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 defaultThemeVersion="124226"/>
  <bookViews>
    <workbookView xWindow="240" yWindow="108" windowWidth="14808" windowHeight="8016" tabRatio="872" firstSheet="5" activeTab="5"/>
  </bookViews>
  <sheets>
    <sheet name="ПЛАН стр 1-6" sheetId="33" state="hidden" r:id="rId1"/>
    <sheet name="План стр 7-9" sheetId="35" state="hidden" r:id="rId2"/>
    <sheet name="СВЕДЕНИЯ ЦС" sheetId="34" state="hidden" r:id="rId3"/>
    <sheet name="ЗАКУПКИ" sheetId="63" state="hidden" r:id="rId4"/>
    <sheet name="ДОХОДЫ" sheetId="36" state="hidden" r:id="rId5"/>
    <sheet name="МЗ ОБ+ФБ" sheetId="48" r:id="rId6"/>
    <sheet name="МЗ МБ" sheetId="38" r:id="rId7"/>
    <sheet name="ЦС" sheetId="28" r:id="rId8"/>
    <sheet name="130Платн" sheetId="49" r:id="rId9"/>
    <sheet name="130Озд лаг" sheetId="52" r:id="rId10"/>
    <sheet name="140" sheetId="55" state="hidden" r:id="rId11"/>
    <sheet name="150" sheetId="56" r:id="rId12"/>
    <sheet name="ВСЕГО" sheetId="62" state="hidden" r:id="rId13"/>
    <sheet name="СпрМЗ" sheetId="59" state="hidden" r:id="rId14"/>
    <sheet name="СпрЦС" sheetId="60" state="hidden" r:id="rId15"/>
    <sheet name="СпрСД" sheetId="61" state="hidden" r:id="rId16"/>
    <sheet name="130РПл" sheetId="50" state="hidden" r:id="rId17"/>
    <sheet name="130Возм ущ" sheetId="54" state="hidden" r:id="rId18"/>
    <sheet name="130Пит сотр" sheetId="51" state="hidden" r:id="rId19"/>
    <sheet name="130ГПД" sheetId="53" state="hidden" r:id="rId20"/>
    <sheet name="170" sheetId="57" state="hidden" r:id="rId21"/>
  </sheets>
  <externalReferences>
    <externalReference r:id="rId22"/>
    <externalReference r:id="rId23"/>
  </externalReferences>
  <definedNames>
    <definedName name="_xlnm.Print_Titles" localSheetId="12">ВСЕГО!$9:$12</definedName>
    <definedName name="_xlnm.Print_Titles" localSheetId="4">ДОХОДЫ!$46:$48</definedName>
    <definedName name="_xlnm.Print_Titles" localSheetId="0">'ПЛАН стр 1-6'!$28:$31</definedName>
    <definedName name="_xlnm.Print_Titles" localSheetId="1">'План стр 7-9'!$3:$6</definedName>
    <definedName name="_xlnm.Print_Titles" localSheetId="2">'СВЕДЕНИЯ ЦС'!$30:$35</definedName>
    <definedName name="_xlnm.Print_Titles" localSheetId="13">СпрМЗ!$9:$12</definedName>
    <definedName name="_xlnm.Print_Titles" localSheetId="15">СпрСД!$10:$12</definedName>
    <definedName name="_xlnm.Print_Titles" localSheetId="14">СпрЦС!$10:$12</definedName>
    <definedName name="_xlnm.Print_Area" localSheetId="9">'130Озд лаг'!$A$1:$J$444</definedName>
    <definedName name="_xlnm.Print_Area" localSheetId="8">'130Платн'!$A$1:$J$478</definedName>
    <definedName name="_xlnm.Print_Area" localSheetId="10">'140'!$A$1:$J$440</definedName>
    <definedName name="_xlnm.Print_Area" localSheetId="11">'150'!$A$1:$J$435</definedName>
    <definedName name="_xlnm.Print_Area" localSheetId="12">ВСЕГО!$A$1:$H$109</definedName>
    <definedName name="_xlnm.Print_Area" localSheetId="4">ДОХОДЫ!$A$1:$AZ$359</definedName>
    <definedName name="_xlnm.Print_Area" localSheetId="3">ЗАКУПКИ!$A$1:$K$11</definedName>
    <definedName name="_xlnm.Print_Area" localSheetId="6">'МЗ МБ'!$A$1:$J$493</definedName>
    <definedName name="_xlnm.Print_Area" localSheetId="5">'МЗ ОБ+ФБ'!$A$1:$M$495</definedName>
    <definedName name="_xlnm.Print_Area" localSheetId="0">'ПЛАН стр 1-6'!$A$1:$ER$141</definedName>
    <definedName name="_xlnm.Print_Area" localSheetId="1">'План стр 7-9'!$A$1:$FF$69</definedName>
    <definedName name="_xlnm.Print_Area" localSheetId="2">'СВЕДЕНИЯ ЦС'!$A$1:$O$76</definedName>
    <definedName name="_xlnm.Print_Area" localSheetId="13">СпрМЗ!$A$1:$G$98</definedName>
    <definedName name="_xlnm.Print_Area" localSheetId="15">СпрСД!$A$1:$N$103</definedName>
    <definedName name="_xlnm.Print_Area" localSheetId="14">СпрЦС!$A$1:$E$99</definedName>
    <definedName name="_xlnm.Print_Area" localSheetId="7">ЦС!$A$1:$K$467</definedName>
  </definedNames>
  <calcPr calcId="124519"/>
  <fileRecoveryPr repairLoad="1"/>
</workbook>
</file>

<file path=xl/calcChain.xml><?xml version="1.0" encoding="utf-8"?>
<calcChain xmlns="http://schemas.openxmlformats.org/spreadsheetml/2006/main">
  <c r="K464" i="49"/>
  <c r="D106"/>
  <c r="D105"/>
  <c r="D104"/>
  <c r="D101"/>
  <c r="C101"/>
  <c r="C199" l="1"/>
  <c r="D20"/>
  <c r="AA146" i="36" l="1"/>
  <c r="E30" i="48" l="1"/>
  <c r="J21" s="1"/>
  <c r="J88" l="1"/>
  <c r="J92"/>
  <c r="J104"/>
  <c r="I92" l="1"/>
  <c r="I88"/>
  <c r="I104"/>
  <c r="L24"/>
  <c r="D102" l="1"/>
  <c r="D99"/>
  <c r="D96"/>
  <c r="D91"/>
  <c r="D322"/>
  <c r="D23"/>
  <c r="C102"/>
  <c r="N102" s="1"/>
  <c r="C99"/>
  <c r="N99" s="1"/>
  <c r="C96"/>
  <c r="C91"/>
  <c r="N96"/>
  <c r="N91"/>
  <c r="N106"/>
  <c r="D439" i="28"/>
  <c r="P43" i="34"/>
  <c r="AQ114" i="36"/>
  <c r="AM114"/>
  <c r="AM124"/>
  <c r="AM123"/>
  <c r="AM122"/>
  <c r="AM121"/>
  <c r="AM120"/>
  <c r="AM119"/>
  <c r="AM118"/>
  <c r="AM117"/>
  <c r="AM116"/>
  <c r="AM115"/>
  <c r="AM113"/>
  <c r="AM111"/>
  <c r="AM110"/>
  <c r="AM109"/>
  <c r="AM108"/>
  <c r="AM107"/>
  <c r="AM106"/>
  <c r="AM105"/>
  <c r="AM104"/>
  <c r="AM103"/>
  <c r="AM102"/>
  <c r="AM101"/>
  <c r="AM100"/>
  <c r="AM99"/>
  <c r="AM98"/>
  <c r="AM97"/>
  <c r="AM95"/>
  <c r="AM94"/>
  <c r="AM93"/>
  <c r="AM92"/>
  <c r="AM91"/>
  <c r="AM90"/>
  <c r="AM89"/>
  <c r="AM88"/>
  <c r="AM87"/>
  <c r="AM86"/>
  <c r="AM85"/>
  <c r="AM84"/>
  <c r="AM83"/>
  <c r="AM82"/>
  <c r="BA129"/>
  <c r="AU131"/>
  <c r="AU124"/>
  <c r="AQ124"/>
  <c r="AU123"/>
  <c r="AQ123"/>
  <c r="AU122"/>
  <c r="AQ122"/>
  <c r="AU121"/>
  <c r="AQ121"/>
  <c r="AU120"/>
  <c r="AQ120"/>
  <c r="AU119"/>
  <c r="AQ119"/>
  <c r="AU118"/>
  <c r="AQ118"/>
  <c r="AU117"/>
  <c r="AQ117"/>
  <c r="AU116"/>
  <c r="AQ116"/>
  <c r="AU115"/>
  <c r="AQ115"/>
  <c r="AU114"/>
  <c r="AU113"/>
  <c r="AQ113"/>
  <c r="AU111"/>
  <c r="AQ111"/>
  <c r="AU110"/>
  <c r="AQ110"/>
  <c r="AU109"/>
  <c r="AQ109"/>
  <c r="AU108"/>
  <c r="AQ108"/>
  <c r="AU107"/>
  <c r="AQ107"/>
  <c r="AU106"/>
  <c r="AQ106"/>
  <c r="AU105"/>
  <c r="AQ105"/>
  <c r="AU104"/>
  <c r="AQ104"/>
  <c r="AU103"/>
  <c r="AQ103"/>
  <c r="AU102"/>
  <c r="AQ102"/>
  <c r="AU101"/>
  <c r="AQ101"/>
  <c r="AU100"/>
  <c r="AQ100"/>
  <c r="AU99"/>
  <c r="AQ99"/>
  <c r="AU98"/>
  <c r="AQ98"/>
  <c r="AU97"/>
  <c r="AQ97"/>
  <c r="AU95"/>
  <c r="AQ95"/>
  <c r="AU94"/>
  <c r="AQ94"/>
  <c r="AU93"/>
  <c r="AQ93"/>
  <c r="AU92"/>
  <c r="AQ92"/>
  <c r="AU91"/>
  <c r="AQ91"/>
  <c r="AU90"/>
  <c r="AQ90"/>
  <c r="AU89"/>
  <c r="AQ89"/>
  <c r="AU88"/>
  <c r="AQ88"/>
  <c r="AU87"/>
  <c r="AQ87"/>
  <c r="AU86"/>
  <c r="AQ86"/>
  <c r="AU85"/>
  <c r="AQ85"/>
  <c r="AU84"/>
  <c r="AQ84"/>
  <c r="AU83"/>
  <c r="AQ83"/>
  <c r="AU82"/>
  <c r="AQ82"/>
  <c r="BC129"/>
  <c r="BB129"/>
  <c r="N107" i="48" l="1"/>
  <c r="AM130" i="36" l="1"/>
  <c r="BA82"/>
  <c r="M318" i="56" l="1"/>
  <c r="K422" l="1"/>
  <c r="Y277" i="36"/>
  <c r="Y272"/>
  <c r="Y269"/>
  <c r="AG269"/>
  <c r="Q354" i="48" l="1"/>
  <c r="E354" i="38" l="1"/>
  <c r="D330"/>
  <c r="D328"/>
  <c r="E313"/>
  <c r="E298"/>
  <c r="E315"/>
  <c r="E353" i="48"/>
  <c r="E359"/>
  <c r="Q311" l="1"/>
  <c r="N439" i="28" l="1"/>
  <c r="Q322" i="48"/>
  <c r="I422" l="1"/>
  <c r="I325"/>
  <c r="Q323" l="1"/>
  <c r="O1397" l="1"/>
  <c r="O941"/>
  <c r="O940"/>
  <c r="J975"/>
  <c r="J517"/>
  <c r="AZ83" i="36" l="1"/>
  <c r="AZ84" s="1"/>
  <c r="AZ85" s="1"/>
  <c r="AZ86" s="1"/>
  <c r="AZ87" s="1"/>
  <c r="AZ88" s="1"/>
  <c r="AZ89" s="1"/>
  <c r="AZ90" s="1"/>
  <c r="AZ91" s="1"/>
  <c r="AZ92" s="1"/>
  <c r="AZ93" s="1"/>
  <c r="AZ94" s="1"/>
  <c r="AZ95" s="1"/>
  <c r="AZ97" s="1"/>
  <c r="AZ98" s="1"/>
  <c r="AZ99" s="1"/>
  <c r="AZ100" s="1"/>
  <c r="AY83"/>
  <c r="AU24"/>
  <c r="AQ24"/>
  <c r="AM24"/>
  <c r="AU25"/>
  <c r="AQ25"/>
  <c r="AM25"/>
  <c r="AU23"/>
  <c r="AQ23"/>
  <c r="AM23"/>
  <c r="BC82"/>
  <c r="BB82"/>
  <c r="AY84" l="1"/>
  <c r="AZ101"/>
  <c r="AY85" l="1"/>
  <c r="AZ102"/>
  <c r="AY86" l="1"/>
  <c r="AZ103"/>
  <c r="AY87" l="1"/>
  <c r="AZ104"/>
  <c r="AZ105" s="1"/>
  <c r="AZ106" s="1"/>
  <c r="AZ107" s="1"/>
  <c r="AZ108" s="1"/>
  <c r="AZ109" s="1"/>
  <c r="AZ110" s="1"/>
  <c r="AZ111" s="1"/>
  <c r="AZ113" s="1"/>
  <c r="AZ114" s="1"/>
  <c r="AZ115" s="1"/>
  <c r="AZ116" s="1"/>
  <c r="AZ117" s="1"/>
  <c r="AZ118" s="1"/>
  <c r="AZ119" s="1"/>
  <c r="AZ120" s="1"/>
  <c r="AZ121" s="1"/>
  <c r="AZ122" s="1"/>
  <c r="AZ123" s="1"/>
  <c r="AZ124" s="1"/>
  <c r="AY88" l="1"/>
  <c r="Q423" i="48"/>
  <c r="M400" i="49"/>
  <c r="Q437" i="48"/>
  <c r="Q422"/>
  <c r="AY89" i="36" l="1"/>
  <c r="F415" i="38"/>
  <c r="F404"/>
  <c r="E316"/>
  <c r="E306"/>
  <c r="E301"/>
  <c r="E299"/>
  <c r="N355"/>
  <c r="E358"/>
  <c r="D355"/>
  <c r="M358"/>
  <c r="AY90" i="36" l="1"/>
  <c r="N131" i="38"/>
  <c r="AY91" i="36" l="1"/>
  <c r="D360" i="48"/>
  <c r="D359"/>
  <c r="E354"/>
  <c r="AY92" i="36" l="1"/>
  <c r="I365" i="48"/>
  <c r="E365"/>
  <c r="AY93" i="36" l="1"/>
  <c r="I423" i="48"/>
  <c r="I330"/>
  <c r="I353"/>
  <c r="AY94" i="36" l="1"/>
  <c r="E311" i="48"/>
  <c r="AY95" i="36" l="1"/>
  <c r="M405" i="49"/>
  <c r="F405"/>
  <c r="F400"/>
  <c r="M462" i="38"/>
  <c r="M484"/>
  <c r="N462"/>
  <c r="M421"/>
  <c r="N420"/>
  <c r="P289"/>
  <c r="F421"/>
  <c r="E420"/>
  <c r="F423" i="48"/>
  <c r="F422"/>
  <c r="E437"/>
  <c r="D330"/>
  <c r="D328"/>
  <c r="D326"/>
  <c r="D324"/>
  <c r="F284"/>
  <c r="AY97" i="36" l="1"/>
  <c r="Q286" i="48"/>
  <c r="Q335"/>
  <c r="Q442"/>
  <c r="Q431"/>
  <c r="Q365"/>
  <c r="N44" i="34"/>
  <c r="J24" i="48"/>
  <c r="AY98" i="36" l="1"/>
  <c r="C89" i="48"/>
  <c r="AY99" i="36" l="1"/>
  <c r="D317" i="28"/>
  <c r="AY100" i="36" l="1"/>
  <c r="I431" i="48"/>
  <c r="AY101" i="36" l="1"/>
  <c r="AY102" l="1"/>
  <c r="AY103" l="1"/>
  <c r="C486" i="38"/>
  <c r="C470" i="49"/>
  <c r="AY104" i="36" l="1"/>
  <c r="F296" i="49"/>
  <c r="AY105" i="36" l="1"/>
  <c r="Q352" i="48"/>
  <c r="AY106" i="36" l="1"/>
  <c r="Q330" i="48"/>
  <c r="R330"/>
  <c r="AY107" i="36" l="1"/>
  <c r="S24"/>
  <c r="BD27"/>
  <c r="E126" i="38"/>
  <c r="E115"/>
  <c r="AY108" i="36" l="1"/>
  <c r="W69" i="60"/>
  <c r="W77"/>
  <c r="W71"/>
  <c r="O408" i="28"/>
  <c r="O410" s="1"/>
  <c r="N410"/>
  <c r="F410"/>
  <c r="AY109" i="36" l="1"/>
  <c r="E408" i="28"/>
  <c r="AY110" i="36" l="1"/>
  <c r="N321" i="28"/>
  <c r="O320"/>
  <c r="D321"/>
  <c r="Y246" i="36"/>
  <c r="AY111" l="1"/>
  <c r="R334" i="48"/>
  <c r="I335"/>
  <c r="D335"/>
  <c r="AY113" i="36" l="1"/>
  <c r="R333" i="48"/>
  <c r="E352"/>
  <c r="AY114" i="36" l="1"/>
  <c r="AY115" l="1"/>
  <c r="AY116" l="1"/>
  <c r="E320" i="38"/>
  <c r="M320"/>
  <c r="N318"/>
  <c r="AY117" i="36" l="1"/>
  <c r="Q284" i="48"/>
  <c r="AY118" i="36" l="1"/>
  <c r="M289" i="38"/>
  <c r="AY119" i="36" l="1"/>
  <c r="N419" i="38"/>
  <c r="E419"/>
  <c r="AY120" i="36" l="1"/>
  <c r="F289" i="38"/>
  <c r="AY121" i="36" l="1"/>
  <c r="M330" i="38"/>
  <c r="Q324" i="48"/>
  <c r="AY122" i="36" l="1"/>
  <c r="M307" i="38"/>
  <c r="N319"/>
  <c r="AY123" i="36" l="1"/>
  <c r="L336" i="52"/>
  <c r="AY124" i="36" l="1"/>
  <c r="N295" i="28"/>
  <c r="F18" i="59" l="1"/>
  <c r="E18" s="1"/>
  <c r="F19" i="62" s="1"/>
  <c r="E19" s="1"/>
  <c r="E307" i="38"/>
  <c r="E300"/>
  <c r="E314"/>
  <c r="E308"/>
  <c r="E309"/>
  <c r="D344"/>
  <c r="D325" i="48"/>
  <c r="N404" i="28" l="1"/>
  <c r="N405"/>
  <c r="L332" i="52"/>
  <c r="M287" i="38" l="1"/>
  <c r="N185"/>
  <c r="E303" l="1"/>
  <c r="L301" i="52" l="1"/>
  <c r="N318" i="28"/>
  <c r="L469" i="49" l="1"/>
  <c r="M204"/>
  <c r="E337" l="1"/>
  <c r="N314" i="28" l="1"/>
  <c r="N313"/>
  <c r="M464" i="49" l="1"/>
  <c r="N446"/>
  <c r="M446"/>
  <c r="M341"/>
  <c r="N308"/>
  <c r="M308"/>
  <c r="M298"/>
  <c r="M193"/>
  <c r="N441" i="28"/>
  <c r="N352"/>
  <c r="N342"/>
  <c r="N330"/>
  <c r="N304"/>
  <c r="M408" i="38"/>
  <c r="M348"/>
  <c r="M337"/>
  <c r="M291"/>
  <c r="M265"/>
  <c r="Q315" i="48"/>
  <c r="M463" i="38" l="1"/>
  <c r="N442" i="28"/>
  <c r="O315" l="1"/>
  <c r="O316"/>
  <c r="O317"/>
  <c r="O321" s="1"/>
  <c r="O318"/>
  <c r="O319"/>
  <c r="D314" l="1"/>
  <c r="D313"/>
  <c r="R328" i="48" l="1"/>
  <c r="U77" i="60" l="1"/>
  <c r="U69"/>
  <c r="E405" i="28"/>
  <c r="E404"/>
  <c r="Q439" i="48" l="1"/>
  <c r="E822" l="1"/>
  <c r="AM77" i="60" l="1"/>
  <c r="O407" i="28" l="1"/>
  <c r="O406"/>
  <c r="D316"/>
  <c r="O328" l="1"/>
  <c r="U18" i="60" l="1"/>
  <c r="I421" i="48" l="1"/>
  <c r="J114"/>
  <c r="I114"/>
  <c r="E114"/>
  <c r="F32" i="59" s="1"/>
  <c r="D113" i="48"/>
  <c r="D111"/>
  <c r="D331" i="38" l="1"/>
  <c r="N317" l="1"/>
  <c r="L65" i="34" l="1"/>
  <c r="F421" i="48" l="1"/>
  <c r="E401" i="49"/>
  <c r="E400"/>
  <c r="F399"/>
  <c r="E399" s="1"/>
  <c r="K425" i="52" l="1"/>
  <c r="F436" i="49" l="1"/>
  <c r="F434"/>
  <c r="I440" i="48" l="1"/>
  <c r="E440"/>
  <c r="I439"/>
  <c r="E439"/>
  <c r="R437"/>
  <c r="R442" s="1"/>
  <c r="AJ72" i="60"/>
  <c r="AJ18"/>
  <c r="O349" i="28"/>
  <c r="O350"/>
  <c r="O351"/>
  <c r="F352"/>
  <c r="E349"/>
  <c r="E348"/>
  <c r="N52" i="34"/>
  <c r="Y242" i="36"/>
  <c r="N404" i="38" l="1"/>
  <c r="N408" s="1"/>
  <c r="O330" i="28" l="1"/>
  <c r="AD69" i="60" l="1"/>
  <c r="AD18"/>
  <c r="O311" i="28"/>
  <c r="N50" i="34"/>
  <c r="M301" i="52" l="1"/>
  <c r="AM72" i="60" l="1"/>
  <c r="AM70"/>
  <c r="AM69"/>
  <c r="AM18"/>
  <c r="AL69"/>
  <c r="AL18"/>
  <c r="E350" i="28"/>
  <c r="E406"/>
  <c r="N56" i="34"/>
  <c r="AR18" i="60" l="1"/>
  <c r="D327" i="48"/>
  <c r="N297" i="49" l="1"/>
  <c r="F287" i="38"/>
  <c r="X68" i="60" l="1"/>
  <c r="X18"/>
  <c r="N290" i="38" l="1"/>
  <c r="N455" l="1"/>
  <c r="N454"/>
  <c r="R311" i="48" l="1"/>
  <c r="R315" s="1"/>
  <c r="E304" i="38"/>
  <c r="F414"/>
  <c r="E305"/>
  <c r="E302"/>
  <c r="Q481" i="48" l="1"/>
  <c r="Q483" s="1"/>
  <c r="R284"/>
  <c r="D7" i="63" l="1"/>
  <c r="D8"/>
  <c r="D9"/>
  <c r="D6"/>
  <c r="G292" i="60" l="1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K292"/>
  <c r="AL292"/>
  <c r="AM292"/>
  <c r="AN292"/>
  <c r="AO292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AE284"/>
  <c r="AF284"/>
  <c r="AG284"/>
  <c r="AH284"/>
  <c r="AI284"/>
  <c r="AJ284"/>
  <c r="AK284"/>
  <c r="AL284"/>
  <c r="AM284"/>
  <c r="AN284"/>
  <c r="AO284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AK288"/>
  <c r="AL288"/>
  <c r="AM288"/>
  <c r="AN288"/>
  <c r="AO28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AE278"/>
  <c r="AF278"/>
  <c r="AG278"/>
  <c r="AH278"/>
  <c r="AI278"/>
  <c r="AJ278"/>
  <c r="AK278"/>
  <c r="AL278"/>
  <c r="AM278"/>
  <c r="AN278"/>
  <c r="AO278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62"/>
  <c r="G251"/>
  <c r="G250" s="1"/>
  <c r="H251"/>
  <c r="H250" s="1"/>
  <c r="I251"/>
  <c r="I250" s="1"/>
  <c r="J251"/>
  <c r="J250" s="1"/>
  <c r="K251"/>
  <c r="K250" s="1"/>
  <c r="L251"/>
  <c r="L250" s="1"/>
  <c r="M251"/>
  <c r="M250" s="1"/>
  <c r="N251"/>
  <c r="N250" s="1"/>
  <c r="O251"/>
  <c r="O250" s="1"/>
  <c r="P251"/>
  <c r="P250" s="1"/>
  <c r="Q251"/>
  <c r="Q250" s="1"/>
  <c r="R251"/>
  <c r="R250" s="1"/>
  <c r="S251"/>
  <c r="S250" s="1"/>
  <c r="T251"/>
  <c r="T250" s="1"/>
  <c r="U251"/>
  <c r="U250" s="1"/>
  <c r="V251"/>
  <c r="V250" s="1"/>
  <c r="W251"/>
  <c r="W250" s="1"/>
  <c r="X251"/>
  <c r="X250" s="1"/>
  <c r="Y251"/>
  <c r="Y250" s="1"/>
  <c r="Z251"/>
  <c r="Z250" s="1"/>
  <c r="AA251"/>
  <c r="AA250" s="1"/>
  <c r="AB251"/>
  <c r="AB250" s="1"/>
  <c r="AC251"/>
  <c r="AC250" s="1"/>
  <c r="AD251"/>
  <c r="AD250" s="1"/>
  <c r="AE251"/>
  <c r="AE250" s="1"/>
  <c r="AF251"/>
  <c r="AF250" s="1"/>
  <c r="AG251"/>
  <c r="AG250" s="1"/>
  <c r="AH251"/>
  <c r="AH250" s="1"/>
  <c r="AI251"/>
  <c r="AI250" s="1"/>
  <c r="AJ251"/>
  <c r="AJ250" s="1"/>
  <c r="AK251"/>
  <c r="AK250" s="1"/>
  <c r="AL251"/>
  <c r="AL250" s="1"/>
  <c r="AM251"/>
  <c r="AM250" s="1"/>
  <c r="AN251"/>
  <c r="AN250" s="1"/>
  <c r="AO251"/>
  <c r="AO250" s="1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G257"/>
  <c r="G254" s="1"/>
  <c r="H257"/>
  <c r="I257"/>
  <c r="J257"/>
  <c r="K257"/>
  <c r="K254" s="1"/>
  <c r="L257"/>
  <c r="M257"/>
  <c r="N257"/>
  <c r="O257"/>
  <c r="O254" s="1"/>
  <c r="P257"/>
  <c r="Q257"/>
  <c r="R257"/>
  <c r="S257"/>
  <c r="S254" s="1"/>
  <c r="T257"/>
  <c r="U257"/>
  <c r="V257"/>
  <c r="W257"/>
  <c r="W254" s="1"/>
  <c r="X257"/>
  <c r="Y257"/>
  <c r="Z257"/>
  <c r="AA257"/>
  <c r="AA254" s="1"/>
  <c r="AB257"/>
  <c r="AC257"/>
  <c r="AD257"/>
  <c r="AE257"/>
  <c r="AE254" s="1"/>
  <c r="AF257"/>
  <c r="AG257"/>
  <c r="AH257"/>
  <c r="AI257"/>
  <c r="AI254" s="1"/>
  <c r="AJ257"/>
  <c r="AK257"/>
  <c r="AL257"/>
  <c r="AM257"/>
  <c r="AM254" s="1"/>
  <c r="AN257"/>
  <c r="AO257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AF241"/>
  <c r="AG241"/>
  <c r="AH241"/>
  <c r="AI241"/>
  <c r="AJ241"/>
  <c r="AK241"/>
  <c r="AL241"/>
  <c r="AM241"/>
  <c r="AN241"/>
  <c r="AO241"/>
  <c r="G243"/>
  <c r="G238" s="1"/>
  <c r="H243"/>
  <c r="I243"/>
  <c r="J243"/>
  <c r="K243"/>
  <c r="K238" s="1"/>
  <c r="L243"/>
  <c r="M243"/>
  <c r="N243"/>
  <c r="O243"/>
  <c r="P243"/>
  <c r="Q243"/>
  <c r="R243"/>
  <c r="S243"/>
  <c r="S238" s="1"/>
  <c r="T243"/>
  <c r="U243"/>
  <c r="V243"/>
  <c r="W243"/>
  <c r="W238" s="1"/>
  <c r="X243"/>
  <c r="Y243"/>
  <c r="Z243"/>
  <c r="AA243"/>
  <c r="AA238" s="1"/>
  <c r="AB243"/>
  <c r="AC243"/>
  <c r="AD243"/>
  <c r="AE243"/>
  <c r="AF243"/>
  <c r="AG243"/>
  <c r="AH243"/>
  <c r="AI243"/>
  <c r="AI238" s="1"/>
  <c r="AJ243"/>
  <c r="AK243"/>
  <c r="AL243"/>
  <c r="AM243"/>
  <c r="AM238" s="1"/>
  <c r="AN243"/>
  <c r="AO243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O238"/>
  <c r="AE238"/>
  <c r="G239"/>
  <c r="H239"/>
  <c r="H238" s="1"/>
  <c r="I239"/>
  <c r="I238" s="1"/>
  <c r="J239"/>
  <c r="K239"/>
  <c r="L239"/>
  <c r="L238" s="1"/>
  <c r="M239"/>
  <c r="M238" s="1"/>
  <c r="N239"/>
  <c r="O239"/>
  <c r="P239"/>
  <c r="P238" s="1"/>
  <c r="Q239"/>
  <c r="Q238" s="1"/>
  <c r="R239"/>
  <c r="S239"/>
  <c r="T239"/>
  <c r="T238" s="1"/>
  <c r="U239"/>
  <c r="U238" s="1"/>
  <c r="V239"/>
  <c r="W239"/>
  <c r="X239"/>
  <c r="X238" s="1"/>
  <c r="Y239"/>
  <c r="Y238" s="1"/>
  <c r="Z239"/>
  <c r="AA239"/>
  <c r="AB239"/>
  <c r="AB238" s="1"/>
  <c r="AC239"/>
  <c r="AC238" s="1"/>
  <c r="AD239"/>
  <c r="AE239"/>
  <c r="AF239"/>
  <c r="AF238" s="1"/>
  <c r="AG239"/>
  <c r="AG238" s="1"/>
  <c r="AH239"/>
  <c r="AI239"/>
  <c r="AJ239"/>
  <c r="AJ238" s="1"/>
  <c r="AK239"/>
  <c r="AK238" s="1"/>
  <c r="AL239"/>
  <c r="AM239"/>
  <c r="AN239"/>
  <c r="AN238" s="1"/>
  <c r="AO239"/>
  <c r="AO238" s="1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AJ223"/>
  <c r="AK223"/>
  <c r="AL223"/>
  <c r="AM223"/>
  <c r="AN223"/>
  <c r="AO223"/>
  <c r="G227"/>
  <c r="H227"/>
  <c r="I227"/>
  <c r="J227"/>
  <c r="K227"/>
  <c r="K219" s="1"/>
  <c r="L227"/>
  <c r="M227"/>
  <c r="N227"/>
  <c r="O227"/>
  <c r="P227"/>
  <c r="Q227"/>
  <c r="R227"/>
  <c r="S227"/>
  <c r="S219" s="1"/>
  <c r="T227"/>
  <c r="U227"/>
  <c r="V227"/>
  <c r="W227"/>
  <c r="X227"/>
  <c r="Y227"/>
  <c r="Z227"/>
  <c r="AA227"/>
  <c r="AA219" s="1"/>
  <c r="AB227"/>
  <c r="AC227"/>
  <c r="AD227"/>
  <c r="AE227"/>
  <c r="AF227"/>
  <c r="AG227"/>
  <c r="AH227"/>
  <c r="AI227"/>
  <c r="AI219" s="1"/>
  <c r="AJ227"/>
  <c r="AK227"/>
  <c r="AL227"/>
  <c r="AM227"/>
  <c r="AN227"/>
  <c r="AO227"/>
  <c r="G219"/>
  <c r="H219"/>
  <c r="L219"/>
  <c r="O219"/>
  <c r="P219"/>
  <c r="T219"/>
  <c r="W219"/>
  <c r="X219"/>
  <c r="AB219"/>
  <c r="AE219"/>
  <c r="AF219"/>
  <c r="AJ219"/>
  <c r="AM219"/>
  <c r="AN219"/>
  <c r="G220"/>
  <c r="H220"/>
  <c r="I220"/>
  <c r="I219" s="1"/>
  <c r="J220"/>
  <c r="K220"/>
  <c r="L220"/>
  <c r="M220"/>
  <c r="M219" s="1"/>
  <c r="N220"/>
  <c r="O220"/>
  <c r="P220"/>
  <c r="Q220"/>
  <c r="Q219" s="1"/>
  <c r="R220"/>
  <c r="S220"/>
  <c r="T220"/>
  <c r="U220"/>
  <c r="U219" s="1"/>
  <c r="V220"/>
  <c r="W220"/>
  <c r="X220"/>
  <c r="Y220"/>
  <c r="Y219" s="1"/>
  <c r="Z220"/>
  <c r="AA220"/>
  <c r="AB220"/>
  <c r="AC220"/>
  <c r="AC219" s="1"/>
  <c r="AD220"/>
  <c r="AE220"/>
  <c r="AF220"/>
  <c r="AG220"/>
  <c r="AG219" s="1"/>
  <c r="AH220"/>
  <c r="AI220"/>
  <c r="AJ220"/>
  <c r="AK220"/>
  <c r="AK219" s="1"/>
  <c r="AL220"/>
  <c r="AM220"/>
  <c r="AN220"/>
  <c r="AO220"/>
  <c r="AO219" s="1"/>
  <c r="J213"/>
  <c r="N213"/>
  <c r="R213"/>
  <c r="V213"/>
  <c r="Z213"/>
  <c r="AD213"/>
  <c r="AH213"/>
  <c r="AL213"/>
  <c r="G214"/>
  <c r="G213" s="1"/>
  <c r="H214"/>
  <c r="H213" s="1"/>
  <c r="I214"/>
  <c r="I213" s="1"/>
  <c r="J214"/>
  <c r="K214"/>
  <c r="K213" s="1"/>
  <c r="L214"/>
  <c r="L213" s="1"/>
  <c r="M214"/>
  <c r="M213" s="1"/>
  <c r="N214"/>
  <c r="O214"/>
  <c r="O213" s="1"/>
  <c r="P214"/>
  <c r="P213" s="1"/>
  <c r="Q214"/>
  <c r="Q213" s="1"/>
  <c r="R214"/>
  <c r="S214"/>
  <c r="S213" s="1"/>
  <c r="T214"/>
  <c r="T213" s="1"/>
  <c r="U214"/>
  <c r="U213" s="1"/>
  <c r="V214"/>
  <c r="W214"/>
  <c r="W213" s="1"/>
  <c r="X214"/>
  <c r="X213" s="1"/>
  <c r="Y214"/>
  <c r="Y213" s="1"/>
  <c r="Z214"/>
  <c r="AA214"/>
  <c r="AA213" s="1"/>
  <c r="AB214"/>
  <c r="AB213" s="1"/>
  <c r="AC214"/>
  <c r="AC213" s="1"/>
  <c r="AD214"/>
  <c r="AE214"/>
  <c r="AE213" s="1"/>
  <c r="AF214"/>
  <c r="AF213" s="1"/>
  <c r="AG214"/>
  <c r="AG213" s="1"/>
  <c r="AH214"/>
  <c r="AI214"/>
  <c r="AI213" s="1"/>
  <c r="AJ214"/>
  <c r="AJ213" s="1"/>
  <c r="AK214"/>
  <c r="AK213" s="1"/>
  <c r="AL214"/>
  <c r="AM214"/>
  <c r="AM213" s="1"/>
  <c r="AN214"/>
  <c r="AN213" s="1"/>
  <c r="AO214"/>
  <c r="AO213" s="1"/>
  <c r="J114"/>
  <c r="N114"/>
  <c r="R114"/>
  <c r="V114"/>
  <c r="Z114"/>
  <c r="AD114"/>
  <c r="AH114"/>
  <c r="AL114"/>
  <c r="G115"/>
  <c r="G114" s="1"/>
  <c r="H115"/>
  <c r="H114" s="1"/>
  <c r="I115"/>
  <c r="I114" s="1"/>
  <c r="J115"/>
  <c r="K115"/>
  <c r="K114" s="1"/>
  <c r="L115"/>
  <c r="L114" s="1"/>
  <c r="M115"/>
  <c r="M114" s="1"/>
  <c r="N115"/>
  <c r="O115"/>
  <c r="O114" s="1"/>
  <c r="P115"/>
  <c r="P114" s="1"/>
  <c r="Q115"/>
  <c r="Q114" s="1"/>
  <c r="R115"/>
  <c r="S115"/>
  <c r="S114" s="1"/>
  <c r="T115"/>
  <c r="T114" s="1"/>
  <c r="U115"/>
  <c r="U114" s="1"/>
  <c r="V115"/>
  <c r="W115"/>
  <c r="W114" s="1"/>
  <c r="X115"/>
  <c r="X114" s="1"/>
  <c r="Y115"/>
  <c r="Y114" s="1"/>
  <c r="Z115"/>
  <c r="AA115"/>
  <c r="AA114" s="1"/>
  <c r="AB115"/>
  <c r="AB114" s="1"/>
  <c r="AC115"/>
  <c r="AC114" s="1"/>
  <c r="AD115"/>
  <c r="AE115"/>
  <c r="AE114" s="1"/>
  <c r="AF115"/>
  <c r="AF114" s="1"/>
  <c r="AG115"/>
  <c r="AG114" s="1"/>
  <c r="AH115"/>
  <c r="AI115"/>
  <c r="AI114" s="1"/>
  <c r="AJ115"/>
  <c r="AJ114" s="1"/>
  <c r="AK115"/>
  <c r="AK114" s="1"/>
  <c r="AL115"/>
  <c r="AM115"/>
  <c r="AM114" s="1"/>
  <c r="AN115"/>
  <c r="AN114" s="1"/>
  <c r="AO115"/>
  <c r="AO114" s="1"/>
  <c r="I120"/>
  <c r="I119" s="1"/>
  <c r="M120"/>
  <c r="M119" s="1"/>
  <c r="Q120"/>
  <c r="Q119" s="1"/>
  <c r="U120"/>
  <c r="U119" s="1"/>
  <c r="Y120"/>
  <c r="Y119" s="1"/>
  <c r="AC120"/>
  <c r="AC119" s="1"/>
  <c r="AG120"/>
  <c r="AG119" s="1"/>
  <c r="AK120"/>
  <c r="AK119" s="1"/>
  <c r="AO120"/>
  <c r="AO119" s="1"/>
  <c r="G121"/>
  <c r="G120" s="1"/>
  <c r="G119" s="1"/>
  <c r="H121"/>
  <c r="H120" s="1"/>
  <c r="H119" s="1"/>
  <c r="I121"/>
  <c r="J121"/>
  <c r="J120" s="1"/>
  <c r="J119" s="1"/>
  <c r="K121"/>
  <c r="K120" s="1"/>
  <c r="K119" s="1"/>
  <c r="L121"/>
  <c r="L120" s="1"/>
  <c r="L119" s="1"/>
  <c r="M121"/>
  <c r="N121"/>
  <c r="N120" s="1"/>
  <c r="N119" s="1"/>
  <c r="O121"/>
  <c r="O120" s="1"/>
  <c r="O119" s="1"/>
  <c r="P121"/>
  <c r="P120" s="1"/>
  <c r="P119" s="1"/>
  <c r="Q121"/>
  <c r="R121"/>
  <c r="R120" s="1"/>
  <c r="R119" s="1"/>
  <c r="S121"/>
  <c r="S120" s="1"/>
  <c r="S119" s="1"/>
  <c r="T121"/>
  <c r="T120" s="1"/>
  <c r="T119" s="1"/>
  <c r="U121"/>
  <c r="V121"/>
  <c r="V120" s="1"/>
  <c r="V119" s="1"/>
  <c r="W121"/>
  <c r="W120" s="1"/>
  <c r="W119" s="1"/>
  <c r="X121"/>
  <c r="X120" s="1"/>
  <c r="X119" s="1"/>
  <c r="Y121"/>
  <c r="Z121"/>
  <c r="Z120" s="1"/>
  <c r="Z119" s="1"/>
  <c r="AA121"/>
  <c r="AA120" s="1"/>
  <c r="AA119" s="1"/>
  <c r="AB121"/>
  <c r="AB120" s="1"/>
  <c r="AB119" s="1"/>
  <c r="AC121"/>
  <c r="AD121"/>
  <c r="AD120" s="1"/>
  <c r="AD119" s="1"/>
  <c r="AE121"/>
  <c r="AE120" s="1"/>
  <c r="AE119" s="1"/>
  <c r="AF121"/>
  <c r="AF120" s="1"/>
  <c r="AF119" s="1"/>
  <c r="AG121"/>
  <c r="AH121"/>
  <c r="AH120" s="1"/>
  <c r="AH119" s="1"/>
  <c r="AI121"/>
  <c r="AI120" s="1"/>
  <c r="AI119" s="1"/>
  <c r="AJ121"/>
  <c r="AJ120" s="1"/>
  <c r="AJ119" s="1"/>
  <c r="AK121"/>
  <c r="AL121"/>
  <c r="AL120" s="1"/>
  <c r="AL119" s="1"/>
  <c r="AM121"/>
  <c r="AM120" s="1"/>
  <c r="AM119" s="1"/>
  <c r="AN121"/>
  <c r="AN120" s="1"/>
  <c r="AN119" s="1"/>
  <c r="AO121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J139"/>
  <c r="N139"/>
  <c r="R139"/>
  <c r="V139"/>
  <c r="Z139"/>
  <c r="AD139"/>
  <c r="AH139"/>
  <c r="AL139"/>
  <c r="G140"/>
  <c r="G139" s="1"/>
  <c r="H140"/>
  <c r="H139" s="1"/>
  <c r="I140"/>
  <c r="I139" s="1"/>
  <c r="J140"/>
  <c r="K140"/>
  <c r="K139" s="1"/>
  <c r="L140"/>
  <c r="L139" s="1"/>
  <c r="M140"/>
  <c r="M139" s="1"/>
  <c r="N140"/>
  <c r="O140"/>
  <c r="O139" s="1"/>
  <c r="P140"/>
  <c r="P139" s="1"/>
  <c r="Q140"/>
  <c r="Q139" s="1"/>
  <c r="R140"/>
  <c r="S140"/>
  <c r="S139" s="1"/>
  <c r="T140"/>
  <c r="T139" s="1"/>
  <c r="U140"/>
  <c r="U139" s="1"/>
  <c r="V140"/>
  <c r="W140"/>
  <c r="W139" s="1"/>
  <c r="X140"/>
  <c r="X139" s="1"/>
  <c r="Y140"/>
  <c r="Y139" s="1"/>
  <c r="Z140"/>
  <c r="AA140"/>
  <c r="AA139" s="1"/>
  <c r="AB140"/>
  <c r="AB139" s="1"/>
  <c r="AC140"/>
  <c r="AC139" s="1"/>
  <c r="AD140"/>
  <c r="AE140"/>
  <c r="AE139" s="1"/>
  <c r="AF140"/>
  <c r="AF139" s="1"/>
  <c r="AG140"/>
  <c r="AG139" s="1"/>
  <c r="AH140"/>
  <c r="AI140"/>
  <c r="AI139" s="1"/>
  <c r="AJ140"/>
  <c r="AJ139" s="1"/>
  <c r="AK140"/>
  <c r="AK139" s="1"/>
  <c r="AL140"/>
  <c r="AM140"/>
  <c r="AM139" s="1"/>
  <c r="AN140"/>
  <c r="AN139" s="1"/>
  <c r="AO140"/>
  <c r="AO139" s="1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J151"/>
  <c r="N151"/>
  <c r="R151"/>
  <c r="V151"/>
  <c r="Z151"/>
  <c r="AD151"/>
  <c r="AH151"/>
  <c r="AL151"/>
  <c r="G152"/>
  <c r="G151" s="1"/>
  <c r="H152"/>
  <c r="H151" s="1"/>
  <c r="I152"/>
  <c r="I151" s="1"/>
  <c r="J152"/>
  <c r="K152"/>
  <c r="K151" s="1"/>
  <c r="L152"/>
  <c r="L151" s="1"/>
  <c r="M152"/>
  <c r="M151" s="1"/>
  <c r="N152"/>
  <c r="O152"/>
  <c r="O151" s="1"/>
  <c r="P152"/>
  <c r="P151" s="1"/>
  <c r="Q152"/>
  <c r="Q151" s="1"/>
  <c r="R152"/>
  <c r="S152"/>
  <c r="S151" s="1"/>
  <c r="T152"/>
  <c r="T151" s="1"/>
  <c r="U152"/>
  <c r="U151" s="1"/>
  <c r="V152"/>
  <c r="W152"/>
  <c r="W151" s="1"/>
  <c r="X152"/>
  <c r="X151" s="1"/>
  <c r="Y152"/>
  <c r="Y151" s="1"/>
  <c r="Z152"/>
  <c r="AA152"/>
  <c r="AA151" s="1"/>
  <c r="AB152"/>
  <c r="AB151" s="1"/>
  <c r="AC152"/>
  <c r="AC151" s="1"/>
  <c r="AD152"/>
  <c r="AE152"/>
  <c r="AE151" s="1"/>
  <c r="AF152"/>
  <c r="AF151" s="1"/>
  <c r="AG152"/>
  <c r="AG151" s="1"/>
  <c r="AH152"/>
  <c r="AI152"/>
  <c r="AI151" s="1"/>
  <c r="AJ152"/>
  <c r="AJ151" s="1"/>
  <c r="AK152"/>
  <c r="AK151" s="1"/>
  <c r="AL152"/>
  <c r="AM152"/>
  <c r="AM151" s="1"/>
  <c r="AN152"/>
  <c r="AN151" s="1"/>
  <c r="AO152"/>
  <c r="AO151" s="1"/>
  <c r="J155"/>
  <c r="N155"/>
  <c r="R155"/>
  <c r="V155"/>
  <c r="Z155"/>
  <c r="AD155"/>
  <c r="AH155"/>
  <c r="AL155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AL156"/>
  <c r="AM156"/>
  <c r="AN156"/>
  <c r="AO156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G158"/>
  <c r="G155" s="1"/>
  <c r="H158"/>
  <c r="H155" s="1"/>
  <c r="I158"/>
  <c r="I155" s="1"/>
  <c r="J158"/>
  <c r="K158"/>
  <c r="K155" s="1"/>
  <c r="L158"/>
  <c r="L155" s="1"/>
  <c r="M158"/>
  <c r="M155" s="1"/>
  <c r="N158"/>
  <c r="O158"/>
  <c r="O155" s="1"/>
  <c r="P158"/>
  <c r="P155" s="1"/>
  <c r="Q158"/>
  <c r="Q155" s="1"/>
  <c r="R158"/>
  <c r="S158"/>
  <c r="S155" s="1"/>
  <c r="T158"/>
  <c r="T155" s="1"/>
  <c r="U158"/>
  <c r="U155" s="1"/>
  <c r="V158"/>
  <c r="W158"/>
  <c r="W155" s="1"/>
  <c r="X158"/>
  <c r="X155" s="1"/>
  <c r="Y158"/>
  <c r="Y155" s="1"/>
  <c r="Z158"/>
  <c r="AA158"/>
  <c r="AA155" s="1"/>
  <c r="AB158"/>
  <c r="AB155" s="1"/>
  <c r="AC158"/>
  <c r="AC155" s="1"/>
  <c r="AD158"/>
  <c r="AE158"/>
  <c r="AE155" s="1"/>
  <c r="AF158"/>
  <c r="AF155" s="1"/>
  <c r="AG158"/>
  <c r="AG155" s="1"/>
  <c r="AH158"/>
  <c r="AI158"/>
  <c r="AI155" s="1"/>
  <c r="AJ158"/>
  <c r="AJ155" s="1"/>
  <c r="AK158"/>
  <c r="AK155" s="1"/>
  <c r="AL158"/>
  <c r="AM158"/>
  <c r="AM155" s="1"/>
  <c r="AN158"/>
  <c r="AN155" s="1"/>
  <c r="AO158"/>
  <c r="AO155" s="1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K185"/>
  <c r="AL185"/>
  <c r="AM185"/>
  <c r="AN185"/>
  <c r="AO185"/>
  <c r="AK187"/>
  <c r="AL187"/>
  <c r="AM187"/>
  <c r="AN187"/>
  <c r="AO187"/>
  <c r="AK80"/>
  <c r="AL80"/>
  <c r="AM80"/>
  <c r="AN80"/>
  <c r="AO80"/>
  <c r="AK86"/>
  <c r="AL86"/>
  <c r="AM86"/>
  <c r="AN86"/>
  <c r="AO86"/>
  <c r="AK88"/>
  <c r="AL88"/>
  <c r="AM88"/>
  <c r="AN88"/>
  <c r="AO88"/>
  <c r="AL254" l="1"/>
  <c r="AH254"/>
  <c r="AD254"/>
  <c r="Z254"/>
  <c r="V254"/>
  <c r="R254"/>
  <c r="N254"/>
  <c r="J254"/>
  <c r="AO254"/>
  <c r="AK254"/>
  <c r="AG254"/>
  <c r="AC254"/>
  <c r="AC218" s="1"/>
  <c r="Y254"/>
  <c r="U254"/>
  <c r="Q254"/>
  <c r="M254"/>
  <c r="M218" s="1"/>
  <c r="I254"/>
  <c r="AN254"/>
  <c r="AJ254"/>
  <c r="AF254"/>
  <c r="AF218" s="1"/>
  <c r="AB254"/>
  <c r="X254"/>
  <c r="T254"/>
  <c r="P254"/>
  <c r="P218" s="1"/>
  <c r="L254"/>
  <c r="H254"/>
  <c r="G218"/>
  <c r="AM218"/>
  <c r="AL238"/>
  <c r="AH238"/>
  <c r="AD238"/>
  <c r="Z238"/>
  <c r="V238"/>
  <c r="R238"/>
  <c r="N238"/>
  <c r="J238"/>
  <c r="AK218"/>
  <c r="Y218"/>
  <c r="AJ218"/>
  <c r="X218"/>
  <c r="O218"/>
  <c r="AG218"/>
  <c r="U218"/>
  <c r="I218"/>
  <c r="AB218"/>
  <c r="W218"/>
  <c r="L218"/>
  <c r="AO218"/>
  <c r="Q218"/>
  <c r="AN218"/>
  <c r="AE218"/>
  <c r="T218"/>
  <c r="H218"/>
  <c r="AI218"/>
  <c r="AA218"/>
  <c r="S218"/>
  <c r="K218"/>
  <c r="AL219"/>
  <c r="AL218" s="1"/>
  <c r="AH219"/>
  <c r="AD219"/>
  <c r="AD218" s="1"/>
  <c r="Z219"/>
  <c r="V219"/>
  <c r="V218" s="1"/>
  <c r="R219"/>
  <c r="N219"/>
  <c r="N218" s="1"/>
  <c r="J219"/>
  <c r="J218" l="1"/>
  <c r="Z218"/>
  <c r="R218"/>
  <c r="AH218"/>
  <c r="W18" l="1"/>
  <c r="AP18" s="1"/>
  <c r="N46" i="34"/>
  <c r="J516" i="48" l="1"/>
  <c r="F450" i="38" l="1"/>
  <c r="F283"/>
  <c r="D437" i="48" l="1"/>
  <c r="D439"/>
  <c r="D440"/>
  <c r="D438"/>
  <c r="I442"/>
  <c r="E442" l="1"/>
  <c r="C1266" i="38" l="1"/>
  <c r="C1265"/>
  <c r="C1264"/>
  <c r="D1263"/>
  <c r="C1262"/>
  <c r="C1261"/>
  <c r="C783"/>
  <c r="C782"/>
  <c r="C781"/>
  <c r="D780"/>
  <c r="C779"/>
  <c r="C778"/>
  <c r="F1263" l="1"/>
  <c r="C1263" s="1"/>
  <c r="F780"/>
  <c r="C780" s="1"/>
  <c r="D1300" l="1"/>
  <c r="D816"/>
  <c r="F516" i="48" l="1"/>
  <c r="E516"/>
  <c r="E974" s="1"/>
  <c r="E1293" i="38" l="1"/>
  <c r="E1384" l="1"/>
  <c r="E1383"/>
  <c r="E901"/>
  <c r="E900"/>
  <c r="E809"/>
  <c r="C1419"/>
  <c r="C1418"/>
  <c r="C1417"/>
  <c r="C1416"/>
  <c r="C1415"/>
  <c r="C937"/>
  <c r="C936"/>
  <c r="C935"/>
  <c r="C934"/>
  <c r="C933"/>
  <c r="E415" l="1"/>
  <c r="E414"/>
  <c r="N316"/>
  <c r="N309"/>
  <c r="N302"/>
  <c r="F285"/>
  <c r="C454"/>
  <c r="C453"/>
  <c r="C452"/>
  <c r="C451"/>
  <c r="C450"/>
  <c r="D285"/>
  <c r="C285" s="1"/>
  <c r="C284"/>
  <c r="C283"/>
  <c r="D1284" i="48"/>
  <c r="D1283"/>
  <c r="D1282"/>
  <c r="D1281"/>
  <c r="D801"/>
  <c r="D805" s="1"/>
  <c r="D1260"/>
  <c r="D1264" s="1"/>
  <c r="F1217"/>
  <c r="E1217"/>
  <c r="E1216"/>
  <c r="E1215"/>
  <c r="E1214"/>
  <c r="E1213"/>
  <c r="F759"/>
  <c r="E759" s="1"/>
  <c r="E758"/>
  <c r="E757"/>
  <c r="E756"/>
  <c r="E755"/>
  <c r="D825"/>
  <c r="D822"/>
  <c r="E284"/>
  <c r="E283"/>
  <c r="E280"/>
  <c r="E590"/>
  <c r="D517"/>
  <c r="J22"/>
  <c r="C90" s="1"/>
  <c r="N89"/>
  <c r="D89" l="1"/>
  <c r="D88" s="1"/>
  <c r="N90"/>
  <c r="C95"/>
  <c r="D90" l="1"/>
  <c r="N95"/>
  <c r="D95" s="1"/>
  <c r="C98"/>
  <c r="N98" l="1"/>
  <c r="D98" s="1"/>
  <c r="C101"/>
  <c r="N101" s="1"/>
  <c r="D101" s="1"/>
  <c r="AM125" i="36" l="1"/>
  <c r="AI123"/>
  <c r="AE123"/>
  <c r="O123"/>
  <c r="AA112"/>
  <c r="AI124"/>
  <c r="AE124"/>
  <c r="O124"/>
  <c r="O91"/>
  <c r="O122"/>
  <c r="O117"/>
  <c r="O116"/>
  <c r="O114"/>
  <c r="O113"/>
  <c r="O111"/>
  <c r="O110"/>
  <c r="O109"/>
  <c r="O108"/>
  <c r="O107"/>
  <c r="O106"/>
  <c r="O105"/>
  <c r="O104"/>
  <c r="O103"/>
  <c r="O102"/>
  <c r="O101"/>
  <c r="O100"/>
  <c r="O99"/>
  <c r="O98"/>
  <c r="O97"/>
  <c r="O95"/>
  <c r="O94"/>
  <c r="O93"/>
  <c r="O92"/>
  <c r="O90"/>
  <c r="O89"/>
  <c r="O88"/>
  <c r="O87"/>
  <c r="O86"/>
  <c r="O85"/>
  <c r="O84"/>
  <c r="O83"/>
  <c r="O82"/>
  <c r="C1102" i="38" l="1"/>
  <c r="C619"/>
  <c r="F18" i="60" l="1"/>
  <c r="G18"/>
  <c r="AQ18" l="1"/>
  <c r="D1319" i="57" l="1"/>
  <c r="D1313"/>
  <c r="D879"/>
  <c r="D873"/>
  <c r="D439"/>
  <c r="D433"/>
  <c r="D1327" i="53"/>
  <c r="D1321"/>
  <c r="D887"/>
  <c r="D881"/>
  <c r="D443"/>
  <c r="D437"/>
  <c r="D1331" i="51"/>
  <c r="D1325"/>
  <c r="D887"/>
  <c r="D881"/>
  <c r="D443"/>
  <c r="D437"/>
  <c r="D1331" i="54"/>
  <c r="D1325"/>
  <c r="D887"/>
  <c r="D881"/>
  <c r="D443"/>
  <c r="D437"/>
  <c r="D1329" i="50"/>
  <c r="D1323"/>
  <c r="D885"/>
  <c r="D879"/>
  <c r="D435"/>
  <c r="D441"/>
  <c r="D1313" i="55"/>
  <c r="D873"/>
  <c r="F21" i="49" l="1"/>
  <c r="I337" i="38" l="1"/>
  <c r="AM147" i="36"/>
  <c r="M318" i="55" l="1"/>
  <c r="F378" l="1"/>
  <c r="D318"/>
  <c r="E306" i="49"/>
  <c r="E417" i="38"/>
  <c r="N417"/>
  <c r="E418"/>
  <c r="N418"/>
  <c r="E425" i="48" l="1"/>
  <c r="N307" i="49"/>
  <c r="F383" l="1"/>
  <c r="E381" l="1"/>
  <c r="N381"/>
  <c r="G97" i="62" l="1"/>
  <c r="G96" s="1"/>
  <c r="CS129" i="33" s="1"/>
  <c r="F97" i="62"/>
  <c r="G205"/>
  <c r="F205"/>
  <c r="F204" s="1"/>
  <c r="DF128" i="33" s="1"/>
  <c r="G313" i="62"/>
  <c r="G312" s="1"/>
  <c r="DS129" i="33" s="1"/>
  <c r="F313" i="62"/>
  <c r="F312" s="1"/>
  <c r="DS128" i="33" s="1"/>
  <c r="F297" i="61"/>
  <c r="E297" s="1"/>
  <c r="E296" s="1"/>
  <c r="N296"/>
  <c r="M296"/>
  <c r="L296"/>
  <c r="K296"/>
  <c r="J296"/>
  <c r="I296"/>
  <c r="H296"/>
  <c r="G296"/>
  <c r="F194"/>
  <c r="E194" s="1"/>
  <c r="E193" s="1"/>
  <c r="N193"/>
  <c r="M193"/>
  <c r="L193"/>
  <c r="K193"/>
  <c r="J193"/>
  <c r="I193"/>
  <c r="H193"/>
  <c r="G193"/>
  <c r="F91"/>
  <c r="F90" s="1"/>
  <c r="N90"/>
  <c r="M90"/>
  <c r="L90"/>
  <c r="K90"/>
  <c r="J90"/>
  <c r="I90"/>
  <c r="H90"/>
  <c r="G90"/>
  <c r="AP287" i="60"/>
  <c r="F286"/>
  <c r="E286"/>
  <c r="AP285"/>
  <c r="F284"/>
  <c r="E284"/>
  <c r="AP284" s="1"/>
  <c r="AP188"/>
  <c r="AJ187"/>
  <c r="AI187"/>
  <c r="AH187"/>
  <c r="AG187"/>
  <c r="AF187"/>
  <c r="AE187"/>
  <c r="AD187"/>
  <c r="AC187"/>
  <c r="AB187"/>
  <c r="AA187"/>
  <c r="Z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AP186"/>
  <c r="AJ185"/>
  <c r="AI185"/>
  <c r="AH185"/>
  <c r="AG185"/>
  <c r="AF185"/>
  <c r="AE185"/>
  <c r="AD185"/>
  <c r="AC185"/>
  <c r="AB185"/>
  <c r="AA185"/>
  <c r="Z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AP185" s="1"/>
  <c r="E185"/>
  <c r="AP89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AP87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AP86" s="1"/>
  <c r="E183" i="59"/>
  <c r="G182"/>
  <c r="F182"/>
  <c r="E182"/>
  <c r="E280"/>
  <c r="E279" s="1"/>
  <c r="G279"/>
  <c r="F279"/>
  <c r="E86"/>
  <c r="G85"/>
  <c r="F85"/>
  <c r="E85"/>
  <c r="G204" i="62"/>
  <c r="DF129" i="33" s="1"/>
  <c r="F96" i="62"/>
  <c r="CS128" i="33" s="1"/>
  <c r="H205" i="62" l="1"/>
  <c r="H313"/>
  <c r="F193" i="61"/>
  <c r="F296"/>
  <c r="E91"/>
  <c r="H312" i="62" l="1"/>
  <c r="DS130" i="33" s="1"/>
  <c r="DS127" s="1"/>
  <c r="E313" i="62"/>
  <c r="E312" s="1"/>
  <c r="E90" i="61"/>
  <c r="H97" i="62"/>
  <c r="H204"/>
  <c r="DF130" i="33" s="1"/>
  <c r="DF127" s="1"/>
  <c r="E205" i="62"/>
  <c r="E204" s="1"/>
  <c r="H96" l="1"/>
  <c r="CS130" i="33" s="1"/>
  <c r="CS127" s="1"/>
  <c r="E97" i="62"/>
  <c r="E96" s="1"/>
  <c r="M328" i="55"/>
  <c r="E328"/>
  <c r="E377" i="49"/>
  <c r="N380" l="1"/>
  <c r="N382"/>
  <c r="E380" l="1"/>
  <c r="N379"/>
  <c r="E379"/>
  <c r="O338" i="28" l="1"/>
  <c r="D338"/>
  <c r="M378" i="55" l="1"/>
  <c r="D439"/>
  <c r="D879" s="1"/>
  <c r="D1319" s="1"/>
  <c r="A1"/>
  <c r="A441" s="1"/>
  <c r="A881" s="1"/>
  <c r="N378" i="49" l="1"/>
  <c r="N390"/>
  <c r="N391"/>
  <c r="N392"/>
  <c r="M383" l="1"/>
  <c r="M332" i="52" l="1"/>
  <c r="N60" i="34" l="1"/>
  <c r="R331" i="48" l="1"/>
  <c r="O314" i="28" l="1"/>
  <c r="E407" l="1"/>
  <c r="E409"/>
  <c r="N335" i="38" l="1"/>
  <c r="D337"/>
  <c r="N318" i="49" l="1"/>
  <c r="R472" i="48" l="1"/>
  <c r="R473" s="1"/>
  <c r="Q473"/>
  <c r="N377" i="49" l="1"/>
  <c r="N383" s="1"/>
  <c r="J976" i="48" l="1"/>
  <c r="C1041" s="1"/>
  <c r="D975"/>
  <c r="J518"/>
  <c r="C583" s="1"/>
  <c r="O583" s="1"/>
  <c r="D583" s="1"/>
  <c r="D22"/>
  <c r="AQ125" i="36"/>
  <c r="AU125" s="1"/>
  <c r="N389" i="49" l="1"/>
  <c r="N393" s="1"/>
  <c r="M393"/>
  <c r="N319"/>
  <c r="N199" l="1"/>
  <c r="N435"/>
  <c r="N436"/>
  <c r="N434"/>
  <c r="E297" i="38" l="1"/>
  <c r="J462" l="1"/>
  <c r="I462"/>
  <c r="J320" l="1"/>
  <c r="I320"/>
  <c r="N334"/>
  <c r="N336"/>
  <c r="N315" l="1"/>
  <c r="N314" l="1"/>
  <c r="C488" i="48" l="1"/>
  <c r="M24" l="1"/>
  <c r="DS133" i="33" l="1"/>
  <c r="DF133"/>
  <c r="CS133"/>
  <c r="H315" i="62"/>
  <c r="H314" s="1"/>
  <c r="G314"/>
  <c r="H207"/>
  <c r="H206" s="1"/>
  <c r="G206"/>
  <c r="G98"/>
  <c r="F299" i="61"/>
  <c r="E299" s="1"/>
  <c r="E298" s="1"/>
  <c r="N298"/>
  <c r="M298"/>
  <c r="L298"/>
  <c r="K298"/>
  <c r="J298"/>
  <c r="I298"/>
  <c r="H298"/>
  <c r="G298"/>
  <c r="F196"/>
  <c r="E196" s="1"/>
  <c r="E195" s="1"/>
  <c r="N195"/>
  <c r="M195"/>
  <c r="L195"/>
  <c r="K195"/>
  <c r="J195"/>
  <c r="I195"/>
  <c r="H195"/>
  <c r="G195"/>
  <c r="N92"/>
  <c r="M92"/>
  <c r="L92"/>
  <c r="K92"/>
  <c r="J92"/>
  <c r="I92"/>
  <c r="H92"/>
  <c r="G92"/>
  <c r="F281" i="59"/>
  <c r="F184"/>
  <c r="F87"/>
  <c r="C1411" i="49"/>
  <c r="J1389"/>
  <c r="I1389"/>
  <c r="F1389"/>
  <c r="C1388"/>
  <c r="C1380"/>
  <c r="C1379"/>
  <c r="C1378"/>
  <c r="C1377"/>
  <c r="C941"/>
  <c r="J919"/>
  <c r="I919"/>
  <c r="F919"/>
  <c r="C918"/>
  <c r="C910"/>
  <c r="C909"/>
  <c r="C908"/>
  <c r="C907"/>
  <c r="D927"/>
  <c r="I927"/>
  <c r="J927"/>
  <c r="E933"/>
  <c r="F934"/>
  <c r="I934"/>
  <c r="J934"/>
  <c r="J446"/>
  <c r="I446"/>
  <c r="F446"/>
  <c r="C445"/>
  <c r="C437"/>
  <c r="C436"/>
  <c r="C435"/>
  <c r="C434"/>
  <c r="E1385" i="38"/>
  <c r="N451"/>
  <c r="N452"/>
  <c r="N453"/>
  <c r="N450"/>
  <c r="N313"/>
  <c r="N312"/>
  <c r="J1427"/>
  <c r="I1427"/>
  <c r="F1427"/>
  <c r="G282" i="59" s="1"/>
  <c r="E282" s="1"/>
  <c r="C1426" i="38"/>
  <c r="J945"/>
  <c r="I945"/>
  <c r="F945"/>
  <c r="G185" i="59" s="1"/>
  <c r="E185" s="1"/>
  <c r="F207" i="62" s="1"/>
  <c r="C944" i="38"/>
  <c r="F93" i="61" l="1"/>
  <c r="E93" s="1"/>
  <c r="E92" s="1"/>
  <c r="H99" i="62"/>
  <c r="H98" s="1"/>
  <c r="F195" i="61"/>
  <c r="DF134" i="33"/>
  <c r="E207" i="62"/>
  <c r="E206" s="1"/>
  <c r="DF132" i="33"/>
  <c r="F206" i="62"/>
  <c r="F315"/>
  <c r="G281" i="59"/>
  <c r="DS134" i="33"/>
  <c r="F298" i="61"/>
  <c r="G184" i="59"/>
  <c r="C938" i="49"/>
  <c r="F92" i="61" l="1"/>
  <c r="CS134" i="33"/>
  <c r="DF131"/>
  <c r="E315" i="62"/>
  <c r="E314" s="1"/>
  <c r="F314"/>
  <c r="DS132" i="33"/>
  <c r="DS131" s="1"/>
  <c r="J1379" i="48"/>
  <c r="I1379"/>
  <c r="D1379"/>
  <c r="J922"/>
  <c r="I922"/>
  <c r="D922"/>
  <c r="D911"/>
  <c r="F175" i="59" s="1"/>
  <c r="I911" i="48"/>
  <c r="J911"/>
  <c r="D931"/>
  <c r="I931"/>
  <c r="J931"/>
  <c r="R461"/>
  <c r="R462"/>
  <c r="R463"/>
  <c r="R460"/>
  <c r="Q464"/>
  <c r="R464" l="1"/>
  <c r="T16" i="60" l="1"/>
  <c r="T15" s="1"/>
  <c r="T80"/>
  <c r="G81"/>
  <c r="T21"/>
  <c r="T22"/>
  <c r="T25"/>
  <c r="T29"/>
  <c r="T34"/>
  <c r="T41"/>
  <c r="T40" s="1"/>
  <c r="T43"/>
  <c r="T45"/>
  <c r="T53"/>
  <c r="T52" s="1"/>
  <c r="T57"/>
  <c r="T58"/>
  <c r="T59"/>
  <c r="T64"/>
  <c r="T90"/>
  <c r="T94"/>
  <c r="D1050" i="49"/>
  <c r="F499"/>
  <c r="F498"/>
  <c r="T56" i="60" l="1"/>
  <c r="T20" s="1"/>
  <c r="F462" i="38" l="1"/>
  <c r="C461"/>
  <c r="D471"/>
  <c r="J464" i="48"/>
  <c r="I464"/>
  <c r="D464"/>
  <c r="G88" i="59" l="1"/>
  <c r="R356" i="48"/>
  <c r="D356"/>
  <c r="E88" i="59" l="1"/>
  <c r="F99" i="62" s="1"/>
  <c r="G87" i="59"/>
  <c r="F379" i="56"/>
  <c r="F359"/>
  <c r="E319"/>
  <c r="F98" i="62" l="1"/>
  <c r="CS132" i="33"/>
  <c r="CS131" s="1"/>
  <c r="E99" i="62"/>
  <c r="E98" s="1"/>
  <c r="E32" i="48"/>
  <c r="C31"/>
  <c r="M320" i="49" l="1"/>
  <c r="M398" i="38"/>
  <c r="M479" l="1"/>
  <c r="D441" i="28" l="1"/>
  <c r="O439"/>
  <c r="O313" l="1"/>
  <c r="E126" i="48" l="1"/>
  <c r="D125"/>
  <c r="R429"/>
  <c r="E429"/>
  <c r="D319" i="56" l="1"/>
  <c r="M170"/>
  <c r="R428" i="48" l="1"/>
  <c r="E428"/>
  <c r="R363" l="1"/>
  <c r="D363" l="1"/>
  <c r="R424"/>
  <c r="R362" l="1"/>
  <c r="D362"/>
  <c r="N415" i="38" l="1"/>
  <c r="N421" s="1"/>
  <c r="N416"/>
  <c r="R427" i="48" l="1"/>
  <c r="E427" l="1"/>
  <c r="Y80" i="60" l="1"/>
  <c r="Y90"/>
  <c r="Y94"/>
  <c r="Y64"/>
  <c r="Y22"/>
  <c r="Y25"/>
  <c r="Y29"/>
  <c r="Y34"/>
  <c r="Y41"/>
  <c r="Y40" s="1"/>
  <c r="Y43"/>
  <c r="Y45"/>
  <c r="Y53"/>
  <c r="Y52" s="1"/>
  <c r="Y16"/>
  <c r="Y15" s="1"/>
  <c r="Y57"/>
  <c r="Y58"/>
  <c r="Y59"/>
  <c r="Y21" l="1"/>
  <c r="Y56"/>
  <c r="Y20" s="1"/>
  <c r="N48" i="34" l="1"/>
  <c r="O340" i="28" l="1"/>
  <c r="D340"/>
  <c r="R361" i="48" l="1"/>
  <c r="N394" i="38"/>
  <c r="N398" s="1"/>
  <c r="R360" i="48" l="1"/>
  <c r="R359" l="1"/>
  <c r="R426"/>
  <c r="E426"/>
  <c r="R440" l="1"/>
  <c r="R438"/>
  <c r="R439"/>
  <c r="R441"/>
  <c r="EG32" i="35" l="1"/>
  <c r="DT32"/>
  <c r="DG32"/>
  <c r="O405" i="28" l="1"/>
  <c r="O404"/>
  <c r="O348"/>
  <c r="O352" s="1"/>
  <c r="O337"/>
  <c r="O339"/>
  <c r="O341"/>
  <c r="O336"/>
  <c r="O312"/>
  <c r="O342" l="1"/>
  <c r="AR266" i="60"/>
  <c r="AP266"/>
  <c r="AR267"/>
  <c r="AP275"/>
  <c r="AQ279"/>
  <c r="AP167"/>
  <c r="AR167"/>
  <c r="AP168"/>
  <c r="AQ180"/>
  <c r="AP212"/>
  <c r="AQ212"/>
  <c r="AR212"/>
  <c r="AP215"/>
  <c r="AQ215"/>
  <c r="AR215"/>
  <c r="AP217"/>
  <c r="AQ217"/>
  <c r="AR217"/>
  <c r="AP221"/>
  <c r="AQ221"/>
  <c r="AR221"/>
  <c r="AP222"/>
  <c r="AQ222"/>
  <c r="AR222"/>
  <c r="AP224"/>
  <c r="AQ224"/>
  <c r="AR224"/>
  <c r="AP225"/>
  <c r="AQ225"/>
  <c r="AR225"/>
  <c r="AP226"/>
  <c r="AQ226"/>
  <c r="AR226"/>
  <c r="AP228"/>
  <c r="AQ228"/>
  <c r="AR228"/>
  <c r="AP229"/>
  <c r="AQ229"/>
  <c r="AR229"/>
  <c r="AP230"/>
  <c r="AQ230"/>
  <c r="AR230"/>
  <c r="AP231"/>
  <c r="AQ231"/>
  <c r="AR231"/>
  <c r="AP233"/>
  <c r="AQ233"/>
  <c r="AR233"/>
  <c r="AP234"/>
  <c r="AQ234"/>
  <c r="AR234"/>
  <c r="AP235"/>
  <c r="AQ235"/>
  <c r="AR235"/>
  <c r="AP236"/>
  <c r="AQ236"/>
  <c r="AR236"/>
  <c r="AP237"/>
  <c r="AQ237"/>
  <c r="AR237"/>
  <c r="AP240"/>
  <c r="AQ240"/>
  <c r="AR240"/>
  <c r="AP242"/>
  <c r="AQ242"/>
  <c r="AR242"/>
  <c r="AP244"/>
  <c r="AQ244"/>
  <c r="AR244"/>
  <c r="AP245"/>
  <c r="AQ245"/>
  <c r="AR245"/>
  <c r="AP246"/>
  <c r="AQ246"/>
  <c r="AR246"/>
  <c r="AP247"/>
  <c r="AQ247"/>
  <c r="AR247"/>
  <c r="AP248"/>
  <c r="AQ248"/>
  <c r="AR248"/>
  <c r="AP249"/>
  <c r="AQ249"/>
  <c r="AR249"/>
  <c r="AP252"/>
  <c r="AQ252"/>
  <c r="AR252"/>
  <c r="AP253"/>
  <c r="AQ253"/>
  <c r="AR253"/>
  <c r="AP258"/>
  <c r="AQ258"/>
  <c r="AR258"/>
  <c r="AP259"/>
  <c r="AQ259"/>
  <c r="AR259"/>
  <c r="AP260"/>
  <c r="AQ260"/>
  <c r="AR260"/>
  <c r="AP261"/>
  <c r="AQ261"/>
  <c r="AR261"/>
  <c r="AP263"/>
  <c r="AQ263"/>
  <c r="AR263"/>
  <c r="AP264"/>
  <c r="AQ264"/>
  <c r="AR264"/>
  <c r="AP265"/>
  <c r="AQ265"/>
  <c r="AR265"/>
  <c r="AQ266"/>
  <c r="AP267"/>
  <c r="AQ267"/>
  <c r="AP268"/>
  <c r="AQ268"/>
  <c r="AR268"/>
  <c r="AP269"/>
  <c r="AQ269"/>
  <c r="AP270"/>
  <c r="AQ270"/>
  <c r="AR270"/>
  <c r="AP272"/>
  <c r="AQ272"/>
  <c r="AR272"/>
  <c r="AP273"/>
  <c r="AQ273"/>
  <c r="AR273"/>
  <c r="AP274"/>
  <c r="AQ274"/>
  <c r="AR274"/>
  <c r="AQ275"/>
  <c r="AR275"/>
  <c r="AP276"/>
  <c r="AQ276"/>
  <c r="AR276"/>
  <c r="AP277"/>
  <c r="AQ277"/>
  <c r="AR277"/>
  <c r="AP279"/>
  <c r="AR279"/>
  <c r="AP280"/>
  <c r="AQ280"/>
  <c r="AR280"/>
  <c r="AP281"/>
  <c r="AQ281"/>
  <c r="AR281"/>
  <c r="AP282"/>
  <c r="AQ282"/>
  <c r="AR282"/>
  <c r="AP283"/>
  <c r="AQ283"/>
  <c r="AR283"/>
  <c r="AP289"/>
  <c r="AQ289"/>
  <c r="AR289"/>
  <c r="AP290"/>
  <c r="AQ290"/>
  <c r="AR290"/>
  <c r="AP291"/>
  <c r="AQ291"/>
  <c r="AR291"/>
  <c r="AP293"/>
  <c r="AQ293"/>
  <c r="AR293"/>
  <c r="AR211"/>
  <c r="AQ211"/>
  <c r="AP211"/>
  <c r="AQ113"/>
  <c r="AR113"/>
  <c r="AQ116"/>
  <c r="AR116"/>
  <c r="AQ118"/>
  <c r="AR118"/>
  <c r="AQ122"/>
  <c r="AR122"/>
  <c r="AQ123"/>
  <c r="AR123"/>
  <c r="AQ125"/>
  <c r="AR125"/>
  <c r="AQ126"/>
  <c r="AR126"/>
  <c r="AQ127"/>
  <c r="AR127"/>
  <c r="AQ129"/>
  <c r="AR129"/>
  <c r="AQ130"/>
  <c r="AR130"/>
  <c r="AQ131"/>
  <c r="AR131"/>
  <c r="AQ132"/>
  <c r="AR132"/>
  <c r="AQ134"/>
  <c r="AR134"/>
  <c r="AQ135"/>
  <c r="AR135"/>
  <c r="AQ136"/>
  <c r="AR136"/>
  <c r="AQ137"/>
  <c r="AR137"/>
  <c r="AQ138"/>
  <c r="AR138"/>
  <c r="AQ141"/>
  <c r="AR141"/>
  <c r="AQ143"/>
  <c r="AR143"/>
  <c r="AQ145"/>
  <c r="AR145"/>
  <c r="AQ146"/>
  <c r="AR146"/>
  <c r="AQ147"/>
  <c r="AR147"/>
  <c r="AQ148"/>
  <c r="AR148"/>
  <c r="AQ149"/>
  <c r="AR149"/>
  <c r="AQ150"/>
  <c r="AR150"/>
  <c r="AQ153"/>
  <c r="AR153"/>
  <c r="AQ154"/>
  <c r="AR154"/>
  <c r="AQ159"/>
  <c r="AR159"/>
  <c r="AQ160"/>
  <c r="AR160"/>
  <c r="AQ161"/>
  <c r="AR161"/>
  <c r="AQ162"/>
  <c r="AR162"/>
  <c r="AQ164"/>
  <c r="AR164"/>
  <c r="AQ165"/>
  <c r="AR165"/>
  <c r="AQ166"/>
  <c r="AR166"/>
  <c r="AQ167"/>
  <c r="AQ168"/>
  <c r="AR168"/>
  <c r="AQ169"/>
  <c r="AR169"/>
  <c r="AQ170"/>
  <c r="AR170"/>
  <c r="AQ171"/>
  <c r="AR171"/>
  <c r="AQ173"/>
  <c r="AR173"/>
  <c r="AQ174"/>
  <c r="AR174"/>
  <c r="AQ175"/>
  <c r="AR175"/>
  <c r="AQ176"/>
  <c r="AR176"/>
  <c r="AQ177"/>
  <c r="AR177"/>
  <c r="AQ178"/>
  <c r="AR178"/>
  <c r="AR180"/>
  <c r="AQ181"/>
  <c r="AR181"/>
  <c r="AQ182"/>
  <c r="AR182"/>
  <c r="AQ183"/>
  <c r="AR183"/>
  <c r="AQ184"/>
  <c r="AR184"/>
  <c r="AQ190"/>
  <c r="AR190"/>
  <c r="AQ191"/>
  <c r="AR191"/>
  <c r="AQ192"/>
  <c r="AR192"/>
  <c r="AQ194"/>
  <c r="AR194"/>
  <c r="AR112"/>
  <c r="AQ112"/>
  <c r="AP113"/>
  <c r="AP116"/>
  <c r="AP118"/>
  <c r="AP122"/>
  <c r="AP123"/>
  <c r="AP125"/>
  <c r="AP126"/>
  <c r="AP127"/>
  <c r="AP129"/>
  <c r="AP130"/>
  <c r="AP131"/>
  <c r="AP132"/>
  <c r="AP134"/>
  <c r="AP135"/>
  <c r="AP136"/>
  <c r="AP137"/>
  <c r="AP138"/>
  <c r="AP141"/>
  <c r="AP143"/>
  <c r="AP145"/>
  <c r="AP146"/>
  <c r="AP147"/>
  <c r="AP148"/>
  <c r="AP149"/>
  <c r="AP150"/>
  <c r="AP153"/>
  <c r="AP154"/>
  <c r="AP159"/>
  <c r="AP160"/>
  <c r="AP161"/>
  <c r="AP162"/>
  <c r="AP164"/>
  <c r="AP165"/>
  <c r="AP166"/>
  <c r="AP169"/>
  <c r="AP170"/>
  <c r="AP171"/>
  <c r="AP173"/>
  <c r="AP174"/>
  <c r="AP175"/>
  <c r="AP176"/>
  <c r="AP177"/>
  <c r="AP178"/>
  <c r="AP180"/>
  <c r="AP181"/>
  <c r="AP182"/>
  <c r="AP183"/>
  <c r="AP184"/>
  <c r="AP190"/>
  <c r="AP191"/>
  <c r="AP192"/>
  <c r="AP194"/>
  <c r="AP112"/>
  <c r="AN16"/>
  <c r="AN15" s="1"/>
  <c r="AN22"/>
  <c r="AN25"/>
  <c r="AN21" s="1"/>
  <c r="AN29"/>
  <c r="AN34"/>
  <c r="AN41"/>
  <c r="AN43"/>
  <c r="AN45"/>
  <c r="AN53"/>
  <c r="AN52" s="1"/>
  <c r="AN57"/>
  <c r="AN58"/>
  <c r="AN59"/>
  <c r="AN64"/>
  <c r="AN90"/>
  <c r="AN94"/>
  <c r="AN40" l="1"/>
  <c r="AN56"/>
  <c r="AN20" s="1"/>
  <c r="AR269"/>
  <c r="AP216"/>
  <c r="J7" i="63"/>
  <c r="EG21" i="35" s="1"/>
  <c r="J9" i="63"/>
  <c r="EG23" i="35" s="1"/>
  <c r="J6" i="63"/>
  <c r="G7"/>
  <c r="DT21" i="35" s="1"/>
  <c r="G8" i="63"/>
  <c r="DT22" i="35" s="1"/>
  <c r="G9" i="63"/>
  <c r="DT23" i="35" s="1"/>
  <c r="G6" i="63"/>
  <c r="DT20" i="35" s="1"/>
  <c r="DG22"/>
  <c r="DG23"/>
  <c r="DG20"/>
  <c r="DG21"/>
  <c r="C1363" i="28"/>
  <c r="J8" i="63" s="1"/>
  <c r="EG22" i="35" s="1"/>
  <c r="EG20" l="1"/>
  <c r="N339" i="49"/>
  <c r="E342" i="28" l="1"/>
  <c r="D339"/>
  <c r="D341"/>
  <c r="N62" i="34"/>
  <c r="AQ81" i="60" l="1"/>
  <c r="AP71"/>
  <c r="AP68"/>
  <c r="AR68"/>
  <c r="AR72"/>
  <c r="AP77"/>
  <c r="AP69"/>
  <c r="AQ14"/>
  <c r="AQ17"/>
  <c r="AQ19"/>
  <c r="AQ24"/>
  <c r="AQ26"/>
  <c r="AQ27"/>
  <c r="AQ28"/>
  <c r="AQ30"/>
  <c r="AQ32"/>
  <c r="AQ33"/>
  <c r="AQ35"/>
  <c r="AQ36"/>
  <c r="AQ37"/>
  <c r="AQ38"/>
  <c r="AQ39"/>
  <c r="AQ42"/>
  <c r="AQ44"/>
  <c r="AQ46"/>
  <c r="AQ47"/>
  <c r="AQ48"/>
  <c r="AQ49"/>
  <c r="AQ50"/>
  <c r="AQ51"/>
  <c r="AQ54"/>
  <c r="AQ55"/>
  <c r="AQ60"/>
  <c r="AQ61"/>
  <c r="AQ62"/>
  <c r="AQ63"/>
  <c r="AQ65"/>
  <c r="AQ66"/>
  <c r="AQ67"/>
  <c r="AQ68"/>
  <c r="AQ69"/>
  <c r="AQ70"/>
  <c r="AQ71"/>
  <c r="AQ72"/>
  <c r="AQ74"/>
  <c r="AQ75"/>
  <c r="AQ76"/>
  <c r="AQ77"/>
  <c r="AQ78"/>
  <c r="AQ79"/>
  <c r="AQ82"/>
  <c r="AQ83"/>
  <c r="AQ84"/>
  <c r="AQ85"/>
  <c r="AQ91"/>
  <c r="AQ92"/>
  <c r="AQ93"/>
  <c r="AQ95"/>
  <c r="AQ13"/>
  <c r="AR14"/>
  <c r="AR17"/>
  <c r="AR19"/>
  <c r="AR23"/>
  <c r="AR24"/>
  <c r="AR26"/>
  <c r="AR27"/>
  <c r="AR28"/>
  <c r="AR30"/>
  <c r="AR31"/>
  <c r="AR32"/>
  <c r="AR33"/>
  <c r="AR35"/>
  <c r="AR36"/>
  <c r="AR37"/>
  <c r="AR38"/>
  <c r="AR39"/>
  <c r="AR42"/>
  <c r="AR44"/>
  <c r="AR46"/>
  <c r="AR47"/>
  <c r="AR48"/>
  <c r="AR49"/>
  <c r="AR50"/>
  <c r="AR51"/>
  <c r="AR54"/>
  <c r="AR55"/>
  <c r="AR60"/>
  <c r="AR61"/>
  <c r="AR62"/>
  <c r="AR63"/>
  <c r="AR65"/>
  <c r="AR66"/>
  <c r="AR67"/>
  <c r="AR69"/>
  <c r="AR70"/>
  <c r="AR71"/>
  <c r="AR74"/>
  <c r="AR75"/>
  <c r="AR76"/>
  <c r="AR77"/>
  <c r="AR78"/>
  <c r="AR79"/>
  <c r="AR81"/>
  <c r="AR82"/>
  <c r="AR83"/>
  <c r="AR84"/>
  <c r="AR85"/>
  <c r="AR91"/>
  <c r="AR92"/>
  <c r="AR93"/>
  <c r="AR95"/>
  <c r="AR13"/>
  <c r="AP14"/>
  <c r="AP17"/>
  <c r="AP19"/>
  <c r="AP23"/>
  <c r="AP24"/>
  <c r="AP26"/>
  <c r="AP27"/>
  <c r="AP28"/>
  <c r="AP30"/>
  <c r="AP31"/>
  <c r="AP32"/>
  <c r="AP33"/>
  <c r="AP35"/>
  <c r="AP36"/>
  <c r="AP37"/>
  <c r="AP38"/>
  <c r="AP39"/>
  <c r="AP42"/>
  <c r="AP44"/>
  <c r="AP46"/>
  <c r="AP47"/>
  <c r="AP48"/>
  <c r="AP49"/>
  <c r="AP50"/>
  <c r="AP51"/>
  <c r="AP54"/>
  <c r="AP55"/>
  <c r="AP60"/>
  <c r="AP61"/>
  <c r="AP62"/>
  <c r="AP63"/>
  <c r="AP65"/>
  <c r="AP66"/>
  <c r="AP67"/>
  <c r="AP70"/>
  <c r="AP72"/>
  <c r="AP74"/>
  <c r="AP75"/>
  <c r="AP76"/>
  <c r="AP78"/>
  <c r="AP79"/>
  <c r="AP81"/>
  <c r="AP82"/>
  <c r="AP83"/>
  <c r="AP84"/>
  <c r="AP85"/>
  <c r="AP91"/>
  <c r="AP92"/>
  <c r="AP93"/>
  <c r="AP95"/>
  <c r="AP13"/>
  <c r="D339" i="49"/>
  <c r="N58" i="34"/>
  <c r="E801" i="28" l="1"/>
  <c r="N64" i="34" l="1"/>
  <c r="D1245" i="28" l="1"/>
  <c r="E1253"/>
  <c r="E332" i="52" l="1"/>
  <c r="A889"/>
  <c r="A445"/>
  <c r="A1"/>
  <c r="D443"/>
  <c r="D887"/>
  <c r="D1331"/>
  <c r="N189" i="49" l="1"/>
  <c r="N190"/>
  <c r="N191"/>
  <c r="N193" s="1"/>
  <c r="N192"/>
  <c r="R281" i="48"/>
  <c r="R282"/>
  <c r="R283"/>
  <c r="R286" s="1"/>
  <c r="R54"/>
  <c r="R42"/>
  <c r="N306" i="49" l="1"/>
  <c r="N403"/>
  <c r="E403"/>
  <c r="N400"/>
  <c r="N401"/>
  <c r="N402"/>
  <c r="N404"/>
  <c r="N316"/>
  <c r="N317"/>
  <c r="N315"/>
  <c r="N305"/>
  <c r="N304"/>
  <c r="N338"/>
  <c r="F273"/>
  <c r="N405" l="1"/>
  <c r="N320"/>
  <c r="R358" i="48"/>
  <c r="R357"/>
  <c r="D357"/>
  <c r="D358"/>
  <c r="D338" i="49" l="1"/>
  <c r="D337" i="28" l="1"/>
  <c r="D336"/>
  <c r="D823" i="38"/>
  <c r="F1347" i="48" l="1"/>
  <c r="E1285"/>
  <c r="F890"/>
  <c r="F974"/>
  <c r="F431"/>
  <c r="E424"/>
  <c r="O974" l="1"/>
  <c r="AM149" i="36"/>
  <c r="AM148"/>
  <c r="C608" i="38" l="1"/>
  <c r="E608" s="1"/>
  <c r="C1091" l="1"/>
  <c r="E1091" s="1"/>
  <c r="N188" i="49"/>
  <c r="N399"/>
  <c r="N337"/>
  <c r="N341" s="1"/>
  <c r="N296"/>
  <c r="N295"/>
  <c r="N294"/>
  <c r="N293"/>
  <c r="R430" i="48"/>
  <c r="R425"/>
  <c r="R423"/>
  <c r="R422"/>
  <c r="R421"/>
  <c r="R364"/>
  <c r="R355"/>
  <c r="R354"/>
  <c r="R353"/>
  <c r="R352"/>
  <c r="R332"/>
  <c r="R329"/>
  <c r="R327"/>
  <c r="R326"/>
  <c r="R325"/>
  <c r="R324"/>
  <c r="R323"/>
  <c r="R322"/>
  <c r="R280"/>
  <c r="N414" i="38"/>
  <c r="N354"/>
  <c r="N358" s="1"/>
  <c r="N344"/>
  <c r="N348" s="1"/>
  <c r="N333"/>
  <c r="N332"/>
  <c r="N331"/>
  <c r="N330"/>
  <c r="N329"/>
  <c r="N328"/>
  <c r="N327"/>
  <c r="N311"/>
  <c r="N310"/>
  <c r="N308"/>
  <c r="N307"/>
  <c r="N306"/>
  <c r="N305"/>
  <c r="N304"/>
  <c r="N303"/>
  <c r="N301"/>
  <c r="N300"/>
  <c r="N299"/>
  <c r="N298"/>
  <c r="N297"/>
  <c r="N289"/>
  <c r="N288"/>
  <c r="N287"/>
  <c r="N286"/>
  <c r="N285"/>
  <c r="N284"/>
  <c r="N283"/>
  <c r="N282"/>
  <c r="N281"/>
  <c r="N280"/>
  <c r="N279"/>
  <c r="N263"/>
  <c r="N265" s="1"/>
  <c r="O440" i="28"/>
  <c r="O441" s="1"/>
  <c r="O298"/>
  <c r="O297"/>
  <c r="O296"/>
  <c r="O295"/>
  <c r="R431" i="48" l="1"/>
  <c r="R365"/>
  <c r="R335"/>
  <c r="N337" i="38"/>
  <c r="N291"/>
  <c r="N320"/>
  <c r="N298" i="49"/>
  <c r="O304" i="28"/>
  <c r="R481" i="48" l="1"/>
  <c r="N479" i="38"/>
  <c r="E1346" i="49"/>
  <c r="E1345"/>
  <c r="E1344"/>
  <c r="D1284"/>
  <c r="E876"/>
  <c r="E875"/>
  <c r="E874"/>
  <c r="D814"/>
  <c r="C1244"/>
  <c r="C1243"/>
  <c r="C1242"/>
  <c r="C1241"/>
  <c r="C774"/>
  <c r="C773"/>
  <c r="C772"/>
  <c r="C771"/>
  <c r="D1048"/>
  <c r="D580"/>
  <c r="D578"/>
  <c r="E404"/>
  <c r="E402"/>
  <c r="C1260" i="38" l="1"/>
  <c r="C1259"/>
  <c r="C1258"/>
  <c r="C1257"/>
  <c r="C1256"/>
  <c r="C1255"/>
  <c r="C777"/>
  <c r="C776"/>
  <c r="C775"/>
  <c r="C774"/>
  <c r="C773"/>
  <c r="C772"/>
  <c r="C1099"/>
  <c r="E1099"/>
  <c r="D1099"/>
  <c r="E1098"/>
  <c r="E1089"/>
  <c r="E1092" s="1"/>
  <c r="D1089"/>
  <c r="C1089"/>
  <c r="C616"/>
  <c r="E616"/>
  <c r="D616"/>
  <c r="E615"/>
  <c r="E606"/>
  <c r="E609" s="1"/>
  <c r="D606"/>
  <c r="C606"/>
  <c r="C281"/>
  <c r="C287"/>
  <c r="C286"/>
  <c r="C282"/>
  <c r="C280"/>
  <c r="C279"/>
  <c r="E1346" i="48"/>
  <c r="E1345"/>
  <c r="E1344"/>
  <c r="E1343"/>
  <c r="E1342"/>
  <c r="E1341"/>
  <c r="E888"/>
  <c r="E889"/>
  <c r="E887"/>
  <c r="E886"/>
  <c r="E885"/>
  <c r="E884"/>
  <c r="D826"/>
  <c r="D824"/>
  <c r="D823"/>
  <c r="E430"/>
  <c r="E423"/>
  <c r="E422"/>
  <c r="E421"/>
  <c r="D364"/>
  <c r="D355"/>
  <c r="D354"/>
  <c r="D353"/>
  <c r="D352"/>
  <c r="F286"/>
  <c r="AR216" i="60" l="1"/>
  <c r="AQ216"/>
  <c r="AR117"/>
  <c r="AP117"/>
  <c r="AQ117" l="1"/>
  <c r="G16"/>
  <c r="G15" s="1"/>
  <c r="G193"/>
  <c r="G189"/>
  <c r="G179"/>
  <c r="G163"/>
  <c r="G94"/>
  <c r="G90"/>
  <c r="G80"/>
  <c r="G64"/>
  <c r="G59"/>
  <c r="G58"/>
  <c r="G57"/>
  <c r="G53"/>
  <c r="G52" s="1"/>
  <c r="G45"/>
  <c r="G43"/>
  <c r="G41"/>
  <c r="G40" s="1"/>
  <c r="G34"/>
  <c r="G29"/>
  <c r="G25"/>
  <c r="G22"/>
  <c r="G21"/>
  <c r="G56" l="1"/>
  <c r="G20" s="1"/>
  <c r="E1107" i="38"/>
  <c r="E902"/>
  <c r="E1312" i="48"/>
  <c r="E1311"/>
  <c r="C1006"/>
  <c r="E828"/>
  <c r="D827"/>
  <c r="C548"/>
  <c r="H245" i="62" l="1"/>
  <c r="H244" s="1"/>
  <c r="H242"/>
  <c r="H231"/>
  <c r="H283"/>
  <c r="H284"/>
  <c r="H316"/>
  <c r="H320"/>
  <c r="H230"/>
  <c r="E304" i="28" l="1"/>
  <c r="E416" i="38"/>
  <c r="E392" i="48" l="1"/>
  <c r="E391"/>
  <c r="D293"/>
  <c r="N39" i="34" l="1"/>
  <c r="N65" s="1"/>
  <c r="F97" i="59" l="1"/>
  <c r="F194" s="1"/>
  <c r="F292" s="1"/>
  <c r="F108" i="62"/>
  <c r="F216" s="1"/>
  <c r="F324" s="1"/>
  <c r="A4"/>
  <c r="A113" s="1"/>
  <c r="A221" s="1"/>
  <c r="A4" i="61" l="1"/>
  <c r="A107" s="1"/>
  <c r="A210" s="1"/>
  <c r="A4" i="59"/>
  <c r="D98" i="60"/>
  <c r="D197" s="1"/>
  <c r="F102" i="61" s="1"/>
  <c r="F205" s="1"/>
  <c r="F308" s="1"/>
  <c r="N54" i="34"/>
  <c r="D1012" i="28"/>
  <c r="D1010"/>
  <c r="D942"/>
  <c r="J942" s="1"/>
  <c r="D560"/>
  <c r="D558"/>
  <c r="D490"/>
  <c r="J490" s="1"/>
  <c r="F1386" i="38"/>
  <c r="D1323"/>
  <c r="D840"/>
  <c r="D1353" i="48"/>
  <c r="E1226"/>
  <c r="C982"/>
  <c r="C524"/>
  <c r="D896"/>
  <c r="E855"/>
  <c r="E854"/>
  <c r="E768"/>
  <c r="C516"/>
  <c r="D434" i="56"/>
  <c r="D869" s="1"/>
  <c r="E1268" i="50"/>
  <c r="E382"/>
  <c r="E381"/>
  <c r="D296" i="60" l="1"/>
  <c r="A102" i="59"/>
  <c r="A199" s="1"/>
  <c r="A4" i="60"/>
  <c r="A103" s="1"/>
  <c r="A202" s="1"/>
  <c r="D354" i="38"/>
  <c r="O21" i="48"/>
  <c r="G21" s="1"/>
  <c r="D1419" i="49"/>
  <c r="D947"/>
  <c r="D477"/>
  <c r="D1370" i="28"/>
  <c r="D918"/>
  <c r="D466"/>
  <c r="A1"/>
  <c r="A468" s="1"/>
  <c r="D1457" i="38"/>
  <c r="O121" i="36"/>
  <c r="O120"/>
  <c r="O119"/>
  <c r="O118"/>
  <c r="O115"/>
  <c r="D975" i="38"/>
  <c r="D492"/>
  <c r="D1409" i="48"/>
  <c r="D952"/>
  <c r="D494"/>
  <c r="A1" i="38"/>
  <c r="A494" s="1"/>
  <c r="A1" i="48"/>
  <c r="BC113" i="36"/>
  <c r="A1" i="49" l="1"/>
  <c r="A496" i="48"/>
  <c r="A1" i="56"/>
  <c r="A977" i="38"/>
  <c r="A920" i="28" s="1"/>
  <c r="A954" i="48"/>
  <c r="A436" i="56" l="1"/>
  <c r="A871" s="1"/>
  <c r="A1" i="50"/>
  <c r="A479" i="49"/>
  <c r="A949"/>
  <c r="AE155" i="36"/>
  <c r="AI155"/>
  <c r="A443" i="50" l="1"/>
  <c r="A887" s="1"/>
  <c r="A889" i="54"/>
  <c r="A445"/>
  <c r="A1"/>
  <c r="BE27" i="36"/>
  <c r="A889" i="51" l="1"/>
  <c r="A1"/>
  <c r="A445"/>
  <c r="P65" i="34"/>
  <c r="N37"/>
  <c r="A445" i="53" l="1"/>
  <c r="A1"/>
  <c r="A889"/>
  <c r="P68" i="34"/>
  <c r="C972" i="57"/>
  <c r="C971"/>
  <c r="C970"/>
  <c r="C967"/>
  <c r="C532"/>
  <c r="C531"/>
  <c r="C530"/>
  <c r="C527"/>
  <c r="C92"/>
  <c r="C91"/>
  <c r="C90"/>
  <c r="C87"/>
  <c r="C972" i="55"/>
  <c r="C971"/>
  <c r="C970"/>
  <c r="C967"/>
  <c r="C532"/>
  <c r="C531"/>
  <c r="C530"/>
  <c r="C527"/>
  <c r="C980" i="53"/>
  <c r="C979"/>
  <c r="C978"/>
  <c r="C975"/>
  <c r="C536"/>
  <c r="C535"/>
  <c r="C534"/>
  <c r="C531"/>
  <c r="C92"/>
  <c r="C91"/>
  <c r="C90"/>
  <c r="C87"/>
  <c r="C980" i="51"/>
  <c r="C979"/>
  <c r="C978"/>
  <c r="C975"/>
  <c r="C536"/>
  <c r="C535"/>
  <c r="C534"/>
  <c r="C531"/>
  <c r="C92"/>
  <c r="C91"/>
  <c r="C90"/>
  <c r="C87"/>
  <c r="C980" i="54"/>
  <c r="C979"/>
  <c r="C978"/>
  <c r="C975"/>
  <c r="C536"/>
  <c r="C535"/>
  <c r="C534"/>
  <c r="C531"/>
  <c r="C92"/>
  <c r="C91"/>
  <c r="C90"/>
  <c r="C87"/>
  <c r="F214" i="60"/>
  <c r="F115"/>
  <c r="AS17"/>
  <c r="AS32"/>
  <c r="AS33"/>
  <c r="AS37"/>
  <c r="AS38"/>
  <c r="AS39"/>
  <c r="AS51"/>
  <c r="AS83"/>
  <c r="AS84"/>
  <c r="AS85"/>
  <c r="AS91"/>
  <c r="AS92"/>
  <c r="AS93"/>
  <c r="AS95"/>
  <c r="AS116"/>
  <c r="AS131"/>
  <c r="AS132"/>
  <c r="AS136"/>
  <c r="AS137"/>
  <c r="AS138"/>
  <c r="AS150"/>
  <c r="AS182"/>
  <c r="AS183"/>
  <c r="AS184"/>
  <c r="AS190"/>
  <c r="AS191"/>
  <c r="AS192"/>
  <c r="AS194"/>
  <c r="AS215"/>
  <c r="AS230"/>
  <c r="AS231"/>
  <c r="AS235"/>
  <c r="AS236"/>
  <c r="AS237"/>
  <c r="AS249"/>
  <c r="AS281"/>
  <c r="AS282"/>
  <c r="AS283"/>
  <c r="AS289"/>
  <c r="AS290"/>
  <c r="AS291"/>
  <c r="AS293"/>
  <c r="A881" i="57" l="1"/>
  <c r="A441"/>
  <c r="A1"/>
  <c r="AP115" i="60"/>
  <c r="AQ115"/>
  <c r="AQ214"/>
  <c r="AR214"/>
  <c r="AP214"/>
  <c r="AR115"/>
  <c r="H16"/>
  <c r="I16"/>
  <c r="J16"/>
  <c r="K16"/>
  <c r="L16"/>
  <c r="M16"/>
  <c r="N16"/>
  <c r="O16"/>
  <c r="P16"/>
  <c r="Q16"/>
  <c r="R16"/>
  <c r="S16"/>
  <c r="U16"/>
  <c r="V16"/>
  <c r="W16"/>
  <c r="AA16"/>
  <c r="AB16"/>
  <c r="AC16"/>
  <c r="AD16"/>
  <c r="AE16"/>
  <c r="AF16"/>
  <c r="AG16"/>
  <c r="AH16"/>
  <c r="AI16"/>
  <c r="AJ16"/>
  <c r="AK16"/>
  <c r="AL16"/>
  <c r="AM16"/>
  <c r="AO16"/>
  <c r="Z16"/>
  <c r="X16"/>
  <c r="AR16" l="1"/>
  <c r="AP16"/>
  <c r="F16"/>
  <c r="AQ16" s="1"/>
  <c r="G86" i="61"/>
  <c r="G85"/>
  <c r="G83"/>
  <c r="G82"/>
  <c r="G80"/>
  <c r="G79"/>
  <c r="G78"/>
  <c r="G75"/>
  <c r="G74"/>
  <c r="G72"/>
  <c r="G71"/>
  <c r="G70"/>
  <c r="G69"/>
  <c r="G67"/>
  <c r="G66"/>
  <c r="G65"/>
  <c r="G64"/>
  <c r="G59"/>
  <c r="G58"/>
  <c r="G53"/>
  <c r="G52"/>
  <c r="G51"/>
  <c r="G50"/>
  <c r="G48"/>
  <c r="G46"/>
  <c r="G40"/>
  <c r="G34"/>
  <c r="G32"/>
  <c r="G31"/>
  <c r="G30"/>
  <c r="F15" i="60" l="1"/>
  <c r="D1188" i="56"/>
  <c r="D753"/>
  <c r="E1230" i="51"/>
  <c r="E1228" i="50"/>
  <c r="E1218"/>
  <c r="E774"/>
  <c r="E784"/>
  <c r="E880" i="38"/>
  <c r="E395"/>
  <c r="E394"/>
  <c r="E264"/>
  <c r="E263"/>
  <c r="E262"/>
  <c r="E261"/>
  <c r="E260"/>
  <c r="E259"/>
  <c r="E113"/>
  <c r="D113"/>
  <c r="C113"/>
  <c r="C28"/>
  <c r="D1306"/>
  <c r="C1004" l="1"/>
  <c r="C30" i="48"/>
  <c r="K21" i="50" l="1"/>
  <c r="AU147" i="36" l="1"/>
  <c r="AU148"/>
  <c r="AU149"/>
  <c r="AU150"/>
  <c r="AU151"/>
  <c r="AU152"/>
  <c r="AU153"/>
  <c r="AQ147"/>
  <c r="AQ148"/>
  <c r="AQ149"/>
  <c r="AQ150"/>
  <c r="AQ151"/>
  <c r="AQ152"/>
  <c r="AQ153"/>
  <c r="AM150"/>
  <c r="AM151"/>
  <c r="AM152"/>
  <c r="AM153"/>
  <c r="D318" i="56" l="1"/>
  <c r="D337" i="49"/>
  <c r="E332" i="50" l="1"/>
  <c r="C28" l="1"/>
  <c r="AA50" i="36" l="1"/>
  <c r="BB113"/>
  <c r="BA113"/>
  <c r="AI121"/>
  <c r="AE121"/>
  <c r="AI117"/>
  <c r="AE117"/>
  <c r="AI115"/>
  <c r="AE115"/>
  <c r="AI114"/>
  <c r="AE114"/>
  <c r="AI122"/>
  <c r="AE122"/>
  <c r="AI120"/>
  <c r="AE120"/>
  <c r="AI119"/>
  <c r="AE119"/>
  <c r="AI118"/>
  <c r="AE118"/>
  <c r="AI116"/>
  <c r="AE116"/>
  <c r="AI113"/>
  <c r="AE113"/>
  <c r="BB97"/>
  <c r="BC97"/>
  <c r="BA97"/>
  <c r="BD113" l="1"/>
  <c r="BE113"/>
  <c r="AI112"/>
  <c r="AE112"/>
  <c r="AI99"/>
  <c r="AE99"/>
  <c r="AI111"/>
  <c r="AE111"/>
  <c r="AI110"/>
  <c r="AE110"/>
  <c r="AI109"/>
  <c r="AE109"/>
  <c r="AI108"/>
  <c r="AE108"/>
  <c r="AI107"/>
  <c r="AE107"/>
  <c r="AI106"/>
  <c r="AE106"/>
  <c r="AI105"/>
  <c r="AE105"/>
  <c r="AI104"/>
  <c r="AE104"/>
  <c r="AI103"/>
  <c r="AE103"/>
  <c r="AI102"/>
  <c r="AE102"/>
  <c r="AI101"/>
  <c r="AE101"/>
  <c r="AI100"/>
  <c r="AE100"/>
  <c r="AI98"/>
  <c r="AE98"/>
  <c r="BE97"/>
  <c r="BD97"/>
  <c r="S104" s="1"/>
  <c r="AI97"/>
  <c r="AE97"/>
  <c r="AA96"/>
  <c r="S113" l="1"/>
  <c r="S124"/>
  <c r="S121"/>
  <c r="S119"/>
  <c r="S117"/>
  <c r="S115"/>
  <c r="S122"/>
  <c r="S120"/>
  <c r="S118"/>
  <c r="S116"/>
  <c r="S114"/>
  <c r="AI96"/>
  <c r="S111"/>
  <c r="S100"/>
  <c r="S99"/>
  <c r="S98"/>
  <c r="S101"/>
  <c r="S97"/>
  <c r="S103"/>
  <c r="S108"/>
  <c r="AE96"/>
  <c r="W104"/>
  <c r="S105"/>
  <c r="S109"/>
  <c r="S102"/>
  <c r="S106"/>
  <c r="S110"/>
  <c r="S107"/>
  <c r="BE82"/>
  <c r="BD82"/>
  <c r="S123" s="1"/>
  <c r="AZ55"/>
  <c r="AY55"/>
  <c r="AZ54"/>
  <c r="AY54"/>
  <c r="AZ53"/>
  <c r="AY53"/>
  <c r="AZ52"/>
  <c r="AY52"/>
  <c r="AY19"/>
  <c r="AM19" s="1"/>
  <c r="AY18"/>
  <c r="AA81"/>
  <c r="AI95"/>
  <c r="AE95"/>
  <c r="AI94"/>
  <c r="AE94"/>
  <c r="AI93"/>
  <c r="AE93"/>
  <c r="AI92"/>
  <c r="AE92"/>
  <c r="AI91"/>
  <c r="AE91"/>
  <c r="AI90"/>
  <c r="AE90"/>
  <c r="AI89"/>
  <c r="AE89"/>
  <c r="AI88"/>
  <c r="AE88"/>
  <c r="AI87"/>
  <c r="AE87"/>
  <c r="AI86"/>
  <c r="AE86"/>
  <c r="AI85"/>
  <c r="AE85"/>
  <c r="AI84"/>
  <c r="AE84"/>
  <c r="AI83"/>
  <c r="AE83"/>
  <c r="AI82"/>
  <c r="AE82"/>
  <c r="AA42"/>
  <c r="AA28"/>
  <c r="AI39"/>
  <c r="AE39"/>
  <c r="AI38"/>
  <c r="AE38"/>
  <c r="AI37"/>
  <c r="AE37"/>
  <c r="AI36"/>
  <c r="AE36"/>
  <c r="AI35"/>
  <c r="AE35"/>
  <c r="AI34"/>
  <c r="AE34"/>
  <c r="AI33"/>
  <c r="AE33"/>
  <c r="AI32"/>
  <c r="AE32"/>
  <c r="BE41"/>
  <c r="BD41"/>
  <c r="S39" s="1"/>
  <c r="AM31"/>
  <c r="AI31"/>
  <c r="AE31"/>
  <c r="AM30"/>
  <c r="AI30"/>
  <c r="AE30"/>
  <c r="AM29"/>
  <c r="AI29"/>
  <c r="AE29"/>
  <c r="S23"/>
  <c r="W124" l="1"/>
  <c r="W123"/>
  <c r="AM112"/>
  <c r="W23"/>
  <c r="S93"/>
  <c r="S82"/>
  <c r="W100"/>
  <c r="W103"/>
  <c r="W116"/>
  <c r="W113"/>
  <c r="W121"/>
  <c r="W97"/>
  <c r="W118"/>
  <c r="W115"/>
  <c r="W111"/>
  <c r="W120"/>
  <c r="W117"/>
  <c r="W108"/>
  <c r="W98"/>
  <c r="W114"/>
  <c r="W122"/>
  <c r="W119"/>
  <c r="AM18"/>
  <c r="S86"/>
  <c r="S94"/>
  <c r="S90"/>
  <c r="W99"/>
  <c r="W110"/>
  <c r="W102"/>
  <c r="W106"/>
  <c r="W105"/>
  <c r="W107"/>
  <c r="W109"/>
  <c r="W101"/>
  <c r="AE81"/>
  <c r="S83"/>
  <c r="S87"/>
  <c r="S91"/>
  <c r="S95"/>
  <c r="AI81"/>
  <c r="S84"/>
  <c r="S88"/>
  <c r="S92"/>
  <c r="W39"/>
  <c r="S85"/>
  <c r="S89"/>
  <c r="S36"/>
  <c r="W36" s="1"/>
  <c r="AE42"/>
  <c r="S32"/>
  <c r="W32" s="1"/>
  <c r="AI42"/>
  <c r="S33"/>
  <c r="W33" s="1"/>
  <c r="S29"/>
  <c r="W29" s="1"/>
  <c r="S37"/>
  <c r="W37" s="1"/>
  <c r="S30"/>
  <c r="W30" s="1"/>
  <c r="S34"/>
  <c r="W34" s="1"/>
  <c r="S38"/>
  <c r="W38" s="1"/>
  <c r="S31"/>
  <c r="W31" s="1"/>
  <c r="S35"/>
  <c r="W35" s="1"/>
  <c r="W93" l="1"/>
  <c r="AQ112"/>
  <c r="AQ131" s="1"/>
  <c r="AU96"/>
  <c r="W95"/>
  <c r="W85"/>
  <c r="W84"/>
  <c r="W83"/>
  <c r="W90"/>
  <c r="W86"/>
  <c r="W92"/>
  <c r="W89"/>
  <c r="W88"/>
  <c r="W91"/>
  <c r="W82"/>
  <c r="AQ96"/>
  <c r="W87"/>
  <c r="W94"/>
  <c r="AU112"/>
  <c r="AM96"/>
  <c r="AM33"/>
  <c r="AM32"/>
  <c r="AM35" l="1"/>
  <c r="AM34"/>
  <c r="AU21"/>
  <c r="AQ21"/>
  <c r="AY25"/>
  <c r="AY24"/>
  <c r="AI25"/>
  <c r="AE25"/>
  <c r="AI24"/>
  <c r="AE24"/>
  <c r="AI23"/>
  <c r="AE23"/>
  <c r="J1267" i="38"/>
  <c r="I1267"/>
  <c r="F1267"/>
  <c r="J784"/>
  <c r="I784"/>
  <c r="F784"/>
  <c r="J291"/>
  <c r="I291"/>
  <c r="C288"/>
  <c r="C289"/>
  <c r="C290"/>
  <c r="F291"/>
  <c r="D1300" i="28"/>
  <c r="D848"/>
  <c r="D395"/>
  <c r="E1274"/>
  <c r="AR271" i="60" s="1"/>
  <c r="D1273" i="28"/>
  <c r="D1272"/>
  <c r="D1271"/>
  <c r="E1270"/>
  <c r="AP271" i="60" s="1"/>
  <c r="D1269" i="28"/>
  <c r="D1268"/>
  <c r="D1267"/>
  <c r="E1266"/>
  <c r="AQ271" i="60" s="1"/>
  <c r="D1265" i="28"/>
  <c r="D1264"/>
  <c r="D1263"/>
  <c r="E822"/>
  <c r="AR172" i="60" s="1"/>
  <c r="D821" i="28"/>
  <c r="D820"/>
  <c r="D819"/>
  <c r="E818"/>
  <c r="AP172" i="60" s="1"/>
  <c r="D817" i="28"/>
  <c r="D816"/>
  <c r="D815"/>
  <c r="E814"/>
  <c r="AQ172" i="60" s="1"/>
  <c r="D813" i="28"/>
  <c r="D812"/>
  <c r="D811"/>
  <c r="E369"/>
  <c r="AR73" i="60" s="1"/>
  <c r="D368" i="28"/>
  <c r="D367"/>
  <c r="D366"/>
  <c r="E365"/>
  <c r="AP73" i="60" s="1"/>
  <c r="D364" i="28"/>
  <c r="D363"/>
  <c r="D362"/>
  <c r="E361"/>
  <c r="AQ73" i="60" s="1"/>
  <c r="AE28" i="36" l="1"/>
  <c r="AM36"/>
  <c r="AM39"/>
  <c r="AM37"/>
  <c r="AI28"/>
  <c r="S25"/>
  <c r="E1275" i="28"/>
  <c r="E271" i="60" s="1"/>
  <c r="E823" i="28"/>
  <c r="E172" i="60" s="1"/>
  <c r="E370" i="28"/>
  <c r="E73" i="60" s="1"/>
  <c r="D359" i="28"/>
  <c r="D360"/>
  <c r="D358"/>
  <c r="F384" i="50"/>
  <c r="G81" i="61" s="1"/>
  <c r="AS73" i="60" l="1"/>
  <c r="AS172"/>
  <c r="AS271"/>
  <c r="AM38" i="36"/>
  <c r="AM42" s="1"/>
  <c r="BA42" s="1"/>
  <c r="W24"/>
  <c r="W25"/>
  <c r="D343" i="50"/>
  <c r="D344"/>
  <c r="D342"/>
  <c r="E345" l="1"/>
  <c r="G77" i="61" s="1"/>
  <c r="G16" l="1"/>
  <c r="BA155" i="36"/>
  <c r="AZ155" s="1"/>
  <c r="AM157"/>
  <c r="AQ157"/>
  <c r="AU157"/>
  <c r="AM158"/>
  <c r="AQ158"/>
  <c r="AU158"/>
  <c r="AQ156"/>
  <c r="AU156"/>
  <c r="AM156"/>
  <c r="AM154"/>
  <c r="AQ154"/>
  <c r="AU154"/>
  <c r="AQ146"/>
  <c r="C508" i="49" s="1"/>
  <c r="AU146" i="36"/>
  <c r="C978" i="49" s="1"/>
  <c r="AU155" i="36"/>
  <c r="G222" i="61" s="1"/>
  <c r="AQ155" i="36"/>
  <c r="G119" i="61" s="1"/>
  <c r="J16" l="1"/>
  <c r="J222"/>
  <c r="J119"/>
  <c r="AM145" i="36"/>
  <c r="AA76"/>
  <c r="AA74"/>
  <c r="AA71"/>
  <c r="AA66"/>
  <c r="AA61"/>
  <c r="AA56"/>
  <c r="AZ77"/>
  <c r="AY77"/>
  <c r="AY78" s="1"/>
  <c r="AI80"/>
  <c r="AE80"/>
  <c r="AI79"/>
  <c r="AE79"/>
  <c r="AI78"/>
  <c r="AE78"/>
  <c r="AZ80"/>
  <c r="AI77"/>
  <c r="AE77"/>
  <c r="AZ75"/>
  <c r="AY75"/>
  <c r="AI75"/>
  <c r="AI74" s="1"/>
  <c r="AE75"/>
  <c r="AE74" s="1"/>
  <c r="AZ72"/>
  <c r="AZ73" s="1"/>
  <c r="AY72"/>
  <c r="AY73" s="1"/>
  <c r="AI73"/>
  <c r="AE73"/>
  <c r="AI72"/>
  <c r="AE72"/>
  <c r="AZ67"/>
  <c r="AZ70" s="1"/>
  <c r="AY67"/>
  <c r="AY69" s="1"/>
  <c r="AZ62"/>
  <c r="AY62"/>
  <c r="AY64" s="1"/>
  <c r="AZ57"/>
  <c r="AY57"/>
  <c r="AY59" s="1"/>
  <c r="AM51"/>
  <c r="AI70"/>
  <c r="AE70"/>
  <c r="AI69"/>
  <c r="AE69"/>
  <c r="AI68"/>
  <c r="AE68"/>
  <c r="AI67"/>
  <c r="AE67"/>
  <c r="AI65"/>
  <c r="AE65"/>
  <c r="AI64"/>
  <c r="AE64"/>
  <c r="AI63"/>
  <c r="AE63"/>
  <c r="AI62"/>
  <c r="AE62"/>
  <c r="AI60"/>
  <c r="AE60"/>
  <c r="AI59"/>
  <c r="AE59"/>
  <c r="AI58"/>
  <c r="AE58"/>
  <c r="AI57"/>
  <c r="AE57"/>
  <c r="AM55"/>
  <c r="BE49"/>
  <c r="BD49"/>
  <c r="AM52"/>
  <c r="AM53"/>
  <c r="AM54"/>
  <c r="AM159" l="1"/>
  <c r="AA49"/>
  <c r="AA131" s="1"/>
  <c r="AY80"/>
  <c r="AM80" s="1"/>
  <c r="AI56"/>
  <c r="AI61"/>
  <c r="AI66"/>
  <c r="AI76"/>
  <c r="S53"/>
  <c r="W53" s="1"/>
  <c r="AE71"/>
  <c r="AE76"/>
  <c r="AE56"/>
  <c r="AE61"/>
  <c r="AE66"/>
  <c r="AM67"/>
  <c r="AI71"/>
  <c r="AM77"/>
  <c r="S68"/>
  <c r="S79"/>
  <c r="W79" s="1"/>
  <c r="S80"/>
  <c r="W80" s="1"/>
  <c r="S78"/>
  <c r="W78" s="1"/>
  <c r="S77"/>
  <c r="S72"/>
  <c r="W72" s="1"/>
  <c r="S54"/>
  <c r="S75"/>
  <c r="W75" s="1"/>
  <c r="AU74" s="1"/>
  <c r="AM73"/>
  <c r="AZ78"/>
  <c r="AY79"/>
  <c r="AZ79"/>
  <c r="AM57"/>
  <c r="S73"/>
  <c r="W73" s="1"/>
  <c r="S55"/>
  <c r="W55" s="1"/>
  <c r="S58"/>
  <c r="W58" s="1"/>
  <c r="S52"/>
  <c r="W52" s="1"/>
  <c r="S63"/>
  <c r="W63" s="1"/>
  <c r="AM62"/>
  <c r="AM75"/>
  <c r="AM74" s="1"/>
  <c r="S59"/>
  <c r="W59" s="1"/>
  <c r="S64"/>
  <c r="W64" s="1"/>
  <c r="AY58"/>
  <c r="AY60"/>
  <c r="AY63"/>
  <c r="AY65"/>
  <c r="S69"/>
  <c r="AY68"/>
  <c r="AY70"/>
  <c r="AM70" s="1"/>
  <c r="AZ59"/>
  <c r="AM59" s="1"/>
  <c r="AZ64"/>
  <c r="AM64" s="1"/>
  <c r="AZ69"/>
  <c r="AM69" s="1"/>
  <c r="S51"/>
  <c r="W51" s="1"/>
  <c r="S60"/>
  <c r="W60" s="1"/>
  <c r="S65"/>
  <c r="W65" s="1"/>
  <c r="AZ58"/>
  <c r="AZ60"/>
  <c r="AZ63"/>
  <c r="AZ65"/>
  <c r="S70"/>
  <c r="W70" s="1"/>
  <c r="AZ68"/>
  <c r="S57"/>
  <c r="W57" s="1"/>
  <c r="S62"/>
  <c r="W62" s="1"/>
  <c r="S67"/>
  <c r="AM72"/>
  <c r="AM50"/>
  <c r="AI54"/>
  <c r="AE54"/>
  <c r="AI52"/>
  <c r="AE52"/>
  <c r="E32" i="49" l="1"/>
  <c r="W68" i="36"/>
  <c r="AM68"/>
  <c r="AM66" s="1"/>
  <c r="AM71"/>
  <c r="W54"/>
  <c r="AQ74"/>
  <c r="W77"/>
  <c r="AM78"/>
  <c r="AM79"/>
  <c r="AM58"/>
  <c r="W69"/>
  <c r="AM65"/>
  <c r="W67"/>
  <c r="AM63"/>
  <c r="AM60"/>
  <c r="AU71"/>
  <c r="AQ71" l="1"/>
  <c r="BB42"/>
  <c r="BC42"/>
  <c r="AM61"/>
  <c r="AM56"/>
  <c r="AQ76"/>
  <c r="AU66"/>
  <c r="AU76"/>
  <c r="AM76"/>
  <c r="AQ66"/>
  <c r="AM49" l="1"/>
  <c r="AU61"/>
  <c r="AQ61"/>
  <c r="AU56"/>
  <c r="AQ56"/>
  <c r="K222" i="61"/>
  <c r="I222"/>
  <c r="H222"/>
  <c r="K119"/>
  <c r="I119"/>
  <c r="H119"/>
  <c r="K16"/>
  <c r="I16"/>
  <c r="H16"/>
  <c r="AI55" i="36"/>
  <c r="AE55"/>
  <c r="AI53"/>
  <c r="AE53"/>
  <c r="AI51"/>
  <c r="AE51"/>
  <c r="BE21"/>
  <c r="BD21"/>
  <c r="AM17"/>
  <c r="AI19"/>
  <c r="AI18"/>
  <c r="AI17"/>
  <c r="AE19"/>
  <c r="AE18"/>
  <c r="AE17"/>
  <c r="AA16"/>
  <c r="BA50" l="1"/>
  <c r="AI50"/>
  <c r="AI49" s="1"/>
  <c r="AI131" s="1"/>
  <c r="AE50"/>
  <c r="AE49" s="1"/>
  <c r="AE131" s="1"/>
  <c r="AA22"/>
  <c r="AA43" s="1"/>
  <c r="S17"/>
  <c r="S18"/>
  <c r="S19"/>
  <c r="AM16"/>
  <c r="AM22" s="1"/>
  <c r="AI16"/>
  <c r="AE16"/>
  <c r="W17" l="1"/>
  <c r="AI22"/>
  <c r="AI43" s="1"/>
  <c r="AE22"/>
  <c r="AE43" s="1"/>
  <c r="AU50"/>
  <c r="AU49" s="1"/>
  <c r="AQ50"/>
  <c r="AQ49" s="1"/>
  <c r="BA22"/>
  <c r="W18"/>
  <c r="W19"/>
  <c r="BB50" l="1"/>
  <c r="BC50"/>
  <c r="AU16"/>
  <c r="AU22" s="1"/>
  <c r="AQ16"/>
  <c r="AQ22" s="1"/>
  <c r="BC22" l="1"/>
  <c r="BB22"/>
  <c r="AN188" l="1"/>
  <c r="AF188"/>
  <c r="X188"/>
  <c r="AU145"/>
  <c r="AQ145"/>
  <c r="K21" i="55"/>
  <c r="AU208" i="36"/>
  <c r="AI208"/>
  <c r="W208"/>
  <c r="L17" i="61" s="1"/>
  <c r="AU329" i="36"/>
  <c r="AU326"/>
  <c r="AU323"/>
  <c r="AU320"/>
  <c r="AU317"/>
  <c r="AU314"/>
  <c r="AU311"/>
  <c r="AU308"/>
  <c r="AI329"/>
  <c r="AI326"/>
  <c r="AI323"/>
  <c r="AI320"/>
  <c r="AI317"/>
  <c r="AI314"/>
  <c r="AI311"/>
  <c r="AI308"/>
  <c r="W329"/>
  <c r="W326"/>
  <c r="W323"/>
  <c r="W320"/>
  <c r="W317"/>
  <c r="W314"/>
  <c r="W311"/>
  <c r="W308"/>
  <c r="AO269"/>
  <c r="AO242"/>
  <c r="E216" i="60" s="1"/>
  <c r="AG242" i="36"/>
  <c r="E117" i="60" s="1"/>
  <c r="E18"/>
  <c r="AO260" i="36"/>
  <c r="E217" i="60" s="1"/>
  <c r="AG260" i="36"/>
  <c r="E118" i="60" s="1"/>
  <c r="Y260" i="36"/>
  <c r="E19" i="60" s="1"/>
  <c r="AU223" i="36"/>
  <c r="L224" i="61" s="1"/>
  <c r="E224" s="1"/>
  <c r="AI223" i="36"/>
  <c r="L121" i="61" s="1"/>
  <c r="E121" s="1"/>
  <c r="W223" i="36"/>
  <c r="L18" i="61" s="1"/>
  <c r="H29" i="62"/>
  <c r="H26"/>
  <c r="E26" s="1"/>
  <c r="F972" i="49"/>
  <c r="F971"/>
  <c r="F970"/>
  <c r="F502"/>
  <c r="F501"/>
  <c r="F500"/>
  <c r="F22"/>
  <c r="F23"/>
  <c r="F24"/>
  <c r="E34"/>
  <c r="E33"/>
  <c r="E31"/>
  <c r="E30"/>
  <c r="W229" i="36" l="1"/>
  <c r="AS19" i="60"/>
  <c r="AS118"/>
  <c r="AS216"/>
  <c r="AS117"/>
  <c r="AS217"/>
  <c r="AQ159" i="36"/>
  <c r="AU159"/>
  <c r="AS18" i="60"/>
  <c r="E16"/>
  <c r="F25" i="49"/>
  <c r="N25" s="1"/>
  <c r="L15" i="61"/>
  <c r="E18"/>
  <c r="F222"/>
  <c r="E222" s="1"/>
  <c r="H235" i="62" s="1"/>
  <c r="H233" s="1"/>
  <c r="AU229" i="36"/>
  <c r="L223" i="61"/>
  <c r="F16"/>
  <c r="AI229" i="36"/>
  <c r="L120" i="61"/>
  <c r="F119"/>
  <c r="E119" s="1"/>
  <c r="AO268" i="36"/>
  <c r="M225" i="61" s="1"/>
  <c r="Y268" i="36"/>
  <c r="Y283" s="1"/>
  <c r="AG268"/>
  <c r="W332"/>
  <c r="N21" i="61" s="1"/>
  <c r="AI332" i="36"/>
  <c r="N124" i="61" s="1"/>
  <c r="E124" s="1"/>
  <c r="AU332" i="36"/>
  <c r="N227" i="61" s="1"/>
  <c r="E227" s="1"/>
  <c r="H243" i="62" s="1"/>
  <c r="F973" i="49"/>
  <c r="F503"/>
  <c r="E35"/>
  <c r="M19" i="61" l="1"/>
  <c r="AS16" i="60"/>
  <c r="C980" i="49"/>
  <c r="E980" s="1"/>
  <c r="C979"/>
  <c r="E979" s="1"/>
  <c r="C982"/>
  <c r="E982" s="1"/>
  <c r="C981"/>
  <c r="E981" s="1"/>
  <c r="E978"/>
  <c r="C509"/>
  <c r="E509" s="1"/>
  <c r="C511"/>
  <c r="E511" s="1"/>
  <c r="C510"/>
  <c r="E510" s="1"/>
  <c r="C512"/>
  <c r="E512" s="1"/>
  <c r="E508"/>
  <c r="F27" i="61"/>
  <c r="AO283" i="36"/>
  <c r="E225" i="61"/>
  <c r="H241" i="62" s="1"/>
  <c r="H237" s="1"/>
  <c r="E120" i="61"/>
  <c r="L118"/>
  <c r="E223"/>
  <c r="H236" i="62" s="1"/>
  <c r="L221" i="61"/>
  <c r="AG283" i="36"/>
  <c r="M122" i="61"/>
  <c r="E122" s="1"/>
  <c r="K5" i="63"/>
  <c r="J5"/>
  <c r="I5"/>
  <c r="H5"/>
  <c r="G5"/>
  <c r="F5"/>
  <c r="E5"/>
  <c r="D5"/>
  <c r="C5"/>
  <c r="DS135" i="33"/>
  <c r="DF135"/>
  <c r="CS135"/>
  <c r="DS139"/>
  <c r="DF139"/>
  <c r="CS139"/>
  <c r="EF115"/>
  <c r="EF110"/>
  <c r="DS100"/>
  <c r="DF100"/>
  <c r="CS100"/>
  <c r="DS57"/>
  <c r="DS56" s="1"/>
  <c r="E242" i="62"/>
  <c r="E321"/>
  <c r="E320" s="1"/>
  <c r="G320"/>
  <c r="F320"/>
  <c r="E319"/>
  <c r="E318"/>
  <c r="E317"/>
  <c r="G316"/>
  <c r="F316"/>
  <c r="E311"/>
  <c r="E310"/>
  <c r="E309"/>
  <c r="G284"/>
  <c r="F284" s="1"/>
  <c r="E284" s="1"/>
  <c r="G283"/>
  <c r="F283" s="1"/>
  <c r="E283" s="1"/>
  <c r="E259"/>
  <c r="E258"/>
  <c r="E244"/>
  <c r="CS57" i="33"/>
  <c r="CS56" s="1"/>
  <c r="E29" i="62"/>
  <c r="H28"/>
  <c r="E28" s="1"/>
  <c r="H137"/>
  <c r="DF57" i="33" s="1"/>
  <c r="DF56" s="1"/>
  <c r="H134" i="62"/>
  <c r="E213"/>
  <c r="H212"/>
  <c r="G212"/>
  <c r="F212"/>
  <c r="E212"/>
  <c r="E211"/>
  <c r="E210"/>
  <c r="E209"/>
  <c r="H208"/>
  <c r="G208"/>
  <c r="F208"/>
  <c r="E203"/>
  <c r="E202"/>
  <c r="E201"/>
  <c r="H176"/>
  <c r="G176" s="1"/>
  <c r="F176" s="1"/>
  <c r="E176" s="1"/>
  <c r="H175"/>
  <c r="G175" s="1"/>
  <c r="F175" s="1"/>
  <c r="E175" s="1"/>
  <c r="E151"/>
  <c r="E150"/>
  <c r="H232" l="1"/>
  <c r="E513" i="49"/>
  <c r="C937" s="1"/>
  <c r="E983"/>
  <c r="C1407" s="1"/>
  <c r="E316" i="62"/>
  <c r="DF49" i="33"/>
  <c r="E134" i="62"/>
  <c r="H136"/>
  <c r="E136" s="1"/>
  <c r="C105" i="49"/>
  <c r="C106"/>
  <c r="C104"/>
  <c r="DG10" i="35"/>
  <c r="DG11" s="1"/>
  <c r="DT10"/>
  <c r="DT11" s="1"/>
  <c r="DS49" i="33"/>
  <c r="E137" i="62"/>
  <c r="CS49" i="33"/>
  <c r="E208" i="62"/>
  <c r="EG10" i="35"/>
  <c r="EG11" s="1"/>
  <c r="E245" i="62"/>
  <c r="G61"/>
  <c r="F104"/>
  <c r="G104"/>
  <c r="H104"/>
  <c r="F100"/>
  <c r="G100"/>
  <c r="H100"/>
  <c r="H67"/>
  <c r="G67" s="1"/>
  <c r="F67" s="1"/>
  <c r="H68"/>
  <c r="G68" s="1"/>
  <c r="F68" s="1"/>
  <c r="C1049" i="49" l="1"/>
  <c r="F233" i="61"/>
  <c r="C579" i="49"/>
  <c r="F130" i="61"/>
  <c r="E105" i="62"/>
  <c r="E104" s="1"/>
  <c r="E103"/>
  <c r="E102"/>
  <c r="E101"/>
  <c r="E95"/>
  <c r="E94"/>
  <c r="E93"/>
  <c r="E68"/>
  <c r="E67"/>
  <c r="E61"/>
  <c r="E60" s="1"/>
  <c r="E305" i="61"/>
  <c r="E304" s="1"/>
  <c r="N304"/>
  <c r="M304"/>
  <c r="L304"/>
  <c r="K304"/>
  <c r="J304"/>
  <c r="I304"/>
  <c r="H304"/>
  <c r="G304"/>
  <c r="F304"/>
  <c r="E303"/>
  <c r="E302"/>
  <c r="E301"/>
  <c r="N300"/>
  <c r="M300"/>
  <c r="L300"/>
  <c r="K300"/>
  <c r="J300"/>
  <c r="I300"/>
  <c r="H300"/>
  <c r="G300"/>
  <c r="F300"/>
  <c r="E295"/>
  <c r="E294"/>
  <c r="E293"/>
  <c r="E268"/>
  <c r="E267"/>
  <c r="E261"/>
  <c r="E260" s="1"/>
  <c r="N260"/>
  <c r="M260"/>
  <c r="L260"/>
  <c r="K260"/>
  <c r="J260"/>
  <c r="I260"/>
  <c r="H260"/>
  <c r="G260"/>
  <c r="F260"/>
  <c r="E243"/>
  <c r="E242"/>
  <c r="N221"/>
  <c r="M221"/>
  <c r="K221"/>
  <c r="J221"/>
  <c r="I221"/>
  <c r="H221"/>
  <c r="G221"/>
  <c r="F221"/>
  <c r="E220"/>
  <c r="E219"/>
  <c r="E202"/>
  <c r="E201" s="1"/>
  <c r="N201"/>
  <c r="M201"/>
  <c r="L201"/>
  <c r="K201"/>
  <c r="J201"/>
  <c r="I201"/>
  <c r="H201"/>
  <c r="G201"/>
  <c r="F201"/>
  <c r="E200"/>
  <c r="E199"/>
  <c r="E198"/>
  <c r="N197"/>
  <c r="M197"/>
  <c r="L197"/>
  <c r="K197"/>
  <c r="J197"/>
  <c r="I197"/>
  <c r="H197"/>
  <c r="G197"/>
  <c r="F197"/>
  <c r="E192"/>
  <c r="E191"/>
  <c r="E190"/>
  <c r="E165"/>
  <c r="E164"/>
  <c r="E158"/>
  <c r="E157" s="1"/>
  <c r="N157"/>
  <c r="M157"/>
  <c r="L157"/>
  <c r="K157"/>
  <c r="J157"/>
  <c r="I157"/>
  <c r="H157"/>
  <c r="G157"/>
  <c r="F157"/>
  <c r="E140"/>
  <c r="E139"/>
  <c r="N118"/>
  <c r="M118"/>
  <c r="K118"/>
  <c r="J118"/>
  <c r="I118"/>
  <c r="H118"/>
  <c r="G118"/>
  <c r="F118"/>
  <c r="E117"/>
  <c r="H123" i="62" s="1"/>
  <c r="E116" i="61"/>
  <c r="H122" i="62" s="1"/>
  <c r="C584" i="49" l="1"/>
  <c r="C583"/>
  <c r="C582"/>
  <c r="C1054"/>
  <c r="C1052"/>
  <c r="C1053"/>
  <c r="E197" i="61"/>
  <c r="E221"/>
  <c r="H128" i="62"/>
  <c r="E128" s="1"/>
  <c r="E236"/>
  <c r="E243"/>
  <c r="H135"/>
  <c r="E135" s="1"/>
  <c r="H133"/>
  <c r="E118" i="61"/>
  <c r="H127" i="62"/>
  <c r="E300" i="61"/>
  <c r="E100" i="62"/>
  <c r="E235" l="1"/>
  <c r="DS40" i="33"/>
  <c r="DS48"/>
  <c r="E241" i="62"/>
  <c r="DF53" i="33"/>
  <c r="DS53"/>
  <c r="DS41"/>
  <c r="H125" i="62"/>
  <c r="DF40" i="33"/>
  <c r="E127" i="62"/>
  <c r="DF48" i="33"/>
  <c r="H129" i="62"/>
  <c r="E133"/>
  <c r="DF41" i="33"/>
  <c r="H124" i="62" l="1"/>
  <c r="F54" i="61"/>
  <c r="G54"/>
  <c r="H54"/>
  <c r="I54"/>
  <c r="J54"/>
  <c r="K54"/>
  <c r="L54"/>
  <c r="M54"/>
  <c r="N54"/>
  <c r="F98"/>
  <c r="G98"/>
  <c r="H98"/>
  <c r="I98"/>
  <c r="J98"/>
  <c r="K98"/>
  <c r="L98"/>
  <c r="M98"/>
  <c r="N98"/>
  <c r="F94"/>
  <c r="G94"/>
  <c r="H94"/>
  <c r="I94"/>
  <c r="J94"/>
  <c r="K94"/>
  <c r="L94"/>
  <c r="M94"/>
  <c r="N94"/>
  <c r="E37"/>
  <c r="E36"/>
  <c r="E16"/>
  <c r="H18" i="62" s="1"/>
  <c r="E19" i="61"/>
  <c r="H25" i="62" s="1"/>
  <c r="E17" i="61"/>
  <c r="H20" i="62" s="1"/>
  <c r="E20" s="1"/>
  <c r="E21" i="61"/>
  <c r="H27" i="62" s="1"/>
  <c r="E27" s="1"/>
  <c r="N15" i="61"/>
  <c r="M15"/>
  <c r="G15"/>
  <c r="H15"/>
  <c r="I15"/>
  <c r="J15"/>
  <c r="K15"/>
  <c r="F15"/>
  <c r="E14"/>
  <c r="H14" i="62" s="1"/>
  <c r="E89" i="61"/>
  <c r="E88"/>
  <c r="E87"/>
  <c r="E62"/>
  <c r="E61"/>
  <c r="E55"/>
  <c r="E54" s="1"/>
  <c r="G131" i="62"/>
  <c r="H16" l="1"/>
  <c r="E18"/>
  <c r="CS53" i="33"/>
  <c r="H21" i="62"/>
  <c r="H15" s="1"/>
  <c r="E25"/>
  <c r="CS41" i="33"/>
  <c r="CS40"/>
  <c r="DF45"/>
  <c r="E131" i="62"/>
  <c r="E97" i="61"/>
  <c r="E96"/>
  <c r="E99"/>
  <c r="E98" s="1"/>
  <c r="E95"/>
  <c r="E15"/>
  <c r="F292" i="60"/>
  <c r="E292"/>
  <c r="F288"/>
  <c r="E288"/>
  <c r="F278"/>
  <c r="AQ278" s="1"/>
  <c r="F262"/>
  <c r="AQ262" s="1"/>
  <c r="F257"/>
  <c r="AQ257" s="1"/>
  <c r="AR256"/>
  <c r="AP256"/>
  <c r="F256"/>
  <c r="AQ256" s="1"/>
  <c r="E256"/>
  <c r="AR255"/>
  <c r="AP255"/>
  <c r="F255"/>
  <c r="AQ255" s="1"/>
  <c r="E255"/>
  <c r="F251"/>
  <c r="AQ251" s="1"/>
  <c r="E248"/>
  <c r="AS248" s="1"/>
  <c r="F243"/>
  <c r="AP241"/>
  <c r="F241"/>
  <c r="AR239"/>
  <c r="AP239"/>
  <c r="F239"/>
  <c r="AR232"/>
  <c r="AP232"/>
  <c r="F232"/>
  <c r="AR227"/>
  <c r="AP227"/>
  <c r="F227"/>
  <c r="AR223"/>
  <c r="AP223"/>
  <c r="F223"/>
  <c r="AR220"/>
  <c r="AP220"/>
  <c r="F220"/>
  <c r="G240" i="62"/>
  <c r="E240" s="1"/>
  <c r="G239"/>
  <c r="E214" i="60"/>
  <c r="F213"/>
  <c r="E212"/>
  <c r="E211"/>
  <c r="AR193"/>
  <c r="AP193"/>
  <c r="S193"/>
  <c r="R193"/>
  <c r="Q193"/>
  <c r="P193"/>
  <c r="O193"/>
  <c r="N193"/>
  <c r="M193"/>
  <c r="L193"/>
  <c r="K193"/>
  <c r="J193"/>
  <c r="I193"/>
  <c r="H193"/>
  <c r="F193"/>
  <c r="E193"/>
  <c r="S189"/>
  <c r="R189"/>
  <c r="Q189"/>
  <c r="P189"/>
  <c r="O189"/>
  <c r="N189"/>
  <c r="M189"/>
  <c r="L189"/>
  <c r="K189"/>
  <c r="J189"/>
  <c r="I189"/>
  <c r="H189"/>
  <c r="F189"/>
  <c r="E189"/>
  <c r="S179"/>
  <c r="R179"/>
  <c r="Q179"/>
  <c r="P179"/>
  <c r="O179"/>
  <c r="N179"/>
  <c r="M179"/>
  <c r="L179"/>
  <c r="K179"/>
  <c r="J179"/>
  <c r="I179"/>
  <c r="H179"/>
  <c r="F179"/>
  <c r="S163"/>
  <c r="R163"/>
  <c r="Q163"/>
  <c r="P163"/>
  <c r="O163"/>
  <c r="N163"/>
  <c r="M163"/>
  <c r="L163"/>
  <c r="K163"/>
  <c r="J163"/>
  <c r="I163"/>
  <c r="H163"/>
  <c r="F163"/>
  <c r="F158"/>
  <c r="AQ158" s="1"/>
  <c r="AR157"/>
  <c r="AP157"/>
  <c r="F157"/>
  <c r="AQ157" s="1"/>
  <c r="E157"/>
  <c r="AR156"/>
  <c r="AP156"/>
  <c r="F156"/>
  <c r="AQ156" s="1"/>
  <c r="E156"/>
  <c r="F152"/>
  <c r="AQ152" s="1"/>
  <c r="E149"/>
  <c r="AS149" s="1"/>
  <c r="AR144"/>
  <c r="AP144"/>
  <c r="F144"/>
  <c r="AQ144" s="1"/>
  <c r="AR142"/>
  <c r="AP142"/>
  <c r="F142"/>
  <c r="AR140"/>
  <c r="AP140"/>
  <c r="F140"/>
  <c r="AR133"/>
  <c r="AP133"/>
  <c r="F133"/>
  <c r="AR128"/>
  <c r="AP128"/>
  <c r="F128"/>
  <c r="AR124"/>
  <c r="AP124"/>
  <c r="F124"/>
  <c r="AR121"/>
  <c r="AP121"/>
  <c r="F121"/>
  <c r="G132" i="62"/>
  <c r="E132" s="1"/>
  <c r="E115" i="60"/>
  <c r="F114"/>
  <c r="E113"/>
  <c r="E112"/>
  <c r="F94"/>
  <c r="H94"/>
  <c r="I94"/>
  <c r="J94"/>
  <c r="K94"/>
  <c r="L94"/>
  <c r="M94"/>
  <c r="N94"/>
  <c r="O94"/>
  <c r="P94"/>
  <c r="Q94"/>
  <c r="R94"/>
  <c r="S94"/>
  <c r="U94"/>
  <c r="V94"/>
  <c r="W94"/>
  <c r="X94"/>
  <c r="Z94"/>
  <c r="AA94"/>
  <c r="AB94"/>
  <c r="AC94"/>
  <c r="AD94"/>
  <c r="AE94"/>
  <c r="AF94"/>
  <c r="AG94"/>
  <c r="AH94"/>
  <c r="AI94"/>
  <c r="AJ94"/>
  <c r="AK94"/>
  <c r="AL94"/>
  <c r="AM94"/>
  <c r="AO94"/>
  <c r="F90"/>
  <c r="H90"/>
  <c r="I90"/>
  <c r="J90"/>
  <c r="K90"/>
  <c r="L90"/>
  <c r="M90"/>
  <c r="N90"/>
  <c r="O90"/>
  <c r="P90"/>
  <c r="Q90"/>
  <c r="R90"/>
  <c r="S90"/>
  <c r="U90"/>
  <c r="V90"/>
  <c r="W90"/>
  <c r="X90"/>
  <c r="Z90"/>
  <c r="AA90"/>
  <c r="AB90"/>
  <c r="AC90"/>
  <c r="AD90"/>
  <c r="AE90"/>
  <c r="AF90"/>
  <c r="AG90"/>
  <c r="AH90"/>
  <c r="AI90"/>
  <c r="AJ90"/>
  <c r="AK90"/>
  <c r="AL90"/>
  <c r="AM90"/>
  <c r="AO90"/>
  <c r="F80"/>
  <c r="H80"/>
  <c r="I80"/>
  <c r="J80"/>
  <c r="K80"/>
  <c r="L80"/>
  <c r="M80"/>
  <c r="N80"/>
  <c r="O80"/>
  <c r="P80"/>
  <c r="Q80"/>
  <c r="R80"/>
  <c r="S80"/>
  <c r="U80"/>
  <c r="V80"/>
  <c r="W80"/>
  <c r="X80"/>
  <c r="Z80"/>
  <c r="AA80"/>
  <c r="AB80"/>
  <c r="AC80"/>
  <c r="AD80"/>
  <c r="AE80"/>
  <c r="AF80"/>
  <c r="AG80"/>
  <c r="AH80"/>
  <c r="AI80"/>
  <c r="AJ80"/>
  <c r="F64"/>
  <c r="H64"/>
  <c r="I64"/>
  <c r="J64"/>
  <c r="K64"/>
  <c r="L64"/>
  <c r="M64"/>
  <c r="N64"/>
  <c r="O64"/>
  <c r="P64"/>
  <c r="Q64"/>
  <c r="R64"/>
  <c r="S64"/>
  <c r="U64"/>
  <c r="V64"/>
  <c r="W64"/>
  <c r="X64"/>
  <c r="Z64"/>
  <c r="AA64"/>
  <c r="AB64"/>
  <c r="AC64"/>
  <c r="AD64"/>
  <c r="AE64"/>
  <c r="AF64"/>
  <c r="AG64"/>
  <c r="AH64"/>
  <c r="AI64"/>
  <c r="AJ64"/>
  <c r="AK64"/>
  <c r="AL64"/>
  <c r="AM64"/>
  <c r="AO64"/>
  <c r="F57"/>
  <c r="AQ57" s="1"/>
  <c r="H57"/>
  <c r="I57"/>
  <c r="J57"/>
  <c r="K57"/>
  <c r="L57"/>
  <c r="M57"/>
  <c r="N57"/>
  <c r="O57"/>
  <c r="P57"/>
  <c r="Q57"/>
  <c r="R57"/>
  <c r="S57"/>
  <c r="U57"/>
  <c r="AP57" s="1"/>
  <c r="V57"/>
  <c r="W57"/>
  <c r="X57"/>
  <c r="Z57"/>
  <c r="AR57" s="1"/>
  <c r="AA57"/>
  <c r="AB57"/>
  <c r="AC57"/>
  <c r="AD57"/>
  <c r="AE57"/>
  <c r="AF57"/>
  <c r="AG57"/>
  <c r="AH57"/>
  <c r="AI57"/>
  <c r="AJ57"/>
  <c r="AK57"/>
  <c r="AL57"/>
  <c r="AM57"/>
  <c r="AO57"/>
  <c r="F58"/>
  <c r="AQ58" s="1"/>
  <c r="H58"/>
  <c r="I58"/>
  <c r="J58"/>
  <c r="K58"/>
  <c r="L58"/>
  <c r="M58"/>
  <c r="N58"/>
  <c r="O58"/>
  <c r="P58"/>
  <c r="Q58"/>
  <c r="R58"/>
  <c r="S58"/>
  <c r="U58"/>
  <c r="AP58" s="1"/>
  <c r="V58"/>
  <c r="W58"/>
  <c r="X58"/>
  <c r="Z58"/>
  <c r="AR58" s="1"/>
  <c r="AA58"/>
  <c r="AB58"/>
  <c r="AC58"/>
  <c r="AD58"/>
  <c r="AE58"/>
  <c r="AF58"/>
  <c r="AG58"/>
  <c r="AH58"/>
  <c r="AI58"/>
  <c r="AJ58"/>
  <c r="AK58"/>
  <c r="AL58"/>
  <c r="AM58"/>
  <c r="AO58"/>
  <c r="F59"/>
  <c r="H59"/>
  <c r="I59"/>
  <c r="J59"/>
  <c r="K59"/>
  <c r="L59"/>
  <c r="M59"/>
  <c r="N59"/>
  <c r="O59"/>
  <c r="P59"/>
  <c r="Q59"/>
  <c r="R59"/>
  <c r="S59"/>
  <c r="U59"/>
  <c r="V59"/>
  <c r="W59"/>
  <c r="X59"/>
  <c r="Z59"/>
  <c r="AA59"/>
  <c r="AB59"/>
  <c r="AC59"/>
  <c r="AD59"/>
  <c r="AE59"/>
  <c r="AF59"/>
  <c r="AG59"/>
  <c r="AH59"/>
  <c r="AI59"/>
  <c r="AJ59"/>
  <c r="AK59"/>
  <c r="AL59"/>
  <c r="AM59"/>
  <c r="AO59"/>
  <c r="F53"/>
  <c r="H53"/>
  <c r="H52" s="1"/>
  <c r="I53"/>
  <c r="I52" s="1"/>
  <c r="J53"/>
  <c r="J52" s="1"/>
  <c r="K53"/>
  <c r="K52" s="1"/>
  <c r="L53"/>
  <c r="L52" s="1"/>
  <c r="M53"/>
  <c r="M52" s="1"/>
  <c r="N53"/>
  <c r="N52" s="1"/>
  <c r="O53"/>
  <c r="O52" s="1"/>
  <c r="P53"/>
  <c r="P52" s="1"/>
  <c r="Q53"/>
  <c r="Q52" s="1"/>
  <c r="R53"/>
  <c r="R52" s="1"/>
  <c r="S53"/>
  <c r="S52" s="1"/>
  <c r="U53"/>
  <c r="V53"/>
  <c r="V52" s="1"/>
  <c r="W53"/>
  <c r="W52" s="1"/>
  <c r="X53"/>
  <c r="X52" s="1"/>
  <c r="Z53"/>
  <c r="AA53"/>
  <c r="AA52" s="1"/>
  <c r="AB53"/>
  <c r="AB52" s="1"/>
  <c r="AC53"/>
  <c r="AC52" s="1"/>
  <c r="AD53"/>
  <c r="AD52" s="1"/>
  <c r="AE53"/>
  <c r="AE52" s="1"/>
  <c r="AF53"/>
  <c r="AF52" s="1"/>
  <c r="AG53"/>
  <c r="AG52" s="1"/>
  <c r="AH53"/>
  <c r="AH52" s="1"/>
  <c r="AI53"/>
  <c r="AI52" s="1"/>
  <c r="AJ53"/>
  <c r="AJ52" s="1"/>
  <c r="AK53"/>
  <c r="AK52" s="1"/>
  <c r="AL53"/>
  <c r="AL52" s="1"/>
  <c r="AM53"/>
  <c r="AM52" s="1"/>
  <c r="AO53"/>
  <c r="AO52" s="1"/>
  <c r="F45"/>
  <c r="H45"/>
  <c r="I45"/>
  <c r="J45"/>
  <c r="K45"/>
  <c r="L45"/>
  <c r="M45"/>
  <c r="N45"/>
  <c r="O45"/>
  <c r="P45"/>
  <c r="Q45"/>
  <c r="R45"/>
  <c r="S45"/>
  <c r="U45"/>
  <c r="V45"/>
  <c r="W45"/>
  <c r="X45"/>
  <c r="Z45"/>
  <c r="AA45"/>
  <c r="AB45"/>
  <c r="AC45"/>
  <c r="AD45"/>
  <c r="AE45"/>
  <c r="AF45"/>
  <c r="AG45"/>
  <c r="AH45"/>
  <c r="AI45"/>
  <c r="AJ45"/>
  <c r="AK45"/>
  <c r="AL45"/>
  <c r="AM45"/>
  <c r="AO45"/>
  <c r="F43"/>
  <c r="H43"/>
  <c r="I43"/>
  <c r="J43"/>
  <c r="K43"/>
  <c r="L43"/>
  <c r="M43"/>
  <c r="N43"/>
  <c r="O43"/>
  <c r="P43"/>
  <c r="Q43"/>
  <c r="R43"/>
  <c r="S43"/>
  <c r="U43"/>
  <c r="V43"/>
  <c r="W43"/>
  <c r="X43"/>
  <c r="Z43"/>
  <c r="AA43"/>
  <c r="AB43"/>
  <c r="AC43"/>
  <c r="AD43"/>
  <c r="AE43"/>
  <c r="AF43"/>
  <c r="AG43"/>
  <c r="AH43"/>
  <c r="AI43"/>
  <c r="AJ43"/>
  <c r="AK43"/>
  <c r="AL43"/>
  <c r="AM43"/>
  <c r="AO43"/>
  <c r="F41"/>
  <c r="H41"/>
  <c r="I41"/>
  <c r="J41"/>
  <c r="K41"/>
  <c r="L41"/>
  <c r="M41"/>
  <c r="N41"/>
  <c r="O41"/>
  <c r="P41"/>
  <c r="Q41"/>
  <c r="R41"/>
  <c r="S41"/>
  <c r="U41"/>
  <c r="V41"/>
  <c r="W41"/>
  <c r="X41"/>
  <c r="Z41"/>
  <c r="AA41"/>
  <c r="AB41"/>
  <c r="AC41"/>
  <c r="AD41"/>
  <c r="AE41"/>
  <c r="AF41"/>
  <c r="AG41"/>
  <c r="AH41"/>
  <c r="AI41"/>
  <c r="AJ41"/>
  <c r="AK41"/>
  <c r="AL41"/>
  <c r="AM41"/>
  <c r="AO41"/>
  <c r="F34"/>
  <c r="H34"/>
  <c r="I34"/>
  <c r="J34"/>
  <c r="K34"/>
  <c r="L34"/>
  <c r="M34"/>
  <c r="N34"/>
  <c r="O34"/>
  <c r="P34"/>
  <c r="Q34"/>
  <c r="R34"/>
  <c r="S34"/>
  <c r="U34"/>
  <c r="V34"/>
  <c r="W34"/>
  <c r="X34"/>
  <c r="Z34"/>
  <c r="AA34"/>
  <c r="AB34"/>
  <c r="AC34"/>
  <c r="AD34"/>
  <c r="AE34"/>
  <c r="AF34"/>
  <c r="AG34"/>
  <c r="AH34"/>
  <c r="AI34"/>
  <c r="AJ34"/>
  <c r="AK34"/>
  <c r="AL34"/>
  <c r="AM34"/>
  <c r="AO34"/>
  <c r="F29"/>
  <c r="H29"/>
  <c r="I29"/>
  <c r="J29"/>
  <c r="K29"/>
  <c r="L29"/>
  <c r="M29"/>
  <c r="N29"/>
  <c r="O29"/>
  <c r="P29"/>
  <c r="Q29"/>
  <c r="R29"/>
  <c r="S29"/>
  <c r="U29"/>
  <c r="V29"/>
  <c r="W29"/>
  <c r="X29"/>
  <c r="Z29"/>
  <c r="AA29"/>
  <c r="AB29"/>
  <c r="AC29"/>
  <c r="AD29"/>
  <c r="AE29"/>
  <c r="AF29"/>
  <c r="AG29"/>
  <c r="AH29"/>
  <c r="AI29"/>
  <c r="AJ29"/>
  <c r="AK29"/>
  <c r="AL29"/>
  <c r="AM29"/>
  <c r="AO29"/>
  <c r="F25"/>
  <c r="H25"/>
  <c r="I25"/>
  <c r="J25"/>
  <c r="K25"/>
  <c r="L25"/>
  <c r="M25"/>
  <c r="N25"/>
  <c r="O25"/>
  <c r="P25"/>
  <c r="Q25"/>
  <c r="R25"/>
  <c r="S25"/>
  <c r="U25"/>
  <c r="V25"/>
  <c r="W25"/>
  <c r="X25"/>
  <c r="Z25"/>
  <c r="AA25"/>
  <c r="AB25"/>
  <c r="AC25"/>
  <c r="AD25"/>
  <c r="AE25"/>
  <c r="AF25"/>
  <c r="AG25"/>
  <c r="AH25"/>
  <c r="AI25"/>
  <c r="AJ25"/>
  <c r="AK25"/>
  <c r="AL25"/>
  <c r="AM25"/>
  <c r="AO25"/>
  <c r="F22"/>
  <c r="H22"/>
  <c r="I22"/>
  <c r="J22"/>
  <c r="K22"/>
  <c r="L22"/>
  <c r="M22"/>
  <c r="N22"/>
  <c r="O22"/>
  <c r="P22"/>
  <c r="Q22"/>
  <c r="R22"/>
  <c r="U22"/>
  <c r="V22"/>
  <c r="W22"/>
  <c r="X22"/>
  <c r="Z22"/>
  <c r="AA22"/>
  <c r="AB22"/>
  <c r="AC22"/>
  <c r="AD22"/>
  <c r="AE22"/>
  <c r="AF22"/>
  <c r="AG22"/>
  <c r="AH22"/>
  <c r="AI22"/>
  <c r="AJ22"/>
  <c r="AK22"/>
  <c r="AL22"/>
  <c r="AM22"/>
  <c r="AO22"/>
  <c r="H15"/>
  <c r="I15"/>
  <c r="J15"/>
  <c r="K15"/>
  <c r="L15"/>
  <c r="M15"/>
  <c r="N15"/>
  <c r="O15"/>
  <c r="P15"/>
  <c r="Q15"/>
  <c r="R15"/>
  <c r="S15"/>
  <c r="U15"/>
  <c r="V15"/>
  <c r="W15"/>
  <c r="X15"/>
  <c r="Z15"/>
  <c r="AA15"/>
  <c r="AB15"/>
  <c r="AC15"/>
  <c r="AD15"/>
  <c r="AE15"/>
  <c r="AF15"/>
  <c r="AG15"/>
  <c r="AH15"/>
  <c r="AI15"/>
  <c r="AJ15"/>
  <c r="AK15"/>
  <c r="AL15"/>
  <c r="AM15"/>
  <c r="AO15"/>
  <c r="E94"/>
  <c r="E90"/>
  <c r="E50"/>
  <c r="E36"/>
  <c r="E14"/>
  <c r="E13"/>
  <c r="G24" i="62"/>
  <c r="E24" s="1"/>
  <c r="G23"/>
  <c r="E58" i="60"/>
  <c r="AS58" s="1"/>
  <c r="E57"/>
  <c r="E288" i="59"/>
  <c r="G287"/>
  <c r="F287"/>
  <c r="E286"/>
  <c r="E285"/>
  <c r="E284"/>
  <c r="G283"/>
  <c r="F283"/>
  <c r="E283" s="1"/>
  <c r="E281" s="1"/>
  <c r="E278"/>
  <c r="E277"/>
  <c r="E276"/>
  <c r="E251"/>
  <c r="E250"/>
  <c r="E244"/>
  <c r="E243"/>
  <c r="E232"/>
  <c r="E231"/>
  <c r="E230"/>
  <c r="E226"/>
  <c r="E225"/>
  <c r="E209"/>
  <c r="F231" i="62" s="1"/>
  <c r="E191" i="59"/>
  <c r="G190"/>
  <c r="F190"/>
  <c r="E189"/>
  <c r="E188"/>
  <c r="E187"/>
  <c r="G186"/>
  <c r="F186"/>
  <c r="E181"/>
  <c r="E180"/>
  <c r="E179"/>
  <c r="E154"/>
  <c r="E153"/>
  <c r="E147"/>
  <c r="E146"/>
  <c r="E135"/>
  <c r="E134"/>
  <c r="E133"/>
  <c r="E129"/>
  <c r="E128"/>
  <c r="E112"/>
  <c r="F123" i="62" s="1"/>
  <c r="G89" i="59"/>
  <c r="E89" s="1"/>
  <c r="E87" s="1"/>
  <c r="F89"/>
  <c r="G93"/>
  <c r="F93"/>
  <c r="E14"/>
  <c r="F14" i="62" s="1"/>
  <c r="E31" i="59"/>
  <c r="F42" i="62" s="1"/>
  <c r="E42" s="1"/>
  <c r="E32" i="59"/>
  <c r="F43" i="62" s="1"/>
  <c r="E43" s="1"/>
  <c r="E36" i="59"/>
  <c r="E37"/>
  <c r="E38"/>
  <c r="E49"/>
  <c r="E50"/>
  <c r="E56"/>
  <c r="E57"/>
  <c r="E82"/>
  <c r="E83"/>
  <c r="E84"/>
  <c r="E90"/>
  <c r="E91"/>
  <c r="E92"/>
  <c r="E94"/>
  <c r="J1299" i="57"/>
  <c r="I1299"/>
  <c r="F1299"/>
  <c r="N292" i="61" s="1"/>
  <c r="E1298" i="57"/>
  <c r="J1292"/>
  <c r="I1292"/>
  <c r="D1292"/>
  <c r="N291" i="61" s="1"/>
  <c r="N290" s="1"/>
  <c r="J1283" i="57"/>
  <c r="I1283"/>
  <c r="D1283"/>
  <c r="N289" i="61" s="1"/>
  <c r="J1272" i="57"/>
  <c r="I1272"/>
  <c r="E1272"/>
  <c r="N288" i="61" s="1"/>
  <c r="D1271" i="57"/>
  <c r="D1270"/>
  <c r="D1269"/>
  <c r="D1268"/>
  <c r="J1262"/>
  <c r="I1262"/>
  <c r="F1262"/>
  <c r="N287" i="61" s="1"/>
  <c r="E1261" i="57"/>
  <c r="E1260"/>
  <c r="E1259"/>
  <c r="E1258"/>
  <c r="J1252"/>
  <c r="I1252"/>
  <c r="F1252"/>
  <c r="N286" i="61" s="1"/>
  <c r="E1251" i="57"/>
  <c r="E1250"/>
  <c r="E1249"/>
  <c r="E1248"/>
  <c r="J1242"/>
  <c r="I1242"/>
  <c r="F1242"/>
  <c r="N285" i="61" s="1"/>
  <c r="E1241" i="57"/>
  <c r="E1240"/>
  <c r="E1239"/>
  <c r="E1238"/>
  <c r="J1232"/>
  <c r="I1232"/>
  <c r="F1232"/>
  <c r="N284" i="61" s="1"/>
  <c r="E1231" i="57"/>
  <c r="E1230"/>
  <c r="E1229"/>
  <c r="E1228"/>
  <c r="J1222"/>
  <c r="I1222"/>
  <c r="F1222"/>
  <c r="N283" i="61" s="1"/>
  <c r="E1221" i="57"/>
  <c r="E1220"/>
  <c r="E1219"/>
  <c r="E1218"/>
  <c r="J1212"/>
  <c r="I1212"/>
  <c r="F1212"/>
  <c r="N282" i="61" s="1"/>
  <c r="J1202" i="57"/>
  <c r="I1202"/>
  <c r="E1202"/>
  <c r="N281" i="61" s="1"/>
  <c r="J1192" i="57"/>
  <c r="I1192"/>
  <c r="D1192"/>
  <c r="N280" i="61" s="1"/>
  <c r="J1181" i="57"/>
  <c r="I1181"/>
  <c r="D1181"/>
  <c r="N279" i="61" s="1"/>
  <c r="J1170" i="57"/>
  <c r="I1170"/>
  <c r="E1170"/>
  <c r="N278" i="61" s="1"/>
  <c r="J1160" i="57"/>
  <c r="I1160"/>
  <c r="F1160"/>
  <c r="N277" i="61" s="1"/>
  <c r="C1159" i="57"/>
  <c r="C1158"/>
  <c r="C1157"/>
  <c r="C1156"/>
  <c r="C1155"/>
  <c r="J1149"/>
  <c r="I1149"/>
  <c r="F1149"/>
  <c r="N276" i="61" s="1"/>
  <c r="E1148" i="57"/>
  <c r="D1147"/>
  <c r="J1141"/>
  <c r="I1141"/>
  <c r="F1141"/>
  <c r="N275" i="61" s="1"/>
  <c r="E1140" i="57"/>
  <c r="E1139"/>
  <c r="E1138"/>
  <c r="E1137"/>
  <c r="E1136"/>
  <c r="E1135"/>
  <c r="J1126"/>
  <c r="I1126"/>
  <c r="F1126"/>
  <c r="N273" i="61" s="1"/>
  <c r="E1125" i="57"/>
  <c r="E1124"/>
  <c r="E1123"/>
  <c r="J1117"/>
  <c r="I1117"/>
  <c r="D1117"/>
  <c r="N272" i="61" s="1"/>
  <c r="J1108" i="57"/>
  <c r="I1108"/>
  <c r="D1108"/>
  <c r="N271" i="61" s="1"/>
  <c r="J1099" i="57"/>
  <c r="I1099"/>
  <c r="E1099"/>
  <c r="N270" i="61" s="1"/>
  <c r="J1087" i="57"/>
  <c r="I1087"/>
  <c r="E1087"/>
  <c r="N265" i="61" s="1"/>
  <c r="J1078" i="57"/>
  <c r="I1078"/>
  <c r="E1078"/>
  <c r="N264" i="61" s="1"/>
  <c r="J1066" i="57"/>
  <c r="I1066"/>
  <c r="C1066"/>
  <c r="N259" i="61" s="1"/>
  <c r="J1055" i="57"/>
  <c r="I1055"/>
  <c r="C1055"/>
  <c r="N258" i="61" s="1"/>
  <c r="J1044" i="57"/>
  <c r="I1044"/>
  <c r="C1044"/>
  <c r="N257" i="61" s="1"/>
  <c r="J1033" i="57"/>
  <c r="I1033"/>
  <c r="C1033"/>
  <c r="N256" i="61" s="1"/>
  <c r="J1015" i="57"/>
  <c r="J1020" s="1"/>
  <c r="I1015"/>
  <c r="I1020" s="1"/>
  <c r="C1015"/>
  <c r="C1020" s="1"/>
  <c r="N254" i="61" s="1"/>
  <c r="N253" s="1"/>
  <c r="C1006" i="57"/>
  <c r="C1003" s="1"/>
  <c r="J1003"/>
  <c r="J1002" s="1"/>
  <c r="J1007" s="1"/>
  <c r="I1003"/>
  <c r="I1002" s="1"/>
  <c r="I1007" s="1"/>
  <c r="E1003"/>
  <c r="D1003"/>
  <c r="E1002"/>
  <c r="E1007" s="1"/>
  <c r="J993"/>
  <c r="J996" s="1"/>
  <c r="I993"/>
  <c r="I996" s="1"/>
  <c r="E993"/>
  <c r="E996" s="1"/>
  <c r="D993"/>
  <c r="C993"/>
  <c r="J985"/>
  <c r="I985"/>
  <c r="E985"/>
  <c r="N246" i="61" s="1"/>
  <c r="N245" s="1"/>
  <c r="N244" s="1"/>
  <c r="D984" i="57"/>
  <c r="D983"/>
  <c r="D982"/>
  <c r="J968"/>
  <c r="I968"/>
  <c r="D968"/>
  <c r="J966"/>
  <c r="I966"/>
  <c r="D966"/>
  <c r="J958"/>
  <c r="I958"/>
  <c r="E958"/>
  <c r="N240" i="61" s="1"/>
  <c r="N239" s="1"/>
  <c r="D957" i="57"/>
  <c r="J949"/>
  <c r="I949"/>
  <c r="F948"/>
  <c r="F949" s="1"/>
  <c r="N238" i="61" s="1"/>
  <c r="C939" i="57"/>
  <c r="C938"/>
  <c r="J936"/>
  <c r="I936"/>
  <c r="F936"/>
  <c r="C933"/>
  <c r="C932"/>
  <c r="J930"/>
  <c r="I930"/>
  <c r="F930"/>
  <c r="C923"/>
  <c r="J921"/>
  <c r="I921"/>
  <c r="F921"/>
  <c r="C920"/>
  <c r="J918"/>
  <c r="J924" s="1"/>
  <c r="I918"/>
  <c r="I924" s="1"/>
  <c r="F918"/>
  <c r="J910"/>
  <c r="I910"/>
  <c r="E910"/>
  <c r="N234" i="61" s="1"/>
  <c r="J902" i="57"/>
  <c r="N233" i="61" s="1"/>
  <c r="C902" i="57"/>
  <c r="K901"/>
  <c r="G901" s="1"/>
  <c r="D901" s="1"/>
  <c r="D902" s="1"/>
  <c r="J859"/>
  <c r="I859"/>
  <c r="F859"/>
  <c r="N189" i="61" s="1"/>
  <c r="E858" i="57"/>
  <c r="J852"/>
  <c r="I852"/>
  <c r="D852"/>
  <c r="N188" i="61" s="1"/>
  <c r="N187" s="1"/>
  <c r="J843" i="57"/>
  <c r="I843"/>
  <c r="D843"/>
  <c r="N186" i="61" s="1"/>
  <c r="J832" i="57"/>
  <c r="I832"/>
  <c r="E832"/>
  <c r="N185" i="61" s="1"/>
  <c r="D831" i="57"/>
  <c r="D830"/>
  <c r="D829"/>
  <c r="D828"/>
  <c r="J822"/>
  <c r="I822"/>
  <c r="F822"/>
  <c r="N184" i="61" s="1"/>
  <c r="E821" i="57"/>
  <c r="E820"/>
  <c r="E819"/>
  <c r="E818"/>
  <c r="J812"/>
  <c r="I812"/>
  <c r="F812"/>
  <c r="N183" i="61" s="1"/>
  <c r="E811" i="57"/>
  <c r="E810"/>
  <c r="E809"/>
  <c r="E808"/>
  <c r="J802"/>
  <c r="I802"/>
  <c r="F802"/>
  <c r="N182" i="61" s="1"/>
  <c r="E801" i="57"/>
  <c r="E800"/>
  <c r="E799"/>
  <c r="E798"/>
  <c r="J792"/>
  <c r="I792"/>
  <c r="F792"/>
  <c r="N181" i="61" s="1"/>
  <c r="E791" i="57"/>
  <c r="E790"/>
  <c r="E789"/>
  <c r="E788"/>
  <c r="J782"/>
  <c r="I782"/>
  <c r="F782"/>
  <c r="N180" i="61" s="1"/>
  <c r="E781" i="57"/>
  <c r="E780"/>
  <c r="E779"/>
  <c r="E778"/>
  <c r="J772"/>
  <c r="I772"/>
  <c r="F772"/>
  <c r="N179" i="61" s="1"/>
  <c r="J762" i="57"/>
  <c r="I762"/>
  <c r="E762"/>
  <c r="N178" i="61" s="1"/>
  <c r="J752" i="57"/>
  <c r="I752"/>
  <c r="D752"/>
  <c r="N177" i="61" s="1"/>
  <c r="J741" i="57"/>
  <c r="I741"/>
  <c r="D741"/>
  <c r="N176" i="61" s="1"/>
  <c r="J730" i="57"/>
  <c r="I730"/>
  <c r="E730"/>
  <c r="N175" i="61" s="1"/>
  <c r="J720" i="57"/>
  <c r="I720"/>
  <c r="F720"/>
  <c r="N174" i="61" s="1"/>
  <c r="C719" i="57"/>
  <c r="C718"/>
  <c r="C717"/>
  <c r="C716"/>
  <c r="C715"/>
  <c r="J709"/>
  <c r="I709"/>
  <c r="F709"/>
  <c r="N173" i="61" s="1"/>
  <c r="E708" i="57"/>
  <c r="D707"/>
  <c r="J701"/>
  <c r="I701"/>
  <c r="F701"/>
  <c r="N172" i="61" s="1"/>
  <c r="E700" i="57"/>
  <c r="E699"/>
  <c r="E698"/>
  <c r="E697"/>
  <c r="E696"/>
  <c r="E695"/>
  <c r="J686"/>
  <c r="I686"/>
  <c r="F686"/>
  <c r="N170" i="61" s="1"/>
  <c r="E685" i="57"/>
  <c r="E684"/>
  <c r="E683"/>
  <c r="J677"/>
  <c r="I677"/>
  <c r="D677"/>
  <c r="N169" i="61" s="1"/>
  <c r="J668" i="57"/>
  <c r="I668"/>
  <c r="D668"/>
  <c r="N168" i="61" s="1"/>
  <c r="J659" i="57"/>
  <c r="I659"/>
  <c r="E659"/>
  <c r="N167" i="61" s="1"/>
  <c r="J647" i="57"/>
  <c r="I647"/>
  <c r="E647"/>
  <c r="N162" i="61" s="1"/>
  <c r="J638" i="57"/>
  <c r="I638"/>
  <c r="E638"/>
  <c r="N161" i="61" s="1"/>
  <c r="J626" i="57"/>
  <c r="I626"/>
  <c r="C626"/>
  <c r="N156" i="61" s="1"/>
  <c r="J615" i="57"/>
  <c r="I615"/>
  <c r="C615"/>
  <c r="N155" i="61" s="1"/>
  <c r="J604" i="57"/>
  <c r="I604"/>
  <c r="C604"/>
  <c r="N154" i="61" s="1"/>
  <c r="J593" i="57"/>
  <c r="I593"/>
  <c r="C593"/>
  <c r="J575"/>
  <c r="J580" s="1"/>
  <c r="I575"/>
  <c r="I580" s="1"/>
  <c r="C575"/>
  <c r="C580" s="1"/>
  <c r="N149" i="61" s="1"/>
  <c r="N148" s="1"/>
  <c r="C566" i="57"/>
  <c r="C563" s="1"/>
  <c r="J563"/>
  <c r="J562" s="1"/>
  <c r="J567" s="1"/>
  <c r="I563"/>
  <c r="I562" s="1"/>
  <c r="I567" s="1"/>
  <c r="E563"/>
  <c r="D563"/>
  <c r="E562"/>
  <c r="E567" s="1"/>
  <c r="J553"/>
  <c r="J556" s="1"/>
  <c r="I553"/>
  <c r="I556" s="1"/>
  <c r="E553"/>
  <c r="E556" s="1"/>
  <c r="D553"/>
  <c r="C553"/>
  <c r="J545"/>
  <c r="I545"/>
  <c r="E545"/>
  <c r="D544"/>
  <c r="D543"/>
  <c r="D542"/>
  <c r="J528"/>
  <c r="I528"/>
  <c r="D528"/>
  <c r="D534" s="1"/>
  <c r="N138" i="61" s="1"/>
  <c r="J526" i="57"/>
  <c r="J534" s="1"/>
  <c r="I526"/>
  <c r="D526"/>
  <c r="J518"/>
  <c r="I518"/>
  <c r="E518"/>
  <c r="N137" i="61" s="1"/>
  <c r="N136" s="1"/>
  <c r="D517" i="57"/>
  <c r="J509"/>
  <c r="I509"/>
  <c r="F508"/>
  <c r="F509" s="1"/>
  <c r="N135" i="61" s="1"/>
  <c r="C499" i="57"/>
  <c r="C498"/>
  <c r="J496"/>
  <c r="I496"/>
  <c r="F496"/>
  <c r="C493"/>
  <c r="C492"/>
  <c r="J490"/>
  <c r="I490"/>
  <c r="F490"/>
  <c r="C483"/>
  <c r="J481"/>
  <c r="I481"/>
  <c r="F481"/>
  <c r="C480"/>
  <c r="J478"/>
  <c r="J484" s="1"/>
  <c r="I478"/>
  <c r="I484" s="1"/>
  <c r="F478"/>
  <c r="J470"/>
  <c r="I470"/>
  <c r="E470"/>
  <c r="N131" i="61" s="1"/>
  <c r="J462" i="57"/>
  <c r="C462"/>
  <c r="K461"/>
  <c r="G461" s="1"/>
  <c r="D461" s="1"/>
  <c r="D462" s="1"/>
  <c r="J419"/>
  <c r="I419"/>
  <c r="F419"/>
  <c r="N86" i="61" s="1"/>
  <c r="E418" i="57"/>
  <c r="J412"/>
  <c r="I412"/>
  <c r="D412"/>
  <c r="N85" i="61" s="1"/>
  <c r="N84" s="1"/>
  <c r="J403" i="57"/>
  <c r="I403"/>
  <c r="D403"/>
  <c r="N83" i="61" s="1"/>
  <c r="J392" i="57"/>
  <c r="I392"/>
  <c r="E392"/>
  <c r="N82" i="61" s="1"/>
  <c r="D391" i="57"/>
  <c r="D390"/>
  <c r="D389"/>
  <c r="D388"/>
  <c r="J382"/>
  <c r="I382"/>
  <c r="F382"/>
  <c r="N81" i="61" s="1"/>
  <c r="E381" i="57"/>
  <c r="E380"/>
  <c r="E379"/>
  <c r="E378"/>
  <c r="J372"/>
  <c r="I372"/>
  <c r="F372"/>
  <c r="N80" i="61" s="1"/>
  <c r="E371" i="57"/>
  <c r="E370"/>
  <c r="E369"/>
  <c r="E368"/>
  <c r="J362"/>
  <c r="I362"/>
  <c r="F362"/>
  <c r="N79" i="61" s="1"/>
  <c r="E361" i="57"/>
  <c r="E360"/>
  <c r="E359"/>
  <c r="E358"/>
  <c r="J352"/>
  <c r="I352"/>
  <c r="F352"/>
  <c r="N78" i="61" s="1"/>
  <c r="E351" i="57"/>
  <c r="E350"/>
  <c r="E349"/>
  <c r="E348"/>
  <c r="J342"/>
  <c r="I342"/>
  <c r="F342"/>
  <c r="N77" i="61" s="1"/>
  <c r="E341" i="57"/>
  <c r="E340"/>
  <c r="E339"/>
  <c r="E338"/>
  <c r="J332"/>
  <c r="I332"/>
  <c r="F332"/>
  <c r="N76" i="61" s="1"/>
  <c r="J322" i="57"/>
  <c r="I322"/>
  <c r="E322"/>
  <c r="N75" i="61" s="1"/>
  <c r="J312" i="57"/>
  <c r="I312"/>
  <c r="D312"/>
  <c r="N74" i="61" s="1"/>
  <c r="J301" i="57"/>
  <c r="I301"/>
  <c r="D301"/>
  <c r="N73" i="61" s="1"/>
  <c r="J290" i="57"/>
  <c r="I290"/>
  <c r="E290"/>
  <c r="N72" i="61" s="1"/>
  <c r="J280" i="57"/>
  <c r="I280"/>
  <c r="F280"/>
  <c r="N71" i="61" s="1"/>
  <c r="C279" i="57"/>
  <c r="C278"/>
  <c r="C277"/>
  <c r="C276"/>
  <c r="C275"/>
  <c r="J269"/>
  <c r="I269"/>
  <c r="F269"/>
  <c r="N70" i="61" s="1"/>
  <c r="E268" i="57"/>
  <c r="D267"/>
  <c r="J261"/>
  <c r="I261"/>
  <c r="F261"/>
  <c r="N69" i="61" s="1"/>
  <c r="E260" i="57"/>
  <c r="E259"/>
  <c r="E258"/>
  <c r="E257"/>
  <c r="E256"/>
  <c r="E255"/>
  <c r="J246"/>
  <c r="I246"/>
  <c r="F246"/>
  <c r="N67" i="61" s="1"/>
  <c r="E245" i="57"/>
  <c r="E244"/>
  <c r="E243"/>
  <c r="J237"/>
  <c r="I237"/>
  <c r="D237"/>
  <c r="N66" i="61" s="1"/>
  <c r="J228" i="57"/>
  <c r="I228"/>
  <c r="D228"/>
  <c r="N65" i="61" s="1"/>
  <c r="J219" i="57"/>
  <c r="I219"/>
  <c r="E219"/>
  <c r="N64" i="61" s="1"/>
  <c r="J207" i="57"/>
  <c r="I207"/>
  <c r="E207"/>
  <c r="N59" i="61" s="1"/>
  <c r="J198" i="57"/>
  <c r="I198"/>
  <c r="E198"/>
  <c r="N58" i="61" s="1"/>
  <c r="J186" i="57"/>
  <c r="I186"/>
  <c r="C186"/>
  <c r="N53" i="61" s="1"/>
  <c r="J175" i="57"/>
  <c r="I175"/>
  <c r="C175"/>
  <c r="N52" i="61" s="1"/>
  <c r="J164" i="57"/>
  <c r="I164"/>
  <c r="C164"/>
  <c r="N51" i="61" s="1"/>
  <c r="J153" i="57"/>
  <c r="I153"/>
  <c r="C153"/>
  <c r="N50" i="61" s="1"/>
  <c r="J135" i="57"/>
  <c r="J140" s="1"/>
  <c r="I135"/>
  <c r="I140" s="1"/>
  <c r="C135"/>
  <c r="C140" s="1"/>
  <c r="N48" i="61" s="1"/>
  <c r="N47" s="1"/>
  <c r="C126" i="57"/>
  <c r="C123" s="1"/>
  <c r="J123"/>
  <c r="J122" s="1"/>
  <c r="J127" s="1"/>
  <c r="I123"/>
  <c r="I122" s="1"/>
  <c r="I127" s="1"/>
  <c r="E123"/>
  <c r="D123"/>
  <c r="E122"/>
  <c r="E127" s="1"/>
  <c r="J113"/>
  <c r="J116" s="1"/>
  <c r="I113"/>
  <c r="I116" s="1"/>
  <c r="E113"/>
  <c r="E116" s="1"/>
  <c r="D113"/>
  <c r="C113"/>
  <c r="J105"/>
  <c r="I105"/>
  <c r="E105"/>
  <c r="N40" i="61" s="1"/>
  <c r="N39" s="1"/>
  <c r="N38" s="1"/>
  <c r="D104" i="57"/>
  <c r="D103"/>
  <c r="D102"/>
  <c r="D94"/>
  <c r="N35" i="61" s="1"/>
  <c r="J88" i="57"/>
  <c r="I88"/>
  <c r="D88"/>
  <c r="J86"/>
  <c r="I86"/>
  <c r="D86"/>
  <c r="J78"/>
  <c r="I78"/>
  <c r="E78"/>
  <c r="N34" i="61" s="1"/>
  <c r="N33" s="1"/>
  <c r="D77" i="57"/>
  <c r="J69"/>
  <c r="I69"/>
  <c r="F68"/>
  <c r="F69" s="1"/>
  <c r="N32" i="61" s="1"/>
  <c r="C59" i="57"/>
  <c r="C58"/>
  <c r="J56"/>
  <c r="I56"/>
  <c r="F56"/>
  <c r="C53"/>
  <c r="C52"/>
  <c r="J50"/>
  <c r="I50"/>
  <c r="F50"/>
  <c r="C43"/>
  <c r="J41"/>
  <c r="I41"/>
  <c r="F41"/>
  <c r="C40"/>
  <c r="J38"/>
  <c r="J44" s="1"/>
  <c r="I38"/>
  <c r="I44" s="1"/>
  <c r="F38"/>
  <c r="J30"/>
  <c r="I30"/>
  <c r="E30"/>
  <c r="N28" i="61" s="1"/>
  <c r="J22" i="57"/>
  <c r="C22"/>
  <c r="K21"/>
  <c r="G21" s="1"/>
  <c r="D21" s="1"/>
  <c r="D22" s="1"/>
  <c r="J1289" i="56"/>
  <c r="I1289"/>
  <c r="F1289"/>
  <c r="M292" i="61" s="1"/>
  <c r="E1288" i="56"/>
  <c r="J1282"/>
  <c r="I1282"/>
  <c r="D1282"/>
  <c r="M291" i="61" s="1"/>
  <c r="M290" s="1"/>
  <c r="J1273" i="56"/>
  <c r="I1273"/>
  <c r="D1273"/>
  <c r="M289" i="61" s="1"/>
  <c r="J1262" i="56"/>
  <c r="I1262"/>
  <c r="E1262"/>
  <c r="M288" i="61" s="1"/>
  <c r="D1261" i="56"/>
  <c r="D1260"/>
  <c r="D1259"/>
  <c r="D1258"/>
  <c r="J1252"/>
  <c r="I1252"/>
  <c r="F1252"/>
  <c r="M287" i="61" s="1"/>
  <c r="E1251" i="56"/>
  <c r="E1250"/>
  <c r="E1249"/>
  <c r="E1248"/>
  <c r="J1242"/>
  <c r="I1242"/>
  <c r="F1242"/>
  <c r="M286" i="61" s="1"/>
  <c r="E1241" i="56"/>
  <c r="E1240"/>
  <c r="E1239"/>
  <c r="E1238"/>
  <c r="J1232"/>
  <c r="I1232"/>
  <c r="F1232"/>
  <c r="M285" i="61" s="1"/>
  <c r="E1231" i="56"/>
  <c r="E1230"/>
  <c r="E1229"/>
  <c r="E1228"/>
  <c r="J1222"/>
  <c r="I1222"/>
  <c r="F1222"/>
  <c r="M284" i="61" s="1"/>
  <c r="E1221" i="56"/>
  <c r="E1220"/>
  <c r="E1219"/>
  <c r="E1218"/>
  <c r="J1212"/>
  <c r="I1212"/>
  <c r="F1212"/>
  <c r="M283" i="61" s="1"/>
  <c r="E1211" i="56"/>
  <c r="E1210"/>
  <c r="E1209"/>
  <c r="E1208"/>
  <c r="J1202"/>
  <c r="I1202"/>
  <c r="F1202"/>
  <c r="M282" i="61" s="1"/>
  <c r="J1192" i="56"/>
  <c r="I1192"/>
  <c r="E1192"/>
  <c r="M281" i="61" s="1"/>
  <c r="J1182" i="56"/>
  <c r="I1182"/>
  <c r="D1182"/>
  <c r="M280" i="61" s="1"/>
  <c r="J1171" i="56"/>
  <c r="I1171"/>
  <c r="D1171"/>
  <c r="M279" i="61" s="1"/>
  <c r="J1160" i="56"/>
  <c r="I1160"/>
  <c r="E1160"/>
  <c r="M278" i="61" s="1"/>
  <c r="J1150" i="56"/>
  <c r="I1150"/>
  <c r="F1150"/>
  <c r="M277" i="61" s="1"/>
  <c r="C1149" i="56"/>
  <c r="C1148"/>
  <c r="C1147"/>
  <c r="C1146"/>
  <c r="C1145"/>
  <c r="J1139"/>
  <c r="I1139"/>
  <c r="F1139"/>
  <c r="M276" i="61" s="1"/>
  <c r="E1138" i="56"/>
  <c r="D1137"/>
  <c r="J1131"/>
  <c r="I1131"/>
  <c r="F1131"/>
  <c r="M275" i="61" s="1"/>
  <c r="E1130" i="56"/>
  <c r="E1129"/>
  <c r="E1128"/>
  <c r="E1127"/>
  <c r="E1126"/>
  <c r="E1125"/>
  <c r="J1116"/>
  <c r="I1116"/>
  <c r="F1116"/>
  <c r="M273" i="61" s="1"/>
  <c r="E1115" i="56"/>
  <c r="E1114"/>
  <c r="E1113"/>
  <c r="J1107"/>
  <c r="I1107"/>
  <c r="D1107"/>
  <c r="M272" i="61" s="1"/>
  <c r="J1098" i="56"/>
  <c r="I1098"/>
  <c r="D1098"/>
  <c r="M271" i="61" s="1"/>
  <c r="J1089" i="56"/>
  <c r="I1089"/>
  <c r="E1089"/>
  <c r="M270" i="61" s="1"/>
  <c r="J1077" i="56"/>
  <c r="I1077"/>
  <c r="E1077"/>
  <c r="M265" i="61" s="1"/>
  <c r="J1068" i="56"/>
  <c r="I1068"/>
  <c r="E1068"/>
  <c r="M264" i="61" s="1"/>
  <c r="J1056" i="56"/>
  <c r="I1056"/>
  <c r="C1056"/>
  <c r="M259" i="61" s="1"/>
  <c r="J1045" i="56"/>
  <c r="I1045"/>
  <c r="C1045"/>
  <c r="M258" i="61" s="1"/>
  <c r="J1034" i="56"/>
  <c r="I1034"/>
  <c r="C1034"/>
  <c r="M257" i="61" s="1"/>
  <c r="J1023" i="56"/>
  <c r="I1023"/>
  <c r="C1023"/>
  <c r="M256" i="61" s="1"/>
  <c r="J1005" i="56"/>
  <c r="J1010" s="1"/>
  <c r="I1005"/>
  <c r="I1010" s="1"/>
  <c r="C1005"/>
  <c r="C1010" s="1"/>
  <c r="M254" i="61" s="1"/>
  <c r="M253" s="1"/>
  <c r="C996" i="56"/>
  <c r="C993" s="1"/>
  <c r="J993"/>
  <c r="J992" s="1"/>
  <c r="J997" s="1"/>
  <c r="I993"/>
  <c r="I992" s="1"/>
  <c r="I997" s="1"/>
  <c r="E993"/>
  <c r="D993"/>
  <c r="E992"/>
  <c r="E997" s="1"/>
  <c r="J983"/>
  <c r="J986" s="1"/>
  <c r="I983"/>
  <c r="I986" s="1"/>
  <c r="E983"/>
  <c r="E986" s="1"/>
  <c r="D983"/>
  <c r="C983"/>
  <c r="J975"/>
  <c r="I975"/>
  <c r="E975"/>
  <c r="M246" i="61" s="1"/>
  <c r="M245" s="1"/>
  <c r="M244" s="1"/>
  <c r="D974" i="56"/>
  <c r="D973"/>
  <c r="D972"/>
  <c r="J958"/>
  <c r="I958"/>
  <c r="D958"/>
  <c r="J956"/>
  <c r="I956"/>
  <c r="D956"/>
  <c r="J948"/>
  <c r="I948"/>
  <c r="E948"/>
  <c r="M240" i="61" s="1"/>
  <c r="M239" s="1"/>
  <c r="D947" i="56"/>
  <c r="J939"/>
  <c r="I939"/>
  <c r="F938"/>
  <c r="F939" s="1"/>
  <c r="M238" i="61" s="1"/>
  <c r="C929" i="56"/>
  <c r="C928"/>
  <c r="J926"/>
  <c r="I926"/>
  <c r="F926"/>
  <c r="C923"/>
  <c r="C922"/>
  <c r="J920"/>
  <c r="I920"/>
  <c r="F920"/>
  <c r="C913"/>
  <c r="J911"/>
  <c r="I911"/>
  <c r="F911"/>
  <c r="C910"/>
  <c r="J908"/>
  <c r="J914" s="1"/>
  <c r="I908"/>
  <c r="I914" s="1"/>
  <c r="F908"/>
  <c r="J900"/>
  <c r="I900"/>
  <c r="E900"/>
  <c r="M234" i="61" s="1"/>
  <c r="J892" i="56"/>
  <c r="C892"/>
  <c r="K891"/>
  <c r="G891" s="1"/>
  <c r="D891" s="1"/>
  <c r="D892" s="1"/>
  <c r="J854"/>
  <c r="I854"/>
  <c r="F854"/>
  <c r="M189" i="61" s="1"/>
  <c r="E853" i="56"/>
  <c r="J847"/>
  <c r="I847"/>
  <c r="D847"/>
  <c r="M188" i="61" s="1"/>
  <c r="M187" s="1"/>
  <c r="J838" i="56"/>
  <c r="I838"/>
  <c r="D838"/>
  <c r="M186" i="61" s="1"/>
  <c r="J827" i="56"/>
  <c r="I827"/>
  <c r="E827"/>
  <c r="M185" i="61" s="1"/>
  <c r="D826" i="56"/>
  <c r="D825"/>
  <c r="D824"/>
  <c r="D823"/>
  <c r="J817"/>
  <c r="I817"/>
  <c r="F817"/>
  <c r="M184" i="61" s="1"/>
  <c r="E816" i="56"/>
  <c r="E815"/>
  <c r="E814"/>
  <c r="E813"/>
  <c r="J807"/>
  <c r="I807"/>
  <c r="F807"/>
  <c r="M183" i="61" s="1"/>
  <c r="E806" i="56"/>
  <c r="E805"/>
  <c r="E804"/>
  <c r="E803"/>
  <c r="J797"/>
  <c r="I797"/>
  <c r="F797"/>
  <c r="M182" i="61" s="1"/>
  <c r="E796" i="56"/>
  <c r="E795"/>
  <c r="E794"/>
  <c r="E793"/>
  <c r="J787"/>
  <c r="I787"/>
  <c r="F787"/>
  <c r="M181" i="61" s="1"/>
  <c r="E786" i="56"/>
  <c r="E785"/>
  <c r="E784"/>
  <c r="E783"/>
  <c r="J777"/>
  <c r="I777"/>
  <c r="F777"/>
  <c r="M180" i="61" s="1"/>
  <c r="E776" i="56"/>
  <c r="E775"/>
  <c r="E774"/>
  <c r="E773"/>
  <c r="J767"/>
  <c r="I767"/>
  <c r="F767"/>
  <c r="M179" i="61" s="1"/>
  <c r="J757" i="56"/>
  <c r="I757"/>
  <c r="E757"/>
  <c r="M178" i="61" s="1"/>
  <c r="J747" i="56"/>
  <c r="I747"/>
  <c r="D747"/>
  <c r="M177" i="61" s="1"/>
  <c r="J736" i="56"/>
  <c r="I736"/>
  <c r="D736"/>
  <c r="M176" i="61" s="1"/>
  <c r="J725" i="56"/>
  <c r="I725"/>
  <c r="E725"/>
  <c r="M175" i="61" s="1"/>
  <c r="J715" i="56"/>
  <c r="I715"/>
  <c r="F715"/>
  <c r="M174" i="61" s="1"/>
  <c r="C714" i="56"/>
  <c r="C713"/>
  <c r="C712"/>
  <c r="C711"/>
  <c r="C710"/>
  <c r="J704"/>
  <c r="I704"/>
  <c r="F704"/>
  <c r="M173" i="61" s="1"/>
  <c r="E703" i="56"/>
  <c r="D702"/>
  <c r="J696"/>
  <c r="I696"/>
  <c r="F696"/>
  <c r="M172" i="61" s="1"/>
  <c r="E695" i="56"/>
  <c r="E694"/>
  <c r="E693"/>
  <c r="E692"/>
  <c r="E691"/>
  <c r="E690"/>
  <c r="J681"/>
  <c r="I681"/>
  <c r="F681"/>
  <c r="M170" i="61" s="1"/>
  <c r="E680" i="56"/>
  <c r="E679"/>
  <c r="E678"/>
  <c r="J672"/>
  <c r="I672"/>
  <c r="D672"/>
  <c r="M169" i="61" s="1"/>
  <c r="J663" i="56"/>
  <c r="I663"/>
  <c r="D663"/>
  <c r="M168" i="61" s="1"/>
  <c r="J654" i="56"/>
  <c r="I654"/>
  <c r="E654"/>
  <c r="M167" i="61" s="1"/>
  <c r="J642" i="56"/>
  <c r="I642"/>
  <c r="E642"/>
  <c r="M162" i="61" s="1"/>
  <c r="J633" i="56"/>
  <c r="I633"/>
  <c r="E633"/>
  <c r="M161" i="61" s="1"/>
  <c r="J621" i="56"/>
  <c r="I621"/>
  <c r="C621"/>
  <c r="M156" i="61" s="1"/>
  <c r="J610" i="56"/>
  <c r="I610"/>
  <c r="C610"/>
  <c r="M155" i="61" s="1"/>
  <c r="J599" i="56"/>
  <c r="I599"/>
  <c r="C599"/>
  <c r="M154" i="61" s="1"/>
  <c r="J588" i="56"/>
  <c r="I588"/>
  <c r="C588"/>
  <c r="J570"/>
  <c r="J575" s="1"/>
  <c r="I570"/>
  <c r="I575" s="1"/>
  <c r="C570"/>
  <c r="C575" s="1"/>
  <c r="C561"/>
  <c r="C558" s="1"/>
  <c r="J558"/>
  <c r="I558"/>
  <c r="E558"/>
  <c r="D558"/>
  <c r="J557"/>
  <c r="J562" s="1"/>
  <c r="I557"/>
  <c r="I562" s="1"/>
  <c r="E557"/>
  <c r="E562" s="1"/>
  <c r="J548"/>
  <c r="J551" s="1"/>
  <c r="I548"/>
  <c r="I551" s="1"/>
  <c r="E548"/>
  <c r="E551" s="1"/>
  <c r="D548"/>
  <c r="C548"/>
  <c r="J540"/>
  <c r="I540"/>
  <c r="E540"/>
  <c r="M143" i="61" s="1"/>
  <c r="M142" s="1"/>
  <c r="M141" s="1"/>
  <c r="D539" i="56"/>
  <c r="D538"/>
  <c r="D537"/>
  <c r="J523"/>
  <c r="I523"/>
  <c r="D523"/>
  <c r="J521"/>
  <c r="I521"/>
  <c r="D521"/>
  <c r="J513"/>
  <c r="I513"/>
  <c r="E513"/>
  <c r="M137" i="61" s="1"/>
  <c r="M136" s="1"/>
  <c r="D512" i="56"/>
  <c r="J504"/>
  <c r="I504"/>
  <c r="F503"/>
  <c r="F504" s="1"/>
  <c r="M135" i="61" s="1"/>
  <c r="C494" i="56"/>
  <c r="C493"/>
  <c r="J491"/>
  <c r="I491"/>
  <c r="F491"/>
  <c r="C488"/>
  <c r="C487"/>
  <c r="J485"/>
  <c r="I485"/>
  <c r="F485"/>
  <c r="C478"/>
  <c r="J476"/>
  <c r="I476"/>
  <c r="F476"/>
  <c r="C475"/>
  <c r="J473"/>
  <c r="J479" s="1"/>
  <c r="I473"/>
  <c r="I479" s="1"/>
  <c r="F473"/>
  <c r="J465"/>
  <c r="I465"/>
  <c r="E465"/>
  <c r="M131" i="61" s="1"/>
  <c r="J457" i="56"/>
  <c r="C522" s="1"/>
  <c r="C457"/>
  <c r="K456"/>
  <c r="G456" s="1"/>
  <c r="D456" s="1"/>
  <c r="D457" s="1"/>
  <c r="J420"/>
  <c r="I420"/>
  <c r="F420"/>
  <c r="M86" i="61" s="1"/>
  <c r="E419" i="56"/>
  <c r="J413"/>
  <c r="I413"/>
  <c r="D413"/>
  <c r="M85" i="61" s="1"/>
  <c r="M84" s="1"/>
  <c r="J404" i="56"/>
  <c r="I404"/>
  <c r="D404"/>
  <c r="M83" i="61" s="1"/>
  <c r="J393" i="56"/>
  <c r="I393"/>
  <c r="E393"/>
  <c r="M82" i="61" s="1"/>
  <c r="D392" i="56"/>
  <c r="D391"/>
  <c r="D390"/>
  <c r="D389"/>
  <c r="J383"/>
  <c r="I383"/>
  <c r="F383"/>
  <c r="M81" i="61" s="1"/>
  <c r="E382" i="56"/>
  <c r="E381"/>
  <c r="E380"/>
  <c r="E379"/>
  <c r="J373"/>
  <c r="I373"/>
  <c r="F373"/>
  <c r="M80" i="61" s="1"/>
  <c r="E372" i="56"/>
  <c r="E371"/>
  <c r="E370"/>
  <c r="E369"/>
  <c r="J363"/>
  <c r="I363"/>
  <c r="F363"/>
  <c r="M79" i="61" s="1"/>
  <c r="E362" i="56"/>
  <c r="E361"/>
  <c r="E360"/>
  <c r="E359"/>
  <c r="J352"/>
  <c r="I352"/>
  <c r="F352"/>
  <c r="M78" i="61" s="1"/>
  <c r="E351" i="56"/>
  <c r="E350"/>
  <c r="E349"/>
  <c r="E348"/>
  <c r="J342"/>
  <c r="I342"/>
  <c r="F342"/>
  <c r="M77" i="61" s="1"/>
  <c r="E341" i="56"/>
  <c r="E340"/>
  <c r="E339"/>
  <c r="E338"/>
  <c r="J332"/>
  <c r="I332"/>
  <c r="F332"/>
  <c r="M76" i="61" s="1"/>
  <c r="J322" i="56"/>
  <c r="I322"/>
  <c r="E322"/>
  <c r="M75" i="61" s="1"/>
  <c r="J312" i="56"/>
  <c r="I312"/>
  <c r="D312"/>
  <c r="M74" i="61" s="1"/>
  <c r="J301" i="56"/>
  <c r="I301"/>
  <c r="D301"/>
  <c r="M73" i="61" s="1"/>
  <c r="J290" i="56"/>
  <c r="I290"/>
  <c r="E290"/>
  <c r="M72" i="61" s="1"/>
  <c r="J280" i="56"/>
  <c r="I280"/>
  <c r="F280"/>
  <c r="M71" i="61" s="1"/>
  <c r="C279" i="56"/>
  <c r="C278"/>
  <c r="C277"/>
  <c r="C276"/>
  <c r="C275"/>
  <c r="J269"/>
  <c r="I269"/>
  <c r="F269"/>
  <c r="M70" i="61" s="1"/>
  <c r="E268" i="56"/>
  <c r="D267"/>
  <c r="J261"/>
  <c r="I261"/>
  <c r="F261"/>
  <c r="M69" i="61" s="1"/>
  <c r="E260" i="56"/>
  <c r="E259"/>
  <c r="E258"/>
  <c r="E257"/>
  <c r="E256"/>
  <c r="E255"/>
  <c r="J246"/>
  <c r="I246"/>
  <c r="F246"/>
  <c r="M67" i="61" s="1"/>
  <c r="E245" i="56"/>
  <c r="E244"/>
  <c r="E243"/>
  <c r="J237"/>
  <c r="I237"/>
  <c r="D237"/>
  <c r="M66" i="61" s="1"/>
  <c r="J228" i="56"/>
  <c r="I228"/>
  <c r="D228"/>
  <c r="M65" i="61" s="1"/>
  <c r="J219" i="56"/>
  <c r="I219"/>
  <c r="E219"/>
  <c r="M64" i="61" s="1"/>
  <c r="J207" i="56"/>
  <c r="I207"/>
  <c r="E207"/>
  <c r="M59" i="61" s="1"/>
  <c r="J198" i="56"/>
  <c r="I198"/>
  <c r="E198"/>
  <c r="M58" i="61" s="1"/>
  <c r="J186" i="56"/>
  <c r="I186"/>
  <c r="C186"/>
  <c r="J175"/>
  <c r="I175"/>
  <c r="C175"/>
  <c r="M52" i="61" s="1"/>
  <c r="J164" i="56"/>
  <c r="I164"/>
  <c r="C164"/>
  <c r="M51" i="61" s="1"/>
  <c r="J153" i="56"/>
  <c r="I153"/>
  <c r="C153"/>
  <c r="M50" i="61" s="1"/>
  <c r="J135" i="56"/>
  <c r="J140" s="1"/>
  <c r="I135"/>
  <c r="I140" s="1"/>
  <c r="C135"/>
  <c r="C140" s="1"/>
  <c r="M48" i="61" s="1"/>
  <c r="M47" s="1"/>
  <c r="C126" i="56"/>
  <c r="C123" s="1"/>
  <c r="J123"/>
  <c r="J122" s="1"/>
  <c r="J127" s="1"/>
  <c r="I123"/>
  <c r="I122" s="1"/>
  <c r="I127" s="1"/>
  <c r="E123"/>
  <c r="D123"/>
  <c r="E122"/>
  <c r="E127" s="1"/>
  <c r="J113"/>
  <c r="J116" s="1"/>
  <c r="I113"/>
  <c r="I116" s="1"/>
  <c r="E113"/>
  <c r="E116" s="1"/>
  <c r="D113"/>
  <c r="C113"/>
  <c r="J105"/>
  <c r="I105"/>
  <c r="E105"/>
  <c r="M40" i="61" s="1"/>
  <c r="M39" s="1"/>
  <c r="M38" s="1"/>
  <c r="D104" i="56"/>
  <c r="D103"/>
  <c r="D102"/>
  <c r="J88"/>
  <c r="I88"/>
  <c r="D88"/>
  <c r="J86"/>
  <c r="I86"/>
  <c r="D86"/>
  <c r="J78"/>
  <c r="I78"/>
  <c r="E78"/>
  <c r="M34" i="61" s="1"/>
  <c r="M33" s="1"/>
  <c r="D77" i="56"/>
  <c r="J69"/>
  <c r="I69"/>
  <c r="F68"/>
  <c r="F69" s="1"/>
  <c r="M32" i="61" s="1"/>
  <c r="C59" i="56"/>
  <c r="C58"/>
  <c r="J56"/>
  <c r="I56"/>
  <c r="F56"/>
  <c r="C53"/>
  <c r="C52"/>
  <c r="J50"/>
  <c r="I50"/>
  <c r="F50"/>
  <c r="C43"/>
  <c r="J41"/>
  <c r="I41"/>
  <c r="F41"/>
  <c r="C40"/>
  <c r="J38"/>
  <c r="I38"/>
  <c r="I44" s="1"/>
  <c r="F38"/>
  <c r="J30"/>
  <c r="I30"/>
  <c r="E30"/>
  <c r="M28" i="61" s="1"/>
  <c r="J22" i="56"/>
  <c r="C22"/>
  <c r="K21"/>
  <c r="G21" s="1"/>
  <c r="D21" s="1"/>
  <c r="D22" s="1"/>
  <c r="J1299" i="55"/>
  <c r="I1299"/>
  <c r="F1299"/>
  <c r="L292" i="61" s="1"/>
  <c r="E1298" i="55"/>
  <c r="J1292"/>
  <c r="I1292"/>
  <c r="D1292"/>
  <c r="L291" i="61" s="1"/>
  <c r="L290" s="1"/>
  <c r="J1283" i="55"/>
  <c r="I1283"/>
  <c r="D1283"/>
  <c r="L289" i="61" s="1"/>
  <c r="J1272" i="55"/>
  <c r="I1272"/>
  <c r="E1272"/>
  <c r="L288" i="61" s="1"/>
  <c r="D1271" i="55"/>
  <c r="D1270"/>
  <c r="D1269"/>
  <c r="D1268"/>
  <c r="J1262"/>
  <c r="I1262"/>
  <c r="F1262"/>
  <c r="L287" i="61" s="1"/>
  <c r="E1261" i="55"/>
  <c r="E1260"/>
  <c r="E1259"/>
  <c r="E1258"/>
  <c r="J1252"/>
  <c r="I1252"/>
  <c r="F1252"/>
  <c r="L286" i="61" s="1"/>
  <c r="E1251" i="55"/>
  <c r="E1250"/>
  <c r="E1249"/>
  <c r="E1248"/>
  <c r="J1242"/>
  <c r="I1242"/>
  <c r="F1242"/>
  <c r="L285" i="61" s="1"/>
  <c r="E1241" i="55"/>
  <c r="E1240"/>
  <c r="E1239"/>
  <c r="E1238"/>
  <c r="J1232"/>
  <c r="I1232"/>
  <c r="F1232"/>
  <c r="L284" i="61" s="1"/>
  <c r="E1231" i="55"/>
  <c r="E1230"/>
  <c r="E1229"/>
  <c r="E1228"/>
  <c r="J1222"/>
  <c r="I1222"/>
  <c r="F1222"/>
  <c r="L283" i="61" s="1"/>
  <c r="E1221" i="55"/>
  <c r="E1220"/>
  <c r="E1219"/>
  <c r="E1218"/>
  <c r="J1212"/>
  <c r="I1212"/>
  <c r="F1212"/>
  <c r="L282" i="61" s="1"/>
  <c r="J1202" i="55"/>
  <c r="I1202"/>
  <c r="E1202"/>
  <c r="L281" i="61" s="1"/>
  <c r="J1192" i="55"/>
  <c r="I1192"/>
  <c r="D1192"/>
  <c r="L280" i="61" s="1"/>
  <c r="J1181" i="55"/>
  <c r="I1181"/>
  <c r="D1181"/>
  <c r="L279" i="61" s="1"/>
  <c r="J1170" i="55"/>
  <c r="I1170"/>
  <c r="E1170"/>
  <c r="L278" i="61" s="1"/>
  <c r="J1160" i="55"/>
  <c r="I1160"/>
  <c r="F1160"/>
  <c r="L277" i="61" s="1"/>
  <c r="C1159" i="55"/>
  <c r="C1158"/>
  <c r="C1157"/>
  <c r="C1156"/>
  <c r="C1155"/>
  <c r="J1149"/>
  <c r="I1149"/>
  <c r="F1149"/>
  <c r="L276" i="61" s="1"/>
  <c r="E1148" i="55"/>
  <c r="D1147"/>
  <c r="J1141"/>
  <c r="I1141"/>
  <c r="F1141"/>
  <c r="L275" i="61" s="1"/>
  <c r="E1140" i="55"/>
  <c r="E1139"/>
  <c r="E1138"/>
  <c r="E1137"/>
  <c r="E1136"/>
  <c r="E1135"/>
  <c r="J1126"/>
  <c r="I1126"/>
  <c r="F1126"/>
  <c r="L273" i="61" s="1"/>
  <c r="E1125" i="55"/>
  <c r="E1124"/>
  <c r="E1123"/>
  <c r="J1117"/>
  <c r="I1117"/>
  <c r="D1117"/>
  <c r="L272" i="61" s="1"/>
  <c r="J1108" i="55"/>
  <c r="I1108"/>
  <c r="D1108"/>
  <c r="L271" i="61" s="1"/>
  <c r="J1099" i="55"/>
  <c r="I1099"/>
  <c r="E1099"/>
  <c r="L270" i="61" s="1"/>
  <c r="J1087" i="55"/>
  <c r="I1087"/>
  <c r="E1087"/>
  <c r="L265" i="61" s="1"/>
  <c r="J1078" i="55"/>
  <c r="I1078"/>
  <c r="E1078"/>
  <c r="L264" i="61" s="1"/>
  <c r="J1066" i="55"/>
  <c r="I1066"/>
  <c r="C1066"/>
  <c r="L259" i="61" s="1"/>
  <c r="J1055" i="55"/>
  <c r="I1055"/>
  <c r="C1055"/>
  <c r="L258" i="61" s="1"/>
  <c r="J1044" i="55"/>
  <c r="I1044"/>
  <c r="C1044"/>
  <c r="L257" i="61" s="1"/>
  <c r="J1033" i="55"/>
  <c r="I1033"/>
  <c r="C1033"/>
  <c r="L256" i="61" s="1"/>
  <c r="J1015" i="55"/>
  <c r="J1020" s="1"/>
  <c r="I1015"/>
  <c r="I1020" s="1"/>
  <c r="C1015"/>
  <c r="C1020" s="1"/>
  <c r="L254" i="61" s="1"/>
  <c r="L253" s="1"/>
  <c r="C1006" i="55"/>
  <c r="C1003" s="1"/>
  <c r="J1003"/>
  <c r="J1002" s="1"/>
  <c r="J1007" s="1"/>
  <c r="I1003"/>
  <c r="I1002" s="1"/>
  <c r="I1007" s="1"/>
  <c r="E1003"/>
  <c r="D1003"/>
  <c r="E1002"/>
  <c r="E1007" s="1"/>
  <c r="J993"/>
  <c r="J996" s="1"/>
  <c r="I993"/>
  <c r="I996" s="1"/>
  <c r="E993"/>
  <c r="E996" s="1"/>
  <c r="D993"/>
  <c r="C993"/>
  <c r="J985"/>
  <c r="I985"/>
  <c r="E985"/>
  <c r="L246" i="61" s="1"/>
  <c r="L245" s="1"/>
  <c r="L244" s="1"/>
  <c r="D984" i="55"/>
  <c r="D983"/>
  <c r="D982"/>
  <c r="J968"/>
  <c r="I968"/>
  <c r="D968"/>
  <c r="J966"/>
  <c r="I966"/>
  <c r="D966"/>
  <c r="J958"/>
  <c r="I958"/>
  <c r="E958"/>
  <c r="L240" i="61" s="1"/>
  <c r="L239" s="1"/>
  <c r="D957" i="55"/>
  <c r="J949"/>
  <c r="I949"/>
  <c r="F948"/>
  <c r="F949" s="1"/>
  <c r="L238" i="61" s="1"/>
  <c r="C939" i="55"/>
  <c r="C938"/>
  <c r="J936"/>
  <c r="I936"/>
  <c r="F936"/>
  <c r="C933"/>
  <c r="C932"/>
  <c r="J930"/>
  <c r="I930"/>
  <c r="F930"/>
  <c r="C923"/>
  <c r="J921"/>
  <c r="I921"/>
  <c r="F921"/>
  <c r="C920"/>
  <c r="J918"/>
  <c r="J924" s="1"/>
  <c r="I918"/>
  <c r="I924" s="1"/>
  <c r="F918"/>
  <c r="J910"/>
  <c r="I910"/>
  <c r="E910"/>
  <c r="L234" i="61" s="1"/>
  <c r="J902" i="55"/>
  <c r="C902"/>
  <c r="K901"/>
  <c r="G901" s="1"/>
  <c r="D901" s="1"/>
  <c r="D902" s="1"/>
  <c r="J859"/>
  <c r="I859"/>
  <c r="F859"/>
  <c r="L189" i="61" s="1"/>
  <c r="E858" i="55"/>
  <c r="J852"/>
  <c r="I852"/>
  <c r="D852"/>
  <c r="L188" i="61" s="1"/>
  <c r="L187" s="1"/>
  <c r="J843" i="55"/>
  <c r="I843"/>
  <c r="D843"/>
  <c r="L186" i="61" s="1"/>
  <c r="J832" i="55"/>
  <c r="I832"/>
  <c r="E832"/>
  <c r="L185" i="61" s="1"/>
  <c r="D831" i="55"/>
  <c r="D830"/>
  <c r="D829"/>
  <c r="D828"/>
  <c r="J822"/>
  <c r="I822"/>
  <c r="F822"/>
  <c r="L184" i="61" s="1"/>
  <c r="E821" i="55"/>
  <c r="E820"/>
  <c r="E819"/>
  <c r="E818"/>
  <c r="J812"/>
  <c r="I812"/>
  <c r="F812"/>
  <c r="L183" i="61" s="1"/>
  <c r="E811" i="55"/>
  <c r="E810"/>
  <c r="E809"/>
  <c r="E808"/>
  <c r="J802"/>
  <c r="I802"/>
  <c r="F802"/>
  <c r="L182" i="61" s="1"/>
  <c r="E801" i="55"/>
  <c r="E800"/>
  <c r="E799"/>
  <c r="E798"/>
  <c r="J792"/>
  <c r="I792"/>
  <c r="F792"/>
  <c r="L181" i="61" s="1"/>
  <c r="E791" i="55"/>
  <c r="E790"/>
  <c r="E789"/>
  <c r="E788"/>
  <c r="J782"/>
  <c r="I782"/>
  <c r="F782"/>
  <c r="L180" i="61" s="1"/>
  <c r="E781" i="55"/>
  <c r="E780"/>
  <c r="E779"/>
  <c r="E778"/>
  <c r="J772"/>
  <c r="I772"/>
  <c r="F772"/>
  <c r="L179" i="61" s="1"/>
  <c r="J762" i="55"/>
  <c r="I762"/>
  <c r="E762"/>
  <c r="L178" i="61" s="1"/>
  <c r="J752" i="55"/>
  <c r="I752"/>
  <c r="D752"/>
  <c r="L177" i="61" s="1"/>
  <c r="J741" i="55"/>
  <c r="I741"/>
  <c r="D741"/>
  <c r="L176" i="61" s="1"/>
  <c r="J730" i="55"/>
  <c r="I730"/>
  <c r="E730"/>
  <c r="L175" i="61" s="1"/>
  <c r="J720" i="55"/>
  <c r="I720"/>
  <c r="F720"/>
  <c r="L174" i="61" s="1"/>
  <c r="C719" i="55"/>
  <c r="C718"/>
  <c r="C717"/>
  <c r="C716"/>
  <c r="C715"/>
  <c r="J709"/>
  <c r="I709"/>
  <c r="F709"/>
  <c r="L173" i="61" s="1"/>
  <c r="E708" i="55"/>
  <c r="D707"/>
  <c r="J701"/>
  <c r="I701"/>
  <c r="F701"/>
  <c r="L172" i="61" s="1"/>
  <c r="E700" i="55"/>
  <c r="E699"/>
  <c r="E698"/>
  <c r="E697"/>
  <c r="E696"/>
  <c r="E695"/>
  <c r="J686"/>
  <c r="I686"/>
  <c r="F686"/>
  <c r="L170" i="61" s="1"/>
  <c r="E685" i="55"/>
  <c r="E684"/>
  <c r="E683"/>
  <c r="J677"/>
  <c r="I677"/>
  <c r="D677"/>
  <c r="L169" i="61" s="1"/>
  <c r="J668" i="55"/>
  <c r="I668"/>
  <c r="D668"/>
  <c r="L168" i="61" s="1"/>
  <c r="J659" i="55"/>
  <c r="I659"/>
  <c r="E659"/>
  <c r="L167" i="61" s="1"/>
  <c r="J647" i="55"/>
  <c r="I647"/>
  <c r="E647"/>
  <c r="L162" i="61" s="1"/>
  <c r="J638" i="55"/>
  <c r="I638"/>
  <c r="E638"/>
  <c r="L161" i="61" s="1"/>
  <c r="J626" i="55"/>
  <c r="I626"/>
  <c r="C626"/>
  <c r="L156" i="61" s="1"/>
  <c r="J615" i="55"/>
  <c r="I615"/>
  <c r="C615"/>
  <c r="L155" i="61" s="1"/>
  <c r="J604" i="55"/>
  <c r="I604"/>
  <c r="C604"/>
  <c r="L154" i="61" s="1"/>
  <c r="J593" i="55"/>
  <c r="I593"/>
  <c r="C593"/>
  <c r="L153" i="61" s="1"/>
  <c r="J575" i="55"/>
  <c r="J580" s="1"/>
  <c r="I575"/>
  <c r="I580" s="1"/>
  <c r="C575"/>
  <c r="C580" s="1"/>
  <c r="L151" i="61" s="1"/>
  <c r="L150" s="1"/>
  <c r="C566" i="55"/>
  <c r="C563" s="1"/>
  <c r="J563"/>
  <c r="J562" s="1"/>
  <c r="J567" s="1"/>
  <c r="I563"/>
  <c r="E563"/>
  <c r="D563"/>
  <c r="I562"/>
  <c r="I567" s="1"/>
  <c r="E562"/>
  <c r="E567" s="1"/>
  <c r="E556"/>
  <c r="L149" i="61" s="1"/>
  <c r="L148" s="1"/>
  <c r="J553" i="55"/>
  <c r="J556" s="1"/>
  <c r="I553"/>
  <c r="I556" s="1"/>
  <c r="E553"/>
  <c r="D553"/>
  <c r="C553"/>
  <c r="J545"/>
  <c r="I545"/>
  <c r="E545"/>
  <c r="L143" i="61" s="1"/>
  <c r="L142" s="1"/>
  <c r="L141" s="1"/>
  <c r="D544" i="55"/>
  <c r="D543"/>
  <c r="D542"/>
  <c r="J528"/>
  <c r="J534" s="1"/>
  <c r="I528"/>
  <c r="D528"/>
  <c r="J526"/>
  <c r="I526"/>
  <c r="D526"/>
  <c r="D534" s="1"/>
  <c r="L138" i="61" s="1"/>
  <c r="J518" i="55"/>
  <c r="I518"/>
  <c r="E518"/>
  <c r="L137" i="61" s="1"/>
  <c r="L136" s="1"/>
  <c r="D517" i="55"/>
  <c r="J509"/>
  <c r="I509"/>
  <c r="F508"/>
  <c r="F509" s="1"/>
  <c r="L135" i="61" s="1"/>
  <c r="C499" i="55"/>
  <c r="C498"/>
  <c r="J496"/>
  <c r="I496"/>
  <c r="F496"/>
  <c r="C493"/>
  <c r="C492"/>
  <c r="J490"/>
  <c r="I490"/>
  <c r="F490"/>
  <c r="C483"/>
  <c r="J481"/>
  <c r="I481"/>
  <c r="F481"/>
  <c r="C480"/>
  <c r="J478"/>
  <c r="J484" s="1"/>
  <c r="I478"/>
  <c r="I484" s="1"/>
  <c r="F478"/>
  <c r="J470"/>
  <c r="I470"/>
  <c r="E470"/>
  <c r="L131" i="61" s="1"/>
  <c r="J462" i="55"/>
  <c r="C462"/>
  <c r="K461"/>
  <c r="G461" s="1"/>
  <c r="D461" s="1"/>
  <c r="D462" s="1"/>
  <c r="J419"/>
  <c r="I419"/>
  <c r="F419"/>
  <c r="L86" i="61" s="1"/>
  <c r="E418" i="55"/>
  <c r="J412"/>
  <c r="I412"/>
  <c r="D412"/>
  <c r="L85" i="61" s="1"/>
  <c r="L84" s="1"/>
  <c r="J403" i="55"/>
  <c r="I403"/>
  <c r="D403"/>
  <c r="L83" i="61" s="1"/>
  <c r="J392" i="55"/>
  <c r="I392"/>
  <c r="E392"/>
  <c r="L82" i="61" s="1"/>
  <c r="D391" i="55"/>
  <c r="D390"/>
  <c r="D389"/>
  <c r="D388"/>
  <c r="J382"/>
  <c r="I382"/>
  <c r="F382"/>
  <c r="L81" i="61" s="1"/>
  <c r="E381" i="55"/>
  <c r="E380"/>
  <c r="E379"/>
  <c r="E378"/>
  <c r="J372"/>
  <c r="I372"/>
  <c r="F372"/>
  <c r="L80" i="61" s="1"/>
  <c r="E371" i="55"/>
  <c r="E370"/>
  <c r="E369"/>
  <c r="E368"/>
  <c r="J362"/>
  <c r="I362"/>
  <c r="F362"/>
  <c r="L79" i="61" s="1"/>
  <c r="E361" i="55"/>
  <c r="E360"/>
  <c r="E359"/>
  <c r="E358"/>
  <c r="J352"/>
  <c r="I352"/>
  <c r="F352"/>
  <c r="L78" i="61" s="1"/>
  <c r="E351" i="55"/>
  <c r="E350"/>
  <c r="E349"/>
  <c r="E348"/>
  <c r="J342"/>
  <c r="I342"/>
  <c r="F342"/>
  <c r="L77" i="61" s="1"/>
  <c r="E341" i="55"/>
  <c r="E340"/>
  <c r="E339"/>
  <c r="E338"/>
  <c r="J332"/>
  <c r="I332"/>
  <c r="F332"/>
  <c r="L76" i="61" s="1"/>
  <c r="J322" i="55"/>
  <c r="I322"/>
  <c r="E322"/>
  <c r="L75" i="61" s="1"/>
  <c r="J312" i="55"/>
  <c r="I312"/>
  <c r="D312"/>
  <c r="L74" i="61" s="1"/>
  <c r="J301" i="55"/>
  <c r="I301"/>
  <c r="D301"/>
  <c r="L73" i="61" s="1"/>
  <c r="J290" i="55"/>
  <c r="I290"/>
  <c r="E290"/>
  <c r="L72" i="61" s="1"/>
  <c r="J280" i="55"/>
  <c r="I280"/>
  <c r="F280"/>
  <c r="L71" i="61" s="1"/>
  <c r="C279" i="55"/>
  <c r="C278"/>
  <c r="C277"/>
  <c r="C276"/>
  <c r="C275"/>
  <c r="J269"/>
  <c r="I269"/>
  <c r="F269"/>
  <c r="L70" i="61" s="1"/>
  <c r="E268" i="55"/>
  <c r="D267"/>
  <c r="J261"/>
  <c r="I261"/>
  <c r="F261"/>
  <c r="L69" i="61" s="1"/>
  <c r="E260" i="55"/>
  <c r="E259"/>
  <c r="E258"/>
  <c r="E257"/>
  <c r="E256"/>
  <c r="E255"/>
  <c r="J246"/>
  <c r="I246"/>
  <c r="F246"/>
  <c r="L67" i="61" s="1"/>
  <c r="E245" i="55"/>
  <c r="E244"/>
  <c r="E243"/>
  <c r="J237"/>
  <c r="I237"/>
  <c r="D237"/>
  <c r="L66" i="61" s="1"/>
  <c r="J228" i="55"/>
  <c r="I228"/>
  <c r="D228"/>
  <c r="L65" i="61" s="1"/>
  <c r="J219" i="55"/>
  <c r="I219"/>
  <c r="E219"/>
  <c r="L64" i="61" s="1"/>
  <c r="J207" i="55"/>
  <c r="I207"/>
  <c r="E207"/>
  <c r="L59" i="61" s="1"/>
  <c r="J198" i="55"/>
  <c r="I198"/>
  <c r="E198"/>
  <c r="L58" i="61" s="1"/>
  <c r="J186" i="55"/>
  <c r="I186"/>
  <c r="C186"/>
  <c r="L53" i="61" s="1"/>
  <c r="J175" i="55"/>
  <c r="I175"/>
  <c r="C175"/>
  <c r="L52" i="61" s="1"/>
  <c r="J164" i="55"/>
  <c r="I164"/>
  <c r="C164"/>
  <c r="L51" i="61" s="1"/>
  <c r="J153" i="55"/>
  <c r="I153"/>
  <c r="C153"/>
  <c r="L50" i="61" s="1"/>
  <c r="J135" i="55"/>
  <c r="J140" s="1"/>
  <c r="I135"/>
  <c r="I140" s="1"/>
  <c r="C135"/>
  <c r="C140" s="1"/>
  <c r="L48" i="61" s="1"/>
  <c r="L47" s="1"/>
  <c r="C126" i="55"/>
  <c r="C123" s="1"/>
  <c r="J123"/>
  <c r="J122" s="1"/>
  <c r="J127" s="1"/>
  <c r="I123"/>
  <c r="E123"/>
  <c r="D123"/>
  <c r="I122"/>
  <c r="I127" s="1"/>
  <c r="E122"/>
  <c r="E127" s="1"/>
  <c r="J113"/>
  <c r="J116" s="1"/>
  <c r="I113"/>
  <c r="I116" s="1"/>
  <c r="E113"/>
  <c r="E116" s="1"/>
  <c r="L46" i="61" s="1"/>
  <c r="L45" s="1"/>
  <c r="D113" i="55"/>
  <c r="C113"/>
  <c r="J105"/>
  <c r="I105"/>
  <c r="E105"/>
  <c r="L40" i="61" s="1"/>
  <c r="L39" s="1"/>
  <c r="L38" s="1"/>
  <c r="D104" i="55"/>
  <c r="D103"/>
  <c r="D102"/>
  <c r="J88"/>
  <c r="I88"/>
  <c r="D88"/>
  <c r="J86"/>
  <c r="I86"/>
  <c r="D86"/>
  <c r="J78"/>
  <c r="I78"/>
  <c r="E78"/>
  <c r="L34" i="61" s="1"/>
  <c r="L33" s="1"/>
  <c r="D77" i="55"/>
  <c r="J69"/>
  <c r="I69"/>
  <c r="F68"/>
  <c r="F69" s="1"/>
  <c r="L32" i="61" s="1"/>
  <c r="C59" i="55"/>
  <c r="C58"/>
  <c r="J56"/>
  <c r="I56"/>
  <c r="F56"/>
  <c r="C53"/>
  <c r="C52"/>
  <c r="J50"/>
  <c r="I50"/>
  <c r="F50"/>
  <c r="C43"/>
  <c r="J41"/>
  <c r="I41"/>
  <c r="F41"/>
  <c r="C40"/>
  <c r="J38"/>
  <c r="J44" s="1"/>
  <c r="I38"/>
  <c r="I44" s="1"/>
  <c r="F38"/>
  <c r="J30"/>
  <c r="I30"/>
  <c r="E30"/>
  <c r="L28" i="61" s="1"/>
  <c r="J22" i="55"/>
  <c r="C22"/>
  <c r="G21"/>
  <c r="D21" s="1"/>
  <c r="D22" s="1"/>
  <c r="J1311" i="54"/>
  <c r="I1311"/>
  <c r="F1311"/>
  <c r="H292" i="61" s="1"/>
  <c r="E1310" i="54"/>
  <c r="J1304"/>
  <c r="I1304"/>
  <c r="D1304"/>
  <c r="H291" i="61" s="1"/>
  <c r="H290" s="1"/>
  <c r="J1295" i="54"/>
  <c r="I1295"/>
  <c r="D1295"/>
  <c r="H289" i="61" s="1"/>
  <c r="J1284" i="54"/>
  <c r="I1284"/>
  <c r="E1284"/>
  <c r="H288" i="61" s="1"/>
  <c r="D1283" i="54"/>
  <c r="D1282"/>
  <c r="D1281"/>
  <c r="D1280"/>
  <c r="J1274"/>
  <c r="I1274"/>
  <c r="F1274"/>
  <c r="H287" i="61" s="1"/>
  <c r="E1273" i="54"/>
  <c r="E1272"/>
  <c r="E1271"/>
  <c r="E1270"/>
  <c r="J1264"/>
  <c r="I1264"/>
  <c r="F1264"/>
  <c r="H286" i="61" s="1"/>
  <c r="E1263" i="54"/>
  <c r="E1262"/>
  <c r="E1261"/>
  <c r="E1260"/>
  <c r="J1254"/>
  <c r="I1254"/>
  <c r="F1254"/>
  <c r="H285" i="61" s="1"/>
  <c r="E1253" i="54"/>
  <c r="E1252"/>
  <c r="E1251"/>
  <c r="E1250"/>
  <c r="J1244"/>
  <c r="I1244"/>
  <c r="F1244"/>
  <c r="H284" i="61" s="1"/>
  <c r="E1243" i="54"/>
  <c r="E1242"/>
  <c r="E1241"/>
  <c r="E1240"/>
  <c r="J1234"/>
  <c r="I1234"/>
  <c r="F1234"/>
  <c r="H283" i="61" s="1"/>
  <c r="E1233" i="54"/>
  <c r="E1232"/>
  <c r="E1231"/>
  <c r="E1230"/>
  <c r="J1224"/>
  <c r="I1224"/>
  <c r="F1224"/>
  <c r="H282" i="61" s="1"/>
  <c r="J1214" i="54"/>
  <c r="I1214"/>
  <c r="E1214"/>
  <c r="H281" i="61" s="1"/>
  <c r="J1204" i="54"/>
  <c r="I1204"/>
  <c r="D1204"/>
  <c r="H280" i="61" s="1"/>
  <c r="J1193" i="54"/>
  <c r="I1193"/>
  <c r="D1193"/>
  <c r="H279" i="61" s="1"/>
  <c r="J1182" i="54"/>
  <c r="I1182"/>
  <c r="E1182"/>
  <c r="H278" i="61" s="1"/>
  <c r="J1172" i="54"/>
  <c r="I1172"/>
  <c r="F1172"/>
  <c r="H277" i="61" s="1"/>
  <c r="C1171" i="54"/>
  <c r="C1170"/>
  <c r="C1169"/>
  <c r="C1168"/>
  <c r="C1167"/>
  <c r="J1161"/>
  <c r="I1161"/>
  <c r="F1161"/>
  <c r="H276" i="61" s="1"/>
  <c r="E1160" i="54"/>
  <c r="D1159"/>
  <c r="J1153"/>
  <c r="I1153"/>
  <c r="F1153"/>
  <c r="H275" i="61" s="1"/>
  <c r="E1152" i="54"/>
  <c r="E1151"/>
  <c r="E1150"/>
  <c r="E1149"/>
  <c r="E1148"/>
  <c r="E1147"/>
  <c r="J1138"/>
  <c r="I1138"/>
  <c r="F1138"/>
  <c r="H273" i="61" s="1"/>
  <c r="E1137" i="54"/>
  <c r="E1136"/>
  <c r="E1135"/>
  <c r="J1129"/>
  <c r="I1129"/>
  <c r="D1129"/>
  <c r="H272" i="61" s="1"/>
  <c r="J1120" i="54"/>
  <c r="I1120"/>
  <c r="D1120"/>
  <c r="H271" i="61" s="1"/>
  <c r="J1111" i="54"/>
  <c r="I1111"/>
  <c r="E1111"/>
  <c r="H270" i="61" s="1"/>
  <c r="J1099" i="54"/>
  <c r="I1099"/>
  <c r="E1099"/>
  <c r="H265" i="61" s="1"/>
  <c r="J1090" i="54"/>
  <c r="I1090"/>
  <c r="E1090"/>
  <c r="H264" i="61" s="1"/>
  <c r="J1078" i="54"/>
  <c r="I1078"/>
  <c r="C1078"/>
  <c r="H259" i="61" s="1"/>
  <c r="J1067" i="54"/>
  <c r="I1067"/>
  <c r="C1067"/>
  <c r="H258" i="61" s="1"/>
  <c r="J1056" i="54"/>
  <c r="I1056"/>
  <c r="C1056"/>
  <c r="H257" i="61" s="1"/>
  <c r="J1045" i="54"/>
  <c r="I1045"/>
  <c r="C1045"/>
  <c r="H256" i="61" s="1"/>
  <c r="J1027" i="54"/>
  <c r="J1032" s="1"/>
  <c r="I1027"/>
  <c r="I1032" s="1"/>
  <c r="C1027"/>
  <c r="C1032" s="1"/>
  <c r="H254" i="61" s="1"/>
  <c r="H253" s="1"/>
  <c r="C1014" i="54"/>
  <c r="C1011" s="1"/>
  <c r="J1011"/>
  <c r="J1010" s="1"/>
  <c r="J1019" s="1"/>
  <c r="I1011"/>
  <c r="I1010" s="1"/>
  <c r="I1019" s="1"/>
  <c r="E1011"/>
  <c r="D1011"/>
  <c r="E1010"/>
  <c r="E1019" s="1"/>
  <c r="J1001"/>
  <c r="J1004" s="1"/>
  <c r="I1001"/>
  <c r="I1004" s="1"/>
  <c r="E1001"/>
  <c r="E1004" s="1"/>
  <c r="D1001"/>
  <c r="C1001"/>
  <c r="J993"/>
  <c r="I993"/>
  <c r="E993"/>
  <c r="H246" i="61" s="1"/>
  <c r="H245" s="1"/>
  <c r="H244" s="1"/>
  <c r="D992" i="54"/>
  <c r="D991"/>
  <c r="D990"/>
  <c r="J976"/>
  <c r="J982" s="1"/>
  <c r="I976"/>
  <c r="D976"/>
  <c r="J974"/>
  <c r="I974"/>
  <c r="D974"/>
  <c r="J966"/>
  <c r="I966"/>
  <c r="E966"/>
  <c r="H240" i="61" s="1"/>
  <c r="H239" s="1"/>
  <c r="D965" i="54"/>
  <c r="J957"/>
  <c r="I957"/>
  <c r="F956"/>
  <c r="F957" s="1"/>
  <c r="H238" i="61" s="1"/>
  <c r="C947" i="54"/>
  <c r="C946"/>
  <c r="J944"/>
  <c r="I944"/>
  <c r="F944"/>
  <c r="C941"/>
  <c r="C940"/>
  <c r="J938"/>
  <c r="J950" s="1"/>
  <c r="I938"/>
  <c r="F938"/>
  <c r="C931"/>
  <c r="J929"/>
  <c r="I929"/>
  <c r="F929"/>
  <c r="C928"/>
  <c r="J926"/>
  <c r="J932" s="1"/>
  <c r="I926"/>
  <c r="I932" s="1"/>
  <c r="F926"/>
  <c r="J918"/>
  <c r="I918"/>
  <c r="E918"/>
  <c r="H234" i="61" s="1"/>
  <c r="J910" i="54"/>
  <c r="C910"/>
  <c r="K909"/>
  <c r="G909" s="1"/>
  <c r="D909" s="1"/>
  <c r="D910" s="1"/>
  <c r="J867"/>
  <c r="I867"/>
  <c r="F867"/>
  <c r="H189" i="61" s="1"/>
  <c r="E866" i="54"/>
  <c r="J860"/>
  <c r="I860"/>
  <c r="D860"/>
  <c r="H188" i="61" s="1"/>
  <c r="H187" s="1"/>
  <c r="J851" i="54"/>
  <c r="I851"/>
  <c r="D851"/>
  <c r="H186" i="61" s="1"/>
  <c r="J840" i="54"/>
  <c r="I840"/>
  <c r="E840"/>
  <c r="H185" i="61" s="1"/>
  <c r="D839" i="54"/>
  <c r="D838"/>
  <c r="D837"/>
  <c r="D836"/>
  <c r="J830"/>
  <c r="I830"/>
  <c r="F830"/>
  <c r="H184" i="61" s="1"/>
  <c r="E829" i="54"/>
  <c r="E828"/>
  <c r="E827"/>
  <c r="E826"/>
  <c r="J820"/>
  <c r="I820"/>
  <c r="F820"/>
  <c r="H183" i="61" s="1"/>
  <c r="E819" i="54"/>
  <c r="E818"/>
  <c r="E817"/>
  <c r="E816"/>
  <c r="J810"/>
  <c r="I810"/>
  <c r="F810"/>
  <c r="H182" i="61" s="1"/>
  <c r="E809" i="54"/>
  <c r="E808"/>
  <c r="E807"/>
  <c r="E806"/>
  <c r="J800"/>
  <c r="I800"/>
  <c r="F800"/>
  <c r="H181" i="61" s="1"/>
  <c r="E799" i="54"/>
  <c r="E798"/>
  <c r="E797"/>
  <c r="E796"/>
  <c r="J790"/>
  <c r="I790"/>
  <c r="F790"/>
  <c r="H180" i="61" s="1"/>
  <c r="E789" i="54"/>
  <c r="E788"/>
  <c r="E787"/>
  <c r="E786"/>
  <c r="J780"/>
  <c r="I780"/>
  <c r="F780"/>
  <c r="H179" i="61" s="1"/>
  <c r="J770" i="54"/>
  <c r="I770"/>
  <c r="E770"/>
  <c r="H178" i="61" s="1"/>
  <c r="J760" i="54"/>
  <c r="I760"/>
  <c r="D760"/>
  <c r="H177" i="61" s="1"/>
  <c r="J749" i="54"/>
  <c r="I749"/>
  <c r="D749"/>
  <c r="H176" i="61" s="1"/>
  <c r="J738" i="54"/>
  <c r="I738"/>
  <c r="E738"/>
  <c r="H175" i="61" s="1"/>
  <c r="J728" i="54"/>
  <c r="I728"/>
  <c r="F728"/>
  <c r="H174" i="61" s="1"/>
  <c r="C727" i="54"/>
  <c r="C726"/>
  <c r="C725"/>
  <c r="C724"/>
  <c r="C723"/>
  <c r="J717"/>
  <c r="I717"/>
  <c r="F717"/>
  <c r="H173" i="61" s="1"/>
  <c r="E716" i="54"/>
  <c r="D715"/>
  <c r="J709"/>
  <c r="I709"/>
  <c r="F709"/>
  <c r="H172" i="61" s="1"/>
  <c r="E708" i="54"/>
  <c r="E707"/>
  <c r="E706"/>
  <c r="E705"/>
  <c r="E704"/>
  <c r="E703"/>
  <c r="J694"/>
  <c r="I694"/>
  <c r="F694"/>
  <c r="H170" i="61" s="1"/>
  <c r="E693" i="54"/>
  <c r="E692"/>
  <c r="E691"/>
  <c r="J685"/>
  <c r="I685"/>
  <c r="D685"/>
  <c r="H169" i="61" s="1"/>
  <c r="J676" i="54"/>
  <c r="I676"/>
  <c r="D676"/>
  <c r="H168" i="61" s="1"/>
  <c r="J667" i="54"/>
  <c r="I667"/>
  <c r="E667"/>
  <c r="H167" i="61" s="1"/>
  <c r="J655" i="54"/>
  <c r="I655"/>
  <c r="E655"/>
  <c r="H162" i="61" s="1"/>
  <c r="J646" i="54"/>
  <c r="I646"/>
  <c r="E646"/>
  <c r="H161" i="61" s="1"/>
  <c r="J634" i="54"/>
  <c r="I634"/>
  <c r="C634"/>
  <c r="H156" i="61" s="1"/>
  <c r="J623" i="54"/>
  <c r="I623"/>
  <c r="C623"/>
  <c r="H155" i="61" s="1"/>
  <c r="J612" i="54"/>
  <c r="I612"/>
  <c r="C612"/>
  <c r="H154" i="61" s="1"/>
  <c r="J601" i="54"/>
  <c r="I601"/>
  <c r="C601"/>
  <c r="H153" i="61" s="1"/>
  <c r="J588" i="54"/>
  <c r="J583"/>
  <c r="I583"/>
  <c r="I588" s="1"/>
  <c r="C583"/>
  <c r="C588" s="1"/>
  <c r="H151" i="61" s="1"/>
  <c r="H150" s="1"/>
  <c r="C570" i="54"/>
  <c r="C567" s="1"/>
  <c r="J567"/>
  <c r="J566" s="1"/>
  <c r="J575" s="1"/>
  <c r="I567"/>
  <c r="E567"/>
  <c r="D567"/>
  <c r="I566"/>
  <c r="I575" s="1"/>
  <c r="E566"/>
  <c r="E575" s="1"/>
  <c r="J557"/>
  <c r="J560" s="1"/>
  <c r="I557"/>
  <c r="I560" s="1"/>
  <c r="E557"/>
  <c r="E560" s="1"/>
  <c r="H149" i="61" s="1"/>
  <c r="H148" s="1"/>
  <c r="D557" i="54"/>
  <c r="C557"/>
  <c r="J549"/>
  <c r="I549"/>
  <c r="E549"/>
  <c r="H143" i="61" s="1"/>
  <c r="H142" s="1"/>
  <c r="H141" s="1"/>
  <c r="D548" i="54"/>
  <c r="D547"/>
  <c r="D546"/>
  <c r="J532"/>
  <c r="I532"/>
  <c r="D532"/>
  <c r="J530"/>
  <c r="I530"/>
  <c r="D530"/>
  <c r="J522"/>
  <c r="I522"/>
  <c r="E522"/>
  <c r="H137" i="61" s="1"/>
  <c r="H136" s="1"/>
  <c r="D521" i="54"/>
  <c r="J513"/>
  <c r="I513"/>
  <c r="F512"/>
  <c r="F513" s="1"/>
  <c r="H135" i="61" s="1"/>
  <c r="C503" i="54"/>
  <c r="C502"/>
  <c r="J500"/>
  <c r="I500"/>
  <c r="F500"/>
  <c r="C497"/>
  <c r="C496"/>
  <c r="J494"/>
  <c r="I494"/>
  <c r="F494"/>
  <c r="C487"/>
  <c r="J485"/>
  <c r="I485"/>
  <c r="F485"/>
  <c r="C484"/>
  <c r="J482"/>
  <c r="J488" s="1"/>
  <c r="I482"/>
  <c r="I488" s="1"/>
  <c r="F482"/>
  <c r="J474"/>
  <c r="I474"/>
  <c r="E474"/>
  <c r="H131" i="61" s="1"/>
  <c r="J466" i="54"/>
  <c r="C466"/>
  <c r="K465"/>
  <c r="G465" s="1"/>
  <c r="D465" s="1"/>
  <c r="D466" s="1"/>
  <c r="J423"/>
  <c r="I423"/>
  <c r="F423"/>
  <c r="H86" i="61" s="1"/>
  <c r="E422" i="54"/>
  <c r="J416"/>
  <c r="I416"/>
  <c r="D416"/>
  <c r="H85" i="61" s="1"/>
  <c r="H84" s="1"/>
  <c r="J407" i="54"/>
  <c r="I407"/>
  <c r="D407"/>
  <c r="H83" i="61" s="1"/>
  <c r="J396" i="54"/>
  <c r="I396"/>
  <c r="E396"/>
  <c r="H82" i="61" s="1"/>
  <c r="D395" i="54"/>
  <c r="D394"/>
  <c r="D393"/>
  <c r="D392"/>
  <c r="J386"/>
  <c r="I386"/>
  <c r="F386"/>
  <c r="H81" i="61" s="1"/>
  <c r="E385" i="54"/>
  <c r="E384"/>
  <c r="E383"/>
  <c r="E382"/>
  <c r="J376"/>
  <c r="I376"/>
  <c r="F376"/>
  <c r="H80" i="61" s="1"/>
  <c r="E375" i="54"/>
  <c r="E374"/>
  <c r="E373"/>
  <c r="E372"/>
  <c r="J366"/>
  <c r="I366"/>
  <c r="F366"/>
  <c r="H79" i="61" s="1"/>
  <c r="E365" i="54"/>
  <c r="E364"/>
  <c r="E363"/>
  <c r="E362"/>
  <c r="J356"/>
  <c r="I356"/>
  <c r="F356"/>
  <c r="H78" i="61" s="1"/>
  <c r="E355" i="54"/>
  <c r="E354"/>
  <c r="E353"/>
  <c r="E352"/>
  <c r="J346"/>
  <c r="I346"/>
  <c r="F346"/>
  <c r="H77" i="61" s="1"/>
  <c r="E345" i="54"/>
  <c r="E344"/>
  <c r="E343"/>
  <c r="E342"/>
  <c r="J336"/>
  <c r="I336"/>
  <c r="F336"/>
  <c r="H76" i="61" s="1"/>
  <c r="J326" i="54"/>
  <c r="I326"/>
  <c r="E326"/>
  <c r="H75" i="61" s="1"/>
  <c r="J316" i="54"/>
  <c r="I316"/>
  <c r="D316"/>
  <c r="H74" i="61" s="1"/>
  <c r="J305" i="54"/>
  <c r="I305"/>
  <c r="D305"/>
  <c r="H73" i="61" s="1"/>
  <c r="J294" i="54"/>
  <c r="I294"/>
  <c r="E294"/>
  <c r="H72" i="61" s="1"/>
  <c r="J284" i="54"/>
  <c r="I284"/>
  <c r="F284"/>
  <c r="H71" i="61" s="1"/>
  <c r="C283" i="54"/>
  <c r="C282"/>
  <c r="C281"/>
  <c r="C280"/>
  <c r="C279"/>
  <c r="J273"/>
  <c r="I273"/>
  <c r="F273"/>
  <c r="H70" i="61" s="1"/>
  <c r="E272" i="54"/>
  <c r="D271"/>
  <c r="J265"/>
  <c r="I265"/>
  <c r="F265"/>
  <c r="H69" i="61" s="1"/>
  <c r="E264" i="54"/>
  <c r="E263"/>
  <c r="E262"/>
  <c r="E261"/>
  <c r="E260"/>
  <c r="E259"/>
  <c r="J250"/>
  <c r="I250"/>
  <c r="F250"/>
  <c r="H67" i="61" s="1"/>
  <c r="E249" i="54"/>
  <c r="E248"/>
  <c r="E247"/>
  <c r="J241"/>
  <c r="I241"/>
  <c r="D241"/>
  <c r="H66" i="61" s="1"/>
  <c r="J232" i="54"/>
  <c r="I232"/>
  <c r="D232"/>
  <c r="H65" i="61" s="1"/>
  <c r="J223" i="54"/>
  <c r="I223"/>
  <c r="E223"/>
  <c r="H64" i="61" s="1"/>
  <c r="J211" i="54"/>
  <c r="I211"/>
  <c r="E211"/>
  <c r="H59" i="61" s="1"/>
  <c r="J202" i="54"/>
  <c r="I202"/>
  <c r="E202"/>
  <c r="H58" i="61" s="1"/>
  <c r="J190" i="54"/>
  <c r="I190"/>
  <c r="C190"/>
  <c r="H53" i="61" s="1"/>
  <c r="J179" i="54"/>
  <c r="I179"/>
  <c r="C179"/>
  <c r="H52" i="61" s="1"/>
  <c r="J168" i="54"/>
  <c r="I168"/>
  <c r="C168"/>
  <c r="H51" i="61" s="1"/>
  <c r="J157" i="54"/>
  <c r="I157"/>
  <c r="C157"/>
  <c r="H50" i="61" s="1"/>
  <c r="J139" i="54"/>
  <c r="J144" s="1"/>
  <c r="I139"/>
  <c r="I144" s="1"/>
  <c r="C139"/>
  <c r="C144" s="1"/>
  <c r="H48" i="61" s="1"/>
  <c r="H47" s="1"/>
  <c r="C126" i="54"/>
  <c r="C123" s="1"/>
  <c r="J123"/>
  <c r="J122" s="1"/>
  <c r="J131" s="1"/>
  <c r="I123"/>
  <c r="E123"/>
  <c r="D123"/>
  <c r="I122"/>
  <c r="I131" s="1"/>
  <c r="E122"/>
  <c r="E131" s="1"/>
  <c r="J116"/>
  <c r="J113"/>
  <c r="I113"/>
  <c r="I116" s="1"/>
  <c r="E113"/>
  <c r="E116" s="1"/>
  <c r="H46" i="61" s="1"/>
  <c r="H45" s="1"/>
  <c r="D113" i="54"/>
  <c r="C113"/>
  <c r="J105"/>
  <c r="I105"/>
  <c r="E105"/>
  <c r="H40" i="61" s="1"/>
  <c r="H39" s="1"/>
  <c r="H38" s="1"/>
  <c r="D104" i="54"/>
  <c r="D103"/>
  <c r="D102"/>
  <c r="J88"/>
  <c r="I88"/>
  <c r="D88"/>
  <c r="D94" s="1"/>
  <c r="H35" i="61" s="1"/>
  <c r="J86" i="54"/>
  <c r="I86"/>
  <c r="D86"/>
  <c r="J78"/>
  <c r="I78"/>
  <c r="E78"/>
  <c r="H34" i="61" s="1"/>
  <c r="H33" s="1"/>
  <c r="D77" i="54"/>
  <c r="J69"/>
  <c r="I69"/>
  <c r="F68"/>
  <c r="F69" s="1"/>
  <c r="H32" i="61" s="1"/>
  <c r="C59" i="54"/>
  <c r="C58"/>
  <c r="J56"/>
  <c r="I56"/>
  <c r="F56"/>
  <c r="C53"/>
  <c r="C52"/>
  <c r="J50"/>
  <c r="I50"/>
  <c r="F50"/>
  <c r="C43"/>
  <c r="J41"/>
  <c r="I41"/>
  <c r="F41"/>
  <c r="C40"/>
  <c r="J38"/>
  <c r="J44" s="1"/>
  <c r="I38"/>
  <c r="I44" s="1"/>
  <c r="F38"/>
  <c r="J30"/>
  <c r="I30"/>
  <c r="E30"/>
  <c r="H28" i="61" s="1"/>
  <c r="J22" i="54"/>
  <c r="C22"/>
  <c r="K21"/>
  <c r="G21" s="1"/>
  <c r="D21" s="1"/>
  <c r="D22" s="1"/>
  <c r="J1307" i="53"/>
  <c r="I1307"/>
  <c r="F1307"/>
  <c r="K292" i="61" s="1"/>
  <c r="E1306" i="53"/>
  <c r="J1300"/>
  <c r="I1300"/>
  <c r="D1300"/>
  <c r="K291" i="61" s="1"/>
  <c r="K290" s="1"/>
  <c r="J1291" i="53"/>
  <c r="I1291"/>
  <c r="D1291"/>
  <c r="K289" i="61" s="1"/>
  <c r="J1280" i="53"/>
  <c r="I1280"/>
  <c r="E1280"/>
  <c r="K288" i="61" s="1"/>
  <c r="D1279" i="53"/>
  <c r="D1278"/>
  <c r="D1277"/>
  <c r="D1276"/>
  <c r="J1270"/>
  <c r="I1270"/>
  <c r="F1270"/>
  <c r="K287" i="61" s="1"/>
  <c r="E1269" i="53"/>
  <c r="E1268"/>
  <c r="E1267"/>
  <c r="E1266"/>
  <c r="J1260"/>
  <c r="I1260"/>
  <c r="F1260"/>
  <c r="K286" i="61" s="1"/>
  <c r="E1259" i="53"/>
  <c r="E1258"/>
  <c r="E1257"/>
  <c r="E1256"/>
  <c r="J1250"/>
  <c r="I1250"/>
  <c r="F1250"/>
  <c r="K285" i="61" s="1"/>
  <c r="E1249" i="53"/>
  <c r="E1248"/>
  <c r="E1247"/>
  <c r="E1246"/>
  <c r="J1240"/>
  <c r="I1240"/>
  <c r="F1240"/>
  <c r="K284" i="61" s="1"/>
  <c r="E1239" i="53"/>
  <c r="E1238"/>
  <c r="E1237"/>
  <c r="E1236"/>
  <c r="J1230"/>
  <c r="I1230"/>
  <c r="F1230"/>
  <c r="K283" i="61" s="1"/>
  <c r="E1229" i="53"/>
  <c r="E1228"/>
  <c r="E1227"/>
  <c r="E1226"/>
  <c r="J1220"/>
  <c r="I1220"/>
  <c r="F1220"/>
  <c r="K282" i="61" s="1"/>
  <c r="J1210" i="53"/>
  <c r="I1210"/>
  <c r="E1210"/>
  <c r="K281" i="61" s="1"/>
  <c r="J1200" i="53"/>
  <c r="I1200"/>
  <c r="D1200"/>
  <c r="K280" i="61" s="1"/>
  <c r="J1189" i="53"/>
  <c r="I1189"/>
  <c r="D1189"/>
  <c r="K279" i="61" s="1"/>
  <c r="J1178" i="53"/>
  <c r="I1178"/>
  <c r="E1178"/>
  <c r="K278" i="61" s="1"/>
  <c r="J1168" i="53"/>
  <c r="I1168"/>
  <c r="F1168"/>
  <c r="K277" i="61" s="1"/>
  <c r="C1167" i="53"/>
  <c r="C1166"/>
  <c r="C1165"/>
  <c r="C1164"/>
  <c r="C1163"/>
  <c r="J1157"/>
  <c r="I1157"/>
  <c r="F1157"/>
  <c r="K276" i="61" s="1"/>
  <c r="E1156" i="53"/>
  <c r="D1155"/>
  <c r="J1149"/>
  <c r="I1149"/>
  <c r="F1149"/>
  <c r="K275" i="61" s="1"/>
  <c r="E1148" i="53"/>
  <c r="E1147"/>
  <c r="E1146"/>
  <c r="E1145"/>
  <c r="E1144"/>
  <c r="E1143"/>
  <c r="J1134"/>
  <c r="I1134"/>
  <c r="F1134"/>
  <c r="K273" i="61" s="1"/>
  <c r="E1133" i="53"/>
  <c r="E1132"/>
  <c r="E1131"/>
  <c r="J1125"/>
  <c r="I1125"/>
  <c r="D1125"/>
  <c r="K272" i="61" s="1"/>
  <c r="J1116" i="53"/>
  <c r="I1116"/>
  <c r="D1116"/>
  <c r="K271" i="61" s="1"/>
  <c r="J1107" i="53"/>
  <c r="I1107"/>
  <c r="E1107"/>
  <c r="K270" i="61" s="1"/>
  <c r="J1095" i="53"/>
  <c r="I1095"/>
  <c r="E1095"/>
  <c r="K265" i="61" s="1"/>
  <c r="J1086" i="53"/>
  <c r="I1086"/>
  <c r="E1086"/>
  <c r="K264" i="61" s="1"/>
  <c r="J1074" i="53"/>
  <c r="I1074"/>
  <c r="C1074"/>
  <c r="K259" i="61" s="1"/>
  <c r="J1063" i="53"/>
  <c r="I1063"/>
  <c r="C1063"/>
  <c r="K258" i="61" s="1"/>
  <c r="J1052" i="53"/>
  <c r="I1052"/>
  <c r="C1052"/>
  <c r="K257" i="61" s="1"/>
  <c r="J1041" i="53"/>
  <c r="I1041"/>
  <c r="C1041"/>
  <c r="K256" i="61" s="1"/>
  <c r="J1023" i="53"/>
  <c r="J1028" s="1"/>
  <c r="I1023"/>
  <c r="I1028" s="1"/>
  <c r="C1023"/>
  <c r="C1028" s="1"/>
  <c r="K254" i="61" s="1"/>
  <c r="K253" s="1"/>
  <c r="C1014" i="53"/>
  <c r="C1011" s="1"/>
  <c r="J1011"/>
  <c r="J1010" s="1"/>
  <c r="J1015" s="1"/>
  <c r="I1011"/>
  <c r="I1010" s="1"/>
  <c r="I1015" s="1"/>
  <c r="E1011"/>
  <c r="D1011"/>
  <c r="E1010"/>
  <c r="E1015" s="1"/>
  <c r="J1001"/>
  <c r="J1004" s="1"/>
  <c r="I1001"/>
  <c r="I1004" s="1"/>
  <c r="E1001"/>
  <c r="E1004" s="1"/>
  <c r="K252" i="61" s="1"/>
  <c r="K251" s="1"/>
  <c r="D1001" i="53"/>
  <c r="C1001"/>
  <c r="J993"/>
  <c r="I993"/>
  <c r="E993"/>
  <c r="K246" i="61" s="1"/>
  <c r="K245" s="1"/>
  <c r="K244" s="1"/>
  <c r="D992" i="53"/>
  <c r="D991"/>
  <c r="D990"/>
  <c r="J976"/>
  <c r="I976"/>
  <c r="D976"/>
  <c r="J974"/>
  <c r="I974"/>
  <c r="D974"/>
  <c r="J966"/>
  <c r="I966"/>
  <c r="E966"/>
  <c r="K240" i="61" s="1"/>
  <c r="K239" s="1"/>
  <c r="D965" i="53"/>
  <c r="J957"/>
  <c r="I957"/>
  <c r="F956"/>
  <c r="F957" s="1"/>
  <c r="K238" i="61" s="1"/>
  <c r="C947" i="53"/>
  <c r="C946"/>
  <c r="J944"/>
  <c r="I944"/>
  <c r="F944"/>
  <c r="C941"/>
  <c r="C940"/>
  <c r="J938"/>
  <c r="I938"/>
  <c r="F938"/>
  <c r="C931"/>
  <c r="J929"/>
  <c r="I929"/>
  <c r="F929"/>
  <c r="C928"/>
  <c r="J926"/>
  <c r="J932" s="1"/>
  <c r="I926"/>
  <c r="I932" s="1"/>
  <c r="F926"/>
  <c r="J918"/>
  <c r="I918"/>
  <c r="E918"/>
  <c r="K234" i="61" s="1"/>
  <c r="J910" i="53"/>
  <c r="C910"/>
  <c r="K909"/>
  <c r="G909" s="1"/>
  <c r="D909" s="1"/>
  <c r="D910" s="1"/>
  <c r="J867"/>
  <c r="I867"/>
  <c r="F867"/>
  <c r="K189" i="61" s="1"/>
  <c r="E866" i="53"/>
  <c r="J860"/>
  <c r="I860"/>
  <c r="D860"/>
  <c r="K188" i="61" s="1"/>
  <c r="K187" s="1"/>
  <c r="J851" i="53"/>
  <c r="I851"/>
  <c r="D851"/>
  <c r="K186" i="61" s="1"/>
  <c r="J840" i="53"/>
  <c r="I840"/>
  <c r="E840"/>
  <c r="K185" i="61" s="1"/>
  <c r="D839" i="53"/>
  <c r="D838"/>
  <c r="D837"/>
  <c r="D836"/>
  <c r="J830"/>
  <c r="I830"/>
  <c r="F830"/>
  <c r="K184" i="61" s="1"/>
  <c r="E829" i="53"/>
  <c r="E828"/>
  <c r="E827"/>
  <c r="E826"/>
  <c r="J820"/>
  <c r="I820"/>
  <c r="F820"/>
  <c r="K183" i="61" s="1"/>
  <c r="E819" i="53"/>
  <c r="E818"/>
  <c r="E817"/>
  <c r="E816"/>
  <c r="J810"/>
  <c r="I810"/>
  <c r="F810"/>
  <c r="K182" i="61" s="1"/>
  <c r="E809" i="53"/>
  <c r="E808"/>
  <c r="E807"/>
  <c r="E806"/>
  <c r="J800"/>
  <c r="I800"/>
  <c r="F800"/>
  <c r="K181" i="61" s="1"/>
  <c r="E799" i="53"/>
  <c r="E798"/>
  <c r="E797"/>
  <c r="E796"/>
  <c r="J790"/>
  <c r="I790"/>
  <c r="F790"/>
  <c r="K180" i="61" s="1"/>
  <c r="E789" i="53"/>
  <c r="E788"/>
  <c r="E787"/>
  <c r="E786"/>
  <c r="J780"/>
  <c r="I780"/>
  <c r="F780"/>
  <c r="K179" i="61" s="1"/>
  <c r="J770" i="53"/>
  <c r="I770"/>
  <c r="E770"/>
  <c r="K178" i="61" s="1"/>
  <c r="J760" i="53"/>
  <c r="I760"/>
  <c r="D760"/>
  <c r="K177" i="61" s="1"/>
  <c r="J749" i="53"/>
  <c r="I749"/>
  <c r="D749"/>
  <c r="K176" i="61" s="1"/>
  <c r="J738" i="53"/>
  <c r="I738"/>
  <c r="E738"/>
  <c r="K175" i="61" s="1"/>
  <c r="J728" i="53"/>
  <c r="I728"/>
  <c r="F728"/>
  <c r="K174" i="61" s="1"/>
  <c r="C727" i="53"/>
  <c r="C726"/>
  <c r="C725"/>
  <c r="C724"/>
  <c r="C723"/>
  <c r="J717"/>
  <c r="I717"/>
  <c r="F717"/>
  <c r="K173" i="61" s="1"/>
  <c r="E716" i="53"/>
  <c r="D715"/>
  <c r="J709"/>
  <c r="I709"/>
  <c r="F709"/>
  <c r="K172" i="61" s="1"/>
  <c r="E708" i="53"/>
  <c r="E707"/>
  <c r="E706"/>
  <c r="E705"/>
  <c r="E704"/>
  <c r="E703"/>
  <c r="J694"/>
  <c r="I694"/>
  <c r="F694"/>
  <c r="K170" i="61" s="1"/>
  <c r="E693" i="53"/>
  <c r="E692"/>
  <c r="E691"/>
  <c r="J685"/>
  <c r="I685"/>
  <c r="D685"/>
  <c r="K169" i="61" s="1"/>
  <c r="J676" i="53"/>
  <c r="I676"/>
  <c r="D676"/>
  <c r="K168" i="61" s="1"/>
  <c r="J667" i="53"/>
  <c r="I667"/>
  <c r="E667"/>
  <c r="K167" i="61" s="1"/>
  <c r="J655" i="53"/>
  <c r="I655"/>
  <c r="E655"/>
  <c r="K162" i="61" s="1"/>
  <c r="J646" i="53"/>
  <c r="I646"/>
  <c r="E646"/>
  <c r="K161" i="61" s="1"/>
  <c r="J634" i="53"/>
  <c r="I634"/>
  <c r="C634"/>
  <c r="K156" i="61" s="1"/>
  <c r="J623" i="53"/>
  <c r="I623"/>
  <c r="C623"/>
  <c r="K155" i="61" s="1"/>
  <c r="J612" i="53"/>
  <c r="I612"/>
  <c r="C612"/>
  <c r="K154" i="61" s="1"/>
  <c r="J601" i="53"/>
  <c r="I601"/>
  <c r="C601"/>
  <c r="K153" i="61" s="1"/>
  <c r="J583" i="53"/>
  <c r="J588" s="1"/>
  <c r="I583"/>
  <c r="I588" s="1"/>
  <c r="C583"/>
  <c r="C588" s="1"/>
  <c r="K151" i="61" s="1"/>
  <c r="K150" s="1"/>
  <c r="C570" i="53"/>
  <c r="C567" s="1"/>
  <c r="J567"/>
  <c r="J566" s="1"/>
  <c r="J575" s="1"/>
  <c r="I567"/>
  <c r="I566" s="1"/>
  <c r="I575" s="1"/>
  <c r="E567"/>
  <c r="D567"/>
  <c r="E566"/>
  <c r="E575" s="1"/>
  <c r="J557"/>
  <c r="J560" s="1"/>
  <c r="I557"/>
  <c r="I560" s="1"/>
  <c r="E557"/>
  <c r="E560" s="1"/>
  <c r="D557"/>
  <c r="C557"/>
  <c r="J549"/>
  <c r="I549"/>
  <c r="E549"/>
  <c r="K143" i="61" s="1"/>
  <c r="K142" s="1"/>
  <c r="K141" s="1"/>
  <c r="D548" i="53"/>
  <c r="D547"/>
  <c r="D546"/>
  <c r="J532"/>
  <c r="I532"/>
  <c r="D532"/>
  <c r="J530"/>
  <c r="I530"/>
  <c r="D530"/>
  <c r="J522"/>
  <c r="I522"/>
  <c r="E522"/>
  <c r="K137" i="61" s="1"/>
  <c r="K136" s="1"/>
  <c r="D521" i="53"/>
  <c r="J513"/>
  <c r="I513"/>
  <c r="F512"/>
  <c r="F513" s="1"/>
  <c r="K135" i="61" s="1"/>
  <c r="C503" i="53"/>
  <c r="C502"/>
  <c r="J500"/>
  <c r="I500"/>
  <c r="F500"/>
  <c r="C497"/>
  <c r="C496"/>
  <c r="J494"/>
  <c r="I494"/>
  <c r="F494"/>
  <c r="C487"/>
  <c r="J485"/>
  <c r="I485"/>
  <c r="F485"/>
  <c r="C484"/>
  <c r="J482"/>
  <c r="J488" s="1"/>
  <c r="I482"/>
  <c r="I488" s="1"/>
  <c r="F482"/>
  <c r="J474"/>
  <c r="I474"/>
  <c r="E474"/>
  <c r="K131" i="61" s="1"/>
  <c r="J466" i="53"/>
  <c r="C466"/>
  <c r="K465"/>
  <c r="G465" s="1"/>
  <c r="D465" s="1"/>
  <c r="D466" s="1"/>
  <c r="J423"/>
  <c r="I423"/>
  <c r="F423"/>
  <c r="K86" i="61" s="1"/>
  <c r="E422" i="53"/>
  <c r="J416"/>
  <c r="I416"/>
  <c r="D416"/>
  <c r="K85" i="61" s="1"/>
  <c r="K84" s="1"/>
  <c r="J407" i="53"/>
  <c r="I407"/>
  <c r="D407"/>
  <c r="K83" i="61" s="1"/>
  <c r="J396" i="53"/>
  <c r="I396"/>
  <c r="E396"/>
  <c r="K82" i="61" s="1"/>
  <c r="D395" i="53"/>
  <c r="D394"/>
  <c r="D393"/>
  <c r="D392"/>
  <c r="J386"/>
  <c r="I386"/>
  <c r="F386"/>
  <c r="K81" i="61" s="1"/>
  <c r="E385" i="53"/>
  <c r="E384"/>
  <c r="E383"/>
  <c r="E382"/>
  <c r="J376"/>
  <c r="I376"/>
  <c r="F376"/>
  <c r="K80" i="61" s="1"/>
  <c r="E375" i="53"/>
  <c r="E374"/>
  <c r="E373"/>
  <c r="E372"/>
  <c r="J366"/>
  <c r="I366"/>
  <c r="F366"/>
  <c r="K79" i="61" s="1"/>
  <c r="E365" i="53"/>
  <c r="E364"/>
  <c r="E363"/>
  <c r="E362"/>
  <c r="J356"/>
  <c r="I356"/>
  <c r="F356"/>
  <c r="K78" i="61" s="1"/>
  <c r="E355" i="53"/>
  <c r="E354"/>
  <c r="E353"/>
  <c r="E352"/>
  <c r="J346"/>
  <c r="I346"/>
  <c r="F346"/>
  <c r="K77" i="61" s="1"/>
  <c r="E345" i="53"/>
  <c r="E344"/>
  <c r="E343"/>
  <c r="E342"/>
  <c r="J336"/>
  <c r="I336"/>
  <c r="F336"/>
  <c r="K76" i="61" s="1"/>
  <c r="J326" i="53"/>
  <c r="I326"/>
  <c r="E326"/>
  <c r="K75" i="61" s="1"/>
  <c r="J316" i="53"/>
  <c r="I316"/>
  <c r="D316"/>
  <c r="K74" i="61" s="1"/>
  <c r="J305" i="53"/>
  <c r="I305"/>
  <c r="D305"/>
  <c r="K73" i="61" s="1"/>
  <c r="J294" i="53"/>
  <c r="I294"/>
  <c r="E294"/>
  <c r="K72" i="61" s="1"/>
  <c r="J284" i="53"/>
  <c r="I284"/>
  <c r="F284"/>
  <c r="K71" i="61" s="1"/>
  <c r="C283" i="53"/>
  <c r="C282"/>
  <c r="C281"/>
  <c r="C280"/>
  <c r="C279"/>
  <c r="J273"/>
  <c r="I273"/>
  <c r="F273"/>
  <c r="K70" i="61" s="1"/>
  <c r="E272" i="53"/>
  <c r="D271"/>
  <c r="J265"/>
  <c r="I265"/>
  <c r="F265"/>
  <c r="K69" i="61" s="1"/>
  <c r="E264" i="53"/>
  <c r="E263"/>
  <c r="E262"/>
  <c r="E261"/>
  <c r="E260"/>
  <c r="E259"/>
  <c r="J250"/>
  <c r="I250"/>
  <c r="F250"/>
  <c r="K67" i="61" s="1"/>
  <c r="E249" i="53"/>
  <c r="E248"/>
  <c r="E247"/>
  <c r="J241"/>
  <c r="I241"/>
  <c r="D241"/>
  <c r="K66" i="61" s="1"/>
  <c r="J232" i="53"/>
  <c r="I232"/>
  <c r="D232"/>
  <c r="K65" i="61" s="1"/>
  <c r="J223" i="53"/>
  <c r="I223"/>
  <c r="E223"/>
  <c r="K64" i="61" s="1"/>
  <c r="J211" i="53"/>
  <c r="I211"/>
  <c r="E211"/>
  <c r="K59" i="61" s="1"/>
  <c r="J202" i="53"/>
  <c r="I202"/>
  <c r="E202"/>
  <c r="K58" i="61" s="1"/>
  <c r="J190" i="53"/>
  <c r="I190"/>
  <c r="C190"/>
  <c r="K53" i="61" s="1"/>
  <c r="J179" i="53"/>
  <c r="I179"/>
  <c r="C179"/>
  <c r="K52" i="61" s="1"/>
  <c r="J168" i="53"/>
  <c r="I168"/>
  <c r="C168"/>
  <c r="K51" i="61" s="1"/>
  <c r="J157" i="53"/>
  <c r="I157"/>
  <c r="C157"/>
  <c r="K50" i="61" s="1"/>
  <c r="J139" i="53"/>
  <c r="J144" s="1"/>
  <c r="I139"/>
  <c r="I144" s="1"/>
  <c r="C139"/>
  <c r="C144" s="1"/>
  <c r="K48" i="61" s="1"/>
  <c r="K47" s="1"/>
  <c r="C126" i="53"/>
  <c r="C123" s="1"/>
  <c r="J123"/>
  <c r="I123"/>
  <c r="I122" s="1"/>
  <c r="I131" s="1"/>
  <c r="E123"/>
  <c r="D123"/>
  <c r="J122"/>
  <c r="J131" s="1"/>
  <c r="E122"/>
  <c r="E131" s="1"/>
  <c r="J113"/>
  <c r="J116" s="1"/>
  <c r="I113"/>
  <c r="I116" s="1"/>
  <c r="E113"/>
  <c r="E116" s="1"/>
  <c r="K46" i="61" s="1"/>
  <c r="K45" s="1"/>
  <c r="D113" i="53"/>
  <c r="C113"/>
  <c r="J105"/>
  <c r="I105"/>
  <c r="E105"/>
  <c r="K40" i="61" s="1"/>
  <c r="K39" s="1"/>
  <c r="K38" s="1"/>
  <c r="D104" i="53"/>
  <c r="D103"/>
  <c r="D102"/>
  <c r="J88"/>
  <c r="I88"/>
  <c r="D88"/>
  <c r="J86"/>
  <c r="I86"/>
  <c r="D86"/>
  <c r="J78"/>
  <c r="I78"/>
  <c r="E78"/>
  <c r="K34" i="61" s="1"/>
  <c r="K33" s="1"/>
  <c r="D77" i="53"/>
  <c r="J69"/>
  <c r="I69"/>
  <c r="F68"/>
  <c r="F69" s="1"/>
  <c r="K32" i="61" s="1"/>
  <c r="C59" i="53"/>
  <c r="C58"/>
  <c r="J56"/>
  <c r="I56"/>
  <c r="F56"/>
  <c r="C53"/>
  <c r="C52"/>
  <c r="J50"/>
  <c r="I50"/>
  <c r="F50"/>
  <c r="C43"/>
  <c r="J41"/>
  <c r="I41"/>
  <c r="F41"/>
  <c r="C40"/>
  <c r="J38"/>
  <c r="J44" s="1"/>
  <c r="I38"/>
  <c r="I44" s="1"/>
  <c r="F38"/>
  <c r="J30"/>
  <c r="I30"/>
  <c r="E30"/>
  <c r="K28" i="61" s="1"/>
  <c r="J22" i="53"/>
  <c r="C22"/>
  <c r="K21"/>
  <c r="G21" s="1"/>
  <c r="D21" s="1"/>
  <c r="D22" s="1"/>
  <c r="J1311" i="52"/>
  <c r="I1311"/>
  <c r="F1311"/>
  <c r="J292" i="61" s="1"/>
  <c r="E1310" i="52"/>
  <c r="J1304"/>
  <c r="I1304"/>
  <c r="D1304"/>
  <c r="J291" i="61" s="1"/>
  <c r="J290" s="1"/>
  <c r="J1295" i="52"/>
  <c r="I1295"/>
  <c r="D1295"/>
  <c r="J289" i="61" s="1"/>
  <c r="J1284" i="52"/>
  <c r="I1284"/>
  <c r="E1284"/>
  <c r="J288" i="61" s="1"/>
  <c r="D1283" i="52"/>
  <c r="D1282"/>
  <c r="D1281"/>
  <c r="D1280"/>
  <c r="J1274"/>
  <c r="I1274"/>
  <c r="F1274"/>
  <c r="J287" i="61" s="1"/>
  <c r="E1273" i="52"/>
  <c r="E1272"/>
  <c r="E1271"/>
  <c r="E1270"/>
  <c r="J1264"/>
  <c r="I1264"/>
  <c r="F1264"/>
  <c r="J286" i="61" s="1"/>
  <c r="E1263" i="52"/>
  <c r="E1262"/>
  <c r="E1261"/>
  <c r="E1260"/>
  <c r="J1254"/>
  <c r="I1254"/>
  <c r="F1254"/>
  <c r="J285" i="61" s="1"/>
  <c r="E1253" i="52"/>
  <c r="E1252"/>
  <c r="E1251"/>
  <c r="E1250"/>
  <c r="J1244"/>
  <c r="I1244"/>
  <c r="F1244"/>
  <c r="J284" i="61" s="1"/>
  <c r="E1243" i="52"/>
  <c r="E1242"/>
  <c r="E1241"/>
  <c r="E1240"/>
  <c r="J1234"/>
  <c r="I1234"/>
  <c r="F1234"/>
  <c r="J283" i="61" s="1"/>
  <c r="E1233" i="52"/>
  <c r="E1232"/>
  <c r="E1231"/>
  <c r="E1230"/>
  <c r="J1224"/>
  <c r="I1224"/>
  <c r="F1224"/>
  <c r="J282" i="61" s="1"/>
  <c r="J1214" i="52"/>
  <c r="I1214"/>
  <c r="E1214"/>
  <c r="J281" i="61" s="1"/>
  <c r="J1204" i="52"/>
  <c r="I1204"/>
  <c r="D1204"/>
  <c r="J280" i="61" s="1"/>
  <c r="J1193" i="52"/>
  <c r="I1193"/>
  <c r="D1193"/>
  <c r="J279" i="61" s="1"/>
  <c r="J1182" i="52"/>
  <c r="I1182"/>
  <c r="E1182"/>
  <c r="J278" i="61" s="1"/>
  <c r="J1172" i="52"/>
  <c r="I1172"/>
  <c r="F1172"/>
  <c r="J277" i="61" s="1"/>
  <c r="C1171" i="52"/>
  <c r="C1170"/>
  <c r="C1169"/>
  <c r="C1168"/>
  <c r="C1167"/>
  <c r="J1161"/>
  <c r="I1161"/>
  <c r="F1161"/>
  <c r="J276" i="61" s="1"/>
  <c r="E1160" i="52"/>
  <c r="D1159"/>
  <c r="J1153"/>
  <c r="I1153"/>
  <c r="F1153"/>
  <c r="J275" i="61" s="1"/>
  <c r="E1152" i="52"/>
  <c r="E1151"/>
  <c r="E1150"/>
  <c r="E1149"/>
  <c r="E1148"/>
  <c r="E1147"/>
  <c r="J1138"/>
  <c r="I1138"/>
  <c r="F1138"/>
  <c r="J273" i="61" s="1"/>
  <c r="E1137" i="52"/>
  <c r="E1136"/>
  <c r="E1135"/>
  <c r="J1129"/>
  <c r="I1129"/>
  <c r="D1129"/>
  <c r="J272" i="61" s="1"/>
  <c r="J1120" i="52"/>
  <c r="I1120"/>
  <c r="D1120"/>
  <c r="J271" i="61" s="1"/>
  <c r="J1111" i="52"/>
  <c r="I1111"/>
  <c r="E1111"/>
  <c r="J270" i="61" s="1"/>
  <c r="J1099" i="52"/>
  <c r="I1099"/>
  <c r="E1099"/>
  <c r="J265" i="61" s="1"/>
  <c r="J1090" i="52"/>
  <c r="I1090"/>
  <c r="E1090"/>
  <c r="J264" i="61" s="1"/>
  <c r="J1078" i="52"/>
  <c r="I1078"/>
  <c r="C1078"/>
  <c r="J259" i="61" s="1"/>
  <c r="J1067" i="52"/>
  <c r="I1067"/>
  <c r="C1067"/>
  <c r="J258" i="61" s="1"/>
  <c r="J1056" i="52"/>
  <c r="I1056"/>
  <c r="C1056"/>
  <c r="J257" i="61" s="1"/>
  <c r="J1045" i="52"/>
  <c r="I1045"/>
  <c r="C1045"/>
  <c r="J256" i="61" s="1"/>
  <c r="J1027" i="52"/>
  <c r="J1032" s="1"/>
  <c r="I1027"/>
  <c r="I1032" s="1"/>
  <c r="C1027"/>
  <c r="C1032" s="1"/>
  <c r="J254" i="61" s="1"/>
  <c r="J253" s="1"/>
  <c r="C1014" i="52"/>
  <c r="C1011" s="1"/>
  <c r="J1011"/>
  <c r="J1010" s="1"/>
  <c r="J1019" s="1"/>
  <c r="I1011"/>
  <c r="I1010" s="1"/>
  <c r="I1019" s="1"/>
  <c r="E1011"/>
  <c r="D1011"/>
  <c r="E1010"/>
  <c r="E1019" s="1"/>
  <c r="J1001"/>
  <c r="J1004" s="1"/>
  <c r="I1001"/>
  <c r="I1004" s="1"/>
  <c r="E1001"/>
  <c r="E1004" s="1"/>
  <c r="D1001"/>
  <c r="C1001"/>
  <c r="J993"/>
  <c r="I993"/>
  <c r="E993"/>
  <c r="J246" i="61" s="1"/>
  <c r="J245" s="1"/>
  <c r="J244" s="1"/>
  <c r="D992" i="52"/>
  <c r="D991"/>
  <c r="D990"/>
  <c r="J976"/>
  <c r="I976"/>
  <c r="D976"/>
  <c r="D982" s="1"/>
  <c r="J241" i="61" s="1"/>
  <c r="J974" i="52"/>
  <c r="I974"/>
  <c r="D974"/>
  <c r="J966"/>
  <c r="I966"/>
  <c r="E966"/>
  <c r="J240" i="61" s="1"/>
  <c r="J239" s="1"/>
  <c r="D965" i="52"/>
  <c r="J957"/>
  <c r="I957"/>
  <c r="F957"/>
  <c r="J238" i="61" s="1"/>
  <c r="F956" i="52"/>
  <c r="C947"/>
  <c r="C946"/>
  <c r="J944"/>
  <c r="J950" s="1"/>
  <c r="I944"/>
  <c r="F944"/>
  <c r="C941"/>
  <c r="C940"/>
  <c r="J938"/>
  <c r="I938"/>
  <c r="I950" s="1"/>
  <c r="F938"/>
  <c r="F950" s="1"/>
  <c r="J237" i="61" s="1"/>
  <c r="C931" i="52"/>
  <c r="J929"/>
  <c r="I929"/>
  <c r="F929"/>
  <c r="C928"/>
  <c r="J926"/>
  <c r="J932" s="1"/>
  <c r="I926"/>
  <c r="I932" s="1"/>
  <c r="F926"/>
  <c r="J918"/>
  <c r="I918"/>
  <c r="E918"/>
  <c r="J234" i="61" s="1"/>
  <c r="J910" i="52"/>
  <c r="C910"/>
  <c r="K909"/>
  <c r="G909" s="1"/>
  <c r="D909" s="1"/>
  <c r="D910" s="1"/>
  <c r="J867"/>
  <c r="I867"/>
  <c r="F867"/>
  <c r="J189" i="61" s="1"/>
  <c r="E866" i="52"/>
  <c r="J860"/>
  <c r="I860"/>
  <c r="D860"/>
  <c r="J188" i="61" s="1"/>
  <c r="J187" s="1"/>
  <c r="J851" i="52"/>
  <c r="I851"/>
  <c r="D851"/>
  <c r="J186" i="61" s="1"/>
  <c r="J840" i="52"/>
  <c r="I840"/>
  <c r="E840"/>
  <c r="J185" i="61" s="1"/>
  <c r="D839" i="52"/>
  <c r="D838"/>
  <c r="D837"/>
  <c r="D836"/>
  <c r="J830"/>
  <c r="I830"/>
  <c r="F830"/>
  <c r="J184" i="61" s="1"/>
  <c r="E829" i="52"/>
  <c r="E828"/>
  <c r="E827"/>
  <c r="E826"/>
  <c r="J820"/>
  <c r="I820"/>
  <c r="F820"/>
  <c r="J183" i="61" s="1"/>
  <c r="E819" i="52"/>
  <c r="E818"/>
  <c r="E817"/>
  <c r="E816"/>
  <c r="J810"/>
  <c r="I810"/>
  <c r="F810"/>
  <c r="J182" i="61" s="1"/>
  <c r="E809" i="52"/>
  <c r="E808"/>
  <c r="E807"/>
  <c r="E806"/>
  <c r="J800"/>
  <c r="I800"/>
  <c r="F800"/>
  <c r="J181" i="61" s="1"/>
  <c r="E799" i="52"/>
  <c r="E798"/>
  <c r="E797"/>
  <c r="E796"/>
  <c r="J790"/>
  <c r="I790"/>
  <c r="F790"/>
  <c r="J180" i="61" s="1"/>
  <c r="E789" i="52"/>
  <c r="E788"/>
  <c r="E787"/>
  <c r="E786"/>
  <c r="J780"/>
  <c r="I780"/>
  <c r="F780"/>
  <c r="J179" i="61" s="1"/>
  <c r="J770" i="52"/>
  <c r="I770"/>
  <c r="E770"/>
  <c r="J178" i="61" s="1"/>
  <c r="J760" i="52"/>
  <c r="I760"/>
  <c r="D760"/>
  <c r="J177" i="61" s="1"/>
  <c r="J749" i="52"/>
  <c r="I749"/>
  <c r="D749"/>
  <c r="J176" i="61" s="1"/>
  <c r="J738" i="52"/>
  <c r="I738"/>
  <c r="E738"/>
  <c r="J175" i="61" s="1"/>
  <c r="J728" i="52"/>
  <c r="I728"/>
  <c r="F728"/>
  <c r="J174" i="61" s="1"/>
  <c r="C727" i="52"/>
  <c r="C726"/>
  <c r="C725"/>
  <c r="C724"/>
  <c r="C723"/>
  <c r="J717"/>
  <c r="I717"/>
  <c r="F717"/>
  <c r="J173" i="61" s="1"/>
  <c r="E716" i="52"/>
  <c r="D715"/>
  <c r="J709"/>
  <c r="I709"/>
  <c r="F709"/>
  <c r="J172" i="61" s="1"/>
  <c r="E708" i="52"/>
  <c r="E707"/>
  <c r="E706"/>
  <c r="E705"/>
  <c r="E704"/>
  <c r="E703"/>
  <c r="J694"/>
  <c r="I694"/>
  <c r="F694"/>
  <c r="J170" i="61" s="1"/>
  <c r="E693" i="52"/>
  <c r="E692"/>
  <c r="E691"/>
  <c r="J685"/>
  <c r="I685"/>
  <c r="D685"/>
  <c r="J169" i="61" s="1"/>
  <c r="J676" i="52"/>
  <c r="I676"/>
  <c r="D676"/>
  <c r="J168" i="61" s="1"/>
  <c r="J667" i="52"/>
  <c r="I667"/>
  <c r="E667"/>
  <c r="J167" i="61" s="1"/>
  <c r="J655" i="52"/>
  <c r="I655"/>
  <c r="E655"/>
  <c r="J162" i="61" s="1"/>
  <c r="J646" i="52"/>
  <c r="I646"/>
  <c r="E646"/>
  <c r="J161" i="61" s="1"/>
  <c r="J634" i="52"/>
  <c r="I634"/>
  <c r="C634"/>
  <c r="J156" i="61" s="1"/>
  <c r="J623" i="52"/>
  <c r="I623"/>
  <c r="C623"/>
  <c r="J155" i="61" s="1"/>
  <c r="J612" i="52"/>
  <c r="I612"/>
  <c r="C612"/>
  <c r="J154" i="61" s="1"/>
  <c r="J601" i="52"/>
  <c r="I601"/>
  <c r="C601"/>
  <c r="J153" i="61" s="1"/>
  <c r="J583" i="52"/>
  <c r="J588" s="1"/>
  <c r="I583"/>
  <c r="I588" s="1"/>
  <c r="C583"/>
  <c r="C588" s="1"/>
  <c r="J151" i="61" s="1"/>
  <c r="J150" s="1"/>
  <c r="C570" i="52"/>
  <c r="C567" s="1"/>
  <c r="J567"/>
  <c r="I567"/>
  <c r="E567"/>
  <c r="D567"/>
  <c r="J566"/>
  <c r="J575" s="1"/>
  <c r="I566"/>
  <c r="I575" s="1"/>
  <c r="E566"/>
  <c r="E575" s="1"/>
  <c r="I560"/>
  <c r="J557"/>
  <c r="J560" s="1"/>
  <c r="I557"/>
  <c r="E557"/>
  <c r="E560" s="1"/>
  <c r="J149" i="61" s="1"/>
  <c r="J148" s="1"/>
  <c r="D557" i="52"/>
  <c r="C557"/>
  <c r="J549"/>
  <c r="I549"/>
  <c r="E549"/>
  <c r="J143" i="61" s="1"/>
  <c r="J142" s="1"/>
  <c r="J141" s="1"/>
  <c r="D548" i="52"/>
  <c r="D547"/>
  <c r="D546"/>
  <c r="J532"/>
  <c r="I532"/>
  <c r="D532"/>
  <c r="J530"/>
  <c r="I530"/>
  <c r="D530"/>
  <c r="J522"/>
  <c r="I522"/>
  <c r="E522"/>
  <c r="J137" i="61" s="1"/>
  <c r="J136" s="1"/>
  <c r="D521" i="52"/>
  <c r="J513"/>
  <c r="I513"/>
  <c r="F512"/>
  <c r="F513" s="1"/>
  <c r="J135" i="61" s="1"/>
  <c r="C503" i="52"/>
  <c r="C502"/>
  <c r="J500"/>
  <c r="I500"/>
  <c r="F500"/>
  <c r="C497"/>
  <c r="C496"/>
  <c r="J494"/>
  <c r="I494"/>
  <c r="F494"/>
  <c r="C487"/>
  <c r="J485"/>
  <c r="I485"/>
  <c r="F485"/>
  <c r="C484"/>
  <c r="J482"/>
  <c r="J488" s="1"/>
  <c r="I482"/>
  <c r="I488" s="1"/>
  <c r="F482"/>
  <c r="J474"/>
  <c r="I474"/>
  <c r="E474"/>
  <c r="J131" i="61" s="1"/>
  <c r="J466" i="52"/>
  <c r="C531" s="1"/>
  <c r="C466"/>
  <c r="K465"/>
  <c r="G465" s="1"/>
  <c r="D465" s="1"/>
  <c r="D466" s="1"/>
  <c r="J423"/>
  <c r="I423"/>
  <c r="F423"/>
  <c r="J86" i="61" s="1"/>
  <c r="E422" i="52"/>
  <c r="J416"/>
  <c r="I416"/>
  <c r="D416"/>
  <c r="J85" i="61" s="1"/>
  <c r="J84" s="1"/>
  <c r="J407" i="52"/>
  <c r="I407"/>
  <c r="D407"/>
  <c r="J83" i="61" s="1"/>
  <c r="J396" i="52"/>
  <c r="I396"/>
  <c r="E396"/>
  <c r="J82" i="61" s="1"/>
  <c r="D395" i="52"/>
  <c r="D394"/>
  <c r="D393"/>
  <c r="D392"/>
  <c r="J386"/>
  <c r="I386"/>
  <c r="F386"/>
  <c r="J81" i="61" s="1"/>
  <c r="E385" i="52"/>
  <c r="E384"/>
  <c r="E383"/>
  <c r="E382"/>
  <c r="J376"/>
  <c r="I376"/>
  <c r="F376"/>
  <c r="J80" i="61" s="1"/>
  <c r="E375" i="52"/>
  <c r="E374"/>
  <c r="E373"/>
  <c r="E372"/>
  <c r="J366"/>
  <c r="I366"/>
  <c r="F366"/>
  <c r="J79" i="61" s="1"/>
  <c r="E365" i="52"/>
  <c r="E364"/>
  <c r="E363"/>
  <c r="E362"/>
  <c r="J356"/>
  <c r="I356"/>
  <c r="F356"/>
  <c r="J78" i="61" s="1"/>
  <c r="E355" i="52"/>
  <c r="E354"/>
  <c r="E353"/>
  <c r="E352"/>
  <c r="J346"/>
  <c r="I346"/>
  <c r="F346"/>
  <c r="J77" i="61" s="1"/>
  <c r="E345" i="52"/>
  <c r="E344"/>
  <c r="E343"/>
  <c r="E342"/>
  <c r="J336"/>
  <c r="I336"/>
  <c r="F336"/>
  <c r="J76" i="61" s="1"/>
  <c r="J326" i="52"/>
  <c r="I326"/>
  <c r="E326"/>
  <c r="J75" i="61" s="1"/>
  <c r="J316" i="52"/>
  <c r="I316"/>
  <c r="D316"/>
  <c r="J74" i="61" s="1"/>
  <c r="J305" i="52"/>
  <c r="I305"/>
  <c r="D305"/>
  <c r="J73" i="61" s="1"/>
  <c r="J294" i="52"/>
  <c r="I294"/>
  <c r="E294"/>
  <c r="J72" i="61" s="1"/>
  <c r="J284" i="52"/>
  <c r="I284"/>
  <c r="F284"/>
  <c r="J71" i="61" s="1"/>
  <c r="C283" i="52"/>
  <c r="C282"/>
  <c r="C281"/>
  <c r="C280"/>
  <c r="C279"/>
  <c r="J273"/>
  <c r="I273"/>
  <c r="F273"/>
  <c r="J70" i="61" s="1"/>
  <c r="E272" i="52"/>
  <c r="D271"/>
  <c r="J265"/>
  <c r="I265"/>
  <c r="F265"/>
  <c r="J69" i="61" s="1"/>
  <c r="E264" i="52"/>
  <c r="E263"/>
  <c r="E262"/>
  <c r="E261"/>
  <c r="E260"/>
  <c r="E259"/>
  <c r="J250"/>
  <c r="I250"/>
  <c r="F250"/>
  <c r="J67" i="61" s="1"/>
  <c r="E249" i="52"/>
  <c r="E248"/>
  <c r="E247"/>
  <c r="J241"/>
  <c r="I241"/>
  <c r="D241"/>
  <c r="J66" i="61" s="1"/>
  <c r="J232" i="52"/>
  <c r="I232"/>
  <c r="D232"/>
  <c r="J65" i="61" s="1"/>
  <c r="J223" i="52"/>
  <c r="I223"/>
  <c r="E223"/>
  <c r="J64" i="61" s="1"/>
  <c r="J211" i="52"/>
  <c r="I211"/>
  <c r="E211"/>
  <c r="J59" i="61" s="1"/>
  <c r="J202" i="52"/>
  <c r="I202"/>
  <c r="E202"/>
  <c r="J58" i="61" s="1"/>
  <c r="J190" i="52"/>
  <c r="I190"/>
  <c r="C190"/>
  <c r="J53" i="61" s="1"/>
  <c r="J179" i="52"/>
  <c r="I179"/>
  <c r="C179"/>
  <c r="J52" i="61" s="1"/>
  <c r="J168" i="52"/>
  <c r="I168"/>
  <c r="C168"/>
  <c r="J51" i="61" s="1"/>
  <c r="J157" i="52"/>
  <c r="I157"/>
  <c r="C157"/>
  <c r="J50" i="61" s="1"/>
  <c r="I144" i="52"/>
  <c r="J139"/>
  <c r="J144" s="1"/>
  <c r="I139"/>
  <c r="C139"/>
  <c r="C144" s="1"/>
  <c r="J48" i="61" s="1"/>
  <c r="J47" s="1"/>
  <c r="C126" i="52"/>
  <c r="C123" s="1"/>
  <c r="J123"/>
  <c r="I123"/>
  <c r="I122" s="1"/>
  <c r="I131" s="1"/>
  <c r="E123"/>
  <c r="D123"/>
  <c r="J122"/>
  <c r="J131" s="1"/>
  <c r="E122"/>
  <c r="E131" s="1"/>
  <c r="J113"/>
  <c r="J116" s="1"/>
  <c r="I113"/>
  <c r="I116" s="1"/>
  <c r="E113"/>
  <c r="E116" s="1"/>
  <c r="J46" i="61" s="1"/>
  <c r="J45" s="1"/>
  <c r="D113" i="52"/>
  <c r="C113"/>
  <c r="J105"/>
  <c r="I105"/>
  <c r="E105"/>
  <c r="J40" i="61" s="1"/>
  <c r="J39" s="1"/>
  <c r="J38" s="1"/>
  <c r="D104" i="52"/>
  <c r="D103"/>
  <c r="D102"/>
  <c r="J88"/>
  <c r="I88"/>
  <c r="D88"/>
  <c r="J86"/>
  <c r="I86"/>
  <c r="D86"/>
  <c r="J78"/>
  <c r="I78"/>
  <c r="E78"/>
  <c r="J34" i="61" s="1"/>
  <c r="J33" s="1"/>
  <c r="D77" i="52"/>
  <c r="J69"/>
  <c r="I69"/>
  <c r="F68"/>
  <c r="F69" s="1"/>
  <c r="J32" i="61" s="1"/>
  <c r="C59" i="52"/>
  <c r="C58"/>
  <c r="J56"/>
  <c r="I56"/>
  <c r="F56"/>
  <c r="C53"/>
  <c r="C52"/>
  <c r="J50"/>
  <c r="I50"/>
  <c r="F50"/>
  <c r="C43"/>
  <c r="J41"/>
  <c r="I41"/>
  <c r="F41"/>
  <c r="C40"/>
  <c r="J38"/>
  <c r="J44" s="1"/>
  <c r="I38"/>
  <c r="I44" s="1"/>
  <c r="F38"/>
  <c r="J30"/>
  <c r="I30"/>
  <c r="E30"/>
  <c r="J28" i="61" s="1"/>
  <c r="J22" i="52"/>
  <c r="C87" s="1"/>
  <c r="C22"/>
  <c r="K21"/>
  <c r="G21" s="1"/>
  <c r="D21" s="1"/>
  <c r="D22" s="1"/>
  <c r="J1311" i="51"/>
  <c r="I1311"/>
  <c r="F1311"/>
  <c r="I292" i="61" s="1"/>
  <c r="E1310" i="51"/>
  <c r="J1304"/>
  <c r="I1304"/>
  <c r="D1304"/>
  <c r="I291" i="61" s="1"/>
  <c r="I290" s="1"/>
  <c r="J1295" i="51"/>
  <c r="I1295"/>
  <c r="D1295"/>
  <c r="I289" i="61" s="1"/>
  <c r="J1284" i="51"/>
  <c r="I1284"/>
  <c r="E1284"/>
  <c r="I288" i="61" s="1"/>
  <c r="D1283" i="51"/>
  <c r="D1282"/>
  <c r="D1281"/>
  <c r="D1280"/>
  <c r="J1274"/>
  <c r="I1274"/>
  <c r="F1274"/>
  <c r="I287" i="61" s="1"/>
  <c r="E1273" i="51"/>
  <c r="E1272"/>
  <c r="E1271"/>
  <c r="E1270"/>
  <c r="J1264"/>
  <c r="I1264"/>
  <c r="F1264"/>
  <c r="I286" i="61" s="1"/>
  <c r="E1263" i="51"/>
  <c r="E1262"/>
  <c r="E1261"/>
  <c r="E1260"/>
  <c r="J1254"/>
  <c r="I1254"/>
  <c r="F1254"/>
  <c r="I285" i="61" s="1"/>
  <c r="E1253" i="51"/>
  <c r="E1252"/>
  <c r="E1251"/>
  <c r="E1250"/>
  <c r="J1244"/>
  <c r="I1244"/>
  <c r="F1244"/>
  <c r="I284" i="61" s="1"/>
  <c r="E1243" i="51"/>
  <c r="E1242"/>
  <c r="E1241"/>
  <c r="E1240"/>
  <c r="J1234"/>
  <c r="I1234"/>
  <c r="F1234"/>
  <c r="I283" i="61" s="1"/>
  <c r="E1233" i="51"/>
  <c r="E1232"/>
  <c r="E1231"/>
  <c r="J1224"/>
  <c r="I1224"/>
  <c r="F1224"/>
  <c r="I282" i="61" s="1"/>
  <c r="J1214" i="51"/>
  <c r="I1214"/>
  <c r="E1214"/>
  <c r="I281" i="61" s="1"/>
  <c r="J1204" i="51"/>
  <c r="I1204"/>
  <c r="D1204"/>
  <c r="I280" i="61" s="1"/>
  <c r="J1193" i="51"/>
  <c r="I1193"/>
  <c r="D1193"/>
  <c r="I279" i="61" s="1"/>
  <c r="J1182" i="51"/>
  <c r="I1182"/>
  <c r="E1182"/>
  <c r="I278" i="61" s="1"/>
  <c r="J1172" i="51"/>
  <c r="I1172"/>
  <c r="F1172"/>
  <c r="I277" i="61" s="1"/>
  <c r="C1171" i="51"/>
  <c r="C1170"/>
  <c r="C1169"/>
  <c r="C1168"/>
  <c r="C1167"/>
  <c r="J1161"/>
  <c r="I1161"/>
  <c r="F1161"/>
  <c r="I276" i="61" s="1"/>
  <c r="E1160" i="51"/>
  <c r="D1159"/>
  <c r="J1153"/>
  <c r="I1153"/>
  <c r="F1153"/>
  <c r="I275" i="61" s="1"/>
  <c r="E1152" i="51"/>
  <c r="E1151"/>
  <c r="E1150"/>
  <c r="E1149"/>
  <c r="E1148"/>
  <c r="E1147"/>
  <c r="J1138"/>
  <c r="I1138"/>
  <c r="F1138"/>
  <c r="I273" i="61" s="1"/>
  <c r="E1137" i="51"/>
  <c r="E1136"/>
  <c r="E1135"/>
  <c r="J1129"/>
  <c r="I1129"/>
  <c r="D1129"/>
  <c r="I272" i="61" s="1"/>
  <c r="J1120" i="51"/>
  <c r="I1120"/>
  <c r="D1120"/>
  <c r="I271" i="61" s="1"/>
  <c r="J1111" i="51"/>
  <c r="I1111"/>
  <c r="E1111"/>
  <c r="I270" i="61" s="1"/>
  <c r="J1099" i="51"/>
  <c r="I1099"/>
  <c r="E1099"/>
  <c r="I265" i="61" s="1"/>
  <c r="J1090" i="51"/>
  <c r="I1090"/>
  <c r="E1090"/>
  <c r="I264" i="61" s="1"/>
  <c r="J1078" i="51"/>
  <c r="I1078"/>
  <c r="C1078"/>
  <c r="I259" i="61" s="1"/>
  <c r="J1067" i="51"/>
  <c r="I1067"/>
  <c r="C1067"/>
  <c r="I258" i="61" s="1"/>
  <c r="J1056" i="51"/>
  <c r="I1056"/>
  <c r="C1056"/>
  <c r="I257" i="61" s="1"/>
  <c r="J1045" i="51"/>
  <c r="I1045"/>
  <c r="C1045"/>
  <c r="I256" i="61" s="1"/>
  <c r="J1027" i="51"/>
  <c r="J1032" s="1"/>
  <c r="I1027"/>
  <c r="I1032" s="1"/>
  <c r="C1027"/>
  <c r="C1032" s="1"/>
  <c r="I254" i="61" s="1"/>
  <c r="I253" s="1"/>
  <c r="C1014" i="51"/>
  <c r="C1011" s="1"/>
  <c r="J1011"/>
  <c r="I1011"/>
  <c r="I1010" s="1"/>
  <c r="I1019" s="1"/>
  <c r="E1011"/>
  <c r="D1011"/>
  <c r="J1010"/>
  <c r="J1019" s="1"/>
  <c r="E1010"/>
  <c r="E1019" s="1"/>
  <c r="J1001"/>
  <c r="J1004" s="1"/>
  <c r="I1001"/>
  <c r="I1004" s="1"/>
  <c r="E1001"/>
  <c r="E1004" s="1"/>
  <c r="I252" i="61" s="1"/>
  <c r="I251" s="1"/>
  <c r="D1001" i="51"/>
  <c r="C1001"/>
  <c r="J993"/>
  <c r="I993"/>
  <c r="E993"/>
  <c r="I246" i="61" s="1"/>
  <c r="I245" s="1"/>
  <c r="I244" s="1"/>
  <c r="D992" i="51"/>
  <c r="D991"/>
  <c r="D990"/>
  <c r="J976"/>
  <c r="I976"/>
  <c r="D976"/>
  <c r="J974"/>
  <c r="I974"/>
  <c r="D974"/>
  <c r="J966"/>
  <c r="I966"/>
  <c r="E966"/>
  <c r="I240" i="61" s="1"/>
  <c r="I239" s="1"/>
  <c r="D965" i="51"/>
  <c r="J957"/>
  <c r="I957"/>
  <c r="F956"/>
  <c r="F957" s="1"/>
  <c r="I238" i="61" s="1"/>
  <c r="C947" i="51"/>
  <c r="C946"/>
  <c r="J944"/>
  <c r="I944"/>
  <c r="F944"/>
  <c r="C941"/>
  <c r="C940"/>
  <c r="J938"/>
  <c r="I938"/>
  <c r="F938"/>
  <c r="C931"/>
  <c r="J929"/>
  <c r="I929"/>
  <c r="F929"/>
  <c r="C928"/>
  <c r="J926"/>
  <c r="J932" s="1"/>
  <c r="I926"/>
  <c r="I932" s="1"/>
  <c r="F926"/>
  <c r="J918"/>
  <c r="I918"/>
  <c r="E918"/>
  <c r="I234" i="61" s="1"/>
  <c r="J910" i="51"/>
  <c r="C910"/>
  <c r="K909"/>
  <c r="G909" s="1"/>
  <c r="D909" s="1"/>
  <c r="D910" s="1"/>
  <c r="J867"/>
  <c r="I867"/>
  <c r="F867"/>
  <c r="I189" i="61" s="1"/>
  <c r="E866" i="51"/>
  <c r="J860"/>
  <c r="I860"/>
  <c r="D860"/>
  <c r="I188" i="61" s="1"/>
  <c r="I187" s="1"/>
  <c r="J851" i="51"/>
  <c r="I851"/>
  <c r="D851"/>
  <c r="I186" i="61" s="1"/>
  <c r="J840" i="51"/>
  <c r="I840"/>
  <c r="E840"/>
  <c r="I185" i="61" s="1"/>
  <c r="D839" i="51"/>
  <c r="D838"/>
  <c r="D837"/>
  <c r="D836"/>
  <c r="J830"/>
  <c r="I830"/>
  <c r="F830"/>
  <c r="I184" i="61" s="1"/>
  <c r="E829" i="51"/>
  <c r="E828"/>
  <c r="E827"/>
  <c r="E826"/>
  <c r="J820"/>
  <c r="I820"/>
  <c r="F820"/>
  <c r="I183" i="61" s="1"/>
  <c r="E819" i="51"/>
  <c r="E818"/>
  <c r="E817"/>
  <c r="E816"/>
  <c r="J810"/>
  <c r="I810"/>
  <c r="F810"/>
  <c r="I182" i="61" s="1"/>
  <c r="E809" i="51"/>
  <c r="E808"/>
  <c r="E807"/>
  <c r="E806"/>
  <c r="J800"/>
  <c r="I800"/>
  <c r="F800"/>
  <c r="I181" i="61" s="1"/>
  <c r="E799" i="51"/>
  <c r="E798"/>
  <c r="E797"/>
  <c r="E796"/>
  <c r="J790"/>
  <c r="I790"/>
  <c r="F790"/>
  <c r="I180" i="61" s="1"/>
  <c r="E789" i="51"/>
  <c r="E788"/>
  <c r="E787"/>
  <c r="E786"/>
  <c r="J780"/>
  <c r="I780"/>
  <c r="F780"/>
  <c r="I179" i="61" s="1"/>
  <c r="J770" i="51"/>
  <c r="I770"/>
  <c r="E770"/>
  <c r="I178" i="61" s="1"/>
  <c r="J760" i="51"/>
  <c r="I760"/>
  <c r="D760"/>
  <c r="I177" i="61" s="1"/>
  <c r="J749" i="51"/>
  <c r="I749"/>
  <c r="D749"/>
  <c r="I176" i="61" s="1"/>
  <c r="J738" i="51"/>
  <c r="I738"/>
  <c r="E738"/>
  <c r="I175" i="61" s="1"/>
  <c r="J728" i="51"/>
  <c r="I728"/>
  <c r="F728"/>
  <c r="I174" i="61" s="1"/>
  <c r="C727" i="51"/>
  <c r="C726"/>
  <c r="C725"/>
  <c r="C724"/>
  <c r="C723"/>
  <c r="J717"/>
  <c r="I717"/>
  <c r="F717"/>
  <c r="I173" i="61" s="1"/>
  <c r="E716" i="51"/>
  <c r="D715"/>
  <c r="J709"/>
  <c r="I709"/>
  <c r="F709"/>
  <c r="I172" i="61" s="1"/>
  <c r="E708" i="51"/>
  <c r="E707"/>
  <c r="E706"/>
  <c r="E705"/>
  <c r="E704"/>
  <c r="E703"/>
  <c r="J694"/>
  <c r="I694"/>
  <c r="F694"/>
  <c r="I170" i="61" s="1"/>
  <c r="E693" i="51"/>
  <c r="E692"/>
  <c r="E691"/>
  <c r="J685"/>
  <c r="I685"/>
  <c r="D685"/>
  <c r="I169" i="61" s="1"/>
  <c r="J676" i="51"/>
  <c r="I676"/>
  <c r="D676"/>
  <c r="I168" i="61" s="1"/>
  <c r="J667" i="51"/>
  <c r="I667"/>
  <c r="E667"/>
  <c r="I167" i="61" s="1"/>
  <c r="J655" i="51"/>
  <c r="I655"/>
  <c r="E655"/>
  <c r="I162" i="61" s="1"/>
  <c r="J646" i="51"/>
  <c r="I646"/>
  <c r="E646"/>
  <c r="I161" i="61" s="1"/>
  <c r="J634" i="51"/>
  <c r="I634"/>
  <c r="C634"/>
  <c r="I156" i="61" s="1"/>
  <c r="J623" i="51"/>
  <c r="I623"/>
  <c r="C623"/>
  <c r="I155" i="61" s="1"/>
  <c r="J612" i="51"/>
  <c r="I612"/>
  <c r="C612"/>
  <c r="I154" i="61" s="1"/>
  <c r="J601" i="51"/>
  <c r="I601"/>
  <c r="C601"/>
  <c r="I153" i="61" s="1"/>
  <c r="J583" i="51"/>
  <c r="J588" s="1"/>
  <c r="I583"/>
  <c r="I588" s="1"/>
  <c r="C583"/>
  <c r="C588" s="1"/>
  <c r="I151" i="61" s="1"/>
  <c r="I150" s="1"/>
  <c r="C570" i="51"/>
  <c r="C567" s="1"/>
  <c r="J567"/>
  <c r="J566" s="1"/>
  <c r="J575" s="1"/>
  <c r="I567"/>
  <c r="I566" s="1"/>
  <c r="I575" s="1"/>
  <c r="E567"/>
  <c r="D567"/>
  <c r="E566"/>
  <c r="E575" s="1"/>
  <c r="J557"/>
  <c r="J560" s="1"/>
  <c r="I557"/>
  <c r="I560" s="1"/>
  <c r="E557"/>
  <c r="E560" s="1"/>
  <c r="D557"/>
  <c r="C557"/>
  <c r="J549"/>
  <c r="I549"/>
  <c r="E549"/>
  <c r="I143" i="61" s="1"/>
  <c r="I142" s="1"/>
  <c r="I141" s="1"/>
  <c r="D548" i="51"/>
  <c r="D547"/>
  <c r="D546"/>
  <c r="I538"/>
  <c r="J532"/>
  <c r="I532"/>
  <c r="D532"/>
  <c r="J530"/>
  <c r="I530"/>
  <c r="D530"/>
  <c r="J522"/>
  <c r="I522"/>
  <c r="E522"/>
  <c r="I137" i="61" s="1"/>
  <c r="I136" s="1"/>
  <c r="D521" i="51"/>
  <c r="J513"/>
  <c r="I513"/>
  <c r="F512"/>
  <c r="F513" s="1"/>
  <c r="I135" i="61" s="1"/>
  <c r="C503" i="51"/>
  <c r="C502"/>
  <c r="J500"/>
  <c r="I500"/>
  <c r="F500"/>
  <c r="C497"/>
  <c r="C496"/>
  <c r="J494"/>
  <c r="I494"/>
  <c r="I506" s="1"/>
  <c r="F494"/>
  <c r="C487"/>
  <c r="J485"/>
  <c r="I485"/>
  <c r="F485"/>
  <c r="C484"/>
  <c r="J482"/>
  <c r="J488" s="1"/>
  <c r="I482"/>
  <c r="I488" s="1"/>
  <c r="F482"/>
  <c r="J474"/>
  <c r="I474"/>
  <c r="E474"/>
  <c r="I131" i="61" s="1"/>
  <c r="J466" i="51"/>
  <c r="C466"/>
  <c r="K465"/>
  <c r="G465" s="1"/>
  <c r="D465" s="1"/>
  <c r="D466" s="1"/>
  <c r="J423"/>
  <c r="I423"/>
  <c r="F423"/>
  <c r="I86" i="61" s="1"/>
  <c r="E422" i="51"/>
  <c r="J416"/>
  <c r="I416"/>
  <c r="D416"/>
  <c r="I85" i="61" s="1"/>
  <c r="J407" i="51"/>
  <c r="I407"/>
  <c r="D407"/>
  <c r="I83" i="61" s="1"/>
  <c r="J396" i="51"/>
  <c r="I396"/>
  <c r="E396"/>
  <c r="I82" i="61" s="1"/>
  <c r="D395" i="51"/>
  <c r="D394"/>
  <c r="D393"/>
  <c r="D392"/>
  <c r="J386"/>
  <c r="I386"/>
  <c r="F386"/>
  <c r="I81" i="61" s="1"/>
  <c r="E385" i="51"/>
  <c r="E384"/>
  <c r="E383"/>
  <c r="E382"/>
  <c r="J376"/>
  <c r="I376"/>
  <c r="F376"/>
  <c r="I80" i="61" s="1"/>
  <c r="E375" i="51"/>
  <c r="E374"/>
  <c r="E373"/>
  <c r="E372"/>
  <c r="J366"/>
  <c r="I366"/>
  <c r="F366"/>
  <c r="I79" i="61" s="1"/>
  <c r="E365" i="51"/>
  <c r="E364"/>
  <c r="E363"/>
  <c r="E362"/>
  <c r="J356"/>
  <c r="I356"/>
  <c r="F356"/>
  <c r="I78" i="61" s="1"/>
  <c r="E355" i="51"/>
  <c r="E354"/>
  <c r="E353"/>
  <c r="E352"/>
  <c r="J346"/>
  <c r="I346"/>
  <c r="F346"/>
  <c r="I77" i="61" s="1"/>
  <c r="E345" i="51"/>
  <c r="E344"/>
  <c r="E343"/>
  <c r="E342"/>
  <c r="J336"/>
  <c r="I336"/>
  <c r="F336"/>
  <c r="I76" i="61" s="1"/>
  <c r="J326" i="51"/>
  <c r="I326"/>
  <c r="E326"/>
  <c r="I75" i="61" s="1"/>
  <c r="J316" i="51"/>
  <c r="I316"/>
  <c r="D316"/>
  <c r="I74" i="61" s="1"/>
  <c r="J305" i="51"/>
  <c r="I305"/>
  <c r="D305"/>
  <c r="I73" i="61" s="1"/>
  <c r="J294" i="51"/>
  <c r="I294"/>
  <c r="E294"/>
  <c r="I72" i="61" s="1"/>
  <c r="J284" i="51"/>
  <c r="I284"/>
  <c r="F284"/>
  <c r="I71" i="61" s="1"/>
  <c r="C283" i="51"/>
  <c r="C282"/>
  <c r="C281"/>
  <c r="C280"/>
  <c r="C279"/>
  <c r="J273"/>
  <c r="I273"/>
  <c r="F273"/>
  <c r="I70" i="61" s="1"/>
  <c r="E272" i="51"/>
  <c r="D271"/>
  <c r="J265"/>
  <c r="I265"/>
  <c r="F265"/>
  <c r="I69" i="61" s="1"/>
  <c r="E264" i="51"/>
  <c r="E263"/>
  <c r="E262"/>
  <c r="E261"/>
  <c r="E260"/>
  <c r="E259"/>
  <c r="J250"/>
  <c r="I250"/>
  <c r="F250"/>
  <c r="I67" i="61" s="1"/>
  <c r="E249" i="51"/>
  <c r="E248"/>
  <c r="E247"/>
  <c r="J241"/>
  <c r="I241"/>
  <c r="D241"/>
  <c r="I66" i="61" s="1"/>
  <c r="J232" i="51"/>
  <c r="I232"/>
  <c r="D232"/>
  <c r="I65" i="61" s="1"/>
  <c r="J223" i="51"/>
  <c r="I223"/>
  <c r="E223"/>
  <c r="I64" i="61" s="1"/>
  <c r="J211" i="51"/>
  <c r="I211"/>
  <c r="E211"/>
  <c r="I59" i="61" s="1"/>
  <c r="J202" i="51"/>
  <c r="I202"/>
  <c r="E202"/>
  <c r="I58" i="61" s="1"/>
  <c r="J190" i="51"/>
  <c r="I190"/>
  <c r="C190"/>
  <c r="I53" i="61" s="1"/>
  <c r="J179" i="51"/>
  <c r="I179"/>
  <c r="C179"/>
  <c r="I52" i="61" s="1"/>
  <c r="J168" i="51"/>
  <c r="I168"/>
  <c r="C168"/>
  <c r="I51" i="61" s="1"/>
  <c r="J157" i="51"/>
  <c r="I157"/>
  <c r="C157"/>
  <c r="I50" i="61" s="1"/>
  <c r="J139" i="51"/>
  <c r="J144" s="1"/>
  <c r="I139"/>
  <c r="I144" s="1"/>
  <c r="C139"/>
  <c r="C144" s="1"/>
  <c r="I48" i="61" s="1"/>
  <c r="I47" s="1"/>
  <c r="C126" i="51"/>
  <c r="C123" s="1"/>
  <c r="J123"/>
  <c r="I123"/>
  <c r="I122" s="1"/>
  <c r="I131" s="1"/>
  <c r="E123"/>
  <c r="D123"/>
  <c r="J122"/>
  <c r="J131" s="1"/>
  <c r="E122"/>
  <c r="E131" s="1"/>
  <c r="J113"/>
  <c r="J116" s="1"/>
  <c r="I113"/>
  <c r="I116" s="1"/>
  <c r="E113"/>
  <c r="E116" s="1"/>
  <c r="D113"/>
  <c r="C113"/>
  <c r="J105"/>
  <c r="I105"/>
  <c r="E105"/>
  <c r="I40" i="61" s="1"/>
  <c r="I39" s="1"/>
  <c r="I38" s="1"/>
  <c r="D104" i="51"/>
  <c r="D103"/>
  <c r="D102"/>
  <c r="J88"/>
  <c r="I88"/>
  <c r="D88"/>
  <c r="J86"/>
  <c r="I86"/>
  <c r="D86"/>
  <c r="J78"/>
  <c r="I78"/>
  <c r="E78"/>
  <c r="I34" i="61" s="1"/>
  <c r="I33" s="1"/>
  <c r="D77" i="51"/>
  <c r="J69"/>
  <c r="I69"/>
  <c r="F68"/>
  <c r="F69" s="1"/>
  <c r="I32" i="61" s="1"/>
  <c r="C59" i="51"/>
  <c r="C58"/>
  <c r="J56"/>
  <c r="I56"/>
  <c r="F56"/>
  <c r="C53"/>
  <c r="C52"/>
  <c r="J50"/>
  <c r="I50"/>
  <c r="F50"/>
  <c r="C43"/>
  <c r="J41"/>
  <c r="I41"/>
  <c r="F41"/>
  <c r="C40"/>
  <c r="J38"/>
  <c r="J44" s="1"/>
  <c r="I38"/>
  <c r="I44" s="1"/>
  <c r="F38"/>
  <c r="J30"/>
  <c r="I30"/>
  <c r="E30"/>
  <c r="I28" i="61" s="1"/>
  <c r="J22" i="51"/>
  <c r="C22"/>
  <c r="K21"/>
  <c r="G21" s="1"/>
  <c r="D21" s="1"/>
  <c r="D22" s="1"/>
  <c r="J1309" i="50"/>
  <c r="I1309"/>
  <c r="F1309"/>
  <c r="E1308"/>
  <c r="J1302"/>
  <c r="I1302"/>
  <c r="D1302"/>
  <c r="J1293"/>
  <c r="I1293"/>
  <c r="D1293"/>
  <c r="J1282"/>
  <c r="I1282"/>
  <c r="E1282"/>
  <c r="D1281"/>
  <c r="D1280"/>
  <c r="D1279"/>
  <c r="D1278"/>
  <c r="J1272"/>
  <c r="I1272"/>
  <c r="F1272"/>
  <c r="E1271"/>
  <c r="E1270"/>
  <c r="E1269"/>
  <c r="J1262"/>
  <c r="I1262"/>
  <c r="F1262"/>
  <c r="E1261"/>
  <c r="E1260"/>
  <c r="E1259"/>
  <c r="E1258"/>
  <c r="J1252"/>
  <c r="I1252"/>
  <c r="F1252"/>
  <c r="G285" i="61" s="1"/>
  <c r="E1251" i="50"/>
  <c r="E1250"/>
  <c r="E1249"/>
  <c r="E1248"/>
  <c r="J1242"/>
  <c r="I1242"/>
  <c r="F1242"/>
  <c r="E1241"/>
  <c r="E1240"/>
  <c r="E1239"/>
  <c r="E1238"/>
  <c r="J1232"/>
  <c r="I1232"/>
  <c r="F1232"/>
  <c r="E1231"/>
  <c r="E1230"/>
  <c r="E1229"/>
  <c r="J1222"/>
  <c r="I1222"/>
  <c r="F1222"/>
  <c r="J1212"/>
  <c r="I1212"/>
  <c r="E1212"/>
  <c r="J1202"/>
  <c r="I1202"/>
  <c r="D1202"/>
  <c r="J1191"/>
  <c r="I1191"/>
  <c r="D1191"/>
  <c r="J1180"/>
  <c r="I1180"/>
  <c r="E1180"/>
  <c r="J1170"/>
  <c r="I1170"/>
  <c r="F1170"/>
  <c r="C1169"/>
  <c r="C1168"/>
  <c r="C1167"/>
  <c r="C1166"/>
  <c r="C1165"/>
  <c r="J1159"/>
  <c r="I1159"/>
  <c r="F1159"/>
  <c r="E1158"/>
  <c r="D1157"/>
  <c r="J1151"/>
  <c r="I1151"/>
  <c r="F1151"/>
  <c r="E1150"/>
  <c r="E1149"/>
  <c r="E1148"/>
  <c r="E1147"/>
  <c r="E1146"/>
  <c r="E1145"/>
  <c r="J1136"/>
  <c r="I1136"/>
  <c r="F1136"/>
  <c r="E1135"/>
  <c r="E1134"/>
  <c r="E1133"/>
  <c r="J1127"/>
  <c r="I1127"/>
  <c r="D1127"/>
  <c r="J1118"/>
  <c r="I1118"/>
  <c r="D1118"/>
  <c r="J1109"/>
  <c r="I1109"/>
  <c r="E1109"/>
  <c r="J1097"/>
  <c r="I1097"/>
  <c r="E1097"/>
  <c r="J1088"/>
  <c r="I1088"/>
  <c r="E1088"/>
  <c r="J1076"/>
  <c r="I1076"/>
  <c r="C1076"/>
  <c r="J1065"/>
  <c r="I1065"/>
  <c r="C1065"/>
  <c r="J1054"/>
  <c r="I1054"/>
  <c r="C1054"/>
  <c r="J1043"/>
  <c r="I1043"/>
  <c r="C1043"/>
  <c r="J1025"/>
  <c r="J1030" s="1"/>
  <c r="I1025"/>
  <c r="I1030" s="1"/>
  <c r="C1025"/>
  <c r="C1030" s="1"/>
  <c r="C1012"/>
  <c r="C1009" s="1"/>
  <c r="J1009"/>
  <c r="I1009"/>
  <c r="I1008" s="1"/>
  <c r="I1017" s="1"/>
  <c r="E1009"/>
  <c r="D1009"/>
  <c r="J1008"/>
  <c r="J1017" s="1"/>
  <c r="E1008"/>
  <c r="E1017" s="1"/>
  <c r="J999"/>
  <c r="J1002" s="1"/>
  <c r="I999"/>
  <c r="I1002" s="1"/>
  <c r="E999"/>
  <c r="E1002" s="1"/>
  <c r="D999"/>
  <c r="C999"/>
  <c r="J991"/>
  <c r="I991"/>
  <c r="E991"/>
  <c r="D990"/>
  <c r="D989"/>
  <c r="D988"/>
  <c r="J974"/>
  <c r="I974"/>
  <c r="D974"/>
  <c r="J972"/>
  <c r="I972"/>
  <c r="D972"/>
  <c r="J964"/>
  <c r="I964"/>
  <c r="E964"/>
  <c r="D963"/>
  <c r="J955"/>
  <c r="I955"/>
  <c r="F954"/>
  <c r="F955" s="1"/>
  <c r="C945"/>
  <c r="C944"/>
  <c r="J942"/>
  <c r="I942"/>
  <c r="F942"/>
  <c r="C939"/>
  <c r="C938"/>
  <c r="J936"/>
  <c r="I936"/>
  <c r="F936"/>
  <c r="C929"/>
  <c r="J927"/>
  <c r="I927"/>
  <c r="F927"/>
  <c r="C926"/>
  <c r="J924"/>
  <c r="J930" s="1"/>
  <c r="I924"/>
  <c r="I930" s="1"/>
  <c r="F924"/>
  <c r="J916"/>
  <c r="I916"/>
  <c r="E916"/>
  <c r="J908"/>
  <c r="C908"/>
  <c r="K907"/>
  <c r="J865"/>
  <c r="I865"/>
  <c r="F865"/>
  <c r="G189" i="61" s="1"/>
  <c r="E864" i="50"/>
  <c r="J858"/>
  <c r="I858"/>
  <c r="D858"/>
  <c r="G188" i="61" s="1"/>
  <c r="G187" s="1"/>
  <c r="J849" i="50"/>
  <c r="I849"/>
  <c r="D849"/>
  <c r="G186" i="61" s="1"/>
  <c r="J838" i="50"/>
  <c r="I838"/>
  <c r="E838"/>
  <c r="G185" i="61" s="1"/>
  <c r="D837" i="50"/>
  <c r="D836"/>
  <c r="D835"/>
  <c r="D834"/>
  <c r="J828"/>
  <c r="I828"/>
  <c r="F828"/>
  <c r="G184" i="61" s="1"/>
  <c r="E827" i="50"/>
  <c r="E826"/>
  <c r="E825"/>
  <c r="J818"/>
  <c r="I818"/>
  <c r="F818"/>
  <c r="G183" i="61" s="1"/>
  <c r="E817" i="50"/>
  <c r="E816"/>
  <c r="E815"/>
  <c r="E814"/>
  <c r="J808"/>
  <c r="I808"/>
  <c r="F808"/>
  <c r="G182" i="61" s="1"/>
  <c r="E807" i="50"/>
  <c r="E806"/>
  <c r="E805"/>
  <c r="E804"/>
  <c r="J798"/>
  <c r="I798"/>
  <c r="F798"/>
  <c r="G181" i="61" s="1"/>
  <c r="E797" i="50"/>
  <c r="E796"/>
  <c r="E795"/>
  <c r="E794"/>
  <c r="J788"/>
  <c r="I788"/>
  <c r="F788"/>
  <c r="G180" i="61" s="1"/>
  <c r="E787" i="50"/>
  <c r="E786"/>
  <c r="E785"/>
  <c r="J778"/>
  <c r="I778"/>
  <c r="F778"/>
  <c r="G179" i="61" s="1"/>
  <c r="J768" i="50"/>
  <c r="I768"/>
  <c r="E768"/>
  <c r="G178" i="61" s="1"/>
  <c r="J758" i="50"/>
  <c r="I758"/>
  <c r="D758"/>
  <c r="G177" i="61" s="1"/>
  <c r="J747" i="50"/>
  <c r="I747"/>
  <c r="D747"/>
  <c r="G176" i="61" s="1"/>
  <c r="J736" i="50"/>
  <c r="I736"/>
  <c r="E736"/>
  <c r="G175" i="61" s="1"/>
  <c r="J726" i="50"/>
  <c r="I726"/>
  <c r="F726"/>
  <c r="G174" i="61" s="1"/>
  <c r="C725" i="50"/>
  <c r="C724"/>
  <c r="C723"/>
  <c r="C722"/>
  <c r="C721"/>
  <c r="J715"/>
  <c r="I715"/>
  <c r="F715"/>
  <c r="G173" i="61" s="1"/>
  <c r="E714" i="50"/>
  <c r="D713"/>
  <c r="J707"/>
  <c r="I707"/>
  <c r="F707"/>
  <c r="G172" i="61" s="1"/>
  <c r="E706" i="50"/>
  <c r="E705"/>
  <c r="E704"/>
  <c r="E703"/>
  <c r="E702"/>
  <c r="E701"/>
  <c r="J692"/>
  <c r="I692"/>
  <c r="F692"/>
  <c r="G170" i="61" s="1"/>
  <c r="E691" i="50"/>
  <c r="E690"/>
  <c r="E689"/>
  <c r="J683"/>
  <c r="I683"/>
  <c r="D683"/>
  <c r="G169" i="61" s="1"/>
  <c r="J674" i="50"/>
  <c r="I674"/>
  <c r="D674"/>
  <c r="G168" i="61" s="1"/>
  <c r="J665" i="50"/>
  <c r="I665"/>
  <c r="E665"/>
  <c r="G167" i="61" s="1"/>
  <c r="J653" i="50"/>
  <c r="I653"/>
  <c r="E653"/>
  <c r="G162" i="61" s="1"/>
  <c r="J644" i="50"/>
  <c r="I644"/>
  <c r="E644"/>
  <c r="G161" i="61" s="1"/>
  <c r="J632" i="50"/>
  <c r="I632"/>
  <c r="C632"/>
  <c r="G156" i="61" s="1"/>
  <c r="J621" i="50"/>
  <c r="I621"/>
  <c r="C621"/>
  <c r="G155" i="61" s="1"/>
  <c r="J610" i="50"/>
  <c r="I610"/>
  <c r="C610"/>
  <c r="G154" i="61" s="1"/>
  <c r="J599" i="50"/>
  <c r="I599"/>
  <c r="C599"/>
  <c r="G153" i="61" s="1"/>
  <c r="J581" i="50"/>
  <c r="J586" s="1"/>
  <c r="I581"/>
  <c r="I586" s="1"/>
  <c r="C581"/>
  <c r="C586" s="1"/>
  <c r="G151" i="61" s="1"/>
  <c r="G150" s="1"/>
  <c r="C568" i="50"/>
  <c r="C565" s="1"/>
  <c r="J565"/>
  <c r="I565"/>
  <c r="I564" s="1"/>
  <c r="I573" s="1"/>
  <c r="E565"/>
  <c r="D565"/>
  <c r="J564"/>
  <c r="J573" s="1"/>
  <c r="E564"/>
  <c r="E573" s="1"/>
  <c r="J555"/>
  <c r="J558" s="1"/>
  <c r="I555"/>
  <c r="I558" s="1"/>
  <c r="E555"/>
  <c r="E558" s="1"/>
  <c r="D555"/>
  <c r="C555"/>
  <c r="J547"/>
  <c r="I547"/>
  <c r="E547"/>
  <c r="G143" i="61" s="1"/>
  <c r="G142" s="1"/>
  <c r="G141" s="1"/>
  <c r="D546" i="50"/>
  <c r="D545"/>
  <c r="D544"/>
  <c r="J530"/>
  <c r="I530"/>
  <c r="D530"/>
  <c r="J528"/>
  <c r="I528"/>
  <c r="I536" s="1"/>
  <c r="D528"/>
  <c r="J520"/>
  <c r="I520"/>
  <c r="E520"/>
  <c r="G137" i="61" s="1"/>
  <c r="G136" s="1"/>
  <c r="D519" i="50"/>
  <c r="J511"/>
  <c r="I511"/>
  <c r="F510"/>
  <c r="F511" s="1"/>
  <c r="G135" i="61" s="1"/>
  <c r="C501" i="50"/>
  <c r="C500"/>
  <c r="J498"/>
  <c r="I498"/>
  <c r="F498"/>
  <c r="C495"/>
  <c r="C494"/>
  <c r="J492"/>
  <c r="I492"/>
  <c r="F492"/>
  <c r="C485"/>
  <c r="J483"/>
  <c r="I483"/>
  <c r="F483"/>
  <c r="C482"/>
  <c r="J480"/>
  <c r="J486" s="1"/>
  <c r="I480"/>
  <c r="I486" s="1"/>
  <c r="F480"/>
  <c r="J472"/>
  <c r="I472"/>
  <c r="E472"/>
  <c r="G131" i="61" s="1"/>
  <c r="J464" i="50"/>
  <c r="C529" s="1"/>
  <c r="C464"/>
  <c r="K463"/>
  <c r="J421"/>
  <c r="I421"/>
  <c r="F421"/>
  <c r="E420"/>
  <c r="J414"/>
  <c r="I414"/>
  <c r="D414"/>
  <c r="J405"/>
  <c r="I405"/>
  <c r="D405"/>
  <c r="J394"/>
  <c r="I394"/>
  <c r="E394"/>
  <c r="D393"/>
  <c r="D392"/>
  <c r="D391"/>
  <c r="D390"/>
  <c r="J384"/>
  <c r="I384"/>
  <c r="E383"/>
  <c r="J375"/>
  <c r="I375"/>
  <c r="F375"/>
  <c r="E374"/>
  <c r="E373"/>
  <c r="E372"/>
  <c r="J365"/>
  <c r="I365"/>
  <c r="F365"/>
  <c r="E364"/>
  <c r="E363"/>
  <c r="E362"/>
  <c r="E361"/>
  <c r="J355"/>
  <c r="I355"/>
  <c r="F355"/>
  <c r="E354"/>
  <c r="E353"/>
  <c r="E352"/>
  <c r="E351"/>
  <c r="J345"/>
  <c r="I345"/>
  <c r="J336"/>
  <c r="I336"/>
  <c r="F336"/>
  <c r="G76" i="61" s="1"/>
  <c r="J326" i="50"/>
  <c r="I326"/>
  <c r="E326"/>
  <c r="J316"/>
  <c r="I316"/>
  <c r="D316"/>
  <c r="J305"/>
  <c r="I305"/>
  <c r="D305"/>
  <c r="G73" i="61" s="1"/>
  <c r="J294" i="50"/>
  <c r="I294"/>
  <c r="E294"/>
  <c r="J284"/>
  <c r="I284"/>
  <c r="F284"/>
  <c r="C283"/>
  <c r="C282"/>
  <c r="C281"/>
  <c r="C280"/>
  <c r="C279"/>
  <c r="J273"/>
  <c r="I273"/>
  <c r="F273"/>
  <c r="E272"/>
  <c r="D271"/>
  <c r="J265"/>
  <c r="I265"/>
  <c r="F265"/>
  <c r="E264"/>
  <c r="E263"/>
  <c r="E262"/>
  <c r="E261"/>
  <c r="E260"/>
  <c r="E259"/>
  <c r="J250"/>
  <c r="I250"/>
  <c r="F250"/>
  <c r="E249"/>
  <c r="E248"/>
  <c r="E247"/>
  <c r="J241"/>
  <c r="I241"/>
  <c r="D241"/>
  <c r="J232"/>
  <c r="I232"/>
  <c r="D232"/>
  <c r="J223"/>
  <c r="I223"/>
  <c r="E223"/>
  <c r="J211"/>
  <c r="I211"/>
  <c r="E211"/>
  <c r="J202"/>
  <c r="I202"/>
  <c r="E202"/>
  <c r="J190"/>
  <c r="I190"/>
  <c r="C190"/>
  <c r="J179"/>
  <c r="I179"/>
  <c r="C179"/>
  <c r="J168"/>
  <c r="I168"/>
  <c r="C168"/>
  <c r="J157"/>
  <c r="I157"/>
  <c r="C157"/>
  <c r="J139"/>
  <c r="J144" s="1"/>
  <c r="I139"/>
  <c r="I144" s="1"/>
  <c r="C139"/>
  <c r="C144" s="1"/>
  <c r="C126"/>
  <c r="C123" s="1"/>
  <c r="J123"/>
  <c r="I123"/>
  <c r="I122" s="1"/>
  <c r="I131" s="1"/>
  <c r="E123"/>
  <c r="D123"/>
  <c r="J122"/>
  <c r="J131" s="1"/>
  <c r="E122"/>
  <c r="E131" s="1"/>
  <c r="J113"/>
  <c r="J116" s="1"/>
  <c r="I113"/>
  <c r="I116" s="1"/>
  <c r="E113"/>
  <c r="E116" s="1"/>
  <c r="D113"/>
  <c r="C113"/>
  <c r="J105"/>
  <c r="I105"/>
  <c r="E105"/>
  <c r="D104"/>
  <c r="D103"/>
  <c r="D102"/>
  <c r="J88"/>
  <c r="I88"/>
  <c r="D88"/>
  <c r="J86"/>
  <c r="I86"/>
  <c r="D86"/>
  <c r="J78"/>
  <c r="I78"/>
  <c r="E78"/>
  <c r="D77"/>
  <c r="J69"/>
  <c r="I69"/>
  <c r="F68"/>
  <c r="F69" s="1"/>
  <c r="C59"/>
  <c r="C58"/>
  <c r="J56"/>
  <c r="I56"/>
  <c r="F56"/>
  <c r="C53"/>
  <c r="C52"/>
  <c r="J50"/>
  <c r="J62" s="1"/>
  <c r="I50"/>
  <c r="F50"/>
  <c r="C43"/>
  <c r="J41"/>
  <c r="I41"/>
  <c r="F41"/>
  <c r="C40"/>
  <c r="J38"/>
  <c r="J44" s="1"/>
  <c r="I38"/>
  <c r="I44" s="1"/>
  <c r="F38"/>
  <c r="J30"/>
  <c r="I30"/>
  <c r="E30"/>
  <c r="G28" i="61" s="1"/>
  <c r="J22" i="50"/>
  <c r="C87" s="1"/>
  <c r="C22"/>
  <c r="D21"/>
  <c r="D22" s="1"/>
  <c r="J1404" i="49"/>
  <c r="I1404"/>
  <c r="F1404"/>
  <c r="F292" i="61" s="1"/>
  <c r="E1403" i="49"/>
  <c r="J1397"/>
  <c r="I1397"/>
  <c r="D1397"/>
  <c r="F291" i="61" s="1"/>
  <c r="J1369" i="49"/>
  <c r="I1369"/>
  <c r="D1369"/>
  <c r="F289" i="61" s="1"/>
  <c r="J1358" i="49"/>
  <c r="I1358"/>
  <c r="E1358"/>
  <c r="F288" i="61" s="1"/>
  <c r="D1357" i="49"/>
  <c r="D1356"/>
  <c r="D1355"/>
  <c r="D1354"/>
  <c r="J1348"/>
  <c r="I1348"/>
  <c r="F1348"/>
  <c r="F287" i="61" s="1"/>
  <c r="E1347" i="49"/>
  <c r="J1338"/>
  <c r="I1338"/>
  <c r="F1338"/>
  <c r="F286" i="61" s="1"/>
  <c r="E1337" i="49"/>
  <c r="E1336"/>
  <c r="E1335"/>
  <c r="E1334"/>
  <c r="J1328"/>
  <c r="I1328"/>
  <c r="F1328"/>
  <c r="F285" i="61" s="1"/>
  <c r="E1327" i="49"/>
  <c r="E1326"/>
  <c r="E1325"/>
  <c r="E1324"/>
  <c r="J1318"/>
  <c r="I1318"/>
  <c r="F1318"/>
  <c r="F284" i="61" s="1"/>
  <c r="E1317" i="49"/>
  <c r="E1316"/>
  <c r="E1315"/>
  <c r="E1314"/>
  <c r="J1308"/>
  <c r="I1308"/>
  <c r="F1308"/>
  <c r="F283" i="61" s="1"/>
  <c r="E1307" i="49"/>
  <c r="E1306"/>
  <c r="E1305"/>
  <c r="E1304"/>
  <c r="J1298"/>
  <c r="I1298"/>
  <c r="F1298"/>
  <c r="F282" i="61" s="1"/>
  <c r="J1288" i="49"/>
  <c r="I1288"/>
  <c r="E1288"/>
  <c r="F281" i="61" s="1"/>
  <c r="J1278" i="49"/>
  <c r="I1278"/>
  <c r="D1278"/>
  <c r="F280" i="61" s="1"/>
  <c r="J1267" i="49"/>
  <c r="I1267"/>
  <c r="D1267"/>
  <c r="F279" i="61" s="1"/>
  <c r="J1256" i="49"/>
  <c r="I1256"/>
  <c r="E1256"/>
  <c r="F278" i="61" s="1"/>
  <c r="J1246" i="49"/>
  <c r="I1246"/>
  <c r="F1246"/>
  <c r="F277" i="61" s="1"/>
  <c r="C1245" i="49"/>
  <c r="J1235"/>
  <c r="I1235"/>
  <c r="F1235"/>
  <c r="F276" i="61" s="1"/>
  <c r="E1234" i="49"/>
  <c r="D1233"/>
  <c r="J1227"/>
  <c r="I1227"/>
  <c r="F1227"/>
  <c r="F275" i="61" s="1"/>
  <c r="E1226" i="49"/>
  <c r="E1225"/>
  <c r="E1224"/>
  <c r="E1223"/>
  <c r="E1222"/>
  <c r="E1221"/>
  <c r="J1212"/>
  <c r="I1212"/>
  <c r="F1212"/>
  <c r="E1211"/>
  <c r="E1210"/>
  <c r="E1209"/>
  <c r="J1203"/>
  <c r="I1203"/>
  <c r="D1203"/>
  <c r="F272" i="61" s="1"/>
  <c r="J1194" i="49"/>
  <c r="I1194"/>
  <c r="D1194"/>
  <c r="F271" i="61" s="1"/>
  <c r="J1185" i="49"/>
  <c r="I1185"/>
  <c r="E1185"/>
  <c r="F270" i="61" s="1"/>
  <c r="J1173" i="49"/>
  <c r="I1173"/>
  <c r="E1173"/>
  <c r="F265" i="61" s="1"/>
  <c r="J1164" i="49"/>
  <c r="I1164"/>
  <c r="E1164"/>
  <c r="F264" i="61" s="1"/>
  <c r="J1152" i="49"/>
  <c r="I1152"/>
  <c r="C1152"/>
  <c r="F259" i="61" s="1"/>
  <c r="J1141" i="49"/>
  <c r="I1141"/>
  <c r="C1141"/>
  <c r="F258" i="61" s="1"/>
  <c r="J1130" i="49"/>
  <c r="I1130"/>
  <c r="C1130"/>
  <c r="F257" i="61" s="1"/>
  <c r="J1119" i="49"/>
  <c r="I1119"/>
  <c r="C1119"/>
  <c r="F256" i="61" s="1"/>
  <c r="J1101" i="49"/>
  <c r="J1106" s="1"/>
  <c r="I1101"/>
  <c r="I1106" s="1"/>
  <c r="C1101"/>
  <c r="C1106" s="1"/>
  <c r="F254" i="61" s="1"/>
  <c r="C1088" i="49"/>
  <c r="C1085" s="1"/>
  <c r="J1085"/>
  <c r="J1084" s="1"/>
  <c r="J1093" s="1"/>
  <c r="I1085"/>
  <c r="I1084" s="1"/>
  <c r="I1093" s="1"/>
  <c r="E1085"/>
  <c r="D1085"/>
  <c r="E1084"/>
  <c r="E1093" s="1"/>
  <c r="J1075"/>
  <c r="J1078" s="1"/>
  <c r="I1075"/>
  <c r="I1078" s="1"/>
  <c r="E1075"/>
  <c r="E1078" s="1"/>
  <c r="D1075"/>
  <c r="C1075"/>
  <c r="J1067"/>
  <c r="I1067"/>
  <c r="E1067"/>
  <c r="F246" i="61" s="1"/>
  <c r="D1066" i="49"/>
  <c r="D1065"/>
  <c r="D1064"/>
  <c r="J1050"/>
  <c r="I1050"/>
  <c r="J1048"/>
  <c r="I1048"/>
  <c r="J1040"/>
  <c r="I1040"/>
  <c r="E1040"/>
  <c r="F240" i="61" s="1"/>
  <c r="D1039" i="49"/>
  <c r="J1031"/>
  <c r="I1031"/>
  <c r="F1030"/>
  <c r="F1031" s="1"/>
  <c r="F238" i="61" s="1"/>
  <c r="C1021" i="49"/>
  <c r="C1020"/>
  <c r="J1018"/>
  <c r="I1018"/>
  <c r="F1018"/>
  <c r="C1015"/>
  <c r="C1014"/>
  <c r="J1012"/>
  <c r="I1012"/>
  <c r="F1012"/>
  <c r="C1005"/>
  <c r="J1003"/>
  <c r="I1003"/>
  <c r="F1003"/>
  <c r="C1002"/>
  <c r="J1000"/>
  <c r="J1006" s="1"/>
  <c r="I1000"/>
  <c r="I1006" s="1"/>
  <c r="F1000"/>
  <c r="J992"/>
  <c r="I992"/>
  <c r="E992"/>
  <c r="F234" i="61" s="1"/>
  <c r="F188"/>
  <c r="J899" i="49"/>
  <c r="I899"/>
  <c r="D899"/>
  <c r="F186" i="61" s="1"/>
  <c r="J888" i="49"/>
  <c r="I888"/>
  <c r="E888"/>
  <c r="F185" i="61" s="1"/>
  <c r="D887" i="49"/>
  <c r="D886"/>
  <c r="D885"/>
  <c r="D884"/>
  <c r="J878"/>
  <c r="I878"/>
  <c r="F878"/>
  <c r="F184" i="61" s="1"/>
  <c r="E877" i="49"/>
  <c r="J868"/>
  <c r="I868"/>
  <c r="F868"/>
  <c r="F183" i="61" s="1"/>
  <c r="E867" i="49"/>
  <c r="E866"/>
  <c r="E865"/>
  <c r="E864"/>
  <c r="J858"/>
  <c r="I858"/>
  <c r="F858"/>
  <c r="F182" i="61" s="1"/>
  <c r="E857" i="49"/>
  <c r="E856"/>
  <c r="E855"/>
  <c r="E854"/>
  <c r="J848"/>
  <c r="I848"/>
  <c r="F848"/>
  <c r="F181" i="61" s="1"/>
  <c r="E847" i="49"/>
  <c r="E846"/>
  <c r="E845"/>
  <c r="E844"/>
  <c r="J838"/>
  <c r="I838"/>
  <c r="F838"/>
  <c r="F180" i="61" s="1"/>
  <c r="E837" i="49"/>
  <c r="E836"/>
  <c r="E835"/>
  <c r="E834"/>
  <c r="J828"/>
  <c r="I828"/>
  <c r="F828"/>
  <c r="F179" i="61" s="1"/>
  <c r="J818" i="49"/>
  <c r="I818"/>
  <c r="E818"/>
  <c r="F178" i="61" s="1"/>
  <c r="J808" i="49"/>
  <c r="I808"/>
  <c r="D808"/>
  <c r="F177" i="61" s="1"/>
  <c r="J797" i="49"/>
  <c r="I797"/>
  <c r="D797"/>
  <c r="F176" i="61" s="1"/>
  <c r="J786" i="49"/>
  <c r="I786"/>
  <c r="E786"/>
  <c r="F175" i="61" s="1"/>
  <c r="J776" i="49"/>
  <c r="I776"/>
  <c r="F776"/>
  <c r="F174" i="61" s="1"/>
  <c r="C775" i="49"/>
  <c r="J765"/>
  <c r="I765"/>
  <c r="F765"/>
  <c r="F173" i="61" s="1"/>
  <c r="E764" i="49"/>
  <c r="D763"/>
  <c r="J757"/>
  <c r="I757"/>
  <c r="F757"/>
  <c r="F172" i="61" s="1"/>
  <c r="E756" i="49"/>
  <c r="E755"/>
  <c r="E754"/>
  <c r="E753"/>
  <c r="E752"/>
  <c r="E751"/>
  <c r="J742"/>
  <c r="I742"/>
  <c r="F742"/>
  <c r="F170" i="61" s="1"/>
  <c r="E741" i="49"/>
  <c r="E740"/>
  <c r="E739"/>
  <c r="J733"/>
  <c r="I733"/>
  <c r="D733"/>
  <c r="F169" i="61" s="1"/>
  <c r="J724" i="49"/>
  <c r="I724"/>
  <c r="D724"/>
  <c r="F168" i="61" s="1"/>
  <c r="J715" i="49"/>
  <c r="I715"/>
  <c r="E715"/>
  <c r="F167" i="61" s="1"/>
  <c r="J703" i="49"/>
  <c r="I703"/>
  <c r="E703"/>
  <c r="F162" i="61" s="1"/>
  <c r="J694" i="49"/>
  <c r="I694"/>
  <c r="E694"/>
  <c r="F161" i="61" s="1"/>
  <c r="J682" i="49"/>
  <c r="I682"/>
  <c r="C682"/>
  <c r="F156" i="61" s="1"/>
  <c r="J671" i="49"/>
  <c r="I671"/>
  <c r="C671"/>
  <c r="F155" i="61" s="1"/>
  <c r="J660" i="49"/>
  <c r="I660"/>
  <c r="C660"/>
  <c r="F154" i="61" s="1"/>
  <c r="J649" i="49"/>
  <c r="I649"/>
  <c r="C649"/>
  <c r="F153" i="61" s="1"/>
  <c r="J631" i="49"/>
  <c r="J636" s="1"/>
  <c r="I631"/>
  <c r="I636" s="1"/>
  <c r="C631"/>
  <c r="C636" s="1"/>
  <c r="F151" i="61" s="1"/>
  <c r="C618" i="49"/>
  <c r="C615" s="1"/>
  <c r="J615"/>
  <c r="J614" s="1"/>
  <c r="J623" s="1"/>
  <c r="I615"/>
  <c r="I614" s="1"/>
  <c r="I623" s="1"/>
  <c r="E615"/>
  <c r="D615"/>
  <c r="E614"/>
  <c r="E623" s="1"/>
  <c r="J605"/>
  <c r="J608" s="1"/>
  <c r="I605"/>
  <c r="I608" s="1"/>
  <c r="E605"/>
  <c r="E608" s="1"/>
  <c r="D605"/>
  <c r="C605"/>
  <c r="J597"/>
  <c r="I597"/>
  <c r="E597"/>
  <c r="F143" i="61" s="1"/>
  <c r="D596" i="49"/>
  <c r="D595"/>
  <c r="D594"/>
  <c r="J580"/>
  <c r="I580"/>
  <c r="J578"/>
  <c r="I578"/>
  <c r="J570"/>
  <c r="I570"/>
  <c r="E570"/>
  <c r="F137" i="61" s="1"/>
  <c r="D569" i="49"/>
  <c r="J561"/>
  <c r="I561"/>
  <c r="F560"/>
  <c r="F561" s="1"/>
  <c r="F135" i="61" s="1"/>
  <c r="C551" i="49"/>
  <c r="C550"/>
  <c r="J548"/>
  <c r="I548"/>
  <c r="F548"/>
  <c r="C545"/>
  <c r="C544"/>
  <c r="J542"/>
  <c r="I542"/>
  <c r="F542"/>
  <c r="C535"/>
  <c r="J533"/>
  <c r="I533"/>
  <c r="F533"/>
  <c r="C532"/>
  <c r="J530"/>
  <c r="J536" s="1"/>
  <c r="I530"/>
  <c r="I536" s="1"/>
  <c r="F530"/>
  <c r="J522"/>
  <c r="I522"/>
  <c r="E522"/>
  <c r="F131" i="61" s="1"/>
  <c r="J462" i="49"/>
  <c r="I462"/>
  <c r="F462"/>
  <c r="E461"/>
  <c r="J455"/>
  <c r="I455"/>
  <c r="D455"/>
  <c r="F85" i="61" s="1"/>
  <c r="J426" i="49"/>
  <c r="I426"/>
  <c r="D426"/>
  <c r="F83" i="61" s="1"/>
  <c r="J415" i="49"/>
  <c r="I415"/>
  <c r="E415"/>
  <c r="F82" i="61" s="1"/>
  <c r="D414" i="49"/>
  <c r="D413"/>
  <c r="D412"/>
  <c r="D411"/>
  <c r="J405"/>
  <c r="I405"/>
  <c r="F81" i="61"/>
  <c r="J393" i="49"/>
  <c r="I393"/>
  <c r="F393"/>
  <c r="F80" i="61" s="1"/>
  <c r="E392" i="49"/>
  <c r="E391"/>
  <c r="E390"/>
  <c r="E389"/>
  <c r="J383"/>
  <c r="I383"/>
  <c r="F79" i="61"/>
  <c r="E382" i="49"/>
  <c r="E378"/>
  <c r="J371"/>
  <c r="I371"/>
  <c r="F371"/>
  <c r="F78" i="61" s="1"/>
  <c r="E370" i="49"/>
  <c r="E369"/>
  <c r="E368"/>
  <c r="E367"/>
  <c r="J361"/>
  <c r="I361"/>
  <c r="F361"/>
  <c r="F77" i="61" s="1"/>
  <c r="E360" i="49"/>
  <c r="E359"/>
  <c r="E358"/>
  <c r="E357"/>
  <c r="J351"/>
  <c r="I351"/>
  <c r="F351"/>
  <c r="F76" i="61" s="1"/>
  <c r="J341" i="49"/>
  <c r="I341"/>
  <c r="E341"/>
  <c r="F75" i="61" s="1"/>
  <c r="J331" i="49"/>
  <c r="I331"/>
  <c r="D331"/>
  <c r="F74" i="61" s="1"/>
  <c r="J320" i="49"/>
  <c r="I320"/>
  <c r="D320"/>
  <c r="F73" i="61" s="1"/>
  <c r="J308" i="49"/>
  <c r="I308"/>
  <c r="E308"/>
  <c r="J298"/>
  <c r="I298"/>
  <c r="F298"/>
  <c r="F71" i="61" s="1"/>
  <c r="C297" i="49"/>
  <c r="C296"/>
  <c r="C295"/>
  <c r="C294"/>
  <c r="C293"/>
  <c r="J287"/>
  <c r="I287"/>
  <c r="F287"/>
  <c r="F70" i="61" s="1"/>
  <c r="E286" i="49"/>
  <c r="D285"/>
  <c r="J279"/>
  <c r="I279"/>
  <c r="F279"/>
  <c r="F69" i="61" s="1"/>
  <c r="E278" i="49"/>
  <c r="E277"/>
  <c r="E276"/>
  <c r="E275"/>
  <c r="E274"/>
  <c r="E273"/>
  <c r="J264"/>
  <c r="I264"/>
  <c r="F264"/>
  <c r="F67" i="61" s="1"/>
  <c r="E263" i="49"/>
  <c r="E262"/>
  <c r="E261"/>
  <c r="J255"/>
  <c r="I255"/>
  <c r="D255"/>
  <c r="F66" i="61" s="1"/>
  <c r="J246" i="49"/>
  <c r="I246"/>
  <c r="D246"/>
  <c r="F65" i="61" s="1"/>
  <c r="J237" i="49"/>
  <c r="I237"/>
  <c r="E237"/>
  <c r="F64" i="61" s="1"/>
  <c r="J225" i="49"/>
  <c r="I225"/>
  <c r="E225"/>
  <c r="F59" i="61" s="1"/>
  <c r="J216" i="49"/>
  <c r="I216"/>
  <c r="E216"/>
  <c r="F58" i="61" s="1"/>
  <c r="J204" i="49"/>
  <c r="I204"/>
  <c r="C204"/>
  <c r="F53" i="61" s="1"/>
  <c r="J193" i="49"/>
  <c r="I193"/>
  <c r="C193"/>
  <c r="F52" i="61" s="1"/>
  <c r="J182" i="49"/>
  <c r="I182"/>
  <c r="C182"/>
  <c r="F51" i="61" s="1"/>
  <c r="J171" i="49"/>
  <c r="I171"/>
  <c r="C171"/>
  <c r="F50" i="61" s="1"/>
  <c r="J153" i="49"/>
  <c r="J158" s="1"/>
  <c r="I153"/>
  <c r="I158" s="1"/>
  <c r="C153"/>
  <c r="C158" s="1"/>
  <c r="F48" i="61" s="1"/>
  <c r="F47" s="1"/>
  <c r="C140" i="49"/>
  <c r="C137" s="1"/>
  <c r="J137"/>
  <c r="I137"/>
  <c r="I136" s="1"/>
  <c r="I145" s="1"/>
  <c r="E137"/>
  <c r="D137"/>
  <c r="J136"/>
  <c r="J145" s="1"/>
  <c r="E136"/>
  <c r="E145" s="1"/>
  <c r="J127"/>
  <c r="J130" s="1"/>
  <c r="I127"/>
  <c r="I130" s="1"/>
  <c r="E127"/>
  <c r="E130" s="1"/>
  <c r="D127"/>
  <c r="C127"/>
  <c r="J119"/>
  <c r="I119"/>
  <c r="E119"/>
  <c r="F40" i="61" s="1"/>
  <c r="F39" s="1"/>
  <c r="F38" s="1"/>
  <c r="D118" i="49"/>
  <c r="D117"/>
  <c r="D116"/>
  <c r="J102"/>
  <c r="I102"/>
  <c r="J100"/>
  <c r="I100"/>
  <c r="J92"/>
  <c r="I92"/>
  <c r="E92"/>
  <c r="F34" i="61" s="1"/>
  <c r="F33" s="1"/>
  <c r="D91" i="49"/>
  <c r="J83"/>
  <c r="I83"/>
  <c r="F82"/>
  <c r="F83" s="1"/>
  <c r="F32" i="61" s="1"/>
  <c r="C73" i="49"/>
  <c r="C72"/>
  <c r="J70"/>
  <c r="I70"/>
  <c r="F70"/>
  <c r="C67"/>
  <c r="C66"/>
  <c r="J64"/>
  <c r="I64"/>
  <c r="F64"/>
  <c r="C57"/>
  <c r="J55"/>
  <c r="I55"/>
  <c r="F55"/>
  <c r="C54"/>
  <c r="J52"/>
  <c r="I52"/>
  <c r="I58" s="1"/>
  <c r="F52"/>
  <c r="J44"/>
  <c r="I44"/>
  <c r="E44"/>
  <c r="F28" i="61" s="1"/>
  <c r="L1354" i="28"/>
  <c r="N1355" s="1"/>
  <c r="F1352"/>
  <c r="E1351"/>
  <c r="D1345"/>
  <c r="E279" i="60" s="1"/>
  <c r="D1336" i="28"/>
  <c r="E277" i="60" s="1"/>
  <c r="E1325" i="28"/>
  <c r="E276" i="60" s="1"/>
  <c r="D1324" i="28"/>
  <c r="D1323"/>
  <c r="D1322"/>
  <c r="D1321"/>
  <c r="F1315"/>
  <c r="E275" i="60" s="1"/>
  <c r="E1314" i="28"/>
  <c r="E1313"/>
  <c r="E1312"/>
  <c r="E1311"/>
  <c r="F1303"/>
  <c r="E274" i="60" s="1"/>
  <c r="E1302" i="28"/>
  <c r="E1301"/>
  <c r="F1294"/>
  <c r="E273" i="60" s="1"/>
  <c r="E1293" i="28"/>
  <c r="E1292"/>
  <c r="E1291"/>
  <c r="F1285"/>
  <c r="E272" i="60" s="1"/>
  <c r="E1284" i="28"/>
  <c r="E1283"/>
  <c r="E1282"/>
  <c r="G299" i="62"/>
  <c r="F1257" i="28"/>
  <c r="E270" i="60" s="1"/>
  <c r="E1247" i="28"/>
  <c r="E269" i="60" s="1"/>
  <c r="D1239" i="28"/>
  <c r="E268" i="60" s="1"/>
  <c r="D1230" i="28"/>
  <c r="E267" i="60" s="1"/>
  <c r="E1219" i="28"/>
  <c r="E266" i="60" s="1"/>
  <c r="F1208" i="28"/>
  <c r="E265" i="60" s="1"/>
  <c r="C1207" i="28"/>
  <c r="C1206"/>
  <c r="C1205"/>
  <c r="C1204"/>
  <c r="F1198"/>
  <c r="E264" i="60" s="1"/>
  <c r="E1197" i="28"/>
  <c r="D1196"/>
  <c r="F1190"/>
  <c r="E263" i="60" s="1"/>
  <c r="E1189" i="28"/>
  <c r="E1188"/>
  <c r="E1187"/>
  <c r="E1186"/>
  <c r="E1185"/>
  <c r="E1184"/>
  <c r="F1175"/>
  <c r="E1174"/>
  <c r="E1173"/>
  <c r="E1172"/>
  <c r="D1166"/>
  <c r="E260" i="60" s="1"/>
  <c r="D1157" i="28"/>
  <c r="E259" i="60" s="1"/>
  <c r="E1148" i="28"/>
  <c r="E258" i="60" s="1"/>
  <c r="E1135" i="28"/>
  <c r="E253" i="60" s="1"/>
  <c r="E1126" i="28"/>
  <c r="E252" i="60" s="1"/>
  <c r="C1114" i="28"/>
  <c r="E247" i="60" s="1"/>
  <c r="C1103" i="28"/>
  <c r="E246" i="60" s="1"/>
  <c r="C1092" i="28"/>
  <c r="E245" i="60" s="1"/>
  <c r="C1081" i="28"/>
  <c r="E244" i="60" s="1"/>
  <c r="C1063" i="28"/>
  <c r="C1068" s="1"/>
  <c r="E242" i="60" s="1"/>
  <c r="C1050" i="28"/>
  <c r="C1047" s="1"/>
  <c r="E1047"/>
  <c r="D1047"/>
  <c r="E1046"/>
  <c r="E1055" s="1"/>
  <c r="E1037"/>
  <c r="E1040" s="1"/>
  <c r="D1037"/>
  <c r="C1037"/>
  <c r="E1029"/>
  <c r="E234" i="60" s="1"/>
  <c r="D1028" i="28"/>
  <c r="D1027"/>
  <c r="D1026"/>
  <c r="E1002"/>
  <c r="E228" i="60" s="1"/>
  <c r="D1001" i="28"/>
  <c r="F992"/>
  <c r="F993" s="1"/>
  <c r="E226" i="60" s="1"/>
  <c r="C980" i="28"/>
  <c r="C979"/>
  <c r="F977"/>
  <c r="C974"/>
  <c r="C973"/>
  <c r="F971"/>
  <c r="C964"/>
  <c r="F962"/>
  <c r="C961"/>
  <c r="F959"/>
  <c r="E951"/>
  <c r="E222" i="60" s="1"/>
  <c r="C943" i="28"/>
  <c r="J943"/>
  <c r="C1011" s="1"/>
  <c r="L902"/>
  <c r="N903" s="1"/>
  <c r="F900"/>
  <c r="E899"/>
  <c r="D893"/>
  <c r="E180" i="60" s="1"/>
  <c r="D884" i="28"/>
  <c r="E178" i="60" s="1"/>
  <c r="E873" i="28"/>
  <c r="E177" i="60" s="1"/>
  <c r="D872" i="28"/>
  <c r="D871"/>
  <c r="D870"/>
  <c r="D869"/>
  <c r="F863"/>
  <c r="E176" i="60" s="1"/>
  <c r="E862" i="28"/>
  <c r="E861"/>
  <c r="E860"/>
  <c r="E859"/>
  <c r="E858"/>
  <c r="E857"/>
  <c r="F851"/>
  <c r="E175" i="60" s="1"/>
  <c r="E850" i="28"/>
  <c r="E849"/>
  <c r="F842"/>
  <c r="E174" i="60" s="1"/>
  <c r="E841" i="28"/>
  <c r="E840"/>
  <c r="E839"/>
  <c r="F833"/>
  <c r="E173" i="60" s="1"/>
  <c r="E832" i="28"/>
  <c r="E831"/>
  <c r="E830"/>
  <c r="G191" i="62"/>
  <c r="F805" i="28"/>
  <c r="E171" i="60" s="1"/>
  <c r="E795" i="28"/>
  <c r="E170" i="60" s="1"/>
  <c r="D787" i="28"/>
  <c r="E169" i="60" s="1"/>
  <c r="D778" i="28"/>
  <c r="E168" i="60" s="1"/>
  <c r="E767" i="28"/>
  <c r="E167" i="60" s="1"/>
  <c r="F756" i="28"/>
  <c r="E166" i="60" s="1"/>
  <c r="C755" i="28"/>
  <c r="C754"/>
  <c r="C753"/>
  <c r="C752"/>
  <c r="F746"/>
  <c r="E165" i="60" s="1"/>
  <c r="E745" i="28"/>
  <c r="D744"/>
  <c r="F738"/>
  <c r="E164" i="60" s="1"/>
  <c r="E737" i="28"/>
  <c r="E736"/>
  <c r="E735"/>
  <c r="E734"/>
  <c r="E733"/>
  <c r="E732"/>
  <c r="F723"/>
  <c r="E162" i="60" s="1"/>
  <c r="E722" i="28"/>
  <c r="E721"/>
  <c r="E720"/>
  <c r="D714"/>
  <c r="E161" i="60" s="1"/>
  <c r="D705" i="28"/>
  <c r="E160" i="60" s="1"/>
  <c r="E696" i="28"/>
  <c r="E159" i="60" s="1"/>
  <c r="E683" i="28"/>
  <c r="E154" i="60" s="1"/>
  <c r="E674" i="28"/>
  <c r="E153" i="60" s="1"/>
  <c r="C662" i="28"/>
  <c r="E148" i="60" s="1"/>
  <c r="C651" i="28"/>
  <c r="E147" i="60" s="1"/>
  <c r="C640" i="28"/>
  <c r="E146" i="60" s="1"/>
  <c r="C629" i="28"/>
  <c r="E145" i="60" s="1"/>
  <c r="C611" i="28"/>
  <c r="C616" s="1"/>
  <c r="E143" i="60" s="1"/>
  <c r="C598" i="28"/>
  <c r="C595" s="1"/>
  <c r="E595"/>
  <c r="D595"/>
  <c r="E594"/>
  <c r="E603" s="1"/>
  <c r="E585"/>
  <c r="E588" s="1"/>
  <c r="D585"/>
  <c r="C585"/>
  <c r="E577"/>
  <c r="E135" i="60" s="1"/>
  <c r="D576" i="28"/>
  <c r="D575"/>
  <c r="D574"/>
  <c r="E550"/>
  <c r="E129" i="60" s="1"/>
  <c r="D549" i="28"/>
  <c r="F540"/>
  <c r="F541" s="1"/>
  <c r="E127" i="60" s="1"/>
  <c r="C528" i="28"/>
  <c r="C527"/>
  <c r="F525"/>
  <c r="C522"/>
  <c r="C521"/>
  <c r="F519"/>
  <c r="C512"/>
  <c r="F510"/>
  <c r="C509"/>
  <c r="F507"/>
  <c r="E499"/>
  <c r="E123" i="60" s="1"/>
  <c r="C491" i="28"/>
  <c r="D491"/>
  <c r="J1395" i="48"/>
  <c r="I1395"/>
  <c r="F1395"/>
  <c r="F275" i="59" s="1"/>
  <c r="E1394" i="48"/>
  <c r="J1388"/>
  <c r="I1388"/>
  <c r="D1388"/>
  <c r="F274" i="59" s="1"/>
  <c r="J1368" i="48"/>
  <c r="I1368"/>
  <c r="D1368"/>
  <c r="J1357"/>
  <c r="I1357"/>
  <c r="E1357"/>
  <c r="F271" i="59" s="1"/>
  <c r="D1356" i="48"/>
  <c r="D1355"/>
  <c r="D1354"/>
  <c r="J1347"/>
  <c r="I1347"/>
  <c r="F270" i="59"/>
  <c r="J1335" i="48"/>
  <c r="I1335"/>
  <c r="F1335"/>
  <c r="F269" i="59" s="1"/>
  <c r="E1334" i="48"/>
  <c r="E1333"/>
  <c r="E1332"/>
  <c r="E1331"/>
  <c r="J1325"/>
  <c r="I1325"/>
  <c r="F1325"/>
  <c r="F268" i="59" s="1"/>
  <c r="E1324" i="48"/>
  <c r="E1323"/>
  <c r="E1322"/>
  <c r="E1321"/>
  <c r="J1315"/>
  <c r="I1315"/>
  <c r="F1315"/>
  <c r="F267" i="59" s="1"/>
  <c r="E1314" i="48"/>
  <c r="E1313"/>
  <c r="J1305"/>
  <c r="I1305"/>
  <c r="F1305"/>
  <c r="F266" i="59" s="1"/>
  <c r="E1304" i="48"/>
  <c r="E1303"/>
  <c r="E1302"/>
  <c r="E1301"/>
  <c r="J1295"/>
  <c r="I1295"/>
  <c r="F1295"/>
  <c r="F265" i="59" s="1"/>
  <c r="J1285" i="48"/>
  <c r="I1285"/>
  <c r="F264" i="59"/>
  <c r="J1275" i="48"/>
  <c r="I1275"/>
  <c r="D1275"/>
  <c r="F263" i="59" s="1"/>
  <c r="J1264" i="48"/>
  <c r="I1264"/>
  <c r="F262" i="59"/>
  <c r="J1248" i="48"/>
  <c r="I1248"/>
  <c r="E1248"/>
  <c r="F261" i="59" s="1"/>
  <c r="J1238" i="48"/>
  <c r="I1238"/>
  <c r="F1238"/>
  <c r="F260" i="59" s="1"/>
  <c r="C1237" i="48"/>
  <c r="C1236"/>
  <c r="C1235"/>
  <c r="C1234"/>
  <c r="C1233"/>
  <c r="J1227"/>
  <c r="I1227"/>
  <c r="F1227"/>
  <c r="F259" i="59" s="1"/>
  <c r="D1225" i="48"/>
  <c r="J1219"/>
  <c r="I1219"/>
  <c r="F1219"/>
  <c r="E1218"/>
  <c r="J1204"/>
  <c r="I1204"/>
  <c r="F1204"/>
  <c r="F256" i="59" s="1"/>
  <c r="E1203" i="48"/>
  <c r="E1202"/>
  <c r="E1201"/>
  <c r="J1195"/>
  <c r="I1195"/>
  <c r="D1195"/>
  <c r="F255" i="59" s="1"/>
  <c r="J1186" i="48"/>
  <c r="I1186"/>
  <c r="D1186"/>
  <c r="F254" i="59" s="1"/>
  <c r="J1177" i="48"/>
  <c r="I1177"/>
  <c r="E1177"/>
  <c r="F253" i="59" s="1"/>
  <c r="J1165" i="48"/>
  <c r="I1165"/>
  <c r="E1165"/>
  <c r="F248" i="59" s="1"/>
  <c r="J1156" i="48"/>
  <c r="I1156"/>
  <c r="E1156"/>
  <c r="F247" i="59" s="1"/>
  <c r="J1144" i="48"/>
  <c r="I1144"/>
  <c r="C1144"/>
  <c r="F242" i="59" s="1"/>
  <c r="J1133" i="48"/>
  <c r="I1133"/>
  <c r="C1133"/>
  <c r="F241" i="59" s="1"/>
  <c r="J1122" i="48"/>
  <c r="I1122"/>
  <c r="C1122"/>
  <c r="F240" i="59" s="1"/>
  <c r="J1111" i="48"/>
  <c r="I1111"/>
  <c r="C1111"/>
  <c r="F239" i="59" s="1"/>
  <c r="J1093" i="48"/>
  <c r="J1098" s="1"/>
  <c r="I1093"/>
  <c r="I1098" s="1"/>
  <c r="C1093"/>
  <c r="C1098" s="1"/>
  <c r="F237" i="59" s="1"/>
  <c r="C1080" i="48"/>
  <c r="C1077" s="1"/>
  <c r="J1077"/>
  <c r="J1076" s="1"/>
  <c r="J1085" s="1"/>
  <c r="I1077"/>
  <c r="I1076" s="1"/>
  <c r="I1085" s="1"/>
  <c r="E1077"/>
  <c r="D1077"/>
  <c r="E1076"/>
  <c r="E1085" s="1"/>
  <c r="J1067"/>
  <c r="J1070" s="1"/>
  <c r="I1067"/>
  <c r="I1070" s="1"/>
  <c r="E1067"/>
  <c r="E1070" s="1"/>
  <c r="D1067"/>
  <c r="C1067"/>
  <c r="J1059"/>
  <c r="I1059"/>
  <c r="E1059"/>
  <c r="F229" i="59" s="1"/>
  <c r="D1058" i="48"/>
  <c r="D1057"/>
  <c r="D1056"/>
  <c r="J1042"/>
  <c r="I1042"/>
  <c r="J1040"/>
  <c r="I1040"/>
  <c r="J1032"/>
  <c r="I1032"/>
  <c r="E1032"/>
  <c r="F223" i="59" s="1"/>
  <c r="D1031" i="48"/>
  <c r="J1023"/>
  <c r="I1023"/>
  <c r="F1023"/>
  <c r="F221" i="59" s="1"/>
  <c r="C1013" i="48"/>
  <c r="C1012"/>
  <c r="J1010"/>
  <c r="I1010"/>
  <c r="F1010"/>
  <c r="C1007"/>
  <c r="J1004"/>
  <c r="I1004"/>
  <c r="F1004"/>
  <c r="C997"/>
  <c r="J995"/>
  <c r="I995"/>
  <c r="F995"/>
  <c r="C994"/>
  <c r="J992"/>
  <c r="I992"/>
  <c r="I998" s="1"/>
  <c r="F992"/>
  <c r="J984"/>
  <c r="I984"/>
  <c r="E984"/>
  <c r="F217" i="59" s="1"/>
  <c r="C976" i="48"/>
  <c r="J938"/>
  <c r="I938"/>
  <c r="F938"/>
  <c r="E937"/>
  <c r="F177" i="59"/>
  <c r="J900" i="48"/>
  <c r="I900"/>
  <c r="E900"/>
  <c r="F174" i="59" s="1"/>
  <c r="D899" i="48"/>
  <c r="D898"/>
  <c r="D897"/>
  <c r="J890"/>
  <c r="I890"/>
  <c r="F173" i="59"/>
  <c r="J878" i="48"/>
  <c r="I878"/>
  <c r="F878"/>
  <c r="F172" i="59" s="1"/>
  <c r="E877" i="48"/>
  <c r="E876"/>
  <c r="E875"/>
  <c r="E874"/>
  <c r="J868"/>
  <c r="I868"/>
  <c r="F868"/>
  <c r="F171" i="59" s="1"/>
  <c r="E867" i="48"/>
  <c r="E866"/>
  <c r="E865"/>
  <c r="E864"/>
  <c r="J858"/>
  <c r="I858"/>
  <c r="F858"/>
  <c r="F170" i="59" s="1"/>
  <c r="E857" i="48"/>
  <c r="E856"/>
  <c r="J848"/>
  <c r="I848"/>
  <c r="F848"/>
  <c r="F169" i="59" s="1"/>
  <c r="E847" i="48"/>
  <c r="E846"/>
  <c r="E845"/>
  <c r="E844"/>
  <c r="J838"/>
  <c r="I838"/>
  <c r="F838"/>
  <c r="F168" i="59" s="1"/>
  <c r="J828" i="48"/>
  <c r="I828"/>
  <c r="F167" i="59"/>
  <c r="J816" i="48"/>
  <c r="I816"/>
  <c r="D816"/>
  <c r="F166" i="59" s="1"/>
  <c r="J805" i="48"/>
  <c r="I805"/>
  <c r="J790"/>
  <c r="I790"/>
  <c r="E790"/>
  <c r="F164" i="59" s="1"/>
  <c r="J780" i="48"/>
  <c r="I780"/>
  <c r="F780"/>
  <c r="F163" i="59" s="1"/>
  <c r="C779" i="48"/>
  <c r="C778"/>
  <c r="C777"/>
  <c r="C776"/>
  <c r="C775"/>
  <c r="J769"/>
  <c r="I769"/>
  <c r="F769"/>
  <c r="F162" i="59" s="1"/>
  <c r="D767" i="48"/>
  <c r="J761"/>
  <c r="I761"/>
  <c r="F761"/>
  <c r="F161" i="59" s="1"/>
  <c r="E760" i="48"/>
  <c r="J746"/>
  <c r="I746"/>
  <c r="F746"/>
  <c r="F159" i="59" s="1"/>
  <c r="E745" i="48"/>
  <c r="E744"/>
  <c r="E743"/>
  <c r="J737"/>
  <c r="I737"/>
  <c r="D737"/>
  <c r="F158" i="59" s="1"/>
  <c r="J728" i="48"/>
  <c r="I728"/>
  <c r="D728"/>
  <c r="F157" i="59" s="1"/>
  <c r="J719" i="48"/>
  <c r="I719"/>
  <c r="E719"/>
  <c r="F156" i="59" s="1"/>
  <c r="J707" i="48"/>
  <c r="I707"/>
  <c r="E707"/>
  <c r="F151" i="59" s="1"/>
  <c r="J698" i="48"/>
  <c r="I698"/>
  <c r="E698"/>
  <c r="F150" i="59" s="1"/>
  <c r="J686" i="48"/>
  <c r="I686"/>
  <c r="C686"/>
  <c r="F145" i="59" s="1"/>
  <c r="J675" i="48"/>
  <c r="I675"/>
  <c r="C675"/>
  <c r="F144" i="59" s="1"/>
  <c r="J664" i="48"/>
  <c r="I664"/>
  <c r="C664"/>
  <c r="F143" i="59" s="1"/>
  <c r="J653" i="48"/>
  <c r="I653"/>
  <c r="C653"/>
  <c r="F142" i="59" s="1"/>
  <c r="J635" i="48"/>
  <c r="J640" s="1"/>
  <c r="I635"/>
  <c r="I640" s="1"/>
  <c r="C635"/>
  <c r="C640" s="1"/>
  <c r="F140" i="59" s="1"/>
  <c r="C622" i="48"/>
  <c r="C619" s="1"/>
  <c r="J619"/>
  <c r="J618" s="1"/>
  <c r="J627" s="1"/>
  <c r="I619"/>
  <c r="I618" s="1"/>
  <c r="I627" s="1"/>
  <c r="E619"/>
  <c r="D619"/>
  <c r="E618"/>
  <c r="E627" s="1"/>
  <c r="J609"/>
  <c r="J612" s="1"/>
  <c r="I609"/>
  <c r="I612" s="1"/>
  <c r="E609"/>
  <c r="E612" s="1"/>
  <c r="D609"/>
  <c r="C609"/>
  <c r="J601"/>
  <c r="I601"/>
  <c r="E601"/>
  <c r="F132" i="59" s="1"/>
  <c r="D600" i="48"/>
  <c r="D599"/>
  <c r="D598"/>
  <c r="J584"/>
  <c r="I584"/>
  <c r="J582"/>
  <c r="I582"/>
  <c r="J574"/>
  <c r="I574"/>
  <c r="E574"/>
  <c r="F126" i="59" s="1"/>
  <c r="D573" i="48"/>
  <c r="J565"/>
  <c r="I565"/>
  <c r="F565"/>
  <c r="F124" i="59" s="1"/>
  <c r="C555" i="48"/>
  <c r="C554"/>
  <c r="J552"/>
  <c r="I552"/>
  <c r="F552"/>
  <c r="C549"/>
  <c r="J546"/>
  <c r="I546"/>
  <c r="F546"/>
  <c r="C539"/>
  <c r="J537"/>
  <c r="I537"/>
  <c r="F537"/>
  <c r="C536"/>
  <c r="J534"/>
  <c r="I534"/>
  <c r="I540" s="1"/>
  <c r="F534"/>
  <c r="J526"/>
  <c r="I526"/>
  <c r="E526"/>
  <c r="F120" i="59" s="1"/>
  <c r="C518" i="48"/>
  <c r="O516"/>
  <c r="G516" s="1"/>
  <c r="J480"/>
  <c r="I480"/>
  <c r="F480"/>
  <c r="E479"/>
  <c r="J473"/>
  <c r="I473"/>
  <c r="D473"/>
  <c r="F80" i="59" s="1"/>
  <c r="J453" i="48"/>
  <c r="I453"/>
  <c r="D453"/>
  <c r="J442"/>
  <c r="F77" i="59"/>
  <c r="D441" i="48"/>
  <c r="J431"/>
  <c r="F76" i="59"/>
  <c r="J415" i="48"/>
  <c r="I415"/>
  <c r="F415"/>
  <c r="F75" i="59" s="1"/>
  <c r="E414" i="48"/>
  <c r="E413"/>
  <c r="E412"/>
  <c r="E411"/>
  <c r="J405"/>
  <c r="I405"/>
  <c r="F405"/>
  <c r="F74" i="59" s="1"/>
  <c r="E404" i="48"/>
  <c r="E403"/>
  <c r="E402"/>
  <c r="E401"/>
  <c r="J395"/>
  <c r="I395"/>
  <c r="F395"/>
  <c r="F73" i="59" s="1"/>
  <c r="E394" i="48"/>
  <c r="E393"/>
  <c r="J385"/>
  <c r="I385"/>
  <c r="F385"/>
  <c r="F72" i="59" s="1"/>
  <c r="E384" i="48"/>
  <c r="E383"/>
  <c r="E382"/>
  <c r="E381"/>
  <c r="J375"/>
  <c r="I375"/>
  <c r="F375"/>
  <c r="F71" i="59" s="1"/>
  <c r="J365" i="48"/>
  <c r="F70" i="59"/>
  <c r="J346" i="48"/>
  <c r="I346"/>
  <c r="D346"/>
  <c r="F69" i="59" s="1"/>
  <c r="J335" i="48"/>
  <c r="F68" i="59"/>
  <c r="J315" i="48"/>
  <c r="I315"/>
  <c r="E315"/>
  <c r="F67" i="59" s="1"/>
  <c r="J305" i="48"/>
  <c r="I305"/>
  <c r="F305"/>
  <c r="F66" i="59" s="1"/>
  <c r="C304" i="48"/>
  <c r="C303"/>
  <c r="C302"/>
  <c r="C301"/>
  <c r="C300"/>
  <c r="J294"/>
  <c r="I294"/>
  <c r="F294"/>
  <c r="F65" i="59" s="1"/>
  <c r="D292" i="48"/>
  <c r="J286"/>
  <c r="I286"/>
  <c r="F64" i="59"/>
  <c r="E285" i="48"/>
  <c r="E282"/>
  <c r="E281"/>
  <c r="J271"/>
  <c r="I271"/>
  <c r="F271"/>
  <c r="F62" i="59" s="1"/>
  <c r="E270" i="48"/>
  <c r="E269"/>
  <c r="E268"/>
  <c r="J262"/>
  <c r="I262"/>
  <c r="D262"/>
  <c r="F61" i="59" s="1"/>
  <c r="J253" i="48"/>
  <c r="I253"/>
  <c r="D253"/>
  <c r="F60" i="59" s="1"/>
  <c r="J244" i="48"/>
  <c r="I244"/>
  <c r="E244"/>
  <c r="F59" i="59" s="1"/>
  <c r="J232" i="48"/>
  <c r="I232"/>
  <c r="E232"/>
  <c r="F54" i="59" s="1"/>
  <c r="J223" i="48"/>
  <c r="I223"/>
  <c r="E223"/>
  <c r="F53" i="59" s="1"/>
  <c r="J211" i="48"/>
  <c r="I211"/>
  <c r="C211"/>
  <c r="F48" i="59" s="1"/>
  <c r="J200" i="48"/>
  <c r="I200"/>
  <c r="C200"/>
  <c r="F47" i="59" s="1"/>
  <c r="J189" i="48"/>
  <c r="I189"/>
  <c r="C189"/>
  <c r="F46" i="59" s="1"/>
  <c r="J178" i="48"/>
  <c r="I178"/>
  <c r="C178"/>
  <c r="F45" i="59" s="1"/>
  <c r="J160" i="48"/>
  <c r="J165" s="1"/>
  <c r="I160"/>
  <c r="I165" s="1"/>
  <c r="C160"/>
  <c r="C165" s="1"/>
  <c r="F43" i="59" s="1"/>
  <c r="C147" i="48"/>
  <c r="C144" s="1"/>
  <c r="J144"/>
  <c r="J143" s="1"/>
  <c r="J152" s="1"/>
  <c r="I144"/>
  <c r="I143" s="1"/>
  <c r="I152" s="1"/>
  <c r="E144"/>
  <c r="D144"/>
  <c r="E143"/>
  <c r="E152" s="1"/>
  <c r="J134"/>
  <c r="J137" s="1"/>
  <c r="I134"/>
  <c r="I137" s="1"/>
  <c r="E134"/>
  <c r="E137" s="1"/>
  <c r="D134"/>
  <c r="C134"/>
  <c r="J126"/>
  <c r="I126"/>
  <c r="F35" i="59"/>
  <c r="D124" i="48"/>
  <c r="D123"/>
  <c r="J80"/>
  <c r="I80"/>
  <c r="E80"/>
  <c r="F29" i="59" s="1"/>
  <c r="F28" s="1"/>
  <c r="D79" i="48"/>
  <c r="J71"/>
  <c r="I71"/>
  <c r="F71"/>
  <c r="F27" i="59" s="1"/>
  <c r="C61" i="48"/>
  <c r="C60"/>
  <c r="J58"/>
  <c r="I58"/>
  <c r="F58"/>
  <c r="C55"/>
  <c r="C54"/>
  <c r="J52"/>
  <c r="I52"/>
  <c r="F52"/>
  <c r="C45"/>
  <c r="J43"/>
  <c r="I43"/>
  <c r="F43"/>
  <c r="C42"/>
  <c r="J40"/>
  <c r="J46" s="1"/>
  <c r="I40"/>
  <c r="F40"/>
  <c r="J32"/>
  <c r="I32"/>
  <c r="F23" i="59"/>
  <c r="D21" i="48"/>
  <c r="D24" s="1"/>
  <c r="J1443" i="38"/>
  <c r="I1443"/>
  <c r="F1443"/>
  <c r="E1442"/>
  <c r="J1436"/>
  <c r="I1436"/>
  <c r="D1436"/>
  <c r="G274" i="59" s="1"/>
  <c r="J1407" i="38"/>
  <c r="I1407"/>
  <c r="D1407"/>
  <c r="G272" i="59" s="1"/>
  <c r="J1396" i="38"/>
  <c r="I1396"/>
  <c r="E1396"/>
  <c r="G271" i="59" s="1"/>
  <c r="D1395" i="38"/>
  <c r="D1394"/>
  <c r="D1393"/>
  <c r="D1392"/>
  <c r="J1386"/>
  <c r="I1386"/>
  <c r="G270" i="59"/>
  <c r="J1377" i="38"/>
  <c r="I1377"/>
  <c r="F1377"/>
  <c r="G269" i="59" s="1"/>
  <c r="E1376" i="38"/>
  <c r="E1375"/>
  <c r="E1374"/>
  <c r="E1373"/>
  <c r="J1367"/>
  <c r="I1367"/>
  <c r="F1367"/>
  <c r="G268" i="59" s="1"/>
  <c r="E1366" i="38"/>
  <c r="E1365"/>
  <c r="E1364"/>
  <c r="E1363"/>
  <c r="J1357"/>
  <c r="I1357"/>
  <c r="F1357"/>
  <c r="G267" i="59" s="1"/>
  <c r="E1356" i="38"/>
  <c r="E1355"/>
  <c r="E1354"/>
  <c r="E1353"/>
  <c r="J1347"/>
  <c r="I1347"/>
  <c r="F1347"/>
  <c r="G266" i="59" s="1"/>
  <c r="E1346" i="38"/>
  <c r="E1345"/>
  <c r="E1344"/>
  <c r="E1343"/>
  <c r="J1337"/>
  <c r="I1337"/>
  <c r="F1337"/>
  <c r="G265" i="59" s="1"/>
  <c r="J1327" i="38"/>
  <c r="I1327"/>
  <c r="E1327"/>
  <c r="G264" i="59" s="1"/>
  <c r="J1317" i="38"/>
  <c r="I1317"/>
  <c r="D1317"/>
  <c r="G263" i="59" s="1"/>
  <c r="J1306" i="38"/>
  <c r="I1306"/>
  <c r="G262" i="59"/>
  <c r="J1293" i="38"/>
  <c r="I1293"/>
  <c r="G261" i="59"/>
  <c r="G260"/>
  <c r="J1249" i="38"/>
  <c r="I1249"/>
  <c r="F1249"/>
  <c r="E1248"/>
  <c r="D1247"/>
  <c r="J1241"/>
  <c r="I1241"/>
  <c r="F1241"/>
  <c r="G258" i="59" s="1"/>
  <c r="E1240" i="38"/>
  <c r="E1239"/>
  <c r="E1238"/>
  <c r="E1237"/>
  <c r="E1236"/>
  <c r="E1235"/>
  <c r="J1226"/>
  <c r="I1226"/>
  <c r="F1226"/>
  <c r="G256" i="59" s="1"/>
  <c r="E1225" i="38"/>
  <c r="E1224"/>
  <c r="E1223"/>
  <c r="J1217"/>
  <c r="I1217"/>
  <c r="D1217"/>
  <c r="G255" i="59" s="1"/>
  <c r="J1208" i="38"/>
  <c r="I1208"/>
  <c r="D1208"/>
  <c r="G254" i="59" s="1"/>
  <c r="J1199" i="38"/>
  <c r="I1199"/>
  <c r="E1199"/>
  <c r="G253" i="59" s="1"/>
  <c r="J1187" i="38"/>
  <c r="I1187"/>
  <c r="E1187"/>
  <c r="G248" i="59" s="1"/>
  <c r="J1178" i="38"/>
  <c r="I1178"/>
  <c r="E1178"/>
  <c r="G247" i="59" s="1"/>
  <c r="J1166" i="38"/>
  <c r="I1166"/>
  <c r="C1166"/>
  <c r="G242" i="59" s="1"/>
  <c r="J1155" i="38"/>
  <c r="I1155"/>
  <c r="C1155"/>
  <c r="G241" i="59" s="1"/>
  <c r="J1144" i="38"/>
  <c r="I1144"/>
  <c r="C1144"/>
  <c r="G240" i="59" s="1"/>
  <c r="J1133" i="38"/>
  <c r="I1133"/>
  <c r="C1133"/>
  <c r="G239" i="59" s="1"/>
  <c r="J1115" i="38"/>
  <c r="J1120" s="1"/>
  <c r="I1115"/>
  <c r="I1120" s="1"/>
  <c r="C1115"/>
  <c r="C1120" s="1"/>
  <c r="G237" i="59" s="1"/>
  <c r="G236" s="1"/>
  <c r="J1099" i="38"/>
  <c r="J1098" s="1"/>
  <c r="J1107" s="1"/>
  <c r="I1099"/>
  <c r="I1098" s="1"/>
  <c r="I1107" s="1"/>
  <c r="J1089"/>
  <c r="J1092" s="1"/>
  <c r="I1089"/>
  <c r="I1092" s="1"/>
  <c r="J1081"/>
  <c r="I1081"/>
  <c r="E1081"/>
  <c r="G229" i="59" s="1"/>
  <c r="G228" s="1"/>
  <c r="G227" s="1"/>
  <c r="D1080" i="38"/>
  <c r="D1079"/>
  <c r="D1078"/>
  <c r="J1064"/>
  <c r="I1064"/>
  <c r="D1064"/>
  <c r="J1062"/>
  <c r="I1062"/>
  <c r="D1062"/>
  <c r="J1054"/>
  <c r="I1054"/>
  <c r="E1054"/>
  <c r="G223" i="59" s="1"/>
  <c r="G222" s="1"/>
  <c r="D1053" i="38"/>
  <c r="J1045"/>
  <c r="I1045"/>
  <c r="F1044"/>
  <c r="F1045" s="1"/>
  <c r="G221" i="59" s="1"/>
  <c r="C1035" i="38"/>
  <c r="C1034"/>
  <c r="J1032"/>
  <c r="I1032"/>
  <c r="F1032"/>
  <c r="C1029"/>
  <c r="C1028"/>
  <c r="J1026"/>
  <c r="I1026"/>
  <c r="F1026"/>
  <c r="C1019"/>
  <c r="J1017"/>
  <c r="I1017"/>
  <c r="F1017"/>
  <c r="C1016"/>
  <c r="J1014"/>
  <c r="J1020" s="1"/>
  <c r="I1014"/>
  <c r="I1020" s="1"/>
  <c r="F1014"/>
  <c r="J1006"/>
  <c r="I1006"/>
  <c r="E1006"/>
  <c r="G217" i="59" s="1"/>
  <c r="J998" i="38"/>
  <c r="C1063" s="1"/>
  <c r="C998"/>
  <c r="K997"/>
  <c r="G997" s="1"/>
  <c r="D997" s="1"/>
  <c r="D998" s="1"/>
  <c r="J961"/>
  <c r="I961"/>
  <c r="F961"/>
  <c r="E960"/>
  <c r="J954"/>
  <c r="I954"/>
  <c r="D954"/>
  <c r="G177" i="59" s="1"/>
  <c r="J925" i="38"/>
  <c r="I925"/>
  <c r="D925"/>
  <c r="G175" i="59" s="1"/>
  <c r="J914" i="38"/>
  <c r="I914"/>
  <c r="E914"/>
  <c r="G174" i="59" s="1"/>
  <c r="D913" i="38"/>
  <c r="D912"/>
  <c r="D911"/>
  <c r="D910"/>
  <c r="J904"/>
  <c r="I904"/>
  <c r="F904"/>
  <c r="G173" i="59" s="1"/>
  <c r="E903" i="38"/>
  <c r="J894"/>
  <c r="I894"/>
  <c r="F894"/>
  <c r="G172" i="59" s="1"/>
  <c r="E893" i="38"/>
  <c r="E892"/>
  <c r="E891"/>
  <c r="E890"/>
  <c r="J884"/>
  <c r="I884"/>
  <c r="F884"/>
  <c r="G171" i="59" s="1"/>
  <c r="E883" i="38"/>
  <c r="E882"/>
  <c r="E881"/>
  <c r="J874"/>
  <c r="I874"/>
  <c r="F874"/>
  <c r="G170" i="59" s="1"/>
  <c r="E873" i="38"/>
  <c r="E872"/>
  <c r="E871"/>
  <c r="E870"/>
  <c r="J864"/>
  <c r="I864"/>
  <c r="F864"/>
  <c r="G169" i="59" s="1"/>
  <c r="E863" i="38"/>
  <c r="E862"/>
  <c r="E861"/>
  <c r="E860"/>
  <c r="J854"/>
  <c r="I854"/>
  <c r="F854"/>
  <c r="G168" i="59" s="1"/>
  <c r="J844" i="38"/>
  <c r="I844"/>
  <c r="E844"/>
  <c r="G167" i="59" s="1"/>
  <c r="J834" i="38"/>
  <c r="I834"/>
  <c r="D834"/>
  <c r="G166" i="59" s="1"/>
  <c r="J823" i="38"/>
  <c r="I823"/>
  <c r="G165" i="59"/>
  <c r="J809" i="38"/>
  <c r="I809"/>
  <c r="G164" i="59"/>
  <c r="G163"/>
  <c r="J766" i="38"/>
  <c r="I766"/>
  <c r="F766"/>
  <c r="E765"/>
  <c r="D764"/>
  <c r="J758"/>
  <c r="I758"/>
  <c r="F758"/>
  <c r="G161" i="59" s="1"/>
  <c r="E757" i="38"/>
  <c r="E756"/>
  <c r="E755"/>
  <c r="E754"/>
  <c r="E753"/>
  <c r="E752"/>
  <c r="J743"/>
  <c r="I743"/>
  <c r="F743"/>
  <c r="G159" i="59" s="1"/>
  <c r="E742" i="38"/>
  <c r="E741"/>
  <c r="E740"/>
  <c r="J734"/>
  <c r="I734"/>
  <c r="D734"/>
  <c r="G158" i="59" s="1"/>
  <c r="J725" i="38"/>
  <c r="I725"/>
  <c r="D725"/>
  <c r="G157" i="59" s="1"/>
  <c r="J716" i="38"/>
  <c r="I716"/>
  <c r="E716"/>
  <c r="G156" i="59" s="1"/>
  <c r="J704" i="38"/>
  <c r="I704"/>
  <c r="E704"/>
  <c r="G151" i="59" s="1"/>
  <c r="J695" i="38"/>
  <c r="I695"/>
  <c r="E695"/>
  <c r="G150" i="59" s="1"/>
  <c r="J683" i="38"/>
  <c r="I683"/>
  <c r="C683"/>
  <c r="G145" i="59" s="1"/>
  <c r="J672" i="38"/>
  <c r="I672"/>
  <c r="C672"/>
  <c r="G144" i="59" s="1"/>
  <c r="J661" i="38"/>
  <c r="I661"/>
  <c r="C661"/>
  <c r="G143" i="59" s="1"/>
  <c r="J650" i="38"/>
  <c r="I650"/>
  <c r="C650"/>
  <c r="G142" i="59" s="1"/>
  <c r="J632" i="38"/>
  <c r="J637" s="1"/>
  <c r="I632"/>
  <c r="I637" s="1"/>
  <c r="C632"/>
  <c r="C637" s="1"/>
  <c r="G140" i="59" s="1"/>
  <c r="G139" s="1"/>
  <c r="J616" i="38"/>
  <c r="J615" s="1"/>
  <c r="J624" s="1"/>
  <c r="I616"/>
  <c r="I615" s="1"/>
  <c r="I624" s="1"/>
  <c r="E624"/>
  <c r="J606"/>
  <c r="J609" s="1"/>
  <c r="I606"/>
  <c r="I609" s="1"/>
  <c r="J598"/>
  <c r="I598"/>
  <c r="E598"/>
  <c r="G132" i="59" s="1"/>
  <c r="G131" s="1"/>
  <c r="D597" i="38"/>
  <c r="D596"/>
  <c r="D595"/>
  <c r="J581"/>
  <c r="I581"/>
  <c r="D581"/>
  <c r="J579"/>
  <c r="I579"/>
  <c r="D579"/>
  <c r="J571"/>
  <c r="I571"/>
  <c r="E571"/>
  <c r="G126" i="59" s="1"/>
  <c r="G125" s="1"/>
  <c r="D570" i="38"/>
  <c r="J562"/>
  <c r="I562"/>
  <c r="F561"/>
  <c r="F562" s="1"/>
  <c r="G124" i="59" s="1"/>
  <c r="C552" i="38"/>
  <c r="C551"/>
  <c r="J549"/>
  <c r="I549"/>
  <c r="F549"/>
  <c r="C546"/>
  <c r="C545"/>
  <c r="J543"/>
  <c r="I543"/>
  <c r="F543"/>
  <c r="C536"/>
  <c r="J534"/>
  <c r="I534"/>
  <c r="F534"/>
  <c r="C533"/>
  <c r="J531"/>
  <c r="J537" s="1"/>
  <c r="I531"/>
  <c r="F531"/>
  <c r="J523"/>
  <c r="I523"/>
  <c r="E523"/>
  <c r="G120" i="59" s="1"/>
  <c r="J515" i="38"/>
  <c r="C580" s="1"/>
  <c r="C515"/>
  <c r="K514"/>
  <c r="K21"/>
  <c r="D21" s="1"/>
  <c r="I46" i="48" l="1"/>
  <c r="C87" i="55"/>
  <c r="F72" i="61"/>
  <c r="F68" s="1"/>
  <c r="G178" i="59"/>
  <c r="G176" s="1"/>
  <c r="C968" i="38"/>
  <c r="C970" s="1"/>
  <c r="G275" i="59"/>
  <c r="G273" s="1"/>
  <c r="F78"/>
  <c r="F63" s="1"/>
  <c r="C487" i="48"/>
  <c r="C4" i="63" s="1"/>
  <c r="F272" i="59"/>
  <c r="C1402" i="48"/>
  <c r="I84" i="61"/>
  <c r="C469" i="49"/>
  <c r="G259" i="59"/>
  <c r="G257" s="1"/>
  <c r="C1450" i="38"/>
  <c r="C1452" s="1"/>
  <c r="G162" i="59"/>
  <c r="E162" s="1"/>
  <c r="F184" i="62" s="1"/>
  <c r="F258" i="59"/>
  <c r="E258" s="1"/>
  <c r="F291" i="62" s="1"/>
  <c r="C945" i="48"/>
  <c r="F165" i="59"/>
  <c r="E165" s="1"/>
  <c r="F187" i="62" s="1"/>
  <c r="AQ121" i="60"/>
  <c r="AQ124"/>
  <c r="AQ128"/>
  <c r="AQ133"/>
  <c r="AQ140"/>
  <c r="AQ142"/>
  <c r="AP189"/>
  <c r="AR189"/>
  <c r="AQ193"/>
  <c r="AP151"/>
  <c r="AP152"/>
  <c r="AR151"/>
  <c r="AR152"/>
  <c r="AQ220"/>
  <c r="AQ223"/>
  <c r="AQ227"/>
  <c r="AQ232"/>
  <c r="AQ239"/>
  <c r="AQ241"/>
  <c r="AQ243"/>
  <c r="AP250"/>
  <c r="AP251"/>
  <c r="AR250"/>
  <c r="AR251"/>
  <c r="AP257"/>
  <c r="AR257"/>
  <c r="AP278"/>
  <c r="AR278"/>
  <c r="AQ288"/>
  <c r="AQ163"/>
  <c r="AQ179"/>
  <c r="AR241"/>
  <c r="AP243"/>
  <c r="AR243"/>
  <c r="AP288"/>
  <c r="AR288"/>
  <c r="AQ292"/>
  <c r="AP158"/>
  <c r="AR158"/>
  <c r="AP179"/>
  <c r="AR179"/>
  <c r="AQ189"/>
  <c r="AP292"/>
  <c r="AR292"/>
  <c r="M53" i="61"/>
  <c r="E53" s="1"/>
  <c r="H59" i="62" s="1"/>
  <c r="AQ114" i="60"/>
  <c r="AQ213"/>
  <c r="AP114"/>
  <c r="AP262"/>
  <c r="AR262"/>
  <c r="AR213"/>
  <c r="AP213"/>
  <c r="AP163"/>
  <c r="AR163"/>
  <c r="AR114"/>
  <c r="AR22"/>
  <c r="AP22"/>
  <c r="AR25"/>
  <c r="AP25"/>
  <c r="AR29"/>
  <c r="AP29"/>
  <c r="AR34"/>
  <c r="AP34"/>
  <c r="AR41"/>
  <c r="AP41"/>
  <c r="AR43"/>
  <c r="AP43"/>
  <c r="AR45"/>
  <c r="AP45"/>
  <c r="Z52"/>
  <c r="AR52" s="1"/>
  <c r="AR53"/>
  <c r="U52"/>
  <c r="AP52" s="1"/>
  <c r="AP53"/>
  <c r="AR59"/>
  <c r="AP59"/>
  <c r="AR80"/>
  <c r="AP80"/>
  <c r="AR90"/>
  <c r="AP90"/>
  <c r="AR94"/>
  <c r="AP94"/>
  <c r="F151"/>
  <c r="AQ151" s="1"/>
  <c r="F250"/>
  <c r="AQ250" s="1"/>
  <c r="AQ15"/>
  <c r="AQ25"/>
  <c r="AQ29"/>
  <c r="AQ34"/>
  <c r="AQ41"/>
  <c r="AQ43"/>
  <c r="AQ45"/>
  <c r="F52"/>
  <c r="AQ52" s="1"/>
  <c r="AQ53"/>
  <c r="AQ59"/>
  <c r="AQ64"/>
  <c r="AQ80"/>
  <c r="AQ90"/>
  <c r="AQ94"/>
  <c r="AR15"/>
  <c r="AR64"/>
  <c r="AP15"/>
  <c r="AP64"/>
  <c r="AS234"/>
  <c r="AS159"/>
  <c r="AS279"/>
  <c r="AS129"/>
  <c r="AS135"/>
  <c r="AS164"/>
  <c r="AS267"/>
  <c r="AS228"/>
  <c r="AS242"/>
  <c r="AS263"/>
  <c r="AS252"/>
  <c r="AS266"/>
  <c r="AS145"/>
  <c r="AS153"/>
  <c r="I62" i="52"/>
  <c r="C92"/>
  <c r="C91"/>
  <c r="K91" s="1"/>
  <c r="C90"/>
  <c r="I538"/>
  <c r="C536"/>
  <c r="C534"/>
  <c r="K534" s="1"/>
  <c r="C535"/>
  <c r="K535" s="1"/>
  <c r="J233" i="61"/>
  <c r="J232" s="1"/>
  <c r="C975" i="52"/>
  <c r="J252" i="61"/>
  <c r="J251" s="1"/>
  <c r="J998" i="48"/>
  <c r="J540"/>
  <c r="C1016" i="28"/>
  <c r="C1014"/>
  <c r="C1015"/>
  <c r="AS212" i="60"/>
  <c r="G231" i="62"/>
  <c r="AS211" i="60"/>
  <c r="G230" i="62"/>
  <c r="F81" i="59"/>
  <c r="F79" s="1"/>
  <c r="F254" i="60"/>
  <c r="AK56"/>
  <c r="AG56"/>
  <c r="AC56"/>
  <c r="X56"/>
  <c r="S56"/>
  <c r="O56"/>
  <c r="K56"/>
  <c r="AO56"/>
  <c r="AJ56"/>
  <c r="AF56"/>
  <c r="AB56"/>
  <c r="W56"/>
  <c r="R56"/>
  <c r="N56"/>
  <c r="J56"/>
  <c r="AI56"/>
  <c r="N263" i="61"/>
  <c r="N262" s="1"/>
  <c r="AS57" i="60"/>
  <c r="AS94"/>
  <c r="AK21"/>
  <c r="AG21"/>
  <c r="AC21"/>
  <c r="X21"/>
  <c r="O21"/>
  <c r="K21"/>
  <c r="AK40"/>
  <c r="AG40"/>
  <c r="AC40"/>
  <c r="X40"/>
  <c r="S40"/>
  <c r="O40"/>
  <c r="K40"/>
  <c r="AI40"/>
  <c r="F139"/>
  <c r="F238"/>
  <c r="AO21"/>
  <c r="AJ21"/>
  <c r="AF21"/>
  <c r="AB21"/>
  <c r="W21"/>
  <c r="R21"/>
  <c r="N21"/>
  <c r="J21"/>
  <c r="F21"/>
  <c r="G122" i="62"/>
  <c r="AS112" i="60"/>
  <c r="G60" i="62"/>
  <c r="AS50" i="60"/>
  <c r="AS189"/>
  <c r="AS288"/>
  <c r="AS292"/>
  <c r="G14" i="62"/>
  <c r="E14" s="1"/>
  <c r="AS14" i="60"/>
  <c r="G46" i="62"/>
  <c r="CS85" i="33" s="1"/>
  <c r="AS36" i="60"/>
  <c r="G13" i="62"/>
  <c r="AS13" i="60"/>
  <c r="AS90"/>
  <c r="Q56"/>
  <c r="G123" i="62"/>
  <c r="E123" s="1"/>
  <c r="AS113" i="60"/>
  <c r="AS156"/>
  <c r="AS157"/>
  <c r="AS193"/>
  <c r="AS255"/>
  <c r="AS256"/>
  <c r="E287" i="59"/>
  <c r="F178"/>
  <c r="F176" s="1"/>
  <c r="F41"/>
  <c r="F40" s="1"/>
  <c r="I590" i="48"/>
  <c r="C525" i="56"/>
  <c r="C526"/>
  <c r="C527"/>
  <c r="C957"/>
  <c r="C87"/>
  <c r="G233" i="61"/>
  <c r="C973" i="50"/>
  <c r="C532"/>
  <c r="C534"/>
  <c r="C533"/>
  <c r="C90"/>
  <c r="C91"/>
  <c r="C92"/>
  <c r="J58" i="49"/>
  <c r="I1056"/>
  <c r="E221" i="60"/>
  <c r="C583" i="38"/>
  <c r="C585"/>
  <c r="K585" s="1"/>
  <c r="C584"/>
  <c r="K584" s="1"/>
  <c r="C1068"/>
  <c r="K1068" s="1"/>
  <c r="C1067"/>
  <c r="K1067" s="1"/>
  <c r="C1066"/>
  <c r="K1066" s="1"/>
  <c r="D582" i="48"/>
  <c r="O1041"/>
  <c r="E114" i="60"/>
  <c r="AS115"/>
  <c r="E213"/>
  <c r="AS214"/>
  <c r="J1024" i="49"/>
  <c r="I108"/>
  <c r="F1024"/>
  <c r="F237" i="61" s="1"/>
  <c r="J62" i="56"/>
  <c r="J62" i="51"/>
  <c r="F46" i="61"/>
  <c r="F45" s="1"/>
  <c r="G146" i="62"/>
  <c r="AS127" i="60"/>
  <c r="G185" i="62"/>
  <c r="AS166" i="60"/>
  <c r="G142" i="62"/>
  <c r="AS123" i="60"/>
  <c r="G186" i="62"/>
  <c r="AS167" i="60"/>
  <c r="G250" i="62"/>
  <c r="AS222" i="60"/>
  <c r="G272" i="62"/>
  <c r="AS244" i="60"/>
  <c r="G298" i="62"/>
  <c r="AS270" i="60"/>
  <c r="G302" i="62"/>
  <c r="AS274" i="60"/>
  <c r="G167" i="62"/>
  <c r="AS148" i="60"/>
  <c r="G254" i="62"/>
  <c r="AS226" i="60"/>
  <c r="G287" i="62"/>
  <c r="AS259" i="60"/>
  <c r="G297" i="62"/>
  <c r="AS269" i="60"/>
  <c r="G180" i="62"/>
  <c r="AS161" i="60"/>
  <c r="G194" i="62"/>
  <c r="AS175" i="60"/>
  <c r="G288" i="62"/>
  <c r="AS260" i="60"/>
  <c r="G304" i="62"/>
  <c r="AS276" i="60"/>
  <c r="G165" i="62"/>
  <c r="AS146" i="60"/>
  <c r="G173" i="62"/>
  <c r="AS154" i="60"/>
  <c r="G187" i="62"/>
  <c r="AS168" i="60"/>
  <c r="G192" i="62"/>
  <c r="AS173" i="60"/>
  <c r="G193" i="62"/>
  <c r="AS174" i="60"/>
  <c r="G197" i="62"/>
  <c r="AS178" i="60"/>
  <c r="G273" i="62"/>
  <c r="AS245" i="60"/>
  <c r="G281" i="62"/>
  <c r="AS253" i="60"/>
  <c r="G300" i="62"/>
  <c r="AS272" i="60"/>
  <c r="G301" i="62"/>
  <c r="AS273" i="60"/>
  <c r="G305" i="62"/>
  <c r="AS277" i="60"/>
  <c r="G162" i="62"/>
  <c r="G161" s="1"/>
  <c r="DF94" i="33" s="1"/>
  <c r="AS143" i="60"/>
  <c r="G179" i="62"/>
  <c r="AS160" i="60"/>
  <c r="G189" i="62"/>
  <c r="AS170" i="60"/>
  <c r="G195" i="62"/>
  <c r="AS176" i="60"/>
  <c r="G275" i="62"/>
  <c r="AS247" i="60"/>
  <c r="G293" i="62"/>
  <c r="AS265" i="60"/>
  <c r="G303" i="62"/>
  <c r="AS275" i="60"/>
  <c r="G181" i="62"/>
  <c r="AS162" i="60"/>
  <c r="G190" i="62"/>
  <c r="AS171" i="60"/>
  <c r="G196" i="62"/>
  <c r="AS177" i="60"/>
  <c r="G166" i="62"/>
  <c r="AS147" i="60"/>
  <c r="G184" i="62"/>
  <c r="AS165" i="60"/>
  <c r="G188" i="62"/>
  <c r="AS169" i="60"/>
  <c r="G199" i="62"/>
  <c r="AS180" i="60"/>
  <c r="G274" i="62"/>
  <c r="AS246" i="60"/>
  <c r="G286" i="62"/>
  <c r="AS258" i="60"/>
  <c r="G292" i="62"/>
  <c r="AS264" i="60"/>
  <c r="G296" i="62"/>
  <c r="AS268" i="60"/>
  <c r="F155"/>
  <c r="G27" i="61"/>
  <c r="K92" i="50"/>
  <c r="K91"/>
  <c r="G149" i="61"/>
  <c r="G148" s="1"/>
  <c r="J950" i="51"/>
  <c r="I160" i="61"/>
  <c r="I159" s="1"/>
  <c r="I149"/>
  <c r="I148" s="1"/>
  <c r="J948" i="50"/>
  <c r="D907"/>
  <c r="D908" s="1"/>
  <c r="D463"/>
  <c r="D464" s="1"/>
  <c r="E261" i="60"/>
  <c r="C1359" i="28"/>
  <c r="F273" i="61"/>
  <c r="F269" s="1"/>
  <c r="G974" i="48"/>
  <c r="D974" s="1"/>
  <c r="D976" s="1"/>
  <c r="F138" i="59"/>
  <c r="F137" s="1"/>
  <c r="I558" i="48"/>
  <c r="D516"/>
  <c r="D518" s="1"/>
  <c r="G514" i="38"/>
  <c r="D514" s="1"/>
  <c r="D515" s="1"/>
  <c r="I587"/>
  <c r="G138" i="59"/>
  <c r="G137" s="1"/>
  <c r="D1070" i="38"/>
  <c r="G224" i="59" s="1"/>
  <c r="I1070" i="38"/>
  <c r="G235" i="59"/>
  <c r="G234" s="1"/>
  <c r="I537" i="38"/>
  <c r="K1063"/>
  <c r="I1038"/>
  <c r="F149" i="61"/>
  <c r="F148" s="1"/>
  <c r="F56" i="60"/>
  <c r="J44" i="56"/>
  <c r="I46" i="61"/>
  <c r="I45" s="1"/>
  <c r="D94" i="51"/>
  <c r="I35" i="61" s="1"/>
  <c r="I57"/>
  <c r="E181" i="60"/>
  <c r="E280"/>
  <c r="E141"/>
  <c r="G238" i="59"/>
  <c r="G246"/>
  <c r="G245" s="1"/>
  <c r="E144"/>
  <c r="F166" i="62" s="1"/>
  <c r="E173" i="59"/>
  <c r="F195" i="62" s="1"/>
  <c r="E221" i="59"/>
  <c r="F254" i="62" s="1"/>
  <c r="E241" i="59"/>
  <c r="F274" i="62" s="1"/>
  <c r="E256" i="59"/>
  <c r="F289" i="62" s="1"/>
  <c r="E262" i="59"/>
  <c r="F295" i="62" s="1"/>
  <c r="E266" i="59"/>
  <c r="F299" i="62" s="1"/>
  <c r="E270" i="59"/>
  <c r="F303" i="62" s="1"/>
  <c r="E240" i="59"/>
  <c r="F273" i="62" s="1"/>
  <c r="E261" i="59"/>
  <c r="F294" i="62" s="1"/>
  <c r="E265" i="59"/>
  <c r="F298" i="62" s="1"/>
  <c r="E269" i="59"/>
  <c r="F302" i="62" s="1"/>
  <c r="F983" i="28"/>
  <c r="E225" i="60" s="1"/>
  <c r="D536" i="50"/>
  <c r="G138" i="61" s="1"/>
  <c r="G160"/>
  <c r="G159" s="1"/>
  <c r="CS48" i="33"/>
  <c r="I49" i="61"/>
  <c r="J68"/>
  <c r="K255"/>
  <c r="K250" s="1"/>
  <c r="K263"/>
  <c r="K262" s="1"/>
  <c r="H166"/>
  <c r="H274"/>
  <c r="L63"/>
  <c r="I269"/>
  <c r="J274"/>
  <c r="H57"/>
  <c r="I274"/>
  <c r="J152"/>
  <c r="J147" s="1"/>
  <c r="J160"/>
  <c r="J159" s="1"/>
  <c r="L263"/>
  <c r="L262" s="1"/>
  <c r="N57"/>
  <c r="N56" s="1"/>
  <c r="I502" i="57"/>
  <c r="F502"/>
  <c r="N134" i="61" s="1"/>
  <c r="N166"/>
  <c r="N269"/>
  <c r="N171"/>
  <c r="N252"/>
  <c r="N251" s="1"/>
  <c r="I62" i="57"/>
  <c r="J942"/>
  <c r="J529" i="56"/>
  <c r="M149" i="61"/>
  <c r="M148" s="1"/>
  <c r="M166"/>
  <c r="I932" i="56"/>
  <c r="M57" i="61"/>
  <c r="M56" s="1"/>
  <c r="M252"/>
  <c r="M251" s="1"/>
  <c r="M263"/>
  <c r="M262" s="1"/>
  <c r="I497" i="56"/>
  <c r="M63" i="61"/>
  <c r="F497" i="56"/>
  <c r="M134" i="61" s="1"/>
  <c r="K87" i="56"/>
  <c r="I62"/>
  <c r="L252" i="61"/>
  <c r="L251" s="1"/>
  <c r="L166"/>
  <c r="I942" i="55"/>
  <c r="D974"/>
  <c r="L241" i="61" s="1"/>
  <c r="F62" i="55"/>
  <c r="L31" i="61" s="1"/>
  <c r="F502" i="55"/>
  <c r="L134" i="61" s="1"/>
  <c r="E285"/>
  <c r="H301" i="62" s="1"/>
  <c r="K149" i="61"/>
  <c r="K148" s="1"/>
  <c r="K152"/>
  <c r="K160"/>
  <c r="K159" s="1"/>
  <c r="D538" i="53"/>
  <c r="K138" i="61" s="1"/>
  <c r="K57"/>
  <c r="K56" s="1"/>
  <c r="I94" i="53"/>
  <c r="J950"/>
  <c r="C1312" s="1"/>
  <c r="J982"/>
  <c r="K63" i="61"/>
  <c r="J506" i="53"/>
  <c r="I94" i="52"/>
  <c r="F950" i="51"/>
  <c r="I237" i="61" s="1"/>
  <c r="F62" i="51"/>
  <c r="I31" i="61" s="1"/>
  <c r="J506" i="54"/>
  <c r="D538"/>
  <c r="H138" i="61" s="1"/>
  <c r="I950" i="54"/>
  <c r="F950"/>
  <c r="H237" i="61" s="1"/>
  <c r="I982" i="54"/>
  <c r="F189" i="61"/>
  <c r="F187" s="1"/>
  <c r="F86"/>
  <c r="F84" s="1"/>
  <c r="I76" i="49"/>
  <c r="C466" s="1"/>
  <c r="E185" i="61"/>
  <c r="I1024" i="49"/>
  <c r="G216" i="59"/>
  <c r="G215" s="1"/>
  <c r="E243" i="60"/>
  <c r="E120" i="59"/>
  <c r="F142" i="62" s="1"/>
  <c r="E161" i="59"/>
  <c r="F183" i="62" s="1"/>
  <c r="E172" i="59"/>
  <c r="F194" i="62" s="1"/>
  <c r="E177" i="59"/>
  <c r="F199" i="62" s="1"/>
  <c r="G256"/>
  <c r="G255" s="1"/>
  <c r="DS70" i="33" s="1"/>
  <c r="E227" i="60"/>
  <c r="F152" i="61"/>
  <c r="F160"/>
  <c r="F159" s="1"/>
  <c r="E161"/>
  <c r="E173"/>
  <c r="E174"/>
  <c r="E186"/>
  <c r="K1053" i="49"/>
  <c r="F245" i="61"/>
  <c r="E182"/>
  <c r="J255"/>
  <c r="J250" s="1"/>
  <c r="J263"/>
  <c r="J262" s="1"/>
  <c r="K91" i="53"/>
  <c r="K27" i="61"/>
  <c r="K26" s="1"/>
  <c r="K171"/>
  <c r="M274"/>
  <c r="E142" i="60"/>
  <c r="G178" i="62"/>
  <c r="G169"/>
  <c r="E169" s="1"/>
  <c r="E168" s="1"/>
  <c r="E158" i="60"/>
  <c r="G280" i="62"/>
  <c r="E251" i="60"/>
  <c r="K531" i="54"/>
  <c r="H130" i="61"/>
  <c r="H129" s="1"/>
  <c r="K91" i="57"/>
  <c r="N27" i="61"/>
  <c r="N26" s="1"/>
  <c r="K87" i="57"/>
  <c r="J555" i="38"/>
  <c r="F235" i="59"/>
  <c r="F234" s="1"/>
  <c r="D566" i="28"/>
  <c r="E130" i="60" s="1"/>
  <c r="G154" i="62"/>
  <c r="E134" i="60"/>
  <c r="G183" i="62"/>
  <c r="E163" i="60"/>
  <c r="E169" i="61"/>
  <c r="E178"/>
  <c r="K1049" i="49"/>
  <c r="G119" i="59"/>
  <c r="G118" s="1"/>
  <c r="F555" i="38"/>
  <c r="G123" i="59" s="1"/>
  <c r="K580" i="38"/>
  <c r="J1038"/>
  <c r="G252" i="59"/>
  <c r="J64" i="48"/>
  <c r="E150" i="59"/>
  <c r="F172" i="62" s="1"/>
  <c r="E158" i="59"/>
  <c r="F180" i="62" s="1"/>
  <c r="E171" i="59"/>
  <c r="F193" i="62" s="1"/>
  <c r="E175" i="59"/>
  <c r="F197" i="62" s="1"/>
  <c r="E239" i="59"/>
  <c r="F272" i="62" s="1"/>
  <c r="E247" i="59"/>
  <c r="F280" i="62" s="1"/>
  <c r="E255" i="59"/>
  <c r="F288" i="62" s="1"/>
  <c r="E260" i="59"/>
  <c r="F293" i="62" s="1"/>
  <c r="E264" i="59"/>
  <c r="F297" i="62" s="1"/>
  <c r="E268" i="59"/>
  <c r="F301" i="62" s="1"/>
  <c r="F531" i="28"/>
  <c r="E126" i="60" s="1"/>
  <c r="G164" i="62"/>
  <c r="E144" i="60"/>
  <c r="G172" i="62"/>
  <c r="E152" i="60"/>
  <c r="D943" i="28"/>
  <c r="E240" i="60"/>
  <c r="G307" i="62"/>
  <c r="J76" i="49"/>
  <c r="I554"/>
  <c r="F150" i="61"/>
  <c r="E156"/>
  <c r="E168"/>
  <c r="E177"/>
  <c r="E181"/>
  <c r="F252"/>
  <c r="F274"/>
  <c r="F290"/>
  <c r="E28"/>
  <c r="H34" i="62" s="1"/>
  <c r="G234" i="61"/>
  <c r="G47"/>
  <c r="G254"/>
  <c r="G253" s="1"/>
  <c r="G259"/>
  <c r="E259" s="1"/>
  <c r="H275" i="62" s="1"/>
  <c r="E65" i="61"/>
  <c r="H71" i="62" s="1"/>
  <c r="G271" i="61"/>
  <c r="E271" s="1"/>
  <c r="H287" i="62" s="1"/>
  <c r="E74" i="61"/>
  <c r="H80" i="62" s="1"/>
  <c r="G280" i="61"/>
  <c r="E280" s="1"/>
  <c r="H296" i="62" s="1"/>
  <c r="E78" i="61"/>
  <c r="H84" i="62" s="1"/>
  <c r="G284" i="61"/>
  <c r="E284" s="1"/>
  <c r="H300" i="62" s="1"/>
  <c r="E82" i="61"/>
  <c r="H88" i="62" s="1"/>
  <c r="G288" i="61"/>
  <c r="E288" s="1"/>
  <c r="H304" i="62" s="1"/>
  <c r="K536" i="51"/>
  <c r="I130" i="61"/>
  <c r="I129" s="1"/>
  <c r="K531" i="51"/>
  <c r="I166" i="61"/>
  <c r="I982" i="51"/>
  <c r="J49" i="61"/>
  <c r="J57"/>
  <c r="K531" i="52"/>
  <c r="J130" i="61"/>
  <c r="J129" s="1"/>
  <c r="K91" i="54"/>
  <c r="H27" i="61"/>
  <c r="H26" s="1"/>
  <c r="AI21" i="60"/>
  <c r="G294" i="62"/>
  <c r="G276"/>
  <c r="K105" i="49"/>
  <c r="F26" i="61"/>
  <c r="K101" i="49"/>
  <c r="I555" i="38"/>
  <c r="D587"/>
  <c r="G127" i="59" s="1"/>
  <c r="E140"/>
  <c r="F162" i="62" s="1"/>
  <c r="E145" i="59"/>
  <c r="F167" i="62" s="1"/>
  <c r="E157" i="59"/>
  <c r="F179" i="62" s="1"/>
  <c r="E170" i="59"/>
  <c r="F192" i="62" s="1"/>
  <c r="E217" i="59"/>
  <c r="F250" i="62" s="1"/>
  <c r="E242" i="59"/>
  <c r="F275" i="62" s="1"/>
  <c r="E254" i="59"/>
  <c r="F287" i="62" s="1"/>
  <c r="E263" i="59"/>
  <c r="F296" i="62" s="1"/>
  <c r="E267" i="59"/>
  <c r="F300" i="62" s="1"/>
  <c r="E271" i="59"/>
  <c r="F304" i="62" s="1"/>
  <c r="F513" i="28"/>
  <c r="E125" i="60" s="1"/>
  <c r="G148" i="62"/>
  <c r="G147" s="1"/>
  <c r="DF70" i="33" s="1"/>
  <c r="E128" i="60"/>
  <c r="G262" i="62"/>
  <c r="DS85" i="33" s="1"/>
  <c r="E233" i="60"/>
  <c r="G270" i="62"/>
  <c r="G269" s="1"/>
  <c r="DS94" i="33" s="1"/>
  <c r="E241" i="60"/>
  <c r="G291" i="62"/>
  <c r="E262" i="60"/>
  <c r="F63" i="61"/>
  <c r="J554" i="49"/>
  <c r="E135" i="61"/>
  <c r="E137"/>
  <c r="F136"/>
  <c r="J586" i="49"/>
  <c r="C939" s="1"/>
  <c r="C936" s="1"/>
  <c r="K936" s="1"/>
  <c r="F142" i="61"/>
  <c r="E167"/>
  <c r="F166"/>
  <c r="E170"/>
  <c r="E180"/>
  <c r="E184"/>
  <c r="F239"/>
  <c r="F253"/>
  <c r="F255"/>
  <c r="F263"/>
  <c r="F262" s="1"/>
  <c r="K529" i="50"/>
  <c r="G130" i="61"/>
  <c r="G129" s="1"/>
  <c r="G166"/>
  <c r="E176"/>
  <c r="E32"/>
  <c r="H38" i="62" s="1"/>
  <c r="G238" i="61"/>
  <c r="E238" s="1"/>
  <c r="H254" i="62" s="1"/>
  <c r="G33" i="61"/>
  <c r="G240"/>
  <c r="G239" s="1"/>
  <c r="E40"/>
  <c r="H46" i="62" s="1"/>
  <c r="G246" i="61"/>
  <c r="G245" s="1"/>
  <c r="G244" s="1"/>
  <c r="E52"/>
  <c r="H58" i="62" s="1"/>
  <c r="G258" i="61"/>
  <c r="E258" s="1"/>
  <c r="H274" i="62" s="1"/>
  <c r="G270" i="61"/>
  <c r="E67"/>
  <c r="H73" i="62" s="1"/>
  <c r="G273" i="61"/>
  <c r="E73"/>
  <c r="H79" i="62" s="1"/>
  <c r="G279" i="61"/>
  <c r="E279" s="1"/>
  <c r="H295" i="62" s="1"/>
  <c r="E77" i="61"/>
  <c r="H83" i="62" s="1"/>
  <c r="G283" i="61"/>
  <c r="E283" s="1"/>
  <c r="H299" i="62" s="1"/>
  <c r="E81" i="61"/>
  <c r="H87" i="62" s="1"/>
  <c r="G287" i="61"/>
  <c r="E287" s="1"/>
  <c r="H303" i="62" s="1"/>
  <c r="F506" i="51"/>
  <c r="I134" i="61" s="1"/>
  <c r="J62" i="52"/>
  <c r="I506" i="53"/>
  <c r="H63" i="61"/>
  <c r="H171"/>
  <c r="H255"/>
  <c r="H263"/>
  <c r="H262" s="1"/>
  <c r="J94" i="55"/>
  <c r="L68" i="61"/>
  <c r="L152"/>
  <c r="L147" s="1"/>
  <c r="L160"/>
  <c r="L159" s="1"/>
  <c r="K967" i="55"/>
  <c r="L233" i="61"/>
  <c r="L232" s="1"/>
  <c r="L269"/>
  <c r="D94" i="56"/>
  <c r="M35" i="61" s="1"/>
  <c r="M46"/>
  <c r="M45" s="1"/>
  <c r="M68"/>
  <c r="M160"/>
  <c r="M159" s="1"/>
  <c r="M171"/>
  <c r="K957" i="56"/>
  <c r="M233" i="61"/>
  <c r="M232" s="1"/>
  <c r="D964" i="56"/>
  <c r="M241" i="61" s="1"/>
  <c r="M269"/>
  <c r="M266" s="1"/>
  <c r="F62" i="57"/>
  <c r="N31" i="61" s="1"/>
  <c r="N46"/>
  <c r="N45" s="1"/>
  <c r="N63"/>
  <c r="J502" i="57"/>
  <c r="N153" i="61"/>
  <c r="N152" s="1"/>
  <c r="N151"/>
  <c r="N150" s="1"/>
  <c r="N160"/>
  <c r="N159" s="1"/>
  <c r="N232"/>
  <c r="D974" i="57"/>
  <c r="N241" i="61" s="1"/>
  <c r="N255"/>
  <c r="N274"/>
  <c r="AO40" i="60"/>
  <c r="AJ40"/>
  <c r="AF40"/>
  <c r="AB40"/>
  <c r="W40"/>
  <c r="R40"/>
  <c r="N40"/>
  <c r="J40"/>
  <c r="F40"/>
  <c r="DS45" i="33"/>
  <c r="E239" i="62"/>
  <c r="G237"/>
  <c r="F219" i="60"/>
  <c r="G129" i="62"/>
  <c r="G295"/>
  <c r="G277"/>
  <c r="E277" s="1"/>
  <c r="E276" s="1"/>
  <c r="F49" i="61"/>
  <c r="F57"/>
  <c r="K579" i="49"/>
  <c r="E154" i="61"/>
  <c r="E162"/>
  <c r="F171"/>
  <c r="E175"/>
  <c r="E179"/>
  <c r="E188"/>
  <c r="I504" i="50"/>
  <c r="G45" i="61"/>
  <c r="G252"/>
  <c r="G251" s="1"/>
  <c r="E51"/>
  <c r="H57" i="62" s="1"/>
  <c r="G257" i="61"/>
  <c r="E257" s="1"/>
  <c r="H273" i="62" s="1"/>
  <c r="E59" i="61"/>
  <c r="H65" i="62" s="1"/>
  <c r="G265" i="61"/>
  <c r="E265" s="1"/>
  <c r="H281" i="62" s="1"/>
  <c r="E69" i="61"/>
  <c r="G275"/>
  <c r="E275" s="1"/>
  <c r="H291" i="62" s="1"/>
  <c r="G278" i="61"/>
  <c r="E278" s="1"/>
  <c r="H294" i="62" s="1"/>
  <c r="E76" i="61"/>
  <c r="H82" i="62" s="1"/>
  <c r="G282" i="61"/>
  <c r="E282" s="1"/>
  <c r="H298" i="62" s="1"/>
  <c r="E80" i="61"/>
  <c r="H86" i="62" s="1"/>
  <c r="G286" i="61"/>
  <c r="E286" s="1"/>
  <c r="H302" i="62" s="1"/>
  <c r="E85" i="61"/>
  <c r="G291"/>
  <c r="E291" s="1"/>
  <c r="H307" i="62" s="1"/>
  <c r="G292" i="61"/>
  <c r="E292" s="1"/>
  <c r="H308" i="62" s="1"/>
  <c r="J94" i="51"/>
  <c r="C428" s="1"/>
  <c r="I63" i="61"/>
  <c r="J506" i="51"/>
  <c r="I171" i="61"/>
  <c r="E183"/>
  <c r="I255"/>
  <c r="I250" s="1"/>
  <c r="I263"/>
  <c r="I262" s="1"/>
  <c r="K92" i="52"/>
  <c r="J27" i="61"/>
  <c r="J26" s="1"/>
  <c r="F62" i="52"/>
  <c r="J31" i="61" s="1"/>
  <c r="K87" i="52"/>
  <c r="J166" i="61"/>
  <c r="K68"/>
  <c r="J538" i="53"/>
  <c r="K979"/>
  <c r="K233" i="61"/>
  <c r="K232" s="1"/>
  <c r="K269"/>
  <c r="I62" i="54"/>
  <c r="I94"/>
  <c r="H68" i="61"/>
  <c r="I506" i="54"/>
  <c r="J538"/>
  <c r="C872" s="1"/>
  <c r="H152" i="61"/>
  <c r="H147" s="1"/>
  <c r="H160"/>
  <c r="H159" s="1"/>
  <c r="H252"/>
  <c r="H251" s="1"/>
  <c r="K87" i="55"/>
  <c r="L27" i="61"/>
  <c r="L26" s="1"/>
  <c r="F44" i="55"/>
  <c r="L30" i="61" s="1"/>
  <c r="D94" i="55"/>
  <c r="L35" i="61" s="1"/>
  <c r="L49"/>
  <c r="L44" s="1"/>
  <c r="L57"/>
  <c r="L56" s="1"/>
  <c r="K527" i="55"/>
  <c r="L130" i="61"/>
  <c r="L129" s="1"/>
  <c r="F942" i="55"/>
  <c r="L237" i="61" s="1"/>
  <c r="I974" i="55"/>
  <c r="C1303" s="1"/>
  <c r="L274" i="61"/>
  <c r="M153"/>
  <c r="M152" s="1"/>
  <c r="M151"/>
  <c r="M150" s="1"/>
  <c r="F932" i="56"/>
  <c r="M237" i="61" s="1"/>
  <c r="I964" i="56"/>
  <c r="M255" i="61"/>
  <c r="J62" i="57"/>
  <c r="I94"/>
  <c r="N68" i="61"/>
  <c r="I942" i="57"/>
  <c r="G21" i="62"/>
  <c r="E23"/>
  <c r="E35" i="60"/>
  <c r="AS35" s="1"/>
  <c r="AL21"/>
  <c r="AH21"/>
  <c r="AD21"/>
  <c r="Z21"/>
  <c r="U21"/>
  <c r="P21"/>
  <c r="L21"/>
  <c r="H21"/>
  <c r="F120"/>
  <c r="E50" i="61"/>
  <c r="G256"/>
  <c r="G264"/>
  <c r="E264" s="1"/>
  <c r="H280" i="62" s="1"/>
  <c r="E66" i="61"/>
  <c r="H72" i="62" s="1"/>
  <c r="G272" i="61"/>
  <c r="E272" s="1"/>
  <c r="H288" i="62" s="1"/>
  <c r="E70" i="61"/>
  <c r="H76" i="62" s="1"/>
  <c r="G276" i="61"/>
  <c r="E276" s="1"/>
  <c r="H292" i="62" s="1"/>
  <c r="E71" i="61"/>
  <c r="H77" i="62" s="1"/>
  <c r="G277" i="61"/>
  <c r="E277" s="1"/>
  <c r="H293" i="62" s="1"/>
  <c r="E75" i="61"/>
  <c r="H81" i="62" s="1"/>
  <c r="G281" i="61"/>
  <c r="E281" s="1"/>
  <c r="H297" i="62" s="1"/>
  <c r="E83" i="61"/>
  <c r="H89" i="62" s="1"/>
  <c r="G289" i="61"/>
  <c r="E289" s="1"/>
  <c r="H305" i="62" s="1"/>
  <c r="K91" i="51"/>
  <c r="I27" i="61"/>
  <c r="I26" s="1"/>
  <c r="I68"/>
  <c r="J538" i="51"/>
  <c r="I152" i="61"/>
  <c r="K980" i="51"/>
  <c r="I233" i="61"/>
  <c r="I232" s="1"/>
  <c r="K975" i="51"/>
  <c r="K979"/>
  <c r="J63" i="61"/>
  <c r="J506" i="52"/>
  <c r="J538"/>
  <c r="C872" s="1"/>
  <c r="J171" i="61"/>
  <c r="J269"/>
  <c r="J62" i="53"/>
  <c r="J94"/>
  <c r="C428" s="1"/>
  <c r="K49" i="61"/>
  <c r="K44" s="1"/>
  <c r="K531" i="53"/>
  <c r="K130" i="61"/>
  <c r="K129" s="1"/>
  <c r="K166"/>
  <c r="I950" i="53"/>
  <c r="I982"/>
  <c r="K274" i="61"/>
  <c r="J62" i="54"/>
  <c r="J94"/>
  <c r="H49" i="61"/>
  <c r="K979" i="54"/>
  <c r="H233" i="61"/>
  <c r="H232" s="1"/>
  <c r="H269"/>
  <c r="H266" s="1"/>
  <c r="I62" i="55"/>
  <c r="L171" i="61"/>
  <c r="J942" i="55"/>
  <c r="L255" i="61"/>
  <c r="M27"/>
  <c r="M26" s="1"/>
  <c r="K522" i="56"/>
  <c r="M130" i="61"/>
  <c r="M129" s="1"/>
  <c r="N49"/>
  <c r="K527" i="57"/>
  <c r="N130" i="61"/>
  <c r="N129" s="1"/>
  <c r="N143"/>
  <c r="N142" s="1"/>
  <c r="N141" s="1"/>
  <c r="AL40" i="60"/>
  <c r="AH40"/>
  <c r="AD40"/>
  <c r="Z40"/>
  <c r="U40"/>
  <c r="P40"/>
  <c r="L40"/>
  <c r="H40"/>
  <c r="AL56"/>
  <c r="AH56"/>
  <c r="AD56"/>
  <c r="Z56"/>
  <c r="U56"/>
  <c r="P56"/>
  <c r="L56"/>
  <c r="H56"/>
  <c r="AP139"/>
  <c r="E126" i="59"/>
  <c r="F148" i="62" s="1"/>
  <c r="F125" i="59"/>
  <c r="E125" s="1"/>
  <c r="F141"/>
  <c r="E274"/>
  <c r="F307" i="62" s="1"/>
  <c r="F273" i="59"/>
  <c r="F222"/>
  <c r="E222" s="1"/>
  <c r="E223"/>
  <c r="F256" i="62" s="1"/>
  <c r="E229" i="59"/>
  <c r="F262" i="62" s="1"/>
  <c r="F228" i="59"/>
  <c r="F227" s="1"/>
  <c r="E253"/>
  <c r="F286" i="62" s="1"/>
  <c r="F252" i="59"/>
  <c r="F236"/>
  <c r="E236" s="1"/>
  <c r="E237"/>
  <c r="F270" i="62" s="1"/>
  <c r="J558" i="48"/>
  <c r="J1016"/>
  <c r="I1048"/>
  <c r="F119" i="59"/>
  <c r="F216"/>
  <c r="I62" i="50"/>
  <c r="E131" i="61"/>
  <c r="E155"/>
  <c r="G152"/>
  <c r="E79"/>
  <c r="H85" i="62" s="1"/>
  <c r="F62" i="50"/>
  <c r="D94"/>
  <c r="G35" i="61" s="1"/>
  <c r="J504" i="50"/>
  <c r="F948"/>
  <c r="E58" i="61"/>
  <c r="E94"/>
  <c r="AM56" i="60"/>
  <c r="AE56"/>
  <c r="AA56"/>
  <c r="V56"/>
  <c r="M56"/>
  <c r="I56"/>
  <c r="AM40"/>
  <c r="AE40"/>
  <c r="AA40"/>
  <c r="V40"/>
  <c r="Q40"/>
  <c r="M40"/>
  <c r="I40"/>
  <c r="Q21"/>
  <c r="AM21"/>
  <c r="AE21"/>
  <c r="AA21"/>
  <c r="V21"/>
  <c r="M21"/>
  <c r="I21"/>
  <c r="E15"/>
  <c r="E248" i="59"/>
  <c r="F281" i="62" s="1"/>
  <c r="F238" i="59"/>
  <c r="F246"/>
  <c r="E166"/>
  <c r="F188" i="62" s="1"/>
  <c r="G155" i="59"/>
  <c r="F139"/>
  <c r="E139" s="1"/>
  <c r="K973" i="50"/>
  <c r="C874" i="52"/>
  <c r="C876" s="1"/>
  <c r="F1020" i="38"/>
  <c r="G219" i="59" s="1"/>
  <c r="I64" i="48"/>
  <c r="F58" i="59"/>
  <c r="F998" i="48"/>
  <c r="J982" i="51"/>
  <c r="K975" i="52"/>
  <c r="F932"/>
  <c r="J236" i="61" s="1"/>
  <c r="J235" s="1"/>
  <c r="C1318" i="52"/>
  <c r="C1320" s="1"/>
  <c r="F488" i="53"/>
  <c r="K133" i="61" s="1"/>
  <c r="K535" i="53"/>
  <c r="C874"/>
  <c r="C876" s="1"/>
  <c r="F932"/>
  <c r="K236" i="61" s="1"/>
  <c r="F1038" i="38"/>
  <c r="G220" i="59" s="1"/>
  <c r="J491" i="28"/>
  <c r="C559" s="1"/>
  <c r="D1056" i="49"/>
  <c r="F241" i="61" s="1"/>
  <c r="I94" i="50"/>
  <c r="C428"/>
  <c r="C430" s="1"/>
  <c r="F486"/>
  <c r="G133" i="61" s="1"/>
  <c r="F506" i="53"/>
  <c r="K134" i="61" s="1"/>
  <c r="J590" i="48"/>
  <c r="F930" i="50"/>
  <c r="C430" i="52"/>
  <c r="C432" s="1"/>
  <c r="F44" i="54"/>
  <c r="H30" i="61" s="1"/>
  <c r="F537" i="38"/>
  <c r="J1070"/>
  <c r="J587"/>
  <c r="C966" s="1"/>
  <c r="F22" i="59"/>
  <c r="F21" s="1"/>
  <c r="F46" i="48"/>
  <c r="F25" i="59" s="1"/>
  <c r="F64" i="48"/>
  <c r="F26" i="59" s="1"/>
  <c r="F34"/>
  <c r="F33" s="1"/>
  <c r="F42"/>
  <c r="F44"/>
  <c r="F52"/>
  <c r="F51" s="1"/>
  <c r="F540" i="48"/>
  <c r="F558"/>
  <c r="F123" i="59" s="1"/>
  <c r="I1016" i="48"/>
  <c r="D586" i="49"/>
  <c r="F138" i="61" s="1"/>
  <c r="F504" i="50"/>
  <c r="G134" i="61" s="1"/>
  <c r="J980" i="50"/>
  <c r="C1314" s="1"/>
  <c r="C874" i="51"/>
  <c r="C876" s="1"/>
  <c r="I950"/>
  <c r="D94" i="52"/>
  <c r="J35" i="61" s="1"/>
  <c r="I982" i="52"/>
  <c r="C1315" s="1"/>
  <c r="F131" i="59"/>
  <c r="F130" s="1"/>
  <c r="F950" i="53"/>
  <c r="K237" i="61" s="1"/>
  <c r="D982" i="53"/>
  <c r="K241" i="61" s="1"/>
  <c r="F62" i="54"/>
  <c r="H31" i="61" s="1"/>
  <c r="C1318" i="54"/>
  <c r="C1320" s="1"/>
  <c r="J94" i="56"/>
  <c r="C861"/>
  <c r="C863" s="1"/>
  <c r="J932"/>
  <c r="C1296"/>
  <c r="C1298" s="1"/>
  <c r="C426" i="57"/>
  <c r="C428" s="1"/>
  <c r="K972"/>
  <c r="K971"/>
  <c r="K967"/>
  <c r="F924"/>
  <c r="N236" i="61" s="1"/>
  <c r="E186" i="59"/>
  <c r="E184" s="1"/>
  <c r="D1018" i="28"/>
  <c r="E229" i="60" s="1"/>
  <c r="I586" i="49"/>
  <c r="F1006"/>
  <c r="F236" i="61" s="1"/>
  <c r="F44" i="50"/>
  <c r="J94"/>
  <c r="C426" s="1"/>
  <c r="C872"/>
  <c r="C874" s="1"/>
  <c r="I948"/>
  <c r="D980"/>
  <c r="C1316"/>
  <c r="C1318" s="1"/>
  <c r="F44" i="51"/>
  <c r="I30" i="61" s="1"/>
  <c r="I94" i="51"/>
  <c r="C430"/>
  <c r="C432" s="1"/>
  <c r="D538"/>
  <c r="D982"/>
  <c r="I241" i="61" s="1"/>
  <c r="C1318" i="51"/>
  <c r="C1320" s="1"/>
  <c r="F44" i="52"/>
  <c r="J30" i="61" s="1"/>
  <c r="F488" i="52"/>
  <c r="J133" i="61" s="1"/>
  <c r="D538" i="52"/>
  <c r="J138" i="61" s="1"/>
  <c r="J982" i="52"/>
  <c r="C1316" s="1"/>
  <c r="F44" i="53"/>
  <c r="K30" i="61" s="1"/>
  <c r="D94" i="53"/>
  <c r="K35" i="61" s="1"/>
  <c r="C1314" i="53"/>
  <c r="C1316" s="1"/>
  <c r="K535" i="54"/>
  <c r="C427" i="56"/>
  <c r="C429" s="1"/>
  <c r="F479"/>
  <c r="M133" i="61" s="1"/>
  <c r="D529" i="56"/>
  <c r="M138" i="61" s="1"/>
  <c r="C1306" i="57"/>
  <c r="C1308" s="1"/>
  <c r="E93" i="59"/>
  <c r="E174"/>
  <c r="F196" i="62" s="1"/>
  <c r="F1016" i="48"/>
  <c r="F220" i="59" s="1"/>
  <c r="J1048" i="48"/>
  <c r="F965" i="28"/>
  <c r="F58" i="49"/>
  <c r="F30" i="61" s="1"/>
  <c r="F76" i="49"/>
  <c r="F31" i="61" s="1"/>
  <c r="J108" i="49"/>
  <c r="F536"/>
  <c r="F133" i="61" s="1"/>
  <c r="F554" i="49"/>
  <c r="F134" i="61" s="1"/>
  <c r="J1056" i="49"/>
  <c r="C1409" s="1"/>
  <c r="K87" i="50"/>
  <c r="J536"/>
  <c r="I980"/>
  <c r="I62" i="51"/>
  <c r="F488"/>
  <c r="I133" i="61" s="1"/>
  <c r="C871" i="51"/>
  <c r="F932"/>
  <c r="I236" i="61" s="1"/>
  <c r="I235" s="1"/>
  <c r="J94" i="52"/>
  <c r="C428" s="1"/>
  <c r="I506"/>
  <c r="C871" s="1"/>
  <c r="F506"/>
  <c r="J134" i="61" s="1"/>
  <c r="I62" i="53"/>
  <c r="F62"/>
  <c r="K31" i="61" s="1"/>
  <c r="C430" i="53"/>
  <c r="C432" s="1"/>
  <c r="I538"/>
  <c r="F488" i="54"/>
  <c r="H133" i="61" s="1"/>
  <c r="C426" i="55"/>
  <c r="C428" s="1"/>
  <c r="J502"/>
  <c r="C864" s="1"/>
  <c r="C866"/>
  <c r="C868" s="1"/>
  <c r="J94" i="57"/>
  <c r="I974"/>
  <c r="C1303" s="1"/>
  <c r="F155" i="59"/>
  <c r="E167"/>
  <c r="F189" i="62" s="1"/>
  <c r="E169" i="59"/>
  <c r="F191" i="62" s="1"/>
  <c r="C430" i="54"/>
  <c r="C432" s="1"/>
  <c r="F506"/>
  <c r="H134" i="61" s="1"/>
  <c r="J62" i="55"/>
  <c r="I94"/>
  <c r="C423" s="1"/>
  <c r="L13" i="61" s="1"/>
  <c r="F484" i="55"/>
  <c r="L133" i="61" s="1"/>
  <c r="F924" i="55"/>
  <c r="L236" i="61" s="1"/>
  <c r="J974" i="55"/>
  <c r="K971"/>
  <c r="C1306"/>
  <c r="C1308" s="1"/>
  <c r="J497" i="56"/>
  <c r="C859" s="1"/>
  <c r="I529"/>
  <c r="F914"/>
  <c r="M236" i="61" s="1"/>
  <c r="J964" i="56"/>
  <c r="I534" i="57"/>
  <c r="C863" s="1"/>
  <c r="C866"/>
  <c r="C868" s="1"/>
  <c r="F942"/>
  <c r="N237" i="61" s="1"/>
  <c r="J974" i="57"/>
  <c r="C1304" s="1"/>
  <c r="E124" i="59"/>
  <c r="F146" i="62" s="1"/>
  <c r="E142" i="59"/>
  <c r="F164" i="62" s="1"/>
  <c r="G149" i="59"/>
  <c r="G148" s="1"/>
  <c r="E164"/>
  <c r="F186" i="62" s="1"/>
  <c r="E190" i="59"/>
  <c r="I538" i="54"/>
  <c r="C874"/>
  <c r="C876" s="1"/>
  <c r="F932"/>
  <c r="D982"/>
  <c r="H241" i="61" s="1"/>
  <c r="I502" i="55"/>
  <c r="I534"/>
  <c r="F44" i="56"/>
  <c r="M30" i="61" s="1"/>
  <c r="F62" i="56"/>
  <c r="M31" i="61" s="1"/>
  <c r="I94" i="56"/>
  <c r="F44" i="57"/>
  <c r="N30" i="61" s="1"/>
  <c r="N29" s="1"/>
  <c r="C423" i="57"/>
  <c r="N13" i="61" s="1"/>
  <c r="F484" i="57"/>
  <c r="N133" i="61" s="1"/>
  <c r="E143" i="59"/>
  <c r="F165" i="62" s="1"/>
  <c r="F149" i="59"/>
  <c r="F148" s="1"/>
  <c r="E159"/>
  <c r="F181" i="62" s="1"/>
  <c r="E163" i="59"/>
  <c r="F185" i="62" s="1"/>
  <c r="E168" i="59"/>
  <c r="F190" i="62" s="1"/>
  <c r="G141" i="59"/>
  <c r="E151"/>
  <c r="F173" i="62" s="1"/>
  <c r="E156" i="59"/>
  <c r="C424" i="57"/>
  <c r="C422" s="1"/>
  <c r="C421" s="1"/>
  <c r="C864"/>
  <c r="K90"/>
  <c r="K92"/>
  <c r="K531"/>
  <c r="K970"/>
  <c r="K530"/>
  <c r="K532"/>
  <c r="K526" i="56"/>
  <c r="K525"/>
  <c r="K527"/>
  <c r="C1304" i="55"/>
  <c r="K531"/>
  <c r="K530"/>
  <c r="K532"/>
  <c r="K970"/>
  <c r="K972"/>
  <c r="C1316" i="54"/>
  <c r="C871"/>
  <c r="C1315"/>
  <c r="C428"/>
  <c r="K90"/>
  <c r="K92"/>
  <c r="K978"/>
  <c r="K980"/>
  <c r="K87"/>
  <c r="K975"/>
  <c r="K534"/>
  <c r="K536"/>
  <c r="C427" i="53"/>
  <c r="K13" i="61" s="1"/>
  <c r="C1311" i="53"/>
  <c r="K90"/>
  <c r="K92"/>
  <c r="K978"/>
  <c r="K980"/>
  <c r="K87"/>
  <c r="K975"/>
  <c r="K534"/>
  <c r="K536"/>
  <c r="C427" i="52"/>
  <c r="J13" i="61" s="1"/>
  <c r="K90" i="52"/>
  <c r="K536"/>
  <c r="K90" i="51"/>
  <c r="K92"/>
  <c r="K535"/>
  <c r="K978"/>
  <c r="K87"/>
  <c r="K534"/>
  <c r="C1313" i="50"/>
  <c r="C425"/>
  <c r="G13" i="61" s="1"/>
  <c r="C869" i="50"/>
  <c r="K90"/>
  <c r="K533"/>
  <c r="K532"/>
  <c r="K534"/>
  <c r="K104" i="49"/>
  <c r="K106"/>
  <c r="K583"/>
  <c r="K1052"/>
  <c r="K1054"/>
  <c r="K582"/>
  <c r="K584"/>
  <c r="L1011" i="28"/>
  <c r="C907"/>
  <c r="C914" s="1"/>
  <c r="K583" i="38"/>
  <c r="G66" i="59"/>
  <c r="E66" s="1"/>
  <c r="F77" i="62" s="1"/>
  <c r="C485" i="48" l="1"/>
  <c r="D1041"/>
  <c r="D1040" s="1"/>
  <c r="C484"/>
  <c r="E72" i="61"/>
  <c r="H78" i="62" s="1"/>
  <c r="D102" i="49"/>
  <c r="D100"/>
  <c r="C424" i="55"/>
  <c r="C422" s="1"/>
  <c r="C421" s="1"/>
  <c r="K420" s="1"/>
  <c r="J266" i="61"/>
  <c r="I163"/>
  <c r="H163"/>
  <c r="K266"/>
  <c r="L266"/>
  <c r="I266"/>
  <c r="J163"/>
  <c r="N266"/>
  <c r="F257" i="59"/>
  <c r="F249" s="1"/>
  <c r="E272"/>
  <c r="F305" i="62" s="1"/>
  <c r="E305" s="1"/>
  <c r="E259" i="59"/>
  <c r="F292" i="62" s="1"/>
  <c r="C90" i="55"/>
  <c r="K90" s="1"/>
  <c r="C92"/>
  <c r="K92" s="1"/>
  <c r="C91"/>
  <c r="K91" s="1"/>
  <c r="J60" i="61"/>
  <c r="E275" i="59"/>
  <c r="F308" i="62" s="1"/>
  <c r="F306" s="1"/>
  <c r="DS124" i="33" s="1"/>
  <c r="C1448" i="38"/>
  <c r="C965"/>
  <c r="G111" i="59" s="1"/>
  <c r="F163" i="61"/>
  <c r="F266"/>
  <c r="F60"/>
  <c r="G249" i="59"/>
  <c r="K60" i="61"/>
  <c r="M163"/>
  <c r="N163"/>
  <c r="K163"/>
  <c r="I60"/>
  <c r="L163"/>
  <c r="H60"/>
  <c r="L60"/>
  <c r="N60"/>
  <c r="M60"/>
  <c r="M49"/>
  <c r="M44" s="1"/>
  <c r="N147"/>
  <c r="K147"/>
  <c r="G160" i="59"/>
  <c r="G152" s="1"/>
  <c r="F55"/>
  <c r="F219"/>
  <c r="E219" s="1"/>
  <c r="F252" i="62" s="1"/>
  <c r="F122" i="59"/>
  <c r="F121" s="1"/>
  <c r="F160"/>
  <c r="F152" s="1"/>
  <c r="AQ219" i="60"/>
  <c r="AR219"/>
  <c r="AQ238"/>
  <c r="AR139"/>
  <c r="AP219"/>
  <c r="AP238"/>
  <c r="AR120"/>
  <c r="AR238"/>
  <c r="AC20"/>
  <c r="AQ120"/>
  <c r="AP120"/>
  <c r="AQ139"/>
  <c r="AQ155"/>
  <c r="C1365" i="28"/>
  <c r="C1366"/>
  <c r="AP254" i="60"/>
  <c r="AQ254"/>
  <c r="AR21"/>
  <c r="K20"/>
  <c r="O20"/>
  <c r="AG20"/>
  <c r="AR254"/>
  <c r="AP155"/>
  <c r="AR155"/>
  <c r="AP40"/>
  <c r="AR40"/>
  <c r="AP21"/>
  <c r="F218"/>
  <c r="AQ40"/>
  <c r="AQ56"/>
  <c r="AR56"/>
  <c r="AP56"/>
  <c r="AJ20"/>
  <c r="AS128"/>
  <c r="AS163"/>
  <c r="AS114"/>
  <c r="G45" i="62"/>
  <c r="G44" s="1"/>
  <c r="AS142" i="60"/>
  <c r="AS221"/>
  <c r="AS262"/>
  <c r="AS233"/>
  <c r="AS125"/>
  <c r="AS240"/>
  <c r="AS144"/>
  <c r="AS213"/>
  <c r="AS15"/>
  <c r="AS241"/>
  <c r="AS227"/>
  <c r="AS243"/>
  <c r="E179"/>
  <c r="E155" s="1"/>
  <c r="C980" i="52"/>
  <c r="K980" s="1"/>
  <c r="C979"/>
  <c r="K979" s="1"/>
  <c r="C978"/>
  <c r="K978" s="1"/>
  <c r="C1314"/>
  <c r="C1313" s="1"/>
  <c r="H279" i="62"/>
  <c r="H278" s="1"/>
  <c r="H306"/>
  <c r="H290"/>
  <c r="E178" i="59"/>
  <c r="E176" s="1"/>
  <c r="C562" i="28"/>
  <c r="C563"/>
  <c r="C564"/>
  <c r="C1399" i="48"/>
  <c r="C943"/>
  <c r="N20" i="60"/>
  <c r="AF20"/>
  <c r="AD20"/>
  <c r="W20"/>
  <c r="AO20"/>
  <c r="X20"/>
  <c r="R20"/>
  <c r="P20"/>
  <c r="AH20"/>
  <c r="H20"/>
  <c r="J20"/>
  <c r="AB20"/>
  <c r="L29" i="61"/>
  <c r="I147"/>
  <c r="L132"/>
  <c r="L128" s="1"/>
  <c r="H132"/>
  <c r="H128" s="1"/>
  <c r="E254"/>
  <c r="AK20" i="60"/>
  <c r="L20"/>
  <c r="U20"/>
  <c r="AL20"/>
  <c r="I20"/>
  <c r="AI20"/>
  <c r="Z20"/>
  <c r="E220"/>
  <c r="E34"/>
  <c r="AS34" s="1"/>
  <c r="Q20"/>
  <c r="E231" i="62"/>
  <c r="G177"/>
  <c r="AA20" i="60"/>
  <c r="G249" i="62"/>
  <c r="G248" s="1"/>
  <c r="DS62" i="33" s="1"/>
  <c r="F20" i="60"/>
  <c r="G271" i="62"/>
  <c r="DS98" i="33" s="1"/>
  <c r="G171" i="62"/>
  <c r="DF105" i="33" s="1"/>
  <c r="C1447" i="38"/>
  <c r="C942" i="48"/>
  <c r="C960" i="56"/>
  <c r="K960" s="1"/>
  <c r="C962"/>
  <c r="K962" s="1"/>
  <c r="C961"/>
  <c r="K961" s="1"/>
  <c r="C90"/>
  <c r="K90" s="1"/>
  <c r="C92"/>
  <c r="K92" s="1"/>
  <c r="C91"/>
  <c r="K91" s="1"/>
  <c r="G232" i="61"/>
  <c r="C978" i="50"/>
  <c r="K978" s="1"/>
  <c r="C977"/>
  <c r="K977" s="1"/>
  <c r="C976"/>
  <c r="K976" s="1"/>
  <c r="E141" i="59"/>
  <c r="F136"/>
  <c r="C1408" i="49"/>
  <c r="C1406" s="1"/>
  <c r="K1406" s="1"/>
  <c r="L559" i="28"/>
  <c r="L1016"/>
  <c r="L1015"/>
  <c r="L1014"/>
  <c r="E228" i="59"/>
  <c r="F261" i="62" s="1"/>
  <c r="F260" s="1"/>
  <c r="C588" i="48"/>
  <c r="O588" s="1"/>
  <c r="D588" s="1"/>
  <c r="C587"/>
  <c r="C586"/>
  <c r="C1046"/>
  <c r="O1046" s="1"/>
  <c r="D1046" s="1"/>
  <c r="C1045"/>
  <c r="O1045" s="1"/>
  <c r="D1045" s="1"/>
  <c r="C1044"/>
  <c r="O1044" s="1"/>
  <c r="D1044" s="1"/>
  <c r="C97"/>
  <c r="N97" s="1"/>
  <c r="D97" s="1"/>
  <c r="C94"/>
  <c r="N94" s="1"/>
  <c r="C100"/>
  <c r="N100" s="1"/>
  <c r="D100" s="1"/>
  <c r="E21" i="62"/>
  <c r="G15"/>
  <c r="G232"/>
  <c r="E237"/>
  <c r="G124"/>
  <c r="E129"/>
  <c r="E273" i="61"/>
  <c r="H289" i="62" s="1"/>
  <c r="C425" i="56"/>
  <c r="C424"/>
  <c r="C858"/>
  <c r="C427" i="51"/>
  <c r="C1316"/>
  <c r="E86" i="61"/>
  <c r="H92" i="62" s="1"/>
  <c r="G257"/>
  <c r="DS74" i="33" s="1"/>
  <c r="AS229" i="60"/>
  <c r="E151"/>
  <c r="AS152"/>
  <c r="G145" i="62"/>
  <c r="AS126" i="60"/>
  <c r="E140"/>
  <c r="AS141"/>
  <c r="G308" i="62"/>
  <c r="G306" s="1"/>
  <c r="DS125" i="33" s="1"/>
  <c r="AS280" i="60"/>
  <c r="G289" i="62"/>
  <c r="G285" s="1"/>
  <c r="AS261" i="60"/>
  <c r="F119"/>
  <c r="G182" i="62"/>
  <c r="DF118" i="33" s="1"/>
  <c r="E250" i="60"/>
  <c r="AS251"/>
  <c r="E257"/>
  <c r="G253" i="62"/>
  <c r="AS225" i="60"/>
  <c r="G200" i="62"/>
  <c r="G198" s="1"/>
  <c r="DF125" i="33" s="1"/>
  <c r="AS181" i="60"/>
  <c r="G149" i="62"/>
  <c r="DF74" i="33" s="1"/>
  <c r="AS130" i="60"/>
  <c r="G163" i="62"/>
  <c r="DF98" i="33" s="1"/>
  <c r="E133" i="60"/>
  <c r="AS134"/>
  <c r="G279" i="62"/>
  <c r="DS105" i="33" s="1"/>
  <c r="G168" i="62"/>
  <c r="AS158" i="60"/>
  <c r="G147" i="61"/>
  <c r="C1293" i="56"/>
  <c r="C872" i="51"/>
  <c r="G39" i="61"/>
  <c r="G38" s="1"/>
  <c r="C870" i="50"/>
  <c r="C868" s="1"/>
  <c r="C867" s="1"/>
  <c r="C1355" i="28"/>
  <c r="C1354" s="1"/>
  <c r="G160" i="62"/>
  <c r="G159" s="1"/>
  <c r="DF90" i="33" s="1"/>
  <c r="C1400" i="48"/>
  <c r="E123" i="59"/>
  <c r="F145" i="62" s="1"/>
  <c r="E138" i="59"/>
  <c r="F160" i="62" s="1"/>
  <c r="F159" s="1"/>
  <c r="E220" i="59"/>
  <c r="F253" i="62" s="1"/>
  <c r="E119" i="59"/>
  <c r="F141" i="62" s="1"/>
  <c r="F140" s="1"/>
  <c r="E234" i="59"/>
  <c r="E235"/>
  <c r="F268" i="62" s="1"/>
  <c r="F267" s="1"/>
  <c r="DS89" i="33" s="1"/>
  <c r="G233" i="59"/>
  <c r="E238"/>
  <c r="C467" i="49"/>
  <c r="C903" i="28"/>
  <c r="C902" s="1"/>
  <c r="E278" i="60"/>
  <c r="G136" i="59"/>
  <c r="E252"/>
  <c r="G290" i="62"/>
  <c r="DS118" i="33" s="1"/>
  <c r="M235" i="61"/>
  <c r="M231" s="1"/>
  <c r="E149"/>
  <c r="E148" s="1"/>
  <c r="I29"/>
  <c r="N132"/>
  <c r="N128" s="1"/>
  <c r="G255"/>
  <c r="G250" s="1"/>
  <c r="E189"/>
  <c r="M132"/>
  <c r="M128" s="1"/>
  <c r="E34"/>
  <c r="H40" i="62" s="1"/>
  <c r="H39" s="1"/>
  <c r="CS71" i="33" s="1"/>
  <c r="M147" i="61"/>
  <c r="N250"/>
  <c r="J29"/>
  <c r="J231"/>
  <c r="M250"/>
  <c r="L250"/>
  <c r="E246"/>
  <c r="H262" i="62" s="1"/>
  <c r="H261" s="1"/>
  <c r="H260" s="1"/>
  <c r="N44" i="61"/>
  <c r="N25"/>
  <c r="C1294" i="56"/>
  <c r="C863" i="55"/>
  <c r="C872" i="53"/>
  <c r="K235" i="61"/>
  <c r="K231" s="1"/>
  <c r="C871" i="53"/>
  <c r="C426" i="52"/>
  <c r="C425" s="1"/>
  <c r="C427" i="54"/>
  <c r="H13" i="61" s="1"/>
  <c r="H196" i="62"/>
  <c r="E196" s="1"/>
  <c r="E304"/>
  <c r="C870" i="53"/>
  <c r="C869" s="1"/>
  <c r="H91" i="62"/>
  <c r="C1302" i="57"/>
  <c r="C1301" s="1"/>
  <c r="H29" i="61"/>
  <c r="F255" i="62"/>
  <c r="DS69" i="33" s="1"/>
  <c r="E307" i="62"/>
  <c r="H199"/>
  <c r="E199" s="1"/>
  <c r="C489" i="48"/>
  <c r="C471" i="49"/>
  <c r="E4" i="63"/>
  <c r="E10" s="1"/>
  <c r="E11" s="1"/>
  <c r="F233" i="59"/>
  <c r="E57" i="61"/>
  <c r="H64" i="62"/>
  <c r="H63" s="1"/>
  <c r="E274"/>
  <c r="H166"/>
  <c r="E166" s="1"/>
  <c r="CS86" i="33"/>
  <c r="H45" i="62"/>
  <c r="H44" s="1"/>
  <c r="E46" i="61"/>
  <c r="F285" i="62"/>
  <c r="G49" i="61"/>
  <c r="CS45" i="33"/>
  <c r="CS44" s="1"/>
  <c r="H250" i="61"/>
  <c r="H190" i="62"/>
  <c r="E190" s="1"/>
  <c r="E298"/>
  <c r="H165"/>
  <c r="E165" s="1"/>
  <c r="E273"/>
  <c r="E270" i="61"/>
  <c r="H286" i="62" s="1"/>
  <c r="H285" s="1"/>
  <c r="G269" i="61"/>
  <c r="E303" i="62"/>
  <c r="H195"/>
  <c r="E195" s="1"/>
  <c r="H178"/>
  <c r="E166" i="61"/>
  <c r="F161" i="62"/>
  <c r="DF93" i="33" s="1"/>
  <c r="E290" i="61"/>
  <c r="E274"/>
  <c r="E252"/>
  <c r="F251"/>
  <c r="F250" s="1"/>
  <c r="E287" i="62"/>
  <c r="H179"/>
  <c r="E179" s="1"/>
  <c r="F171"/>
  <c r="F244" i="61"/>
  <c r="E245"/>
  <c r="E244" s="1"/>
  <c r="H185" i="62"/>
  <c r="E185" s="1"/>
  <c r="E293"/>
  <c r="F182"/>
  <c r="DF117" i="33" s="1"/>
  <c r="F147" i="61"/>
  <c r="C426" i="51"/>
  <c r="C425" s="1"/>
  <c r="I13" i="61"/>
  <c r="F163" i="62"/>
  <c r="DF97" i="33" s="1"/>
  <c r="K29" i="61"/>
  <c r="E49"/>
  <c r="H56" i="62"/>
  <c r="H55" s="1"/>
  <c r="CS99" i="33" s="1"/>
  <c r="H142" i="62"/>
  <c r="E142" s="1"/>
  <c r="E281"/>
  <c r="H173"/>
  <c r="E173" s="1"/>
  <c r="E263" i="61"/>
  <c r="E262" s="1"/>
  <c r="C1314" i="54"/>
  <c r="C1313" s="1"/>
  <c r="H236" i="61"/>
  <c r="H235" s="1"/>
  <c r="H231" s="1"/>
  <c r="F235"/>
  <c r="C947" i="48"/>
  <c r="F4" i="63"/>
  <c r="F10" s="1"/>
  <c r="F11" s="1"/>
  <c r="C870" i="54"/>
  <c r="C869" s="1"/>
  <c r="E134" i="61"/>
  <c r="F29"/>
  <c r="C943" i="49"/>
  <c r="H4" i="63"/>
  <c r="H10" s="1"/>
  <c r="H11" s="1"/>
  <c r="N235" i="61"/>
  <c r="N231" s="1"/>
  <c r="C1315" i="51"/>
  <c r="F24" i="59"/>
  <c r="C1413" i="49"/>
  <c r="K4" i="63"/>
  <c r="K10" s="1"/>
  <c r="K11" s="1"/>
  <c r="G218" i="59"/>
  <c r="G214" s="1"/>
  <c r="AE20" i="60"/>
  <c r="G68" i="61"/>
  <c r="E48"/>
  <c r="F269" i="62"/>
  <c r="DS93" i="33" s="1"/>
  <c r="G263" i="61"/>
  <c r="G262" s="1"/>
  <c r="G290"/>
  <c r="G274"/>
  <c r="E294" i="62"/>
  <c r="H186"/>
  <c r="E186" s="1"/>
  <c r="F129" i="61"/>
  <c r="E130"/>
  <c r="G63"/>
  <c r="E256"/>
  <c r="E299" i="62"/>
  <c r="H191"/>
  <c r="E191" s="1"/>
  <c r="F141" i="61"/>
  <c r="E142"/>
  <c r="E141" s="1"/>
  <c r="E136"/>
  <c r="H148" i="62"/>
  <c r="H147" s="1"/>
  <c r="DF71" i="33" s="1"/>
  <c r="E64" i="61"/>
  <c r="E234"/>
  <c r="H250" i="62" s="1"/>
  <c r="E250" s="1"/>
  <c r="E275"/>
  <c r="H167"/>
  <c r="E167" s="1"/>
  <c r="G268"/>
  <c r="G267" s="1"/>
  <c r="E239" i="60"/>
  <c r="H189" i="62"/>
  <c r="E189" s="1"/>
  <c r="E297"/>
  <c r="E233" i="61"/>
  <c r="H249" i="62" s="1"/>
  <c r="F232" i="61"/>
  <c r="H184" i="62"/>
  <c r="E184" s="1"/>
  <c r="E153" i="61"/>
  <c r="E152" s="1"/>
  <c r="C913" i="28"/>
  <c r="G4" i="63"/>
  <c r="G10" s="1"/>
  <c r="G11" s="1"/>
  <c r="G241" i="61"/>
  <c r="E241" s="1"/>
  <c r="H257" i="62" s="1"/>
  <c r="C1404" i="48"/>
  <c r="I4" i="63"/>
  <c r="I10" s="1"/>
  <c r="I11" s="1"/>
  <c r="E122" i="60"/>
  <c r="E68" i="61"/>
  <c r="H75" i="62"/>
  <c r="H74" s="1"/>
  <c r="F147"/>
  <c r="DF69" i="33" s="1"/>
  <c r="E296" i="62"/>
  <c r="H188"/>
  <c r="E188" s="1"/>
  <c r="F271"/>
  <c r="H193"/>
  <c r="E193" s="1"/>
  <c r="E301"/>
  <c r="H197"/>
  <c r="E197" s="1"/>
  <c r="M29" i="61"/>
  <c r="M25" s="1"/>
  <c r="I231"/>
  <c r="J4" i="63"/>
  <c r="J10" s="1"/>
  <c r="J11" s="1"/>
  <c r="C426" i="53"/>
  <c r="C425" s="1"/>
  <c r="E155" i="59"/>
  <c r="F178" i="62"/>
  <c r="F118" i="59"/>
  <c r="C862" i="57"/>
  <c r="C861" s="1"/>
  <c r="L235" i="61"/>
  <c r="L231" s="1"/>
  <c r="I132"/>
  <c r="F132"/>
  <c r="E133"/>
  <c r="E224" i="60"/>
  <c r="J132" i="61"/>
  <c r="J128" s="1"/>
  <c r="C870" i="51"/>
  <c r="C869" s="1"/>
  <c r="I138" i="61"/>
  <c r="E138" s="1"/>
  <c r="G122" i="59"/>
  <c r="G121" s="1"/>
  <c r="G236" i="61"/>
  <c r="G132"/>
  <c r="G128" s="1"/>
  <c r="K132"/>
  <c r="K128" s="1"/>
  <c r="M20" i="60"/>
  <c r="AM20"/>
  <c r="E31" i="61"/>
  <c r="H37" i="62" s="1"/>
  <c r="G237" i="61"/>
  <c r="E237" s="1"/>
  <c r="H253" i="62" s="1"/>
  <c r="DS84" i="33"/>
  <c r="G57" i="61"/>
  <c r="E302" i="62"/>
  <c r="H194"/>
  <c r="E194" s="1"/>
  <c r="G84" i="61"/>
  <c r="E295" i="62"/>
  <c r="H187"/>
  <c r="E187" s="1"/>
  <c r="E240" i="61"/>
  <c r="H181" i="62"/>
  <c r="E181" s="1"/>
  <c r="E143" i="61"/>
  <c r="E254" i="62"/>
  <c r="H146"/>
  <c r="E146" s="1"/>
  <c r="G261"/>
  <c r="G260" s="1"/>
  <c r="E232" i="60"/>
  <c r="G144" i="62"/>
  <c r="E124" i="60"/>
  <c r="E300" i="62"/>
  <c r="H192"/>
  <c r="E192" s="1"/>
  <c r="E151" i="61"/>
  <c r="F279" i="62"/>
  <c r="H180"/>
  <c r="E180" s="1"/>
  <c r="E288"/>
  <c r="G153"/>
  <c r="G152" s="1"/>
  <c r="DF85" i="33"/>
  <c r="H172" i="62"/>
  <c r="E160" i="61"/>
  <c r="E159" s="1"/>
  <c r="E216" i="59"/>
  <c r="F249" i="62" s="1"/>
  <c r="F215" i="59"/>
  <c r="E215" s="1"/>
  <c r="E30" i="61"/>
  <c r="E27"/>
  <c r="G26"/>
  <c r="E172"/>
  <c r="G171"/>
  <c r="G163" s="1"/>
  <c r="J44"/>
  <c r="L25"/>
  <c r="V20" i="60"/>
  <c r="F245" i="59"/>
  <c r="E246"/>
  <c r="E245" s="1"/>
  <c r="E160"/>
  <c r="E149"/>
  <c r="E148" s="1"/>
  <c r="C870" i="52"/>
  <c r="C869" s="1"/>
  <c r="C857" i="56"/>
  <c r="C856" s="1"/>
  <c r="C1312" i="50"/>
  <c r="C1311" s="1"/>
  <c r="C862" i="55"/>
  <c r="C861" s="1"/>
  <c r="C424" i="50"/>
  <c r="C423" s="1"/>
  <c r="C1310" i="53"/>
  <c r="C1309" s="1"/>
  <c r="C426" i="54"/>
  <c r="C425" s="1"/>
  <c r="C1302" i="55"/>
  <c r="C1301" s="1"/>
  <c r="F39" i="59"/>
  <c r="E137"/>
  <c r="J478" i="38"/>
  <c r="I478"/>
  <c r="F478"/>
  <c r="E477"/>
  <c r="J471"/>
  <c r="I471"/>
  <c r="G80" i="59"/>
  <c r="J442" i="38"/>
  <c r="I442"/>
  <c r="D442"/>
  <c r="J431"/>
  <c r="I431"/>
  <c r="E431"/>
  <c r="G77" i="59" s="1"/>
  <c r="E77" s="1"/>
  <c r="F88" i="62" s="1"/>
  <c r="D430" i="38"/>
  <c r="D429"/>
  <c r="D428"/>
  <c r="D427"/>
  <c r="J421"/>
  <c r="I421"/>
  <c r="G76" i="59"/>
  <c r="E76" s="1"/>
  <c r="F87" i="62" s="1"/>
  <c r="J408" i="38"/>
  <c r="I408"/>
  <c r="F408"/>
  <c r="G75" i="59" s="1"/>
  <c r="E75" s="1"/>
  <c r="F86" i="62" s="1"/>
  <c r="E407" i="38"/>
  <c r="E406"/>
  <c r="E405"/>
  <c r="E404"/>
  <c r="J398"/>
  <c r="I398"/>
  <c r="F398"/>
  <c r="G74" i="59" s="1"/>
  <c r="E74" s="1"/>
  <c r="F85" i="62" s="1"/>
  <c r="E397" i="38"/>
  <c r="E396"/>
  <c r="J388"/>
  <c r="I388"/>
  <c r="F388"/>
  <c r="G73" i="59" s="1"/>
  <c r="E73" s="1"/>
  <c r="F84" i="62" s="1"/>
  <c r="E387" i="38"/>
  <c r="E386"/>
  <c r="E385"/>
  <c r="E384"/>
  <c r="J378"/>
  <c r="I378"/>
  <c r="F378"/>
  <c r="G72" i="59" s="1"/>
  <c r="E72" s="1"/>
  <c r="F83" i="62" s="1"/>
  <c r="E377" i="38"/>
  <c r="E376"/>
  <c r="E375"/>
  <c r="E374"/>
  <c r="J368"/>
  <c r="I368"/>
  <c r="F368"/>
  <c r="G71" i="59" s="1"/>
  <c r="E71" s="1"/>
  <c r="F82" i="62" s="1"/>
  <c r="J358" i="38"/>
  <c r="I358"/>
  <c r="G70" i="59"/>
  <c r="E70" s="1"/>
  <c r="F81" i="62" s="1"/>
  <c r="J348" i="38"/>
  <c r="I348"/>
  <c r="D348"/>
  <c r="G69" i="59" s="1"/>
  <c r="E69" s="1"/>
  <c r="F80" i="62" s="1"/>
  <c r="J337" i="38"/>
  <c r="G68" i="59"/>
  <c r="E68" s="1"/>
  <c r="F79" i="62" s="1"/>
  <c r="G67" i="59"/>
  <c r="E67" s="1"/>
  <c r="F78" i="62" s="1"/>
  <c r="J273" i="38"/>
  <c r="I273"/>
  <c r="F273"/>
  <c r="G65" i="59" s="1"/>
  <c r="E65" s="1"/>
  <c r="F76" i="62" s="1"/>
  <c r="E272" i="38"/>
  <c r="D271"/>
  <c r="J265"/>
  <c r="I265"/>
  <c r="F265"/>
  <c r="G64" i="59" s="1"/>
  <c r="J250" i="38"/>
  <c r="I250"/>
  <c r="F250"/>
  <c r="G62" i="59" s="1"/>
  <c r="E62" s="1"/>
  <c r="F73" i="62" s="1"/>
  <c r="E249" i="38"/>
  <c r="E248"/>
  <c r="E247"/>
  <c r="J241"/>
  <c r="I241"/>
  <c r="D241"/>
  <c r="G61" i="59" s="1"/>
  <c r="E61" s="1"/>
  <c r="F72" i="62" s="1"/>
  <c r="J232" i="38"/>
  <c r="I232"/>
  <c r="D232"/>
  <c r="G60" i="59" s="1"/>
  <c r="E60" s="1"/>
  <c r="F71" i="62" s="1"/>
  <c r="J223" i="38"/>
  <c r="I223"/>
  <c r="E223"/>
  <c r="G59" i="59" s="1"/>
  <c r="J211" i="38"/>
  <c r="I211"/>
  <c r="E211"/>
  <c r="G54" i="59" s="1"/>
  <c r="E54" s="1"/>
  <c r="F65" i="62" s="1"/>
  <c r="J202" i="38"/>
  <c r="I202"/>
  <c r="E202"/>
  <c r="J190"/>
  <c r="I190"/>
  <c r="C190"/>
  <c r="G48" i="59" s="1"/>
  <c r="E48" s="1"/>
  <c r="F59" i="62" s="1"/>
  <c r="J179" i="38"/>
  <c r="I179"/>
  <c r="C179"/>
  <c r="G47" i="59" s="1"/>
  <c r="E47" s="1"/>
  <c r="F58" i="62" s="1"/>
  <c r="J168" i="38"/>
  <c r="I168"/>
  <c r="C168"/>
  <c r="G46" i="59" s="1"/>
  <c r="E46" s="1"/>
  <c r="F57" i="62" s="1"/>
  <c r="J157" i="38"/>
  <c r="I157"/>
  <c r="C157"/>
  <c r="G45" i="59" s="1"/>
  <c r="J139" i="38"/>
  <c r="J144" s="1"/>
  <c r="I139"/>
  <c r="I144" s="1"/>
  <c r="C139"/>
  <c r="C144" s="1"/>
  <c r="G43" i="59" s="1"/>
  <c r="J123" i="38"/>
  <c r="J122" s="1"/>
  <c r="J131" s="1"/>
  <c r="I123"/>
  <c r="I122" s="1"/>
  <c r="I131" s="1"/>
  <c r="D123"/>
  <c r="J113"/>
  <c r="J116" s="1"/>
  <c r="I113"/>
  <c r="I116" s="1"/>
  <c r="E116"/>
  <c r="N116" s="1"/>
  <c r="J105"/>
  <c r="I105"/>
  <c r="E105"/>
  <c r="G35" i="59" s="1"/>
  <c r="D104" i="38"/>
  <c r="D103"/>
  <c r="D102"/>
  <c r="J88"/>
  <c r="I88"/>
  <c r="D88"/>
  <c r="J86"/>
  <c r="I86"/>
  <c r="D86"/>
  <c r="J78"/>
  <c r="I78"/>
  <c r="E78"/>
  <c r="G29" i="59" s="1"/>
  <c r="D77" i="38"/>
  <c r="J69"/>
  <c r="I69"/>
  <c r="F68"/>
  <c r="F69" s="1"/>
  <c r="G27" i="59" s="1"/>
  <c r="E27" s="1"/>
  <c r="F38" i="62" s="1"/>
  <c r="C59" i="38"/>
  <c r="C58"/>
  <c r="J56"/>
  <c r="I56"/>
  <c r="F56"/>
  <c r="C53"/>
  <c r="C52"/>
  <c r="J50"/>
  <c r="I50"/>
  <c r="F50"/>
  <c r="C43"/>
  <c r="J41"/>
  <c r="I41"/>
  <c r="F41"/>
  <c r="C40"/>
  <c r="J38"/>
  <c r="J44" s="1"/>
  <c r="I38"/>
  <c r="I44" s="1"/>
  <c r="F38"/>
  <c r="J30"/>
  <c r="I30"/>
  <c r="E30"/>
  <c r="G23" i="59" s="1"/>
  <c r="E23" s="1"/>
  <c r="F34" i="62" s="1"/>
  <c r="C22" i="38"/>
  <c r="J22"/>
  <c r="C87" s="1"/>
  <c r="D108" i="28"/>
  <c r="D94" i="48" l="1"/>
  <c r="D92" s="1"/>
  <c r="D104" s="1"/>
  <c r="N105"/>
  <c r="N104"/>
  <c r="M13" i="61"/>
  <c r="C423" i="56"/>
  <c r="C422" s="1"/>
  <c r="N489" i="48"/>
  <c r="C483"/>
  <c r="C1446" i="38"/>
  <c r="O586" i="48"/>
  <c r="D586" s="1"/>
  <c r="O587"/>
  <c r="D587" s="1"/>
  <c r="D1042"/>
  <c r="D1048" s="1"/>
  <c r="AM27" i="36"/>
  <c r="F290" i="62"/>
  <c r="DS117" i="33" s="1"/>
  <c r="E257" i="59"/>
  <c r="D108" i="49"/>
  <c r="N108" s="1"/>
  <c r="E292" i="62"/>
  <c r="E273" i="59"/>
  <c r="G266" i="61"/>
  <c r="H282" i="62"/>
  <c r="DS113" i="33"/>
  <c r="G282" i="62"/>
  <c r="L24" i="61"/>
  <c r="C964" i="38"/>
  <c r="C963" s="1"/>
  <c r="K963" s="1"/>
  <c r="G81" i="59"/>
  <c r="E81" s="1"/>
  <c r="F92" i="62" s="1"/>
  <c r="C485" i="38"/>
  <c r="C487" s="1"/>
  <c r="F218" i="59"/>
  <c r="E152"/>
  <c r="DF113" i="33"/>
  <c r="G174" i="62"/>
  <c r="F208" i="59"/>
  <c r="G60" i="61"/>
  <c r="K127"/>
  <c r="N127"/>
  <c r="G208" i="59"/>
  <c r="G78"/>
  <c r="E78" s="1"/>
  <c r="F89" i="62" s="1"/>
  <c r="F111" i="59"/>
  <c r="E111" s="1"/>
  <c r="F122" i="62" s="1"/>
  <c r="DF32" i="33" s="1"/>
  <c r="D485" i="48"/>
  <c r="AP218" i="60"/>
  <c r="F200" i="62"/>
  <c r="F198" s="1"/>
  <c r="DF124" i="33" s="1"/>
  <c r="AQ119" i="60"/>
  <c r="AP119"/>
  <c r="AQ218"/>
  <c r="AR218"/>
  <c r="AR119"/>
  <c r="EG19" i="35"/>
  <c r="DT31"/>
  <c r="DT19"/>
  <c r="EG31"/>
  <c r="DG31"/>
  <c r="AR20" i="60"/>
  <c r="AP20"/>
  <c r="AS155"/>
  <c r="AS122"/>
  <c r="AS151"/>
  <c r="AS124"/>
  <c r="AS133"/>
  <c r="AS257"/>
  <c r="AS250"/>
  <c r="AS140"/>
  <c r="AS220"/>
  <c r="AS179"/>
  <c r="AS232"/>
  <c r="AS224"/>
  <c r="J127" i="61"/>
  <c r="J230"/>
  <c r="E286" i="62"/>
  <c r="H248"/>
  <c r="E255" i="61"/>
  <c r="H272" i="62"/>
  <c r="H271" s="1"/>
  <c r="E239" i="61"/>
  <c r="H256" i="62"/>
  <c r="H255" s="1"/>
  <c r="DS71" i="33" s="1"/>
  <c r="DS68" s="1"/>
  <c r="E251" i="61"/>
  <c r="H268" i="62"/>
  <c r="H267" s="1"/>
  <c r="E253" i="61"/>
  <c r="H270" i="62"/>
  <c r="H269" s="1"/>
  <c r="G170"/>
  <c r="L127" i="61"/>
  <c r="L230"/>
  <c r="G278" i="62"/>
  <c r="G158"/>
  <c r="G143"/>
  <c r="DF66" i="33" s="1"/>
  <c r="E308" i="62"/>
  <c r="E306" s="1"/>
  <c r="E227" i="59"/>
  <c r="E136"/>
  <c r="E121"/>
  <c r="E269" i="61"/>
  <c r="E266" s="1"/>
  <c r="F13" i="59"/>
  <c r="L563" i="28"/>
  <c r="L562"/>
  <c r="L564"/>
  <c r="C91" i="38"/>
  <c r="K91" s="1"/>
  <c r="C92"/>
  <c r="K92" s="1"/>
  <c r="C90"/>
  <c r="K90" s="1"/>
  <c r="E84" i="61"/>
  <c r="I230"/>
  <c r="C1314" i="51"/>
  <c r="C1313" s="1"/>
  <c r="H90" i="62"/>
  <c r="CS126" i="33" s="1"/>
  <c r="F13" i="61"/>
  <c r="E13" s="1"/>
  <c r="H13" i="62" s="1"/>
  <c r="E238" i="60"/>
  <c r="AS239"/>
  <c r="E289" i="62"/>
  <c r="E254" i="60"/>
  <c r="AS278"/>
  <c r="E139"/>
  <c r="F251" i="62"/>
  <c r="DS65" i="33" s="1"/>
  <c r="E39" i="61"/>
  <c r="E38" s="1"/>
  <c r="C1292" i="56"/>
  <c r="C1291" s="1"/>
  <c r="E118" i="59"/>
  <c r="E233"/>
  <c r="G22"/>
  <c r="G21" s="1"/>
  <c r="E21" s="1"/>
  <c r="G117"/>
  <c r="H160" i="62"/>
  <c r="H159" s="1"/>
  <c r="DF91" i="33" s="1"/>
  <c r="E33" i="61"/>
  <c r="G29"/>
  <c r="E187"/>
  <c r="H200" i="62"/>
  <c r="H198" s="1"/>
  <c r="DF126" i="33" s="1"/>
  <c r="G235" i="61"/>
  <c r="G231" s="1"/>
  <c r="M24"/>
  <c r="H127"/>
  <c r="M127"/>
  <c r="N230"/>
  <c r="M230"/>
  <c r="N24"/>
  <c r="I128"/>
  <c r="I127" s="1"/>
  <c r="K230"/>
  <c r="H171" i="62"/>
  <c r="DF106" i="33" s="1"/>
  <c r="F128" i="61"/>
  <c r="F127" s="1"/>
  <c r="E280" i="62"/>
  <c r="E279" s="1"/>
  <c r="E278" s="1"/>
  <c r="E172"/>
  <c r="E171" s="1"/>
  <c r="E170" s="1"/>
  <c r="H149"/>
  <c r="E171" i="61"/>
  <c r="H183" i="62"/>
  <c r="CS119" i="33"/>
  <c r="E232" i="61"/>
  <c r="H141" i="62"/>
  <c r="H140" s="1"/>
  <c r="E45" i="61"/>
  <c r="H52" i="62"/>
  <c r="H51" s="1"/>
  <c r="F248"/>
  <c r="DS104" i="33"/>
  <c r="F278" i="62"/>
  <c r="E122" i="59"/>
  <c r="F144" i="62" s="1"/>
  <c r="F266"/>
  <c r="DS97" i="33"/>
  <c r="DS90"/>
  <c r="G266" i="62"/>
  <c r="E47" i="61"/>
  <c r="H54" i="62"/>
  <c r="H53" s="1"/>
  <c r="CS95" i="33" s="1"/>
  <c r="E236" i="61"/>
  <c r="E132"/>
  <c r="H144" i="62"/>
  <c r="G141"/>
  <c r="E121" i="60"/>
  <c r="H164" i="62"/>
  <c r="E253"/>
  <c r="H145"/>
  <c r="E145" s="1"/>
  <c r="E26" i="61"/>
  <c r="H33" i="62"/>
  <c r="H32" s="1"/>
  <c r="H154"/>
  <c r="G252"/>
  <c r="E223" i="60"/>
  <c r="E178" i="62"/>
  <c r="E177" s="1"/>
  <c r="F177"/>
  <c r="DF68" i="33"/>
  <c r="EG14" i="35"/>
  <c r="EG16"/>
  <c r="EG15" s="1"/>
  <c r="EG38"/>
  <c r="G213" i="59"/>
  <c r="DT16" i="35"/>
  <c r="DT15" s="1"/>
  <c r="DT14"/>
  <c r="DT37"/>
  <c r="E129" i="61"/>
  <c r="H177" i="62"/>
  <c r="H230" i="61"/>
  <c r="H62" i="62"/>
  <c r="CS106" i="33"/>
  <c r="DS126"/>
  <c r="DS120" s="1"/>
  <c r="G127" i="61"/>
  <c r="E29"/>
  <c r="H36" i="62"/>
  <c r="H35" s="1"/>
  <c r="CS67" i="33" s="1"/>
  <c r="E150" i="61"/>
  <c r="E147" s="1"/>
  <c r="H162" i="62"/>
  <c r="E148"/>
  <c r="E147" s="1"/>
  <c r="F231" i="61"/>
  <c r="F230" s="1"/>
  <c r="H70" i="62"/>
  <c r="H69" s="1"/>
  <c r="E63" i="61"/>
  <c r="E60" s="1"/>
  <c r="F158" i="62"/>
  <c r="DF89" i="33"/>
  <c r="DF104"/>
  <c r="F170" i="62"/>
  <c r="DS114" i="33"/>
  <c r="DS112"/>
  <c r="DF61"/>
  <c r="J56" i="61"/>
  <c r="K25"/>
  <c r="K24" s="1"/>
  <c r="G34" i="59"/>
  <c r="E35"/>
  <c r="F46" i="62" s="1"/>
  <c r="E80" i="59"/>
  <c r="G44"/>
  <c r="E44" s="1"/>
  <c r="E45"/>
  <c r="F56" i="62" s="1"/>
  <c r="G53" i="59"/>
  <c r="G28"/>
  <c r="E28" s="1"/>
  <c r="E29"/>
  <c r="F40" i="62" s="1"/>
  <c r="E64" i="59"/>
  <c r="G42"/>
  <c r="E42" s="1"/>
  <c r="E43"/>
  <c r="F54" i="62" s="1"/>
  <c r="G58" i="59"/>
  <c r="E59"/>
  <c r="D94" i="38"/>
  <c r="G30" i="59" s="1"/>
  <c r="D22" i="38"/>
  <c r="I62"/>
  <c r="F62"/>
  <c r="I94"/>
  <c r="F44"/>
  <c r="G25" i="59" s="1"/>
  <c r="J94" i="38"/>
  <c r="J62"/>
  <c r="K87"/>
  <c r="C195" i="28"/>
  <c r="E49" i="60" s="1"/>
  <c r="C184" i="28"/>
  <c r="E48" i="60" s="1"/>
  <c r="C173" i="28"/>
  <c r="E47" i="60" s="1"/>
  <c r="C162" i="28"/>
  <c r="E46" i="60" s="1"/>
  <c r="E110" i="28"/>
  <c r="D107"/>
  <c r="E32"/>
  <c r="E24" i="60" s="1"/>
  <c r="D431" i="28"/>
  <c r="E79" i="60" s="1"/>
  <c r="D277" i="28"/>
  <c r="D247"/>
  <c r="E62" i="60" s="1"/>
  <c r="E216" i="28"/>
  <c r="E55" i="60" s="1"/>
  <c r="E207" i="28"/>
  <c r="E54" i="60" s="1"/>
  <c r="C144" i="28"/>
  <c r="C149" s="1"/>
  <c r="E44" i="60" s="1"/>
  <c r="C131" i="28"/>
  <c r="C128" s="1"/>
  <c r="E128"/>
  <c r="D128"/>
  <c r="E127"/>
  <c r="E136" s="1"/>
  <c r="E118"/>
  <c r="E121" s="1"/>
  <c r="D118"/>
  <c r="C118"/>
  <c r="D109"/>
  <c r="C482" i="38" l="1"/>
  <c r="K491" s="1"/>
  <c r="C482" i="48"/>
  <c r="F30" i="59"/>
  <c r="F20" s="1"/>
  <c r="F19" s="1"/>
  <c r="F35" i="61"/>
  <c r="E35" s="1"/>
  <c r="H41" i="62" s="1"/>
  <c r="CS75" i="33" s="1"/>
  <c r="C465" i="49"/>
  <c r="K465" s="1"/>
  <c r="D584" i="48"/>
  <c r="D590" s="1"/>
  <c r="C941" s="1"/>
  <c r="C940" s="1"/>
  <c r="F224" i="59"/>
  <c r="E224" s="1"/>
  <c r="F257" i="62" s="1"/>
  <c r="DS73" i="33" s="1"/>
  <c r="C1398" i="48"/>
  <c r="C1397" s="1"/>
  <c r="AU27" i="36"/>
  <c r="AQ27"/>
  <c r="F282" i="62"/>
  <c r="E249" i="59"/>
  <c r="E218"/>
  <c r="E163" i="61"/>
  <c r="G79" i="59"/>
  <c r="C483" i="38"/>
  <c r="F174" i="62"/>
  <c r="E208" i="59"/>
  <c r="F230" i="62" s="1"/>
  <c r="DS32" i="33" s="1"/>
  <c r="CS114"/>
  <c r="H66" i="62"/>
  <c r="G63" i="59"/>
  <c r="DF120" i="33"/>
  <c r="E122" i="62"/>
  <c r="E34" i="59"/>
  <c r="E33" s="1"/>
  <c r="G33"/>
  <c r="E285" i="62"/>
  <c r="AS44" i="60"/>
  <c r="AS139"/>
  <c r="AS24"/>
  <c r="AS54"/>
  <c r="AS46"/>
  <c r="AS254"/>
  <c r="AS238"/>
  <c r="E256" i="62"/>
  <c r="E255" s="1"/>
  <c r="E250" i="61"/>
  <c r="H266" i="62"/>
  <c r="DS91" i="33"/>
  <c r="DS88" s="1"/>
  <c r="E235" i="61"/>
  <c r="E231" s="1"/>
  <c r="H252" i="62"/>
  <c r="H251" s="1"/>
  <c r="H247" s="1"/>
  <c r="C1445" i="38"/>
  <c r="K1445" s="1"/>
  <c r="E22" i="59"/>
  <c r="F33" i="62" s="1"/>
  <c r="F32" s="1"/>
  <c r="DF88" i="33"/>
  <c r="E160" i="62"/>
  <c r="E159" s="1"/>
  <c r="G57"/>
  <c r="E57" s="1"/>
  <c r="AS47" i="60"/>
  <c r="G72" i="62"/>
  <c r="E72" s="1"/>
  <c r="AS62" i="60"/>
  <c r="G58" i="62"/>
  <c r="E58" s="1"/>
  <c r="AS48" i="60"/>
  <c r="E120"/>
  <c r="AS121"/>
  <c r="G65" i="62"/>
  <c r="E65" s="1"/>
  <c r="AS55" i="60"/>
  <c r="G59" i="62"/>
  <c r="E59" s="1"/>
  <c r="AS49" i="60"/>
  <c r="E219"/>
  <c r="AS223"/>
  <c r="G89" i="62"/>
  <c r="E89" s="1"/>
  <c r="AS79" i="60"/>
  <c r="E268" i="62"/>
  <c r="E267" s="1"/>
  <c r="E42" i="60"/>
  <c r="G52" i="62" s="1"/>
  <c r="G51" s="1"/>
  <c r="E200"/>
  <c r="E198" s="1"/>
  <c r="G230" i="61"/>
  <c r="E230" s="1"/>
  <c r="E127"/>
  <c r="DS106" i="33"/>
  <c r="DS103" s="1"/>
  <c r="DS102" s="1"/>
  <c r="E249" i="62"/>
  <c r="E248" s="1"/>
  <c r="H170"/>
  <c r="DF103" i="33"/>
  <c r="DF102" s="1"/>
  <c r="E128" i="61"/>
  <c r="H143" i="62"/>
  <c r="DF67" i="33" s="1"/>
  <c r="DS110"/>
  <c r="F53" i="62"/>
  <c r="CS93" i="33" s="1"/>
  <c r="F55" i="62"/>
  <c r="CS97" i="33" s="1"/>
  <c r="CS63"/>
  <c r="E144" i="62"/>
  <c r="E143" s="1"/>
  <c r="F143"/>
  <c r="G34"/>
  <c r="E34" s="1"/>
  <c r="E58" i="59"/>
  <c r="F70" i="62"/>
  <c r="F45"/>
  <c r="F44" s="1"/>
  <c r="CS84" i="33"/>
  <c r="CS80" s="1"/>
  <c r="CS79" s="1"/>
  <c r="CS78" s="1"/>
  <c r="E46" i="62"/>
  <c r="H161"/>
  <c r="DF95" i="33" s="1"/>
  <c r="DF92" s="1"/>
  <c r="E162" i="62"/>
  <c r="E161" s="1"/>
  <c r="G251"/>
  <c r="E291"/>
  <c r="E290" s="1"/>
  <c r="DS75" i="33"/>
  <c r="G56" i="62"/>
  <c r="E45" i="60"/>
  <c r="F39" i="62"/>
  <c r="CS69" i="33" s="1"/>
  <c r="H182" i="62"/>
  <c r="DF119" i="33" s="1"/>
  <c r="DF115" s="1"/>
  <c r="E183" i="62"/>
  <c r="E182" s="1"/>
  <c r="E63" i="59"/>
  <c r="F75" i="62"/>
  <c r="E270"/>
  <c r="E269" s="1"/>
  <c r="G140"/>
  <c r="E141"/>
  <c r="E140" s="1"/>
  <c r="DF63" i="33"/>
  <c r="G64" i="62"/>
  <c r="E53" i="60"/>
  <c r="C10" i="63"/>
  <c r="DF114" i="33"/>
  <c r="DF112"/>
  <c r="DS86"/>
  <c r="DS80" s="1"/>
  <c r="DS79" s="1"/>
  <c r="DS78" s="1"/>
  <c r="E262" i="62"/>
  <c r="H163"/>
  <c r="E164"/>
  <c r="E163" s="1"/>
  <c r="DF75" i="33"/>
  <c r="G54" i="62"/>
  <c r="G53" s="1"/>
  <c r="CS94" i="33" s="1"/>
  <c r="E43" i="60"/>
  <c r="E79" i="59"/>
  <c r="F91" i="62"/>
  <c r="DF86" i="33"/>
  <c r="H153" i="62"/>
  <c r="H152" s="1"/>
  <c r="DS99" i="33"/>
  <c r="DS96" s="1"/>
  <c r="E272" i="62"/>
  <c r="E271" s="1"/>
  <c r="DS61" i="33"/>
  <c r="CS91"/>
  <c r="H50" i="62"/>
  <c r="DS63" i="33"/>
  <c r="I56" i="61"/>
  <c r="I44"/>
  <c r="J25"/>
  <c r="J24" s="1"/>
  <c r="G26" i="59"/>
  <c r="E26" s="1"/>
  <c r="F37" i="62" s="1"/>
  <c r="G52" i="59"/>
  <c r="E53"/>
  <c r="F64" i="62" s="1"/>
  <c r="E25" i="59"/>
  <c r="F36" i="62" s="1"/>
  <c r="E132" i="59"/>
  <c r="F154" i="62" s="1"/>
  <c r="E154" s="1"/>
  <c r="L450" i="28"/>
  <c r="K65" i="34"/>
  <c r="H65"/>
  <c r="EG30" i="35"/>
  <c r="DT30"/>
  <c r="DG30"/>
  <c r="EG18"/>
  <c r="EG34" s="1"/>
  <c r="DT18"/>
  <c r="DT34" s="1"/>
  <c r="DS44" i="33"/>
  <c r="DF44"/>
  <c r="H31" i="62" l="1"/>
  <c r="H30" s="1"/>
  <c r="H106" s="1"/>
  <c r="E25" i="61"/>
  <c r="F247" i="62"/>
  <c r="F246" s="1"/>
  <c r="C464" i="49"/>
  <c r="F127" i="59"/>
  <c r="E127" s="1"/>
  <c r="F590" i="48"/>
  <c r="E257" i="62"/>
  <c r="DS72" i="33"/>
  <c r="E214" i="59"/>
  <c r="E213" s="1"/>
  <c r="F214"/>
  <c r="F213" s="1"/>
  <c r="E30"/>
  <c r="G55"/>
  <c r="D483" i="38"/>
  <c r="E230" i="62"/>
  <c r="E174"/>
  <c r="E282"/>
  <c r="H174"/>
  <c r="DS67" i="33"/>
  <c r="E55" i="59"/>
  <c r="G63" i="62"/>
  <c r="CS105" i="33" s="1"/>
  <c r="C11" i="63"/>
  <c r="AS43" i="60"/>
  <c r="AS45"/>
  <c r="H246" i="62"/>
  <c r="E252"/>
  <c r="E251" s="1"/>
  <c r="G55"/>
  <c r="CS98" i="33" s="1"/>
  <c r="CS96" s="1"/>
  <c r="E41" i="60"/>
  <c r="AS42"/>
  <c r="E119"/>
  <c r="AS120"/>
  <c r="E52"/>
  <c r="AS53"/>
  <c r="E218"/>
  <c r="AS219"/>
  <c r="G13" i="59"/>
  <c r="E13" s="1"/>
  <c r="G24"/>
  <c r="E24" s="1"/>
  <c r="E56" i="62"/>
  <c r="E55" s="1"/>
  <c r="E266"/>
  <c r="H139"/>
  <c r="E158"/>
  <c r="F35"/>
  <c r="CS65" i="33" s="1"/>
  <c r="H158" i="62"/>
  <c r="DF99" i="33"/>
  <c r="DF96" s="1"/>
  <c r="DF87" s="1"/>
  <c r="DS95"/>
  <c r="DS92" s="1"/>
  <c r="DS87" s="1"/>
  <c r="F74" i="62"/>
  <c r="F90"/>
  <c r="CS124" i="33" s="1"/>
  <c r="DS119"/>
  <c r="DS115" s="1"/>
  <c r="DG16" i="35"/>
  <c r="DG15" s="1"/>
  <c r="DS60" i="33"/>
  <c r="E261" i="62"/>
  <c r="E260" s="1"/>
  <c r="DF110" i="33"/>
  <c r="DF62"/>
  <c r="DF60" s="1"/>
  <c r="G139" i="62"/>
  <c r="G138" s="1"/>
  <c r="G214" s="1"/>
  <c r="E45"/>
  <c r="E44" s="1"/>
  <c r="E54"/>
  <c r="E53" s="1"/>
  <c r="CS90" i="33"/>
  <c r="DF84"/>
  <c r="DF80" s="1"/>
  <c r="DF79" s="1"/>
  <c r="DF78" s="1"/>
  <c r="F153" i="62"/>
  <c r="E64"/>
  <c r="E63" s="1"/>
  <c r="E62" s="1"/>
  <c r="F63"/>
  <c r="CS61" i="33"/>
  <c r="DS66"/>
  <c r="G247" i="62"/>
  <c r="G246" s="1"/>
  <c r="G322" s="1"/>
  <c r="F69"/>
  <c r="DF65" i="33"/>
  <c r="DF64" s="1"/>
  <c r="CS92"/>
  <c r="H56" i="61"/>
  <c r="H44"/>
  <c r="G130" i="59"/>
  <c r="G116" s="1"/>
  <c r="E131"/>
  <c r="E130" s="1"/>
  <c r="G51"/>
  <c r="E52"/>
  <c r="E51" s="1"/>
  <c r="F117" l="1"/>
  <c r="F116" s="1"/>
  <c r="K467" i="49"/>
  <c r="E247" i="62"/>
  <c r="G62"/>
  <c r="F13"/>
  <c r="E13" s="1"/>
  <c r="F41"/>
  <c r="CS73" i="33" s="1"/>
  <c r="E20" i="59"/>
  <c r="F149" i="62"/>
  <c r="E117" i="59"/>
  <c r="E116" s="1"/>
  <c r="DS64" i="33"/>
  <c r="DS59" s="1"/>
  <c r="DS107"/>
  <c r="EG7" i="35" s="1"/>
  <c r="DF107" i="33"/>
  <c r="DT7" i="35" s="1"/>
  <c r="CS112" i="33"/>
  <c r="F66" i="62"/>
  <c r="G50"/>
  <c r="G20" i="59"/>
  <c r="AS41" i="60"/>
  <c r="AS218"/>
  <c r="AS119"/>
  <c r="AS52"/>
  <c r="E40"/>
  <c r="H138" i="62"/>
  <c r="H214" s="1"/>
  <c r="E246"/>
  <c r="E153"/>
  <c r="E152" s="1"/>
  <c r="F152"/>
  <c r="H322"/>
  <c r="CS117" i="33"/>
  <c r="F62" i="62"/>
  <c r="CS104" i="33"/>
  <c r="CS103" s="1"/>
  <c r="CS102" s="1"/>
  <c r="G56" i="61"/>
  <c r="G44"/>
  <c r="I25"/>
  <c r="I24" s="1"/>
  <c r="CS32" i="33" l="1"/>
  <c r="F31" i="62"/>
  <c r="DF73" i="33"/>
  <c r="DF72" s="1"/>
  <c r="DF59" s="1"/>
  <c r="DF58" s="1"/>
  <c r="E149" i="62"/>
  <c r="E139" s="1"/>
  <c r="E138" s="1"/>
  <c r="F139"/>
  <c r="F138" s="1"/>
  <c r="DS58" i="33"/>
  <c r="AS40" i="60"/>
  <c r="F56" i="61"/>
  <c r="E56"/>
  <c r="E44"/>
  <c r="F44"/>
  <c r="H25"/>
  <c r="H24" s="1"/>
  <c r="E71" i="60"/>
  <c r="G81" i="62" l="1"/>
  <c r="E81" s="1"/>
  <c r="AS71" i="60"/>
  <c r="G25" i="61"/>
  <c r="G24" s="1"/>
  <c r="F25" l="1"/>
  <c r="F24" s="1"/>
  <c r="E24" s="1"/>
  <c r="E68" i="60"/>
  <c r="G78" i="62" l="1"/>
  <c r="E78" s="1"/>
  <c r="AS68" i="60"/>
  <c r="E77"/>
  <c r="E72"/>
  <c r="E69"/>
  <c r="G87" i="62" l="1"/>
  <c r="E87" s="1"/>
  <c r="AS77" i="60"/>
  <c r="G79" i="62"/>
  <c r="E79" s="1"/>
  <c r="AS69" i="60"/>
  <c r="G82" i="62"/>
  <c r="E82" s="1"/>
  <c r="AS72" i="60"/>
  <c r="F256" i="28"/>
  <c r="E63" i="60" s="1"/>
  <c r="G73" i="62" l="1"/>
  <c r="E73" s="1"/>
  <c r="AS63" i="60"/>
  <c r="E255" i="28"/>
  <c r="E254"/>
  <c r="E253"/>
  <c r="F398"/>
  <c r="E76" i="60" s="1"/>
  <c r="E397" i="28"/>
  <c r="E396"/>
  <c r="F389"/>
  <c r="E75" i="60" s="1"/>
  <c r="E388" i="28"/>
  <c r="E387"/>
  <c r="E386"/>
  <c r="F380"/>
  <c r="E74" i="60" s="1"/>
  <c r="E379" i="28"/>
  <c r="E378"/>
  <c r="E377"/>
  <c r="G83" i="62"/>
  <c r="E83" s="1"/>
  <c r="D330" i="28"/>
  <c r="E70" i="60" s="1"/>
  <c r="F73" i="28"/>
  <c r="F74" s="1"/>
  <c r="E28" i="60" s="1"/>
  <c r="C61" i="28"/>
  <c r="C60"/>
  <c r="F58"/>
  <c r="C55"/>
  <c r="C54"/>
  <c r="F52"/>
  <c r="C45"/>
  <c r="F43"/>
  <c r="C42"/>
  <c r="F40"/>
  <c r="G84" i="62" l="1"/>
  <c r="E84" s="1"/>
  <c r="AS74" i="60"/>
  <c r="G80" i="62"/>
  <c r="E80" s="1"/>
  <c r="AS70" i="60"/>
  <c r="G86" i="62"/>
  <c r="E86" s="1"/>
  <c r="AS76" i="60"/>
  <c r="G85" i="62"/>
  <c r="E85" s="1"/>
  <c r="AS75" i="60"/>
  <c r="G38" i="62"/>
  <c r="E38" s="1"/>
  <c r="AS28" i="60"/>
  <c r="F64" i="28"/>
  <c r="E27" i="60" s="1"/>
  <c r="F46" i="28"/>
  <c r="E26" i="60" s="1"/>
  <c r="AS26" l="1"/>
  <c r="G37" i="62"/>
  <c r="E37" s="1"/>
  <c r="AS27" i="60"/>
  <c r="G36" i="62"/>
  <c r="E25" i="60"/>
  <c r="D23" i="28"/>
  <c r="J23" s="1"/>
  <c r="AS25" i="60" l="1"/>
  <c r="G35" i="62"/>
  <c r="E36"/>
  <c r="E35" s="1"/>
  <c r="E81" i="60"/>
  <c r="F448" i="28"/>
  <c r="E447"/>
  <c r="AS81" i="60" l="1"/>
  <c r="E82"/>
  <c r="G91" i="62"/>
  <c r="CS66" i="33"/>
  <c r="CS64" s="1"/>
  <c r="F279" i="28"/>
  <c r="E66" i="60" s="1"/>
  <c r="E278" i="28"/>
  <c r="C286"/>
  <c r="C287"/>
  <c r="C288"/>
  <c r="C285"/>
  <c r="E266"/>
  <c r="E267"/>
  <c r="E268"/>
  <c r="E269"/>
  <c r="E270"/>
  <c r="E265"/>
  <c r="D82"/>
  <c r="E83"/>
  <c r="E30" i="60" s="1"/>
  <c r="D417" i="28"/>
  <c r="D418"/>
  <c r="D419"/>
  <c r="D416"/>
  <c r="E80" i="60" l="1"/>
  <c r="AS30"/>
  <c r="G76" i="62"/>
  <c r="E76" s="1"/>
  <c r="AS66" i="60"/>
  <c r="G92" i="62"/>
  <c r="E92" s="1"/>
  <c r="AS82" i="60"/>
  <c r="E29"/>
  <c r="G40" i="62"/>
  <c r="E91"/>
  <c r="D238" i="28"/>
  <c r="E61" i="60" s="1"/>
  <c r="E229" i="28"/>
  <c r="E60" i="60" s="1"/>
  <c r="AS60" l="1"/>
  <c r="AS29"/>
  <c r="AS80"/>
  <c r="G90" i="62"/>
  <c r="CS125" i="33" s="1"/>
  <c r="CS120" s="1"/>
  <c r="E90" i="62"/>
  <c r="G71"/>
  <c r="E71" s="1"/>
  <c r="AS61" i="60"/>
  <c r="G70" i="62"/>
  <c r="E59" i="60"/>
  <c r="G39" i="62"/>
  <c r="CS70" i="33" s="1"/>
  <c r="CS68" s="1"/>
  <c r="E40" i="62"/>
  <c r="E39" s="1"/>
  <c r="C24" i="28"/>
  <c r="F289"/>
  <c r="E67" i="60" s="1"/>
  <c r="AS59" l="1"/>
  <c r="G77" i="62"/>
  <c r="E77" s="1"/>
  <c r="AS67" i="60"/>
  <c r="G69" i="62"/>
  <c r="E70"/>
  <c r="E69" s="1"/>
  <c r="D24" i="28"/>
  <c r="J24"/>
  <c r="F271"/>
  <c r="E65" i="60" s="1"/>
  <c r="E420" i="28"/>
  <c r="E23" i="60" l="1"/>
  <c r="AS65"/>
  <c r="C92" i="28"/>
  <c r="E78" i="60"/>
  <c r="CS113" i="33"/>
  <c r="CS110" s="1"/>
  <c r="G75" i="62"/>
  <c r="C455" i="28"/>
  <c r="C462" s="1"/>
  <c r="AQ23" i="60" l="1"/>
  <c r="S22"/>
  <c r="AS23"/>
  <c r="E64"/>
  <c r="AS64" s="1"/>
  <c r="E22"/>
  <c r="G33" i="62"/>
  <c r="G32" s="1"/>
  <c r="C95" i="28"/>
  <c r="L95" s="1"/>
  <c r="C97"/>
  <c r="L97" s="1"/>
  <c r="C96"/>
  <c r="L96" s="1"/>
  <c r="G88" i="62"/>
  <c r="E88" s="1"/>
  <c r="AS78" i="60"/>
  <c r="E75" i="62"/>
  <c r="C461" i="28"/>
  <c r="D4" i="63"/>
  <c r="D10" s="1"/>
  <c r="L92" i="28"/>
  <c r="D91"/>
  <c r="DG35" i="35" l="1"/>
  <c r="DG34" s="1"/>
  <c r="DG14"/>
  <c r="AQ22" i="60"/>
  <c r="E33" i="62"/>
  <c r="E32" s="1"/>
  <c r="D11" i="63"/>
  <c r="E56" i="60"/>
  <c r="AS22"/>
  <c r="G74" i="62"/>
  <c r="E74"/>
  <c r="E66" s="1"/>
  <c r="CS62" i="33"/>
  <c r="CS60" s="1"/>
  <c r="DG19" i="35"/>
  <c r="DG18" s="1"/>
  <c r="D93" i="28"/>
  <c r="D99" s="1"/>
  <c r="CS118" i="33" l="1"/>
  <c r="CS115" s="1"/>
  <c r="G66" i="62"/>
  <c r="C451" i="28"/>
  <c r="C450" s="1"/>
  <c r="N451" s="1"/>
  <c r="AS56" i="60"/>
  <c r="E31"/>
  <c r="CS107" i="33" l="1"/>
  <c r="DG7" i="35" s="1"/>
  <c r="AQ31" i="60"/>
  <c r="S21"/>
  <c r="AS31"/>
  <c r="G41" i="62"/>
  <c r="E21" i="60"/>
  <c r="S20" l="1"/>
  <c r="AQ20" s="1"/>
  <c r="AQ21"/>
  <c r="E20"/>
  <c r="AS21"/>
  <c r="CS74" i="33"/>
  <c r="CS72" s="1"/>
  <c r="CS59" s="1"/>
  <c r="E41" i="62"/>
  <c r="E31" s="1"/>
  <c r="G31"/>
  <c r="G30" s="1"/>
  <c r="G106" s="1"/>
  <c r="AS20" i="60" l="1"/>
  <c r="D371" i="50"/>
  <c r="E824" l="1"/>
  <c r="E123" i="38"/>
  <c r="C126"/>
  <c r="C123" s="1"/>
  <c r="E122"/>
  <c r="E131" s="1"/>
  <c r="C481" l="1"/>
  <c r="C480" s="1"/>
  <c r="AM26" i="36"/>
  <c r="AM28" s="1"/>
  <c r="G41" i="59"/>
  <c r="AM43" i="36" l="1"/>
  <c r="BA28"/>
  <c r="AQ26"/>
  <c r="AU26" s="1"/>
  <c r="AU28" s="1"/>
  <c r="BC28" s="1"/>
  <c r="K480" i="38"/>
  <c r="K481" s="1"/>
  <c r="K487"/>
  <c r="AQ28" i="36"/>
  <c r="BB28" s="1"/>
  <c r="E41" i="59"/>
  <c r="F52" i="62" s="1"/>
  <c r="G40" i="59"/>
  <c r="G17" l="1"/>
  <c r="AQ43" i="36"/>
  <c r="AU43"/>
  <c r="G39" i="59"/>
  <c r="G19" s="1"/>
  <c r="E40"/>
  <c r="E39" s="1"/>
  <c r="E19" s="1"/>
  <c r="F51" i="62"/>
  <c r="F50" s="1"/>
  <c r="F30" s="1"/>
  <c r="E52"/>
  <c r="E51" s="1"/>
  <c r="E50" s="1"/>
  <c r="E30" s="1"/>
  <c r="CS89" i="33"/>
  <c r="CS88" s="1"/>
  <c r="CS87" s="1"/>
  <c r="CS58" s="1"/>
  <c r="G16" i="59" l="1"/>
  <c r="G212"/>
  <c r="G211" s="1"/>
  <c r="K1446" i="38"/>
  <c r="G115" i="59"/>
  <c r="K964" i="38"/>
  <c r="G15" i="59" l="1"/>
  <c r="G114"/>
  <c r="G113" s="1"/>
  <c r="G210"/>
  <c r="Q486" i="48" l="1"/>
  <c r="AM81" i="36"/>
  <c r="AM131" s="1"/>
  <c r="BA130" s="1"/>
  <c r="AQ81"/>
  <c r="BB130" s="1"/>
  <c r="AU81"/>
  <c r="BC130" l="1"/>
  <c r="F212" i="59"/>
  <c r="F115"/>
  <c r="BB114" i="36"/>
  <c r="O482" i="48" l="1"/>
  <c r="O484" s="1"/>
  <c r="F17" i="59"/>
  <c r="E17" s="1"/>
  <c r="F17" i="62" s="1"/>
  <c r="N488" i="48"/>
  <c r="BA114" i="36"/>
  <c r="BC114"/>
  <c r="O1400" i="48"/>
  <c r="F114" i="59"/>
  <c r="E115"/>
  <c r="F126" i="62" s="1"/>
  <c r="F16" i="59"/>
  <c r="E212"/>
  <c r="F234" i="62" s="1"/>
  <c r="F211" i="59"/>
  <c r="F15" l="1"/>
  <c r="E15" s="1"/>
  <c r="I19" s="1"/>
  <c r="E16"/>
  <c r="E17" i="62"/>
  <c r="CS39" i="33"/>
  <c r="CS38" s="1"/>
  <c r="CS34" s="1"/>
  <c r="CS142" s="1"/>
  <c r="ES142" s="1"/>
  <c r="F16" i="62"/>
  <c r="E211" i="59"/>
  <c r="F210"/>
  <c r="E210" s="1"/>
  <c r="E126" i="62"/>
  <c r="F125"/>
  <c r="DF39" i="33"/>
  <c r="DF38" s="1"/>
  <c r="DF34" s="1"/>
  <c r="DF142" s="1"/>
  <c r="E234" i="62"/>
  <c r="F233"/>
  <c r="DS39" i="33"/>
  <c r="DS38" s="1"/>
  <c r="DS34" s="1"/>
  <c r="DS142" s="1"/>
  <c r="E114" i="59"/>
  <c r="F113"/>
  <c r="E113" s="1"/>
  <c r="E233" i="62" l="1"/>
  <c r="E232" s="1"/>
  <c r="E322" s="1"/>
  <c r="F232"/>
  <c r="F322" s="1"/>
  <c r="F124"/>
  <c r="F214" s="1"/>
  <c r="E125"/>
  <c r="E124" s="1"/>
  <c r="E214" s="1"/>
  <c r="E16"/>
  <c r="E15" s="1"/>
  <c r="E106" s="1"/>
  <c r="F15"/>
  <c r="F106" s="1"/>
</calcChain>
</file>

<file path=xl/sharedStrings.xml><?xml version="1.0" encoding="utf-8"?>
<sst xmlns="http://schemas.openxmlformats.org/spreadsheetml/2006/main" count="27314" uniqueCount="1244">
  <si>
    <t>Наименование показателя</t>
  </si>
  <si>
    <t>Код строки</t>
  </si>
  <si>
    <t>в том числе:</t>
  </si>
  <si>
    <t>2</t>
  </si>
  <si>
    <t>5</t>
  </si>
  <si>
    <t>6</t>
  </si>
  <si>
    <t>7</t>
  </si>
  <si>
    <t>8</t>
  </si>
  <si>
    <t>9</t>
  </si>
  <si>
    <t>10</t>
  </si>
  <si>
    <t>Остаток средств на начало года</t>
  </si>
  <si>
    <t>Поступление</t>
  </si>
  <si>
    <t>(расшифровка подписи)</t>
  </si>
  <si>
    <t>Итого</t>
  </si>
  <si>
    <t>в том числе</t>
  </si>
  <si>
    <t>Всего</t>
  </si>
  <si>
    <t>Код по бюджетной классификации Российской Федерации</t>
  </si>
  <si>
    <t>Объем финансового обеспечения, руб. (с точностью до двух знаков после запятой - 0,00)</t>
  </si>
  <si>
    <t>Субсидия на финансовое обеспечение выполнения муниципального задания</t>
  </si>
  <si>
    <t>Субсидии, предоставляемые в соответствии с абзацем вторым пункта 1 статьи 78.1 Бюджетного кодекса Российской Федерации</t>
  </si>
  <si>
    <t>всего</t>
  </si>
  <si>
    <t>100</t>
  </si>
  <si>
    <t>110</t>
  </si>
  <si>
    <t>120</t>
  </si>
  <si>
    <t>130</t>
  </si>
  <si>
    <t>140</t>
  </si>
  <si>
    <t>150</t>
  </si>
  <si>
    <t>180</t>
  </si>
  <si>
    <t>211</t>
  </si>
  <si>
    <t>300</t>
  </si>
  <si>
    <t>310</t>
  </si>
  <si>
    <t>320</t>
  </si>
  <si>
    <t>400</t>
  </si>
  <si>
    <t>Сумма, руб.</t>
  </si>
  <si>
    <t>социальные и иные выплаты населению, всего</t>
  </si>
  <si>
    <t>4</t>
  </si>
  <si>
    <t>ВСЕГО</t>
  </si>
  <si>
    <t>Заработная плата</t>
  </si>
  <si>
    <t>Услуги связи</t>
  </si>
  <si>
    <t>Прочие работы, услуги</t>
  </si>
  <si>
    <t>Руководитель муниципального учреждения</t>
  </si>
  <si>
    <t xml:space="preserve">(подпись)  </t>
  </si>
  <si>
    <t>Исполнитель :</t>
  </si>
  <si>
    <t>х</t>
  </si>
  <si>
    <t>Поступления от оказания муниципальным учреждением  услуг (выполнения работ), предоставление которых для физических и юридических лиц осуществляется на платной основе</t>
  </si>
  <si>
    <t>Родительская плата за присмотр и уход в ГПД</t>
  </si>
  <si>
    <t>Суммы принудительного изъятия</t>
  </si>
  <si>
    <t>Прочие неналоговые доходы</t>
  </si>
  <si>
    <t>наименование учреждения</t>
  </si>
  <si>
    <t>Областной бюджет</t>
  </si>
  <si>
    <t>Местный бюджет</t>
  </si>
  <si>
    <t>111</t>
  </si>
  <si>
    <t>112</t>
  </si>
  <si>
    <t>119</t>
  </si>
  <si>
    <t>212</t>
  </si>
  <si>
    <t>213</t>
  </si>
  <si>
    <t>226</t>
  </si>
  <si>
    <t>340</t>
  </si>
  <si>
    <t>851</t>
  </si>
  <si>
    <t>852</t>
  </si>
  <si>
    <t>КОСГУ</t>
  </si>
  <si>
    <t>323</t>
  </si>
  <si>
    <t>221</t>
  </si>
  <si>
    <t>222</t>
  </si>
  <si>
    <r>
      <t xml:space="preserve">к плану финансово-хозяйственной деятельности по поступлениям и выплатам муниципального учреждения за счет субсидий на </t>
    </r>
    <r>
      <rPr>
        <b/>
        <u/>
        <sz val="12"/>
        <rFont val="Times New Roman"/>
        <family val="1"/>
        <charset val="204"/>
      </rPr>
      <t>выполнение муниципального задания</t>
    </r>
  </si>
  <si>
    <t>Остаток на начало года</t>
  </si>
  <si>
    <t>853</t>
  </si>
  <si>
    <t>Наименование расходов</t>
  </si>
  <si>
    <t>№</t>
  </si>
  <si>
    <t>Среднемесячный размер оплаты труда на одного работника, руб</t>
  </si>
  <si>
    <t>Ежемесячная надбавка к должностному окладу, %</t>
  </si>
  <si>
    <t>по должностному окладу</t>
  </si>
  <si>
    <t>по выплатам стимулирующего характера</t>
  </si>
  <si>
    <t>Итого:</t>
  </si>
  <si>
    <t>X</t>
  </si>
  <si>
    <t>Должность, группа должностей</t>
  </si>
  <si>
    <t>Установленная численность, единиц</t>
  </si>
  <si>
    <t>№ п/п</t>
  </si>
  <si>
    <t>Районный коэффициент</t>
  </si>
  <si>
    <t>по выплатам компенсационного характера</t>
  </si>
  <si>
    <t>Количество</t>
  </si>
  <si>
    <t>Выплаты персоналу при направлении в служебные командировки в пределах территории Российской Федерации</t>
  </si>
  <si>
    <t>1.1.</t>
  </si>
  <si>
    <t>компенсация дополнительных расходов, связанных с проживанием вне места постоянного жительства (суточных)</t>
  </si>
  <si>
    <t>1.2.</t>
  </si>
  <si>
    <t>компенсация расходов по проезду в служебные командировки</t>
  </si>
  <si>
    <t>компенсация расходов по найму жилого помещения</t>
  </si>
  <si>
    <t>Выплаты персоналу при направлении в служебные командировки на территории иностранных государств</t>
  </si>
  <si>
    <t>2.1.</t>
  </si>
  <si>
    <t>2.2.</t>
  </si>
  <si>
    <t>2.3.</t>
  </si>
  <si>
    <t>Количество работников, чел</t>
  </si>
  <si>
    <t>Количество дней</t>
  </si>
  <si>
    <t>Средний размер выплаты на одного работника в день, руб</t>
  </si>
  <si>
    <t>Количество выплат в год на одного работника</t>
  </si>
  <si>
    <t>Сумма, руб (гр. 3 х гр. 4 х гр.5)</t>
  </si>
  <si>
    <t>Численность работников, получающих пособие, чел.</t>
  </si>
  <si>
    <t>Размер выплаты (пособия) в месяц, руб</t>
  </si>
  <si>
    <t>Пособие по уходу за ребенком до 3-х лет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</si>
  <si>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</si>
  <si>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</si>
  <si>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в том числе: по ставке 22,0%</t>
  </si>
  <si>
    <t>Страховые взносы в Фонд социального страхования Российской Федерации, всего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</si>
  <si>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</si>
  <si>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</si>
  <si>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Страховые взносы в Федеральный фонд обязательного медицинского страхования, всего (по ставке 5,1%)</t>
  </si>
  <si>
    <t>Размер базы для начисления страховых взносов, руб.</t>
  </si>
  <si>
    <t>Сумма взноса, руб.</t>
  </si>
  <si>
    <t>Ставка налога, %</t>
  </si>
  <si>
    <t>Земельный налог, всего</t>
  </si>
  <si>
    <t>в том числе по участкам:</t>
  </si>
  <si>
    <t>Кадастровая стоимость земельного участка</t>
  </si>
  <si>
    <t>Количество платежей в год</t>
  </si>
  <si>
    <t>Стоимость за единицу, руб</t>
  </si>
  <si>
    <t>Абонентская плата за номер</t>
  </si>
  <si>
    <t>Повременная оплата междугородных, международных и местных телефонных соединений</t>
  </si>
  <si>
    <t>Услуги телефонно-телеграфной, факсимильной, пейджинговой связи, радиосвязи</t>
  </si>
  <si>
    <t>Услуги интернет-провайдеров</t>
  </si>
  <si>
    <t>Количество номеров</t>
  </si>
  <si>
    <t>Количество услуг перевозки</t>
  </si>
  <si>
    <t>Тариф (с учетом НДС), руб</t>
  </si>
  <si>
    <t xml:space="preserve">Теплоснабжение </t>
  </si>
  <si>
    <t>Размер потребления ресурсов</t>
  </si>
  <si>
    <t>Индексация, %</t>
  </si>
  <si>
    <t>Объект</t>
  </si>
  <si>
    <t>Количество работ (услуг)</t>
  </si>
  <si>
    <t>Стоимость работ (услуг), руб</t>
  </si>
  <si>
    <t>Количество договоров</t>
  </si>
  <si>
    <t>Средняя стоимость, руб.</t>
  </si>
  <si>
    <t>Сумма, руб                          (гр. 3 х гр. 4)</t>
  </si>
  <si>
    <t>Расчеты (обоснования) к плану финансово-хозяйственной деятельности муниципального учреждения</t>
  </si>
  <si>
    <t>Единица измерения</t>
  </si>
  <si>
    <t>Цена за единицу, руб.</t>
  </si>
  <si>
    <t>Сумма, руб.                            (гр. 3 х гр. 4 х гр. 5)</t>
  </si>
  <si>
    <t xml:space="preserve">Всего, руб                         </t>
  </si>
  <si>
    <t>Госпошлины, в том числе:</t>
  </si>
  <si>
    <t>Приобретение грамот</t>
  </si>
  <si>
    <t>Приобретение призов</t>
  </si>
  <si>
    <t>Приобретение подарков</t>
  </si>
  <si>
    <t>Приобретение медалей</t>
  </si>
  <si>
    <t>Найм транспортного средства для перевозки детей</t>
  </si>
  <si>
    <t>проверка</t>
  </si>
  <si>
    <t>1.</t>
  </si>
  <si>
    <t>Предоставление абонентской линии (услуги связи по передаче данных между техническими средствами охраны абонента и пультом централизованной охраны охранного учреждения)</t>
  </si>
  <si>
    <t>Доступ к системе "Отчетность через интернет"</t>
  </si>
  <si>
    <t>Электроснабжение</t>
  </si>
  <si>
    <t>Горячее водоснабжение</t>
  </si>
  <si>
    <t>Водоотведение</t>
  </si>
  <si>
    <t>Источник финансирования</t>
  </si>
  <si>
    <t>СОБСТВЕННЫЕ ДОХОДЫ (поступления от оказания муниципальным учреждением  услуг (выполнения работ), предоставление которых для физических и юридических лиц осуществляется на платной основе)</t>
  </si>
  <si>
    <t>СОБСТВЕННЫЕ ДОХОДЫ (родительская плата при организации летней оздоровительной работы)</t>
  </si>
  <si>
    <t>СОБСТВЕННЫЕ ДОХОДЫ (Родительская плата за присмотр и уход в ГПД)</t>
  </si>
  <si>
    <t>СОБСТВЕННЫЕ ДОХОДЫ (доходы от штрафов, пеней, иных сумм принудительного изъятия)</t>
  </si>
  <si>
    <t>ИТОГО выплаты</t>
  </si>
  <si>
    <t>СОБСТВЕННЫЕ ДОХОДЫ (прочие доходы)</t>
  </si>
  <si>
    <t>Водитель</t>
  </si>
  <si>
    <t>Код субсидии</t>
  </si>
  <si>
    <t>В ДАННОЙ ФОРМЕ НЕОБХОДИМО РАЗНЕСТИ ЦС ПО КОСГУ и КОДАМ СУБСИДИЙ</t>
  </si>
  <si>
    <t>в том числе по кодам субсидий</t>
  </si>
  <si>
    <t>244</t>
  </si>
  <si>
    <t>243</t>
  </si>
  <si>
    <t>НА</t>
  </si>
  <si>
    <t>на ___________________________</t>
  </si>
  <si>
    <t>Выплата суточных, денежных средств на питание, компенсация расходов на проезд и проживания в жилых помещениях спортсменам при их направлении на различного рода мероприятия (соревнования, олимпиады, иные мероприятия)</t>
  </si>
  <si>
    <t>113</t>
  </si>
  <si>
    <t>Возврат прошлых лет</t>
  </si>
  <si>
    <t>Кол-во поездок</t>
  </si>
  <si>
    <t>субсидия по мун заданию (по соглашению)</t>
  </si>
  <si>
    <t>Общая сумма выплат, руб.</t>
  </si>
  <si>
    <t>321</t>
  </si>
  <si>
    <t>СОБСТВЕННЫЕ ДОХОДЫ (родительская плата за присмотр и уход за детьми в ДОУ)</t>
  </si>
  <si>
    <t>СОБСТВЕННЫЕ ДОХОДЫ (доходы от операций с активами)</t>
  </si>
  <si>
    <t>Доходы от операций с активами</t>
  </si>
  <si>
    <t>831</t>
  </si>
  <si>
    <t>Полякова С.В.</t>
  </si>
  <si>
    <r>
      <t xml:space="preserve">Фонд оплаты труда в год, руб (гр. 3 х гр. </t>
    </r>
    <r>
      <rPr>
        <i/>
        <sz val="18"/>
        <color rgb="FF000000"/>
        <rFont val="Times New Roman"/>
        <family val="1"/>
        <charset val="204"/>
      </rPr>
      <t>4</t>
    </r>
    <r>
      <rPr>
        <sz val="18"/>
        <color rgb="FF000000"/>
        <rFont val="Times New Roman"/>
        <family val="1"/>
        <charset val="204"/>
      </rPr>
      <t xml:space="preserve"> х (1 + гр. 8/100) х гр. 9 х 12)</t>
    </r>
  </si>
  <si>
    <r>
      <t>В графу 4</t>
    </r>
    <r>
      <rPr>
        <b/>
        <u/>
        <sz val="18"/>
        <color rgb="FFFF0000"/>
        <rFont val="Times New Roman"/>
        <family val="1"/>
        <charset val="204"/>
      </rPr>
      <t xml:space="preserve"> </t>
    </r>
    <r>
      <rPr>
        <b/>
        <sz val="18"/>
        <color rgb="FFFF0000"/>
        <rFont val="Times New Roman"/>
        <family val="1"/>
        <charset val="204"/>
      </rPr>
      <t xml:space="preserve">цифры </t>
    </r>
    <r>
      <rPr>
        <b/>
        <u/>
        <sz val="18"/>
        <color rgb="FFFF0000"/>
        <rFont val="Times New Roman"/>
        <family val="1"/>
        <charset val="204"/>
      </rPr>
      <t>заносим ВРУЧНУЮ</t>
    </r>
    <r>
      <rPr>
        <b/>
        <sz val="18"/>
        <color rgb="FFFF0000"/>
        <rFont val="Times New Roman"/>
        <family val="1"/>
        <charset val="204"/>
      </rPr>
      <t>, иначе вылезают копейки потом!!!</t>
    </r>
  </si>
  <si>
    <t>266</t>
  </si>
  <si>
    <t>Страхование</t>
  </si>
  <si>
    <t>Услуги, работы для целей капитальных вложений</t>
  </si>
  <si>
    <t>Увеличение стоимости продуктов питания</t>
  </si>
  <si>
    <t>Увеличение стоимости горюче-смазочных материалов</t>
  </si>
  <si>
    <t>Увеличение стоимости строительных материалов</t>
  </si>
  <si>
    <t>Увеличение стоимости мягкого инвентаря</t>
  </si>
  <si>
    <t>342</t>
  </si>
  <si>
    <t>242</t>
  </si>
  <si>
    <t>в т.ч. за счет остатка на начало года</t>
  </si>
  <si>
    <t>УТВЕРЖДАЮ</t>
  </si>
  <si>
    <t>Председатель Комитета по образованию администрации муниципального образования "Кингисеппского муниципального района" Ленинградской области</t>
  </si>
  <si>
    <t>(наименование должности лица, утверждающего документ)</t>
  </si>
  <si>
    <t>Администрация муниципального образования "Кингисеппского муниципального района" Ленинградской области</t>
  </si>
  <si>
    <t>(наименование органа - учредителя)</t>
  </si>
  <si>
    <t>Румянцева Е.Н.</t>
  </si>
  <si>
    <t>(подпись)</t>
  </si>
  <si>
    <t>"</t>
  </si>
  <si>
    <t>20</t>
  </si>
  <si>
    <t xml:space="preserve"> г.</t>
  </si>
  <si>
    <t>План финансово-хозяйственной деятельности</t>
  </si>
  <si>
    <t>муниципального учреждения</t>
  </si>
  <si>
    <t>на 20</t>
  </si>
  <si>
    <t>г. и плановый период 20</t>
  </si>
  <si>
    <t>21</t>
  </si>
  <si>
    <t>и 20</t>
  </si>
  <si>
    <t>22</t>
  </si>
  <si>
    <t>Коды</t>
  </si>
  <si>
    <t>от "</t>
  </si>
  <si>
    <t>Дата</t>
  </si>
  <si>
    <t>Орган, осуществляющий</t>
  </si>
  <si>
    <t>по Сводному реестру</t>
  </si>
  <si>
    <t>00182</t>
  </si>
  <si>
    <t>функции и полномочия учредителя</t>
  </si>
  <si>
    <t>Администрация муниципального образования "Кингисеппский муниципальный район" Ленинградской области</t>
  </si>
  <si>
    <t>глава по БК</t>
  </si>
  <si>
    <t>915</t>
  </si>
  <si>
    <t>ИНН</t>
  </si>
  <si>
    <t>Учреждение</t>
  </si>
  <si>
    <t>КПП</t>
  </si>
  <si>
    <t>470701001</t>
  </si>
  <si>
    <t>Единица измерения: руб.</t>
  </si>
  <si>
    <t>по ОКЕИ</t>
  </si>
  <si>
    <t>383</t>
  </si>
  <si>
    <t>Раздел 1. Поступления и выплаты</t>
  </si>
  <si>
    <r>
      <t xml:space="preserve">Код по бюджетной классификации Российской Федерации </t>
    </r>
    <r>
      <rPr>
        <vertAlign val="superscript"/>
        <sz val="8"/>
        <rFont val="Times New Roman"/>
        <family val="1"/>
        <charset val="204"/>
      </rPr>
      <t>1</t>
    </r>
  </si>
  <si>
    <t>Сумма</t>
  </si>
  <si>
    <r>
      <t>за пределами планового периода</t>
    </r>
    <r>
      <rPr>
        <sz val="10"/>
        <rFont val="Times New Roman"/>
        <family val="1"/>
        <charset val="204"/>
      </rPr>
      <t>²</t>
    </r>
  </si>
  <si>
    <t>текущий финансовый год</t>
  </si>
  <si>
    <t>первый год планового периода</t>
  </si>
  <si>
    <t>второй год планового периода</t>
  </si>
  <si>
    <t>1</t>
  </si>
  <si>
    <t>3</t>
  </si>
  <si>
    <t>Остаток средств на начало текущего финансового года</t>
  </si>
  <si>
    <t>0001</t>
  </si>
  <si>
    <t>Остаток средств на конец текущего финансового года</t>
  </si>
  <si>
    <t>0002</t>
  </si>
  <si>
    <t>Доходы, всего:</t>
  </si>
  <si>
    <t>1000</t>
  </si>
  <si>
    <t>в том числе:
доходы от собственности, всего</t>
  </si>
  <si>
    <t>1100</t>
  </si>
  <si>
    <t>1110</t>
  </si>
  <si>
    <t>доходы от оказания услуг, работ, компенсации затрат учреждений, всего</t>
  </si>
  <si>
    <t>1200</t>
  </si>
  <si>
    <t>в том числе:
субсидии на финансовое обеспечение выполнения муниципального задания за счет средств бюджета публично-правового образования, создавшего учреждение</t>
  </si>
  <si>
    <t>1210</t>
  </si>
  <si>
    <t>квфо 4 (мун задание)</t>
  </si>
  <si>
    <t>доходы от оказания услуг, работ, компенсации затрат учреждений</t>
  </si>
  <si>
    <t>1220</t>
  </si>
  <si>
    <t>квфо 2 (Рпл, платные услуги, лагерь)</t>
  </si>
  <si>
    <t>доходы от штрафов, пеней, иных сумм принудительного изъятия, всего</t>
  </si>
  <si>
    <t>1300</t>
  </si>
  <si>
    <t>1310</t>
  </si>
  <si>
    <t>безвозмездные денежные поступления, всего</t>
  </si>
  <si>
    <t>1400</t>
  </si>
  <si>
    <t>1410</t>
  </si>
  <si>
    <t>целевые субсидии</t>
  </si>
  <si>
    <t>субсидии на осуществление капитальных вложений</t>
  </si>
  <si>
    <t>1420</t>
  </si>
  <si>
    <t>прочие доходы, всего</t>
  </si>
  <si>
    <t>1500</t>
  </si>
  <si>
    <t>1510</t>
  </si>
  <si>
    <t>1520</t>
  </si>
  <si>
    <t>доходы от операций с активами, всего</t>
  </si>
  <si>
    <t>1600</t>
  </si>
  <si>
    <t>1610</t>
  </si>
  <si>
    <t>прочие поступления, всего</t>
  </si>
  <si>
    <t>1700</t>
  </si>
  <si>
    <t>из них:
увеличение остатков денежных средств за счет возврата дебиторской задолженности прошлых лет</t>
  </si>
  <si>
    <t>1710</t>
  </si>
  <si>
    <t>510</t>
  </si>
  <si>
    <t>Расходы, всего</t>
  </si>
  <si>
    <t>2000</t>
  </si>
  <si>
    <t>в том числе:
на выплаты персоналу, всего</t>
  </si>
  <si>
    <t>2100</t>
  </si>
  <si>
    <t>в том числе:
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</si>
  <si>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</si>
  <si>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</si>
  <si>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</si>
  <si>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</si>
  <si>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2130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</si>
  <si>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</si>
  <si>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2140</t>
  </si>
  <si>
    <t>в том числе:
на выплаты по оплате труда</t>
  </si>
  <si>
    <t>2141</t>
  </si>
  <si>
    <t>на иные выплаты работникам</t>
  </si>
  <si>
    <t>2142</t>
  </si>
  <si>
    <t>2200</t>
  </si>
  <si>
    <t>в том числе:
социальные выплаты гражданам, кроме публичных нормативных социальных выплат</t>
  </si>
  <si>
    <t>2210</t>
  </si>
  <si>
    <t>из них:
пособия, компенсации и иные социальные выплаты гражданам, кроме публичных нормативных обязательств</t>
  </si>
  <si>
    <t>2211</t>
  </si>
  <si>
    <t>выплата стипендий, осуществление иных расходов на социальную поддержку обучающихся за счет средств стипендиального фонда</t>
  </si>
  <si>
    <t>2220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</si>
  <si>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</si>
  <si>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</si>
  <si>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350</t>
  </si>
  <si>
    <t>социальное обеспечение детей-сирот и детей, оставшихся без попечения родителей</t>
  </si>
  <si>
    <t>2240</t>
  </si>
  <si>
    <t>360</t>
  </si>
  <si>
    <t>уплата налогов, сборов и иных платежей, всего</t>
  </si>
  <si>
    <t>2300</t>
  </si>
  <si>
    <t>850</t>
  </si>
  <si>
    <t>из них:
налог на имущество организаций и земельный налог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</si>
  <si>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</si>
  <si>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</si>
  <si>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</si>
  <si>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</si>
  <si>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</si>
  <si>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</si>
  <si>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</si>
  <si>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из них:
гранты, предоставляемые другим организациям и физическим лицам</t>
  </si>
  <si>
    <t>2410</t>
  </si>
  <si>
    <t>810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</si>
  <si>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</si>
  <si>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</si>
  <si>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</si>
  <si>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</si>
  <si>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>расходы на закупку товаров, работ, услуг, всего</t>
  </si>
  <si>
    <t>2600</t>
  </si>
  <si>
    <t>в том числе:
закупку научно-исследовательских и опытно-конструкторских работ</t>
  </si>
  <si>
    <t>2610</t>
  </si>
  <si>
    <t>241</t>
  </si>
  <si>
    <t>закупку товаров, работ, услуг в сфере информационно-коммуникационных технологий</t>
  </si>
  <si>
    <t>2620</t>
  </si>
  <si>
    <t>закупку товаров, работ, услуг в целях капитального ремонта государственного (муниципального) имущества</t>
  </si>
  <si>
    <t>2630</t>
  </si>
  <si>
    <t>прочую закупку товаров, работ и услуг, всего</t>
  </si>
  <si>
    <t>2640</t>
  </si>
  <si>
    <t>из них:</t>
  </si>
  <si>
    <t>приобретение товаров, работ, услуг в пользу граждан в целях их социального обеспечения</t>
  </si>
  <si>
    <t>2641</t>
  </si>
  <si>
    <t>капитальные вложения в объекты государственной (муниципальной) собственности, всего</t>
  </si>
  <si>
    <t>2650</t>
  </si>
  <si>
    <t>в том числе:
приобретение объектов недвижимого имущества муниципальными учреждениями</t>
  </si>
  <si>
    <t>2651</t>
  </si>
  <si>
    <t>406</t>
  </si>
  <si>
    <t>строительство (реконструкция) объектов недвижимого имущества муниципальными учреждениями</t>
  </si>
  <si>
    <t>2652</t>
  </si>
  <si>
    <t>407</t>
  </si>
  <si>
    <t>Выплаты, уменьшающие доход, всего</t>
  </si>
  <si>
    <t>3000</t>
  </si>
  <si>
    <t>в том числе:
налог на прибыль</t>
  </si>
  <si>
    <t>3010</t>
  </si>
  <si>
    <t>налог на добавленную стоимость</t>
  </si>
  <si>
    <t>3020</t>
  </si>
  <si>
    <t>прочие налоги, уменьшающие доход</t>
  </si>
  <si>
    <t>3030</t>
  </si>
  <si>
    <t>Прочие выплаты, всего</t>
  </si>
  <si>
    <t>4000</t>
  </si>
  <si>
    <t>из них:
возврат в бюджет средств субсидии</t>
  </si>
  <si>
    <t>4010</t>
  </si>
  <si>
    <t>610</t>
  </si>
  <si>
    <t>Раздел 2. Сведения по выплатам на закупки товаров, работ, услуг</t>
  </si>
  <si>
    <t>№
п/п</t>
  </si>
  <si>
    <t>Коды
строк</t>
  </si>
  <si>
    <t>Год
начала закупки</t>
  </si>
  <si>
    <t>за пределами планового периода</t>
  </si>
  <si>
    <t>(текущий финансовый год)</t>
  </si>
  <si>
    <t>(первый год планового периода)</t>
  </si>
  <si>
    <t>(второй год планового периода)</t>
  </si>
  <si>
    <t>Выплаты на закупку товаров, работ, услуг, всего</t>
  </si>
  <si>
    <t>26000</t>
  </si>
  <si>
    <t>1.1</t>
  </si>
  <si>
    <t>26100</t>
  </si>
  <si>
    <t>1.2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</si>
  <si>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</si>
  <si>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t>26200</t>
  </si>
  <si>
    <t>1.3</t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</si>
  <si>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</si>
  <si>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26300</t>
  </si>
  <si>
    <t>1.4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</si>
  <si>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</si>
  <si>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26400</t>
  </si>
  <si>
    <t>1.4.1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</si>
  <si>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</si>
  <si>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26410</t>
  </si>
  <si>
    <t>1.4.1.1</t>
  </si>
  <si>
    <t>в том числе:
в соответствии с Федеральным законом № 44-ФЗ</t>
  </si>
  <si>
    <t>26411</t>
  </si>
  <si>
    <t>1.4.1.2</t>
  </si>
  <si>
    <t>в соответствии с Федеральным законом № 223-ФЗ</t>
  </si>
  <si>
    <t>26412</t>
  </si>
  <si>
    <t>1.4.2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</si>
  <si>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</si>
  <si>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</si>
  <si>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</t>
  </si>
  <si>
    <t>26421</t>
  </si>
  <si>
    <t>1.4.2.2</t>
  </si>
  <si>
    <t>26422</t>
  </si>
  <si>
    <t>1.4.3</t>
  </si>
  <si>
    <t>за счет субсидий, предоставляемых на осуществление капитальных вложений</t>
  </si>
  <si>
    <t>26430</t>
  </si>
  <si>
    <t>1.4.4</t>
  </si>
  <si>
    <t>за счет средств обязательного медицинского страхования</t>
  </si>
  <si>
    <t>26440</t>
  </si>
  <si>
    <t>1.4.4.1</t>
  </si>
  <si>
    <t>26441</t>
  </si>
  <si>
    <t>1.4.4.2</t>
  </si>
  <si>
    <t>26442</t>
  </si>
  <si>
    <t>1.4.5</t>
  </si>
  <si>
    <t>за счет прочих источников финансового обеспечения</t>
  </si>
  <si>
    <t>26450</t>
  </si>
  <si>
    <t>1.4.5.1</t>
  </si>
  <si>
    <t>26451</t>
  </si>
  <si>
    <t>1.4.5.2</t>
  </si>
  <si>
    <t>26452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</si>
  <si>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</si>
  <si>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26500</t>
  </si>
  <si>
    <t>в том числе по году начала закупки:</t>
  </si>
  <si>
    <t>26510</t>
  </si>
  <si>
    <t>26520</t>
  </si>
  <si>
    <t>2022 год</t>
  </si>
  <si>
    <t>26530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</si>
  <si>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</si>
  <si>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26600</t>
  </si>
  <si>
    <t>26610</t>
  </si>
  <si>
    <t xml:space="preserve">Руководитель муниципального </t>
  </si>
  <si>
    <t xml:space="preserve">учреждения </t>
  </si>
  <si>
    <t>Главный бухгалтер муниципального</t>
  </si>
  <si>
    <t>учреждения</t>
  </si>
  <si>
    <t xml:space="preserve">Исполнитель </t>
  </si>
  <si>
    <t>должность</t>
  </si>
  <si>
    <t>тел.</t>
  </si>
  <si>
    <r>
      <t>_____</t>
    </r>
    <r>
      <rPr>
        <vertAlign val="superscript"/>
        <sz val="8"/>
        <rFont val="Times New Roman"/>
        <family val="1"/>
        <charset val="204"/>
      </rPr>
      <t>10</t>
    </r>
    <r>
      <rPr>
        <sz val="8"/>
        <rFont val="Times New Roman"/>
        <family val="1"/>
        <charset val="204"/>
      </rPr>
      <t>_Указывается сумма договоров (контрактов) о закупках товаров, работ, услуг, заключенных без учета требований Федерального закона № 44-ФЗ и Федерального закона № 223-ФЗ, в случаях, предусмотренных указанными федеральными законами.</t>
    </r>
  </si>
  <si>
    <r>
      <t>_____</t>
    </r>
    <r>
      <rPr>
        <vertAlign val="superscript"/>
        <sz val="8"/>
        <rFont val="Times New Roman"/>
        <family val="1"/>
        <charset val="204"/>
      </rPr>
      <t>11</t>
    </r>
    <r>
      <rPr>
        <sz val="8"/>
        <rFont val="Times New Roman"/>
        <family val="1"/>
        <charset val="204"/>
      </rPr>
      <t>_Указывается сумма закупок товаров, работ, услуг, осуществляемых в соответствии с Федеральным законом № 44-ФЗ и Федеральным законом № 223-ФЗ.</t>
    </r>
  </si>
  <si>
    <r>
      <t>_____</t>
    </r>
    <r>
      <rPr>
        <vertAlign val="superscript"/>
        <sz val="8"/>
        <rFont val="Times New Roman"/>
        <family val="1"/>
        <charset val="204"/>
      </rPr>
      <t>12</t>
    </r>
    <r>
      <rPr>
        <sz val="8"/>
        <rFont val="Times New Roman"/>
        <family val="1"/>
        <charset val="204"/>
      </rPr>
      <t>_Указывается сумма закупок товаров, работ, услуг, осуществляемых в соответствии с Федеральным законом № 44-ФЗ.</t>
    </r>
  </si>
  <si>
    <r>
      <t>_____</t>
    </r>
    <r>
      <rPr>
        <vertAlign val="superscript"/>
        <sz val="8"/>
        <rFont val="Times New Roman"/>
        <family val="1"/>
        <charset val="204"/>
      </rPr>
      <t>13</t>
    </r>
    <r>
      <rPr>
        <sz val="8"/>
        <rFont val="Times New Roman"/>
        <family val="1"/>
        <charset val="204"/>
      </rPr>
      <t>_Плановые показатели выплат на закупку товаров, работ, услуг по строке 26500 муниципального учреждения должен быть не менее суммы показателей строк 26410, 26420, 26430, 26440 по соответствующей графе.</t>
    </r>
  </si>
  <si>
    <t>Председатель Комитета по образованию администрации муниципального образования "Кингисеппский муниципальный район" Ленинградской области</t>
  </si>
  <si>
    <t xml:space="preserve">(наименование должности лица, утверждающего документ; наименование органа, осуществляющего функции и полномочия учредителя (учреждения) </t>
  </si>
  <si>
    <t xml:space="preserve">(расшифровка подписи)      </t>
  </si>
  <si>
    <t xml:space="preserve">                  </t>
  </si>
  <si>
    <t>СВЕДЕНИЯ</t>
  </si>
  <si>
    <t>КОДЫ</t>
  </si>
  <si>
    <t>Форма по ОКУД</t>
  </si>
  <si>
    <t>0501016</t>
  </si>
  <si>
    <t xml:space="preserve">                  Дата</t>
  </si>
  <si>
    <t xml:space="preserve">Государственное (муниципальное) </t>
  </si>
  <si>
    <t xml:space="preserve">            по ОКПО</t>
  </si>
  <si>
    <t>учреждение (подразделение)</t>
  </si>
  <si>
    <t>ИНН / КПП</t>
  </si>
  <si>
    <t>Дата представления предыдущих Сведений</t>
  </si>
  <si>
    <t xml:space="preserve">Наименование бюджета </t>
  </si>
  <si>
    <t>Бюджет муниципального образования "Кингисеппский муниципальный район" Ленинградской области</t>
  </si>
  <si>
    <t xml:space="preserve">          по ОКТМО</t>
  </si>
  <si>
    <t>41621000</t>
  </si>
  <si>
    <t xml:space="preserve">Наименование органа, осуществляющего </t>
  </si>
  <si>
    <t xml:space="preserve">      Глава по БК</t>
  </si>
  <si>
    <t>Комитет финансов администрации муниципального образования "Кингисеппский муниципальный район" Ленинградской области</t>
  </si>
  <si>
    <t>по ОКПО</t>
  </si>
  <si>
    <t>75092132</t>
  </si>
  <si>
    <t>ведение лицевого счета по иным субсидиям</t>
  </si>
  <si>
    <t>Единица измерения: руб (с точностью до второго десятичного знака)</t>
  </si>
  <si>
    <t xml:space="preserve">            по ОКЕИ</t>
  </si>
  <si>
    <t xml:space="preserve">               по ОКВ</t>
  </si>
  <si>
    <t>643</t>
  </si>
  <si>
    <t>(наименование иностранной валюты)</t>
  </si>
  <si>
    <t>Код объекта ФАИП</t>
  </si>
  <si>
    <t>Разрешенный к использованию</t>
  </si>
  <si>
    <t>Сумма возврата</t>
  </si>
  <si>
    <t xml:space="preserve">      Планируемые</t>
  </si>
  <si>
    <t xml:space="preserve">                   Наименование субсидии</t>
  </si>
  <si>
    <t>Код</t>
  </si>
  <si>
    <t>остаток субсидии прошлых лет</t>
  </si>
  <si>
    <t xml:space="preserve">дебиторской задолженности </t>
  </si>
  <si>
    <t>субсидии</t>
  </si>
  <si>
    <t>прошлых лет</t>
  </si>
  <si>
    <t>код</t>
  </si>
  <si>
    <t>сумма</t>
  </si>
  <si>
    <t>поступления</t>
  </si>
  <si>
    <t>выплаты</t>
  </si>
  <si>
    <t xml:space="preserve">       Всего</t>
  </si>
  <si>
    <t>Руководитель:</t>
  </si>
  <si>
    <t xml:space="preserve">           ОТМЕТКА ОРГАНА, ОСУЩЕСТВЛЯЮЩЕГО ВЕДЕНИЕ ЛИЦЕВОГО СЧЕТА, </t>
  </si>
  <si>
    <t xml:space="preserve">                     О ПРИНЯТИИ НАСТОЯЩИХ СВЕДЕНИЙ             </t>
  </si>
  <si>
    <t>(телефон)</t>
  </si>
  <si>
    <t xml:space="preserve"> Ответственный  ______________   _______________    ____________________   __________</t>
  </si>
  <si>
    <t xml:space="preserve"> исполнитель           (должность)              (подпись)         (расшифровка подписи)   (телефон)</t>
  </si>
  <si>
    <t>Ответственный исполнитель:</t>
  </si>
  <si>
    <t xml:space="preserve"> " __________ "   _________________________________  20___ г.</t>
  </si>
  <si>
    <t>расписываем что за договор</t>
  </si>
  <si>
    <t>Сумма, руб</t>
  </si>
  <si>
    <t>Поступления в виде трансфертов от международных организаций, всего</t>
  </si>
  <si>
    <t>Субсидии на осуществление капитальных вложений</t>
  </si>
  <si>
    <t>Поступления в виде грантов, всего</t>
  </si>
  <si>
    <t>Поступления в виде грантов, за исключение грантов в виде субсидий, всего</t>
  </si>
  <si>
    <t>в том числе:
гранты российских организаций</t>
  </si>
  <si>
    <t>гранты международных организаций</t>
  </si>
  <si>
    <t>Пожертвования, всего</t>
  </si>
  <si>
    <t>в том числе:
пожертвования юридических лиц</t>
  </si>
  <si>
    <t>пожертвования физических лиц</t>
  </si>
  <si>
    <t>Прочие безвозмездные поступления, всего</t>
  </si>
  <si>
    <t xml:space="preserve">      в том числе:                                                                                                                                              </t>
  </si>
  <si>
    <t>Стоимость услуги, руб.</t>
  </si>
  <si>
    <r>
      <rPr>
        <b/>
        <i/>
        <u/>
        <sz val="18"/>
        <color rgb="FFFF0000"/>
        <rFont val="Times New Roman"/>
        <family val="1"/>
        <charset val="204"/>
      </rPr>
      <t>КОСГУ 226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Прочие работы, услуги</t>
    </r>
  </si>
  <si>
    <r>
      <rPr>
        <b/>
        <i/>
        <u/>
        <sz val="18"/>
        <color rgb="FFFF0000"/>
        <rFont val="Times New Roman"/>
        <family val="1"/>
        <charset val="204"/>
      </rPr>
      <t>КОСГУ 266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Социальные пособия и компенсации персоналу в денежной форме</t>
    </r>
  </si>
  <si>
    <r>
      <rPr>
        <b/>
        <i/>
        <u/>
        <sz val="18"/>
        <color rgb="FFFF0000"/>
        <rFont val="Times New Roman"/>
        <family val="1"/>
        <charset val="204"/>
      </rPr>
      <t xml:space="preserve">КОСГУ 211 </t>
    </r>
    <r>
      <rPr>
        <b/>
        <i/>
        <u/>
        <sz val="18"/>
        <color theme="1"/>
        <rFont val="Times New Roman"/>
        <family val="1"/>
        <charset val="204"/>
      </rPr>
      <t>Расчеты - Заработная плата</t>
    </r>
  </si>
  <si>
    <r>
      <rPr>
        <b/>
        <i/>
        <u/>
        <sz val="18"/>
        <color rgb="FFFF0000"/>
        <rFont val="Times New Roman"/>
        <family val="1"/>
        <charset val="204"/>
      </rPr>
      <t>КОСГУ 212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Прочие несоциальные выплаты персоналу в денежной форме</t>
    </r>
  </si>
  <si>
    <r>
      <rPr>
        <b/>
        <i/>
        <u/>
        <sz val="18"/>
        <color rgb="FFFF0000"/>
        <rFont val="Times New Roman"/>
        <family val="1"/>
        <charset val="204"/>
      </rPr>
      <t>КОСГУ 213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Начисления на выплаты по оплате труда</t>
    </r>
  </si>
  <si>
    <t>пособие за первые три дня временной нетрудоспособности за счет средств работодателя, в случае заболевания работника или полученной им травмы (за исключением несчастных случаев на производстве и профессиональных заболеваний)</t>
  </si>
  <si>
    <r>
      <rPr>
        <b/>
        <i/>
        <u/>
        <sz val="18"/>
        <color rgb="FFFF0000"/>
        <rFont val="Times New Roman"/>
        <family val="1"/>
        <charset val="204"/>
      </rPr>
      <t>КОСГУ 266</t>
    </r>
    <r>
      <rPr>
        <b/>
        <i/>
        <u/>
        <sz val="18"/>
        <color theme="1"/>
        <rFont val="Times New Roman"/>
        <family val="1"/>
        <charset val="204"/>
      </rPr>
      <t xml:space="preserve"> Расчет - Социальные пособия и компенсации персоналу в денежной форме</t>
    </r>
  </si>
  <si>
    <t>Налоговая база, руб.</t>
  </si>
  <si>
    <t>Налог на имущество, всего</t>
  </si>
  <si>
    <t>в том числе по группам: недвижимое имущество</t>
  </si>
  <si>
    <t>переданное в аренду</t>
  </si>
  <si>
    <t>движимое имущество</t>
  </si>
  <si>
    <t xml:space="preserve">Земельный участок № </t>
  </si>
  <si>
    <r>
      <rPr>
        <b/>
        <i/>
        <u/>
        <sz val="18"/>
        <color rgb="FFFF0000"/>
        <rFont val="Times New Roman"/>
        <family val="1"/>
        <charset val="204"/>
      </rPr>
      <t>КОСГУ 291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Налоги, пошлины и сборы</t>
    </r>
  </si>
  <si>
    <t>Размер одной выплаты, руб.</t>
  </si>
  <si>
    <t>Количество выплат в год</t>
  </si>
  <si>
    <t>Общая сумма выплат, руб</t>
  </si>
  <si>
    <r>
      <rPr>
        <b/>
        <i/>
        <u/>
        <sz val="18"/>
        <color rgb="FFFF0000"/>
        <rFont val="Times New Roman"/>
        <family val="1"/>
        <charset val="204"/>
      </rPr>
      <t>КОСГУ 292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Штрафы за нарушение законодательства о налогах и сборах, законодательства о страховых взносах</t>
    </r>
  </si>
  <si>
    <r>
      <rPr>
        <b/>
        <i/>
        <u/>
        <sz val="18"/>
        <color rgb="FFFF0000"/>
        <rFont val="Times New Roman"/>
        <family val="1"/>
        <charset val="204"/>
      </rPr>
      <t>КОСГУ 293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Штрафы за нарушение законодательства о закупках и нарушение условий контрактов (договоров)</t>
    </r>
  </si>
  <si>
    <r>
      <rPr>
        <b/>
        <i/>
        <u/>
        <sz val="18"/>
        <color rgb="FFFF0000"/>
        <rFont val="Times New Roman"/>
        <family val="1"/>
        <charset val="204"/>
      </rPr>
      <t>КОСГУ 295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Другие экономические санкции</t>
    </r>
  </si>
  <si>
    <r>
      <rPr>
        <b/>
        <i/>
        <u/>
        <sz val="18"/>
        <color rgb="FFFF0000"/>
        <rFont val="Times New Roman"/>
        <family val="1"/>
        <charset val="204"/>
      </rPr>
      <t>КОСГУ 296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Иные выплаты текущего характера физическим лицам</t>
    </r>
  </si>
  <si>
    <r>
      <rPr>
        <b/>
        <i/>
        <u/>
        <sz val="18"/>
        <color rgb="FFFF0000"/>
        <rFont val="Times New Roman"/>
        <family val="1"/>
        <charset val="204"/>
      </rPr>
      <t>КОСГУ 297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Иные выплаты текущего характера организациям</t>
    </r>
  </si>
  <si>
    <r>
      <rPr>
        <b/>
        <i/>
        <u/>
        <sz val="18"/>
        <color rgb="FFFF0000"/>
        <rFont val="Times New Roman"/>
        <family val="1"/>
        <charset val="204"/>
      </rPr>
      <t>КОСГУ 225</t>
    </r>
    <r>
      <rPr>
        <b/>
        <i/>
        <u/>
        <sz val="18"/>
        <rFont val="Times New Roman"/>
        <family val="1"/>
        <charset val="204"/>
      </rPr>
      <t xml:space="preserve"> Расчет - Работы, услуги по содержанию имущества</t>
    </r>
  </si>
  <si>
    <r>
      <rPr>
        <b/>
        <i/>
        <u/>
        <sz val="18"/>
        <color rgb="FFFF0000"/>
        <rFont val="Times New Roman"/>
        <family val="1"/>
        <charset val="204"/>
      </rPr>
      <t>КОСГУ 228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Услуги, работы для целей капитальных вложений</t>
    </r>
  </si>
  <si>
    <r>
      <rPr>
        <b/>
        <i/>
        <u/>
        <sz val="18"/>
        <color rgb="FFFF0000"/>
        <rFont val="Times New Roman"/>
        <family val="1"/>
        <charset val="204"/>
      </rPr>
      <t>КОСГУ 221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Услуги связи</t>
    </r>
  </si>
  <si>
    <r>
      <rPr>
        <b/>
        <i/>
        <u/>
        <sz val="18"/>
        <color rgb="FFFF0000"/>
        <rFont val="Times New Roman"/>
        <family val="1"/>
        <charset val="204"/>
      </rPr>
      <t>КОСГУ 222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Транспортные услуги</t>
    </r>
  </si>
  <si>
    <t xml:space="preserve">Сумма, руб. </t>
  </si>
  <si>
    <t>Цена, руб.</t>
  </si>
  <si>
    <r>
      <rPr>
        <b/>
        <i/>
        <u/>
        <sz val="18"/>
        <color rgb="FFFF0000"/>
        <rFont val="Times New Roman"/>
        <family val="1"/>
        <charset val="204"/>
      </rPr>
      <t>КОСГУ 223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Коммунальные услуги</t>
    </r>
  </si>
  <si>
    <t>Стоимость работ (услуг), руб.</t>
  </si>
  <si>
    <r>
      <t xml:space="preserve">КОСГУ 227 </t>
    </r>
    <r>
      <rPr>
        <b/>
        <i/>
        <u/>
        <sz val="18"/>
        <rFont val="Times New Roman"/>
        <family val="1"/>
        <charset val="204"/>
      </rPr>
      <t>Расчет - Страхование</t>
    </r>
  </si>
  <si>
    <r>
      <rPr>
        <b/>
        <i/>
        <u/>
        <sz val="18"/>
        <color rgb="FFFF0000"/>
        <rFont val="Times New Roman"/>
        <family val="1"/>
        <charset val="204"/>
      </rPr>
      <t>КОСГУ 349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прочих материальных запасов однократного применения</t>
    </r>
  </si>
  <si>
    <r>
      <rPr>
        <b/>
        <i/>
        <u/>
        <sz val="18"/>
        <color rgb="FFFF0000"/>
        <rFont val="Times New Roman"/>
        <family val="1"/>
        <charset val="204"/>
      </rPr>
      <t>КОСГУ 310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основных средств</t>
    </r>
  </si>
  <si>
    <r>
      <rPr>
        <b/>
        <i/>
        <u/>
        <sz val="18"/>
        <color rgb="FFFF0000"/>
        <rFont val="Times New Roman"/>
        <family val="1"/>
        <charset val="204"/>
      </rPr>
      <t>КОСГУ 341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лекарственных препаратов и материалов, применяемых в медицинских целях</t>
    </r>
  </si>
  <si>
    <r>
      <rPr>
        <b/>
        <i/>
        <u/>
        <sz val="18"/>
        <color rgb="FFFF0000"/>
        <rFont val="Times New Roman"/>
        <family val="1"/>
        <charset val="204"/>
      </rPr>
      <t>КОСГУ 342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продуктов питания</t>
    </r>
  </si>
  <si>
    <r>
      <rPr>
        <b/>
        <i/>
        <u/>
        <sz val="18"/>
        <color rgb="FFFF0000"/>
        <rFont val="Times New Roman"/>
        <family val="1"/>
        <charset val="204"/>
      </rPr>
      <t>КОСГУ 343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горюче-смазочных материалов</t>
    </r>
  </si>
  <si>
    <r>
      <rPr>
        <b/>
        <i/>
        <u/>
        <sz val="18"/>
        <color rgb="FFFF0000"/>
        <rFont val="Times New Roman"/>
        <family val="1"/>
        <charset val="204"/>
      </rPr>
      <t>КОСГУ 344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строительных материалов</t>
    </r>
  </si>
  <si>
    <r>
      <rPr>
        <b/>
        <i/>
        <u/>
        <sz val="18"/>
        <color rgb="FFFF0000"/>
        <rFont val="Times New Roman"/>
        <family val="1"/>
        <charset val="204"/>
      </rPr>
      <t>КОСГУ 345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мягкого инвентаря</t>
    </r>
  </si>
  <si>
    <r>
      <rPr>
        <b/>
        <i/>
        <u/>
        <sz val="18"/>
        <color rgb="FFFF0000"/>
        <rFont val="Times New Roman"/>
        <family val="1"/>
        <charset val="204"/>
      </rPr>
      <t>КОСГУ 346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прочих материальных запасов</t>
    </r>
  </si>
  <si>
    <r>
      <rPr>
        <b/>
        <i/>
        <u/>
        <sz val="16"/>
        <color rgb="FFFF0000"/>
        <rFont val="Times New Roman"/>
        <family val="1"/>
        <charset val="204"/>
      </rPr>
      <t>КОСГУ 347</t>
    </r>
    <r>
      <rPr>
        <b/>
        <i/>
        <u/>
        <sz val="16"/>
        <color rgb="FF000000"/>
        <rFont val="Times New Roman"/>
        <family val="1"/>
        <charset val="204"/>
      </rPr>
      <t xml:space="preserve"> Расчет - Увеличение стоимости материальных запасов для целей капитальных вложений</t>
    </r>
  </si>
  <si>
    <r>
      <rPr>
        <b/>
        <i/>
        <u/>
        <sz val="18"/>
        <color rgb="FFFF0000"/>
        <rFont val="Times New Roman"/>
        <family val="1"/>
        <charset val="204"/>
      </rPr>
      <t>КОСГУ 350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права пользования</t>
    </r>
  </si>
  <si>
    <t xml:space="preserve">Сумма, руб.                       </t>
  </si>
  <si>
    <t>выходное пособие при сокращение работника</t>
  </si>
  <si>
    <t>Сумма исчисленного налога, подлежащего уплате, руб.</t>
  </si>
  <si>
    <r>
      <rPr>
        <b/>
        <i/>
        <u/>
        <sz val="18"/>
        <color rgb="FFFF0000"/>
        <rFont val="Times New Roman"/>
        <family val="1"/>
        <charset val="204"/>
      </rPr>
      <t>КОСГУ 264</t>
    </r>
    <r>
      <rPr>
        <b/>
        <i/>
        <u/>
        <sz val="18"/>
        <color theme="1"/>
        <rFont val="Times New Roman"/>
        <family val="1"/>
        <charset val="204"/>
      </rPr>
      <t xml:space="preserve"> Расчет - Пенсии, пособия, выплачиваемые работодателями, нанимателями бывшим работникам в денежной форме</t>
    </r>
  </si>
  <si>
    <t>Средний размер выплаты на одного работника в день, руб.</t>
  </si>
  <si>
    <t>Пособие на погребение, материальная помощь, выплачиваемые членам семьи умершего сотрудника, иные соцвыплаты, не относящиеся к публичным нормативным обязательствам</t>
  </si>
  <si>
    <t>Средний заработок на период трудоустройства уволенным по ст. 81 Трудового кодекса в связи с ликвидацией, сокращением численности или штата</t>
  </si>
  <si>
    <t>Оплата больничного листа за счет средств учреждения – первые три дня нетрудоспособности бывшим сотрудникам</t>
  </si>
  <si>
    <r>
      <t xml:space="preserve">Субсидия на финансовое обеспечение выполнения муниципального задания в части финансирования расходов на обеспечение государственных гарантий прав граждан на получение начального общего, основного общего, среднего общего образования </t>
    </r>
    <r>
      <rPr>
        <b/>
        <u/>
        <sz val="18"/>
        <color rgb="FFFF0000"/>
        <rFont val="Times New Roman"/>
        <family val="1"/>
        <charset val="204"/>
      </rPr>
      <t>за счёт средств бюджета Ленинградской области</t>
    </r>
  </si>
  <si>
    <r>
      <t xml:space="preserve">Фонд оплаты труда в год, руб (гр. 3 х гр. </t>
    </r>
    <r>
      <rPr>
        <b/>
        <i/>
        <sz val="18"/>
        <color rgb="FF000000"/>
        <rFont val="Times New Roman"/>
        <family val="1"/>
        <charset val="204"/>
      </rPr>
      <t>4</t>
    </r>
    <r>
      <rPr>
        <b/>
        <sz val="18"/>
        <color rgb="FF000000"/>
        <rFont val="Times New Roman"/>
        <family val="1"/>
        <charset val="204"/>
      </rPr>
      <t xml:space="preserve"> х (1 + гр. 8/100) х гр. 9 х 12)</t>
    </r>
  </si>
  <si>
    <r>
      <rPr>
        <b/>
        <i/>
        <u/>
        <sz val="18"/>
        <color rgb="FFFF0000"/>
        <rFont val="Times New Roman"/>
        <family val="1"/>
        <charset val="204"/>
      </rPr>
      <t>КОСГУ 347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материальных запасов для целей капитальных вложений</t>
    </r>
  </si>
  <si>
    <t>Канцелярские товары</t>
  </si>
  <si>
    <t>Хозяйственные товары</t>
  </si>
  <si>
    <t>СПРАВОЧНО</t>
  </si>
  <si>
    <t>в т.ч. за счет возрата прошлых лет</t>
  </si>
  <si>
    <r>
      <t xml:space="preserve">Субсидия на финансовое обеспечение выполнения муниципального задания по реализации основных общеобразовательных программ начального общего, основного общего, среднего общего образования в части финансирования расходов на общехозяйственные нужды и уплату налогов </t>
    </r>
    <r>
      <rPr>
        <b/>
        <u/>
        <sz val="18"/>
        <color rgb="FFFF0000"/>
        <rFont val="Times New Roman"/>
        <family val="1"/>
        <charset val="204"/>
      </rPr>
      <t>за счёт средств бюджета МО "Кингисеппский муниципальный район"</t>
    </r>
  </si>
  <si>
    <t>Продукты питания</t>
  </si>
  <si>
    <t>СОБСТВЕННЫЕ ДОХОДЫ (поступления от возмещения расходов по решению судов)</t>
  </si>
  <si>
    <t>СОБСТВЕННЫЕ ДОХОДЫ (прочие поступления (питание сотрудников))</t>
  </si>
  <si>
    <t>2.1. Расчет плановых поступлений от оказания услуг (выполнения работ) в рамках установленного муниципального задания</t>
  </si>
  <si>
    <t>Наименование услуги (работы)</t>
  </si>
  <si>
    <t>Плата (тариф) за единицу услуги (работы)</t>
  </si>
  <si>
    <t>Планируемый объем оказания услуг 
(выполнения работ)</t>
  </si>
  <si>
    <t>Общий объем планируемых поступлений</t>
  </si>
  <si>
    <t>на  20__ год
(на текущий финансовый год)</t>
  </si>
  <si>
    <t>на  20__ год
(на первый год планового периода)</t>
  </si>
  <si>
    <t>на  20__ год
(на второй год планового периода)</t>
  </si>
  <si>
    <t>2.1.1. Справочно: сведения о нормативных правовых (правовых) актах, устанавливающих размер платы (тарифа) и (или) порядок ее (его) расчета</t>
  </si>
  <si>
    <t>вид</t>
  </si>
  <si>
    <t>номер</t>
  </si>
  <si>
    <t>2.2. Расчет плановых поступлений от оказания услуг, выполнения работ, реализации готовой продукции сверх установленного муниципального задания</t>
  </si>
  <si>
    <t>2.2.1. Справочно: сведения о нормативных правовых (правовых) актах, устанавливающих размер платы (тарифа) и (или) порядок ее (его) расчета</t>
  </si>
  <si>
    <t>2.3. Расчет плановых поступлений от возмещения расходов по решению судов (возмещения судебных издержек)</t>
  </si>
  <si>
    <t>на  20__ год
(на текущий 
финансовый год)</t>
  </si>
  <si>
    <t>на  20__ год 
(на первый год 
планового периода)</t>
  </si>
  <si>
    <t>на  20__ год 
(на второй год 
планового периода)</t>
  </si>
  <si>
    <t>2.5. Расчет плановых поступлений  в порядке возмещения расходов, понесенных в связи с эксплуатацией имущества, находящегося в оперативном управлении  бюджетных и автономных учреждений</t>
  </si>
  <si>
    <t>Наименование объекта</t>
  </si>
  <si>
    <t>Плата (тариф) за единицу (объект)</t>
  </si>
  <si>
    <t>Планируемый объем объектов, 
предоставляемых в пользование</t>
  </si>
  <si>
    <t>Объем планируемых поступлений</t>
  </si>
  <si>
    <t>Поступления в порядке возмещения расходов, понесенных в связи с эксплуатацией имущества, находящегося в оперативном управлении бюджетных и автономных учреждений, всего</t>
  </si>
  <si>
    <t>АНАЛИТИЧЕСКИЙ КОД 130</t>
  </si>
  <si>
    <t>3. Обоснования (расчеты) плановых показателей по поступлениям от штрафов, пеней, неустойки, возменения ущерба</t>
  </si>
  <si>
    <t>средняя сумма 
одного возмещения, руб</t>
  </si>
  <si>
    <t>прогнозируемое  
количество случаев поступления возмещения ущерба, ед</t>
  </si>
  <si>
    <t>сумма, 
руб</t>
  </si>
  <si>
    <t>сумма, руб</t>
  </si>
  <si>
    <t>Удержанние задатков и залогов поступивших в обеспечение заявок на участие в конкурсе (аукционе), а также в обеспечение исполнения контрактов (договоров) в соответствии с законодательством Российской Федерации</t>
  </si>
  <si>
    <t>Пени, штрафы, за нарушение долговых обязательств</t>
  </si>
  <si>
    <t>Возмещение ущерба при возникновении  страховых случаев</t>
  </si>
  <si>
    <t>Возмещение ущерба имуществу (за исключением страховых возмещений)</t>
  </si>
  <si>
    <t>АНАЛИТИЧЕСКИЙ КОД 140</t>
  </si>
  <si>
    <t>4. Обоснования (расчеты) плановых показателей по поступлениям от безвозмездных денежных поступлений</t>
  </si>
  <si>
    <t xml:space="preserve">5. Обоснования (расчеты) плановых показателей по поступлениям от прочих доходов
на  20__ год и на плановый период 20__ и 20__ годов </t>
  </si>
  <si>
    <t>на  20__ год
(на текщий 
финансовый год)</t>
  </si>
  <si>
    <t>Прочие доходы, всего</t>
  </si>
  <si>
    <t>АНАЛИТИЧЕСКИЙ КОД 150, 180</t>
  </si>
  <si>
    <t>6.1. Расчет поступлений от операций с активами</t>
  </si>
  <si>
    <t>на  20__ год
(на очередной финансовый год)</t>
  </si>
  <si>
    <t>цена, 
руб./ед</t>
  </si>
  <si>
    <t>кол-во</t>
  </si>
  <si>
    <t>Поступления от реализации отходов драгоценных металлов</t>
  </si>
  <si>
    <t>Поступления от реализации лома черных металлов</t>
  </si>
  <si>
    <t>Поступления от реализации лома цветных металлов</t>
  </si>
  <si>
    <t>Поступления от реализаци макулатуры</t>
  </si>
  <si>
    <t>Поступления от реализации баллонов бывших в употреблении</t>
  </si>
  <si>
    <t>Поступления от реализации  невозвратной тары</t>
  </si>
  <si>
    <t>Поступления от реализации прочего утиля, ветоши</t>
  </si>
  <si>
    <t>Прочее неиспользуемое имущество</t>
  </si>
  <si>
    <t>6.2. Расчет поступлений доходов от реализации финансовых активов (в том числе ценных бумаг)</t>
  </si>
  <si>
    <t>Поступления от реализации акций</t>
  </si>
  <si>
    <t>Поступления от реализации облигаций</t>
  </si>
  <si>
    <t>Поступления от реализации доли в уставном капитале</t>
  </si>
  <si>
    <t>Поступления от реализации прочих финансовых активов</t>
  </si>
  <si>
    <t>АНАЛИТИЧЕСКИЙ КОД 170</t>
  </si>
  <si>
    <t>постановление администрации МО "Кингисеппский муниципальный район"</t>
  </si>
  <si>
    <r>
      <t xml:space="preserve">Обоснования (расчеты) плановых показателей выплат плана финансово-хозяйственной деятельности муниципального учреждения                                                                                                                                                                   на </t>
    </r>
    <r>
      <rPr>
        <b/>
        <u/>
        <sz val="18"/>
        <color theme="1"/>
        <rFont val="Times New Roman"/>
        <family val="1"/>
        <charset val="204"/>
      </rPr>
      <t>2021</t>
    </r>
    <r>
      <rPr>
        <b/>
        <sz val="18"/>
        <color theme="1"/>
        <rFont val="Times New Roman"/>
        <family val="1"/>
        <charset val="204"/>
      </rPr>
      <t xml:space="preserve"> год</t>
    </r>
  </si>
  <si>
    <r>
      <t xml:space="preserve">Обоснования (расчеты) плановых показателей выплат плана финансово-хозяйственной деятельности муниципального учреждения                                                                                                                                                                   на </t>
    </r>
    <r>
      <rPr>
        <b/>
        <u/>
        <sz val="18"/>
        <color theme="1"/>
        <rFont val="Times New Roman"/>
        <family val="1"/>
        <charset val="204"/>
      </rPr>
      <t>2022</t>
    </r>
    <r>
      <rPr>
        <b/>
        <sz val="18"/>
        <color theme="1"/>
        <rFont val="Times New Roman"/>
        <family val="1"/>
        <charset val="204"/>
      </rPr>
      <t xml:space="preserve"> год</t>
    </r>
  </si>
  <si>
    <r>
      <rPr>
        <b/>
        <sz val="18"/>
        <color rgb="FFFF0000"/>
        <rFont val="Times New Roman"/>
        <family val="1"/>
        <charset val="204"/>
      </rPr>
      <t>КВР 323</t>
    </r>
    <r>
      <rPr>
        <b/>
        <sz val="18"/>
        <color theme="1"/>
        <rFont val="Times New Roman"/>
        <family val="1"/>
        <charset val="204"/>
      </rPr>
      <t xml:space="preserve"> (РАСЧЕТ РАСХОДОВ НА ЗАКУПКУ ТОВАРОВ, РАБОТ, УСЛУГ)</t>
    </r>
  </si>
  <si>
    <r>
      <rPr>
        <b/>
        <sz val="18"/>
        <color rgb="FFFF0000"/>
        <rFont val="Times New Roman"/>
        <family val="1"/>
        <charset val="204"/>
      </rPr>
      <t>КВР 244</t>
    </r>
    <r>
      <rPr>
        <b/>
        <sz val="18"/>
        <color theme="1"/>
        <rFont val="Times New Roman"/>
        <family val="1"/>
        <charset val="204"/>
      </rPr>
      <t xml:space="preserve"> (РАСЧЕТ РАСХОДОВ НА ЗАКУПКУ ТОВАРОВ, РАБОТ, УСЛУГ)</t>
    </r>
  </si>
  <si>
    <r>
      <rPr>
        <b/>
        <sz val="18"/>
        <color rgb="FFFF0000"/>
        <rFont val="Times New Roman"/>
        <family val="1"/>
        <charset val="204"/>
      </rPr>
      <t>КВР 243</t>
    </r>
    <r>
      <rPr>
        <b/>
        <sz val="18"/>
        <color theme="1"/>
        <rFont val="Times New Roman"/>
        <family val="1"/>
        <charset val="204"/>
      </rPr>
      <t xml:space="preserve"> (РАСЧЕТ РАСХОДОВ НА ЗАКУПКУ ТОВАРОВ, РАБОТ, УСЛУГ В ЦЕЛЯХ КАПИТАЛЬНОГО РЕМОНТА ГОСУДАРСТВЕННОГО (МУНИЦИПАЛЬНОГО) ИМУЩЕСТВА)</t>
    </r>
  </si>
  <si>
    <r>
      <rPr>
        <b/>
        <sz val="18"/>
        <color rgb="FFFF0000"/>
        <rFont val="Times New Roman"/>
        <family val="1"/>
        <charset val="204"/>
      </rPr>
      <t>КВР 831</t>
    </r>
    <r>
      <rPr>
        <b/>
        <sz val="18"/>
        <color theme="1"/>
        <rFont val="Times New Roman"/>
        <family val="1"/>
        <charset val="204"/>
      </rPr>
      <t xml:space="preserve"> (РАСЧЕТ РАСХОДОВ НА ИСПОЛНЕНИЕ СУДЕБНЫХ АКТОВ РОССИЙСКОЙ ФЕДЕРАЦИИ И МИРОВЫХ СОГЛАШЕНИЙ ПО ВОЗМЕЩЕНИЮ ВРЕДА, ПРИЧИНЕННОГО В РЕЗУЛЬТАТЕ ДЕЯТЕЛЬНОСТИ УЧРЕЖДЕНИЯ)</t>
    </r>
  </si>
  <si>
    <r>
      <rPr>
        <b/>
        <sz val="18"/>
        <color rgb="FFFF0000"/>
        <rFont val="Times New Roman"/>
        <family val="1"/>
        <charset val="204"/>
      </rPr>
      <t>КВР 853</t>
    </r>
    <r>
      <rPr>
        <b/>
        <sz val="18"/>
        <color theme="1"/>
        <rFont val="Times New Roman"/>
        <family val="1"/>
        <charset val="204"/>
      </rPr>
      <t xml:space="preserve"> (РАСЧЕТ РАСХОДОВ НА УПЛАТУ ШТРАФОВ (В ТОМ ЧИСЛЕ АДМИНИСТРАТИВНЫХ), ПЕНЕЙ, ИНЫХ ПЛАТЕЖЕЙ)</t>
    </r>
  </si>
  <si>
    <r>
      <rPr>
        <b/>
        <sz val="18"/>
        <color rgb="FFFF0000"/>
        <rFont val="Times New Roman"/>
        <family val="1"/>
        <charset val="204"/>
      </rPr>
      <t>КВР 852</t>
    </r>
    <r>
      <rPr>
        <b/>
        <sz val="18"/>
        <color theme="1"/>
        <rFont val="Times New Roman"/>
        <family val="1"/>
        <charset val="204"/>
      </rPr>
      <t xml:space="preserve"> (РАСЧЕТ РАСХОДОВ НА ИНЫЕ НАЛОГИ (ВКЛЮЧАЕМЫЕ В СОСТАВ РАСХОДОВ) В БЮДЖЕТЫ БЮДЖЕТНОЙ СИСТЕМЫ РОССИЙСКОЙ ФЕДЕРАЦИИ, А ТАКЖЕ ГОСУДАРСТВЕННАЯ ПОШЛИНА)</t>
    </r>
  </si>
  <si>
    <r>
      <rPr>
        <b/>
        <sz val="18"/>
        <color rgb="FFFF0000"/>
        <rFont val="Times New Roman"/>
        <family val="1"/>
        <charset val="204"/>
      </rPr>
      <t>КВР 851</t>
    </r>
    <r>
      <rPr>
        <b/>
        <sz val="18"/>
        <color theme="1"/>
        <rFont val="Times New Roman"/>
        <family val="1"/>
        <charset val="204"/>
      </rPr>
      <t xml:space="preserve"> (РАСЧЕТ РАСХОДОВ НА НАЛОГ НА ИМУЩЕСТВО ОРГАНИЗАЦИЙ И ЗЕМЕЛЬНЫЙ НАЛОГ)</t>
    </r>
  </si>
  <si>
    <r>
      <rPr>
        <b/>
        <sz val="18"/>
        <color rgb="FFFF0000"/>
        <rFont val="Times New Roman"/>
        <family val="1"/>
        <charset val="204"/>
      </rPr>
      <t>КВР 321</t>
    </r>
    <r>
      <rPr>
        <b/>
        <sz val="18"/>
        <color theme="1"/>
        <rFont val="Times New Roman"/>
        <family val="1"/>
        <charset val="204"/>
      </rPr>
      <t xml:space="preserve"> (РАСЧЕТ РАСХОДОВ НА СОЦИАЛЬНЫЕ ВЫПЛАТЫ ГРАЖДАНАМ, КРОМЕ ПУБЛИЧНЫХ НОРМАТИВНЫХ СОЦИАЛЬНЫХ ВЫПЛАТ)</t>
    </r>
  </si>
  <si>
    <r>
      <t xml:space="preserve">КВР 119 </t>
    </r>
    <r>
      <rPr>
        <b/>
        <sz val="18"/>
        <rFont val="Times New Roman"/>
        <family val="1"/>
        <charset val="204"/>
      </rPr>
      <t>(РАСЧЕТЫ ВЗНОСОВ ПО ОБЯЗАТЕЛЬНОМУ СОЦИАЛЬНОМУ СТРАХОВАНИЮ НА ВЫПЛАТЫ ПО ОПЛАТЕ ТРУДА РАБОТНИКОВ И ИНЫЕ ВЫПЛАТЫ РАБОТНИКАХ УЧРЕЖДЕНИЙ)</t>
    </r>
  </si>
  <si>
    <r>
      <t xml:space="preserve">КВР 113 </t>
    </r>
    <r>
      <rPr>
        <b/>
        <sz val="18"/>
        <rFont val="Times New Roman"/>
        <family val="1"/>
        <charset val="204"/>
      </rPr>
      <t>(РАСЧЕТЫ ИНЫХ ВЫПЛАТЫ, ЗА ИСКЛЮЧЕНИЕМ ФОНДА ОПЛАТЫ ТРУДА УЧРЕЖДЕНИЙ, ЛИЦАМ, ПРИВЛЕКАЕМЫХ СОГЛАСНО ЗАКОНОДАТЕЛЬСТВУ ДЛЯ ВЫПОЛНЕНИЯ ОТДЕЛЬНЫХ ПОЛНОМОЧИЙ)</t>
    </r>
  </si>
  <si>
    <r>
      <t xml:space="preserve">КВР 112 </t>
    </r>
    <r>
      <rPr>
        <b/>
        <sz val="18"/>
        <rFont val="Times New Roman"/>
        <family val="1"/>
        <charset val="204"/>
      </rPr>
      <t>(РАСЧЕТ РАСХОДОВ НА ПРОЧИЕ ВЫПЛАТЫ ПЕРСОНАЛУ, В ТОМ ЧИСЛЕ КОМПЕНСАЦИОННОГО ХАРАКТЕРА)</t>
    </r>
  </si>
  <si>
    <r>
      <t xml:space="preserve">КВР 111 </t>
    </r>
    <r>
      <rPr>
        <b/>
        <sz val="18"/>
        <rFont val="Times New Roman"/>
        <family val="1"/>
        <charset val="204"/>
      </rPr>
      <t>(РАСЧЕТЫ РАСХОДОВ НА ОПЛАТУ ТРУДА)</t>
    </r>
  </si>
  <si>
    <t>Услуги по обращению с ТКО</t>
  </si>
  <si>
    <t>указать № участка</t>
  </si>
  <si>
    <t>ИТОГО субсидия</t>
  </si>
  <si>
    <t>ИТОГО ЗАКУПКИ</t>
  </si>
  <si>
    <t>в т.ч. Кредиторская задолженность и контракты, заключенные до начала текущего года</t>
  </si>
  <si>
    <t>ВСЕГО ЗАКУПКИ за счет лимитов текущего года</t>
  </si>
  <si>
    <t>Возмещение расходов на проезд при служебных разъездах</t>
  </si>
  <si>
    <t>Прочие доходы (питание сотрудников)</t>
  </si>
  <si>
    <t>Социальные пособия и компенсации персоналу в денежной форме</t>
  </si>
  <si>
    <t>Прочие несоциальные выплаты персоналу в денежной форме</t>
  </si>
  <si>
    <t>264</t>
  </si>
  <si>
    <t>Налоги, пошлины и сборы</t>
  </si>
  <si>
    <t>291</t>
  </si>
  <si>
    <t>Штрафы за нарушение законодательства о налогах и сборах, законодательства о страховых взносах</t>
  </si>
  <si>
    <t>292</t>
  </si>
  <si>
    <t>Штрафы за нарушение законодательства о закупках и нарушение условий контрактов (договоров)</t>
  </si>
  <si>
    <t>293</t>
  </si>
  <si>
    <t>Другие экономические санкции</t>
  </si>
  <si>
    <t>295</t>
  </si>
  <si>
    <t>297</t>
  </si>
  <si>
    <t>296</t>
  </si>
  <si>
    <t>Иные выплаты текущего характера физическим лицам</t>
  </si>
  <si>
    <t>Иные выплаты текущего характера организациям</t>
  </si>
  <si>
    <t>Работы, услуги по содержанию имущества</t>
  </si>
  <si>
    <t>225</t>
  </si>
  <si>
    <t>228</t>
  </si>
  <si>
    <t>347</t>
  </si>
  <si>
    <t>Увеличение стоимости материальных запасов для целей капитальных вложений</t>
  </si>
  <si>
    <t>Транспортные услуги</t>
  </si>
  <si>
    <t>Коммунальные услуги</t>
  </si>
  <si>
    <t>223</t>
  </si>
  <si>
    <t>227</t>
  </si>
  <si>
    <t>Увеличение стоимости основных средств</t>
  </si>
  <si>
    <t>Увеличение стоимости лекарственных препаратов и материалов, применяемых в медицинских целях</t>
  </si>
  <si>
    <t>341</t>
  </si>
  <si>
    <t>343</t>
  </si>
  <si>
    <t>344</t>
  </si>
  <si>
    <t>345</t>
  </si>
  <si>
    <t>Увеличение стоимости прочих материальных запасов</t>
  </si>
  <si>
    <t>346</t>
  </si>
  <si>
    <t>Увеличение стоимости прочих материальных запасов однократного применения</t>
  </si>
  <si>
    <t>349</t>
  </si>
  <si>
    <t>Увеличение стоимости права пользования</t>
  </si>
  <si>
    <t>в том числе: на выплаты персоналу, всего</t>
  </si>
  <si>
    <t>в том числе: налог на прибыль</t>
  </si>
  <si>
    <t>из них: возврат в бюджет средств субсидии</t>
  </si>
  <si>
    <t>в том числе: субсидии на финансовое обеспечение выполнения муниципального задания за счет средств бюджета публично-правового образования, создавшего учреждение</t>
  </si>
  <si>
    <t>СПРАВКА-РАСЧЕТ на 2022 год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</si>
  <si>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</si>
  <si>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</si>
  <si>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</si>
  <si>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</si>
  <si>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</si>
  <si>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</si>
  <si>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</si>
  <si>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</si>
  <si>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</si>
  <si>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</si>
  <si>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</si>
  <si>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</si>
  <si>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</si>
  <si>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</si>
  <si>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</si>
  <si>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</si>
  <si>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</si>
  <si>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</si>
  <si>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КС 012</t>
  </si>
  <si>
    <t>МБ</t>
  </si>
  <si>
    <t>ОБ</t>
  </si>
  <si>
    <t>165</t>
  </si>
  <si>
    <t>155</t>
  </si>
  <si>
    <r>
      <t xml:space="preserve">к плану финансово-хозяйственной деятельности по поступлениям и выплатам муниципального учреждения за счет </t>
    </r>
    <r>
      <rPr>
        <b/>
        <u/>
        <sz val="12"/>
        <rFont val="Times New Roman"/>
        <family val="1"/>
        <charset val="204"/>
      </rPr>
      <t>целевых субсидий</t>
    </r>
  </si>
  <si>
    <t>32</t>
  </si>
  <si>
    <t>33</t>
  </si>
  <si>
    <t>170</t>
  </si>
  <si>
    <t>1430</t>
  </si>
  <si>
    <t>прочие неналоговые доходы</t>
  </si>
  <si>
    <t>131</t>
  </si>
  <si>
    <t>Прочие доходы (возмещение ущерба)</t>
  </si>
  <si>
    <t>Родительская плата за присмотр и уход в ДОУ</t>
  </si>
  <si>
    <t>Родительская плата                                          при организации ЛОК</t>
  </si>
  <si>
    <t>из них: налог на имущество организаций и земельный налог</t>
  </si>
  <si>
    <t>безвозмездные денежные поступления</t>
  </si>
  <si>
    <t>из них: увеличение остатков денежных средств за счет возврата дебиторской задолженности прошлых лет</t>
  </si>
  <si>
    <r>
      <t xml:space="preserve">к плану финансово-хозяйственной деятельности по поступлениям от </t>
    </r>
    <r>
      <rPr>
        <b/>
        <u/>
        <sz val="12"/>
        <rFont val="Times New Roman"/>
        <family val="1"/>
        <charset val="204"/>
      </rPr>
      <t>собственных доходов учреждения</t>
    </r>
  </si>
  <si>
    <t>оплата труда (КВФО 4)</t>
  </si>
  <si>
    <t>оплата труда (КВФО 5)</t>
  </si>
  <si>
    <t>оплата труда (КВФО 2)</t>
  </si>
  <si>
    <t>прочие выплаты персоналу, в том числе компенсационного характера (КВФО 4)</t>
  </si>
  <si>
    <t>прочие выплаты персоналу, в том числе компенсационного характера (КВФО 5)</t>
  </si>
  <si>
    <t>прочие выплаты персоналу, в том числе компенсационного характера (КВФО 2)</t>
  </si>
  <si>
    <t>иные выплаты, за исключением фонда оплаты труда учреждения, для выполнения отдельных полномочий (КВФО 4)</t>
  </si>
  <si>
    <t>иные выплаты, за исключением фонда оплаты труда учреждения, для выполнения отдельных полномочий (КВФО 5)</t>
  </si>
  <si>
    <t>иные выплаты, за исключением фонда оплаты труда учреждения, для выполнения отдельных полномочий (КВФО 2)</t>
  </si>
  <si>
    <t>взносы по обязательному социальному страхованию на выплаты по оплате труда работников и иные выплаты работникам учреждений, всего (КВФО 4)</t>
  </si>
  <si>
    <t>взносы по обязательному социальному страхованию на выплаты по оплате труда работников и иные выплаты работникам учреждений, всего (КВФО 5)</t>
  </si>
  <si>
    <t>взносы по обязательному социальному страхованию на выплаты по оплате труда работников и иные выплаты работникам учреждений, всего (КВФО 2)</t>
  </si>
  <si>
    <t>из них: пособия, компенсации и иные социальные выплаты гражданам, кроме публичных нормативных обязательств (КВФО 4)</t>
  </si>
  <si>
    <t>из них: пособия, компенсации и иные социальные выплаты гражданам, кроме публичных нормативных обязательств (КВФО 5)</t>
  </si>
  <si>
    <t>из них: пособия, компенсации и иные социальные выплаты гражданам, кроме публичных нормативных обязательств (КВФО 2)</t>
  </si>
  <si>
    <t>прочая закупка товаров, работ и услуг (КВФО 4)</t>
  </si>
  <si>
    <t>прочая закупка товаров, работ и услуг (КВФО 5)</t>
  </si>
  <si>
    <t>прочая закупка товаров, работ и услуг (КВФО 2)</t>
  </si>
  <si>
    <t>поступления от оказания услуг (выполнения работ) на платной основе и от приносящей доход деятельности</t>
  </si>
  <si>
    <t>Целевые субсидии</t>
  </si>
  <si>
    <t>в том числе: оплата труда</t>
  </si>
  <si>
    <t>в том числе: на выплаты по оплате труда</t>
  </si>
  <si>
    <t>к плану финансово-хозяйственной деятельности по показателям по поступлениям и выплатам муниципального учреждения</t>
  </si>
  <si>
    <t>налог на имущество организаций и земельный налог (КВФО 4)</t>
  </si>
  <si>
    <t>налог на имущество организаций и земельный налог (КВФО 5)</t>
  </si>
  <si>
    <t>налог на имущество организаций и земельный налог (КВФО 2)</t>
  </si>
  <si>
    <t>иные налоги (включаемые в состав расходов) в бюджеты бюджетной системы Российской Федерации, а также государственная пошлина (КВФО 4)</t>
  </si>
  <si>
    <t>иные налоги (включаемые в состав расходов) в бюджеты бюджетной системы Российской Федерации, а также государственная пошлина (КВФО 5)</t>
  </si>
  <si>
    <t>иные налоги (включаемые в состав расходов) в бюджеты бюджетной системы Российской Федерации, а также государственная пошлина (КВФО 2)</t>
  </si>
  <si>
    <t>уплата штрафов (в том числе административных), пеней, иных платежей (КВФО 4)</t>
  </si>
  <si>
    <t>уплата штрафов (в том числе административных), пеней, иных платежей (КВФО 5)</t>
  </si>
  <si>
    <t>уплата штрафов (в том числе административных), пеней, иных платежей (КВФО 2)</t>
  </si>
  <si>
    <t>закупку товаров, работ, услуг в целях капитального ремонта государственного (муниципального) имущества (КВФО 4)</t>
  </si>
  <si>
    <t>закупку товаров, работ, услуг в целях капитального ремонта государственного (муниципального) имущества (КВФО 5)</t>
  </si>
  <si>
    <t>закупку товаров, работ, услуг в целях капитального ремонта государственного (муниципального) имущества (КВФО 2)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</si>
  <si>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 (КВФО 4)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</si>
  <si>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 (КВФО 5)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</si>
  <si>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 (КВФО 2)</t>
  </si>
  <si>
    <t>приобретение товаров, работ, услуг в пользу граждан в целях их социального обеспечения (КВФО 4)</t>
  </si>
  <si>
    <t>приобретение товаров, работ, услуг в пользу граждан в целях их социального обеспечения (КВФО 5)</t>
  </si>
  <si>
    <t>приобретение товаров, работ, услуг в пользу граждан в целях их социального обеспечения (КВФО 2)</t>
  </si>
  <si>
    <t>посмотреть что плюсует в ацк</t>
  </si>
  <si>
    <t>квфо4</t>
  </si>
  <si>
    <t>квфо5</t>
  </si>
  <si>
    <t>квфо2</t>
  </si>
  <si>
    <t>в том числе: по контрактам (договорам), заключенным до начала текущего финансового года без применения норм Федерального закона от 5 апреля 2013 г. № 44-ФЗ "О контрактной системе в сфере закупок товаров, работ, услуг для обеспечения государственных и муниципальных нужд" (Собрание законодательства Российской Федерации, 2013, № 14, ст. 1652; 2018, № 32, ст. 5104) (далее - Федеральный закон № 44-ФЗ) и Федерального закона от 18 июля 2011 г. № 223-ФЗ "О закупках товаров, работ, услуг отдельными видами юридических лиц" (Собрание законодательства Российской Федерации, 2011, № 30, ст. 4571; 2018, № 32, ст. 5135) (далее - Федеральный закон № 223-ФЗ)</t>
  </si>
  <si>
    <t>Стоимость 1 часа (занятия) на 1 ребёнка, руб.</t>
  </si>
  <si>
    <t>Количество детей</t>
  </si>
  <si>
    <t>Количество часов, предоставляемой услуги</t>
  </si>
  <si>
    <t>Фонд оплаты труда в год, руб.</t>
  </si>
  <si>
    <t>Работники, оказывающие платные услуги</t>
  </si>
  <si>
    <t>Сумма поступлений, руб.</t>
  </si>
  <si>
    <t>% от поступлений, согласно Положению о платных услугах</t>
  </si>
  <si>
    <t>Работники, которые не принимают непосредственного участия в оказании платной услуги</t>
  </si>
  <si>
    <t>Неустойка (пени)  в случаях ненадлежащего исполнения поставщиком (подрядчиком, исполнителем) обязательств, предусмотренных договором (контрактом), в том числе в случае просрочки исполнения обязательств, предусмотренных договором (КОСГУ 141)</t>
  </si>
  <si>
    <t>Прочие поступления в виде принудительного изъятия (КОСГУ 145)</t>
  </si>
  <si>
    <t>расписать по договорам поступления</t>
  </si>
  <si>
    <t>НА ____________________</t>
  </si>
  <si>
    <t>Поступления от оказания муниципальным учреждением  услуг (выполнения работ), предоставление которых для физических и юридических лиц осуществляется на платной основе, в т.ч.:</t>
  </si>
  <si>
    <t>2.3. Расчет плановых поступлений в виде прочих поступлений</t>
  </si>
  <si>
    <t>Питание сотрудников</t>
  </si>
  <si>
    <t>Возмещение ущерба (физические лица)</t>
  </si>
  <si>
    <t>реализация основных общеобразовательных программ дошкольного образования</t>
  </si>
  <si>
    <t>налог на имущество</t>
  </si>
  <si>
    <t xml:space="preserve">круглосуточное пребывание </t>
  </si>
  <si>
    <t>Коэффициент выравнивания</t>
  </si>
  <si>
    <t>Общий объем планируемых поступлений                                                     (с учетом коэффициента выравнивания)</t>
  </si>
  <si>
    <t>земельный налог</t>
  </si>
  <si>
    <t>номер и дата</t>
  </si>
  <si>
    <t>наименование</t>
  </si>
  <si>
    <t>по соглашению</t>
  </si>
  <si>
    <t>ЗАПОЛНЯЕМ ТОЛЬКО ЖЕЛТЫЕ ЯЧЕЙКИ</t>
  </si>
  <si>
    <t>группы сокращенного дня</t>
  </si>
  <si>
    <t>группы полного дня</t>
  </si>
  <si>
    <t>группы сокращенного дня (до 3х лет)</t>
  </si>
  <si>
    <t>группы сокращенного дня (старше 3х лет)</t>
  </si>
  <si>
    <t>группы полного дня (до 3х лет)</t>
  </si>
  <si>
    <t>группы полного дня (старше 3х лет)</t>
  </si>
  <si>
    <t>круглосуточное пребывание (старше 3х лет)</t>
  </si>
  <si>
    <t>группы общеразвивающей направленности</t>
  </si>
  <si>
    <t>Коэффициент обеспеченности</t>
  </si>
  <si>
    <t>Поправочный коэффициент</t>
  </si>
  <si>
    <t>группы общеразвивающей направленности, расположенные в сельской местности с численностью воспитанников от 100 до 51 человека</t>
  </si>
  <si>
    <t>группы общеразвивающей направленности, расположенные в сельской местности с численностью воспитанников от 50 до 26 человек</t>
  </si>
  <si>
    <t>группы компенсирующей направленности для детей с тяжелыми нарушениями речи</t>
  </si>
  <si>
    <t>группы компенсирующей направленности для детей с задержкой психического развития</t>
  </si>
  <si>
    <t>Родительская плата за присмотр и уход за детьми в ДОУ</t>
  </si>
  <si>
    <t>%  посещения</t>
  </si>
  <si>
    <t>Родительская плата при организации летней оздоровительной работы (лагеря с 2х-разовым питанием)</t>
  </si>
  <si>
    <t>Родительская плата при организации летней оздоровительной работы (лагеря с 3х-разовым питанием)</t>
  </si>
  <si>
    <t>Сумма компенсации части родительской платы от установленного среднеобластного размера                              (1 936,90 руб.)</t>
  </si>
  <si>
    <t>Продукты питания (ясли дневное пребывание)</t>
  </si>
  <si>
    <t>Продукты питания (сад дневное пребывание)</t>
  </si>
  <si>
    <t>Продукты питания (круглосуточное пребывание)</t>
  </si>
  <si>
    <t>Стоимость 1 воспитанника в день, руб. (постановление от 12.12.2019 г. № 2855)</t>
  </si>
  <si>
    <t>Количество дето-дней</t>
  </si>
  <si>
    <t>шт.</t>
  </si>
  <si>
    <t>заполняем только сумму</t>
  </si>
  <si>
    <t>Мягкий инвентарь</t>
  </si>
  <si>
    <t>заполняем  пока только сумму, а дальше если будет увеличение/уменьшение, то смотрим на цену</t>
  </si>
  <si>
    <t>ИТОГО</t>
  </si>
  <si>
    <t>для ДОУ заполняем только сумму</t>
  </si>
  <si>
    <t>Для ДОУ</t>
  </si>
  <si>
    <t>ИТОГО субсидия на иные цели</t>
  </si>
  <si>
    <t>субсидия на иные цели (по соглашению)</t>
  </si>
  <si>
    <t>Вознаграждение за достижение экономии за счет выполнения мероприятий по энергосбережению (энергосервисный контракт)</t>
  </si>
  <si>
    <r>
      <t xml:space="preserve">Электроснабжение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</si>
  <si>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r>
      <t xml:space="preserve">Теплоснабжение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</si>
  <si>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r>
      <t xml:space="preserve">Горячее водоснабжение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</si>
  <si>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r>
      <t>Услуги по обращению с ТКО</t>
    </r>
    <r>
      <rPr>
        <sz val="18"/>
        <color rgb="FFFF0000"/>
        <rFont val="Times New Roman"/>
        <family val="1"/>
        <charset val="204"/>
      </rPr>
      <t xml:space="preserve"> (кредиторская задолженность)</t>
    </r>
  </si>
  <si>
    <r>
      <t>Вознаграждение за достижение экономии за счет выполнения мероприятий по энергосбережению (энергосервисный контракт)</t>
    </r>
    <r>
      <rPr>
        <sz val="18"/>
        <color rgb="FFFF0000"/>
        <rFont val="Times New Roman"/>
        <family val="1"/>
        <charset val="204"/>
      </rPr>
      <t xml:space="preserve"> (кредиторская задолженность)</t>
    </r>
  </si>
  <si>
    <t>контракт, заключенный до начала текущего года</t>
  </si>
  <si>
    <t>Реализация основных общеобразовательных программ начального образования</t>
  </si>
  <si>
    <t>Реализация основных общеобразовательных программ основного общего образования</t>
  </si>
  <si>
    <t>Реализация основных общеобразовательных программ среднего общего образования</t>
  </si>
  <si>
    <t>Реализация дополнительных предпрофессиональных программ в области искусств (по направлению музыкальное искусство)</t>
  </si>
  <si>
    <t>Реализация дополнительных предпрофессиональных программ в области искусств (по направлению изобразительное искусство)</t>
  </si>
  <si>
    <t>Реализация дополнительных предпрофессиональных программ в области искусств (по направлению хореографическое искусство)</t>
  </si>
  <si>
    <t>Реализация дополнительных общеразвивающих программ (художественной, социально-педагогической, технической, естественно-научной направленности)</t>
  </si>
  <si>
    <t>Реализация дополнительных общеразвивающих программ по адаптированным образовательным программам (художественной, социально-педагогической, технической, естественно-научной направленности)</t>
  </si>
  <si>
    <t>Реализация дополнительных общеразвивающих программ (физкультурно-спортивной направленности)</t>
  </si>
  <si>
    <t>Реализация дополнительных предпрофессиональных программ в области физической культуры и спорта (по циклическим, спортивным единоборствам, командно-игровым видам спорта. Этап подготовки: начальная подготовка)</t>
  </si>
  <si>
    <t>Реализация дополнительных предпрофессиональных программ в области физической культуры и спорта (по сложнокоррекционным видам спорта. Этап подготовки: начальная подготовка)</t>
  </si>
  <si>
    <t>Реализация дополнительных предпрофессиональных программ в области физической культуры и спорта (по циклическим видам спорта и спортивным единоборствам. Этап подготовки: тренировочный)</t>
  </si>
  <si>
    <t>Реализация дополнительных предпрофессиональных программ в области физической культуры и спорта (по командно-игровым видам спорта. Этап подготовки: тренировочный)</t>
  </si>
  <si>
    <t>Реализация дополнительных предпрофессиональных программ в области физической культуры и спорта (по сложнокоординационным видам спорта. Этап подготовки: тренировочный)</t>
  </si>
  <si>
    <t>Итого (МЕСТНЫЙ БЮДЖЕТ)</t>
  </si>
  <si>
    <t>коэфф с постановления по утв МЗ</t>
  </si>
  <si>
    <t>Общеобразовательные классы в общеобразовательных организациях, расположенных в городской местности (НОО с ФГОС)</t>
  </si>
  <si>
    <t>Классы с углубленным изучением отдельных предметов  (НОО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</si>
  <si>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более 250 чел  (НОО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</si>
  <si>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201 до 250 чел  (НОО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</si>
  <si>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101 до 200 чел  (НОО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</si>
  <si>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61 до 100 чел  (НОО с ФГОС)</t>
  </si>
  <si>
    <t>Семейное обучение  (НОО)</t>
  </si>
  <si>
    <t>Численность обучающихся - надомников  (НОО с ФГОС)</t>
  </si>
  <si>
    <t>1 вариант образовательной программы (ОВЗ в общ кл) (слабослышащие) (НОО с ФГОС)</t>
  </si>
  <si>
    <t>1 вариант образовательной программы (ОВЗ в общ кл) (слабовдящие) (НОО с ФГОС)</t>
  </si>
  <si>
    <t>1 вариант образовательной программы (ОВЗ в общ кл) (тяжелые нарушения речи) (НОО с ФГОС)</t>
  </si>
  <si>
    <t>1 вариант образовательной программы (ОВЗ в общ кл) (с нарушением опорно-двигательного аппарата) (НОО с ФГОС)</t>
  </si>
  <si>
    <t>1 вариант образовательной программы (ОВЗ в общ кл) (с задержкой психического развития) (НОО с ФГОС)</t>
  </si>
  <si>
    <t>2 вариант образовательной программы (классы ОВЗ) (с задержкой психического развития) (НОО с ФГОС)</t>
  </si>
  <si>
    <t>Общеобразовательные классы в общеобразовательных организациях, расположенных в городской местности (ООО с ФГОС)</t>
  </si>
  <si>
    <t>Классы с углубленным изучением отдельных предметов  (ООО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</si>
  <si>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более 250 чел  (ООО)</t>
  </si>
  <si>
    <t>Общеобразовательные классы в общеобразовательных организациях, расположенных в сельской местности, с контингентом обучающихся более 250 чел  (ООО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</si>
  <si>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201 до 250 чел  (ООО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</si>
  <si>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101 до 200 чел  (ООО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</si>
  <si>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61 до 100 чел  (ООО с ФГОС)</t>
  </si>
  <si>
    <t>Семейное обучение  (ООО)</t>
  </si>
  <si>
    <t>Численность обучающихся - надомников  (ООО с ФГОС)</t>
  </si>
  <si>
    <t>1 вариант образовательной программы (ОВЗ в общ кл) (слабослышащие) (ООО)</t>
  </si>
  <si>
    <t>1 вариант образовательной программы (ОВЗ в общ кл) (слабовидящие) (ООО)</t>
  </si>
  <si>
    <t>1 вариант образовательной программы (ОВЗ в общ кл) (тяжелые нарушения речи) (ООО)</t>
  </si>
  <si>
    <t>1 вариант образовательной программы (ОВЗ в общ кл) (с нарушением опорно-двигательного аппарата) (ООО с ФГОС)</t>
  </si>
  <si>
    <t>1 вариант образовательной программы (ОВЗ в общ кл) (с задержкой психического развития) (ООО)</t>
  </si>
  <si>
    <t>2 вариант образовательной программы (классы ОВЗ) (с задержкой психического развития) (ООО)</t>
  </si>
  <si>
    <t>Общеобразовательные классы в общеобразовательных организациях, расположенных в городской местности (СОО с ФГОС)</t>
  </si>
  <si>
    <t>Общеобразовательные классы в общеобразовательных организациях, расположенных в городской местности (СОО с ФГОС профильное)</t>
  </si>
  <si>
    <t>Очно-заочное обучение в общеобразовательных организациях, расположенных в городской местности  (СОО)</t>
  </si>
  <si>
    <t>Классы с углубленным изучением отдельных предметов  (СОО)</t>
  </si>
  <si>
    <t>Классы с углубленным изучением отдельных предметов  (СОО профильное)</t>
  </si>
  <si>
    <t>Общеобразовательные классы в общеобразовательных организациях, расположенных в сельской местности, с контингентом обучающихся более 250 чел  (СОО с ФГОС профильное)</t>
  </si>
  <si>
    <t>Общеобразовательные классы в общеобразовательных организациях, расположенных в сельской местности, с контингентом обучающихся от 201 до 250 чел  (СОО с ФГОС профильное)</t>
  </si>
  <si>
    <t>Общеобразовательные классы в общеобразовательных организациях, расположенных в сельской местности, с контингентом обучающихся от 101 до 200 чел  (СОО с ФГОС профильное)</t>
  </si>
  <si>
    <t>Численность обучающихся - надомников  (СОО с ФГОС)</t>
  </si>
  <si>
    <t>1 вариант образовательной программы (ОВЗ в общ кл) (с нарушением опорно-двигательного аппарата) (СОО с ФГОС)</t>
  </si>
  <si>
    <t>Итого (ОБЛАСТНОЙ БЮДЖЕТ)</t>
  </si>
  <si>
    <t>Рабочие и служащие</t>
  </si>
  <si>
    <t>шт</t>
  </si>
  <si>
    <t>Административный персонал, служащие и рабочие, педагогический персонал</t>
  </si>
  <si>
    <t>Рабочие</t>
  </si>
  <si>
    <t>Штраф Роспотребнадзор</t>
  </si>
  <si>
    <t>т</t>
  </si>
  <si>
    <t>ВВЕСТИ ФОРМУЛУ!!!СПЛЮСОВАТЬ ВСЮ КРЕДИТОРКУ И ЭНЕРГОСЕРВИСНЫЙ КОНТРАКТ</t>
  </si>
  <si>
    <t>ПРОВЕРКА</t>
  </si>
  <si>
    <r>
      <t xml:space="preserve">СТОЛБЕЦ 5 </t>
    </r>
    <r>
      <rPr>
        <b/>
        <u/>
        <sz val="16"/>
        <color rgb="FFFF0000"/>
        <rFont val="Times New Roman"/>
        <family val="1"/>
        <charset val="204"/>
      </rPr>
      <t>ЗАПОЛНЯЕТСЯ АВТОМАТИЧЕСКИ</t>
    </r>
    <r>
      <rPr>
        <b/>
        <sz val="16"/>
        <color rgb="FFFF0000"/>
        <rFont val="Times New Roman"/>
        <family val="1"/>
        <charset val="204"/>
      </rPr>
      <t xml:space="preserve">!!! </t>
    </r>
    <r>
      <rPr>
        <b/>
        <u/>
        <sz val="16"/>
        <color rgb="FF0070C0"/>
        <rFont val="Times New Roman"/>
        <family val="1"/>
        <charset val="204"/>
      </rPr>
      <t>ПРОШУ НИЧЕГО НЕ СБИВАТЬ!!!</t>
    </r>
    <r>
      <rPr>
        <b/>
        <u/>
        <sz val="16"/>
        <color rgb="FFFFFF00"/>
        <rFont val="Times New Roman"/>
        <family val="1"/>
        <charset val="204"/>
      </rPr>
      <t>ЗАПОЛНЯЕМ СНАЧАЛА РАСХОДЫ ПО КВР!!! Вводим формы (ссылки) на расходы КС!!!</t>
    </r>
  </si>
  <si>
    <t>ссылка с закладки ЗАКУПКИ</t>
  </si>
  <si>
    <t>Мулина Е.Н.</t>
  </si>
  <si>
    <t>Лалакина Е.В.</t>
  </si>
  <si>
    <t>012</t>
  </si>
  <si>
    <t>Классное руководство</t>
  </si>
  <si>
    <t>л</t>
  </si>
  <si>
    <t>Водоотведение, водопотребление</t>
  </si>
  <si>
    <t>524</t>
  </si>
  <si>
    <t>Организация питания обучающихся</t>
  </si>
  <si>
    <t xml:space="preserve"> КВР 111 (РАСЧЕТЫ РАСХОДОВ НА ОПЛАТУ ТРУДА)</t>
  </si>
  <si>
    <t>КС 524</t>
  </si>
  <si>
    <t>Реализация мероприятий по развитию общественной инфраструктуры муниципального значения (ОБ)</t>
  </si>
  <si>
    <t>011</t>
  </si>
  <si>
    <t>КС 011</t>
  </si>
  <si>
    <t>КС 013</t>
  </si>
  <si>
    <t>КС 014</t>
  </si>
  <si>
    <t>КС 015</t>
  </si>
  <si>
    <t>КС 016</t>
  </si>
  <si>
    <t>КС 017</t>
  </si>
  <si>
    <t>КС 018</t>
  </si>
  <si>
    <t>КС 019</t>
  </si>
  <si>
    <t>КС 020</t>
  </si>
  <si>
    <t>КС 021</t>
  </si>
  <si>
    <t>КС 022</t>
  </si>
  <si>
    <t>КС 023</t>
  </si>
  <si>
    <t>КС 024</t>
  </si>
  <si>
    <t>Адаптация детей к условиям школьной жизни</t>
  </si>
  <si>
    <t>Земельный участок № 47:20:0907006:6</t>
  </si>
  <si>
    <t>Учитель начальных классов</t>
  </si>
  <si>
    <t xml:space="preserve">Пени </t>
  </si>
  <si>
    <t>Пени</t>
  </si>
  <si>
    <t>ВСЕГО 244</t>
  </si>
  <si>
    <t>АЦК 244</t>
  </si>
  <si>
    <t>Развивающая услуга-плавание</t>
  </si>
  <si>
    <t>Неисключит.права на ПО</t>
  </si>
  <si>
    <t>Приобретение мебели для классов</t>
  </si>
  <si>
    <t>Интерактивное оборудование</t>
  </si>
  <si>
    <t>Спортивное оборудование</t>
  </si>
  <si>
    <t>Химреактивы</t>
  </si>
  <si>
    <t>,</t>
  </si>
  <si>
    <t>Инструктор по плаванью</t>
  </si>
  <si>
    <t>Директор</t>
  </si>
  <si>
    <t>Зам.директора по УВР курирующая платные услуги</t>
  </si>
  <si>
    <t>Заведущий бассейном</t>
  </si>
  <si>
    <t>Лаборант бассейна</t>
  </si>
  <si>
    <t>Электрик-сантехник</t>
  </si>
  <si>
    <t>Пени АО "ПСК"</t>
  </si>
  <si>
    <t>Пени АО "ЛОТЭК"</t>
  </si>
  <si>
    <t>Абонентская плата за номер (резервный канал связи пункта проведения ЕГЭ)</t>
  </si>
  <si>
    <t>бут.</t>
  </si>
  <si>
    <t>Организация питания через предприятия общественного питания</t>
  </si>
  <si>
    <t>Медикаменты</t>
  </si>
  <si>
    <t>S25</t>
  </si>
  <si>
    <t>уп</t>
  </si>
  <si>
    <t>S35</t>
  </si>
  <si>
    <t>S49</t>
  </si>
  <si>
    <t>S72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</si>
  <si>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</si>
  <si>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</si>
  <si>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</si>
  <si>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</si>
  <si>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</si>
  <si>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</si>
  <si>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</si>
  <si>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</si>
  <si>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</si>
  <si>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S36</t>
  </si>
  <si>
    <t>S37</t>
  </si>
  <si>
    <t>Софинансирование</t>
  </si>
  <si>
    <t>КС 507</t>
  </si>
  <si>
    <t>КС 508</t>
  </si>
  <si>
    <t>S73</t>
  </si>
  <si>
    <t>в т.ч. субсидия на иные цели в целях достижения результатов федерального (национального)  проекта</t>
  </si>
  <si>
    <t>802Е151690</t>
  </si>
  <si>
    <t>справочно</t>
  </si>
  <si>
    <t>802Е254910</t>
  </si>
  <si>
    <t>802Е452100</t>
  </si>
  <si>
    <t>803Е254910</t>
  </si>
  <si>
    <t>КБК</t>
  </si>
  <si>
    <t>S71</t>
  </si>
  <si>
    <t>школы</t>
  </si>
  <si>
    <t>допы</t>
  </si>
  <si>
    <t>ЗАКУПКИ без федерального (национального) проекта</t>
  </si>
  <si>
    <t>Код бюджетнолй классификации Российской Федерации &lt;8.1&gt;</t>
  </si>
  <si>
    <t>1.3.1</t>
  </si>
  <si>
    <t>26310</t>
  </si>
  <si>
    <t>из них &lt;8.1&gt;</t>
  </si>
  <si>
    <t>26310.1</t>
  </si>
  <si>
    <t>1.3.2</t>
  </si>
  <si>
    <t>26320</t>
  </si>
  <si>
    <t>4.1</t>
  </si>
  <si>
    <t>26421.1</t>
  </si>
  <si>
    <t>26430.1</t>
  </si>
  <si>
    <t>26451.1</t>
  </si>
  <si>
    <t>из них:
гранты, предоставляемые бюджетным учреждениям</t>
  </si>
  <si>
    <t>КС 515</t>
  </si>
  <si>
    <t>Пени ПСК</t>
  </si>
  <si>
    <t>ЖКТ покрытие для окраски оборудования в ИТП</t>
  </si>
  <si>
    <t>КС 529</t>
  </si>
  <si>
    <r>
      <t>В графу 4</t>
    </r>
    <r>
      <rPr>
        <b/>
        <u/>
        <sz val="18"/>
        <rFont val="Times New Roman"/>
        <family val="1"/>
        <charset val="204"/>
      </rPr>
      <t xml:space="preserve"> </t>
    </r>
    <r>
      <rPr>
        <b/>
        <sz val="18"/>
        <rFont val="Times New Roman"/>
        <family val="1"/>
        <charset val="204"/>
      </rPr>
      <t xml:space="preserve">цифры </t>
    </r>
    <r>
      <rPr>
        <b/>
        <u/>
        <sz val="18"/>
        <rFont val="Times New Roman"/>
        <family val="1"/>
        <charset val="204"/>
      </rPr>
      <t>заносим ВРУЧНУЮ</t>
    </r>
    <r>
      <rPr>
        <b/>
        <sz val="18"/>
        <rFont val="Times New Roman"/>
        <family val="1"/>
        <charset val="204"/>
      </rPr>
      <t>, иначе вылезают копейки потом!!!</t>
    </r>
  </si>
  <si>
    <t>030</t>
  </si>
  <si>
    <t xml:space="preserve">по выплатам денежного вознаграждения за классное руководство педагогичческим работникам </t>
  </si>
  <si>
    <r>
      <t xml:space="preserve">Фонд оплаты труда в год, руб (гр. 3 х гр. </t>
    </r>
    <r>
      <rPr>
        <i/>
        <sz val="18"/>
        <color rgb="FF000000"/>
        <rFont val="Times New Roman"/>
        <family val="1"/>
        <charset val="204"/>
      </rPr>
      <t>4</t>
    </r>
    <r>
      <rPr>
        <sz val="18"/>
        <color rgb="FF000000"/>
        <rFont val="Times New Roman"/>
        <family val="1"/>
        <charset val="204"/>
      </rPr>
      <t xml:space="preserve"> х (1 + гр. 8/100) х гр. 9 х 4)</t>
    </r>
  </si>
  <si>
    <t>КС 030</t>
  </si>
  <si>
    <t xml:space="preserve">Ежемесячное денежное вознаграждение за классное руководство педагогическим работникам </t>
  </si>
  <si>
    <t>040</t>
  </si>
  <si>
    <t>Организация питания обучающихся (с частичной компенсацией его стоимости)</t>
  </si>
  <si>
    <t>Организация питания обучающихся (горячие питание обучающихся, получающих начальное общее образование)</t>
  </si>
  <si>
    <r>
      <t xml:space="preserve">КОСГУ 352 </t>
    </r>
    <r>
      <rPr>
        <b/>
        <i/>
        <u/>
        <sz val="18"/>
        <rFont val="Times New Roman"/>
        <family val="1"/>
        <charset val="204"/>
      </rPr>
      <t>Расчет - Увеличение стоимости неисключительных прав на результаты интеллектуальной деятельности с неопределенным сроком полезного использования</t>
    </r>
  </si>
  <si>
    <r>
      <t xml:space="preserve">КОСГУ 353 </t>
    </r>
    <r>
      <rPr>
        <b/>
        <i/>
        <u/>
        <sz val="18"/>
        <rFont val="Times New Roman"/>
        <family val="1"/>
        <charset val="204"/>
      </rPr>
      <t>Расчет - Увеличение стоимости неисключительных прав на результаты интеллектуальной деятельности с определенным сроком полезного использования</t>
    </r>
  </si>
  <si>
    <r>
      <t xml:space="preserve">КВР 247 </t>
    </r>
    <r>
      <rPr>
        <b/>
        <sz val="18"/>
        <rFont val="Times New Roman"/>
        <family val="1"/>
        <charset val="204"/>
      </rPr>
      <t>(РАСЧЕТ РАСХОДОВ НА ЗАКУПКУ ЭНЕРГЕТИЧЕСКИХ РЕСУРСОВ)</t>
    </r>
  </si>
  <si>
    <r>
      <t xml:space="preserve">КОСГУ 223 </t>
    </r>
    <r>
      <rPr>
        <b/>
        <i/>
        <u/>
        <sz val="18"/>
        <rFont val="Times New Roman"/>
        <family val="1"/>
        <charset val="204"/>
      </rPr>
      <t>Расчет - Коммунальные услуги</t>
    </r>
  </si>
  <si>
    <t>Электроснабжение (кредиторская задолженность)</t>
  </si>
  <si>
    <t>Теплоснабжение (кредиторская задолженность)</t>
  </si>
  <si>
    <t>Горячее водоснабжение (кредиторская задолженность)</t>
  </si>
  <si>
    <t>Водоотведение, водопотребление (кредиторская задолженность)</t>
  </si>
  <si>
    <t>Услуги по обращению с ТКО (кредиторская задолженность)</t>
  </si>
  <si>
    <t>Вознаграждение за достижение экономии за счет выполнения мероприятий по энергосбережению (энергосервисный контракт) (кредиторская задолженность)</t>
  </si>
  <si>
    <t>2023 год</t>
  </si>
  <si>
    <t>2850 от 23.12.2020 г.</t>
  </si>
  <si>
    <t>Об утверждении базовых нормативов затрат на общехозяйственные нужды на оказание муниципальных услуг муниципальными общеобразовательными учреждениями МО "Кингисеппский муниципальный район" с 01.01.2021 года</t>
  </si>
  <si>
    <r>
      <t xml:space="preserve">Обоснования (расчеты) плановых показателей выплат плана финансово-хозяйственной деятельности муниципального учреждения                                                                                                                                                                   на </t>
    </r>
    <r>
      <rPr>
        <b/>
        <u/>
        <sz val="18"/>
        <color theme="1"/>
        <rFont val="Times New Roman"/>
        <family val="1"/>
        <charset val="204"/>
      </rPr>
      <t>2023</t>
    </r>
    <r>
      <rPr>
        <b/>
        <sz val="18"/>
        <color theme="1"/>
        <rFont val="Times New Roman"/>
        <family val="1"/>
        <charset val="204"/>
      </rPr>
      <t xml:space="preserve"> год</t>
    </r>
  </si>
  <si>
    <t>СПРАВКА-РАСЧЕТ на 2023 год</t>
  </si>
  <si>
    <t>КС 040</t>
  </si>
  <si>
    <r>
      <rPr>
        <b/>
        <i/>
        <u/>
        <sz val="18"/>
        <color rgb="FFFF0000"/>
        <rFont val="Times New Roman"/>
        <family val="1"/>
        <charset val="204"/>
      </rPr>
      <t>КОСГУ 352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неисключительных прав на результаты интеллектуальной деятельности с неопределенным сроком полезного использования</t>
    </r>
  </si>
  <si>
    <t>КОСГУ 352 Расчет - Увеличение стоимости неисключительных прав на результаты интеллектуальной деятельности с неопределенным сроком полезного использования</t>
  </si>
  <si>
    <t>КВР 247 (РАСЧЕТ РАСХОДОВ НА ЗАКУПКУ ЭНЕРГЕТИЧЕСКИХ РЕСУРСОВ)</t>
  </si>
  <si>
    <t>КОСГУ 223 Расчет - Коммунальные услуги</t>
  </si>
  <si>
    <t>Зарядка огнетушителей</t>
  </si>
  <si>
    <r>
      <t>КВР 247</t>
    </r>
    <r>
      <rPr>
        <b/>
        <sz val="18"/>
        <rFont val="Times New Roman"/>
        <family val="1"/>
        <charset val="204"/>
      </rPr>
      <t xml:space="preserve"> (РАСЧЕТ РАСХОДОВ НА ЗАКУПКУ ЭНЕРГЕТИЧЕСКИХ РЕСУРСОВ)</t>
    </r>
  </si>
  <si>
    <t>закупку энергетических ресурсов</t>
  </si>
  <si>
    <t>247</t>
  </si>
  <si>
    <t>закупка энергетических ресурсов (КВФО 4)</t>
  </si>
  <si>
    <t>закупка энергетических ресурсов (КВФО 5)</t>
  </si>
  <si>
    <t>закупка энергетических ресурсов (КВФО 2)</t>
  </si>
  <si>
    <t>Водоотведение, водоснабжение</t>
  </si>
  <si>
    <t>в том числе:                                                                                                                                            в соответствии с Федеральным законом № 223-ФЗ</t>
  </si>
  <si>
    <t>в том числе:                                                                                                                                            в соответствии с Федеральным законом № 44-ФЗ</t>
  </si>
  <si>
    <r>
      <t xml:space="preserve">Абонентская плата за номер </t>
    </r>
    <r>
      <rPr>
        <sz val="18"/>
        <color rgb="FFFF0000"/>
        <rFont val="Times New Roman"/>
        <family val="1"/>
        <charset val="204"/>
      </rPr>
      <t>(кредиторская задолженность за 2020 год)</t>
    </r>
  </si>
  <si>
    <r>
      <t>_____</t>
    </r>
    <r>
      <rPr>
        <vertAlign val="superscript"/>
        <sz val="8"/>
        <rFont val="Times New Roman"/>
        <family val="1"/>
        <charset val="204"/>
      </rPr>
      <t>8</t>
    </r>
    <r>
      <rPr>
        <sz val="8"/>
        <rFont val="Times New Roman"/>
        <family val="1"/>
        <charset val="204"/>
      </rPr>
      <t>_В Разделе 2 "Сведения по выплатам на закупку товаров, работ, услуг" Плана детализируются показатели выплат по расходам на закупку товаров, работ, услуг, отраженные по соответствующим строкам Раздела 1 "Поступления и выплаты" Плана.</t>
    </r>
  </si>
  <si>
    <r>
      <t>_____ &lt;</t>
    </r>
    <r>
      <rPr>
        <vertAlign val="superscript"/>
        <sz val="8"/>
        <rFont val="Times New Roman"/>
        <family val="1"/>
        <charset val="204"/>
      </rPr>
      <t>8.1&gt;</t>
    </r>
    <r>
      <rPr>
        <sz val="8"/>
        <rFont val="Times New Roman"/>
        <family val="1"/>
        <charset val="204"/>
      </rPr>
      <t>_В случаях, если учреждению предоставляются субсидия на иные цели, субсидия на осуществление капитальных вложений или грант в форме субсидии в соответствии с абзацем первым пункта 4 статьи 78.1 Бюджетного кодекса Российской Федерации в целях достижения результатов федерального проекта, в том числе входящего в состав соответствующего национального проекта (программы), определенного Указом Президента Российской Федерации от 7 мая 2018 г. N 204 "О национальных целях и стратегических задачах развития Российской Федерации на период до 2024 года" (Собрание законодательства Российской Федерации, 2018, N 20, ст. 2817; N 30, ст. 4717), или регионального проекта, обеспечивающего достижение целей, показателей и результатов федерального проекта (далее - региональный проект), показатели строк 26310, 26421, 26430 и 26451 Раздела 2 "Сведения по выплатам на закупку товаров, работ, услуг" детализируются по коду целевой статьи (8 - 17 разряды кода классификации расходов бюджетов, при этом в рамках реализации регионального проекта в 8 - 10 разрядах могут указываться нули)</t>
    </r>
  </si>
  <si>
    <r>
      <t xml:space="preserve">КОСГУ </t>
    </r>
    <r>
      <rPr>
        <b/>
        <i/>
        <u/>
        <sz val="18"/>
        <rFont val="Times New Roman"/>
        <family val="1"/>
        <charset val="204"/>
      </rPr>
      <t>223 Расчет - Коммунальные услуги</t>
    </r>
  </si>
  <si>
    <t>Ежемесячное денежное вознвграждение за классное руководство</t>
  </si>
  <si>
    <t>2.</t>
  </si>
  <si>
    <t>Ежемесячное денежное вознвграждение за классное руководство ФБ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</si>
  <si>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 ФБ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</si>
  <si>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 ОБ</t>
  </si>
  <si>
    <t xml:space="preserve">Организация питания обучающихся (горячие питание обучающихся, получающих начальное общее образование) </t>
  </si>
  <si>
    <t>ФБ+ОБ</t>
  </si>
  <si>
    <r>
      <rPr>
        <b/>
        <i/>
        <u/>
        <sz val="18"/>
        <color rgb="FFFF0000"/>
        <rFont val="Times New Roman"/>
        <family val="1"/>
        <charset val="204"/>
      </rPr>
      <t>КОСГУ 263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Пособия по социальной помощи населению в натуральной форме</t>
    </r>
  </si>
  <si>
    <t>Пособия по социальной помощи населению в натуральной форме</t>
  </si>
  <si>
    <t>263</t>
  </si>
  <si>
    <t>в том числе:
закупку научно-исследовательских и опытно-конструкторских и технологических работ</t>
  </si>
  <si>
    <t>закупка товаров, работ, услуг в целях создания, развития, эксплуатации и вывода из эксплуатации государственных информационных систем</t>
  </si>
  <si>
    <t>закупка товаров, работ, услуг в целях создания, развития, эксплуатации и вывода из эксплуатации государственных информационных систем (КВФО 4)</t>
  </si>
  <si>
    <t>закупка товаров, работ, услуг в целях создания, развития, эксплуатации и вывода из эксплуатации государственных информационных систем (КВФО 5)</t>
  </si>
  <si>
    <t>закупка товаров, работ, услуг в целях создания, развития, эксплуатации и вывода из эксплуатации государственных информационных систем (КВФО 2)</t>
  </si>
  <si>
    <t>246</t>
  </si>
  <si>
    <t>2660</t>
  </si>
  <si>
    <t>_____9_Плановые показатели выплат на закупку товаров, работ, услуг по строке 26000 Раздела 2 "Сведения по выплатам на закупку товаров, работ, услуг" Плана распределяются на выплаты по контрактам (договорам), заключенным (планируемым к заключению) в соответствии с гражданским законодательством (строки 26100 и 26200), а также по контрактам (договорам),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товаров, работ, услуг для обеспечения государственных и муниципальных нужд, с детализацией указанных выплат по контрактам (договорам), заключенным до начала текущего финансового года (строка 26300) и планируемым к заключению в соответствующем финансовом году (строка 26400).</t>
  </si>
  <si>
    <t>в том числе:
товаров, работ, услуг в целях создания, развития, эксплуатации и вывода из эксплуатации государственных информационных систем</t>
  </si>
  <si>
    <t>по выплатам компенсационного характера, категория</t>
  </si>
  <si>
    <t>на начало 2022 г.</t>
  </si>
  <si>
    <t>2024 год</t>
  </si>
  <si>
    <t xml:space="preserve">2. Обоснования (расчеты) плановых показателей по поступлениям от оказания услуг, работ, компенсации затрат учреждений
на  2022 год и на плановый период 2023 и 2024 годов </t>
  </si>
  <si>
    <t>на  2022 год
(на текущий финансовый год)</t>
  </si>
  <si>
    <t>на  2023 год
(на первый год планового периода)</t>
  </si>
  <si>
    <t>на  2024 год
(на второй год планового периода)</t>
  </si>
  <si>
    <t>на  2022 год
(на текущий 
финансовый год)</t>
  </si>
  <si>
    <t>на  2023 год 
(на первый год 
планового периода)</t>
  </si>
  <si>
    <t>на  2024 год 
(на второй год 
планового периода)</t>
  </si>
  <si>
    <t>на  2022 год
(на очередной финансовый год)</t>
  </si>
  <si>
    <t>2022г</t>
  </si>
  <si>
    <r>
      <t xml:space="preserve">Обоснования (расчеты) плановых показателей выплат плана финансово-хозяйственной деятельности муниципального учреждения                                                                                                                                                                   на </t>
    </r>
    <r>
      <rPr>
        <b/>
        <u/>
        <sz val="18"/>
        <color theme="1"/>
        <rFont val="Times New Roman"/>
        <family val="1"/>
        <charset val="204"/>
      </rPr>
      <t>2024</t>
    </r>
    <r>
      <rPr>
        <b/>
        <sz val="18"/>
        <color theme="1"/>
        <rFont val="Times New Roman"/>
        <family val="1"/>
        <charset val="204"/>
      </rPr>
      <t xml:space="preserve"> год</t>
    </r>
  </si>
  <si>
    <t>2022г.</t>
  </si>
  <si>
    <t>СПРАВКА-РАСЧЕТ на 2024 год</t>
  </si>
  <si>
    <t>Ведущий экономист планово-экономического отдела МКУ "Кингисеппский МЦУ"</t>
  </si>
  <si>
    <t>Кондакова Е.В.</t>
  </si>
  <si>
    <t>8(81375)76-051 доб.3</t>
  </si>
  <si>
    <t>Р9209</t>
  </si>
  <si>
    <t>4707011558</t>
  </si>
  <si>
    <t>Муниципальное бюджетное общеобразовательное учреждение "Кингисеппская средняя общеобразовательная школа № 4"</t>
  </si>
  <si>
    <t>188480, Российская Федерация, Ленинградская область, г. Кингисепп, пр. Карла Маркса, д. 59</t>
  </si>
  <si>
    <t>Коппель С.А.</t>
  </si>
  <si>
    <t>39512704</t>
  </si>
  <si>
    <t>4707011558/470701001</t>
  </si>
  <si>
    <r>
      <t xml:space="preserve">Расчеты (обоснования) к плану финансово-хозяйственной деятельности муниципального учреждения                                                                                                                                                  по ПОСТУПЛЕНИЯМ на </t>
    </r>
    <r>
      <rPr>
        <b/>
        <u/>
        <sz val="18"/>
        <color theme="1"/>
        <rFont val="Times New Roman"/>
        <family val="1"/>
        <charset val="204"/>
      </rPr>
      <t>2022-2024</t>
    </r>
    <r>
      <rPr>
        <b/>
        <sz val="18"/>
        <color theme="1"/>
        <rFont val="Times New Roman"/>
        <family val="1"/>
        <charset val="204"/>
      </rPr>
      <t xml:space="preserve"> гг.</t>
    </r>
  </si>
  <si>
    <t xml:space="preserve">6. Обоснования (расчеты) плановых показателей по поступлениям от операций с активами
на  2022 год и на плановый период 2023 и 2024 годов </t>
  </si>
  <si>
    <t/>
  </si>
  <si>
    <t>ОБ  ОПЕРАЦИЯХ С ЦЕЛЕВЫМИ СУБСИДИЯМИ, ПРЕДОСТАВЛЕННЫМИ ГОСУДАРСТВЕННОМУ (МУНИЦИПАЛЬНОМУ) УЧРЕЖДЕНИЮ НА 2022 Г.</t>
  </si>
  <si>
    <t>Заправка картриджей</t>
  </si>
  <si>
    <t>Офисные стулья</t>
  </si>
  <si>
    <t>КС 012 Предоставление питания на бесплатной основе (с частичной компенсацией его стоимости) обучающимся в муниципальных образовательных учреждениях, а также в частных общеобразовательных организациях (ОБ)</t>
  </si>
  <si>
    <t>Предоставление питания на бесплатной основе (с частичной компенсацией его стоимости) обучающимся в муниципальных образовательных учреждениях, а также в частных общеобразовательных организациях (ОБ)</t>
  </si>
  <si>
    <t>1 вариант образовательной программы (ОВЗ в общ кл) (с нарушением опорно-двигательного аппарата) (СОО )</t>
  </si>
  <si>
    <t>Услуги интернет-провайдеров (подключение рабочих мест детей-инвалидов к сети Интернет)</t>
  </si>
  <si>
    <t>Организация горячего бесплатного питания обучающихся(ОБ+ФБ)</t>
  </si>
  <si>
    <t xml:space="preserve">Сопровождению бухгалтерского учета </t>
  </si>
  <si>
    <t>Обеспечение безопасности образовательного процесса с 08.00 до 16.00</t>
  </si>
  <si>
    <t>Медосмотры</t>
  </si>
  <si>
    <t>Разработка и продвижение сайта</t>
  </si>
  <si>
    <t>Электронный ключ использования прав в системе СБИС</t>
  </si>
  <si>
    <t>Учебники</t>
  </si>
  <si>
    <t>Учебно-методические комплекты</t>
  </si>
  <si>
    <t>МЗ</t>
  </si>
  <si>
    <t>КР</t>
  </si>
  <si>
    <t>Продление лицензии ФИС ФРДО</t>
  </si>
  <si>
    <t>Изготовление ЭЦП ФИС ФРДО</t>
  </si>
  <si>
    <t>Компьютерное оборудование и оргтехника(ноутбуки,ПК,МФУ..)</t>
  </si>
  <si>
    <t>Водопотребление</t>
  </si>
  <si>
    <t>Водоотведение  + негативное воздействие на ЦСВ</t>
  </si>
  <si>
    <t>Замер сопротивления изоляции</t>
  </si>
  <si>
    <t>Испытание устройств защитного заземления</t>
  </si>
  <si>
    <t>Испытание противопожарных кранов</t>
  </si>
  <si>
    <t>Дератизация помещений</t>
  </si>
  <si>
    <t>Техническое обслуживание и технический ремонт вентиляции</t>
  </si>
  <si>
    <t>Техническое обслуживание узла учета теплоэнергии</t>
  </si>
  <si>
    <t>Обслуживание фильтрующих элементов (фильтр)</t>
  </si>
  <si>
    <t>Проверка состояния огнезащитных конструкций</t>
  </si>
  <si>
    <t>Этмологическое обследование территории</t>
  </si>
  <si>
    <t>Аккарицидная обработка территории (от клещей)</t>
  </si>
  <si>
    <t>Техническое обслуживание сети внутреннего пожарного водопровода, проверка противопожарных трубопроводов</t>
  </si>
  <si>
    <t>Техническое обслуживание автоматической пожарной сигнализации</t>
  </si>
  <si>
    <t>Эксплуатация систем охранной сигнализации (кнопка тревожной сигнализации)</t>
  </si>
  <si>
    <t>Эксплуатация систем охранной сигнализации (видеонаблюдение)</t>
  </si>
  <si>
    <t>Испытание диэлектрических перчаток</t>
  </si>
  <si>
    <t>Техническое обслуживание и ремонт оборудования пищеблоков</t>
  </si>
  <si>
    <t>Испытание противопожарных лестниц</t>
  </si>
  <si>
    <t>Услуга по обеспечению канала связи системы сигналов о пожаре в пожарную часть</t>
  </si>
  <si>
    <t xml:space="preserve">Замеры освещения зданий </t>
  </si>
  <si>
    <t>Услуги отдела вневедомственной охраны (экстренный вызов охраны)</t>
  </si>
  <si>
    <t>Услуги по охране здания в период с 16:00 до 8:00</t>
  </si>
  <si>
    <t>Лабораторные исследования по программе производственного контроля (бактериологический и химический анализ воды, замер освещенности и микроклимата)</t>
  </si>
  <si>
    <t>Обучение на курсах энергетической и (или) пожарной безопасности</t>
  </si>
  <si>
    <t>Поверка измерительных приборов</t>
  </si>
  <si>
    <t>Оплата услуг по страхованию общегражданской ответственности при эксплуатации нежилых помещений</t>
  </si>
  <si>
    <t>Приобретение  диэлектрических перчаток</t>
  </si>
  <si>
    <t>пара</t>
  </si>
  <si>
    <t xml:space="preserve">Приобретение сменных фильтрующих элементов для питьевой воды </t>
  </si>
  <si>
    <t>Приобретение лампы обеззараживания для системы очистки воды</t>
  </si>
  <si>
    <t>Приобретение огнетушителей</t>
  </si>
  <si>
    <r>
      <t xml:space="preserve">Водопотребление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</si>
  <si>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r>
      <t xml:space="preserve">Водоотведение  + негативное воздействие на ЦСВ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</si>
  <si>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t>ост</t>
  </si>
  <si>
    <t>кред</t>
  </si>
  <si>
    <t>Приобретение бланков аттестатов</t>
  </si>
  <si>
    <t>Бумага для оф.техники</t>
  </si>
  <si>
    <t>" _________ "  _______________________  2022 г.</t>
  </si>
  <si>
    <t>от " _________ "  _______________________  2022 г.</t>
  </si>
  <si>
    <t>Программное обеспечение в класс информатики</t>
  </si>
  <si>
    <t xml:space="preserve">Школьная мебель </t>
  </si>
  <si>
    <r>
      <t xml:space="preserve">Абонентская плата за номер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</si>
  <si>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t>КС 515 Реализация мероприятий по укреплению материально-технической базы образовательных учреждений (МБ)</t>
  </si>
  <si>
    <t>Реализация мероприятий по укреплению материально-технической базы образовательных учреждений (МБ)</t>
  </si>
  <si>
    <t>515</t>
  </si>
  <si>
    <t>Приобретение оборудования и инвентаря для пищеблока</t>
  </si>
  <si>
    <t>801Е250970</t>
  </si>
  <si>
    <t>801Е151690</t>
  </si>
  <si>
    <t>801Е452100</t>
  </si>
  <si>
    <t>S70</t>
  </si>
  <si>
    <t>один контракт</t>
  </si>
  <si>
    <t>КС S49 Реализация мероприятий по развитию кадрового потенциала</t>
  </si>
  <si>
    <t>КС 524 Выполнение мероприятий по предписаниям в учреждениях образования (МБ)</t>
  </si>
  <si>
    <t>Выполнение мероприятий по предписаниям в учреждениях образования (МБ)</t>
  </si>
  <si>
    <t>Реализация мероприятий по развитию кадрового потенциала</t>
  </si>
  <si>
    <t>Косметический ремонт столовой</t>
  </si>
  <si>
    <t>Обучение по программе дополнительного профессионального образования</t>
  </si>
  <si>
    <t>Повышение квалификации педагогов"Подготовка обучающихся к решению олимпиадных заданий по функциональной грамотности"</t>
  </si>
  <si>
    <t>Электронная версия журнала(нормативные документы, справочник руководителя и зам.директора)</t>
  </si>
  <si>
    <t>Пени ПАО "Ростелеком"</t>
  </si>
  <si>
    <t>КС S65 Организация отдыха детей, находящихся в трудной жизненной ситуации, в каникулярное время</t>
  </si>
  <si>
    <t>Организация отдыха детей, находящихся в трудной жизненной ситуации, в каникулярное время</t>
  </si>
  <si>
    <t>S65</t>
  </si>
  <si>
    <t>Начисления на заработную плату</t>
  </si>
  <si>
    <t>Питание детей</t>
  </si>
  <si>
    <t>Культрасходы</t>
  </si>
  <si>
    <t>Страхование от несчастных случаев</t>
  </si>
  <si>
    <t>КС S29 Техническое сопровождение электронного и дистанционного обучения по адресам проживания детей-инвалидов</t>
  </si>
  <si>
    <t>Техническое сопровождение электронного и дистанционного обучения по адресам проживания детей-инвалидов</t>
  </si>
  <si>
    <t>КС S35 Проведение С-витаминизации третьих блюд в оздоровительных лагерях</t>
  </si>
  <si>
    <t>Проведение С-витаминизации третьих блюд в оздоровительных лагерях</t>
  </si>
  <si>
    <t>С-витаминизация третьих блюд(ОБ)</t>
  </si>
  <si>
    <t>С-витаминизация третьих блюд(МБ)</t>
  </si>
  <si>
    <t>остаток</t>
  </si>
  <si>
    <t>Дезинфекция помещений</t>
  </si>
  <si>
    <t>Реализация мероприятия по организации отдыха и оздоровления детей, проведение летней оздоровительной кампании (МБ)</t>
  </si>
  <si>
    <t>507</t>
  </si>
  <si>
    <t>КС 507 Реализация мероприятия по организации отдыха и оздоровления детей, проведение летней оздоровительной кампании (МБ)</t>
  </si>
  <si>
    <t>Замена фильтрующей загрузки в системе водоочистки</t>
  </si>
  <si>
    <r>
      <rPr>
        <b/>
        <i/>
        <u/>
        <sz val="18"/>
        <color rgb="FFFF0000"/>
        <rFont val="Times New Roman"/>
        <family val="1"/>
        <charset val="204"/>
      </rPr>
      <t>КОСГУ 265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Пособия по социальной помощи, выплачиваемые работодателями бывшим работникам в натуральной форме</t>
    </r>
  </si>
  <si>
    <t>Социальное пособие на погребение лицам, имеющим право на его получение</t>
  </si>
  <si>
    <t>265</t>
  </si>
  <si>
    <t>Настольные игры</t>
  </si>
  <si>
    <t>Приобретение,доставка и монтаж спортивного городка с элементами полосы препятствий</t>
  </si>
  <si>
    <t xml:space="preserve">Медицинские осмотры (санминимум), обследование на норовирусы, астровирусы и другие анализы для работников лагерей </t>
  </si>
  <si>
    <t>Организация питания через предприятия общественного питания(МБ)</t>
  </si>
  <si>
    <t>Торговая наценка питания в дневных оздоровительных лагерях для детей, находящихся в трудной жизненной ситуации</t>
  </si>
  <si>
    <t>Хозяйственные товары(МБ)</t>
  </si>
  <si>
    <t>Канцелярские товары(МБ)</t>
  </si>
  <si>
    <t>Административный штраф(Управление Федеральной службы по надзору в сфере защиты прав потребителей и благополучия человека по ЛО Пост. от 09.06.22 № 47-07-60/22 )</t>
  </si>
  <si>
    <t>Федорова Е.В.</t>
  </si>
  <si>
    <t>Заместитель начальника планово-экономического отдела:</t>
  </si>
  <si>
    <t>8(81375)760-52</t>
  </si>
  <si>
    <t>Сетевые фильтры (для проведения ГИА)</t>
  </si>
  <si>
    <t>Административный штраф(Управление Федеральной службы по надзору в сфере защиты прав потребителей и благополучия человека по ЛО Пост. от 19.04.22 № 47-07-60/22 )</t>
  </si>
  <si>
    <t>Возмещение ФСС (возмещение страхователям расходов)</t>
  </si>
  <si>
    <t>Профилактическая дезинфекция</t>
  </si>
  <si>
    <t>доходы от возмещения Фондом социального страхования</t>
  </si>
  <si>
    <t>1211</t>
  </si>
  <si>
    <t>139</t>
  </si>
  <si>
    <t>1230</t>
  </si>
  <si>
    <t>Флагшток мобильный с подъемным механизмом</t>
  </si>
  <si>
    <t>Журналы факультативных занятий</t>
  </si>
  <si>
    <t>Журнал учета инструкций по охране труда работников</t>
  </si>
  <si>
    <t>Журнал учета пропущенных и замещенных уроков</t>
  </si>
  <si>
    <t>Журнал регистрации посетителей(для обеспечения безопасности образовательного процесса)</t>
  </si>
  <si>
    <t>Знаки пожарной безопасности</t>
  </si>
  <si>
    <t>Журналы регистрации инструктажа по антитеррористической защищенности и гражданской обороне</t>
  </si>
  <si>
    <t>Журналы регистрации инструктажа по технике безопасности</t>
  </si>
  <si>
    <t>Журналы регистрации инструктажа по пожарной безопасности</t>
  </si>
  <si>
    <t xml:space="preserve"> </t>
  </si>
  <si>
    <t>Замена лампы обеззараживания в системе водоочистки</t>
  </si>
  <si>
    <t xml:space="preserve">Подписка на журнал "Пожарное дело" ; журнал "Основы безопасности жизнедеятельности" </t>
  </si>
  <si>
    <t>Повышение квалификации директора и заместителя директора по безопасности(курс "Гражданская оборона и защита населения от чрезвычайных ситуаций")</t>
  </si>
  <si>
    <t>Приобретение ручек ПВХ с замком, ограничителей для оконных блоков</t>
  </si>
  <si>
    <t>за 1кв = 3600 * 70 = 252000</t>
  </si>
  <si>
    <t>фактическое поступление</t>
  </si>
  <si>
    <t>Разработка проектно-сметной документации системы автоматической установки пожарной сигнализации(АУПС) и управления эвакуацией людей(СОУЭ)</t>
  </si>
  <si>
    <t>с апреля планируемое поступление 50000  (252000 + 50000 = 302000)</t>
  </si>
  <si>
    <t>Пособие за первые три дня временной нетрудоспособности за счет средств работодателя, в случае заболевания работника или полученной им травмы (за исключением несчастных случаев на производстве и профессиональных заболеваний)</t>
  </si>
  <si>
    <t>комп / шт</t>
  </si>
  <si>
    <t>ЭНЕРГОСЕР                  МЗ МБ + ПЛАТ</t>
  </si>
  <si>
    <t>Знак "Ответственный за пожарную безопасность"</t>
  </si>
  <si>
    <t>Компьютерные колонки (проведение экзаменов)для организации учебного процесса</t>
  </si>
  <si>
    <t>Блок бесперебойного питания на учебное оборудование</t>
  </si>
  <si>
    <t>Приобретение корпуса ВВ20 и картриджей для умягчения воды 20ВВ (магистральный фильтр и сменный картридж)</t>
  </si>
  <si>
    <t xml:space="preserve">Наборы оборудования со стойкой по физике </t>
  </si>
  <si>
    <t>в т.ч. за счет возмещения ФСС</t>
  </si>
  <si>
    <t>В Т.Ч. ЗА СЧЕТ ВОЗМЕЩЕНИЯ  ФСС 12720 ТЕКУЩ ПЕРИОДА И 14719,72 ПРОШЛОГО ПЕРИОДА</t>
  </si>
  <si>
    <t>Компьютерное оборудование и оргтехника(МФУ,ноутбуки,ПК,проекторы,микрофоны, веб-камеры...)для организации учебного процесса</t>
  </si>
  <si>
    <t>Видеорегистратор  для системы видеонаблюдения</t>
  </si>
  <si>
    <t>Приобретение термометрического комплекса для автоматизированного бесконтактного измерения и учета температуры</t>
  </si>
  <si>
    <t>Обеспечение деятельности советников директора по воспитанию и взаимодействию с детскими общественными объединениями в общеобразовательных организациях ФБ</t>
  </si>
  <si>
    <t>Обеспечение деятельности советников директора по воспитанию и взаимодействию с детскими общественными объединениями в общеобразовательных организациях ОБ</t>
  </si>
  <si>
    <r>
      <t xml:space="preserve">в том числе: по ставке 22,0% </t>
    </r>
    <r>
      <rPr>
        <sz val="18"/>
        <color rgb="FFFF0000"/>
        <rFont val="Times New Roman"/>
        <family val="1"/>
        <charset val="204"/>
      </rPr>
      <t>(классное руководство ФБ)</t>
    </r>
  </si>
  <si>
    <r>
      <t>в том числе: по ставке 22,0%</t>
    </r>
    <r>
      <rPr>
        <sz val="18"/>
        <color rgb="FF3333FF"/>
        <rFont val="Times New Roman"/>
        <family val="1"/>
        <charset val="204"/>
      </rPr>
      <t xml:space="preserve"> (советник директора ОБ+ФБ)</t>
    </r>
  </si>
  <si>
    <r>
      <t xml:space="preserve">обязательное социальное страхование на случай временной нетрудоспособности и в связи с материнством по ставке 2,9% </t>
    </r>
    <r>
      <rPr>
        <sz val="18"/>
        <color rgb="FF3333CC"/>
        <rFont val="Times New Roman"/>
        <family val="1"/>
        <charset val="204"/>
      </rPr>
      <t>(советник директора ОБ+ФБ)</t>
    </r>
  </si>
  <si>
    <r>
      <t xml:space="preserve">обязательное социальное страхование от несчастных случаев на производстве и профессиональных заболеваний по ставке 0,2% </t>
    </r>
    <r>
      <rPr>
        <sz val="18"/>
        <color rgb="FF3333CC"/>
        <rFont val="Times New Roman"/>
        <family val="1"/>
        <charset val="204"/>
      </rPr>
      <t>(советник директора ОБ+ФБ)</t>
    </r>
  </si>
  <si>
    <r>
      <t xml:space="preserve">Страховые взносы в Федеральный фонд обязательного медицинского страхования, всего (по ставке 5,1%) </t>
    </r>
    <r>
      <rPr>
        <sz val="18"/>
        <color rgb="FF3333CC"/>
        <rFont val="Times New Roman"/>
        <family val="1"/>
        <charset val="204"/>
      </rPr>
      <t>(советник директора ОБ+ФБ)</t>
    </r>
  </si>
  <si>
    <r>
      <t>обязательное социальное страхование на случай временной нетрудоспособности и в связи с материнством по ставке 2,9%</t>
    </r>
    <r>
      <rPr>
        <sz val="18"/>
        <color rgb="FFFF0000"/>
        <rFont val="Times New Roman"/>
        <family val="1"/>
        <charset val="204"/>
      </rPr>
      <t xml:space="preserve"> (классное руководство ФБ)</t>
    </r>
  </si>
  <si>
    <r>
      <t xml:space="preserve">обязательное социальное страхование от несчастных случаев на производстве и профессиональных заболеваний по ставке 0,2% </t>
    </r>
    <r>
      <rPr>
        <sz val="18"/>
        <color rgb="FFFF0000"/>
        <rFont val="Times New Roman"/>
        <family val="1"/>
        <charset val="204"/>
      </rPr>
      <t>(классное руководство ФБ)</t>
    </r>
  </si>
  <si>
    <r>
      <t xml:space="preserve">Страховые взносы в Федеральный фонд обязательного медицинского страхования, всего (по ставке 5,1%) </t>
    </r>
    <r>
      <rPr>
        <b/>
        <sz val="18"/>
        <color rgb="FFFF0000"/>
        <rFont val="Times New Roman"/>
        <family val="1"/>
        <charset val="204"/>
      </rPr>
      <t>(классное руководство ФБ)</t>
    </r>
  </si>
  <si>
    <t>начисления всего</t>
  </si>
  <si>
    <t xml:space="preserve">в т.ч.начисления на выплаты по з/плате </t>
  </si>
  <si>
    <t>в т.ч.классное руководство</t>
  </si>
  <si>
    <t>в т.ч.советник директора</t>
  </si>
  <si>
    <t>3.</t>
  </si>
  <si>
    <t>Советник директора по воспитанию и взаимодействию с детскими общественными объединениями(ОБ+ФБ)</t>
  </si>
  <si>
    <t>СЛУЖЕБ 20000</t>
  </si>
</sst>
</file>

<file path=xl/styles.xml><?xml version="1.0" encoding="utf-8"?>
<styleSheet xmlns="http://schemas.openxmlformats.org/spreadsheetml/2006/main">
  <numFmts count="14">
    <numFmt numFmtId="164" formatCode="_-* #,##0.00\ &quot;₽&quot;_-;\-* #,##0.00\ &quot;₽&quot;_-;_-* &quot;-&quot;??\ &quot;₽&quot;_-;_-@_-"/>
    <numFmt numFmtId="165" formatCode="_-* #,##0.00\ _₽_-;\-* #,##0.00\ _₽_-;_-* &quot;-&quot;??\ _₽_-;_-@_-"/>
    <numFmt numFmtId="166" formatCode="0000"/>
    <numFmt numFmtId="167" formatCode="#,##0.00000000"/>
    <numFmt numFmtId="168" formatCode="0.000000000000"/>
    <numFmt numFmtId="169" formatCode="0.0%"/>
    <numFmt numFmtId="170" formatCode="#,##0.000"/>
    <numFmt numFmtId="171" formatCode="#,##0.000000"/>
    <numFmt numFmtId="172" formatCode="#,##0.0000"/>
    <numFmt numFmtId="173" formatCode="#,##0.0000000"/>
    <numFmt numFmtId="174" formatCode="#,##0.000000000"/>
    <numFmt numFmtId="175" formatCode="#,##0.00000000000"/>
    <numFmt numFmtId="176" formatCode="#,##0.00000"/>
    <numFmt numFmtId="177" formatCode="#,##0.000000000000"/>
  </numFmts>
  <fonts count="127"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sz val="6"/>
      <name val="Times New Roman"/>
      <family val="1"/>
      <charset val="204"/>
    </font>
    <font>
      <b/>
      <sz val="6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0"/>
      <color rgb="FFFF000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b/>
      <u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6"/>
      <color theme="1"/>
      <name val="Calibri"/>
      <family val="2"/>
      <scheme val="minor"/>
    </font>
    <font>
      <b/>
      <sz val="16"/>
      <color rgb="FFFF0000"/>
      <name val="Times New Roman"/>
      <family val="1"/>
      <charset val="204"/>
    </font>
    <font>
      <b/>
      <u/>
      <sz val="16"/>
      <color rgb="FFFF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u/>
      <sz val="16"/>
      <color rgb="FFFFFF00"/>
      <name val="Times New Roman"/>
      <family val="1"/>
      <charset val="204"/>
    </font>
    <font>
      <b/>
      <u/>
      <sz val="16"/>
      <color rgb="FF0070C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i/>
      <u/>
      <sz val="16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8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i/>
      <u/>
      <sz val="18"/>
      <color theme="1"/>
      <name val="Times New Roman"/>
      <family val="1"/>
      <charset val="204"/>
    </font>
    <font>
      <b/>
      <i/>
      <u/>
      <sz val="18"/>
      <color rgb="FFFF0000"/>
      <name val="Times New Roman"/>
      <family val="1"/>
      <charset val="204"/>
    </font>
    <font>
      <i/>
      <sz val="18"/>
      <color rgb="FF000000"/>
      <name val="Times New Roman"/>
      <family val="1"/>
      <charset val="204"/>
    </font>
    <font>
      <b/>
      <i/>
      <u/>
      <sz val="18"/>
      <color rgb="FF000000"/>
      <name val="Times New Roman"/>
      <family val="1"/>
      <charset val="204"/>
    </font>
    <font>
      <b/>
      <u/>
      <sz val="18"/>
      <color rgb="FFFF0000"/>
      <name val="Times New Roman"/>
      <family val="1"/>
      <charset val="204"/>
    </font>
    <font>
      <b/>
      <i/>
      <u/>
      <sz val="18"/>
      <name val="Times New Roman"/>
      <family val="1"/>
      <charset val="204"/>
    </font>
    <font>
      <sz val="18"/>
      <name val="Arial"/>
      <family val="2"/>
      <charset val="204"/>
    </font>
    <font>
      <sz val="16"/>
      <color theme="1"/>
      <name val="Times New Roman"/>
      <family val="1"/>
      <charset val="204"/>
    </font>
    <font>
      <b/>
      <i/>
      <u/>
      <sz val="16"/>
      <color rgb="FF000000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7.5"/>
      <name val="Times New Roman"/>
      <family val="1"/>
      <charset val="204"/>
    </font>
    <font>
      <sz val="11"/>
      <color indexed="8"/>
      <name val="Calibri"/>
      <family val="2"/>
      <charset val="1"/>
    </font>
    <font>
      <b/>
      <i/>
      <sz val="9"/>
      <name val="Times New Roman"/>
      <family val="1"/>
      <charset val="204"/>
    </font>
    <font>
      <b/>
      <i/>
      <sz val="7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u/>
      <sz val="18"/>
      <color theme="1"/>
      <name val="Times New Roman"/>
      <family val="1"/>
      <charset val="204"/>
    </font>
    <font>
      <b/>
      <i/>
      <u/>
      <sz val="18"/>
      <color theme="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i/>
      <sz val="18"/>
      <color rgb="FF00000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i/>
      <sz val="14"/>
      <color rgb="FF00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i/>
      <sz val="18"/>
      <color rgb="FFFF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1"/>
      <name val="Times New Roman"/>
      <family val="2"/>
      <charset val="204"/>
    </font>
    <font>
      <sz val="11"/>
      <name val="Calibri"/>
      <family val="2"/>
      <scheme val="minor"/>
    </font>
    <font>
      <sz val="11"/>
      <color rgb="FF0000FF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name val="Calibri"/>
      <family val="2"/>
      <scheme val="minor"/>
    </font>
    <font>
      <b/>
      <sz val="11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2"/>
      <charset val="204"/>
    </font>
    <font>
      <sz val="14"/>
      <name val="Calibri"/>
      <family val="2"/>
      <scheme val="minor"/>
    </font>
    <font>
      <b/>
      <sz val="14"/>
      <name val="Times New Roman"/>
      <family val="2"/>
      <charset val="204"/>
    </font>
    <font>
      <sz val="6"/>
      <color rgb="FFFF0000"/>
      <name val="Times New Roman"/>
      <family val="1"/>
      <charset val="204"/>
    </font>
    <font>
      <sz val="8"/>
      <color rgb="FFFF0000"/>
      <name val="Calibri"/>
      <family val="2"/>
      <scheme val="minor"/>
    </font>
    <font>
      <sz val="8"/>
      <color rgb="FFFF0000"/>
      <name val="Times New Roman"/>
      <family val="1"/>
      <charset val="204"/>
    </font>
    <font>
      <sz val="10"/>
      <name val="Arial Cyr"/>
      <charset val="204"/>
    </font>
    <font>
      <sz val="11"/>
      <color rgb="FFFF0000"/>
      <name val="Times New Roman"/>
      <family val="2"/>
      <charset val="204"/>
    </font>
    <font>
      <sz val="18"/>
      <color indexed="8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i/>
      <sz val="18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8"/>
      <name val="Calibri"/>
      <family val="2"/>
      <charset val="1"/>
    </font>
    <font>
      <b/>
      <i/>
      <sz val="1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sz val="20"/>
      <color rgb="FF7030A0"/>
      <name val="Times New Roman"/>
      <family val="1"/>
      <charset val="204"/>
    </font>
    <font>
      <b/>
      <sz val="20"/>
      <color rgb="FF7030A0"/>
      <name val="Times New Roman"/>
      <family val="1"/>
      <charset val="204"/>
    </font>
    <font>
      <b/>
      <sz val="18"/>
      <color rgb="FF7030A0"/>
      <name val="Times New Roman"/>
      <family val="1"/>
      <charset val="204"/>
    </font>
    <font>
      <b/>
      <i/>
      <sz val="18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8"/>
      <color rgb="FF3333FF"/>
      <name val="Times New Roman"/>
      <family val="1"/>
      <charset val="204"/>
    </font>
    <font>
      <sz val="18"/>
      <color rgb="FFC00000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i/>
      <sz val="18"/>
      <color rgb="FF7030A0"/>
      <name val="Times New Roman"/>
      <family val="1"/>
      <charset val="204"/>
    </font>
    <font>
      <sz val="18"/>
      <color rgb="FF7030A0"/>
      <name val="Times New Roman"/>
      <family val="1"/>
      <charset val="204"/>
    </font>
    <font>
      <sz val="11"/>
      <color theme="0" tint="-0.34998626667073579"/>
      <name val="Times New Roman"/>
      <family val="1"/>
      <charset val="204"/>
    </font>
    <font>
      <sz val="18"/>
      <color rgb="FF3333CC"/>
      <name val="Times New Roman"/>
      <family val="1"/>
      <charset val="204"/>
    </font>
    <font>
      <sz val="18"/>
      <color rgb="FF3333FF"/>
      <name val="Times New Roman"/>
      <family val="1"/>
      <charset val="204"/>
    </font>
    <font>
      <sz val="18"/>
      <color rgb="FF800080"/>
      <name val="Times New Roman"/>
      <family val="1"/>
      <charset val="204"/>
    </font>
    <font>
      <b/>
      <sz val="16"/>
      <color rgb="FF7030A0"/>
      <name val="Times New Roman"/>
      <family val="1"/>
      <charset val="204"/>
    </font>
    <font>
      <b/>
      <sz val="16"/>
      <color rgb="FF3333FF"/>
      <name val="Times New Roman"/>
      <family val="1"/>
      <charset val="204"/>
    </font>
    <font>
      <i/>
      <sz val="18"/>
      <color rgb="FF3333FF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rgb="FFFFFF99"/>
      </patternFill>
    </fill>
    <fill>
      <patternFill patternType="solid">
        <fgColor rgb="FFFFFFFF"/>
        <b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CD5B5"/>
        <bgColor rgb="FFFDEADA"/>
      </patternFill>
    </fill>
    <fill>
      <patternFill patternType="solid">
        <fgColor rgb="FFDBEEF4"/>
        <bgColor rgb="FFDCE6F2"/>
      </patternFill>
    </fill>
    <fill>
      <patternFill patternType="solid">
        <fgColor theme="8" tint="0.79998168889431442"/>
        <bgColor rgb="FFFFFFCC"/>
      </patternFill>
    </fill>
    <fill>
      <patternFill patternType="solid">
        <fgColor rgb="FFCCECFF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DashDotDot">
        <color indexed="64"/>
      </bottom>
      <diagonal/>
    </border>
    <border>
      <left style="mediumDashDotDot">
        <color indexed="64"/>
      </left>
      <right/>
      <top style="mediumDashDotDot">
        <color indexed="64"/>
      </top>
      <bottom/>
      <diagonal/>
    </border>
    <border>
      <left/>
      <right/>
      <top style="mediumDashDotDot">
        <color indexed="64"/>
      </top>
      <bottom/>
      <diagonal/>
    </border>
    <border>
      <left/>
      <right style="mediumDashDotDot">
        <color indexed="64"/>
      </right>
      <top style="mediumDashDotDot">
        <color indexed="64"/>
      </top>
      <bottom/>
      <diagonal/>
    </border>
    <border>
      <left/>
      <right style="mediumDashDotDot">
        <color indexed="64"/>
      </right>
      <top/>
      <bottom style="thin">
        <color indexed="64"/>
      </bottom>
      <diagonal/>
    </border>
    <border>
      <left style="mediumDashDotDot">
        <color indexed="64"/>
      </left>
      <right/>
      <top/>
      <bottom/>
      <diagonal/>
    </border>
    <border>
      <left/>
      <right style="mediumDashDotDot">
        <color indexed="64"/>
      </right>
      <top/>
      <bottom/>
      <diagonal/>
    </border>
    <border>
      <left style="mediumDashDotDot">
        <color indexed="64"/>
      </left>
      <right/>
      <top/>
      <bottom style="mediumDashDotDot">
        <color indexed="64"/>
      </bottom>
      <diagonal/>
    </border>
    <border>
      <left/>
      <right style="mediumDashDotDot">
        <color indexed="64"/>
      </right>
      <top/>
      <bottom style="mediumDashDotDot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DashDotDot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60" fillId="0" borderId="0"/>
    <xf numFmtId="0" fontId="17" fillId="0" borderId="0"/>
    <xf numFmtId="0" fontId="97" fillId="0" borderId="0"/>
  </cellStyleXfs>
  <cellXfs count="2071">
    <xf numFmtId="0" fontId="0" fillId="0" borderId="0" xfId="0"/>
    <xf numFmtId="49" fontId="5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4" fontId="1" fillId="0" borderId="0" xfId="0" applyNumberFormat="1" applyFont="1" applyFill="1" applyAlignment="1">
      <alignment horizontal="center" vertical="center"/>
    </xf>
    <xf numFmtId="4" fontId="17" fillId="0" borderId="0" xfId="0" applyNumberFormat="1" applyFont="1" applyFill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4" fontId="10" fillId="0" borderId="0" xfId="0" applyNumberFormat="1" applyFont="1"/>
    <xf numFmtId="4" fontId="1" fillId="0" borderId="0" xfId="0" applyNumberFormat="1" applyFont="1"/>
    <xf numFmtId="0" fontId="20" fillId="0" borderId="0" xfId="0" applyFont="1" applyAlignment="1">
      <alignment horizontal="center" vertical="center"/>
    </xf>
    <xf numFmtId="0" fontId="10" fillId="0" borderId="0" xfId="0" applyFont="1"/>
    <xf numFmtId="0" fontId="33" fillId="0" borderId="6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 wrapText="1"/>
    </xf>
    <xf numFmtId="4" fontId="38" fillId="5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42" fillId="5" borderId="13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4" fontId="43" fillId="0" borderId="0" xfId="0" applyNumberFormat="1" applyFont="1" applyFill="1" applyBorder="1" applyAlignment="1">
      <alignment horizontal="center" vertical="center"/>
    </xf>
    <xf numFmtId="0" fontId="35" fillId="0" borderId="0" xfId="0" applyFont="1"/>
    <xf numFmtId="4" fontId="1" fillId="0" borderId="0" xfId="0" applyNumberFormat="1" applyFont="1" applyFill="1" applyAlignment="1">
      <alignment horizontal="center"/>
    </xf>
    <xf numFmtId="4" fontId="1" fillId="0" borderId="6" xfId="0" applyNumberFormat="1" applyFont="1" applyFill="1" applyBorder="1" applyAlignment="1">
      <alignment horizontal="center"/>
    </xf>
    <xf numFmtId="4" fontId="1" fillId="0" borderId="4" xfId="0" applyNumberFormat="1" applyFont="1" applyFill="1" applyBorder="1" applyAlignment="1">
      <alignment horizontal="center" vertical="top"/>
    </xf>
    <xf numFmtId="0" fontId="42" fillId="5" borderId="1" xfId="0" applyFont="1" applyFill="1" applyBorder="1" applyAlignment="1">
      <alignment horizontal="left" vertical="center" wrapText="1"/>
    </xf>
    <xf numFmtId="0" fontId="44" fillId="0" borderId="0" xfId="0" applyFont="1" applyAlignment="1">
      <alignment horizontal="left" vertical="center"/>
    </xf>
    <xf numFmtId="0" fontId="44" fillId="0" borderId="0" xfId="0" applyFont="1"/>
    <xf numFmtId="3" fontId="42" fillId="5" borderId="1" xfId="0" applyNumberFormat="1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vertical="center" wrapText="1"/>
    </xf>
    <xf numFmtId="0" fontId="44" fillId="0" borderId="0" xfId="0" applyFont="1" applyFill="1"/>
    <xf numFmtId="0" fontId="44" fillId="0" borderId="0" xfId="0" applyFont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38" fillId="0" borderId="0" xfId="0" applyFont="1" applyBorder="1" applyAlignment="1">
      <alignment horizontal="left" vertical="center" wrapText="1"/>
    </xf>
    <xf numFmtId="0" fontId="38" fillId="5" borderId="1" xfId="0" applyFont="1" applyFill="1" applyBorder="1" applyAlignment="1">
      <alignment horizontal="center" vertical="center" wrapText="1"/>
    </xf>
    <xf numFmtId="0" fontId="38" fillId="5" borderId="1" xfId="0" applyFont="1" applyFill="1" applyBorder="1" applyAlignment="1">
      <alignment horizontal="left" vertical="center" wrapText="1"/>
    </xf>
    <xf numFmtId="0" fontId="37" fillId="0" borderId="0" xfId="0" applyFont="1" applyBorder="1" applyAlignment="1">
      <alignment vertical="center" wrapText="1"/>
    </xf>
    <xf numFmtId="0" fontId="42" fillId="5" borderId="0" xfId="0" applyFont="1" applyFill="1" applyBorder="1" applyAlignment="1">
      <alignment horizontal="center" vertical="center" wrapText="1"/>
    </xf>
    <xf numFmtId="0" fontId="42" fillId="5" borderId="0" xfId="0" applyFont="1" applyFill="1" applyBorder="1" applyAlignment="1">
      <alignment horizontal="left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42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left" vertical="center" wrapText="1"/>
    </xf>
    <xf numFmtId="0" fontId="42" fillId="0" borderId="0" xfId="0" applyFont="1" applyAlignment="1">
      <alignment horizontal="center" vertical="center" wrapText="1"/>
    </xf>
    <xf numFmtId="4" fontId="44" fillId="0" borderId="0" xfId="0" applyNumberFormat="1" applyFont="1" applyAlignment="1">
      <alignment horizontal="center" vertical="center"/>
    </xf>
    <xf numFmtId="0" fontId="42" fillId="0" borderId="0" xfId="0" applyFont="1" applyFill="1" applyBorder="1" applyAlignment="1">
      <alignment horizontal="center" vertical="center" wrapText="1"/>
    </xf>
    <xf numFmtId="4" fontId="44" fillId="0" borderId="0" xfId="0" applyNumberFormat="1" applyFont="1" applyAlignment="1">
      <alignment horizontal="left" vertical="center"/>
    </xf>
    <xf numFmtId="4" fontId="40" fillId="0" borderId="6" xfId="0" applyNumberFormat="1" applyFont="1" applyFill="1" applyBorder="1" applyAlignment="1">
      <alignment vertical="center"/>
    </xf>
    <xf numFmtId="4" fontId="43" fillId="0" borderId="0" xfId="0" applyNumberFormat="1" applyFont="1" applyAlignment="1">
      <alignment vertical="center"/>
    </xf>
    <xf numFmtId="4" fontId="40" fillId="0" borderId="0" xfId="0" applyNumberFormat="1" applyFont="1" applyFill="1" applyBorder="1" applyAlignment="1">
      <alignment horizontal="center" vertical="center"/>
    </xf>
    <xf numFmtId="4" fontId="53" fillId="7" borderId="0" xfId="0" applyNumberFormat="1" applyFont="1" applyFill="1" applyBorder="1" applyAlignment="1">
      <alignment horizontal="center" vertical="center"/>
    </xf>
    <xf numFmtId="4" fontId="43" fillId="0" borderId="0" xfId="0" applyNumberFormat="1" applyFont="1" applyBorder="1" applyAlignment="1">
      <alignment vertical="center"/>
    </xf>
    <xf numFmtId="4" fontId="40" fillId="0" borderId="0" xfId="0" applyNumberFormat="1" applyFont="1" applyFill="1" applyAlignment="1">
      <alignment horizontal="center" vertical="center"/>
    </xf>
    <xf numFmtId="4" fontId="43" fillId="7" borderId="0" xfId="0" applyNumberFormat="1" applyFont="1" applyFill="1" applyAlignment="1">
      <alignment horizontal="center" vertical="center"/>
    </xf>
    <xf numFmtId="4" fontId="53" fillId="7" borderId="0" xfId="0" applyNumberFormat="1" applyFont="1" applyFill="1" applyAlignment="1">
      <alignment horizontal="center" vertical="center"/>
    </xf>
    <xf numFmtId="4" fontId="40" fillId="0" borderId="6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4" fontId="43" fillId="0" borderId="4" xfId="0" applyNumberFormat="1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26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4" fontId="43" fillId="0" borderId="4" xfId="0" applyNumberFormat="1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42" fillId="5" borderId="18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0" fontId="7" fillId="0" borderId="0" xfId="0" applyFont="1" applyFill="1"/>
    <xf numFmtId="0" fontId="4" fillId="0" borderId="0" xfId="0" applyFont="1" applyFill="1"/>
    <xf numFmtId="0" fontId="21" fillId="0" borderId="0" xfId="0" applyNumberFormat="1" applyFont="1" applyBorder="1" applyAlignment="1">
      <alignment horizontal="left"/>
    </xf>
    <xf numFmtId="49" fontId="4" fillId="0" borderId="27" xfId="0" applyNumberFormat="1" applyFont="1" applyBorder="1" applyAlignment="1">
      <alignment horizontal="center"/>
    </xf>
    <xf numFmtId="49" fontId="4" fillId="0" borderId="0" xfId="0" applyNumberFormat="1" applyFont="1" applyBorder="1" applyAlignment="1">
      <alignment horizontal="center"/>
    </xf>
    <xf numFmtId="49" fontId="4" fillId="0" borderId="36" xfId="0" applyNumberFormat="1" applyFont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49" fontId="4" fillId="0" borderId="37" xfId="0" applyNumberFormat="1" applyFont="1" applyBorder="1" applyAlignment="1">
      <alignment horizontal="center"/>
    </xf>
    <xf numFmtId="0" fontId="16" fillId="0" borderId="0" xfId="0" applyNumberFormat="1" applyFont="1" applyBorder="1" applyAlignment="1">
      <alignment horizontal="left"/>
    </xf>
    <xf numFmtId="0" fontId="57" fillId="0" borderId="0" xfId="0" applyNumberFormat="1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Border="1" applyAlignment="1">
      <alignment horizontal="center"/>
    </xf>
    <xf numFmtId="0" fontId="10" fillId="0" borderId="0" xfId="0" applyFont="1" applyAlignment="1"/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right"/>
    </xf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Border="1" applyAlignment="1">
      <alignment horizontal="left"/>
    </xf>
    <xf numFmtId="0" fontId="4" fillId="0" borderId="0" xfId="0" applyFont="1" applyBorder="1"/>
    <xf numFmtId="0" fontId="4" fillId="0" borderId="0" xfId="0" applyFont="1" applyFill="1" applyBorder="1"/>
    <xf numFmtId="0" fontId="15" fillId="0" borderId="0" xfId="0" applyFont="1" applyFill="1" applyAlignment="1">
      <alignment vertical="center"/>
    </xf>
    <xf numFmtId="0" fontId="1" fillId="0" borderId="0" xfId="0" applyFont="1" applyFill="1"/>
    <xf numFmtId="0" fontId="7" fillId="0" borderId="0" xfId="0" applyFont="1" applyFill="1" applyBorder="1"/>
    <xf numFmtId="49" fontId="1" fillId="0" borderId="3" xfId="0" applyNumberFormat="1" applyFont="1" applyFill="1" applyBorder="1"/>
    <xf numFmtId="49" fontId="1" fillId="0" borderId="4" xfId="0" applyNumberFormat="1" applyFont="1" applyFill="1" applyBorder="1"/>
    <xf numFmtId="49" fontId="1" fillId="0" borderId="5" xfId="0" applyNumberFormat="1" applyFont="1" applyFill="1" applyBorder="1"/>
    <xf numFmtId="49" fontId="1" fillId="0" borderId="7" xfId="0" applyNumberFormat="1" applyFont="1" applyFill="1" applyBorder="1"/>
    <xf numFmtId="49" fontId="1" fillId="0" borderId="0" xfId="0" applyNumberFormat="1" applyFont="1" applyFill="1" applyBorder="1"/>
    <xf numFmtId="49" fontId="1" fillId="0" borderId="8" xfId="0" applyNumberFormat="1" applyFont="1" applyFill="1" applyBorder="1"/>
    <xf numFmtId="49" fontId="1" fillId="0" borderId="0" xfId="0" applyNumberFormat="1" applyFont="1" applyFill="1" applyBorder="1" applyAlignment="1">
      <alignment horizontal="center"/>
    </xf>
    <xf numFmtId="49" fontId="3" fillId="0" borderId="8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/>
    <xf numFmtId="49" fontId="1" fillId="0" borderId="6" xfId="0" applyNumberFormat="1" applyFont="1" applyFill="1" applyBorder="1"/>
    <xf numFmtId="49" fontId="1" fillId="0" borderId="9" xfId="0" applyNumberFormat="1" applyFont="1" applyFill="1" applyBorder="1"/>
    <xf numFmtId="49" fontId="3" fillId="0" borderId="9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0" fontId="15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9" fillId="0" borderId="13" xfId="0" applyNumberFormat="1" applyFont="1" applyFill="1" applyBorder="1" applyAlignment="1">
      <alignment horizontal="right" vertical="center" wrapText="1"/>
    </xf>
    <xf numFmtId="4" fontId="19" fillId="0" borderId="13" xfId="0" applyNumberFormat="1" applyFont="1" applyFill="1" applyBorder="1" applyAlignment="1">
      <alignment horizontal="right" vertical="center" wrapText="1"/>
    </xf>
    <xf numFmtId="4" fontId="1" fillId="0" borderId="0" xfId="0" applyNumberFormat="1" applyFont="1" applyFill="1"/>
    <xf numFmtId="0" fontId="7" fillId="0" borderId="49" xfId="0" applyFont="1" applyFill="1" applyBorder="1"/>
    <xf numFmtId="0" fontId="4" fillId="0" borderId="54" xfId="0" applyFont="1" applyFill="1" applyBorder="1"/>
    <xf numFmtId="0" fontId="7" fillId="0" borderId="55" xfId="0" applyFont="1" applyFill="1" applyBorder="1"/>
    <xf numFmtId="0" fontId="4" fillId="0" borderId="56" xfId="0" applyFont="1" applyFill="1" applyBorder="1"/>
    <xf numFmtId="0" fontId="4" fillId="0" borderId="49" xfId="0" applyFont="1" applyFill="1" applyBorder="1"/>
    <xf numFmtId="0" fontId="7" fillId="0" borderId="57" xfId="0" applyFont="1" applyFill="1" applyBorder="1"/>
    <xf numFmtId="4" fontId="11" fillId="0" borderId="3" xfId="0" applyNumberFormat="1" applyFont="1" applyBorder="1" applyAlignment="1">
      <alignment vertical="center"/>
    </xf>
    <xf numFmtId="4" fontId="11" fillId="0" borderId="4" xfId="0" applyNumberFormat="1" applyFont="1" applyBorder="1" applyAlignment="1">
      <alignment vertical="center"/>
    </xf>
    <xf numFmtId="4" fontId="11" fillId="0" borderId="5" xfId="0" applyNumberFormat="1" applyFont="1" applyBorder="1" applyAlignment="1">
      <alignment vertical="center"/>
    </xf>
    <xf numFmtId="4" fontId="11" fillId="0" borderId="35" xfId="0" applyNumberFormat="1" applyFont="1" applyBorder="1" applyAlignment="1">
      <alignment vertical="center"/>
    </xf>
    <xf numFmtId="49" fontId="10" fillId="0" borderId="17" xfId="0" applyNumberFormat="1" applyFont="1" applyFill="1" applyBorder="1" applyAlignment="1">
      <alignment vertical="center"/>
    </xf>
    <xf numFmtId="49" fontId="10" fillId="0" borderId="4" xfId="0" applyNumberFormat="1" applyFont="1" applyFill="1" applyBorder="1" applyAlignment="1">
      <alignment vertical="center"/>
    </xf>
    <xf numFmtId="49" fontId="10" fillId="0" borderId="5" xfId="0" applyNumberFormat="1" applyFont="1" applyFill="1" applyBorder="1" applyAlignment="1">
      <alignment vertical="center"/>
    </xf>
    <xf numFmtId="49" fontId="10" fillId="0" borderId="3" xfId="0" applyNumberFormat="1" applyFont="1" applyBorder="1" applyAlignment="1">
      <alignment vertical="center"/>
    </xf>
    <xf numFmtId="49" fontId="10" fillId="0" borderId="4" xfId="0" applyNumberFormat="1" applyFont="1" applyBorder="1" applyAlignment="1">
      <alignment vertical="center"/>
    </xf>
    <xf numFmtId="49" fontId="10" fillId="0" borderId="5" xfId="0" applyNumberFormat="1" applyFont="1" applyBorder="1" applyAlignment="1">
      <alignment vertical="center"/>
    </xf>
    <xf numFmtId="0" fontId="33" fillId="0" borderId="0" xfId="0" applyFont="1" applyFill="1" applyBorder="1" applyAlignment="1">
      <alignment horizontal="left" vertical="center" wrapText="1"/>
    </xf>
    <xf numFmtId="0" fontId="44" fillId="0" borderId="0" xfId="0" applyFont="1" applyAlignment="1">
      <alignment vertical="center"/>
    </xf>
    <xf numFmtId="0" fontId="44" fillId="0" borderId="0" xfId="0" applyFont="1" applyFill="1" applyAlignment="1">
      <alignment vertical="center"/>
    </xf>
    <xf numFmtId="0" fontId="33" fillId="0" borderId="0" xfId="0" applyFont="1" applyAlignment="1">
      <alignment horizontal="right" vertical="center"/>
    </xf>
    <xf numFmtId="0" fontId="44" fillId="0" borderId="6" xfId="0" applyFont="1" applyBorder="1" applyAlignment="1">
      <alignment vertical="center"/>
    </xf>
    <xf numFmtId="0" fontId="33" fillId="0" borderId="6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 wrapText="1"/>
    </xf>
    <xf numFmtId="0" fontId="33" fillId="0" borderId="0" xfId="0" applyFont="1" applyAlignment="1">
      <alignment horizontal="center" vertical="center"/>
    </xf>
    <xf numFmtId="4" fontId="44" fillId="0" borderId="1" xfId="0" applyNumberFormat="1" applyFont="1" applyBorder="1" applyAlignment="1">
      <alignment horizontal="left" vertical="center"/>
    </xf>
    <xf numFmtId="4" fontId="44" fillId="0" borderId="0" xfId="0" applyNumberFormat="1" applyFont="1" applyAlignment="1">
      <alignment vertical="center"/>
    </xf>
    <xf numFmtId="4" fontId="44" fillId="0" borderId="0" xfId="0" applyNumberFormat="1" applyFont="1" applyFill="1" applyAlignment="1">
      <alignment vertical="center"/>
    </xf>
    <xf numFmtId="4" fontId="44" fillId="0" borderId="1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50" fillId="0" borderId="0" xfId="0" applyFont="1" applyAlignment="1">
      <alignment vertical="center" wrapText="1"/>
    </xf>
    <xf numFmtId="0" fontId="33" fillId="0" borderId="0" xfId="0" applyFont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4" fontId="38" fillId="0" borderId="1" xfId="0" applyNumberFormat="1" applyFont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4" fontId="65" fillId="0" borderId="0" xfId="0" applyNumberFormat="1" applyFont="1" applyFill="1" applyBorder="1" applyAlignment="1">
      <alignment horizontal="center" vertical="center" wrapText="1"/>
    </xf>
    <xf numFmtId="4" fontId="44" fillId="0" borderId="0" xfId="0" applyNumberFormat="1" applyFont="1" applyFill="1" applyBorder="1" applyAlignment="1">
      <alignment horizontal="center" vertical="center"/>
    </xf>
    <xf numFmtId="4" fontId="33" fillId="0" borderId="0" xfId="0" applyNumberFormat="1" applyFont="1" applyFill="1" applyAlignment="1">
      <alignment horizontal="center" vertical="top"/>
    </xf>
    <xf numFmtId="0" fontId="42" fillId="0" borderId="1" xfId="0" applyFont="1" applyBorder="1" applyAlignment="1">
      <alignment horizontal="left" vertical="center" wrapText="1"/>
    </xf>
    <xf numFmtId="0" fontId="27" fillId="0" borderId="1" xfId="0" applyFont="1" applyFill="1" applyBorder="1" applyAlignment="1">
      <alignment horizontal="center" vertical="center" wrapText="1"/>
    </xf>
    <xf numFmtId="4" fontId="66" fillId="0" borderId="0" xfId="0" applyNumberFormat="1" applyFont="1"/>
    <xf numFmtId="0" fontId="42" fillId="0" borderId="0" xfId="0" applyFont="1" applyBorder="1" applyAlignment="1">
      <alignment horizontal="center" vertical="center" wrapText="1"/>
    </xf>
    <xf numFmtId="4" fontId="42" fillId="0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left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20" fillId="0" borderId="0" xfId="0" applyFont="1"/>
    <xf numFmtId="0" fontId="20" fillId="0" borderId="0" xfId="0" applyFont="1" applyFill="1"/>
    <xf numFmtId="4" fontId="20" fillId="0" borderId="0" xfId="0" applyNumberFormat="1" applyFont="1" applyAlignment="1">
      <alignment horizontal="center" vertical="center"/>
    </xf>
    <xf numFmtId="4" fontId="12" fillId="0" borderId="0" xfId="0" applyNumberFormat="1" applyFont="1"/>
    <xf numFmtId="0" fontId="42" fillId="0" borderId="1" xfId="0" applyFont="1" applyFill="1" applyBorder="1" applyAlignment="1">
      <alignment horizontal="left" vertical="center" wrapText="1"/>
    </xf>
    <xf numFmtId="4" fontId="38" fillId="0" borderId="1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center" wrapText="1"/>
    </xf>
    <xf numFmtId="0" fontId="20" fillId="0" borderId="0" xfId="0" applyFont="1" applyFill="1" applyAlignment="1">
      <alignment horizontal="center" vertical="center"/>
    </xf>
    <xf numFmtId="0" fontId="55" fillId="0" borderId="0" xfId="0" applyFont="1" applyAlignment="1">
      <alignment vertical="center" wrapText="1"/>
    </xf>
    <xf numFmtId="4" fontId="44" fillId="0" borderId="0" xfId="0" applyNumberFormat="1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26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46" fillId="7" borderId="0" xfId="0" applyFont="1" applyFill="1" applyAlignment="1">
      <alignment vertical="center" wrapText="1"/>
    </xf>
    <xf numFmtId="0" fontId="33" fillId="0" borderId="0" xfId="0" applyFont="1" applyFill="1" applyAlignment="1">
      <alignment vertical="center" wrapText="1"/>
    </xf>
    <xf numFmtId="0" fontId="33" fillId="0" borderId="0" xfId="0" applyFont="1" applyFill="1" applyBorder="1" applyAlignment="1">
      <alignment vertical="center"/>
    </xf>
    <xf numFmtId="0" fontId="47" fillId="0" borderId="0" xfId="0" applyFont="1" applyBorder="1" applyAlignment="1">
      <alignment vertical="center" wrapText="1"/>
    </xf>
    <xf numFmtId="0" fontId="47" fillId="0" borderId="0" xfId="0" applyFont="1" applyFill="1" applyBorder="1" applyAlignment="1">
      <alignment vertical="center" wrapText="1"/>
    </xf>
    <xf numFmtId="0" fontId="44" fillId="0" borderId="0" xfId="0" applyFont="1" applyFill="1" applyBorder="1" applyAlignment="1">
      <alignment vertical="center"/>
    </xf>
    <xf numFmtId="0" fontId="50" fillId="0" borderId="0" xfId="0" applyFont="1" applyBorder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7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52" fillId="0" borderId="0" xfId="0" applyFont="1" applyAlignment="1">
      <alignment vertical="center" wrapText="1"/>
    </xf>
    <xf numFmtId="0" fontId="50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4" fontId="13" fillId="8" borderId="1" xfId="0" applyNumberFormat="1" applyFont="1" applyFill="1" applyBorder="1" applyAlignment="1">
      <alignment horizontal="center" vertical="center" wrapText="1"/>
    </xf>
    <xf numFmtId="4" fontId="41" fillId="8" borderId="1" xfId="0" applyNumberFormat="1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68" fillId="8" borderId="1" xfId="0" applyFont="1" applyFill="1" applyBorder="1" applyAlignment="1">
      <alignment horizontal="center" vertical="center" wrapText="1"/>
    </xf>
    <xf numFmtId="0" fontId="69" fillId="8" borderId="1" xfId="0" applyFont="1" applyFill="1" applyBorder="1" applyAlignment="1">
      <alignment horizontal="center" vertical="center" wrapText="1"/>
    </xf>
    <xf numFmtId="4" fontId="70" fillId="8" borderId="1" xfId="0" applyNumberFormat="1" applyFont="1" applyFill="1" applyBorder="1" applyAlignment="1">
      <alignment horizontal="center" vertical="center" wrapText="1"/>
    </xf>
    <xf numFmtId="0" fontId="72" fillId="8" borderId="1" xfId="0" applyFont="1" applyFill="1" applyBorder="1" applyAlignment="1">
      <alignment horizontal="center" vertical="center" wrapText="1"/>
    </xf>
    <xf numFmtId="4" fontId="70" fillId="8" borderId="1" xfId="0" applyNumberFormat="1" applyFont="1" applyFill="1" applyBorder="1" applyAlignment="1">
      <alignment horizontal="center" vertical="center"/>
    </xf>
    <xf numFmtId="4" fontId="68" fillId="8" borderId="1" xfId="0" applyNumberFormat="1" applyFont="1" applyFill="1" applyBorder="1" applyAlignment="1">
      <alignment horizontal="center" vertical="center" wrapText="1"/>
    </xf>
    <xf numFmtId="4" fontId="73" fillId="8" borderId="1" xfId="0" applyNumberFormat="1" applyFont="1" applyFill="1" applyBorder="1" applyAlignment="1">
      <alignment horizontal="center" vertical="center"/>
    </xf>
    <xf numFmtId="4" fontId="68" fillId="8" borderId="1" xfId="0" applyNumberFormat="1" applyFont="1" applyFill="1" applyBorder="1" applyAlignment="1">
      <alignment vertical="center"/>
    </xf>
    <xf numFmtId="4" fontId="74" fillId="8" borderId="1" xfId="0" applyNumberFormat="1" applyFont="1" applyFill="1" applyBorder="1" applyAlignment="1">
      <alignment horizontal="center" vertical="center" wrapText="1"/>
    </xf>
    <xf numFmtId="4" fontId="71" fillId="8" borderId="1" xfId="0" applyNumberFormat="1" applyFont="1" applyFill="1" applyBorder="1" applyAlignment="1">
      <alignment horizontal="center" vertical="center" wrapText="1"/>
    </xf>
    <xf numFmtId="4" fontId="68" fillId="8" borderId="1" xfId="0" applyNumberFormat="1" applyFont="1" applyFill="1" applyBorder="1" applyAlignment="1">
      <alignment horizontal="center" vertical="center"/>
    </xf>
    <xf numFmtId="0" fontId="38" fillId="9" borderId="1" xfId="0" applyFont="1" applyFill="1" applyBorder="1" applyAlignment="1">
      <alignment horizontal="center" vertical="center" wrapText="1"/>
    </xf>
    <xf numFmtId="0" fontId="38" fillId="9" borderId="1" xfId="0" applyFont="1" applyFill="1" applyBorder="1" applyAlignment="1">
      <alignment horizontal="right" vertical="center" wrapText="1"/>
    </xf>
    <xf numFmtId="4" fontId="38" fillId="9" borderId="1" xfId="0" applyNumberFormat="1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left" vertical="center" wrapText="1"/>
    </xf>
    <xf numFmtId="0" fontId="44" fillId="9" borderId="1" xfId="0" applyFont="1" applyFill="1" applyBorder="1" applyAlignment="1">
      <alignment horizontal="center" vertical="center"/>
    </xf>
    <xf numFmtId="0" fontId="38" fillId="10" borderId="1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3" fontId="38" fillId="10" borderId="1" xfId="0" applyNumberFormat="1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wrapText="1"/>
    </xf>
    <xf numFmtId="4" fontId="38" fillId="10" borderId="1" xfId="0" applyNumberFormat="1" applyFont="1" applyFill="1" applyBorder="1" applyAlignment="1">
      <alignment horizontal="center" vertical="center" wrapText="1"/>
    </xf>
    <xf numFmtId="3" fontId="33" fillId="10" borderId="1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horizontal="center" vertical="center"/>
    </xf>
    <xf numFmtId="0" fontId="44" fillId="10" borderId="1" xfId="0" applyFont="1" applyFill="1" applyBorder="1" applyAlignment="1">
      <alignment horizontal="center" vertical="center"/>
    </xf>
    <xf numFmtId="0" fontId="44" fillId="10" borderId="1" xfId="0" applyFont="1" applyFill="1" applyBorder="1" applyAlignment="1">
      <alignment vertical="center"/>
    </xf>
    <xf numFmtId="0" fontId="7" fillId="7" borderId="0" xfId="0" applyFont="1" applyFill="1" applyBorder="1" applyAlignment="1">
      <alignment vertical="center" wrapText="1"/>
    </xf>
    <xf numFmtId="0" fontId="7" fillId="7" borderId="0" xfId="0" applyFont="1" applyFill="1" applyBorder="1" applyAlignment="1">
      <alignment vertical="center"/>
    </xf>
    <xf numFmtId="0" fontId="7" fillId="7" borderId="0" xfId="0" applyNumberFormat="1" applyFont="1" applyFill="1" applyBorder="1" applyAlignment="1">
      <alignment horizontal="left" vertical="center"/>
    </xf>
    <xf numFmtId="0" fontId="77" fillId="7" borderId="0" xfId="0" applyFont="1" applyFill="1" applyBorder="1" applyAlignment="1">
      <alignment horizontal="left" vertical="center" wrapText="1"/>
    </xf>
    <xf numFmtId="166" fontId="7" fillId="7" borderId="0" xfId="0" applyNumberFormat="1" applyFont="1" applyFill="1" applyBorder="1" applyAlignment="1">
      <alignment horizontal="center" vertical="center" wrapText="1"/>
    </xf>
    <xf numFmtId="49" fontId="7" fillId="7" borderId="0" xfId="0" applyNumberFormat="1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right" vertical="center" wrapText="1"/>
    </xf>
    <xf numFmtId="0" fontId="7" fillId="7" borderId="0" xfId="0" applyFont="1" applyFill="1" applyBorder="1" applyAlignment="1">
      <alignment horizontal="center" vertical="center"/>
    </xf>
    <xf numFmtId="0" fontId="7" fillId="7" borderId="0" xfId="0" applyFont="1" applyFill="1" applyAlignment="1">
      <alignment vertical="center"/>
    </xf>
    <xf numFmtId="49" fontId="7" fillId="7" borderId="4" xfId="0" applyNumberFormat="1" applyFont="1" applyFill="1" applyBorder="1" applyAlignment="1">
      <alignment horizontal="left" vertical="center" wrapText="1"/>
    </xf>
    <xf numFmtId="0" fontId="8" fillId="7" borderId="0" xfId="0" applyFont="1" applyFill="1" applyBorder="1" applyAlignment="1">
      <alignment vertical="center"/>
    </xf>
    <xf numFmtId="4" fontId="43" fillId="0" borderId="4" xfId="0" applyNumberFormat="1" applyFont="1" applyFill="1" applyBorder="1" applyAlignment="1">
      <alignment horizontal="center" vertical="center"/>
    </xf>
    <xf numFmtId="4" fontId="43" fillId="7" borderId="0" xfId="0" applyNumberFormat="1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4" fontId="33" fillId="0" borderId="1" xfId="0" applyNumberFormat="1" applyFont="1" applyBorder="1" applyAlignment="1">
      <alignment horizontal="center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2" fillId="5" borderId="18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38" fillId="5" borderId="1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33" fillId="0" borderId="0" xfId="0" applyFont="1" applyAlignment="1">
      <alignment horizontal="left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0" fontId="37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8" fillId="10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vertical="center" wrapText="1"/>
    </xf>
    <xf numFmtId="4" fontId="33" fillId="0" borderId="0" xfId="0" applyNumberFormat="1" applyFont="1" applyAlignment="1">
      <alignment vertical="center"/>
    </xf>
    <xf numFmtId="4" fontId="28" fillId="0" borderId="0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4" fontId="38" fillId="0" borderId="7" xfId="0" applyNumberFormat="1" applyFont="1" applyFill="1" applyBorder="1" applyAlignment="1">
      <alignment vertical="center" wrapText="1"/>
    </xf>
    <xf numFmtId="0" fontId="44" fillId="0" borderId="0" xfId="0" applyFont="1" applyBorder="1" applyAlignment="1">
      <alignment vertical="center"/>
    </xf>
    <xf numFmtId="0" fontId="78" fillId="0" borderId="0" xfId="0" applyFont="1" applyBorder="1" applyAlignment="1">
      <alignment wrapText="1"/>
    </xf>
    <xf numFmtId="4" fontId="20" fillId="0" borderId="0" xfId="0" applyNumberFormat="1" applyFont="1" applyBorder="1" applyAlignment="1">
      <alignment horizontal="center" vertical="center"/>
    </xf>
    <xf numFmtId="4" fontId="34" fillId="0" borderId="0" xfId="0" applyNumberFormat="1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44" fillId="0" borderId="0" xfId="0" applyFont="1" applyBorder="1"/>
    <xf numFmtId="0" fontId="20" fillId="0" borderId="0" xfId="0" applyFont="1" applyBorder="1"/>
    <xf numFmtId="0" fontId="2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4" fontId="33" fillId="0" borderId="0" xfId="0" applyNumberFormat="1" applyFont="1" applyBorder="1" applyAlignment="1">
      <alignment vertical="center"/>
    </xf>
    <xf numFmtId="4" fontId="44" fillId="0" borderId="0" xfId="0" applyNumberFormat="1" applyFont="1" applyBorder="1" applyAlignment="1">
      <alignment vertical="center"/>
    </xf>
    <xf numFmtId="4" fontId="66" fillId="0" borderId="0" xfId="0" applyNumberFormat="1" applyFont="1" applyBorder="1"/>
    <xf numFmtId="4" fontId="12" fillId="0" borderId="0" xfId="0" applyNumberFormat="1" applyFont="1" applyBorder="1"/>
    <xf numFmtId="4" fontId="20" fillId="0" borderId="0" xfId="0" applyNumberFormat="1" applyFont="1" applyFill="1" applyBorder="1" applyAlignment="1">
      <alignment horizontal="center" vertical="center"/>
    </xf>
    <xf numFmtId="4" fontId="44" fillId="0" borderId="0" xfId="0" applyNumberFormat="1" applyFont="1" applyFill="1" applyBorder="1" applyAlignment="1">
      <alignment vertical="center"/>
    </xf>
    <xf numFmtId="0" fontId="66" fillId="0" borderId="0" xfId="0" applyFont="1" applyAlignment="1">
      <alignment horizontal="left" vertical="center" wrapText="1"/>
    </xf>
    <xf numFmtId="4" fontId="37" fillId="0" borderId="1" xfId="0" applyNumberFormat="1" applyFont="1" applyBorder="1" applyAlignment="1">
      <alignment horizontal="center" vertical="center"/>
    </xf>
    <xf numFmtId="0" fontId="66" fillId="0" borderId="1" xfId="0" applyFont="1" applyBorder="1" applyAlignment="1">
      <alignment horizontal="center" vertical="center"/>
    </xf>
    <xf numFmtId="0" fontId="66" fillId="0" borderId="0" xfId="0" applyFont="1" applyFill="1" applyAlignment="1">
      <alignment horizontal="center" vertical="center"/>
    </xf>
    <xf numFmtId="4" fontId="39" fillId="0" borderId="0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0" fillId="0" borderId="1" xfId="0" applyNumberFormat="1" applyFont="1" applyBorder="1" applyAlignment="1">
      <alignment horizontal="left" vertical="center"/>
    </xf>
    <xf numFmtId="0" fontId="10" fillId="0" borderId="1" xfId="0" applyNumberFormat="1" applyFont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9" fillId="13" borderId="1" xfId="0" applyNumberFormat="1" applyFont="1" applyFill="1" applyBorder="1" applyAlignment="1">
      <alignment horizontal="left" vertical="center"/>
    </xf>
    <xf numFmtId="49" fontId="9" fillId="13" borderId="1" xfId="0" applyNumberFormat="1" applyFont="1" applyFill="1" applyBorder="1" applyAlignment="1">
      <alignment horizontal="center" vertical="center"/>
    </xf>
    <xf numFmtId="0" fontId="58" fillId="0" borderId="1" xfId="0" applyNumberFormat="1" applyFont="1" applyBorder="1" applyAlignment="1">
      <alignment horizontal="left" vertical="center" wrapText="1"/>
    </xf>
    <xf numFmtId="49" fontId="58" fillId="0" borderId="1" xfId="0" applyNumberFormat="1" applyFont="1" applyFill="1" applyBorder="1" applyAlignment="1">
      <alignment horizontal="center" vertical="center"/>
    </xf>
    <xf numFmtId="49" fontId="58" fillId="0" borderId="1" xfId="0" applyNumberFormat="1" applyFont="1" applyBorder="1" applyAlignment="1">
      <alignment horizontal="center" vertical="center"/>
    </xf>
    <xf numFmtId="0" fontId="9" fillId="14" borderId="1" xfId="0" applyNumberFormat="1" applyFont="1" applyFill="1" applyBorder="1" applyAlignment="1">
      <alignment horizontal="left" vertical="center" wrapText="1"/>
    </xf>
    <xf numFmtId="49" fontId="9" fillId="14" borderId="1" xfId="0" applyNumberFormat="1" applyFont="1" applyFill="1" applyBorder="1" applyAlignment="1">
      <alignment horizontal="center" vertical="center"/>
    </xf>
    <xf numFmtId="0" fontId="9" fillId="3" borderId="1" xfId="0" applyNumberFormat="1" applyFont="1" applyFill="1" applyBorder="1" applyAlignment="1">
      <alignment horizontal="left" vertical="center" wrapText="1"/>
    </xf>
    <xf numFmtId="49" fontId="9" fillId="3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15" borderId="1" xfId="0" applyNumberFormat="1" applyFont="1" applyFill="1" applyBorder="1" applyAlignment="1">
      <alignment horizontal="left" vertical="center" wrapText="1"/>
    </xf>
    <xf numFmtId="49" fontId="9" fillId="15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Border="1" applyAlignment="1">
      <alignment vertical="center" wrapText="1"/>
    </xf>
    <xf numFmtId="0" fontId="9" fillId="16" borderId="1" xfId="0" applyNumberFormat="1" applyFont="1" applyFill="1" applyBorder="1" applyAlignment="1">
      <alignment horizontal="left" vertical="center"/>
    </xf>
    <xf numFmtId="49" fontId="9" fillId="16" borderId="1" xfId="0" applyNumberFormat="1" applyFont="1" applyFill="1" applyBorder="1" applyAlignment="1">
      <alignment horizontal="center" vertical="center"/>
    </xf>
    <xf numFmtId="0" fontId="78" fillId="0" borderId="0" xfId="0" applyFont="1"/>
    <xf numFmtId="4" fontId="78" fillId="0" borderId="1" xfId="0" applyNumberFormat="1" applyFont="1" applyBorder="1" applyAlignment="1">
      <alignment horizontal="center" vertical="center"/>
    </xf>
    <xf numFmtId="4" fontId="78" fillId="0" borderId="1" xfId="0" applyNumberFormat="1" applyFont="1" applyFill="1" applyBorder="1" applyAlignment="1">
      <alignment horizontal="center" vertical="center"/>
    </xf>
    <xf numFmtId="0" fontId="78" fillId="0" borderId="0" xfId="0" applyFont="1" applyFill="1"/>
    <xf numFmtId="0" fontId="30" fillId="0" borderId="0" xfId="0" applyFont="1"/>
    <xf numFmtId="4" fontId="30" fillId="0" borderId="1" xfId="0" applyNumberFormat="1" applyFont="1" applyBorder="1" applyAlignment="1">
      <alignment horizontal="center" vertical="center"/>
    </xf>
    <xf numFmtId="4" fontId="30" fillId="13" borderId="1" xfId="0" applyNumberFormat="1" applyFont="1" applyFill="1" applyBorder="1" applyAlignment="1">
      <alignment horizontal="center" vertical="center"/>
    </xf>
    <xf numFmtId="4" fontId="30" fillId="14" borderId="1" xfId="0" applyNumberFormat="1" applyFont="1" applyFill="1" applyBorder="1" applyAlignment="1">
      <alignment horizontal="center" vertical="center"/>
    </xf>
    <xf numFmtId="4" fontId="30" fillId="3" borderId="1" xfId="0" applyNumberFormat="1" applyFont="1" applyFill="1" applyBorder="1" applyAlignment="1">
      <alignment horizontal="center" vertical="center"/>
    </xf>
    <xf numFmtId="4" fontId="30" fillId="15" borderId="1" xfId="0" applyNumberFormat="1" applyFont="1" applyFill="1" applyBorder="1" applyAlignment="1">
      <alignment horizontal="center" vertical="center"/>
    </xf>
    <xf numFmtId="4" fontId="30" fillId="16" borderId="1" xfId="0" applyNumberFormat="1" applyFont="1" applyFill="1" applyBorder="1" applyAlignment="1">
      <alignment horizontal="center" vertical="center"/>
    </xf>
    <xf numFmtId="4" fontId="8" fillId="3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4" fontId="9" fillId="13" borderId="1" xfId="0" applyNumberFormat="1" applyFont="1" applyFill="1" applyBorder="1" applyAlignment="1">
      <alignment horizontal="center" vertical="center"/>
    </xf>
    <xf numFmtId="4" fontId="58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2" fillId="0" borderId="0" xfId="0" applyFont="1"/>
    <xf numFmtId="49" fontId="6" fillId="0" borderId="1" xfId="0" applyNumberFormat="1" applyFont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/>
    </xf>
    <xf numFmtId="4" fontId="9" fillId="3" borderId="1" xfId="0" applyNumberFormat="1" applyFont="1" applyFill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4" fillId="0" borderId="0" xfId="0" applyNumberFormat="1" applyFont="1" applyBorder="1" applyAlignment="1">
      <alignment horizontal="left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" fontId="11" fillId="0" borderId="3" xfId="0" applyNumberFormat="1" applyFont="1" applyBorder="1" applyAlignment="1">
      <alignment horizontal="center" vertical="center"/>
    </xf>
    <xf numFmtId="4" fontId="11" fillId="0" borderId="4" xfId="0" applyNumberFormat="1" applyFont="1" applyBorder="1" applyAlignment="1">
      <alignment horizontal="center" vertical="center"/>
    </xf>
    <xf numFmtId="4" fontId="11" fillId="0" borderId="5" xfId="0" applyNumberFormat="1" applyFont="1" applyBorder="1" applyAlignment="1">
      <alignment horizontal="center" vertical="center"/>
    </xf>
    <xf numFmtId="4" fontId="11" fillId="0" borderId="35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9" fillId="13" borderId="13" xfId="0" applyNumberFormat="1" applyFont="1" applyFill="1" applyBorder="1" applyAlignment="1">
      <alignment horizontal="left" vertical="center"/>
    </xf>
    <xf numFmtId="49" fontId="9" fillId="13" borderId="13" xfId="0" applyNumberFormat="1" applyFont="1" applyFill="1" applyBorder="1" applyAlignment="1">
      <alignment horizontal="center" vertical="center"/>
    </xf>
    <xf numFmtId="4" fontId="30" fillId="13" borderId="13" xfId="0" applyNumberFormat="1" applyFont="1" applyFill="1" applyBorder="1" applyAlignment="1">
      <alignment horizontal="center" vertical="center"/>
    </xf>
    <xf numFmtId="0" fontId="9" fillId="13" borderId="1" xfId="0" applyNumberFormat="1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/>
    </xf>
    <xf numFmtId="0" fontId="20" fillId="13" borderId="1" xfId="0" applyFont="1" applyFill="1" applyBorder="1" applyAlignment="1">
      <alignment horizontal="center" vertical="center"/>
    </xf>
    <xf numFmtId="4" fontId="20" fillId="0" borderId="1" xfId="0" applyNumberFormat="1" applyFont="1" applyBorder="1" applyAlignment="1">
      <alignment horizontal="center" vertical="center"/>
    </xf>
    <xf numFmtId="4" fontId="20" fillId="2" borderId="1" xfId="0" applyNumberFormat="1" applyFont="1" applyFill="1" applyBorder="1" applyAlignment="1">
      <alignment horizontal="center" vertical="center"/>
    </xf>
    <xf numFmtId="4" fontId="79" fillId="0" borderId="1" xfId="0" applyNumberFormat="1" applyFont="1" applyFill="1" applyBorder="1" applyAlignment="1">
      <alignment horizontal="center" vertical="center"/>
    </xf>
    <xf numFmtId="4" fontId="79" fillId="13" borderId="1" xfId="0" applyNumberFormat="1" applyFont="1" applyFill="1" applyBorder="1" applyAlignment="1">
      <alignment horizontal="center" vertical="center"/>
    </xf>
    <xf numFmtId="4" fontId="79" fillId="3" borderId="1" xfId="0" applyNumberFormat="1" applyFont="1" applyFill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0" fontId="76" fillId="0" borderId="0" xfId="0" applyFont="1"/>
    <xf numFmtId="4" fontId="8" fillId="13" borderId="13" xfId="0" applyNumberFormat="1" applyFont="1" applyFill="1" applyBorder="1" applyAlignment="1">
      <alignment horizontal="center" vertical="center"/>
    </xf>
    <xf numFmtId="4" fontId="8" fillId="14" borderId="1" xfId="0" applyNumberFormat="1" applyFont="1" applyFill="1" applyBorder="1" applyAlignment="1">
      <alignment horizontal="center" vertical="center"/>
    </xf>
    <xf numFmtId="4" fontId="8" fillId="15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4" fontId="8" fillId="16" borderId="1" xfId="0" applyNumberFormat="1" applyFont="1" applyFill="1" applyBorder="1" applyAlignment="1">
      <alignment horizontal="center" vertical="center"/>
    </xf>
    <xf numFmtId="0" fontId="8" fillId="7" borderId="0" xfId="0" applyNumberFormat="1" applyFont="1" applyFill="1" applyBorder="1" applyAlignment="1">
      <alignment horizontal="left" vertical="center" wrapText="1"/>
    </xf>
    <xf numFmtId="0" fontId="75" fillId="7" borderId="0" xfId="0" applyFont="1" applyFill="1" applyAlignment="1">
      <alignment horizontal="left" vertical="center" wrapText="1"/>
    </xf>
    <xf numFmtId="0" fontId="7" fillId="7" borderId="2" xfId="0" applyFont="1" applyFill="1" applyBorder="1" applyAlignment="1">
      <alignment horizontal="left" vertical="center" wrapText="1"/>
    </xf>
    <xf numFmtId="0" fontId="8" fillId="7" borderId="0" xfId="0" applyFont="1" applyFill="1" applyAlignment="1">
      <alignment horizontal="left" vertical="center"/>
    </xf>
    <xf numFmtId="0" fontId="75" fillId="7" borderId="0" xfId="0" applyFont="1" applyFill="1" applyAlignment="1">
      <alignment horizontal="left" vertical="center"/>
    </xf>
    <xf numFmtId="0" fontId="8" fillId="7" borderId="0" xfId="0" applyNumberFormat="1" applyFont="1" applyFill="1" applyBorder="1" applyAlignment="1">
      <alignment horizontal="left" vertical="center"/>
    </xf>
    <xf numFmtId="0" fontId="7" fillId="7" borderId="0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left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2" fillId="5" borderId="18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81" fillId="0" borderId="1" xfId="0" applyFont="1" applyBorder="1" applyAlignment="1">
      <alignment horizontal="center"/>
    </xf>
    <xf numFmtId="0" fontId="82" fillId="0" borderId="1" xfId="0" applyFont="1" applyBorder="1" applyAlignment="1">
      <alignment horizontal="center" vertical="center" wrapText="1"/>
    </xf>
    <xf numFmtId="0" fontId="79" fillId="13" borderId="1" xfId="0" applyFont="1" applyFill="1" applyBorder="1" applyAlignment="1">
      <alignment horizontal="center"/>
    </xf>
    <xf numFmtId="4" fontId="79" fillId="13" borderId="13" xfId="0" applyNumberFormat="1" applyFont="1" applyFill="1" applyBorder="1" applyAlignment="1">
      <alignment horizontal="center" vertical="center"/>
    </xf>
    <xf numFmtId="4" fontId="79" fillId="14" borderId="1" xfId="0" applyNumberFormat="1" applyFont="1" applyFill="1" applyBorder="1" applyAlignment="1">
      <alignment horizontal="center" vertical="center"/>
    </xf>
    <xf numFmtId="4" fontId="79" fillId="15" borderId="1" xfId="0" applyNumberFormat="1" applyFont="1" applyFill="1" applyBorder="1" applyAlignment="1">
      <alignment horizontal="center" vertical="center"/>
    </xf>
    <xf numFmtId="4" fontId="79" fillId="0" borderId="1" xfId="0" applyNumberFormat="1" applyFont="1" applyBorder="1" applyAlignment="1">
      <alignment horizontal="center" vertical="center"/>
    </xf>
    <xf numFmtId="4" fontId="79" fillId="16" borderId="1" xfId="0" applyNumberFormat="1" applyFont="1" applyFill="1" applyBorder="1" applyAlignment="1">
      <alignment horizontal="center" vertical="center"/>
    </xf>
    <xf numFmtId="0" fontId="58" fillId="14" borderId="1" xfId="0" applyNumberFormat="1" applyFont="1" applyFill="1" applyBorder="1" applyAlignment="1">
      <alignment horizontal="left" vertical="center" wrapText="1"/>
    </xf>
    <xf numFmtId="49" fontId="58" fillId="14" borderId="1" xfId="0" applyNumberFormat="1" applyFont="1" applyFill="1" applyBorder="1" applyAlignment="1">
      <alignment horizontal="center" vertical="center"/>
    </xf>
    <xf numFmtId="0" fontId="4" fillId="3" borderId="0" xfId="0" applyNumberFormat="1" applyFont="1" applyFill="1" applyBorder="1" applyAlignment="1">
      <alignment horizontal="left"/>
    </xf>
    <xf numFmtId="0" fontId="15" fillId="0" borderId="0" xfId="0" applyFont="1" applyAlignment="1">
      <alignment horizontal="left" vertical="center" wrapText="1"/>
    </xf>
    <xf numFmtId="4" fontId="13" fillId="0" borderId="1" xfId="0" applyNumberFormat="1" applyFont="1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42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vertical="center" wrapText="1"/>
    </xf>
    <xf numFmtId="0" fontId="38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4" fontId="42" fillId="0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vertical="center" wrapText="1"/>
    </xf>
    <xf numFmtId="9" fontId="42" fillId="5" borderId="1" xfId="0" applyNumberFormat="1" applyFont="1" applyFill="1" applyBorder="1" applyAlignment="1">
      <alignment horizontal="center" vertical="center" wrapText="1"/>
    </xf>
    <xf numFmtId="4" fontId="42" fillId="5" borderId="0" xfId="0" applyNumberFormat="1" applyFont="1" applyFill="1" applyBorder="1" applyAlignment="1">
      <alignment horizontal="center" vertical="center" wrapText="1"/>
    </xf>
    <xf numFmtId="4" fontId="44" fillId="0" borderId="0" xfId="0" applyNumberFormat="1" applyFont="1"/>
    <xf numFmtId="0" fontId="28" fillId="0" borderId="0" xfId="0" applyFont="1" applyFill="1" applyBorder="1" applyAlignment="1">
      <alignment vertical="center" wrapText="1"/>
    </xf>
    <xf numFmtId="3" fontId="28" fillId="0" borderId="0" xfId="0" applyNumberFormat="1" applyFont="1" applyFill="1" applyBorder="1" applyAlignment="1">
      <alignment horizontal="center" vertical="center" wrapText="1"/>
    </xf>
    <xf numFmtId="4" fontId="42" fillId="9" borderId="1" xfId="0" applyNumberFormat="1" applyFont="1" applyFill="1" applyBorder="1" applyAlignment="1">
      <alignment horizontal="center" vertical="center" wrapText="1"/>
    </xf>
    <xf numFmtId="0" fontId="79" fillId="14" borderId="1" xfId="0" applyFont="1" applyFill="1" applyBorder="1" applyAlignment="1">
      <alignment horizontal="center" vertical="center"/>
    </xf>
    <xf numFmtId="0" fontId="79" fillId="0" borderId="1" xfId="0" applyFont="1" applyFill="1" applyBorder="1" applyAlignment="1">
      <alignment horizontal="center" vertical="center"/>
    </xf>
    <xf numFmtId="0" fontId="20" fillId="0" borderId="1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79" fillId="13" borderId="1" xfId="0" applyFont="1" applyFill="1" applyBorder="1" applyAlignment="1">
      <alignment horizontal="center" vertical="center"/>
    </xf>
    <xf numFmtId="0" fontId="7" fillId="7" borderId="18" xfId="0" applyFont="1" applyFill="1" applyBorder="1" applyAlignment="1">
      <alignment horizontal="center" vertical="center" wrapText="1"/>
    </xf>
    <xf numFmtId="4" fontId="7" fillId="7" borderId="36" xfId="0" applyNumberFormat="1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left" vertical="center"/>
    </xf>
    <xf numFmtId="0" fontId="76" fillId="7" borderId="0" xfId="0" applyFont="1" applyFill="1" applyBorder="1" applyAlignment="1">
      <alignment vertical="center"/>
    </xf>
    <xf numFmtId="0" fontId="76" fillId="7" borderId="0" xfId="0" applyFont="1" applyFill="1" applyAlignment="1">
      <alignment vertical="center"/>
    </xf>
    <xf numFmtId="4" fontId="7" fillId="7" borderId="27" xfId="0" applyNumberFormat="1" applyFont="1" applyFill="1" applyBorder="1" applyAlignment="1">
      <alignment horizontal="center" vertical="center" wrapText="1"/>
    </xf>
    <xf numFmtId="4" fontId="7" fillId="7" borderId="0" xfId="0" applyNumberFormat="1" applyFont="1" applyFill="1" applyBorder="1" applyAlignment="1">
      <alignment horizontal="center" vertical="center" wrapText="1"/>
    </xf>
    <xf numFmtId="4" fontId="7" fillId="7" borderId="8" xfId="0" applyNumberFormat="1" applyFont="1" applyFill="1" applyBorder="1" applyAlignment="1">
      <alignment horizontal="center" vertical="center" wrapText="1"/>
    </xf>
    <xf numFmtId="4" fontId="7" fillId="7" borderId="7" xfId="0" applyNumberFormat="1" applyFont="1" applyFill="1" applyBorder="1" applyAlignment="1">
      <alignment horizontal="center" vertical="center" wrapText="1"/>
    </xf>
    <xf numFmtId="0" fontId="81" fillId="0" borderId="0" xfId="0" applyFont="1" applyAlignment="1">
      <alignment horizontal="center" vertical="center"/>
    </xf>
    <xf numFmtId="4" fontId="4" fillId="0" borderId="0" xfId="0" applyNumberFormat="1" applyFont="1" applyAlignment="1">
      <alignment vertical="center"/>
    </xf>
    <xf numFmtId="0" fontId="85" fillId="7" borderId="0" xfId="0" applyFont="1" applyFill="1" applyBorder="1" applyAlignment="1">
      <alignment vertical="center" wrapText="1"/>
    </xf>
    <xf numFmtId="4" fontId="7" fillId="7" borderId="6" xfId="0" applyNumberFormat="1" applyFont="1" applyFill="1" applyBorder="1" applyAlignment="1">
      <alignment horizontal="center" vertical="center" wrapText="1"/>
    </xf>
    <xf numFmtId="0" fontId="1" fillId="7" borderId="0" xfId="0" applyNumberFormat="1" applyFont="1" applyFill="1" applyBorder="1" applyAlignment="1">
      <alignment horizontal="left" vertical="center"/>
    </xf>
    <xf numFmtId="0" fontId="75" fillId="7" borderId="0" xfId="0" applyFont="1" applyFill="1" applyBorder="1" applyAlignment="1">
      <alignment vertical="center"/>
    </xf>
    <xf numFmtId="0" fontId="8" fillId="7" borderId="0" xfId="0" applyNumberFormat="1" applyFont="1" applyFill="1" applyBorder="1" applyAlignment="1">
      <alignment vertical="center" wrapText="1"/>
    </xf>
    <xf numFmtId="0" fontId="75" fillId="7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0" fillId="7" borderId="0" xfId="0" applyFill="1" applyAlignment="1">
      <alignment vertical="center"/>
    </xf>
    <xf numFmtId="0" fontId="1" fillId="7" borderId="0" xfId="0" applyNumberFormat="1" applyFont="1" applyFill="1" applyBorder="1" applyAlignment="1">
      <alignment vertical="center"/>
    </xf>
    <xf numFmtId="0" fontId="4" fillId="7" borderId="0" xfId="0" applyNumberFormat="1" applyFont="1" applyFill="1" applyBorder="1" applyAlignment="1">
      <alignment horizontal="left" vertical="center"/>
    </xf>
    <xf numFmtId="0" fontId="7" fillId="7" borderId="0" xfId="0" applyNumberFormat="1" applyFont="1" applyFill="1" applyBorder="1" applyAlignment="1">
      <alignment horizontal="center" vertical="center"/>
    </xf>
    <xf numFmtId="4" fontId="8" fillId="2" borderId="0" xfId="0" applyNumberFormat="1" applyFont="1" applyFill="1" applyBorder="1" applyAlignment="1">
      <alignment horizontal="center" vertical="center" wrapText="1"/>
    </xf>
    <xf numFmtId="4" fontId="8" fillId="7" borderId="0" xfId="0" applyNumberFormat="1" applyFont="1" applyFill="1" applyBorder="1" applyAlignment="1">
      <alignment horizontal="center" vertical="center" wrapText="1"/>
    </xf>
    <xf numFmtId="0" fontId="1" fillId="7" borderId="0" xfId="0" applyFont="1" applyFill="1" applyBorder="1" applyAlignment="1">
      <alignment horizontal="center" vertical="center" wrapText="1"/>
    </xf>
    <xf numFmtId="3" fontId="75" fillId="7" borderId="1" xfId="0" applyNumberFormat="1" applyFont="1" applyFill="1" applyBorder="1" applyAlignment="1">
      <alignment horizontal="center" vertical="center"/>
    </xf>
    <xf numFmtId="3" fontId="7" fillId="7" borderId="1" xfId="0" applyNumberFormat="1" applyFont="1" applyFill="1" applyBorder="1" applyAlignment="1">
      <alignment horizontal="center" vertical="center"/>
    </xf>
    <xf numFmtId="4" fontId="85" fillId="7" borderId="0" xfId="0" applyNumberFormat="1" applyFont="1" applyFill="1" applyBorder="1" applyAlignment="1">
      <alignment vertical="center"/>
    </xf>
    <xf numFmtId="0" fontId="85" fillId="7" borderId="0" xfId="0" applyFont="1" applyFill="1" applyBorder="1" applyAlignment="1">
      <alignment vertical="center"/>
    </xf>
    <xf numFmtId="168" fontId="7" fillId="7" borderId="0" xfId="0" applyNumberFormat="1" applyFont="1" applyFill="1" applyBorder="1" applyAlignment="1">
      <alignment vertical="center"/>
    </xf>
    <xf numFmtId="167" fontId="7" fillId="9" borderId="22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horizontal="center" vertical="center" wrapText="1"/>
    </xf>
    <xf numFmtId="3" fontId="7" fillId="7" borderId="6" xfId="0" applyNumberFormat="1" applyFont="1" applyFill="1" applyBorder="1" applyAlignment="1">
      <alignment horizontal="center" vertical="center" wrapText="1"/>
    </xf>
    <xf numFmtId="4" fontId="8" fillId="7" borderId="6" xfId="0" applyNumberFormat="1" applyFont="1" applyFill="1" applyBorder="1" applyAlignment="1">
      <alignment horizontal="center" vertical="center" wrapText="1"/>
    </xf>
    <xf numFmtId="3" fontId="75" fillId="7" borderId="0" xfId="0" applyNumberFormat="1" applyFont="1" applyFill="1" applyBorder="1" applyAlignment="1">
      <alignment horizontal="center" vertical="center"/>
    </xf>
    <xf numFmtId="3" fontId="7" fillId="7" borderId="0" xfId="0" applyNumberFormat="1" applyFont="1" applyFill="1" applyBorder="1" applyAlignment="1">
      <alignment horizontal="center" vertical="center"/>
    </xf>
    <xf numFmtId="0" fontId="8" fillId="18" borderId="2" xfId="0" applyFont="1" applyFill="1" applyBorder="1" applyAlignment="1">
      <alignment horizontal="left" vertical="center" wrapText="1"/>
    </xf>
    <xf numFmtId="4" fontId="8" fillId="18" borderId="65" xfId="0" applyNumberFormat="1" applyFont="1" applyFill="1" applyBorder="1" applyAlignment="1">
      <alignment horizontal="center" vertical="center" wrapText="1"/>
    </xf>
    <xf numFmtId="0" fontId="7" fillId="7" borderId="0" xfId="0" applyNumberFormat="1" applyFont="1" applyFill="1" applyBorder="1" applyAlignment="1">
      <alignment horizontal="left" vertical="center" wrapText="1"/>
    </xf>
    <xf numFmtId="4" fontId="7" fillId="7" borderId="22" xfId="0" applyNumberFormat="1" applyFont="1" applyFill="1" applyBorder="1" applyAlignment="1">
      <alignment horizontal="center" vertical="center" wrapText="1"/>
    </xf>
    <xf numFmtId="4" fontId="8" fillId="2" borderId="26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7" fillId="7" borderId="22" xfId="0" applyNumberFormat="1" applyFont="1" applyFill="1" applyBorder="1" applyAlignment="1">
      <alignment horizontal="center" vertical="center" wrapText="1"/>
    </xf>
    <xf numFmtId="0" fontId="7" fillId="7" borderId="0" xfId="0" applyNumberFormat="1" applyFont="1" applyFill="1" applyBorder="1" applyAlignment="1">
      <alignment horizontal="left" vertical="center"/>
    </xf>
    <xf numFmtId="4" fontId="8" fillId="7" borderId="29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/>
    </xf>
    <xf numFmtId="0" fontId="8" fillId="7" borderId="0" xfId="0" applyNumberFormat="1" applyFont="1" applyFill="1" applyBorder="1" applyAlignment="1">
      <alignment vertical="center" wrapText="1"/>
    </xf>
    <xf numFmtId="0" fontId="87" fillId="7" borderId="0" xfId="0" applyFont="1" applyFill="1" applyBorder="1" applyAlignment="1">
      <alignment horizontal="left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38" fillId="10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168" fontId="85" fillId="7" borderId="0" xfId="0" applyNumberFormat="1" applyFont="1" applyFill="1" applyBorder="1" applyAlignment="1">
      <alignment vertical="center"/>
    </xf>
    <xf numFmtId="167" fontId="7" fillId="0" borderId="22" xfId="0" applyNumberFormat="1" applyFont="1" applyFill="1" applyBorder="1" applyAlignment="1">
      <alignment horizontal="center" vertical="center" wrapText="1"/>
    </xf>
    <xf numFmtId="0" fontId="88" fillId="7" borderId="0" xfId="0" applyFont="1" applyFill="1" applyBorder="1" applyAlignment="1">
      <alignment vertical="center"/>
    </xf>
    <xf numFmtId="4" fontId="87" fillId="7" borderId="0" xfId="0" applyNumberFormat="1" applyFont="1" applyFill="1" applyBorder="1" applyAlignment="1">
      <alignment vertical="center"/>
    </xf>
    <xf numFmtId="0" fontId="87" fillId="7" borderId="0" xfId="0" applyFont="1" applyFill="1" applyBorder="1" applyAlignment="1">
      <alignment vertical="center"/>
    </xf>
    <xf numFmtId="0" fontId="88" fillId="7" borderId="0" xfId="0" applyFont="1" applyFill="1" applyAlignment="1">
      <alignment vertical="center"/>
    </xf>
    <xf numFmtId="4" fontId="7" fillId="7" borderId="0" xfId="0" applyNumberFormat="1" applyFont="1" applyFill="1" applyBorder="1" applyAlignment="1">
      <alignment vertical="center" wrapText="1"/>
    </xf>
    <xf numFmtId="4" fontId="7" fillId="0" borderId="22" xfId="0" applyNumberFormat="1" applyFont="1" applyFill="1" applyBorder="1" applyAlignment="1">
      <alignment horizontal="center" vertical="center" wrapText="1"/>
    </xf>
    <xf numFmtId="0" fontId="82" fillId="0" borderId="0" xfId="0" applyFont="1" applyFill="1" applyAlignment="1">
      <alignment horizontal="center" vertical="center" wrapText="1"/>
    </xf>
    <xf numFmtId="0" fontId="82" fillId="0" borderId="0" xfId="0" applyFont="1" applyFill="1" applyAlignment="1">
      <alignment vertical="center"/>
    </xf>
    <xf numFmtId="4" fontId="82" fillId="0" borderId="0" xfId="0" applyNumberFormat="1" applyFont="1" applyAlignment="1">
      <alignment horizontal="center" vertical="center"/>
    </xf>
    <xf numFmtId="0" fontId="82" fillId="0" borderId="0" xfId="0" applyFont="1" applyAlignment="1">
      <alignment vertical="center"/>
    </xf>
    <xf numFmtId="4" fontId="82" fillId="0" borderId="0" xfId="0" applyNumberFormat="1" applyFont="1" applyBorder="1" applyAlignment="1">
      <alignment vertical="center"/>
    </xf>
    <xf numFmtId="0" fontId="82" fillId="0" borderId="0" xfId="0" applyFont="1" applyBorder="1" applyAlignment="1">
      <alignment vertical="center"/>
    </xf>
    <xf numFmtId="4" fontId="82" fillId="0" borderId="0" xfId="0" applyNumberFormat="1" applyFont="1" applyBorder="1" applyAlignment="1">
      <alignment horizontal="left" vertical="center"/>
    </xf>
    <xf numFmtId="0" fontId="37" fillId="0" borderId="0" xfId="0" applyFont="1" applyFill="1" applyAlignment="1">
      <alignment horizontal="left" vertical="center"/>
    </xf>
    <xf numFmtId="49" fontId="38" fillId="2" borderId="1" xfId="0" applyNumberFormat="1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Alignment="1">
      <alignment horizontal="center" vertical="center" wrapText="1"/>
    </xf>
    <xf numFmtId="0" fontId="66" fillId="0" borderId="0" xfId="0" applyFont="1" applyFill="1" applyAlignment="1">
      <alignment vertical="center"/>
    </xf>
    <xf numFmtId="0" fontId="66" fillId="0" borderId="0" xfId="0" applyFont="1" applyFill="1" applyAlignment="1">
      <alignment horizontal="left" vertical="center"/>
    </xf>
    <xf numFmtId="3" fontId="7" fillId="7" borderId="0" xfId="0" applyNumberFormat="1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right" vertical="center"/>
    </xf>
    <xf numFmtId="0" fontId="7" fillId="7" borderId="6" xfId="0" applyFont="1" applyFill="1" applyBorder="1" applyAlignment="1">
      <alignment horizontal="right" vertical="center"/>
    </xf>
    <xf numFmtId="0" fontId="8" fillId="7" borderId="0" xfId="0" applyFont="1" applyFill="1" applyBorder="1" applyAlignment="1">
      <alignment vertical="center" wrapText="1"/>
    </xf>
    <xf numFmtId="0" fontId="76" fillId="0" borderId="0" xfId="0" applyFont="1" applyFill="1" applyBorder="1" applyAlignment="1">
      <alignment vertical="center"/>
    </xf>
    <xf numFmtId="0" fontId="76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 wrapText="1"/>
    </xf>
    <xf numFmtId="4" fontId="87" fillId="7" borderId="0" xfId="0" applyNumberFormat="1" applyFont="1" applyFill="1" applyBorder="1" applyAlignment="1">
      <alignment horizontal="left" vertical="center" wrapText="1"/>
    </xf>
    <xf numFmtId="3" fontId="75" fillId="7" borderId="12" xfId="0" applyNumberFormat="1" applyFont="1" applyFill="1" applyBorder="1" applyAlignment="1">
      <alignment horizontal="center" vertical="center"/>
    </xf>
    <xf numFmtId="0" fontId="11" fillId="7" borderId="0" xfId="0" applyNumberFormat="1" applyFont="1" applyFill="1" applyBorder="1" applyAlignment="1">
      <alignment vertical="center"/>
    </xf>
    <xf numFmtId="0" fontId="51" fillId="7" borderId="0" xfId="0" applyNumberFormat="1" applyFont="1" applyFill="1" applyBorder="1" applyAlignment="1">
      <alignment vertical="center"/>
    </xf>
    <xf numFmtId="0" fontId="43" fillId="7" borderId="0" xfId="0" applyNumberFormat="1" applyFont="1" applyFill="1" applyBorder="1" applyAlignment="1">
      <alignment vertical="center"/>
    </xf>
    <xf numFmtId="0" fontId="19" fillId="7" borderId="0" xfId="0" applyNumberFormat="1" applyFont="1" applyFill="1" applyBorder="1" applyAlignment="1">
      <alignment vertical="center" wrapText="1"/>
    </xf>
    <xf numFmtId="0" fontId="11" fillId="7" borderId="0" xfId="0" applyFont="1" applyFill="1" applyBorder="1" applyAlignment="1">
      <alignment vertical="center"/>
    </xf>
    <xf numFmtId="0" fontId="11" fillId="7" borderId="0" xfId="0" applyFont="1" applyFill="1" applyAlignment="1">
      <alignment vertical="center" wrapText="1"/>
    </xf>
    <xf numFmtId="0" fontId="8" fillId="7" borderId="0" xfId="0" applyFont="1" applyFill="1" applyBorder="1" applyAlignment="1">
      <alignment horizontal="right" vertical="center"/>
    </xf>
    <xf numFmtId="0" fontId="7" fillId="7" borderId="0" xfId="0" applyFont="1" applyFill="1" applyBorder="1" applyAlignment="1">
      <alignment horizontal="right" vertical="center"/>
    </xf>
    <xf numFmtId="4" fontId="8" fillId="14" borderId="1" xfId="0" applyNumberFormat="1" applyFont="1" applyFill="1" applyBorder="1" applyAlignment="1">
      <alignment horizontal="center" vertical="center" wrapText="1"/>
    </xf>
    <xf numFmtId="167" fontId="7" fillId="0" borderId="61" xfId="0" applyNumberFormat="1" applyFont="1" applyFill="1" applyBorder="1" applyAlignment="1">
      <alignment horizontal="center" vertical="center" wrapText="1"/>
    </xf>
    <xf numFmtId="0" fontId="53" fillId="7" borderId="0" xfId="0" applyFont="1" applyFill="1" applyBorder="1" applyAlignment="1">
      <alignment vertical="center"/>
    </xf>
    <xf numFmtId="0" fontId="43" fillId="7" borderId="0" xfId="0" applyFont="1" applyFill="1" applyBorder="1" applyAlignment="1">
      <alignment vertical="center"/>
    </xf>
    <xf numFmtId="0" fontId="43" fillId="7" borderId="0" xfId="0" applyFont="1" applyFill="1" applyBorder="1" applyAlignment="1">
      <alignment horizontal="left" vertical="center"/>
    </xf>
    <xf numFmtId="0" fontId="43" fillId="7" borderId="0" xfId="0" applyFont="1" applyFill="1" applyBorder="1" applyAlignment="1">
      <alignment horizontal="center" vertical="center"/>
    </xf>
    <xf numFmtId="0" fontId="43" fillId="7" borderId="0" xfId="0" applyNumberFormat="1" applyFont="1" applyFill="1" applyBorder="1" applyAlignment="1">
      <alignment horizontal="left" vertical="center"/>
    </xf>
    <xf numFmtId="0" fontId="63" fillId="0" borderId="0" xfId="0" applyFont="1" applyAlignment="1">
      <alignment vertical="center"/>
    </xf>
    <xf numFmtId="0" fontId="90" fillId="0" borderId="0" xfId="0" applyFont="1" applyAlignment="1">
      <alignment horizontal="left" vertical="center" wrapText="1"/>
    </xf>
    <xf numFmtId="0" fontId="91" fillId="7" borderId="0" xfId="0" applyFont="1" applyFill="1" applyBorder="1" applyAlignment="1">
      <alignment vertical="center"/>
    </xf>
    <xf numFmtId="0" fontId="91" fillId="7" borderId="0" xfId="0" applyFont="1" applyFill="1" applyAlignment="1">
      <alignment horizontal="left" vertical="center" wrapText="1"/>
    </xf>
    <xf numFmtId="0" fontId="92" fillId="7" borderId="0" xfId="0" applyFont="1" applyFill="1" applyBorder="1" applyAlignment="1">
      <alignment vertical="center"/>
    </xf>
    <xf numFmtId="0" fontId="92" fillId="7" borderId="0" xfId="0" applyFont="1" applyFill="1" applyAlignment="1">
      <alignment vertical="center"/>
    </xf>
    <xf numFmtId="0" fontId="91" fillId="7" borderId="0" xfId="0" applyFont="1" applyFill="1" applyAlignment="1">
      <alignment horizontal="left" vertical="center"/>
    </xf>
    <xf numFmtId="0" fontId="91" fillId="7" borderId="0" xfId="0" applyNumberFormat="1" applyFont="1" applyFill="1" applyBorder="1" applyAlignment="1">
      <alignment horizontal="left" vertical="center"/>
    </xf>
    <xf numFmtId="0" fontId="63" fillId="7" borderId="0" xfId="0" applyFont="1" applyFill="1" applyAlignment="1">
      <alignment vertical="center"/>
    </xf>
    <xf numFmtId="0" fontId="11" fillId="7" borderId="0" xfId="0" applyNumberFormat="1" applyFont="1" applyFill="1" applyBorder="1" applyAlignment="1">
      <alignment horizontal="left" vertical="center"/>
    </xf>
    <xf numFmtId="0" fontId="19" fillId="7" borderId="0" xfId="0" applyNumberFormat="1" applyFont="1" applyFill="1" applyBorder="1" applyAlignment="1">
      <alignment horizontal="left" vertical="center" wrapText="1"/>
    </xf>
    <xf numFmtId="0" fontId="11" fillId="7" borderId="0" xfId="0" applyFont="1" applyFill="1" applyAlignment="1">
      <alignment vertical="center"/>
    </xf>
    <xf numFmtId="0" fontId="19" fillId="7" borderId="0" xfId="0" applyFont="1" applyFill="1" applyAlignment="1">
      <alignment horizontal="left" vertical="center"/>
    </xf>
    <xf numFmtId="0" fontId="46" fillId="3" borderId="0" xfId="0" applyFont="1" applyFill="1" applyAlignment="1">
      <alignment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" fontId="8" fillId="2" borderId="25" xfId="0" applyNumberFormat="1" applyFont="1" applyFill="1" applyBorder="1" applyAlignment="1">
      <alignment horizontal="center" vertical="center" wrapText="1"/>
    </xf>
    <xf numFmtId="4" fontId="8" fillId="7" borderId="28" xfId="0" applyNumberFormat="1" applyFont="1" applyFill="1" applyBorder="1" applyAlignment="1">
      <alignment horizontal="center" vertical="center" wrapText="1"/>
    </xf>
    <xf numFmtId="4" fontId="8" fillId="2" borderId="21" xfId="0" applyNumberFormat="1" applyFont="1" applyFill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horizontal="center" vertical="center" wrapText="1"/>
    </xf>
    <xf numFmtId="4" fontId="8" fillId="2" borderId="22" xfId="0" applyNumberFormat="1" applyFont="1" applyFill="1" applyBorder="1" applyAlignment="1">
      <alignment horizontal="center" vertical="center" wrapText="1"/>
    </xf>
    <xf numFmtId="4" fontId="8" fillId="2" borderId="26" xfId="0" applyNumberFormat="1" applyFont="1" applyFill="1" applyBorder="1" applyAlignment="1">
      <alignment horizontal="center" vertical="center" wrapText="1"/>
    </xf>
    <xf numFmtId="4" fontId="8" fillId="7" borderId="29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33" fillId="0" borderId="0" xfId="0" applyFont="1" applyAlignment="1">
      <alignment horizontal="right" vertical="center"/>
    </xf>
    <xf numFmtId="4" fontId="8" fillId="18" borderId="37" xfId="0" applyNumberFormat="1" applyFont="1" applyFill="1" applyBorder="1" applyAlignment="1">
      <alignment horizontal="center" vertical="center" wrapText="1"/>
    </xf>
    <xf numFmtId="167" fontId="7" fillId="9" borderId="16" xfId="0" applyNumberFormat="1" applyFont="1" applyFill="1" applyBorder="1" applyAlignment="1">
      <alignment horizontal="center" vertical="center" wrapText="1"/>
    </xf>
    <xf numFmtId="167" fontId="7" fillId="0" borderId="16" xfId="0" applyNumberFormat="1" applyFont="1" applyFill="1" applyBorder="1" applyAlignment="1">
      <alignment horizontal="center" vertical="center" wrapText="1"/>
    </xf>
    <xf numFmtId="167" fontId="7" fillId="0" borderId="35" xfId="0" applyNumberFormat="1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/>
    </xf>
    <xf numFmtId="167" fontId="8" fillId="2" borderId="26" xfId="0" applyNumberFormat="1" applyFont="1" applyFill="1" applyBorder="1" applyAlignment="1">
      <alignment horizontal="center" vertical="center" wrapText="1"/>
    </xf>
    <xf numFmtId="4" fontId="8" fillId="14" borderId="69" xfId="0" applyNumberFormat="1" applyFont="1" applyFill="1" applyBorder="1" applyAlignment="1">
      <alignment horizontal="center" vertical="center" wrapText="1"/>
    </xf>
    <xf numFmtId="4" fontId="8" fillId="14" borderId="48" xfId="0" applyNumberFormat="1" applyFont="1" applyFill="1" applyBorder="1" applyAlignment="1">
      <alignment horizontal="center" vertical="center" wrapText="1"/>
    </xf>
    <xf numFmtId="4" fontId="66" fillId="0" borderId="1" xfId="0" applyNumberFormat="1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49" fontId="94" fillId="0" borderId="1" xfId="0" applyNumberFormat="1" applyFont="1" applyBorder="1" applyAlignment="1">
      <alignment horizontal="center" vertical="center" wrapText="1"/>
    </xf>
    <xf numFmtId="4" fontId="85" fillId="0" borderId="1" xfId="0" applyNumberFormat="1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4" fontId="0" fillId="0" borderId="0" xfId="0" applyNumberFormat="1"/>
    <xf numFmtId="0" fontId="95" fillId="0" borderId="0" xfId="0" applyFont="1" applyAlignment="1">
      <alignment horizontal="center" vertical="center"/>
    </xf>
    <xf numFmtId="4" fontId="95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49" fontId="11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right" vertical="center" wrapText="1"/>
    </xf>
    <xf numFmtId="0" fontId="11" fillId="0" borderId="1" xfId="0" applyNumberFormat="1" applyFont="1" applyBorder="1" applyAlignment="1">
      <alignment horizontal="right" vertical="center" wrapText="1"/>
    </xf>
    <xf numFmtId="4" fontId="11" fillId="0" borderId="1" xfId="0" applyNumberFormat="1" applyFont="1" applyBorder="1" applyAlignment="1">
      <alignment horizontal="right" vertical="center" wrapText="1"/>
    </xf>
    <xf numFmtId="4" fontId="53" fillId="0" borderId="0" xfId="0" applyNumberFormat="1" applyFont="1" applyFill="1" applyBorder="1" applyAlignment="1">
      <alignment horizontal="center" vertical="center"/>
    </xf>
    <xf numFmtId="4" fontId="43" fillId="0" borderId="0" xfId="0" applyNumberFormat="1" applyFont="1" applyFill="1" applyAlignment="1">
      <alignment horizontal="center" vertical="center"/>
    </xf>
    <xf numFmtId="4" fontId="53" fillId="0" borderId="0" xfId="0" applyNumberFormat="1" applyFont="1" applyFill="1" applyAlignment="1">
      <alignment horizontal="center" vertical="center"/>
    </xf>
    <xf numFmtId="4" fontId="1" fillId="0" borderId="4" xfId="0" applyNumberFormat="1" applyFont="1" applyFill="1" applyBorder="1" applyAlignment="1">
      <alignment vertical="center"/>
    </xf>
    <xf numFmtId="0" fontId="78" fillId="0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4" fillId="0" borderId="1" xfId="0" applyFont="1" applyBorder="1" applyAlignment="1">
      <alignment horizontal="center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38" fillId="5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15" fillId="0" borderId="0" xfId="5" applyFont="1" applyFill="1" applyAlignment="1">
      <alignment vertical="center"/>
    </xf>
    <xf numFmtId="0" fontId="1" fillId="0" borderId="0" xfId="5" applyFont="1" applyFill="1"/>
    <xf numFmtId="49" fontId="11" fillId="0" borderId="70" xfId="3" applyNumberFormat="1" applyFont="1" applyFill="1" applyBorder="1" applyAlignment="1">
      <alignment horizontal="center" vertical="center" wrapText="1"/>
    </xf>
    <xf numFmtId="49" fontId="11" fillId="0" borderId="71" xfId="3" applyNumberFormat="1" applyFont="1" applyFill="1" applyBorder="1" applyAlignment="1">
      <alignment horizontal="center" vertical="center" wrapText="1"/>
    </xf>
    <xf numFmtId="49" fontId="11" fillId="0" borderId="71" xfId="3" applyNumberFormat="1" applyFont="1" applyFill="1" applyBorder="1" applyAlignment="1">
      <alignment horizontal="right" vertical="center" wrapText="1"/>
    </xf>
    <xf numFmtId="0" fontId="11" fillId="0" borderId="71" xfId="3" applyNumberFormat="1" applyFont="1" applyFill="1" applyBorder="1" applyAlignment="1">
      <alignment horizontal="right" vertical="center" wrapText="1"/>
    </xf>
    <xf numFmtId="4" fontId="11" fillId="0" borderId="71" xfId="3" applyNumberFormat="1" applyFont="1" applyFill="1" applyBorder="1" applyAlignment="1">
      <alignment horizontal="right" vertical="center" wrapText="1"/>
    </xf>
    <xf numFmtId="168" fontId="98" fillId="7" borderId="0" xfId="0" applyNumberFormat="1" applyFont="1" applyFill="1" applyBorder="1" applyAlignment="1">
      <alignment vertical="center"/>
    </xf>
    <xf numFmtId="4" fontId="7" fillId="7" borderId="5" xfId="0" applyNumberFormat="1" applyFont="1" applyFill="1" applyBorder="1" applyAlignment="1">
      <alignment horizontal="center" vertical="center" wrapText="1"/>
    </xf>
    <xf numFmtId="2" fontId="42" fillId="5" borderId="1" xfId="0" applyNumberFormat="1" applyFont="1" applyFill="1" applyBorder="1" applyAlignment="1">
      <alignment horizontal="center" vertical="center" wrapText="1"/>
    </xf>
    <xf numFmtId="0" fontId="99" fillId="0" borderId="1" xfId="0" applyFont="1" applyBorder="1" applyAlignment="1">
      <alignment horizontal="left" vertical="center" wrapText="1"/>
    </xf>
    <xf numFmtId="3" fontId="42" fillId="0" borderId="1" xfId="0" applyNumberFormat="1" applyFont="1" applyFill="1" applyBorder="1" applyAlignment="1">
      <alignment horizontal="center" vertical="center" wrapText="1"/>
    </xf>
    <xf numFmtId="0" fontId="7" fillId="7" borderId="0" xfId="0" applyNumberFormat="1" applyFont="1" applyFill="1" applyBorder="1" applyAlignment="1">
      <alignment horizontal="left" vertical="center"/>
    </xf>
    <xf numFmtId="4" fontId="43" fillId="0" borderId="0" xfId="0" applyNumberFormat="1" applyFont="1" applyBorder="1" applyAlignment="1">
      <alignment horizontal="left" vertical="center"/>
    </xf>
    <xf numFmtId="4" fontId="43" fillId="7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8" fillId="3" borderId="0" xfId="0" applyFont="1" applyFill="1" applyAlignment="1">
      <alignment vertical="center" wrapText="1"/>
    </xf>
    <xf numFmtId="4" fontId="11" fillId="0" borderId="71" xfId="3" applyNumberFormat="1" applyFont="1" applyFill="1" applyBorder="1" applyAlignment="1">
      <alignment horizontal="right"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8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42" fillId="7" borderId="1" xfId="0" applyNumberFormat="1" applyFont="1" applyFill="1" applyBorder="1" applyAlignment="1">
      <alignment horizontal="center" vertical="center" wrapText="1"/>
    </xf>
    <xf numFmtId="0" fontId="44" fillId="5" borderId="1" xfId="0" applyFont="1" applyFill="1" applyBorder="1" applyAlignment="1">
      <alignment horizontal="left" vertical="center" wrapText="1"/>
    </xf>
    <xf numFmtId="0" fontId="42" fillId="5" borderId="13" xfId="0" applyFont="1" applyFill="1" applyBorder="1" applyAlignment="1">
      <alignment horizontal="left" vertical="center" wrapText="1"/>
    </xf>
    <xf numFmtId="3" fontId="42" fillId="5" borderId="13" xfId="0" applyNumberFormat="1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left" vertical="center" wrapText="1"/>
    </xf>
    <xf numFmtId="3" fontId="43" fillId="0" borderId="1" xfId="0" applyNumberFormat="1" applyFont="1" applyFill="1" applyBorder="1" applyAlignment="1">
      <alignment horizontal="center" vertical="center" wrapText="1"/>
    </xf>
    <xf numFmtId="4" fontId="43" fillId="5" borderId="1" xfId="0" applyNumberFormat="1" applyFont="1" applyFill="1" applyBorder="1" applyAlignment="1">
      <alignment horizontal="center" vertical="center" wrapText="1"/>
    </xf>
    <xf numFmtId="4" fontId="44" fillId="0" borderId="1" xfId="0" applyNumberFormat="1" applyFont="1" applyBorder="1" applyAlignment="1">
      <alignment horizontal="center" vertical="center"/>
    </xf>
    <xf numFmtId="4" fontId="34" fillId="0" borderId="1" xfId="0" applyNumberFormat="1" applyFont="1" applyBorder="1" applyAlignment="1">
      <alignment horizontal="center" vertical="center"/>
    </xf>
    <xf numFmtId="4" fontId="20" fillId="0" borderId="1" xfId="0" applyNumberFormat="1" applyFont="1" applyFill="1" applyBorder="1" applyAlignment="1">
      <alignment horizontal="center" vertical="center"/>
    </xf>
    <xf numFmtId="4" fontId="44" fillId="0" borderId="18" xfId="0" applyNumberFormat="1" applyFont="1" applyFill="1" applyBorder="1" applyAlignment="1">
      <alignment horizontal="center" vertical="center"/>
    </xf>
    <xf numFmtId="4" fontId="44" fillId="0" borderId="72" xfId="0" applyNumberFormat="1" applyFont="1" applyFill="1" applyBorder="1" applyAlignment="1">
      <alignment horizontal="center" vertical="center"/>
    </xf>
    <xf numFmtId="4" fontId="66" fillId="0" borderId="0" xfId="0" applyNumberFormat="1" applyFont="1" applyAlignment="1">
      <alignment horizontal="right" vertical="center"/>
    </xf>
    <xf numFmtId="4" fontId="33" fillId="0" borderId="72" xfId="0" applyNumberFormat="1" applyFont="1" applyBorder="1" applyAlignment="1">
      <alignment horizontal="center" vertical="center"/>
    </xf>
    <xf numFmtId="4" fontId="33" fillId="0" borderId="0" xfId="0" applyNumberFormat="1" applyFont="1" applyBorder="1" applyAlignment="1">
      <alignment horizontal="center" vertical="center"/>
    </xf>
    <xf numFmtId="4" fontId="44" fillId="0" borderId="1" xfId="0" applyNumberFormat="1" applyFont="1" applyFill="1" applyBorder="1" applyAlignment="1">
      <alignment horizontal="center"/>
    </xf>
    <xf numFmtId="4" fontId="43" fillId="0" borderId="1" xfId="0" applyNumberFormat="1" applyFont="1" applyBorder="1" applyAlignment="1">
      <alignment horizontal="center" vertical="center"/>
    </xf>
    <xf numFmtId="4" fontId="43" fillId="0" borderId="0" xfId="0" applyNumberFormat="1" applyFont="1" applyBorder="1" applyAlignment="1">
      <alignment vertical="center" wrapText="1"/>
    </xf>
    <xf numFmtId="0" fontId="44" fillId="0" borderId="0" xfId="0" applyFont="1" applyAlignment="1">
      <alignment vertical="center"/>
    </xf>
    <xf numFmtId="0" fontId="42" fillId="5" borderId="13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99" fillId="7" borderId="1" xfId="0" applyFont="1" applyFill="1" applyBorder="1" applyAlignment="1">
      <alignment horizontal="left" vertical="center" wrapText="1"/>
    </xf>
    <xf numFmtId="0" fontId="42" fillId="5" borderId="13" xfId="0" applyFont="1" applyFill="1" applyBorder="1" applyAlignment="1">
      <alignment vertical="center" wrapText="1"/>
    </xf>
    <xf numFmtId="0" fontId="42" fillId="5" borderId="1" xfId="0" applyFont="1" applyFill="1" applyBorder="1" applyAlignment="1">
      <alignment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7" fillId="7" borderId="0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vertical="center"/>
    </xf>
    <xf numFmtId="4" fontId="11" fillId="0" borderId="1" xfId="0" applyNumberFormat="1" applyFont="1" applyBorder="1" applyAlignment="1">
      <alignment horizontal="right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right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4" fillId="0" borderId="1" xfId="0" applyFont="1" applyBorder="1" applyAlignment="1">
      <alignment horizontal="center" vertical="center"/>
    </xf>
    <xf numFmtId="4" fontId="43" fillId="0" borderId="0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0" fillId="0" borderId="1" xfId="0" applyNumberFormat="1" applyFont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4" fontId="12" fillId="0" borderId="18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0" fontId="30" fillId="2" borderId="11" xfId="0" applyFont="1" applyFill="1" applyBorder="1" applyAlignment="1">
      <alignment vertical="center" wrapText="1"/>
    </xf>
    <xf numFmtId="0" fontId="30" fillId="2" borderId="1" xfId="0" applyFont="1" applyFill="1" applyBorder="1" applyAlignment="1">
      <alignment horizontal="center" vertical="center" wrapText="1"/>
    </xf>
    <xf numFmtId="4" fontId="30" fillId="2" borderId="1" xfId="0" applyNumberFormat="1" applyFont="1" applyFill="1" applyBorder="1" applyAlignment="1">
      <alignment horizontal="center" vertical="center"/>
    </xf>
    <xf numFmtId="0" fontId="80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0" fontId="96" fillId="0" borderId="0" xfId="0" applyNumberFormat="1" applyFont="1" applyBorder="1" applyAlignment="1">
      <alignment horizontal="left"/>
    </xf>
    <xf numFmtId="49" fontId="10" fillId="19" borderId="1" xfId="0" applyNumberFormat="1" applyFont="1" applyFill="1" applyBorder="1" applyAlignment="1">
      <alignment horizontal="center" vertical="center"/>
    </xf>
    <xf numFmtId="49" fontId="10" fillId="8" borderId="1" xfId="0" applyNumberFormat="1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44" fillId="0" borderId="0" xfId="0" applyNumberFormat="1" applyFont="1" applyFill="1" applyAlignment="1">
      <alignment horizontal="left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" fontId="11" fillId="0" borderId="71" xfId="3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4" fontId="43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10" fillId="0" borderId="0" xfId="0" applyFont="1" applyFill="1" applyAlignment="1">
      <alignment vertical="center"/>
    </xf>
    <xf numFmtId="4" fontId="43" fillId="0" borderId="0" xfId="0" applyNumberFormat="1" applyFont="1" applyFill="1" applyAlignment="1">
      <alignment vertical="center"/>
    </xf>
    <xf numFmtId="0" fontId="43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11" fillId="0" borderId="71" xfId="3" applyNumberFormat="1" applyFont="1" applyFill="1" applyBorder="1" applyAlignment="1">
      <alignment horizontal="right" vertical="center" wrapText="1"/>
    </xf>
    <xf numFmtId="0" fontId="7" fillId="7" borderId="0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" fontId="44" fillId="0" borderId="18" xfId="0" applyNumberFormat="1" applyFont="1" applyBorder="1" applyAlignment="1">
      <alignment horizontal="center" vertical="center"/>
    </xf>
    <xf numFmtId="4" fontId="44" fillId="0" borderId="13" xfId="0" applyNumberFormat="1" applyFont="1" applyBorder="1" applyAlignment="1">
      <alignment horizontal="center" vertical="center"/>
    </xf>
    <xf numFmtId="0" fontId="40" fillId="0" borderId="47" xfId="0" applyFont="1" applyBorder="1" applyAlignment="1">
      <alignment vertical="center"/>
    </xf>
    <xf numFmtId="4" fontId="33" fillId="0" borderId="68" xfId="0" applyNumberFormat="1" applyFont="1" applyBorder="1" applyAlignment="1">
      <alignment horizontal="center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4" fontId="75" fillId="7" borderId="12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38" fillId="7" borderId="0" xfId="0" applyFont="1" applyFill="1" applyBorder="1" applyAlignment="1">
      <alignment horizontal="center" vertical="center" wrapText="1"/>
    </xf>
    <xf numFmtId="0" fontId="38" fillId="7" borderId="0" xfId="0" applyFont="1" applyFill="1" applyBorder="1" applyAlignment="1">
      <alignment horizontal="right" vertical="center" wrapText="1"/>
    </xf>
    <xf numFmtId="4" fontId="38" fillId="7" borderId="0" xfId="0" applyNumberFormat="1" applyFont="1" applyFill="1" applyBorder="1" applyAlignment="1">
      <alignment horizontal="center" vertical="center" wrapText="1"/>
    </xf>
    <xf numFmtId="0" fontId="44" fillId="7" borderId="0" xfId="0" applyFont="1" applyFill="1" applyAlignment="1">
      <alignment vertical="center"/>
    </xf>
    <xf numFmtId="0" fontId="44" fillId="7" borderId="0" xfId="0" applyFont="1" applyFill="1" applyAlignment="1">
      <alignment horizontal="center" vertical="center"/>
    </xf>
    <xf numFmtId="4" fontId="70" fillId="7" borderId="0" xfId="0" applyNumberFormat="1" applyFont="1" applyFill="1" applyBorder="1" applyAlignment="1">
      <alignment horizontal="center" vertical="center" wrapText="1"/>
    </xf>
    <xf numFmtId="4" fontId="44" fillId="7" borderId="1" xfId="0" applyNumberFormat="1" applyFont="1" applyFill="1" applyBorder="1" applyAlignment="1">
      <alignment horizontal="center" vertical="center"/>
    </xf>
    <xf numFmtId="0" fontId="44" fillId="7" borderId="0" xfId="0" applyFont="1" applyFill="1" applyBorder="1" applyAlignment="1">
      <alignment vertical="center"/>
    </xf>
    <xf numFmtId="4" fontId="44" fillId="7" borderId="0" xfId="0" applyNumberFormat="1" applyFont="1" applyFill="1" applyBorder="1" applyAlignment="1">
      <alignment horizontal="center" vertical="center"/>
    </xf>
    <xf numFmtId="4" fontId="44" fillId="7" borderId="0" xfId="0" applyNumberFormat="1" applyFont="1" applyFill="1" applyBorder="1" applyAlignment="1">
      <alignment vertical="center"/>
    </xf>
    <xf numFmtId="0" fontId="43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4" fontId="43" fillId="7" borderId="1" xfId="0" applyNumberFormat="1" applyFont="1" applyFill="1" applyBorder="1" applyAlignment="1">
      <alignment horizontal="center" vertical="center" wrapText="1"/>
    </xf>
    <xf numFmtId="0" fontId="40" fillId="9" borderId="1" xfId="0" applyFont="1" applyFill="1" applyBorder="1" applyAlignment="1">
      <alignment horizontal="center" vertical="center" wrapText="1"/>
    </xf>
    <xf numFmtId="0" fontId="40" fillId="9" borderId="1" xfId="0" applyFont="1" applyFill="1" applyBorder="1" applyAlignment="1">
      <alignment horizontal="right" vertical="center" wrapText="1"/>
    </xf>
    <xf numFmtId="4" fontId="40" fillId="9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38" fillId="9" borderId="0" xfId="0" applyFont="1" applyFill="1" applyBorder="1" applyAlignment="1">
      <alignment horizontal="center" vertical="center" wrapText="1"/>
    </xf>
    <xf numFmtId="0" fontId="38" fillId="9" borderId="0" xfId="0" applyFont="1" applyFill="1" applyBorder="1" applyAlignment="1">
      <alignment horizontal="right" vertical="center" wrapText="1"/>
    </xf>
    <xf numFmtId="4" fontId="38" fillId="9" borderId="0" xfId="0" applyNumberFormat="1" applyFont="1" applyFill="1" applyBorder="1" applyAlignment="1">
      <alignment horizontal="center" vertical="center" wrapText="1"/>
    </xf>
    <xf numFmtId="4" fontId="70" fillId="8" borderId="0" xfId="0" applyNumberFormat="1" applyFont="1" applyFill="1" applyBorder="1" applyAlignment="1">
      <alignment horizontal="center" vertical="center" wrapText="1"/>
    </xf>
    <xf numFmtId="0" fontId="40" fillId="0" borderId="0" xfId="0" applyFont="1" applyBorder="1" applyAlignment="1">
      <alignment vertical="center"/>
    </xf>
    <xf numFmtId="0" fontId="66" fillId="0" borderId="0" xfId="0" applyFont="1" applyAlignment="1">
      <alignment vertical="center"/>
    </xf>
    <xf numFmtId="4" fontId="66" fillId="0" borderId="0" xfId="0" applyNumberFormat="1" applyFont="1" applyBorder="1" applyAlignment="1">
      <alignment horizontal="center" vertical="center"/>
    </xf>
    <xf numFmtId="0" fontId="66" fillId="0" borderId="0" xfId="0" applyFont="1" applyBorder="1" applyAlignment="1">
      <alignment vertical="center"/>
    </xf>
    <xf numFmtId="0" fontId="66" fillId="0" borderId="0" xfId="0" applyFont="1" applyAlignment="1">
      <alignment horizontal="center" vertical="center" wrapText="1"/>
    </xf>
    <xf numFmtId="0" fontId="66" fillId="0" borderId="0" xfId="0" applyFont="1" applyAlignment="1">
      <alignment horizontal="left" vertical="center"/>
    </xf>
    <xf numFmtId="0" fontId="66" fillId="0" borderId="0" xfId="0" applyFont="1" applyAlignment="1">
      <alignment horizontal="center" vertical="center"/>
    </xf>
    <xf numFmtId="4" fontId="66" fillId="0" borderId="0" xfId="0" applyNumberFormat="1" applyFont="1" applyAlignment="1">
      <alignment horizontal="center" vertical="center"/>
    </xf>
    <xf numFmtId="4" fontId="66" fillId="0" borderId="0" xfId="0" applyNumberFormat="1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vertical="center"/>
    </xf>
    <xf numFmtId="0" fontId="48" fillId="0" borderId="0" xfId="0" applyFont="1" applyAlignment="1">
      <alignment horizontal="center" vertical="center" wrapText="1"/>
    </xf>
    <xf numFmtId="0" fontId="66" fillId="5" borderId="1" xfId="0" applyFont="1" applyFill="1" applyBorder="1" applyAlignment="1">
      <alignment horizontal="center" vertical="center" wrapText="1"/>
    </xf>
    <xf numFmtId="0" fontId="48" fillId="0" borderId="0" xfId="0" applyFont="1" applyAlignment="1">
      <alignment vertical="center" wrapText="1"/>
    </xf>
    <xf numFmtId="0" fontId="66" fillId="0" borderId="0" xfId="0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66" fillId="5" borderId="1" xfId="0" applyFont="1" applyFill="1" applyBorder="1" applyAlignment="1">
      <alignment horizontal="left" vertical="center" wrapText="1"/>
    </xf>
    <xf numFmtId="4" fontId="66" fillId="5" borderId="1" xfId="0" applyNumberFormat="1" applyFont="1" applyFill="1" applyBorder="1" applyAlignment="1">
      <alignment horizontal="center" vertical="center" wrapText="1"/>
    </xf>
    <xf numFmtId="4" fontId="66" fillId="0" borderId="1" xfId="0" applyNumberFormat="1" applyFont="1" applyFill="1" applyBorder="1" applyAlignment="1">
      <alignment horizontal="center" vertical="center"/>
    </xf>
    <xf numFmtId="4" fontId="66" fillId="0" borderId="0" xfId="0" applyNumberFormat="1" applyFont="1" applyAlignment="1">
      <alignment vertical="center"/>
    </xf>
    <xf numFmtId="4" fontId="66" fillId="7" borderId="1" xfId="0" applyNumberFormat="1" applyFont="1" applyFill="1" applyBorder="1" applyAlignment="1">
      <alignment horizontal="center" vertical="center" wrapText="1"/>
    </xf>
    <xf numFmtId="4" fontId="104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37" fillId="9" borderId="1" xfId="0" applyFont="1" applyFill="1" applyBorder="1" applyAlignment="1">
      <alignment horizontal="center" vertical="center" wrapText="1"/>
    </xf>
    <xf numFmtId="0" fontId="37" fillId="9" borderId="1" xfId="0" applyFont="1" applyFill="1" applyBorder="1" applyAlignment="1">
      <alignment horizontal="right" vertical="center" wrapText="1"/>
    </xf>
    <xf numFmtId="4" fontId="37" fillId="9" borderId="1" xfId="0" applyNumberFormat="1" applyFont="1" applyFill="1" applyBorder="1" applyAlignment="1">
      <alignment horizontal="center" vertical="center" wrapText="1"/>
    </xf>
    <xf numFmtId="0" fontId="37" fillId="9" borderId="0" xfId="0" applyFont="1" applyFill="1" applyBorder="1" applyAlignment="1">
      <alignment horizontal="center" vertical="center" wrapText="1"/>
    </xf>
    <xf numFmtId="0" fontId="37" fillId="9" borderId="0" xfId="0" applyFont="1" applyFill="1" applyBorder="1" applyAlignment="1">
      <alignment horizontal="right" vertical="center" wrapText="1"/>
    </xf>
    <xf numFmtId="4" fontId="37" fillId="9" borderId="0" xfId="0" applyNumberFormat="1" applyFont="1" applyFill="1" applyBorder="1" applyAlignment="1">
      <alignment horizontal="center" vertical="center" wrapText="1"/>
    </xf>
    <xf numFmtId="0" fontId="66" fillId="0" borderId="7" xfId="0" applyFont="1" applyFill="1" applyBorder="1" applyAlignment="1">
      <alignment horizontal="center" vertical="center"/>
    </xf>
    <xf numFmtId="0" fontId="66" fillId="0" borderId="7" xfId="0" applyFont="1" applyFill="1" applyBorder="1" applyAlignment="1">
      <alignment horizontal="left" vertical="center"/>
    </xf>
    <xf numFmtId="4" fontId="68" fillId="8" borderId="11" xfId="0" applyNumberFormat="1" applyFont="1" applyFill="1" applyBorder="1" applyAlignment="1">
      <alignment horizontal="center" vertical="center" wrapText="1"/>
    </xf>
    <xf numFmtId="4" fontId="70" fillId="8" borderId="11" xfId="0" applyNumberFormat="1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/>
    </xf>
    <xf numFmtId="4" fontId="66" fillId="0" borderId="7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right" vertical="center" wrapText="1"/>
    </xf>
    <xf numFmtId="4" fontId="37" fillId="0" borderId="0" xfId="0" applyNumberFormat="1" applyFont="1" applyFill="1" applyBorder="1" applyAlignment="1">
      <alignment horizontal="center" vertical="center" wrapText="1"/>
    </xf>
    <xf numFmtId="4" fontId="70" fillId="0" borderId="0" xfId="0" applyNumberFormat="1" applyFont="1" applyFill="1" applyBorder="1" applyAlignment="1">
      <alignment horizontal="center" vertical="center" wrapText="1"/>
    </xf>
    <xf numFmtId="0" fontId="87" fillId="0" borderId="0" xfId="0" applyFont="1"/>
    <xf numFmtId="0" fontId="85" fillId="0" borderId="0" xfId="0" applyFont="1"/>
    <xf numFmtId="4" fontId="7" fillId="0" borderId="1" xfId="0" applyNumberFormat="1" applyFont="1" applyBorder="1" applyAlignment="1">
      <alignment horizontal="center" vertical="center"/>
    </xf>
    <xf numFmtId="0" fontId="8" fillId="0" borderId="0" xfId="0" applyFont="1"/>
    <xf numFmtId="0" fontId="7" fillId="0" borderId="0" xfId="0" applyFont="1"/>
    <xf numFmtId="0" fontId="102" fillId="0" borderId="0" xfId="0" applyFont="1"/>
    <xf numFmtId="4" fontId="9" fillId="0" borderId="1" xfId="0" applyNumberFormat="1" applyFont="1" applyFill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6" xfId="0" applyNumberFormat="1" applyFont="1" applyBorder="1" applyAlignment="1">
      <alignment horizontal="center" vertical="center"/>
    </xf>
    <xf numFmtId="49" fontId="10" fillId="0" borderId="9" xfId="0" applyNumberFormat="1" applyFont="1" applyBorder="1" applyAlignment="1">
      <alignment horizontal="center" vertical="center"/>
    </xf>
    <xf numFmtId="49" fontId="10" fillId="0" borderId="20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horizontal="left"/>
    </xf>
    <xf numFmtId="49" fontId="10" fillId="0" borderId="33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top"/>
    </xf>
    <xf numFmtId="0" fontId="46" fillId="3" borderId="0" xfId="0" applyFont="1" applyFill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33" fillId="0" borderId="0" xfId="0" applyFont="1" applyFill="1" applyAlignment="1">
      <alignment horizontal="center" vertical="center" wrapText="1"/>
    </xf>
    <xf numFmtId="0" fontId="33" fillId="12" borderId="0" xfId="0" applyFont="1" applyFill="1" applyAlignment="1">
      <alignment horizontal="center" vertical="center" wrapText="1"/>
    </xf>
    <xf numFmtId="0" fontId="37" fillId="11" borderId="0" xfId="0" applyFont="1" applyFill="1" applyAlignment="1">
      <alignment horizontal="center" vertical="center"/>
    </xf>
    <xf numFmtId="0" fontId="47" fillId="0" borderId="0" xfId="0" applyFont="1" applyFill="1" applyBorder="1" applyAlignment="1">
      <alignment horizontal="left" vertical="center" wrapText="1"/>
    </xf>
    <xf numFmtId="0" fontId="47" fillId="0" borderId="0" xfId="0" applyFont="1" applyBorder="1" applyAlignment="1">
      <alignment horizontal="left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left" vertical="center" wrapText="1"/>
    </xf>
    <xf numFmtId="0" fontId="37" fillId="11" borderId="0" xfId="0" applyFont="1" applyFill="1" applyAlignment="1">
      <alignment horizontal="center" vertical="center" wrapText="1"/>
    </xf>
    <xf numFmtId="0" fontId="33" fillId="11" borderId="0" xfId="0" applyFont="1" applyFill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33" fillId="11" borderId="0" xfId="0" applyFont="1" applyFill="1" applyAlignment="1">
      <alignment horizontal="center" vertical="center" wrapText="1"/>
    </xf>
    <xf numFmtId="0" fontId="50" fillId="0" borderId="0" xfId="0" applyFont="1" applyAlignment="1">
      <alignment horizontal="left" vertical="center"/>
    </xf>
    <xf numFmtId="0" fontId="52" fillId="0" borderId="0" xfId="0" applyFont="1" applyAlignment="1">
      <alignment horizontal="left" vertical="center" wrapText="1"/>
    </xf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horizontal="left" vertical="center" wrapText="1"/>
    </xf>
    <xf numFmtId="0" fontId="33" fillId="0" borderId="0" xfId="0" applyFont="1" applyBorder="1" applyAlignment="1">
      <alignment horizontal="center" vertical="center"/>
    </xf>
    <xf numFmtId="0" fontId="38" fillId="5" borderId="0" xfId="0" applyFont="1" applyFill="1" applyBorder="1" applyAlignment="1">
      <alignment horizontal="center" vertical="center" wrapText="1"/>
    </xf>
    <xf numFmtId="0" fontId="38" fillId="5" borderId="7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4" fontId="38" fillId="5" borderId="7" xfId="0" applyNumberFormat="1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68" fillId="8" borderId="0" xfId="0" applyFont="1" applyFill="1" applyBorder="1" applyAlignment="1">
      <alignment horizontal="center" vertical="center" wrapText="1"/>
    </xf>
    <xf numFmtId="4" fontId="68" fillId="8" borderId="0" xfId="0" applyNumberFormat="1" applyFont="1" applyFill="1" applyBorder="1" applyAlignment="1">
      <alignment horizontal="center" vertical="center" wrapText="1"/>
    </xf>
    <xf numFmtId="0" fontId="72" fillId="8" borderId="0" xfId="0" applyFont="1" applyFill="1" applyBorder="1" applyAlignment="1">
      <alignment horizontal="center" vertical="center" wrapText="1"/>
    </xf>
    <xf numFmtId="4" fontId="70" fillId="8" borderId="0" xfId="0" applyNumberFormat="1" applyFont="1" applyFill="1" applyBorder="1" applyAlignment="1">
      <alignment horizontal="center" vertical="center"/>
    </xf>
    <xf numFmtId="4" fontId="68" fillId="8" borderId="0" xfId="0" applyNumberFormat="1" applyFont="1" applyFill="1" applyBorder="1" applyAlignment="1">
      <alignment horizontal="center" vertical="center"/>
    </xf>
    <xf numFmtId="0" fontId="69" fillId="8" borderId="0" xfId="0" applyFont="1" applyFill="1" applyBorder="1" applyAlignment="1">
      <alignment horizontal="center" vertical="center" wrapText="1"/>
    </xf>
    <xf numFmtId="4" fontId="73" fillId="8" borderId="0" xfId="0" applyNumberFormat="1" applyFont="1" applyFill="1" applyBorder="1" applyAlignment="1">
      <alignment horizontal="center" vertical="center"/>
    </xf>
    <xf numFmtId="4" fontId="68" fillId="8" borderId="0" xfId="0" applyNumberFormat="1" applyFont="1" applyFill="1" applyBorder="1" applyAlignment="1">
      <alignment vertical="center"/>
    </xf>
    <xf numFmtId="0" fontId="13" fillId="8" borderId="0" xfId="0" applyFont="1" applyFill="1" applyBorder="1" applyAlignment="1">
      <alignment horizontal="center" vertical="center" wrapText="1"/>
    </xf>
    <xf numFmtId="4" fontId="41" fillId="8" borderId="0" xfId="0" applyNumberFormat="1" applyFont="1" applyFill="1" applyBorder="1" applyAlignment="1">
      <alignment horizontal="center" vertical="center" wrapText="1"/>
    </xf>
    <xf numFmtId="4" fontId="74" fillId="8" borderId="0" xfId="0" applyNumberFormat="1" applyFont="1" applyFill="1" applyBorder="1" applyAlignment="1">
      <alignment horizontal="center" vertical="center" wrapText="1"/>
    </xf>
    <xf numFmtId="4" fontId="71" fillId="8" borderId="0" xfId="0" applyNumberFormat="1" applyFont="1" applyFill="1" applyBorder="1" applyAlignment="1">
      <alignment horizontal="center" vertical="center" wrapText="1"/>
    </xf>
    <xf numFmtId="4" fontId="13" fillId="8" borderId="0" xfId="0" applyNumberFormat="1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4" fontId="38" fillId="0" borderId="7" xfId="0" applyNumberFormat="1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4" fontId="68" fillId="0" borderId="0" xfId="0" applyNumberFormat="1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4" fontId="70" fillId="0" borderId="0" xfId="0" applyNumberFormat="1" applyFont="1" applyFill="1" applyBorder="1" applyAlignment="1">
      <alignment horizontal="center" vertical="center"/>
    </xf>
    <xf numFmtId="4" fontId="68" fillId="0" borderId="0" xfId="0" applyNumberFormat="1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left" vertical="center" wrapText="1"/>
    </xf>
    <xf numFmtId="0" fontId="68" fillId="8" borderId="11" xfId="0" applyFont="1" applyFill="1" applyBorder="1" applyAlignment="1">
      <alignment horizontal="center" vertical="center" wrapText="1"/>
    </xf>
    <xf numFmtId="0" fontId="68" fillId="0" borderId="7" xfId="0" applyFont="1" applyFill="1" applyBorder="1" applyAlignment="1">
      <alignment horizontal="center" vertical="center" wrapText="1"/>
    </xf>
    <xf numFmtId="4" fontId="68" fillId="0" borderId="7" xfId="0" applyNumberFormat="1" applyFont="1" applyFill="1" applyBorder="1" applyAlignment="1">
      <alignment horizontal="center" vertical="center" wrapText="1"/>
    </xf>
    <xf numFmtId="4" fontId="70" fillId="0" borderId="7" xfId="0" applyNumberFormat="1" applyFont="1" applyFill="1" applyBorder="1" applyAlignment="1">
      <alignment horizontal="center" vertical="center" wrapText="1"/>
    </xf>
    <xf numFmtId="4" fontId="68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4" fontId="41" fillId="0" borderId="0" xfId="0" applyNumberFormat="1" applyFont="1" applyFill="1" applyBorder="1" applyAlignment="1">
      <alignment horizontal="center" vertical="center" wrapText="1"/>
    </xf>
    <xf numFmtId="0" fontId="50" fillId="0" borderId="0" xfId="0" applyFont="1" applyFill="1" applyAlignment="1">
      <alignment horizontal="left" vertical="center" wrapText="1"/>
    </xf>
    <xf numFmtId="0" fontId="52" fillId="0" borderId="0" xfId="0" applyFont="1" applyFill="1" applyAlignment="1">
      <alignment horizontal="left" vertical="center" wrapText="1"/>
    </xf>
    <xf numFmtId="0" fontId="50" fillId="0" borderId="0" xfId="0" applyFont="1" applyFill="1" applyAlignment="1">
      <alignment horizontal="left" vertical="center"/>
    </xf>
    <xf numFmtId="0" fontId="48" fillId="0" borderId="0" xfId="0" applyFont="1" applyFill="1" applyAlignment="1">
      <alignment horizontal="left" vertical="center"/>
    </xf>
    <xf numFmtId="0" fontId="48" fillId="0" borderId="0" xfId="0" applyFont="1" applyFill="1" applyAlignment="1">
      <alignment horizontal="left" vertical="center" wrapText="1"/>
    </xf>
    <xf numFmtId="4" fontId="74" fillId="0" borderId="0" xfId="0" applyNumberFormat="1" applyFont="1" applyFill="1" applyBorder="1" applyAlignment="1">
      <alignment horizontal="center" vertical="center" wrapText="1"/>
    </xf>
    <xf numFmtId="4" fontId="71" fillId="0" borderId="0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0" fontId="68" fillId="8" borderId="7" xfId="0" applyFont="1" applyFill="1" applyBorder="1" applyAlignment="1">
      <alignment horizontal="center" vertical="center" wrapText="1"/>
    </xf>
    <xf numFmtId="4" fontId="68" fillId="8" borderId="7" xfId="0" applyNumberFormat="1" applyFont="1" applyFill="1" applyBorder="1" applyAlignment="1">
      <alignment horizontal="center" vertical="center" wrapText="1"/>
    </xf>
    <xf numFmtId="4" fontId="105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left" vertical="center" wrapText="1"/>
    </xf>
    <xf numFmtId="4" fontId="78" fillId="0" borderId="0" xfId="0" applyNumberFormat="1" applyFont="1" applyBorder="1" applyAlignment="1">
      <alignment horizontal="left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167" fontId="8" fillId="2" borderId="58" xfId="0" applyNumberFormat="1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/>
    </xf>
    <xf numFmtId="167" fontId="8" fillId="2" borderId="22" xfId="0" applyNumberFormat="1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/>
    </xf>
    <xf numFmtId="4" fontId="105" fillId="0" borderId="0" xfId="0" applyNumberFormat="1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right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44" fillId="0" borderId="1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4" fontId="107" fillId="0" borderId="0" xfId="0" applyNumberFormat="1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right"/>
    </xf>
    <xf numFmtId="4" fontId="40" fillId="0" borderId="6" xfId="0" applyNumberFormat="1" applyFont="1" applyFill="1" applyBorder="1" applyAlignment="1">
      <alignment vertical="center"/>
    </xf>
    <xf numFmtId="4" fontId="40" fillId="0" borderId="6" xfId="0" applyNumberFormat="1" applyFont="1" applyFill="1" applyBorder="1" applyAlignment="1">
      <alignment horizontal="center" vertical="center"/>
    </xf>
    <xf numFmtId="4" fontId="43" fillId="7" borderId="0" xfId="0" applyNumberFormat="1" applyFont="1" applyFill="1" applyBorder="1" applyAlignment="1">
      <alignment horizontal="center" vertical="center"/>
    </xf>
    <xf numFmtId="4" fontId="43" fillId="0" borderId="4" xfId="0" applyNumberFormat="1" applyFont="1" applyFill="1" applyBorder="1" applyAlignment="1">
      <alignment horizontal="center" vertical="center"/>
    </xf>
    <xf numFmtId="4" fontId="43" fillId="0" borderId="0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 vertical="top"/>
    </xf>
    <xf numFmtId="0" fontId="7" fillId="0" borderId="0" xfId="0" applyFont="1" applyAlignment="1">
      <alignment horizontal="right"/>
    </xf>
    <xf numFmtId="0" fontId="19" fillId="0" borderId="0" xfId="0" applyFont="1" applyBorder="1" applyAlignment="1"/>
    <xf numFmtId="0" fontId="19" fillId="0" borderId="0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left" wrapText="1"/>
    </xf>
    <xf numFmtId="49" fontId="4" fillId="0" borderId="75" xfId="0" applyNumberFormat="1" applyFont="1" applyBorder="1" applyAlignment="1">
      <alignment horizontal="center"/>
    </xf>
    <xf numFmtId="49" fontId="4" fillId="0" borderId="76" xfId="0" applyNumberFormat="1" applyFont="1" applyBorder="1" applyAlignment="1">
      <alignment horizontal="center"/>
    </xf>
    <xf numFmtId="49" fontId="4" fillId="0" borderId="77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7" fillId="0" borderId="0" xfId="5" applyFont="1"/>
    <xf numFmtId="0" fontId="7" fillId="0" borderId="0" xfId="5" applyFont="1" applyBorder="1"/>
    <xf numFmtId="0" fontId="4" fillId="0" borderId="0" xfId="5" applyFont="1" applyBorder="1"/>
    <xf numFmtId="0" fontId="7" fillId="0" borderId="6" xfId="5" applyFont="1" applyBorder="1"/>
    <xf numFmtId="0" fontId="4" fillId="0" borderId="0" xfId="5" applyFont="1"/>
    <xf numFmtId="49" fontId="4" fillId="0" borderId="0" xfId="5" applyNumberFormat="1" applyFont="1" applyBorder="1" applyAlignment="1">
      <alignment horizontal="center" wrapText="1"/>
    </xf>
    <xf numFmtId="0" fontId="3" fillId="0" borderId="0" xfId="5" applyFont="1"/>
    <xf numFmtId="0" fontId="1" fillId="0" borderId="0" xfId="5" applyFont="1"/>
    <xf numFmtId="0" fontId="7" fillId="0" borderId="0" xfId="5" applyFont="1" applyAlignment="1"/>
    <xf numFmtId="0" fontId="3" fillId="0" borderId="79" xfId="5" applyFont="1" applyBorder="1" applyAlignment="1">
      <alignment horizontal="center"/>
    </xf>
    <xf numFmtId="0" fontId="8" fillId="0" borderId="0" xfId="5" applyFont="1"/>
    <xf numFmtId="0" fontId="9" fillId="0" borderId="0" xfId="5" applyFont="1"/>
    <xf numFmtId="49" fontId="7" fillId="0" borderId="45" xfId="5" applyNumberFormat="1" applyFont="1" applyBorder="1" applyAlignment="1">
      <alignment horizontal="center" vertical="center" wrapText="1"/>
    </xf>
    <xf numFmtId="0" fontId="7" fillId="0" borderId="80" xfId="5" applyFont="1" applyBorder="1" applyAlignment="1">
      <alignment horizontal="center" vertical="center" wrapText="1"/>
    </xf>
    <xf numFmtId="0" fontId="7" fillId="0" borderId="0" xfId="5" applyFont="1" applyAlignment="1">
      <alignment horizontal="left"/>
    </xf>
    <xf numFmtId="0" fontId="3" fillId="0" borderId="0" xfId="5" applyFont="1" applyBorder="1" applyAlignment="1">
      <alignment horizontal="right" vertical="center"/>
    </xf>
    <xf numFmtId="0" fontId="16" fillId="0" borderId="0" xfId="5" applyFont="1"/>
    <xf numFmtId="0" fontId="16" fillId="0" borderId="0" xfId="5" applyFont="1" applyBorder="1"/>
    <xf numFmtId="49" fontId="7" fillId="0" borderId="80" xfId="5" applyNumberFormat="1" applyFont="1" applyBorder="1" applyAlignment="1">
      <alignment horizontal="center" vertical="center" wrapText="1"/>
    </xf>
    <xf numFmtId="0" fontId="16" fillId="0" borderId="0" xfId="5" applyFont="1" applyBorder="1" applyAlignment="1">
      <alignment vertical="center"/>
    </xf>
    <xf numFmtId="0" fontId="4" fillId="0" borderId="0" xfId="5" applyFont="1" applyBorder="1" applyAlignment="1">
      <alignment horizontal="right"/>
    </xf>
    <xf numFmtId="49" fontId="7" fillId="0" borderId="74" xfId="5" applyNumberFormat="1" applyFont="1" applyBorder="1" applyAlignment="1">
      <alignment horizontal="center" vertical="center" wrapText="1"/>
    </xf>
    <xf numFmtId="49" fontId="7" fillId="0" borderId="46" xfId="5" applyNumberFormat="1" applyFont="1" applyBorder="1" applyAlignment="1">
      <alignment horizontal="center" vertical="center" wrapText="1"/>
    </xf>
    <xf numFmtId="49" fontId="7" fillId="0" borderId="78" xfId="5" applyNumberFormat="1" applyFont="1" applyBorder="1" applyAlignment="1">
      <alignment horizontal="center" vertical="center" wrapText="1"/>
    </xf>
    <xf numFmtId="0" fontId="7" fillId="0" borderId="0" xfId="5" applyFont="1" applyAlignment="1">
      <alignment vertical="center"/>
    </xf>
    <xf numFmtId="0" fontId="7" fillId="0" borderId="0" xfId="5" applyFont="1" applyBorder="1" applyAlignment="1">
      <alignment vertical="center"/>
    </xf>
    <xf numFmtId="0" fontId="1" fillId="0" borderId="0" xfId="5" applyFont="1" applyBorder="1"/>
    <xf numFmtId="0" fontId="3" fillId="0" borderId="0" xfId="0" applyFont="1"/>
    <xf numFmtId="0" fontId="1" fillId="0" borderId="0" xfId="0" applyFont="1"/>
    <xf numFmtId="0" fontId="7" fillId="0" borderId="0" xfId="0" applyFont="1" applyAlignment="1"/>
    <xf numFmtId="0" fontId="7" fillId="0" borderId="0" xfId="0" applyFont="1" applyFill="1" applyAlignment="1"/>
    <xf numFmtId="0" fontId="7" fillId="0" borderId="0" xfId="5" applyFont="1" applyFill="1" applyAlignment="1"/>
    <xf numFmtId="0" fontId="3" fillId="0" borderId="0" xfId="0" applyFont="1" applyFill="1" applyAlignment="1"/>
    <xf numFmtId="0" fontId="3" fillId="0" borderId="6" xfId="0" applyFont="1" applyFill="1" applyBorder="1" applyAlignment="1"/>
    <xf numFmtId="0" fontId="3" fillId="0" borderId="0" xfId="0" applyFont="1" applyFill="1"/>
    <xf numFmtId="0" fontId="4" fillId="0" borderId="0" xfId="0" applyFont="1" applyFill="1" applyAlignment="1">
      <alignment horizontal="center"/>
    </xf>
    <xf numFmtId="49" fontId="3" fillId="0" borderId="0" xfId="0" applyNumberFormat="1" applyFont="1" applyFill="1" applyBorder="1" applyAlignment="1">
      <alignment shrinkToFit="1"/>
    </xf>
    <xf numFmtId="0" fontId="61" fillId="0" borderId="0" xfId="0" applyFont="1" applyFill="1" applyBorder="1"/>
    <xf numFmtId="0" fontId="3" fillId="0" borderId="6" xfId="0" applyFont="1" applyFill="1" applyBorder="1"/>
    <xf numFmtId="49" fontId="3" fillId="0" borderId="0" xfId="0" applyNumberFormat="1" applyFont="1" applyFill="1" applyAlignment="1">
      <alignment vertical="top" wrapText="1"/>
    </xf>
    <xf numFmtId="0" fontId="4" fillId="0" borderId="0" xfId="0" applyFont="1" applyFill="1" applyAlignment="1">
      <alignment horizontal="center" vertical="top"/>
    </xf>
    <xf numFmtId="0" fontId="10" fillId="0" borderId="0" xfId="0" applyFont="1" applyFill="1"/>
    <xf numFmtId="0" fontId="3" fillId="0" borderId="0" xfId="0" applyFont="1" applyFill="1" applyBorder="1"/>
    <xf numFmtId="49" fontId="3" fillId="0" borderId="0" xfId="0" applyNumberFormat="1" applyFont="1" applyFill="1" applyAlignment="1">
      <alignment horizontal="left" wrapText="1"/>
    </xf>
    <xf numFmtId="49" fontId="11" fillId="0" borderId="85" xfId="3" applyNumberFormat="1" applyFont="1" applyFill="1" applyBorder="1" applyAlignment="1">
      <alignment horizontal="center" vertical="center" wrapText="1"/>
    </xf>
    <xf numFmtId="4" fontId="66" fillId="21" borderId="84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169" fontId="44" fillId="0" borderId="0" xfId="0" applyNumberFormat="1" applyFont="1" applyBorder="1" applyAlignment="1">
      <alignment horizontal="left" vertical="center"/>
    </xf>
    <xf numFmtId="0" fontId="42" fillId="22" borderId="1" xfId="0" applyFont="1" applyFill="1" applyBorder="1" applyAlignment="1">
      <alignment horizontal="left" vertical="center" wrapText="1"/>
    </xf>
    <xf numFmtId="4" fontId="42" fillId="22" borderId="1" xfId="0" applyNumberFormat="1" applyFont="1" applyFill="1" applyBorder="1" applyAlignment="1">
      <alignment horizontal="center" vertical="center" wrapText="1"/>
    </xf>
    <xf numFmtId="4" fontId="42" fillId="22" borderId="13" xfId="0" applyNumberFormat="1" applyFont="1" applyFill="1" applyBorder="1" applyAlignment="1">
      <alignment horizontal="center" vertical="center" wrapText="1"/>
    </xf>
    <xf numFmtId="0" fontId="38" fillId="22" borderId="1" xfId="0" applyFont="1" applyFill="1" applyBorder="1" applyAlignment="1">
      <alignment horizontal="left" vertical="center" wrapText="1"/>
    </xf>
    <xf numFmtId="0" fontId="42" fillId="21" borderId="1" xfId="0" applyFont="1" applyFill="1" applyBorder="1" applyAlignment="1">
      <alignment horizontal="center" vertical="center" wrapText="1"/>
    </xf>
    <xf numFmtId="4" fontId="42" fillId="21" borderId="1" xfId="0" applyNumberFormat="1" applyFont="1" applyFill="1" applyBorder="1" applyAlignment="1">
      <alignment horizontal="center" vertical="center" wrapText="1"/>
    </xf>
    <xf numFmtId="0" fontId="42" fillId="21" borderId="1" xfId="0" applyFont="1" applyFill="1" applyBorder="1" applyAlignment="1">
      <alignment horizontal="left" vertical="center" wrapText="1"/>
    </xf>
    <xf numFmtId="0" fontId="43" fillId="5" borderId="1" xfId="0" applyFont="1" applyFill="1" applyBorder="1" applyAlignment="1">
      <alignment horizontal="left" wrapText="1"/>
    </xf>
    <xf numFmtId="3" fontId="42" fillId="21" borderId="1" xfId="0" applyNumberFormat="1" applyFont="1" applyFill="1" applyBorder="1" applyAlignment="1">
      <alignment horizontal="center" vertical="center" wrapText="1"/>
    </xf>
    <xf numFmtId="0" fontId="43" fillId="21" borderId="1" xfId="0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left" wrapText="1"/>
    </xf>
    <xf numFmtId="0" fontId="43" fillId="0" borderId="62" xfId="0" applyFont="1" applyFill="1" applyBorder="1" applyAlignment="1">
      <alignment horizontal="left" vertical="center" wrapText="1"/>
    </xf>
    <xf numFmtId="4" fontId="44" fillId="0" borderId="30" xfId="0" applyNumberFormat="1" applyFont="1" applyBorder="1" applyAlignment="1">
      <alignment horizontal="center" vertical="center"/>
    </xf>
    <xf numFmtId="0" fontId="43" fillId="0" borderId="1" xfId="0" applyFont="1" applyFill="1" applyBorder="1" applyAlignment="1">
      <alignment horizontal="left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98" fillId="7" borderId="0" xfId="0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left" vertical="center" wrapText="1"/>
    </xf>
    <xf numFmtId="4" fontId="90" fillId="0" borderId="1" xfId="0" applyNumberFormat="1" applyFont="1" applyBorder="1" applyAlignment="1">
      <alignment horizontal="center" vertical="center"/>
    </xf>
    <xf numFmtId="4" fontId="90" fillId="13" borderId="1" xfId="0" applyNumberFormat="1" applyFont="1" applyFill="1" applyBorder="1" applyAlignment="1">
      <alignment horizontal="center" vertical="center"/>
    </xf>
    <xf numFmtId="4" fontId="90" fillId="14" borderId="1" xfId="0" applyNumberFormat="1" applyFont="1" applyFill="1" applyBorder="1" applyAlignment="1">
      <alignment horizontal="center" vertical="center"/>
    </xf>
    <xf numFmtId="4" fontId="34" fillId="2" borderId="1" xfId="0" applyNumberFormat="1" applyFont="1" applyFill="1" applyBorder="1" applyAlignment="1">
      <alignment horizontal="center" vertical="center"/>
    </xf>
    <xf numFmtId="4" fontId="90" fillId="13" borderId="13" xfId="0" applyNumberFormat="1" applyFont="1" applyFill="1" applyBorder="1" applyAlignment="1">
      <alignment horizontal="center" vertical="center"/>
    </xf>
    <xf numFmtId="4" fontId="90" fillId="3" borderId="1" xfId="0" applyNumberFormat="1" applyFont="1" applyFill="1" applyBorder="1" applyAlignment="1">
      <alignment horizontal="center" vertical="center"/>
    </xf>
    <xf numFmtId="4" fontId="90" fillId="0" borderId="1" xfId="0" applyNumberFormat="1" applyFont="1" applyFill="1" applyBorder="1" applyAlignment="1">
      <alignment horizontal="center" vertical="center"/>
    </xf>
    <xf numFmtId="4" fontId="90" fillId="15" borderId="1" xfId="0" applyNumberFormat="1" applyFont="1" applyFill="1" applyBorder="1" applyAlignment="1">
      <alignment horizontal="center" vertical="center"/>
    </xf>
    <xf numFmtId="4" fontId="19" fillId="3" borderId="1" xfId="0" applyNumberFormat="1" applyFont="1" applyFill="1" applyBorder="1" applyAlignment="1">
      <alignment horizontal="center" vertical="center"/>
    </xf>
    <xf numFmtId="4" fontId="19" fillId="0" borderId="1" xfId="0" applyNumberFormat="1" applyFont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4" fontId="90" fillId="16" borderId="1" xfId="0" applyNumberFormat="1" applyFont="1" applyFill="1" applyBorder="1" applyAlignment="1">
      <alignment horizontal="center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4" fontId="42" fillId="21" borderId="13" xfId="0" applyNumberFormat="1" applyFont="1" applyFill="1" applyBorder="1" applyAlignment="1">
      <alignment horizontal="center" vertical="center" wrapText="1"/>
    </xf>
    <xf numFmtId="4" fontId="42" fillId="3" borderId="1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/>
    </xf>
    <xf numFmtId="4" fontId="11" fillId="0" borderId="71" xfId="3" applyNumberFormat="1" applyFont="1" applyFill="1" applyBorder="1" applyAlignment="1">
      <alignment horizontal="right" vertical="center" wrapText="1"/>
    </xf>
    <xf numFmtId="0" fontId="44" fillId="0" borderId="1" xfId="0" applyFont="1" applyBorder="1" applyAlignment="1">
      <alignment horizontal="center" vertical="center"/>
    </xf>
    <xf numFmtId="49" fontId="66" fillId="0" borderId="2" xfId="0" applyNumberFormat="1" applyFont="1" applyBorder="1" applyAlignment="1">
      <alignment horizontal="center" vertical="center"/>
    </xf>
    <xf numFmtId="0" fontId="44" fillId="0" borderId="0" xfId="0" applyFont="1" applyAlignment="1">
      <alignment horizontal="right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174" fontId="44" fillId="0" borderId="0" xfId="0" applyNumberFormat="1" applyFont="1" applyFill="1" applyAlignment="1">
      <alignment vertical="center"/>
    </xf>
    <xf numFmtId="175" fontId="44" fillId="0" borderId="0" xfId="0" applyNumberFormat="1" applyFont="1" applyFill="1" applyAlignment="1">
      <alignment vertical="center"/>
    </xf>
    <xf numFmtId="173" fontId="44" fillId="0" borderId="0" xfId="0" applyNumberFormat="1" applyFont="1" applyAlignment="1">
      <alignment horizontal="left" vertical="center"/>
    </xf>
    <xf numFmtId="4" fontId="7" fillId="7" borderId="11" xfId="0" applyNumberFormat="1" applyFont="1" applyFill="1" applyBorder="1" applyAlignment="1">
      <alignment horizontal="center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4" fontId="7" fillId="7" borderId="12" xfId="0" applyNumberFormat="1" applyFont="1" applyFill="1" applyBorder="1" applyAlignment="1">
      <alignment horizontal="center" vertical="center" wrapText="1"/>
    </xf>
    <xf numFmtId="4" fontId="7" fillId="7" borderId="16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2" fillId="0" borderId="1" xfId="0" applyFont="1" applyBorder="1" applyAlignment="1">
      <alignment vertical="center" wrapText="1"/>
    </xf>
    <xf numFmtId="3" fontId="38" fillId="23" borderId="1" xfId="0" applyNumberFormat="1" applyFont="1" applyFill="1" applyBorder="1" applyAlignment="1">
      <alignment horizontal="center" vertical="center" wrapText="1"/>
    </xf>
    <xf numFmtId="4" fontId="11" fillId="0" borderId="71" xfId="3" applyNumberFormat="1" applyFont="1" applyFill="1" applyBorder="1" applyAlignment="1">
      <alignment horizontal="right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" fontId="44" fillId="0" borderId="1" xfId="0" applyNumberFormat="1" applyFont="1" applyBorder="1" applyAlignment="1">
      <alignment vertical="center"/>
    </xf>
    <xf numFmtId="4" fontId="43" fillId="0" borderId="1" xfId="0" applyNumberFormat="1" applyFont="1" applyBorder="1" applyAlignment="1">
      <alignment vertical="center"/>
    </xf>
    <xf numFmtId="4" fontId="44" fillId="0" borderId="68" xfId="0" applyNumberFormat="1" applyFont="1" applyBorder="1" applyAlignment="1">
      <alignment horizontal="center" vertical="center"/>
    </xf>
    <xf numFmtId="4" fontId="11" fillId="0" borderId="71" xfId="3" applyNumberFormat="1" applyFont="1" applyFill="1" applyBorder="1" applyAlignment="1">
      <alignment horizontal="right" vertical="center" wrapText="1"/>
    </xf>
    <xf numFmtId="4" fontId="7" fillId="7" borderId="11" xfId="0" applyNumberFormat="1" applyFont="1" applyFill="1" applyBorder="1" applyAlignment="1">
      <alignment horizontal="center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4" fontId="7" fillId="7" borderId="12" xfId="0" applyNumberFormat="1" applyFont="1" applyFill="1" applyBorder="1" applyAlignment="1">
      <alignment horizontal="center" vertical="center" wrapText="1"/>
    </xf>
    <xf numFmtId="4" fontId="7" fillId="7" borderId="16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2" fontId="42" fillId="5" borderId="1" xfId="0" applyNumberFormat="1" applyFont="1" applyFill="1" applyBorder="1" applyAlignment="1">
      <alignment horizontal="center" wrapText="1"/>
    </xf>
    <xf numFmtId="3" fontId="38" fillId="23" borderId="1" xfId="0" applyNumberFormat="1" applyFont="1" applyFill="1" applyBorder="1" applyAlignment="1">
      <alignment horizontal="center" wrapText="1"/>
    </xf>
    <xf numFmtId="0" fontId="42" fillId="5" borderId="1" xfId="0" applyFont="1" applyFill="1" applyBorder="1" applyAlignment="1">
      <alignment horizontal="center" wrapText="1"/>
    </xf>
    <xf numFmtId="2" fontId="20" fillId="0" borderId="1" xfId="0" applyNumberFormat="1" applyFont="1" applyBorder="1" applyAlignment="1">
      <alignment horizontal="center" vertical="center"/>
    </xf>
    <xf numFmtId="49" fontId="11" fillId="0" borderId="1" xfId="3" applyNumberFormat="1" applyFont="1" applyFill="1" applyBorder="1" applyAlignment="1">
      <alignment horizontal="center" vertical="center" wrapText="1"/>
    </xf>
    <xf numFmtId="4" fontId="11" fillId="0" borderId="71" xfId="3" applyNumberFormat="1" applyFont="1" applyFill="1" applyBorder="1" applyAlignment="1">
      <alignment horizontal="right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4" fontId="7" fillId="7" borderId="12" xfId="0" applyNumberFormat="1" applyFont="1" applyFill="1" applyBorder="1" applyAlignment="1">
      <alignment horizontal="center" vertical="center" wrapText="1"/>
    </xf>
    <xf numFmtId="4" fontId="7" fillId="7" borderId="11" xfId="0" applyNumberFormat="1" applyFont="1" applyFill="1" applyBorder="1" applyAlignment="1">
      <alignment horizontal="center" vertical="center" wrapText="1"/>
    </xf>
    <xf numFmtId="4" fontId="7" fillId="7" borderId="16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109" fillId="0" borderId="0" xfId="0" applyNumberFormat="1" applyFont="1" applyFill="1" applyBorder="1" applyAlignment="1">
      <alignment horizontal="center" vertical="center" wrapText="1"/>
    </xf>
    <xf numFmtId="4" fontId="44" fillId="0" borderId="84" xfId="0" applyNumberFormat="1" applyFont="1" applyBorder="1" applyAlignment="1">
      <alignment vertical="center"/>
    </xf>
    <xf numFmtId="4" fontId="44" fillId="0" borderId="87" xfId="0" applyNumberFormat="1" applyFont="1" applyBorder="1" applyAlignment="1">
      <alignment horizontal="center" vertical="center"/>
    </xf>
    <xf numFmtId="4" fontId="44" fillId="0" borderId="87" xfId="0" applyNumberFormat="1" applyFont="1" applyBorder="1" applyAlignment="1">
      <alignment vertical="center"/>
    </xf>
    <xf numFmtId="4" fontId="33" fillId="0" borderId="69" xfId="0" applyNumberFormat="1" applyFont="1" applyBorder="1" applyAlignment="1">
      <alignment horizontal="center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11" fillId="0" borderId="71" xfId="3" applyNumberFormat="1" applyFont="1" applyFill="1" applyBorder="1" applyAlignment="1">
      <alignment horizontal="right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29" fillId="0" borderId="0" xfId="0" applyNumberFormat="1" applyFont="1" applyBorder="1" applyAlignment="1">
      <alignment horizontal="right" vertical="center"/>
    </xf>
    <xf numFmtId="4" fontId="37" fillId="0" borderId="1" xfId="0" applyNumberFormat="1" applyFont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left" vertical="center" wrapText="1"/>
    </xf>
    <xf numFmtId="4" fontId="44" fillId="0" borderId="87" xfId="0" applyNumberFormat="1" applyFont="1" applyFill="1" applyBorder="1" applyAlignment="1">
      <alignment horizontal="center" vertical="center"/>
    </xf>
    <xf numFmtId="4" fontId="110" fillId="0" borderId="72" xfId="0" applyNumberFormat="1" applyFont="1" applyFill="1" applyBorder="1" applyAlignment="1">
      <alignment horizontal="center" vertical="center"/>
    </xf>
    <xf numFmtId="4" fontId="111" fillId="0" borderId="72" xfId="0" applyNumberFormat="1" applyFont="1" applyFill="1" applyBorder="1" applyAlignment="1">
      <alignment horizontal="center" vertical="center"/>
    </xf>
    <xf numFmtId="4" fontId="111" fillId="0" borderId="1" xfId="0" applyNumberFormat="1" applyFont="1" applyFill="1" applyBorder="1" applyAlignment="1">
      <alignment horizontal="center" vertical="center"/>
    </xf>
    <xf numFmtId="4" fontId="112" fillId="0" borderId="72" xfId="0" applyNumberFormat="1" applyFont="1" applyBorder="1" applyAlignment="1">
      <alignment horizontal="center" vertical="center"/>
    </xf>
    <xf numFmtId="2" fontId="112" fillId="0" borderId="72" xfId="0" applyNumberFormat="1" applyFont="1" applyBorder="1" applyAlignment="1">
      <alignment vertical="center"/>
    </xf>
    <xf numFmtId="0" fontId="44" fillId="0" borderId="48" xfId="0" applyFont="1" applyBorder="1" applyAlignment="1">
      <alignment vertical="center"/>
    </xf>
    <xf numFmtId="4" fontId="44" fillId="0" borderId="69" xfId="0" applyNumberFormat="1" applyFont="1" applyBorder="1" applyAlignment="1">
      <alignment horizontal="center" vertical="center"/>
    </xf>
    <xf numFmtId="172" fontId="23" fillId="0" borderId="0" xfId="0" applyNumberFormat="1" applyFont="1" applyFill="1" applyAlignment="1">
      <alignment horizontal="left" vertical="center"/>
    </xf>
    <xf numFmtId="172" fontId="54" fillId="0" borderId="0" xfId="0" applyNumberFormat="1" applyFont="1" applyFill="1" applyAlignment="1">
      <alignment horizontal="left" vertical="center"/>
    </xf>
    <xf numFmtId="4" fontId="54" fillId="0" borderId="0" xfId="0" applyNumberFormat="1" applyFont="1" applyAlignment="1">
      <alignment horizontal="left" vertical="center"/>
    </xf>
    <xf numFmtId="0" fontId="54" fillId="0" borderId="0" xfId="0" applyFont="1" applyFill="1" applyAlignment="1">
      <alignment horizontal="left" vertical="center"/>
    </xf>
    <xf numFmtId="4" fontId="44" fillId="0" borderId="1" xfId="0" applyNumberFormat="1" applyFont="1" applyBorder="1" applyAlignment="1">
      <alignment horizontal="center"/>
    </xf>
    <xf numFmtId="2" fontId="44" fillId="0" borderId="1" xfId="0" applyNumberFormat="1" applyFont="1" applyBorder="1" applyAlignment="1"/>
    <xf numFmtId="4" fontId="44" fillId="0" borderId="1" xfId="0" applyNumberFormat="1" applyFont="1" applyBorder="1" applyAlignment="1"/>
    <xf numFmtId="4" fontId="44" fillId="0" borderId="87" xfId="0" applyNumberFormat="1" applyFont="1" applyBorder="1" applyAlignment="1">
      <alignment horizont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4" fontId="78" fillId="0" borderId="0" xfId="0" applyNumberFormat="1" applyFont="1"/>
    <xf numFmtId="4" fontId="30" fillId="0" borderId="0" xfId="0" applyNumberFormat="1" applyFont="1"/>
    <xf numFmtId="3" fontId="66" fillId="5" borderId="1" xfId="0" applyNumberFormat="1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/>
    </xf>
    <xf numFmtId="4" fontId="114" fillId="0" borderId="1" xfId="0" applyNumberFormat="1" applyFont="1" applyBorder="1" applyAlignment="1">
      <alignment horizontal="center" vertical="center"/>
    </xf>
    <xf numFmtId="4" fontId="115" fillId="0" borderId="72" xfId="0" applyNumberFormat="1" applyFont="1" applyBorder="1" applyAlignment="1">
      <alignment horizontal="center" vertical="center"/>
    </xf>
    <xf numFmtId="0" fontId="44" fillId="0" borderId="0" xfId="0" applyFont="1" applyFill="1" applyAlignment="1">
      <alignment horizontal="left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20" fillId="0" borderId="0" xfId="0" applyNumberFormat="1" applyFont="1" applyFill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173" fontId="13" fillId="0" borderId="0" xfId="0" applyNumberFormat="1" applyFont="1" applyFill="1" applyAlignment="1">
      <alignment horizontal="left" vertical="center"/>
    </xf>
    <xf numFmtId="4" fontId="79" fillId="0" borderId="0" xfId="0" applyNumberFormat="1" applyFont="1" applyBorder="1" applyAlignment="1">
      <alignment horizontal="left" vertical="center"/>
    </xf>
    <xf numFmtId="0" fontId="20" fillId="0" borderId="0" xfId="0" applyFont="1" applyFill="1" applyAlignment="1">
      <alignment horizontal="left" vertical="center"/>
    </xf>
    <xf numFmtId="4" fontId="20" fillId="0" borderId="0" xfId="0" applyNumberFormat="1" applyFont="1" applyBorder="1" applyAlignment="1">
      <alignment horizontal="left" vertical="center"/>
    </xf>
    <xf numFmtId="4" fontId="12" fillId="0" borderId="0" xfId="0" applyNumberFormat="1" applyFont="1" applyBorder="1" applyAlignment="1">
      <alignment horizontal="left" vertical="center"/>
    </xf>
    <xf numFmtId="4" fontId="20" fillId="0" borderId="0" xfId="0" applyNumberFormat="1" applyFont="1" applyAlignment="1">
      <alignment horizontal="left" vertical="center"/>
    </xf>
    <xf numFmtId="171" fontId="66" fillId="0" borderId="0" xfId="0" applyNumberFormat="1" applyFont="1" applyFill="1" applyAlignment="1">
      <alignment horizontal="left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15" fillId="0" borderId="0" xfId="0" applyNumberFormat="1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" fontId="34" fillId="0" borderId="0" xfId="0" applyNumberFormat="1" applyFont="1" applyFill="1" applyAlignment="1">
      <alignment horizontal="left" vertical="center"/>
    </xf>
    <xf numFmtId="171" fontId="41" fillId="0" borderId="0" xfId="0" applyNumberFormat="1" applyFont="1" applyFill="1" applyAlignment="1">
      <alignment horizontal="left" vertical="center"/>
    </xf>
    <xf numFmtId="2" fontId="34" fillId="0" borderId="0" xfId="0" applyNumberFormat="1" applyFont="1" applyFill="1" applyAlignment="1">
      <alignment horizontal="left" vertical="center"/>
    </xf>
    <xf numFmtId="167" fontId="104" fillId="0" borderId="0" xfId="0" applyNumberFormat="1" applyFont="1" applyFill="1" applyAlignment="1">
      <alignment horizontal="left" vertical="center"/>
    </xf>
    <xf numFmtId="4" fontId="43" fillId="0" borderId="1" xfId="0" applyNumberFormat="1" applyFont="1" applyBorder="1" applyAlignment="1"/>
    <xf numFmtId="4" fontId="116" fillId="0" borderId="87" xfId="0" applyNumberFormat="1" applyFont="1" applyBorder="1" applyAlignment="1"/>
    <xf numFmtId="4" fontId="116" fillId="0" borderId="1" xfId="0" applyNumberFormat="1" applyFont="1" applyBorder="1" applyAlignment="1">
      <alignment vertical="center"/>
    </xf>
    <xf numFmtId="4" fontId="116" fillId="0" borderId="1" xfId="0" applyNumberFormat="1" applyFont="1" applyFill="1" applyBorder="1" applyAlignment="1"/>
    <xf numFmtId="0" fontId="40" fillId="0" borderId="0" xfId="0" applyFont="1" applyAlignment="1">
      <alignment horizontal="left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176" fontId="41" fillId="0" borderId="0" xfId="0" applyNumberFormat="1" applyFont="1" applyFill="1" applyAlignment="1">
      <alignment vertical="center"/>
    </xf>
    <xf numFmtId="176" fontId="15" fillId="0" borderId="0" xfId="0" applyNumberFormat="1" applyFont="1" applyFill="1" applyAlignment="1">
      <alignment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4" fontId="66" fillId="0" borderId="0" xfId="0" applyNumberFormat="1" applyFont="1" applyBorder="1" applyAlignment="1">
      <alignment horizontal="right" vertical="center"/>
    </xf>
    <xf numFmtId="0" fontId="85" fillId="0" borderId="0" xfId="0" applyFont="1" applyBorder="1" applyAlignment="1">
      <alignment horizontal="center" vertical="center" wrapText="1"/>
    </xf>
    <xf numFmtId="176" fontId="100" fillId="0" borderId="0" xfId="0" applyNumberFormat="1" applyFont="1" applyFill="1" applyAlignment="1">
      <alignment horizontal="left" vertical="center"/>
    </xf>
    <xf numFmtId="0" fontId="1" fillId="7" borderId="0" xfId="0" applyNumberFormat="1" applyFont="1" applyFill="1" applyBorder="1" applyAlignment="1">
      <alignment horizontal="right" vertical="center"/>
    </xf>
    <xf numFmtId="177" fontId="85" fillId="7" borderId="0" xfId="0" applyNumberFormat="1" applyFont="1" applyFill="1" applyBorder="1" applyAlignment="1">
      <alignment vertical="center"/>
    </xf>
    <xf numFmtId="4" fontId="76" fillId="7" borderId="0" xfId="0" applyNumberFormat="1" applyFont="1" applyFill="1" applyAlignment="1">
      <alignment vertical="center"/>
    </xf>
    <xf numFmtId="4" fontId="75" fillId="7" borderId="1" xfId="0" applyNumberFormat="1" applyFont="1" applyFill="1" applyBorder="1" applyAlignment="1">
      <alignment horizontal="center" vertical="center"/>
    </xf>
    <xf numFmtId="167" fontId="44" fillId="0" borderId="0" xfId="0" applyNumberFormat="1" applyFont="1" applyFill="1" applyAlignment="1">
      <alignment horizontal="left" vertical="center"/>
    </xf>
    <xf numFmtId="2" fontId="44" fillId="0" borderId="0" xfId="0" applyNumberFormat="1" applyFont="1" applyFill="1" applyAlignment="1">
      <alignment vertical="center"/>
    </xf>
    <xf numFmtId="4" fontId="4" fillId="0" borderId="0" xfId="0" applyNumberFormat="1" applyFont="1" applyBorder="1" applyAlignment="1">
      <alignment horizontal="left"/>
    </xf>
    <xf numFmtId="0" fontId="54" fillId="0" borderId="0" xfId="0" applyFont="1"/>
    <xf numFmtId="4" fontId="118" fillId="0" borderId="1" xfId="0" applyNumberFormat="1" applyFont="1" applyFill="1" applyBorder="1" applyAlignment="1">
      <alignment horizontal="center" vertical="center" wrapText="1"/>
    </xf>
    <xf numFmtId="169" fontId="119" fillId="0" borderId="0" xfId="0" applyNumberFormat="1" applyFont="1" applyBorder="1" applyAlignment="1">
      <alignment horizontal="left" vertical="center"/>
    </xf>
    <xf numFmtId="4" fontId="118" fillId="0" borderId="1" xfId="0" applyNumberFormat="1" applyFont="1" applyFill="1" applyBorder="1" applyAlignment="1">
      <alignment horizontal="left" vertical="center" wrapText="1"/>
    </xf>
    <xf numFmtId="0" fontId="119" fillId="0" borderId="0" xfId="0" applyFont="1" applyFill="1" applyAlignment="1">
      <alignment vertical="center"/>
    </xf>
    <xf numFmtId="172" fontId="44" fillId="0" borderId="0" xfId="0" applyNumberFormat="1" applyFont="1" applyFill="1" applyAlignment="1">
      <alignment vertical="center"/>
    </xf>
    <xf numFmtId="0" fontId="44" fillId="0" borderId="0" xfId="0" applyFont="1" applyAlignment="1">
      <alignment vertical="center"/>
    </xf>
    <xf numFmtId="0" fontId="37" fillId="0" borderId="0" xfId="0" applyFont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120" fillId="0" borderId="0" xfId="0" applyNumberFormat="1" applyFont="1" applyFill="1" applyBorder="1" applyAlignment="1">
      <alignment vertical="center" wrapText="1"/>
    </xf>
    <xf numFmtId="4" fontId="120" fillId="7" borderId="0" xfId="0" applyNumberFormat="1" applyFont="1" applyFill="1" applyBorder="1" applyAlignment="1">
      <alignment vertical="center"/>
    </xf>
    <xf numFmtId="0" fontId="42" fillId="26" borderId="1" xfId="0" applyFont="1" applyFill="1" applyBorder="1" applyAlignment="1">
      <alignment horizontal="left" vertical="center" wrapText="1"/>
    </xf>
    <xf numFmtId="4" fontId="42" fillId="26" borderId="1" xfId="0" applyNumberFormat="1" applyFont="1" applyFill="1" applyBorder="1" applyAlignment="1">
      <alignment horizontal="center" vertical="center" wrapText="1"/>
    </xf>
    <xf numFmtId="0" fontId="42" fillId="8" borderId="1" xfId="0" applyFont="1" applyFill="1" applyBorder="1" applyAlignment="1">
      <alignment horizontal="left" vertical="center" wrapText="1"/>
    </xf>
    <xf numFmtId="0" fontId="123" fillId="0" borderId="0" xfId="0" applyFont="1" applyFill="1" applyAlignment="1">
      <alignment vertical="center"/>
    </xf>
    <xf numFmtId="0" fontId="121" fillId="0" borderId="0" xfId="0" applyFont="1" applyFill="1" applyAlignment="1">
      <alignment vertical="center"/>
    </xf>
    <xf numFmtId="4" fontId="29" fillId="0" borderId="1" xfId="0" applyNumberFormat="1" applyFont="1" applyBorder="1" applyAlignment="1">
      <alignment horizontal="left" vertical="center"/>
    </xf>
    <xf numFmtId="4" fontId="113" fillId="0" borderId="87" xfId="0" applyNumberFormat="1" applyFont="1" applyFill="1" applyBorder="1" applyAlignment="1">
      <alignment horizontal="center" vertical="center" wrapText="1"/>
    </xf>
    <xf numFmtId="4" fontId="124" fillId="0" borderId="1" xfId="0" applyNumberFormat="1" applyFont="1" applyBorder="1" applyAlignment="1">
      <alignment horizontal="center" vertical="center"/>
    </xf>
    <xf numFmtId="4" fontId="125" fillId="0" borderId="1" xfId="0" applyNumberFormat="1" applyFont="1" applyBorder="1" applyAlignment="1">
      <alignment horizontal="right" vertical="center"/>
    </xf>
    <xf numFmtId="169" fontId="122" fillId="0" borderId="0" xfId="0" applyNumberFormat="1" applyFont="1" applyBorder="1" applyAlignment="1">
      <alignment horizontal="left" vertical="center"/>
    </xf>
    <xf numFmtId="170" fontId="105" fillId="0" borderId="1" xfId="0" applyNumberFormat="1" applyFont="1" applyFill="1" applyBorder="1" applyAlignment="1">
      <alignment horizontal="left" vertical="center" wrapText="1"/>
    </xf>
    <xf numFmtId="4" fontId="126" fillId="0" borderId="1" xfId="0" applyNumberFormat="1" applyFont="1" applyFill="1" applyBorder="1" applyAlignment="1">
      <alignment horizontal="right" vertical="center" wrapText="1"/>
    </xf>
    <xf numFmtId="4" fontId="105" fillId="0" borderId="1" xfId="0" applyNumberFormat="1" applyFont="1" applyFill="1" applyBorder="1" applyAlignment="1">
      <alignment horizontal="left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100" fillId="0" borderId="0" xfId="0" applyNumberFormat="1" applyFont="1" applyFill="1" applyAlignment="1">
      <alignment horizontal="left" vertical="center"/>
    </xf>
    <xf numFmtId="0" fontId="7" fillId="0" borderId="15" xfId="0" applyNumberFormat="1" applyFont="1" applyBorder="1" applyAlignment="1">
      <alignment horizontal="right" vertical="center" wrapText="1"/>
    </xf>
    <xf numFmtId="0" fontId="7" fillId="0" borderId="2" xfId="0" applyNumberFormat="1" applyFont="1" applyBorder="1" applyAlignment="1">
      <alignment horizontal="right" vertical="center"/>
    </xf>
    <xf numFmtId="49" fontId="7" fillId="0" borderId="15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49" fontId="7" fillId="0" borderId="12" xfId="0" applyNumberFormat="1" applyFont="1" applyFill="1" applyBorder="1" applyAlignment="1">
      <alignment horizontal="center" vertical="center"/>
    </xf>
    <xf numFmtId="49" fontId="7" fillId="0" borderId="1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4" fontId="7" fillId="0" borderId="11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4" fontId="7" fillId="0" borderId="12" xfId="0" applyNumberFormat="1" applyFont="1" applyBorder="1" applyAlignment="1">
      <alignment horizontal="center" vertical="center"/>
    </xf>
    <xf numFmtId="4" fontId="7" fillId="0" borderId="16" xfId="0" applyNumberFormat="1" applyFont="1" applyBorder="1" applyAlignment="1">
      <alignment horizontal="center" vertical="center"/>
    </xf>
    <xf numFmtId="0" fontId="58" fillId="6" borderId="15" xfId="0" applyNumberFormat="1" applyFont="1" applyFill="1" applyBorder="1" applyAlignment="1">
      <alignment horizontal="left" vertical="center" wrapText="1"/>
    </xf>
    <xf numFmtId="0" fontId="58" fillId="6" borderId="2" xfId="0" applyNumberFormat="1" applyFont="1" applyFill="1" applyBorder="1" applyAlignment="1">
      <alignment horizontal="left" vertical="center"/>
    </xf>
    <xf numFmtId="49" fontId="58" fillId="6" borderId="15" xfId="0" applyNumberFormat="1" applyFont="1" applyFill="1" applyBorder="1" applyAlignment="1">
      <alignment horizontal="center" vertical="center"/>
    </xf>
    <xf numFmtId="49" fontId="58" fillId="6" borderId="2" xfId="0" applyNumberFormat="1" applyFont="1" applyFill="1" applyBorder="1" applyAlignment="1">
      <alignment horizontal="center" vertical="center"/>
    </xf>
    <xf numFmtId="49" fontId="58" fillId="6" borderId="12" xfId="0" applyNumberFormat="1" applyFont="1" applyFill="1" applyBorder="1" applyAlignment="1">
      <alignment horizontal="center" vertical="center"/>
    </xf>
    <xf numFmtId="49" fontId="58" fillId="6" borderId="11" xfId="0" applyNumberFormat="1" applyFont="1" applyFill="1" applyBorder="1" applyAlignment="1">
      <alignment horizontal="center" vertical="center"/>
    </xf>
    <xf numFmtId="4" fontId="45" fillId="6" borderId="11" xfId="0" applyNumberFormat="1" applyFont="1" applyFill="1" applyBorder="1" applyAlignment="1">
      <alignment horizontal="center" vertical="center"/>
    </xf>
    <xf numFmtId="4" fontId="45" fillId="6" borderId="2" xfId="0" applyNumberFormat="1" applyFont="1" applyFill="1" applyBorder="1" applyAlignment="1">
      <alignment horizontal="center" vertical="center"/>
    </xf>
    <xf numFmtId="4" fontId="45" fillId="6" borderId="12" xfId="0" applyNumberFormat="1" applyFont="1" applyFill="1" applyBorder="1" applyAlignment="1">
      <alignment horizontal="center" vertical="center"/>
    </xf>
    <xf numFmtId="4" fontId="45" fillId="6" borderId="16" xfId="0" applyNumberFormat="1" applyFont="1" applyFill="1" applyBorder="1" applyAlignment="1">
      <alignment horizontal="center" vertical="center"/>
    </xf>
    <xf numFmtId="49" fontId="7" fillId="0" borderId="14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49" fontId="7" fillId="0" borderId="9" xfId="0" applyNumberFormat="1" applyFont="1" applyFill="1" applyBorder="1" applyAlignment="1">
      <alignment horizontal="center" vertical="center"/>
    </xf>
    <xf numFmtId="49" fontId="7" fillId="0" borderId="10" xfId="0" applyNumberFormat="1" applyFont="1" applyBorder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/>
    </xf>
    <xf numFmtId="49" fontId="7" fillId="0" borderId="9" xfId="0" applyNumberFormat="1" applyFont="1" applyBorder="1" applyAlignment="1">
      <alignment horizontal="center" vertical="center"/>
    </xf>
    <xf numFmtId="4" fontId="7" fillId="0" borderId="10" xfId="0" applyNumberFormat="1" applyFont="1" applyBorder="1" applyAlignment="1">
      <alignment horizontal="center" vertical="center"/>
    </xf>
    <xf numFmtId="4" fontId="7" fillId="0" borderId="6" xfId="0" applyNumberFormat="1" applyFont="1" applyBorder="1" applyAlignment="1">
      <alignment horizontal="center" vertical="center"/>
    </xf>
    <xf numFmtId="4" fontId="7" fillId="0" borderId="9" xfId="0" applyNumberFormat="1" applyFont="1" applyBorder="1" applyAlignment="1">
      <alignment horizontal="center" vertical="center"/>
    </xf>
    <xf numFmtId="4" fontId="7" fillId="0" borderId="37" xfId="0" applyNumberFormat="1" applyFont="1" applyBorder="1" applyAlignment="1">
      <alignment horizontal="center" vertical="center"/>
    </xf>
    <xf numFmtId="0" fontId="10" fillId="0" borderId="17" xfId="0" applyNumberFormat="1" applyFont="1" applyBorder="1" applyAlignment="1">
      <alignment horizontal="left" vertical="center"/>
    </xf>
    <xf numFmtId="0" fontId="10" fillId="0" borderId="4" xfId="0" applyNumberFormat="1" applyFont="1" applyBorder="1" applyAlignment="1">
      <alignment horizontal="left" vertical="center"/>
    </xf>
    <xf numFmtId="0" fontId="7" fillId="0" borderId="14" xfId="0" applyNumberFormat="1" applyFont="1" applyBorder="1" applyAlignment="1">
      <alignment horizontal="right" vertical="center" wrapText="1"/>
    </xf>
    <xf numFmtId="0" fontId="7" fillId="0" borderId="6" xfId="0" applyNumberFormat="1" applyFont="1" applyBorder="1" applyAlignment="1">
      <alignment horizontal="right" vertical="center"/>
    </xf>
    <xf numFmtId="4" fontId="11" fillId="0" borderId="24" xfId="0" applyNumberFormat="1" applyFont="1" applyBorder="1" applyAlignment="1">
      <alignment horizontal="center" vertical="center"/>
    </xf>
    <xf numFmtId="4" fontId="11" fillId="0" borderId="38" xfId="0" applyNumberFormat="1" applyFont="1" applyBorder="1" applyAlignment="1">
      <alignment horizontal="center" vertical="center"/>
    </xf>
    <xf numFmtId="4" fontId="11" fillId="0" borderId="39" xfId="0" applyNumberFormat="1" applyFont="1" applyBorder="1" applyAlignment="1">
      <alignment horizontal="center" vertical="center"/>
    </xf>
    <xf numFmtId="4" fontId="10" fillId="0" borderId="31" xfId="0" applyNumberFormat="1" applyFont="1" applyBorder="1" applyAlignment="1">
      <alignment horizontal="center"/>
    </xf>
    <xf numFmtId="0" fontId="10" fillId="0" borderId="31" xfId="0" applyNumberFormat="1" applyFont="1" applyBorder="1" applyAlignment="1">
      <alignment horizontal="center"/>
    </xf>
    <xf numFmtId="0" fontId="7" fillId="0" borderId="6" xfId="0" applyNumberFormat="1" applyFont="1" applyBorder="1" applyAlignment="1">
      <alignment horizontal="right" vertical="center" wrapText="1"/>
    </xf>
    <xf numFmtId="0" fontId="7" fillId="0" borderId="37" xfId="0" applyNumberFormat="1" applyFont="1" applyBorder="1" applyAlignment="1">
      <alignment horizontal="right" vertical="center" wrapText="1"/>
    </xf>
    <xf numFmtId="0" fontId="10" fillId="0" borderId="23" xfId="0" applyNumberFormat="1" applyFont="1" applyBorder="1" applyAlignment="1">
      <alignment horizontal="left" vertical="center" wrapText="1"/>
    </xf>
    <xf numFmtId="0" fontId="10" fillId="0" borderId="38" xfId="0" applyNumberFormat="1" applyFont="1" applyBorder="1" applyAlignment="1">
      <alignment horizontal="left" vertical="center"/>
    </xf>
    <xf numFmtId="49" fontId="10" fillId="0" borderId="23" xfId="0" applyNumberFormat="1" applyFont="1" applyBorder="1" applyAlignment="1">
      <alignment horizontal="center" vertical="center"/>
    </xf>
    <xf numFmtId="49" fontId="10" fillId="0" borderId="38" xfId="0" applyNumberFormat="1" applyFont="1" applyBorder="1" applyAlignment="1">
      <alignment horizontal="center" vertical="center"/>
    </xf>
    <xf numFmtId="49" fontId="10" fillId="0" borderId="42" xfId="0" applyNumberFormat="1" applyFont="1" applyBorder="1" applyAlignment="1">
      <alignment horizontal="center" vertical="center"/>
    </xf>
    <xf numFmtId="49" fontId="10" fillId="0" borderId="24" xfId="0" applyNumberFormat="1" applyFont="1" applyBorder="1" applyAlignment="1">
      <alignment horizontal="center" vertical="center"/>
    </xf>
    <xf numFmtId="4" fontId="11" fillId="0" borderId="42" xfId="0" applyNumberFormat="1" applyFont="1" applyBorder="1" applyAlignment="1">
      <alignment horizontal="center" vertical="center"/>
    </xf>
    <xf numFmtId="4" fontId="19" fillId="17" borderId="11" xfId="0" applyNumberFormat="1" applyFont="1" applyFill="1" applyBorder="1" applyAlignment="1">
      <alignment horizontal="center" vertical="center"/>
    </xf>
    <xf numFmtId="4" fontId="19" fillId="17" borderId="2" xfId="0" applyNumberFormat="1" applyFont="1" applyFill="1" applyBorder="1" applyAlignment="1">
      <alignment horizontal="center" vertical="center"/>
    </xf>
    <xf numFmtId="4" fontId="19" fillId="17" borderId="16" xfId="0" applyNumberFormat="1" applyFont="1" applyFill="1" applyBorder="1" applyAlignment="1">
      <alignment horizontal="center" vertical="center"/>
    </xf>
    <xf numFmtId="0" fontId="10" fillId="0" borderId="15" xfId="0" applyNumberFormat="1" applyFont="1" applyBorder="1" applyAlignment="1">
      <alignment horizontal="left" vertical="center" wrapText="1"/>
    </xf>
    <xf numFmtId="0" fontId="10" fillId="0" borderId="2" xfId="0" applyNumberFormat="1" applyFont="1" applyBorder="1" applyAlignment="1">
      <alignment horizontal="left" vertical="center"/>
    </xf>
    <xf numFmtId="49" fontId="10" fillId="0" borderId="15" xfId="0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49" fontId="10" fillId="0" borderId="12" xfId="0" applyNumberFormat="1" applyFont="1" applyFill="1" applyBorder="1" applyAlignment="1">
      <alignment horizontal="center" vertical="center"/>
    </xf>
    <xf numFmtId="49" fontId="10" fillId="0" borderId="11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4" fontId="11" fillId="0" borderId="11" xfId="0" applyNumberFormat="1" applyFont="1" applyBorder="1" applyAlignment="1">
      <alignment horizontal="center" vertical="center"/>
    </xf>
    <xf numFmtId="4" fontId="11" fillId="0" borderId="2" xfId="0" applyNumberFormat="1" applyFont="1" applyBorder="1" applyAlignment="1">
      <alignment horizontal="center" vertical="center"/>
    </xf>
    <xf numFmtId="4" fontId="11" fillId="0" borderId="12" xfId="0" applyNumberFormat="1" applyFont="1" applyBorder="1" applyAlignment="1">
      <alignment horizontal="center" vertical="center"/>
    </xf>
    <xf numFmtId="4" fontId="11" fillId="0" borderId="16" xfId="0" applyNumberFormat="1" applyFont="1" applyBorder="1" applyAlignment="1">
      <alignment horizontal="center" vertical="center"/>
    </xf>
    <xf numFmtId="0" fontId="9" fillId="17" borderId="15" xfId="0" applyNumberFormat="1" applyFont="1" applyFill="1" applyBorder="1" applyAlignment="1">
      <alignment horizontal="left" vertical="center"/>
    </xf>
    <xf numFmtId="0" fontId="9" fillId="17" borderId="2" xfId="0" applyNumberFormat="1" applyFont="1" applyFill="1" applyBorder="1" applyAlignment="1">
      <alignment horizontal="left" vertical="center"/>
    </xf>
    <xf numFmtId="49" fontId="9" fillId="17" borderId="15" xfId="0" applyNumberFormat="1" applyFont="1" applyFill="1" applyBorder="1" applyAlignment="1">
      <alignment horizontal="center" vertical="center"/>
    </xf>
    <xf numFmtId="49" fontId="9" fillId="17" borderId="2" xfId="0" applyNumberFormat="1" applyFont="1" applyFill="1" applyBorder="1" applyAlignment="1">
      <alignment horizontal="center" vertical="center"/>
    </xf>
    <xf numFmtId="49" fontId="9" fillId="17" borderId="12" xfId="0" applyNumberFormat="1" applyFont="1" applyFill="1" applyBorder="1" applyAlignment="1">
      <alignment horizontal="center" vertical="center"/>
    </xf>
    <xf numFmtId="49" fontId="9" fillId="17" borderId="11" xfId="0" applyNumberFormat="1" applyFont="1" applyFill="1" applyBorder="1" applyAlignment="1">
      <alignment horizontal="center" vertical="center"/>
    </xf>
    <xf numFmtId="4" fontId="19" fillId="17" borderId="12" xfId="0" applyNumberFormat="1" applyFont="1" applyFill="1" applyBorder="1" applyAlignment="1">
      <alignment horizontal="center" vertical="center"/>
    </xf>
    <xf numFmtId="4" fontId="45" fillId="6" borderId="10" xfId="0" applyNumberFormat="1" applyFont="1" applyFill="1" applyBorder="1" applyAlignment="1">
      <alignment horizontal="center" vertical="center"/>
    </xf>
    <xf numFmtId="4" fontId="45" fillId="6" borderId="6" xfId="0" applyNumberFormat="1" applyFont="1" applyFill="1" applyBorder="1" applyAlignment="1">
      <alignment horizontal="center" vertical="center"/>
    </xf>
    <xf numFmtId="4" fontId="45" fillId="6" borderId="37" xfId="0" applyNumberFormat="1" applyFont="1" applyFill="1" applyBorder="1" applyAlignment="1">
      <alignment horizontal="center" vertical="center"/>
    </xf>
    <xf numFmtId="0" fontId="58" fillId="6" borderId="14" xfId="0" applyNumberFormat="1" applyFont="1" applyFill="1" applyBorder="1" applyAlignment="1">
      <alignment horizontal="left" vertical="center" wrapText="1"/>
    </xf>
    <xf numFmtId="0" fontId="58" fillId="6" borderId="6" xfId="0" applyNumberFormat="1" applyFont="1" applyFill="1" applyBorder="1" applyAlignment="1">
      <alignment horizontal="left" vertical="center"/>
    </xf>
    <xf numFmtId="49" fontId="58" fillId="6" borderId="14" xfId="0" applyNumberFormat="1" applyFont="1" applyFill="1" applyBorder="1" applyAlignment="1">
      <alignment horizontal="center" vertical="center"/>
    </xf>
    <xf numFmtId="49" fontId="58" fillId="6" borderId="6" xfId="0" applyNumberFormat="1" applyFont="1" applyFill="1" applyBorder="1" applyAlignment="1">
      <alignment horizontal="center" vertical="center"/>
    </xf>
    <xf numFmtId="49" fontId="58" fillId="6" borderId="9" xfId="0" applyNumberFormat="1" applyFont="1" applyFill="1" applyBorder="1" applyAlignment="1">
      <alignment horizontal="center" vertical="center"/>
    </xf>
    <xf numFmtId="49" fontId="58" fillId="6" borderId="10" xfId="0" applyNumberFormat="1" applyFont="1" applyFill="1" applyBorder="1" applyAlignment="1">
      <alignment horizontal="center" vertical="center"/>
    </xf>
    <xf numFmtId="4" fontId="45" fillId="6" borderId="9" xfId="0" applyNumberFormat="1" applyFont="1" applyFill="1" applyBorder="1" applyAlignment="1">
      <alignment horizontal="center" vertical="center"/>
    </xf>
    <xf numFmtId="0" fontId="9" fillId="17" borderId="15" xfId="0" applyNumberFormat="1" applyFont="1" applyFill="1" applyBorder="1" applyAlignment="1">
      <alignment horizontal="left" vertical="center" wrapText="1"/>
    </xf>
    <xf numFmtId="0" fontId="10" fillId="0" borderId="2" xfId="0" applyNumberFormat="1" applyFont="1" applyBorder="1" applyAlignment="1">
      <alignment horizontal="left" vertical="center" wrapText="1"/>
    </xf>
    <xf numFmtId="4" fontId="19" fillId="17" borderId="10" xfId="0" applyNumberFormat="1" applyFont="1" applyFill="1" applyBorder="1" applyAlignment="1">
      <alignment horizontal="center" vertical="center"/>
    </xf>
    <xf numFmtId="4" fontId="19" fillId="17" borderId="6" xfId="0" applyNumberFormat="1" applyFont="1" applyFill="1" applyBorder="1" applyAlignment="1">
      <alignment horizontal="center" vertical="center"/>
    </xf>
    <xf numFmtId="4" fontId="19" fillId="17" borderId="37" xfId="0" applyNumberFormat="1" applyFont="1" applyFill="1" applyBorder="1" applyAlignment="1">
      <alignment horizontal="center" vertical="center"/>
    </xf>
    <xf numFmtId="49" fontId="9" fillId="17" borderId="14" xfId="0" applyNumberFormat="1" applyFont="1" applyFill="1" applyBorder="1" applyAlignment="1">
      <alignment horizontal="center" vertical="center"/>
    </xf>
    <xf numFmtId="49" fontId="9" fillId="17" borderId="6" xfId="0" applyNumberFormat="1" applyFont="1" applyFill="1" applyBorder="1" applyAlignment="1">
      <alignment horizontal="center" vertical="center"/>
    </xf>
    <xf numFmtId="49" fontId="9" fillId="17" borderId="9" xfId="0" applyNumberFormat="1" applyFont="1" applyFill="1" applyBorder="1" applyAlignment="1">
      <alignment horizontal="center" vertical="center"/>
    </xf>
    <xf numFmtId="49" fontId="9" fillId="17" borderId="10" xfId="0" applyNumberFormat="1" applyFont="1" applyFill="1" applyBorder="1" applyAlignment="1">
      <alignment horizontal="center" vertical="center"/>
    </xf>
    <xf numFmtId="4" fontId="19" fillId="17" borderId="9" xfId="0" applyNumberFormat="1" applyFont="1" applyFill="1" applyBorder="1" applyAlignment="1">
      <alignment horizontal="center" vertical="center"/>
    </xf>
    <xf numFmtId="4" fontId="11" fillId="0" borderId="11" xfId="0" applyNumberFormat="1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center" vertical="center"/>
    </xf>
    <xf numFmtId="4" fontId="11" fillId="0" borderId="16" xfId="0" applyNumberFormat="1" applyFont="1" applyFill="1" applyBorder="1" applyAlignment="1">
      <alignment horizontal="center" vertical="center"/>
    </xf>
    <xf numFmtId="0" fontId="10" fillId="0" borderId="14" xfId="0" applyNumberFormat="1" applyFont="1" applyFill="1" applyBorder="1" applyAlignment="1">
      <alignment horizontal="left" vertical="center" wrapText="1"/>
    </xf>
    <xf numFmtId="0" fontId="10" fillId="0" borderId="6" xfId="0" applyNumberFormat="1" applyFont="1" applyFill="1" applyBorder="1" applyAlignment="1">
      <alignment horizontal="left" vertical="center"/>
    </xf>
    <xf numFmtId="49" fontId="10" fillId="0" borderId="11" xfId="0" applyNumberFormat="1" applyFont="1" applyFill="1" applyBorder="1" applyAlignment="1">
      <alignment horizontal="center" vertical="center"/>
    </xf>
    <xf numFmtId="4" fontId="11" fillId="0" borderId="12" xfId="0" applyNumberFormat="1" applyFont="1" applyFill="1" applyBorder="1" applyAlignment="1">
      <alignment horizontal="center" vertical="center"/>
    </xf>
    <xf numFmtId="0" fontId="10" fillId="0" borderId="15" xfId="0" applyNumberFormat="1" applyFont="1" applyFill="1" applyBorder="1" applyAlignment="1">
      <alignment horizontal="left" vertical="center" wrapText="1"/>
    </xf>
    <xf numFmtId="0" fontId="10" fillId="0" borderId="2" xfId="0" applyNumberFormat="1" applyFont="1" applyFill="1" applyBorder="1" applyAlignment="1">
      <alignment horizontal="left" vertical="center"/>
    </xf>
    <xf numFmtId="0" fontId="7" fillId="0" borderId="15" xfId="0" applyNumberFormat="1" applyFont="1" applyFill="1" applyBorder="1" applyAlignment="1">
      <alignment horizontal="right" vertical="center" wrapText="1"/>
    </xf>
    <xf numFmtId="0" fontId="7" fillId="0" borderId="2" xfId="0" applyNumberFormat="1" applyFont="1" applyFill="1" applyBorder="1" applyAlignment="1">
      <alignment horizontal="right" vertical="center"/>
    </xf>
    <xf numFmtId="49" fontId="7" fillId="0" borderId="11" xfId="0" applyNumberFormat="1" applyFont="1" applyFill="1" applyBorder="1" applyAlignment="1">
      <alignment horizontal="center" vertical="center"/>
    </xf>
    <xf numFmtId="4" fontId="7" fillId="0" borderId="11" xfId="0" applyNumberFormat="1" applyFont="1" applyFill="1" applyBorder="1" applyAlignment="1">
      <alignment horizontal="center" vertical="center"/>
    </xf>
    <xf numFmtId="4" fontId="7" fillId="0" borderId="2" xfId="0" applyNumberFormat="1" applyFont="1" applyFill="1" applyBorder="1" applyAlignment="1">
      <alignment horizontal="center" vertical="center"/>
    </xf>
    <xf numFmtId="4" fontId="7" fillId="0" borderId="12" xfId="0" applyNumberFormat="1" applyFont="1" applyFill="1" applyBorder="1" applyAlignment="1">
      <alignment horizontal="center" vertical="center"/>
    </xf>
    <xf numFmtId="4" fontId="7" fillId="0" borderId="16" xfId="0" applyNumberFormat="1" applyFont="1" applyFill="1" applyBorder="1" applyAlignment="1">
      <alignment horizontal="center" vertical="center"/>
    </xf>
    <xf numFmtId="4" fontId="19" fillId="8" borderId="10" xfId="0" applyNumberFormat="1" applyFont="1" applyFill="1" applyBorder="1" applyAlignment="1">
      <alignment horizontal="center" vertical="center"/>
    </xf>
    <xf numFmtId="4" fontId="19" fillId="8" borderId="6" xfId="0" applyNumberFormat="1" applyFont="1" applyFill="1" applyBorder="1" applyAlignment="1">
      <alignment horizontal="center" vertical="center"/>
    </xf>
    <xf numFmtId="4" fontId="19" fillId="8" borderId="37" xfId="0" applyNumberFormat="1" applyFont="1" applyFill="1" applyBorder="1" applyAlignment="1">
      <alignment horizontal="center" vertical="center"/>
    </xf>
    <xf numFmtId="0" fontId="9" fillId="8" borderId="14" xfId="0" applyNumberFormat="1" applyFont="1" applyFill="1" applyBorder="1" applyAlignment="1">
      <alignment horizontal="left" vertical="center"/>
    </xf>
    <xf numFmtId="0" fontId="9" fillId="8" borderId="6" xfId="0" applyNumberFormat="1" applyFont="1" applyFill="1" applyBorder="1" applyAlignment="1">
      <alignment horizontal="left" vertical="center"/>
    </xf>
    <xf numFmtId="49" fontId="9" fillId="8" borderId="14" xfId="0" applyNumberFormat="1" applyFont="1" applyFill="1" applyBorder="1" applyAlignment="1">
      <alignment horizontal="center" vertical="center"/>
    </xf>
    <xf numFmtId="49" fontId="9" fillId="8" borderId="6" xfId="0" applyNumberFormat="1" applyFont="1" applyFill="1" applyBorder="1" applyAlignment="1">
      <alignment horizontal="center" vertical="center"/>
    </xf>
    <xf numFmtId="49" fontId="9" fillId="8" borderId="9" xfId="0" applyNumberFormat="1" applyFont="1" applyFill="1" applyBorder="1" applyAlignment="1">
      <alignment horizontal="center" vertical="center"/>
    </xf>
    <xf numFmtId="49" fontId="9" fillId="8" borderId="10" xfId="0" applyNumberFormat="1" applyFont="1" applyFill="1" applyBorder="1" applyAlignment="1">
      <alignment horizontal="center" vertical="center"/>
    </xf>
    <xf numFmtId="4" fontId="19" fillId="8" borderId="9" xfId="0" applyNumberFormat="1" applyFont="1" applyFill="1" applyBorder="1" applyAlignment="1">
      <alignment horizontal="center" vertical="center"/>
    </xf>
    <xf numFmtId="4" fontId="45" fillId="0" borderId="11" xfId="0" applyNumberFormat="1" applyFont="1" applyBorder="1" applyAlignment="1">
      <alignment horizontal="center" vertical="center"/>
    </xf>
    <xf numFmtId="4" fontId="45" fillId="0" borderId="2" xfId="0" applyNumberFormat="1" applyFont="1" applyBorder="1" applyAlignment="1">
      <alignment horizontal="center" vertical="center"/>
    </xf>
    <xf numFmtId="4" fontId="45" fillId="0" borderId="16" xfId="0" applyNumberFormat="1" applyFont="1" applyBorder="1" applyAlignment="1">
      <alignment horizontal="center" vertical="center"/>
    </xf>
    <xf numFmtId="49" fontId="10" fillId="0" borderId="23" xfId="0" applyNumberFormat="1" applyFont="1" applyFill="1" applyBorder="1" applyAlignment="1">
      <alignment horizontal="center" vertical="center"/>
    </xf>
    <xf numFmtId="49" fontId="10" fillId="0" borderId="38" xfId="0" applyNumberFormat="1" applyFont="1" applyFill="1" applyBorder="1" applyAlignment="1">
      <alignment horizontal="center" vertical="center"/>
    </xf>
    <xf numFmtId="49" fontId="10" fillId="0" borderId="42" xfId="0" applyNumberFormat="1" applyFont="1" applyFill="1" applyBorder="1" applyAlignment="1">
      <alignment horizontal="center" vertical="center"/>
    </xf>
    <xf numFmtId="0" fontId="58" fillId="0" borderId="14" xfId="0" applyNumberFormat="1" applyFont="1" applyBorder="1" applyAlignment="1">
      <alignment horizontal="left" vertical="center" wrapText="1"/>
    </xf>
    <xf numFmtId="0" fontId="58" fillId="0" borderId="6" xfId="0" applyNumberFormat="1" applyFont="1" applyBorder="1" applyAlignment="1">
      <alignment horizontal="left" vertical="center"/>
    </xf>
    <xf numFmtId="49" fontId="58" fillId="0" borderId="15" xfId="0" applyNumberFormat="1" applyFont="1" applyFill="1" applyBorder="1" applyAlignment="1">
      <alignment horizontal="center" vertical="center"/>
    </xf>
    <xf numFmtId="49" fontId="58" fillId="0" borderId="2" xfId="0" applyNumberFormat="1" applyFont="1" applyFill="1" applyBorder="1" applyAlignment="1">
      <alignment horizontal="center" vertical="center"/>
    </xf>
    <xf numFmtId="49" fontId="58" fillId="0" borderId="12" xfId="0" applyNumberFormat="1" applyFont="1" applyFill="1" applyBorder="1" applyAlignment="1">
      <alignment horizontal="center" vertical="center"/>
    </xf>
    <xf numFmtId="49" fontId="58" fillId="0" borderId="11" xfId="0" applyNumberFormat="1" applyFont="1" applyBorder="1" applyAlignment="1">
      <alignment horizontal="center" vertical="center"/>
    </xf>
    <xf numFmtId="49" fontId="58" fillId="0" borderId="2" xfId="0" applyNumberFormat="1" applyFont="1" applyBorder="1" applyAlignment="1">
      <alignment horizontal="center" vertical="center"/>
    </xf>
    <xf numFmtId="49" fontId="58" fillId="0" borderId="12" xfId="0" applyNumberFormat="1" applyFont="1" applyBorder="1" applyAlignment="1">
      <alignment horizontal="center" vertical="center"/>
    </xf>
    <xf numFmtId="4" fontId="45" fillId="0" borderId="12" xfId="0" applyNumberFormat="1" applyFont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/>
    </xf>
    <xf numFmtId="49" fontId="10" fillId="0" borderId="5" xfId="0" applyNumberFormat="1" applyFont="1" applyFill="1" applyBorder="1" applyAlignment="1">
      <alignment horizontal="center" vertical="center"/>
    </xf>
    <xf numFmtId="49" fontId="10" fillId="0" borderId="14" xfId="0" applyNumberFormat="1" applyFont="1" applyFill="1" applyBorder="1" applyAlignment="1">
      <alignment horizontal="center" vertical="center"/>
    </xf>
    <xf numFmtId="49" fontId="10" fillId="0" borderId="6" xfId="0" applyNumberFormat="1" applyFont="1" applyFill="1" applyBorder="1" applyAlignment="1">
      <alignment horizontal="center" vertical="center"/>
    </xf>
    <xf numFmtId="49" fontId="10" fillId="0" borderId="9" xfId="0" applyNumberFormat="1" applyFont="1" applyFill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/>
    </xf>
    <xf numFmtId="49" fontId="10" fillId="0" borderId="10" xfId="0" applyNumberFormat="1" applyFont="1" applyBorder="1" applyAlignment="1">
      <alignment horizontal="center" vertical="center"/>
    </xf>
    <xf numFmtId="49" fontId="10" fillId="0" borderId="6" xfId="0" applyNumberFormat="1" applyFont="1" applyBorder="1" applyAlignment="1">
      <alignment horizontal="center" vertical="center"/>
    </xf>
    <xf numFmtId="49" fontId="10" fillId="0" borderId="9" xfId="0" applyNumberFormat="1" applyFont="1" applyBorder="1" applyAlignment="1">
      <alignment horizontal="center" vertical="center"/>
    </xf>
    <xf numFmtId="4" fontId="11" fillId="0" borderId="3" xfId="0" applyNumberFormat="1" applyFont="1" applyBorder="1" applyAlignment="1">
      <alignment horizontal="center" vertical="center"/>
    </xf>
    <xf numFmtId="4" fontId="11" fillId="0" borderId="4" xfId="0" applyNumberFormat="1" applyFont="1" applyBorder="1" applyAlignment="1">
      <alignment horizontal="center" vertical="center"/>
    </xf>
    <xf numFmtId="4" fontId="11" fillId="0" borderId="5" xfId="0" applyNumberFormat="1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center" vertical="center"/>
    </xf>
    <xf numFmtId="4" fontId="11" fillId="0" borderId="6" xfId="0" applyNumberFormat="1" applyFont="1" applyBorder="1" applyAlignment="1">
      <alignment horizontal="center" vertical="center"/>
    </xf>
    <xf numFmtId="4" fontId="11" fillId="0" borderId="9" xfId="0" applyNumberFormat="1" applyFont="1" applyBorder="1" applyAlignment="1">
      <alignment horizontal="center" vertical="center"/>
    </xf>
    <xf numFmtId="4" fontId="11" fillId="0" borderId="35" xfId="0" applyNumberFormat="1" applyFont="1" applyBorder="1" applyAlignment="1">
      <alignment horizontal="center" vertical="center"/>
    </xf>
    <xf numFmtId="4" fontId="11" fillId="0" borderId="37" xfId="0" applyNumberFormat="1" applyFont="1" applyBorder="1" applyAlignment="1">
      <alignment horizontal="center" vertical="center"/>
    </xf>
    <xf numFmtId="0" fontId="10" fillId="0" borderId="14" xfId="0" applyNumberFormat="1" applyFont="1" applyBorder="1" applyAlignment="1">
      <alignment horizontal="left" vertical="center"/>
    </xf>
    <xf numFmtId="0" fontId="10" fillId="0" borderId="6" xfId="0" applyNumberFormat="1" applyFont="1" applyBorder="1" applyAlignment="1">
      <alignment horizontal="left" vertical="center"/>
    </xf>
    <xf numFmtId="0" fontId="10" fillId="0" borderId="14" xfId="0" applyNumberFormat="1" applyFont="1" applyBorder="1" applyAlignment="1">
      <alignment horizontal="left" vertical="center" wrapText="1"/>
    </xf>
    <xf numFmtId="0" fontId="57" fillId="0" borderId="0" xfId="0" applyNumberFormat="1" applyFont="1" applyBorder="1" applyAlignment="1">
      <alignment horizontal="center" wrapText="1"/>
    </xf>
    <xf numFmtId="49" fontId="10" fillId="0" borderId="3" xfId="0" applyNumberFormat="1" applyFont="1" applyFill="1" applyBorder="1" applyAlignment="1">
      <alignment horizontal="center" vertical="center"/>
    </xf>
    <xf numFmtId="49" fontId="10" fillId="0" borderId="10" xfId="0" applyNumberFormat="1" applyFont="1" applyFill="1" applyBorder="1" applyAlignment="1">
      <alignment horizontal="center" vertical="center"/>
    </xf>
    <xf numFmtId="4" fontId="11" fillId="0" borderId="3" xfId="0" applyNumberFormat="1" applyFont="1" applyFill="1" applyBorder="1" applyAlignment="1">
      <alignment horizontal="center" vertical="center"/>
    </xf>
    <xf numFmtId="4" fontId="11" fillId="0" borderId="4" xfId="0" applyNumberFormat="1" applyFont="1" applyFill="1" applyBorder="1" applyAlignment="1">
      <alignment horizontal="center" vertical="center"/>
    </xf>
    <xf numFmtId="4" fontId="11" fillId="0" borderId="5" xfId="0" applyNumberFormat="1" applyFont="1" applyFill="1" applyBorder="1" applyAlignment="1">
      <alignment horizontal="center" vertical="center"/>
    </xf>
    <xf numFmtId="4" fontId="11" fillId="0" borderId="10" xfId="0" applyNumberFormat="1" applyFont="1" applyFill="1" applyBorder="1" applyAlignment="1">
      <alignment horizontal="center" vertical="center"/>
    </xf>
    <xf numFmtId="4" fontId="11" fillId="0" borderId="6" xfId="0" applyNumberFormat="1" applyFont="1" applyFill="1" applyBorder="1" applyAlignment="1">
      <alignment horizontal="center" vertical="center"/>
    </xf>
    <xf numFmtId="4" fontId="11" fillId="0" borderId="9" xfId="0" applyNumberFormat="1" applyFont="1" applyFill="1" applyBorder="1" applyAlignment="1">
      <alignment horizontal="center" vertical="center"/>
    </xf>
    <xf numFmtId="4" fontId="45" fillId="0" borderId="10" xfId="0" applyNumberFormat="1" applyFont="1" applyBorder="1" applyAlignment="1">
      <alignment horizontal="center" vertical="center"/>
    </xf>
    <xf numFmtId="4" fontId="45" fillId="0" borderId="6" xfId="0" applyNumberFormat="1" applyFont="1" applyBorder="1" applyAlignment="1">
      <alignment horizontal="center" vertical="center"/>
    </xf>
    <xf numFmtId="4" fontId="45" fillId="0" borderId="37" xfId="0" applyNumberFormat="1" applyFont="1" applyBorder="1" applyAlignment="1">
      <alignment horizontal="center" vertical="center"/>
    </xf>
    <xf numFmtId="49" fontId="58" fillId="0" borderId="14" xfId="0" applyNumberFormat="1" applyFont="1" applyFill="1" applyBorder="1" applyAlignment="1">
      <alignment horizontal="center" vertical="center"/>
    </xf>
    <xf numFmtId="49" fontId="58" fillId="0" borderId="6" xfId="0" applyNumberFormat="1" applyFont="1" applyFill="1" applyBorder="1" applyAlignment="1">
      <alignment horizontal="center" vertical="center"/>
    </xf>
    <xf numFmtId="49" fontId="58" fillId="0" borderId="9" xfId="0" applyNumberFormat="1" applyFont="1" applyFill="1" applyBorder="1" applyAlignment="1">
      <alignment horizontal="center" vertical="center"/>
    </xf>
    <xf numFmtId="49" fontId="58" fillId="0" borderId="10" xfId="0" applyNumberFormat="1" applyFont="1" applyBorder="1" applyAlignment="1">
      <alignment horizontal="center" vertical="center"/>
    </xf>
    <xf numFmtId="49" fontId="58" fillId="0" borderId="6" xfId="0" applyNumberFormat="1" applyFont="1" applyBorder="1" applyAlignment="1">
      <alignment horizontal="center" vertical="center"/>
    </xf>
    <xf numFmtId="49" fontId="58" fillId="0" borderId="9" xfId="0" applyNumberFormat="1" applyFont="1" applyBorder="1" applyAlignment="1">
      <alignment horizontal="center" vertical="center"/>
    </xf>
    <xf numFmtId="4" fontId="45" fillId="0" borderId="9" xfId="0" applyNumberFormat="1" applyFont="1" applyBorder="1" applyAlignment="1">
      <alignment horizontal="center" vertical="center"/>
    </xf>
    <xf numFmtId="0" fontId="58" fillId="0" borderId="15" xfId="0" applyNumberFormat="1" applyFont="1" applyBorder="1" applyAlignment="1">
      <alignment horizontal="left" vertical="center" wrapText="1"/>
    </xf>
    <xf numFmtId="0" fontId="58" fillId="0" borderId="2" xfId="0" applyNumberFormat="1" applyFont="1" applyBorder="1" applyAlignment="1">
      <alignment horizontal="left" vertical="center"/>
    </xf>
    <xf numFmtId="0" fontId="9" fillId="8" borderId="15" xfId="0" applyNumberFormat="1" applyFont="1" applyFill="1" applyBorder="1" applyAlignment="1">
      <alignment horizontal="left" vertical="center"/>
    </xf>
    <xf numFmtId="0" fontId="9" fillId="8" borderId="2" xfId="0" applyNumberFormat="1" applyFont="1" applyFill="1" applyBorder="1" applyAlignment="1">
      <alignment horizontal="left" vertical="center"/>
    </xf>
    <xf numFmtId="49" fontId="9" fillId="8" borderId="15" xfId="0" applyNumberFormat="1" applyFont="1" applyFill="1" applyBorder="1" applyAlignment="1">
      <alignment horizontal="center" vertical="center"/>
    </xf>
    <xf numFmtId="49" fontId="9" fillId="8" borderId="2" xfId="0" applyNumberFormat="1" applyFont="1" applyFill="1" applyBorder="1" applyAlignment="1">
      <alignment horizontal="center" vertical="center"/>
    </xf>
    <xf numFmtId="49" fontId="9" fillId="8" borderId="12" xfId="0" applyNumberFormat="1" applyFont="1" applyFill="1" applyBorder="1" applyAlignment="1">
      <alignment horizontal="center" vertical="center"/>
    </xf>
    <xf numFmtId="49" fontId="9" fillId="8" borderId="11" xfId="0" applyNumberFormat="1" applyFont="1" applyFill="1" applyBorder="1" applyAlignment="1">
      <alignment horizontal="center" vertical="center"/>
    </xf>
    <xf numFmtId="4" fontId="19" fillId="8" borderId="11" xfId="0" applyNumberFormat="1" applyFont="1" applyFill="1" applyBorder="1" applyAlignment="1">
      <alignment horizontal="center" vertical="center"/>
    </xf>
    <xf numFmtId="4" fontId="19" fillId="8" borderId="2" xfId="0" applyNumberFormat="1" applyFont="1" applyFill="1" applyBorder="1" applyAlignment="1">
      <alignment horizontal="center" vertical="center"/>
    </xf>
    <xf numFmtId="4" fontId="19" fillId="8" borderId="12" xfId="0" applyNumberFormat="1" applyFont="1" applyFill="1" applyBorder="1" applyAlignment="1">
      <alignment horizontal="center" vertical="center"/>
    </xf>
    <xf numFmtId="4" fontId="19" fillId="8" borderId="16" xfId="0" applyNumberFormat="1" applyFont="1" applyFill="1" applyBorder="1" applyAlignment="1">
      <alignment horizontal="center" vertical="center"/>
    </xf>
    <xf numFmtId="0" fontId="10" fillId="0" borderId="15" xfId="0" applyNumberFormat="1" applyFont="1" applyBorder="1" applyAlignment="1">
      <alignment horizontal="left" vertical="center"/>
    </xf>
    <xf numFmtId="49" fontId="4" fillId="0" borderId="3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0" fontId="10" fillId="0" borderId="19" xfId="0" applyNumberFormat="1" applyFont="1" applyBorder="1" applyAlignment="1">
      <alignment horizontal="left" vertical="center"/>
    </xf>
    <xf numFmtId="0" fontId="10" fillId="0" borderId="20" xfId="0" applyNumberFormat="1" applyFont="1" applyBorder="1" applyAlignment="1">
      <alignment horizontal="left" vertical="center"/>
    </xf>
    <xf numFmtId="49" fontId="10" fillId="0" borderId="19" xfId="0" applyNumberFormat="1" applyFont="1" applyFill="1" applyBorder="1" applyAlignment="1">
      <alignment horizontal="center" vertical="center"/>
    </xf>
    <xf numFmtId="49" fontId="10" fillId="0" borderId="20" xfId="0" applyNumberFormat="1" applyFont="1" applyFill="1" applyBorder="1" applyAlignment="1">
      <alignment horizontal="center" vertical="center"/>
    </xf>
    <xf numFmtId="49" fontId="10" fillId="0" borderId="40" xfId="0" applyNumberFormat="1" applyFont="1" applyFill="1" applyBorder="1" applyAlignment="1">
      <alignment horizontal="center" vertical="center"/>
    </xf>
    <xf numFmtId="49" fontId="10" fillId="0" borderId="41" xfId="0" applyNumberFormat="1" applyFont="1" applyBorder="1" applyAlignment="1">
      <alignment horizontal="center" vertical="center"/>
    </xf>
    <xf numFmtId="49" fontId="10" fillId="0" borderId="20" xfId="0" applyNumberFormat="1" applyFont="1" applyBorder="1" applyAlignment="1">
      <alignment horizontal="center" vertical="center"/>
    </xf>
    <xf numFmtId="49" fontId="10" fillId="0" borderId="40" xfId="0" applyNumberFormat="1" applyFont="1" applyBorder="1" applyAlignment="1">
      <alignment horizontal="center" vertical="center"/>
    </xf>
    <xf numFmtId="4" fontId="11" fillId="0" borderId="41" xfId="0" applyNumberFormat="1" applyFont="1" applyBorder="1" applyAlignment="1">
      <alignment horizontal="center" vertical="center"/>
    </xf>
    <xf numFmtId="4" fontId="11" fillId="0" borderId="20" xfId="0" applyNumberFormat="1" applyFont="1" applyBorder="1" applyAlignment="1">
      <alignment horizontal="center" vertical="center"/>
    </xf>
    <xf numFmtId="4" fontId="11" fillId="0" borderId="40" xfId="0" applyNumberFormat="1" applyFont="1" applyBorder="1" applyAlignment="1">
      <alignment horizontal="center" vertical="center"/>
    </xf>
    <xf numFmtId="4" fontId="11" fillId="0" borderId="21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left" vertical="center"/>
    </xf>
    <xf numFmtId="0" fontId="4" fillId="0" borderId="5" xfId="0" applyNumberFormat="1" applyFont="1" applyBorder="1" applyAlignment="1">
      <alignment horizontal="left" vertical="center"/>
    </xf>
    <xf numFmtId="0" fontId="4" fillId="0" borderId="3" xfId="0" applyNumberFormat="1" applyFont="1" applyBorder="1" applyAlignment="1">
      <alignment horizontal="right" vertical="center"/>
    </xf>
    <xf numFmtId="0" fontId="4" fillId="0" borderId="4" xfId="0" applyNumberFormat="1" applyFont="1" applyBorder="1" applyAlignment="1">
      <alignment horizontal="right" vertical="center"/>
    </xf>
    <xf numFmtId="49" fontId="4" fillId="0" borderId="2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 wrapText="1"/>
    </xf>
    <xf numFmtId="0" fontId="4" fillId="0" borderId="4" xfId="0" applyNumberFormat="1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 wrapText="1"/>
    </xf>
    <xf numFmtId="0" fontId="4" fillId="0" borderId="10" xfId="0" applyNumberFormat="1" applyFont="1" applyBorder="1" applyAlignment="1">
      <alignment horizontal="center" vertical="center" wrapText="1"/>
    </xf>
    <xf numFmtId="0" fontId="4" fillId="0" borderId="6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19" fillId="0" borderId="0" xfId="0" applyNumberFormat="1" applyFont="1" applyBorder="1" applyAlignment="1">
      <alignment horizontal="center"/>
    </xf>
    <xf numFmtId="0" fontId="4" fillId="0" borderId="3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horizontal="center" vertical="center"/>
    </xf>
    <xf numFmtId="0" fontId="4" fillId="0" borderId="8" xfId="0" applyNumberFormat="1" applyFont="1" applyBorder="1" applyAlignment="1">
      <alignment horizontal="center" vertical="center"/>
    </xf>
    <xf numFmtId="0" fontId="4" fillId="0" borderId="10" xfId="0" applyNumberFormat="1" applyFont="1" applyBorder="1" applyAlignment="1">
      <alignment horizontal="center" vertical="center"/>
    </xf>
    <xf numFmtId="0" fontId="4" fillId="0" borderId="6" xfId="0" applyNumberFormat="1" applyFont="1" applyBorder="1" applyAlignment="1">
      <alignment horizontal="center" vertical="center"/>
    </xf>
    <xf numFmtId="0" fontId="4" fillId="0" borderId="9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11" xfId="0" applyNumberFormat="1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4" fillId="0" borderId="12" xfId="0" applyNumberFormat="1" applyFont="1" applyBorder="1" applyAlignment="1">
      <alignment horizontal="center" vertical="center"/>
    </xf>
    <xf numFmtId="49" fontId="4" fillId="0" borderId="74" xfId="0" applyNumberFormat="1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19" fillId="0" borderId="6" xfId="0" applyFont="1" applyBorder="1" applyAlignment="1">
      <alignment horizontal="center" wrapText="1"/>
    </xf>
    <xf numFmtId="0" fontId="108" fillId="0" borderId="0" xfId="0" applyFont="1" applyBorder="1" applyAlignment="1">
      <alignment horizontal="center" wrapText="1"/>
    </xf>
    <xf numFmtId="49" fontId="4" fillId="0" borderId="78" xfId="0" applyNumberFormat="1" applyFont="1" applyBorder="1" applyAlignment="1">
      <alignment horizontal="center"/>
    </xf>
    <xf numFmtId="49" fontId="4" fillId="0" borderId="73" xfId="0" applyNumberFormat="1" applyFont="1" applyBorder="1" applyAlignment="1">
      <alignment horizontal="center"/>
    </xf>
    <xf numFmtId="0" fontId="11" fillId="0" borderId="0" xfId="0" applyFont="1" applyBorder="1" applyAlignment="1">
      <alignment horizontal="right"/>
    </xf>
    <xf numFmtId="49" fontId="11" fillId="0" borderId="6" xfId="0" applyNumberFormat="1" applyFont="1" applyBorder="1" applyAlignment="1">
      <alignment horizontal="center"/>
    </xf>
    <xf numFmtId="0" fontId="11" fillId="0" borderId="0" xfId="0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0" fontId="19" fillId="0" borderId="0" xfId="0" applyNumberFormat="1" applyFont="1" applyFill="1" applyBorder="1" applyAlignment="1">
      <alignment horizontal="right"/>
    </xf>
    <xf numFmtId="49" fontId="19" fillId="0" borderId="6" xfId="0" applyNumberFormat="1" applyFont="1" applyFill="1" applyBorder="1" applyAlignment="1">
      <alignment horizontal="left"/>
    </xf>
    <xf numFmtId="49" fontId="19" fillId="0" borderId="6" xfId="0" applyNumberFormat="1" applyFont="1" applyFill="1" applyBorder="1" applyAlignment="1">
      <alignment horizontal="center"/>
    </xf>
    <xf numFmtId="0" fontId="11" fillId="0" borderId="72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top"/>
    </xf>
    <xf numFmtId="49" fontId="7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right"/>
    </xf>
    <xf numFmtId="49" fontId="7" fillId="0" borderId="6" xfId="0" applyNumberFormat="1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9" fillId="0" borderId="6" xfId="0" applyFont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wrapText="1"/>
    </xf>
    <xf numFmtId="0" fontId="7" fillId="0" borderId="6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4" fillId="0" borderId="0" xfId="0" applyNumberFormat="1" applyFont="1" applyBorder="1" applyAlignment="1">
      <alignment horizontal="justify"/>
    </xf>
    <xf numFmtId="0" fontId="10" fillId="0" borderId="11" xfId="0" applyNumberFormat="1" applyFont="1" applyBorder="1" applyAlignment="1">
      <alignment horizontal="left" vertical="center" wrapText="1" indent="1"/>
    </xf>
    <xf numFmtId="0" fontId="10" fillId="0" borderId="2" xfId="0" applyNumberFormat="1" applyFont="1" applyBorder="1" applyAlignment="1">
      <alignment horizontal="left" vertical="center" indent="1"/>
    </xf>
    <xf numFmtId="49" fontId="10" fillId="0" borderId="15" xfId="0" applyNumberFormat="1" applyFont="1" applyBorder="1" applyAlignment="1">
      <alignment horizontal="center" vertical="center"/>
    </xf>
    <xf numFmtId="4" fontId="10" fillId="0" borderId="11" xfId="0" applyNumberFormat="1" applyFont="1" applyFill="1" applyBorder="1" applyAlignment="1">
      <alignment horizontal="center" vertical="center"/>
    </xf>
    <xf numFmtId="4" fontId="10" fillId="0" borderId="2" xfId="0" applyNumberFormat="1" applyFont="1" applyFill="1" applyBorder="1" applyAlignment="1">
      <alignment horizontal="center" vertical="center"/>
    </xf>
    <xf numFmtId="4" fontId="10" fillId="0" borderId="12" xfId="0" applyNumberFormat="1" applyFont="1" applyFill="1" applyBorder="1" applyAlignment="1">
      <alignment horizontal="center" vertical="center"/>
    </xf>
    <xf numFmtId="4" fontId="10" fillId="0" borderId="11" xfId="0" applyNumberFormat="1" applyFont="1" applyBorder="1" applyAlignment="1">
      <alignment horizontal="center" vertical="center"/>
    </xf>
    <xf numFmtId="4" fontId="10" fillId="0" borderId="2" xfId="0" applyNumberFormat="1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center" vertical="center"/>
    </xf>
    <xf numFmtId="49" fontId="10" fillId="0" borderId="18" xfId="0" applyNumberFormat="1" applyFont="1" applyBorder="1" applyAlignment="1">
      <alignment horizontal="center" vertical="center"/>
    </xf>
    <xf numFmtId="49" fontId="10" fillId="0" borderId="13" xfId="0" applyNumberFormat="1" applyFont="1" applyBorder="1" applyAlignment="1">
      <alignment horizontal="center" vertical="center"/>
    </xf>
    <xf numFmtId="0" fontId="4" fillId="0" borderId="76" xfId="0" applyFont="1" applyBorder="1" applyAlignment="1">
      <alignment horizontal="center"/>
    </xf>
    <xf numFmtId="49" fontId="1" fillId="0" borderId="6" xfId="0" applyNumberFormat="1" applyFont="1" applyBorder="1" applyAlignment="1">
      <alignment horizontal="left"/>
    </xf>
    <xf numFmtId="49" fontId="4" fillId="0" borderId="6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right"/>
    </xf>
    <xf numFmtId="49" fontId="4" fillId="0" borderId="6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 wrapText="1"/>
    </xf>
    <xf numFmtId="0" fontId="76" fillId="0" borderId="0" xfId="0" applyFont="1" applyAlignment="1">
      <alignment horizontal="left" wrapText="1"/>
    </xf>
    <xf numFmtId="0" fontId="4" fillId="0" borderId="0" xfId="0" applyNumberFormat="1" applyFont="1" applyBorder="1" applyAlignment="1">
      <alignment horizontal="justify" vertical="top" wrapText="1"/>
    </xf>
    <xf numFmtId="0" fontId="76" fillId="0" borderId="0" xfId="0" applyFont="1" applyAlignment="1">
      <alignment horizontal="justify" vertical="top" wrapText="1"/>
    </xf>
    <xf numFmtId="0" fontId="4" fillId="0" borderId="0" xfId="0" applyNumberFormat="1" applyFont="1" applyBorder="1" applyAlignment="1">
      <alignment horizontal="justify" wrapText="1"/>
    </xf>
    <xf numFmtId="0" fontId="76" fillId="0" borderId="0" xfId="0" applyFont="1" applyAlignment="1">
      <alignment horizontal="justify" wrapText="1"/>
    </xf>
    <xf numFmtId="0" fontId="1" fillId="0" borderId="6" xfId="0" applyFont="1" applyFill="1" applyBorder="1" applyAlignment="1">
      <alignment horizontal="center" wrapText="1"/>
    </xf>
    <xf numFmtId="0" fontId="10" fillId="0" borderId="6" xfId="0" applyFont="1" applyBorder="1" applyAlignment="1">
      <alignment horizontal="center"/>
    </xf>
    <xf numFmtId="4" fontId="10" fillId="0" borderId="12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10" fillId="0" borderId="10" xfId="0" applyNumberFormat="1" applyFont="1" applyBorder="1" applyAlignment="1">
      <alignment horizontal="left" vertical="center" wrapText="1" indent="4"/>
    </xf>
    <xf numFmtId="0" fontId="10" fillId="0" borderId="6" xfId="0" applyNumberFormat="1" applyFont="1" applyBorder="1" applyAlignment="1">
      <alignment horizontal="left" vertical="center" indent="4"/>
    </xf>
    <xf numFmtId="4" fontId="10" fillId="0" borderId="3" xfId="0" applyNumberFormat="1" applyFont="1" applyBorder="1" applyAlignment="1">
      <alignment horizontal="center" vertical="center"/>
    </xf>
    <xf numFmtId="4" fontId="10" fillId="0" borderId="4" xfId="0" applyNumberFormat="1" applyFont="1" applyBorder="1" applyAlignment="1">
      <alignment horizontal="center" vertical="center"/>
    </xf>
    <xf numFmtId="4" fontId="10" fillId="0" borderId="5" xfId="0" applyNumberFormat="1" applyFont="1" applyBorder="1" applyAlignment="1">
      <alignment horizontal="center" vertical="center"/>
    </xf>
    <xf numFmtId="4" fontId="10" fillId="0" borderId="44" xfId="0" applyNumberFormat="1" applyFont="1" applyBorder="1" applyAlignment="1">
      <alignment horizontal="center" vertical="center"/>
    </xf>
    <xf numFmtId="4" fontId="10" fillId="0" borderId="33" xfId="0" applyNumberFormat="1" applyFont="1" applyBorder="1" applyAlignment="1">
      <alignment horizontal="center" vertical="center"/>
    </xf>
    <xf numFmtId="4" fontId="10" fillId="0" borderId="43" xfId="0" applyNumberFormat="1" applyFont="1" applyBorder="1" applyAlignment="1">
      <alignment horizontal="center" vertical="center"/>
    </xf>
    <xf numFmtId="0" fontId="10" fillId="0" borderId="3" xfId="0" applyNumberFormat="1" applyFont="1" applyBorder="1" applyAlignment="1">
      <alignment horizontal="left" vertical="center" wrapText="1" indent="4"/>
    </xf>
    <xf numFmtId="0" fontId="10" fillId="0" borderId="4" xfId="0" applyNumberFormat="1" applyFont="1" applyBorder="1" applyAlignment="1">
      <alignment horizontal="left" vertical="center" indent="4"/>
    </xf>
    <xf numFmtId="0" fontId="10" fillId="0" borderId="35" xfId="0" applyNumberFormat="1" applyFont="1" applyBorder="1" applyAlignment="1">
      <alignment horizontal="left" vertical="center" indent="4"/>
    </xf>
    <xf numFmtId="49" fontId="10" fillId="0" borderId="17" xfId="0" applyNumberFormat="1" applyFont="1" applyBorder="1" applyAlignment="1">
      <alignment horizontal="center" vertical="center"/>
    </xf>
    <xf numFmtId="49" fontId="10" fillId="0" borderId="32" xfId="0" applyNumberFormat="1" applyFont="1" applyBorder="1" applyAlignment="1">
      <alignment horizontal="center" vertical="center"/>
    </xf>
    <xf numFmtId="49" fontId="10" fillId="0" borderId="33" xfId="0" applyNumberFormat="1" applyFont="1" applyBorder="1" applyAlignment="1">
      <alignment horizontal="center" vertical="center"/>
    </xf>
    <xf numFmtId="49" fontId="10" fillId="0" borderId="43" xfId="0" applyNumberFormat="1" applyFont="1" applyBorder="1" applyAlignment="1">
      <alignment horizontal="center" vertical="center"/>
    </xf>
    <xf numFmtId="49" fontId="10" fillId="0" borderId="44" xfId="0" applyNumberFormat="1" applyFont="1" applyBorder="1" applyAlignment="1">
      <alignment horizontal="center" vertical="center"/>
    </xf>
    <xf numFmtId="0" fontId="10" fillId="0" borderId="11" xfId="0" applyNumberFormat="1" applyFont="1" applyBorder="1" applyAlignment="1">
      <alignment horizontal="left" vertical="center" wrapText="1"/>
    </xf>
    <xf numFmtId="4" fontId="10" fillId="0" borderId="35" xfId="0" applyNumberFormat="1" applyFont="1" applyBorder="1" applyAlignment="1">
      <alignment horizontal="center" vertical="center"/>
    </xf>
    <xf numFmtId="4" fontId="10" fillId="0" borderId="34" xfId="0" applyNumberFormat="1" applyFont="1" applyBorder="1" applyAlignment="1">
      <alignment horizontal="center" vertical="center"/>
    </xf>
    <xf numFmtId="49" fontId="10" fillId="0" borderId="14" xfId="0" applyNumberFormat="1" applyFont="1" applyBorder="1" applyAlignment="1">
      <alignment horizontal="center" vertical="center"/>
    </xf>
    <xf numFmtId="4" fontId="10" fillId="0" borderId="3" xfId="0" applyNumberFormat="1" applyFont="1" applyBorder="1" applyAlignment="1">
      <alignment horizontal="center"/>
    </xf>
    <xf numFmtId="4" fontId="10" fillId="0" borderId="4" xfId="0" applyNumberFormat="1" applyFont="1" applyBorder="1" applyAlignment="1">
      <alignment horizontal="center"/>
    </xf>
    <xf numFmtId="4" fontId="10" fillId="0" borderId="5" xfId="0" applyNumberFormat="1" applyFont="1" applyBorder="1" applyAlignment="1">
      <alignment horizontal="center"/>
    </xf>
    <xf numFmtId="4" fontId="10" fillId="0" borderId="10" xfId="0" applyNumberFormat="1" applyFont="1" applyBorder="1" applyAlignment="1">
      <alignment horizontal="center"/>
    </xf>
    <xf numFmtId="4" fontId="10" fillId="0" borderId="6" xfId="0" applyNumberFormat="1" applyFont="1" applyBorder="1" applyAlignment="1">
      <alignment horizontal="center"/>
    </xf>
    <xf numFmtId="4" fontId="10" fillId="0" borderId="9" xfId="0" applyNumberFormat="1" applyFont="1" applyBorder="1" applyAlignment="1">
      <alignment horizontal="center"/>
    </xf>
    <xf numFmtId="4" fontId="10" fillId="0" borderId="10" xfId="0" applyNumberFormat="1" applyFont="1" applyBorder="1" applyAlignment="1">
      <alignment horizontal="center" vertical="center"/>
    </xf>
    <xf numFmtId="4" fontId="10" fillId="0" borderId="6" xfId="0" applyNumberFormat="1" applyFont="1" applyBorder="1" applyAlignment="1">
      <alignment horizontal="center" vertical="center"/>
    </xf>
    <xf numFmtId="4" fontId="10" fillId="0" borderId="9" xfId="0" applyNumberFormat="1" applyFont="1" applyBorder="1" applyAlignment="1">
      <alignment horizontal="center" vertical="center"/>
    </xf>
    <xf numFmtId="4" fontId="9" fillId="0" borderId="11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 vertical="center"/>
    </xf>
    <xf numFmtId="4" fontId="9" fillId="0" borderId="12" xfId="0" applyNumberFormat="1" applyFont="1" applyBorder="1" applyAlignment="1">
      <alignment horizontal="center" vertical="center"/>
    </xf>
    <xf numFmtId="4" fontId="9" fillId="0" borderId="16" xfId="0" applyNumberFormat="1" applyFont="1" applyBorder="1" applyAlignment="1">
      <alignment horizontal="center" vertical="center"/>
    </xf>
    <xf numFmtId="0" fontId="10" fillId="0" borderId="11" xfId="0" applyNumberFormat="1" applyFont="1" applyBorder="1" applyAlignment="1">
      <alignment horizontal="left" vertical="center" wrapText="1" indent="3"/>
    </xf>
    <xf numFmtId="0" fontId="10" fillId="0" borderId="2" xfId="0" applyNumberFormat="1" applyFont="1" applyBorder="1" applyAlignment="1">
      <alignment horizontal="left" vertical="center" indent="3"/>
    </xf>
    <xf numFmtId="4" fontId="10" fillId="0" borderId="37" xfId="0" applyNumberFormat="1" applyFont="1" applyBorder="1" applyAlignment="1">
      <alignment horizontal="center" vertical="center"/>
    </xf>
    <xf numFmtId="4" fontId="58" fillId="0" borderId="11" xfId="0" applyNumberFormat="1" applyFont="1" applyBorder="1" applyAlignment="1">
      <alignment horizontal="center" vertical="center"/>
    </xf>
    <xf numFmtId="4" fontId="58" fillId="0" borderId="2" xfId="0" applyNumberFormat="1" applyFont="1" applyBorder="1" applyAlignment="1">
      <alignment horizontal="center" vertical="center"/>
    </xf>
    <xf numFmtId="4" fontId="58" fillId="0" borderId="12" xfId="0" applyNumberFormat="1" applyFont="1" applyBorder="1" applyAlignment="1">
      <alignment horizontal="center" vertical="center"/>
    </xf>
    <xf numFmtId="4" fontId="58" fillId="0" borderId="16" xfId="0" applyNumberFormat="1" applyFont="1" applyBorder="1" applyAlignment="1">
      <alignment horizontal="center" vertical="center"/>
    </xf>
    <xf numFmtId="0" fontId="58" fillId="0" borderId="11" xfId="0" applyNumberFormat="1" applyFont="1" applyBorder="1" applyAlignment="1">
      <alignment horizontal="left" vertical="center" wrapText="1" indent="2"/>
    </xf>
    <xf numFmtId="0" fontId="58" fillId="0" borderId="2" xfId="0" applyNumberFormat="1" applyFont="1" applyBorder="1" applyAlignment="1">
      <alignment horizontal="left" vertical="center" indent="2"/>
    </xf>
    <xf numFmtId="49" fontId="58" fillId="0" borderId="15" xfId="0" applyNumberFormat="1" applyFont="1" applyBorder="1" applyAlignment="1">
      <alignment horizontal="center" vertical="center"/>
    </xf>
    <xf numFmtId="0" fontId="10" fillId="0" borderId="11" xfId="0" applyNumberFormat="1" applyFont="1" applyBorder="1" applyAlignment="1">
      <alignment horizontal="left" vertical="center" wrapText="1" indent="2"/>
    </xf>
    <xf numFmtId="0" fontId="10" fillId="0" borderId="2" xfId="0" applyNumberFormat="1" applyFont="1" applyBorder="1" applyAlignment="1">
      <alignment horizontal="left" vertical="center" indent="2"/>
    </xf>
    <xf numFmtId="0" fontId="3" fillId="0" borderId="11" xfId="0" applyNumberFormat="1" applyFont="1" applyBorder="1" applyAlignment="1">
      <alignment horizontal="left" vertical="center" wrapText="1" indent="1"/>
    </xf>
    <xf numFmtId="0" fontId="3" fillId="0" borderId="2" xfId="0" applyNumberFormat="1" applyFont="1" applyBorder="1" applyAlignment="1">
      <alignment horizontal="left" vertical="center" indent="1"/>
    </xf>
    <xf numFmtId="49" fontId="4" fillId="0" borderId="2" xfId="0" applyNumberFormat="1" applyFont="1" applyBorder="1" applyAlignment="1">
      <alignment horizontal="center" vertical="top"/>
    </xf>
    <xf numFmtId="49" fontId="4" fillId="0" borderId="12" xfId="0" applyNumberFormat="1" applyFont="1" applyBorder="1" applyAlignment="1">
      <alignment horizontal="center" vertical="top"/>
    </xf>
    <xf numFmtId="49" fontId="4" fillId="0" borderId="3" xfId="0" applyNumberFormat="1" applyFont="1" applyBorder="1" applyAlignment="1">
      <alignment horizontal="center" vertical="top"/>
    </xf>
    <xf numFmtId="49" fontId="4" fillId="0" borderId="4" xfId="0" applyNumberFormat="1" applyFont="1" applyBorder="1" applyAlignment="1">
      <alignment horizontal="center" vertical="top"/>
    </xf>
    <xf numFmtId="49" fontId="4" fillId="0" borderId="5" xfId="0" applyNumberFormat="1" applyFont="1" applyBorder="1" applyAlignment="1">
      <alignment horizontal="center" vertical="top"/>
    </xf>
    <xf numFmtId="49" fontId="9" fillId="0" borderId="2" xfId="0" applyNumberFormat="1" applyFont="1" applyBorder="1" applyAlignment="1">
      <alignment horizontal="center" vertical="center"/>
    </xf>
    <xf numFmtId="49" fontId="9" fillId="0" borderId="12" xfId="0" applyNumberFormat="1" applyFont="1" applyBorder="1" applyAlignment="1">
      <alignment horizontal="center" vertical="center"/>
    </xf>
    <xf numFmtId="0" fontId="9" fillId="0" borderId="11" xfId="0" applyNumberFormat="1" applyFont="1" applyBorder="1" applyAlignment="1">
      <alignment horizontal="left" vertical="center"/>
    </xf>
    <xf numFmtId="0" fontId="9" fillId="0" borderId="2" xfId="0" applyNumberFormat="1" applyFont="1" applyBorder="1" applyAlignment="1">
      <alignment horizontal="left" vertical="center"/>
    </xf>
    <xf numFmtId="49" fontId="9" fillId="0" borderId="19" xfId="0" applyNumberFormat="1" applyFont="1" applyBorder="1" applyAlignment="1">
      <alignment horizontal="center" vertical="center"/>
    </xf>
    <xf numFmtId="49" fontId="9" fillId="0" borderId="20" xfId="0" applyNumberFormat="1" applyFont="1" applyBorder="1" applyAlignment="1">
      <alignment horizontal="center" vertical="center"/>
    </xf>
    <xf numFmtId="49" fontId="9" fillId="0" borderId="40" xfId="0" applyNumberFormat="1" applyFont="1" applyBorder="1" applyAlignment="1">
      <alignment horizontal="center" vertical="center"/>
    </xf>
    <xf numFmtId="4" fontId="9" fillId="0" borderId="41" xfId="0" applyNumberFormat="1" applyFont="1" applyBorder="1" applyAlignment="1">
      <alignment horizontal="center" vertical="center"/>
    </xf>
    <xf numFmtId="4" fontId="9" fillId="0" borderId="20" xfId="0" applyNumberFormat="1" applyFont="1" applyBorder="1" applyAlignment="1">
      <alignment horizontal="center" vertical="center"/>
    </xf>
    <xf numFmtId="4" fontId="9" fillId="0" borderId="40" xfId="0" applyNumberFormat="1" applyFont="1" applyBorder="1" applyAlignment="1">
      <alignment horizontal="center" vertical="center"/>
    </xf>
    <xf numFmtId="4" fontId="10" fillId="0" borderId="41" xfId="0" applyNumberFormat="1" applyFont="1" applyBorder="1" applyAlignment="1">
      <alignment horizontal="center" vertical="center"/>
    </xf>
    <xf numFmtId="4" fontId="10" fillId="0" borderId="20" xfId="0" applyNumberFormat="1" applyFont="1" applyBorder="1" applyAlignment="1">
      <alignment horizontal="center" vertical="center"/>
    </xf>
    <xf numFmtId="4" fontId="10" fillId="0" borderId="21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/>
    </xf>
    <xf numFmtId="0" fontId="4" fillId="0" borderId="4" xfId="0" applyNumberFormat="1" applyFont="1" applyBorder="1" applyAlignment="1">
      <alignment horizontal="left"/>
    </xf>
    <xf numFmtId="0" fontId="4" fillId="0" borderId="5" xfId="0" applyNumberFormat="1" applyFont="1" applyBorder="1" applyAlignment="1">
      <alignment horizontal="left"/>
    </xf>
    <xf numFmtId="0" fontId="4" fillId="0" borderId="3" xfId="0" applyNumberFormat="1" applyFont="1" applyBorder="1" applyAlignment="1">
      <alignment horizontal="right"/>
    </xf>
    <xf numFmtId="0" fontId="4" fillId="0" borderId="4" xfId="0" applyNumberFormat="1" applyFont="1" applyBorder="1" applyAlignment="1">
      <alignment horizontal="right"/>
    </xf>
    <xf numFmtId="0" fontId="16" fillId="0" borderId="0" xfId="0" applyNumberFormat="1" applyFont="1" applyBorder="1" applyAlignment="1">
      <alignment horizontal="center" vertical="center"/>
    </xf>
    <xf numFmtId="0" fontId="4" fillId="0" borderId="10" xfId="0" applyNumberFormat="1" applyFont="1" applyBorder="1" applyAlignment="1">
      <alignment horizontal="center" vertical="top" wrapText="1"/>
    </xf>
    <xf numFmtId="0" fontId="4" fillId="0" borderId="6" xfId="0" applyNumberFormat="1" applyFont="1" applyBorder="1" applyAlignment="1">
      <alignment horizontal="center" vertical="top" wrapText="1"/>
    </xf>
    <xf numFmtId="0" fontId="4" fillId="0" borderId="9" xfId="0" applyNumberFormat="1" applyFont="1" applyBorder="1" applyAlignment="1">
      <alignment horizontal="center" vertical="top" wrapText="1"/>
    </xf>
    <xf numFmtId="0" fontId="4" fillId="0" borderId="1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49" fontId="11" fillId="0" borderId="3" xfId="3" applyNumberFormat="1" applyFont="1" applyFill="1" applyBorder="1" applyAlignment="1">
      <alignment horizontal="left" vertical="center" wrapText="1"/>
    </xf>
    <xf numFmtId="49" fontId="11" fillId="0" borderId="4" xfId="3" applyNumberFormat="1" applyFont="1" applyFill="1" applyBorder="1" applyAlignment="1">
      <alignment horizontal="left" vertical="center" wrapText="1"/>
    </xf>
    <xf numFmtId="49" fontId="11" fillId="0" borderId="5" xfId="3" applyNumberFormat="1" applyFont="1" applyFill="1" applyBorder="1" applyAlignment="1">
      <alignment horizontal="left" vertical="center" wrapText="1"/>
    </xf>
    <xf numFmtId="49" fontId="11" fillId="0" borderId="10" xfId="3" applyNumberFormat="1" applyFont="1" applyFill="1" applyBorder="1" applyAlignment="1">
      <alignment horizontal="left" vertical="center" wrapText="1"/>
    </xf>
    <xf numFmtId="49" fontId="11" fillId="0" borderId="6" xfId="3" applyNumberFormat="1" applyFont="1" applyFill="1" applyBorder="1" applyAlignment="1">
      <alignment horizontal="left" vertical="center" wrapText="1"/>
    </xf>
    <xf numFmtId="49" fontId="11" fillId="0" borderId="9" xfId="3" applyNumberFormat="1" applyFont="1" applyFill="1" applyBorder="1" applyAlignment="1">
      <alignment horizontal="left" vertical="center" wrapText="1"/>
    </xf>
    <xf numFmtId="49" fontId="11" fillId="0" borderId="1" xfId="3" applyNumberFormat="1" applyFont="1" applyFill="1" applyBorder="1" applyAlignment="1">
      <alignment horizontal="center" vertical="center" wrapText="1"/>
    </xf>
    <xf numFmtId="4" fontId="11" fillId="0" borderId="71" xfId="3" applyNumberFormat="1" applyFont="1" applyFill="1" applyBorder="1" applyAlignment="1">
      <alignment horizontal="center" vertical="center" wrapText="1"/>
    </xf>
    <xf numFmtId="4" fontId="11" fillId="0" borderId="71" xfId="3" applyNumberFormat="1" applyFont="1" applyFill="1" applyBorder="1" applyAlignment="1">
      <alignment horizontal="right" vertical="center" wrapText="1"/>
    </xf>
    <xf numFmtId="49" fontId="11" fillId="0" borderId="1" xfId="0" applyNumberFormat="1" applyFont="1" applyBorder="1" applyAlignment="1">
      <alignment vertical="center" wrapText="1"/>
    </xf>
    <xf numFmtId="4" fontId="11" fillId="0" borderId="86" xfId="3" applyNumberFormat="1" applyFont="1" applyFill="1" applyBorder="1" applyAlignment="1">
      <alignment horizontal="center" vertical="center" wrapText="1"/>
    </xf>
    <xf numFmtId="4" fontId="11" fillId="0" borderId="85" xfId="3" applyNumberFormat="1" applyFont="1" applyFill="1" applyBorder="1" applyAlignment="1">
      <alignment horizontal="center" vertical="center" wrapText="1"/>
    </xf>
    <xf numFmtId="4" fontId="11" fillId="0" borderId="86" xfId="3" applyNumberFormat="1" applyFont="1" applyFill="1" applyBorder="1" applyAlignment="1">
      <alignment horizontal="right" vertical="center" wrapText="1"/>
    </xf>
    <xf numFmtId="4" fontId="11" fillId="0" borderId="85" xfId="3" applyNumberFormat="1" applyFont="1" applyFill="1" applyBorder="1" applyAlignment="1">
      <alignment horizontal="right" vertical="center" wrapText="1"/>
    </xf>
    <xf numFmtId="49" fontId="11" fillId="0" borderId="18" xfId="3" applyNumberFormat="1" applyFont="1" applyFill="1" applyBorder="1" applyAlignment="1">
      <alignment horizontal="center" vertical="center" wrapText="1"/>
    </xf>
    <xf numFmtId="49" fontId="11" fillId="0" borderId="13" xfId="3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right" vertical="center"/>
    </xf>
    <xf numFmtId="4" fontId="11" fillId="0" borderId="1" xfId="0" applyNumberFormat="1" applyFont="1" applyBorder="1" applyAlignment="1">
      <alignment horizontal="right" vertical="center" wrapText="1"/>
    </xf>
    <xf numFmtId="4" fontId="19" fillId="0" borderId="13" xfId="0" applyNumberFormat="1" applyFont="1" applyFill="1" applyBorder="1" applyAlignment="1">
      <alignment horizontal="right" vertical="center" wrapText="1"/>
    </xf>
    <xf numFmtId="49" fontId="10" fillId="0" borderId="1" xfId="0" applyNumberFormat="1" applyFont="1" applyBorder="1" applyAlignment="1">
      <alignment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11" fillId="0" borderId="3" xfId="0" applyNumberFormat="1" applyFont="1" applyBorder="1" applyAlignment="1">
      <alignment horizontal="left" vertical="center" wrapText="1"/>
    </xf>
    <xf numFmtId="49" fontId="11" fillId="0" borderId="4" xfId="0" applyNumberFormat="1" applyFont="1" applyBorder="1" applyAlignment="1">
      <alignment horizontal="left" vertical="center" wrapText="1"/>
    </xf>
    <xf numFmtId="49" fontId="11" fillId="0" borderId="5" xfId="0" applyNumberFormat="1" applyFont="1" applyBorder="1" applyAlignment="1">
      <alignment horizontal="left" vertical="center" wrapText="1"/>
    </xf>
    <xf numFmtId="49" fontId="11" fillId="0" borderId="10" xfId="0" applyNumberFormat="1" applyFont="1" applyBorder="1" applyAlignment="1">
      <alignment horizontal="left" vertical="center" wrapText="1"/>
    </xf>
    <xf numFmtId="49" fontId="11" fillId="0" borderId="6" xfId="0" applyNumberFormat="1" applyFont="1" applyBorder="1" applyAlignment="1">
      <alignment horizontal="left" vertical="center" wrapText="1"/>
    </xf>
    <xf numFmtId="49" fontId="11" fillId="0" borderId="9" xfId="0" applyNumberFormat="1" applyFont="1" applyBorder="1" applyAlignment="1">
      <alignment horizontal="left" vertical="center" wrapText="1"/>
    </xf>
    <xf numFmtId="49" fontId="11" fillId="0" borderId="1" xfId="3" applyNumberFormat="1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top"/>
    </xf>
    <xf numFmtId="0" fontId="4" fillId="0" borderId="83" xfId="0" applyFont="1" applyFill="1" applyBorder="1" applyAlignment="1">
      <alignment horizontal="center" vertical="top"/>
    </xf>
    <xf numFmtId="49" fontId="10" fillId="0" borderId="6" xfId="0" applyNumberFormat="1" applyFont="1" applyFill="1" applyBorder="1" applyAlignment="1">
      <alignment horizontal="center" shrinkToFit="1"/>
    </xf>
    <xf numFmtId="0" fontId="7" fillId="0" borderId="0" xfId="0" applyFont="1" applyFill="1" applyBorder="1" applyAlignment="1">
      <alignment horizontal="right"/>
    </xf>
    <xf numFmtId="0" fontId="10" fillId="0" borderId="4" xfId="0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left" wrapText="1"/>
    </xf>
    <xf numFmtId="0" fontId="62" fillId="0" borderId="50" xfId="0" applyFont="1" applyFill="1" applyBorder="1" applyAlignment="1">
      <alignment horizontal="center"/>
    </xf>
    <xf numFmtId="0" fontId="62" fillId="0" borderId="51" xfId="0" applyFont="1" applyFill="1" applyBorder="1" applyAlignment="1">
      <alignment horizontal="center"/>
    </xf>
    <xf numFmtId="0" fontId="62" fillId="0" borderId="52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53" xfId="0" applyFont="1" applyFill="1" applyBorder="1" applyAlignment="1">
      <alignment horizontal="center"/>
    </xf>
    <xf numFmtId="0" fontId="62" fillId="0" borderId="54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62" fillId="0" borderId="55" xfId="0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3" fillId="0" borderId="1" xfId="2" applyNumberFormat="1" applyFont="1" applyFill="1" applyBorder="1" applyAlignment="1">
      <alignment horizontal="center" vertical="center"/>
    </xf>
    <xf numFmtId="49" fontId="10" fillId="0" borderId="1" xfId="3" applyNumberFormat="1" applyFont="1" applyFill="1" applyBorder="1" applyAlignment="1">
      <alignment horizontal="left" vertical="center" wrapText="1"/>
    </xf>
    <xf numFmtId="0" fontId="8" fillId="0" borderId="0" xfId="5" applyFont="1" applyBorder="1" applyAlignment="1">
      <alignment horizontal="center"/>
    </xf>
    <xf numFmtId="49" fontId="8" fillId="0" borderId="6" xfId="5" applyNumberFormat="1" applyFont="1" applyBorder="1" applyAlignment="1">
      <alignment horizontal="center" wrapText="1"/>
    </xf>
    <xf numFmtId="0" fontId="4" fillId="0" borderId="76" xfId="5" applyFont="1" applyBorder="1" applyAlignment="1">
      <alignment horizontal="center" vertical="top" wrapText="1"/>
    </xf>
    <xf numFmtId="0" fontId="4" fillId="0" borderId="0" xfId="5" applyFont="1" applyBorder="1" applyAlignment="1">
      <alignment horizontal="center"/>
    </xf>
    <xf numFmtId="0" fontId="2" fillId="0" borderId="0" xfId="5" applyFont="1" applyBorder="1" applyAlignment="1">
      <alignment horizontal="center"/>
    </xf>
    <xf numFmtId="49" fontId="3" fillId="0" borderId="7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3" fillId="0" borderId="8" xfId="0" applyNumberFormat="1" applyFont="1" applyFill="1" applyBorder="1" applyAlignment="1">
      <alignment horizont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0" xfId="5" applyFont="1" applyBorder="1" applyAlignment="1">
      <alignment horizontal="right" vertical="center"/>
    </xf>
    <xf numFmtId="0" fontId="4" fillId="0" borderId="36" xfId="5" applyFont="1" applyBorder="1" applyAlignment="1">
      <alignment horizontal="right" vertical="center"/>
    </xf>
    <xf numFmtId="49" fontId="7" fillId="0" borderId="45" xfId="0" applyNumberFormat="1" applyFont="1" applyBorder="1" applyAlignment="1">
      <alignment horizontal="center" vertical="center" wrapText="1"/>
    </xf>
    <xf numFmtId="0" fontId="7" fillId="0" borderId="0" xfId="5" applyFont="1" applyBorder="1" applyAlignment="1">
      <alignment horizontal="right" vertical="center"/>
    </xf>
    <xf numFmtId="0" fontId="10" fillId="0" borderId="72" xfId="0" applyFont="1" applyBorder="1" applyAlignment="1">
      <alignment horizontal="center" vertical="center"/>
    </xf>
    <xf numFmtId="0" fontId="59" fillId="0" borderId="36" xfId="5" applyFont="1" applyBorder="1" applyAlignment="1">
      <alignment horizontal="right" vertical="center" wrapText="1" shrinkToFit="1"/>
    </xf>
    <xf numFmtId="0" fontId="4" fillId="0" borderId="6" xfId="5" applyFont="1" applyBorder="1" applyAlignment="1">
      <alignment horizontal="left"/>
    </xf>
    <xf numFmtId="0" fontId="4" fillId="0" borderId="0" xfId="5" applyFont="1" applyBorder="1" applyAlignment="1">
      <alignment horizontal="right" vertical="center"/>
    </xf>
    <xf numFmtId="0" fontId="4" fillId="0" borderId="81" xfId="5" applyFont="1" applyBorder="1" applyAlignment="1">
      <alignment horizontal="left" wrapText="1"/>
    </xf>
    <xf numFmtId="0" fontId="3" fillId="0" borderId="36" xfId="5" applyFont="1" applyBorder="1" applyAlignment="1">
      <alignment horizontal="right" vertical="center"/>
    </xf>
    <xf numFmtId="0" fontId="4" fillId="0" borderId="76" xfId="5" applyFont="1" applyBorder="1" applyAlignment="1">
      <alignment horizontal="center" vertical="top"/>
    </xf>
    <xf numFmtId="49" fontId="7" fillId="0" borderId="74" xfId="5" applyNumberFormat="1" applyFont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/>
    </xf>
    <xf numFmtId="49" fontId="3" fillId="0" borderId="4" xfId="0" applyNumberFormat="1" applyFont="1" applyFill="1" applyBorder="1" applyAlignment="1">
      <alignment horizontal="center"/>
    </xf>
    <xf numFmtId="49" fontId="3" fillId="0" borderId="5" xfId="0" applyNumberFormat="1" applyFont="1" applyFill="1" applyBorder="1" applyAlignment="1">
      <alignment horizontal="center"/>
    </xf>
    <xf numFmtId="49" fontId="4" fillId="0" borderId="3" xfId="0" applyNumberFormat="1" applyFont="1" applyFill="1" applyBorder="1" applyAlignment="1">
      <alignment horizontal="center"/>
    </xf>
    <xf numFmtId="49" fontId="4" fillId="0" borderId="5" xfId="0" applyNumberFormat="1" applyFont="1" applyFill="1" applyBorder="1" applyAlignment="1">
      <alignment horizontal="center"/>
    </xf>
    <xf numFmtId="49" fontId="7" fillId="0" borderId="82" xfId="5" applyNumberFormat="1" applyFont="1" applyBorder="1" applyAlignment="1">
      <alignment horizontal="center" vertical="center" wrapText="1"/>
    </xf>
    <xf numFmtId="49" fontId="3" fillId="0" borderId="3" xfId="2" applyNumberFormat="1" applyFont="1" applyFill="1" applyBorder="1" applyAlignment="1">
      <alignment horizontal="center" vertical="center"/>
    </xf>
    <xf numFmtId="49" fontId="3" fillId="0" borderId="5" xfId="2" applyNumberFormat="1" applyFont="1" applyFill="1" applyBorder="1" applyAlignment="1">
      <alignment horizontal="center" vertical="center"/>
    </xf>
    <xf numFmtId="49" fontId="3" fillId="0" borderId="10" xfId="2" applyNumberFormat="1" applyFont="1" applyFill="1" applyBorder="1" applyAlignment="1">
      <alignment horizontal="center" vertical="center"/>
    </xf>
    <xf numFmtId="49" fontId="3" fillId="0" borderId="9" xfId="2" applyNumberFormat="1" applyFont="1" applyFill="1" applyBorder="1" applyAlignment="1">
      <alignment horizontal="center" vertical="center"/>
    </xf>
    <xf numFmtId="0" fontId="4" fillId="0" borderId="6" xfId="5" applyFont="1" applyBorder="1" applyAlignment="1">
      <alignment horizontal="center"/>
    </xf>
    <xf numFmtId="0" fontId="4" fillId="0" borderId="76" xfId="5" applyFont="1" applyBorder="1" applyAlignment="1">
      <alignment horizontal="center" vertical="center"/>
    </xf>
    <xf numFmtId="0" fontId="4" fillId="0" borderId="6" xfId="5" applyFont="1" applyBorder="1" applyAlignment="1">
      <alignment horizontal="left" wrapText="1"/>
    </xf>
    <xf numFmtId="49" fontId="4" fillId="0" borderId="18" xfId="0" applyNumberFormat="1" applyFont="1" applyFill="1" applyBorder="1" applyAlignment="1">
      <alignment horizontal="center" vertical="center" wrapText="1"/>
    </xf>
    <xf numFmtId="49" fontId="4" fillId="0" borderId="30" xfId="0" applyNumberFormat="1" applyFont="1" applyFill="1" applyBorder="1" applyAlignment="1">
      <alignment horizontal="center" vertical="center" wrapText="1"/>
    </xf>
    <xf numFmtId="49" fontId="4" fillId="0" borderId="13" xfId="0" applyNumberFormat="1" applyFont="1" applyFill="1" applyBorder="1" applyAlignment="1">
      <alignment horizontal="center" vertical="center" wrapText="1"/>
    </xf>
    <xf numFmtId="49" fontId="1" fillId="0" borderId="18" xfId="0" applyNumberFormat="1" applyFont="1" applyFill="1" applyBorder="1" applyAlignment="1">
      <alignment horizontal="center" vertical="center" wrapText="1"/>
    </xf>
    <xf numFmtId="49" fontId="1" fillId="0" borderId="30" xfId="0" applyNumberFormat="1" applyFont="1" applyFill="1" applyBorder="1" applyAlignment="1">
      <alignment horizontal="center" vertical="center" wrapText="1"/>
    </xf>
    <xf numFmtId="49" fontId="1" fillId="0" borderId="13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/>
    </xf>
    <xf numFmtId="49" fontId="3" fillId="0" borderId="18" xfId="0" applyNumberFormat="1" applyFont="1" applyFill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/>
    </xf>
    <xf numFmtId="0" fontId="7" fillId="0" borderId="72" xfId="5" applyFont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/>
    </xf>
    <xf numFmtId="49" fontId="3" fillId="0" borderId="6" xfId="0" applyNumberFormat="1" applyFont="1" applyFill="1" applyBorder="1" applyAlignment="1">
      <alignment horizontal="center"/>
    </xf>
    <xf numFmtId="49" fontId="3" fillId="0" borderId="9" xfId="0" applyNumberFormat="1" applyFont="1" applyFill="1" applyBorder="1" applyAlignment="1">
      <alignment horizontal="center"/>
    </xf>
    <xf numFmtId="0" fontId="80" fillId="0" borderId="1" xfId="0" applyFont="1" applyBorder="1" applyAlignment="1">
      <alignment horizontal="left" vertical="center" wrapText="1"/>
    </xf>
    <xf numFmtId="0" fontId="101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center" vertical="center" wrapText="1"/>
    </xf>
    <xf numFmtId="4" fontId="7" fillId="2" borderId="62" xfId="0" applyNumberFormat="1" applyFont="1" applyFill="1" applyBorder="1" applyAlignment="1">
      <alignment horizontal="center" vertical="center" wrapText="1"/>
    </xf>
    <xf numFmtId="49" fontId="7" fillId="7" borderId="11" xfId="0" applyNumberFormat="1" applyFont="1" applyFill="1" applyBorder="1" applyAlignment="1">
      <alignment horizontal="left" vertical="center" wrapText="1"/>
    </xf>
    <xf numFmtId="49" fontId="7" fillId="7" borderId="2" xfId="0" applyNumberFormat="1" applyFont="1" applyFill="1" applyBorder="1" applyAlignment="1">
      <alignment horizontal="left" vertical="center" wrapText="1"/>
    </xf>
    <xf numFmtId="4" fontId="7" fillId="7" borderId="15" xfId="0" applyNumberFormat="1" applyFont="1" applyFill="1" applyBorder="1" applyAlignment="1">
      <alignment horizontal="center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4" fontId="7" fillId="7" borderId="12" xfId="0" applyNumberFormat="1" applyFont="1" applyFill="1" applyBorder="1" applyAlignment="1">
      <alignment horizontal="center" vertical="center" wrapText="1"/>
    </xf>
    <xf numFmtId="4" fontId="7" fillId="7" borderId="11" xfId="0" applyNumberFormat="1" applyFont="1" applyFill="1" applyBorder="1" applyAlignment="1">
      <alignment horizontal="center" vertical="center" wrapText="1"/>
    </xf>
    <xf numFmtId="4" fontId="7" fillId="7" borderId="16" xfId="0" applyNumberFormat="1" applyFont="1" applyFill="1" applyBorder="1" applyAlignment="1">
      <alignment horizontal="center" vertical="center" wrapText="1"/>
    </xf>
    <xf numFmtId="49" fontId="7" fillId="21" borderId="16" xfId="0" applyNumberFormat="1" applyFont="1" applyFill="1" applyBorder="1" applyAlignment="1">
      <alignment horizontal="left" vertical="center" wrapText="1"/>
    </xf>
    <xf numFmtId="0" fontId="7" fillId="7" borderId="11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7" fillId="7" borderId="12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89" fillId="2" borderId="11" xfId="0" applyFont="1" applyFill="1" applyBorder="1" applyAlignment="1">
      <alignment horizontal="left" vertical="center" wrapText="1"/>
    </xf>
    <xf numFmtId="0" fontId="89" fillId="2" borderId="2" xfId="0" applyFont="1" applyFill="1" applyBorder="1" applyAlignment="1">
      <alignment horizontal="left" vertical="center" wrapText="1"/>
    </xf>
    <xf numFmtId="4" fontId="8" fillId="7" borderId="28" xfId="0" applyNumberFormat="1" applyFont="1" applyFill="1" applyBorder="1" applyAlignment="1">
      <alignment horizontal="center" vertical="center" wrapText="1"/>
    </xf>
    <xf numFmtId="4" fontId="7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4" fontId="8" fillId="7" borderId="29" xfId="0" applyNumberFormat="1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right" vertical="center"/>
    </xf>
    <xf numFmtId="0" fontId="7" fillId="7" borderId="4" xfId="0" applyFont="1" applyFill="1" applyBorder="1" applyAlignment="1">
      <alignment horizontal="right" vertical="center"/>
    </xf>
    <xf numFmtId="0" fontId="8" fillId="7" borderId="63" xfId="0" applyFont="1" applyFill="1" applyBorder="1" applyAlignment="1">
      <alignment horizontal="center" vertical="center" wrapText="1"/>
    </xf>
    <xf numFmtId="0" fontId="8" fillId="7" borderId="28" xfId="0" applyFont="1" applyFill="1" applyBorder="1" applyAlignment="1">
      <alignment horizontal="center" vertical="center" wrapText="1"/>
    </xf>
    <xf numFmtId="0" fontId="7" fillId="7" borderId="2" xfId="0" applyNumberFormat="1" applyFont="1" applyFill="1" applyBorder="1" applyAlignment="1">
      <alignment horizontal="center" vertical="center"/>
    </xf>
    <xf numFmtId="0" fontId="7" fillId="7" borderId="12" xfId="0" applyNumberFormat="1" applyFont="1" applyFill="1" applyBorder="1" applyAlignment="1">
      <alignment horizontal="center" vertical="center"/>
    </xf>
    <xf numFmtId="0" fontId="93" fillId="7" borderId="0" xfId="0" applyFont="1" applyFill="1" applyAlignment="1">
      <alignment horizontal="left" vertical="center"/>
    </xf>
    <xf numFmtId="0" fontId="91" fillId="7" borderId="0" xfId="0" applyFont="1" applyFill="1" applyAlignment="1">
      <alignment horizontal="left" vertical="center"/>
    </xf>
    <xf numFmtId="4" fontId="8" fillId="14" borderId="68" xfId="0" applyNumberFormat="1" applyFont="1" applyFill="1" applyBorder="1" applyAlignment="1">
      <alignment horizontal="center" vertical="center" wrapText="1"/>
    </xf>
    <xf numFmtId="3" fontId="8" fillId="14" borderId="68" xfId="0" applyNumberFormat="1" applyFont="1" applyFill="1" applyBorder="1" applyAlignment="1">
      <alignment horizontal="center" vertical="center" wrapText="1"/>
    </xf>
    <xf numFmtId="0" fontId="7" fillId="7" borderId="11" xfId="0" applyFont="1" applyFill="1" applyBorder="1" applyAlignment="1">
      <alignment horizontal="left" vertical="center"/>
    </xf>
    <xf numFmtId="0" fontId="7" fillId="7" borderId="2" xfId="0" applyFont="1" applyFill="1" applyBorder="1" applyAlignment="1">
      <alignment horizontal="left" vertical="center"/>
    </xf>
    <xf numFmtId="0" fontId="7" fillId="7" borderId="12" xfId="0" applyFont="1" applyFill="1" applyBorder="1" applyAlignment="1">
      <alignment horizontal="left" vertical="center"/>
    </xf>
    <xf numFmtId="0" fontId="89" fillId="2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vertical="center" wrapText="1"/>
    </xf>
    <xf numFmtId="0" fontId="7" fillId="7" borderId="11" xfId="0" applyFont="1" applyFill="1" applyBorder="1" applyAlignment="1">
      <alignment horizontal="left" vertical="center" wrapText="1"/>
    </xf>
    <xf numFmtId="0" fontId="7" fillId="7" borderId="2" xfId="0" applyFont="1" applyFill="1" applyBorder="1" applyAlignment="1">
      <alignment horizontal="left" vertical="center" wrapText="1"/>
    </xf>
    <xf numFmtId="0" fontId="7" fillId="7" borderId="12" xfId="0" applyFont="1" applyFill="1" applyBorder="1" applyAlignment="1">
      <alignment horizontal="left" vertical="center" wrapText="1"/>
    </xf>
    <xf numFmtId="4" fontId="7" fillId="0" borderId="15" xfId="0" applyNumberFormat="1" applyFont="1" applyFill="1" applyBorder="1" applyAlignment="1">
      <alignment horizontal="center" vertical="center" wrapText="1"/>
    </xf>
    <xf numFmtId="4" fontId="7" fillId="0" borderId="2" xfId="0" applyNumberFormat="1" applyFont="1" applyFill="1" applyBorder="1" applyAlignment="1">
      <alignment horizontal="center" vertical="center" wrapText="1"/>
    </xf>
    <xf numFmtId="4" fontId="7" fillId="0" borderId="12" xfId="0" applyNumberFormat="1" applyFont="1" applyFill="1" applyBorder="1" applyAlignment="1">
      <alignment horizontal="center" vertical="center" wrapText="1"/>
    </xf>
    <xf numFmtId="4" fontId="7" fillId="0" borderId="18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" fontId="7" fillId="0" borderId="62" xfId="0" applyNumberFormat="1" applyFont="1" applyFill="1" applyBorder="1" applyAlignment="1">
      <alignment horizontal="center"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3" fontId="7" fillId="0" borderId="1" xfId="0" applyNumberFormat="1" applyFont="1" applyFill="1" applyBorder="1" applyAlignment="1">
      <alignment horizontal="center" vertical="center" wrapText="1"/>
    </xf>
    <xf numFmtId="4" fontId="7" fillId="2" borderId="59" xfId="0" applyNumberFormat="1" applyFont="1" applyFill="1" applyBorder="1" applyAlignment="1">
      <alignment horizontal="center" vertical="center" wrapText="1"/>
    </xf>
    <xf numFmtId="3" fontId="7" fillId="2" borderId="59" xfId="0" applyNumberFormat="1" applyFont="1" applyFill="1" applyBorder="1" applyAlignment="1">
      <alignment horizontal="center" vertical="center" wrapText="1"/>
    </xf>
    <xf numFmtId="0" fontId="86" fillId="0" borderId="11" xfId="0" applyFont="1" applyFill="1" applyBorder="1" applyAlignment="1">
      <alignment horizontal="left" vertical="center" wrapText="1"/>
    </xf>
    <xf numFmtId="0" fontId="86" fillId="0" borderId="2" xfId="0" applyFont="1" applyFill="1" applyBorder="1" applyAlignment="1">
      <alignment horizontal="left" vertical="center" wrapText="1"/>
    </xf>
    <xf numFmtId="3" fontId="7" fillId="0" borderId="18" xfId="0" applyNumberFormat="1" applyFont="1" applyFill="1" applyBorder="1" applyAlignment="1">
      <alignment horizontal="center" vertical="center" wrapText="1"/>
    </xf>
    <xf numFmtId="0" fontId="86" fillId="0" borderId="3" xfId="0" applyFont="1" applyFill="1" applyBorder="1" applyAlignment="1">
      <alignment horizontal="left" vertical="center" wrapText="1"/>
    </xf>
    <xf numFmtId="0" fontId="86" fillId="0" borderId="4" xfId="0" applyFont="1" applyFill="1" applyBorder="1" applyAlignment="1">
      <alignment horizontal="left" vertical="center" wrapText="1"/>
    </xf>
    <xf numFmtId="3" fontId="7" fillId="9" borderId="18" xfId="0" applyNumberFormat="1" applyFont="1" applyFill="1" applyBorder="1" applyAlignment="1">
      <alignment horizontal="center" vertical="center" wrapText="1"/>
    </xf>
    <xf numFmtId="0" fontId="89" fillId="2" borderId="16" xfId="0" applyFont="1" applyFill="1" applyBorder="1" applyAlignment="1">
      <alignment horizontal="left" vertical="center" wrapText="1"/>
    </xf>
    <xf numFmtId="4" fontId="8" fillId="2" borderId="64" xfId="0" applyNumberFormat="1" applyFont="1" applyFill="1" applyBorder="1" applyAlignment="1">
      <alignment horizontal="center" vertical="center" wrapText="1"/>
    </xf>
    <xf numFmtId="4" fontId="8" fillId="2" borderId="25" xfId="0" applyNumberFormat="1" applyFont="1" applyFill="1" applyBorder="1" applyAlignment="1">
      <alignment horizontal="center" vertical="center" wrapText="1"/>
    </xf>
    <xf numFmtId="3" fontId="8" fillId="2" borderId="25" xfId="0" applyNumberFormat="1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4" fontId="7" fillId="0" borderId="28" xfId="0" applyNumberFormat="1" applyFont="1" applyFill="1" applyBorder="1" applyAlignment="1">
      <alignment horizontal="center" vertical="center" wrapText="1"/>
    </xf>
    <xf numFmtId="3" fontId="7" fillId="9" borderId="28" xfId="0" applyNumberFormat="1" applyFont="1" applyFill="1" applyBorder="1" applyAlignment="1">
      <alignment horizontal="center" vertical="center" wrapText="1"/>
    </xf>
    <xf numFmtId="3" fontId="7" fillId="0" borderId="28" xfId="0" applyNumberFormat="1" applyFont="1" applyFill="1" applyBorder="1" applyAlignment="1">
      <alignment horizontal="center" vertical="center" wrapText="1"/>
    </xf>
    <xf numFmtId="4" fontId="7" fillId="0" borderId="23" xfId="0" applyNumberFormat="1" applyFont="1" applyFill="1" applyBorder="1" applyAlignment="1">
      <alignment horizontal="center" vertical="center" wrapText="1"/>
    </xf>
    <xf numFmtId="4" fontId="7" fillId="0" borderId="38" xfId="0" applyNumberFormat="1" applyFont="1" applyFill="1" applyBorder="1" applyAlignment="1">
      <alignment horizontal="center" vertical="center" wrapText="1"/>
    </xf>
    <xf numFmtId="4" fontId="7" fillId="0" borderId="42" xfId="0" applyNumberFormat="1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right" vertical="center"/>
    </xf>
    <xf numFmtId="0" fontId="8" fillId="14" borderId="1" xfId="0" applyFont="1" applyFill="1" applyBorder="1" applyAlignment="1">
      <alignment horizontal="right" vertical="center"/>
    </xf>
    <xf numFmtId="4" fontId="8" fillId="14" borderId="1" xfId="0" applyNumberFormat="1" applyFont="1" applyFill="1" applyBorder="1" applyAlignment="1">
      <alignment horizontal="center" vertical="center" wrapText="1"/>
    </xf>
    <xf numFmtId="3" fontId="8" fillId="14" borderId="1" xfId="0" applyNumberFormat="1" applyFont="1" applyFill="1" applyBorder="1" applyAlignment="1">
      <alignment horizontal="center" vertical="center" wrapText="1"/>
    </xf>
    <xf numFmtId="3" fontId="7" fillId="7" borderId="1" xfId="0" applyNumberFormat="1" applyFont="1" applyFill="1" applyBorder="1" applyAlignment="1">
      <alignment horizontal="center" vertical="center" wrapText="1"/>
    </xf>
    <xf numFmtId="3" fontId="7" fillId="0" borderId="62" xfId="0" applyNumberFormat="1" applyFont="1" applyFill="1" applyBorder="1" applyAlignment="1">
      <alignment horizontal="center" vertical="center" wrapText="1"/>
    </xf>
    <xf numFmtId="4" fontId="8" fillId="7" borderId="63" xfId="0" applyNumberFormat="1" applyFont="1" applyFill="1" applyBorder="1" applyAlignment="1">
      <alignment horizontal="center" vertical="center" wrapText="1"/>
    </xf>
    <xf numFmtId="3" fontId="8" fillId="7" borderId="28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/>
    </xf>
    <xf numFmtId="4" fontId="7" fillId="7" borderId="62" xfId="0" applyNumberFormat="1" applyFont="1" applyFill="1" applyBorder="1" applyAlignment="1">
      <alignment horizontal="center" vertical="center" wrapText="1"/>
    </xf>
    <xf numFmtId="0" fontId="7" fillId="7" borderId="15" xfId="0" applyFont="1" applyFill="1" applyBorder="1" applyAlignment="1">
      <alignment horizontal="center" vertical="center"/>
    </xf>
    <xf numFmtId="0" fontId="85" fillId="7" borderId="27" xfId="0" applyFont="1" applyFill="1" applyBorder="1" applyAlignment="1">
      <alignment horizontal="left" vertical="center" wrapText="1"/>
    </xf>
    <xf numFmtId="0" fontId="85" fillId="7" borderId="0" xfId="0" applyFont="1" applyFill="1" applyBorder="1" applyAlignment="1">
      <alignment horizontal="left" vertical="center" wrapText="1"/>
    </xf>
    <xf numFmtId="0" fontId="7" fillId="7" borderId="22" xfId="0" applyFont="1" applyFill="1" applyBorder="1" applyAlignment="1">
      <alignment horizontal="center" vertical="center" wrapText="1"/>
    </xf>
    <xf numFmtId="0" fontId="8" fillId="7" borderId="35" xfId="0" applyFont="1" applyFill="1" applyBorder="1" applyAlignment="1">
      <alignment horizontal="right" vertical="center"/>
    </xf>
    <xf numFmtId="49" fontId="7" fillId="7" borderId="44" xfId="0" applyNumberFormat="1" applyFont="1" applyFill="1" applyBorder="1" applyAlignment="1">
      <alignment horizontal="center" vertical="center"/>
    </xf>
    <xf numFmtId="49" fontId="7" fillId="7" borderId="33" xfId="0" applyNumberFormat="1" applyFont="1" applyFill="1" applyBorder="1" applyAlignment="1">
      <alignment horizontal="center" vertical="center"/>
    </xf>
    <xf numFmtId="49" fontId="7" fillId="7" borderId="43" xfId="0" applyNumberFormat="1" applyFont="1" applyFill="1" applyBorder="1" applyAlignment="1">
      <alignment horizontal="center" vertical="center"/>
    </xf>
    <xf numFmtId="0" fontId="7" fillId="7" borderId="44" xfId="0" applyFont="1" applyFill="1" applyBorder="1" applyAlignment="1">
      <alignment horizontal="center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7" fillId="7" borderId="43" xfId="0" applyFont="1" applyFill="1" applyBorder="1" applyAlignment="1">
      <alignment horizontal="center" vertical="center" wrapText="1"/>
    </xf>
    <xf numFmtId="0" fontId="7" fillId="7" borderId="34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left" vertical="center" wrapText="1"/>
    </xf>
    <xf numFmtId="49" fontId="7" fillId="7" borderId="11" xfId="0" applyNumberFormat="1" applyFont="1" applyFill="1" applyBorder="1" applyAlignment="1">
      <alignment horizontal="center" vertical="center"/>
    </xf>
    <xf numFmtId="49" fontId="7" fillId="7" borderId="2" xfId="0" applyNumberFormat="1" applyFont="1" applyFill="1" applyBorder="1" applyAlignment="1">
      <alignment horizontal="center" vertical="center"/>
    </xf>
    <xf numFmtId="49" fontId="7" fillId="7" borderId="12" xfId="0" applyNumberFormat="1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7" borderId="37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49" fontId="7" fillId="7" borderId="10" xfId="0" applyNumberFormat="1" applyFont="1" applyFill="1" applyBorder="1" applyAlignment="1">
      <alignment horizontal="center" vertical="center"/>
    </xf>
    <xf numFmtId="49" fontId="7" fillId="7" borderId="6" xfId="0" applyNumberFormat="1" applyFont="1" applyFill="1" applyBorder="1" applyAlignment="1">
      <alignment horizontal="center" vertical="center"/>
    </xf>
    <xf numFmtId="49" fontId="7" fillId="7" borderId="9" xfId="0" applyNumberFormat="1" applyFont="1" applyFill="1" applyBorder="1" applyAlignment="1">
      <alignment horizontal="center" vertical="center"/>
    </xf>
    <xf numFmtId="49" fontId="7" fillId="7" borderId="41" xfId="0" applyNumberFormat="1" applyFont="1" applyFill="1" applyBorder="1" applyAlignment="1">
      <alignment horizontal="center" vertical="center"/>
    </xf>
    <xf numFmtId="49" fontId="7" fillId="7" borderId="20" xfId="0" applyNumberFormat="1" applyFont="1" applyFill="1" applyBorder="1" applyAlignment="1">
      <alignment horizontal="center" vertical="center"/>
    </xf>
    <xf numFmtId="49" fontId="7" fillId="7" borderId="40" xfId="0" applyNumberFormat="1" applyFont="1" applyFill="1" applyBorder="1" applyAlignment="1">
      <alignment horizontal="center" vertical="center"/>
    </xf>
    <xf numFmtId="0" fontId="7" fillId="7" borderId="41" xfId="0" applyFont="1" applyFill="1" applyBorder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 wrapText="1"/>
    </xf>
    <xf numFmtId="0" fontId="7" fillId="7" borderId="40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0" fontId="7" fillId="7" borderId="24" xfId="0" applyFont="1" applyFill="1" applyBorder="1" applyAlignment="1">
      <alignment horizontal="center" vertical="center"/>
    </xf>
    <xf numFmtId="0" fontId="7" fillId="7" borderId="38" xfId="0" applyFont="1" applyFill="1" applyBorder="1" applyAlignment="1">
      <alignment horizontal="center" vertical="center"/>
    </xf>
    <xf numFmtId="0" fontId="7" fillId="7" borderId="42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 wrapText="1"/>
    </xf>
    <xf numFmtId="4" fontId="7" fillId="7" borderId="22" xfId="0" applyNumberFormat="1" applyFont="1" applyFill="1" applyBorder="1" applyAlignment="1">
      <alignment horizontal="center" vertical="center" wrapText="1"/>
    </xf>
    <xf numFmtId="49" fontId="8" fillId="7" borderId="32" xfId="0" applyNumberFormat="1" applyFont="1" applyFill="1" applyBorder="1" applyAlignment="1">
      <alignment horizontal="center" vertical="center"/>
    </xf>
    <xf numFmtId="49" fontId="8" fillId="7" borderId="33" xfId="0" applyNumberFormat="1" applyFont="1" applyFill="1" applyBorder="1" applyAlignment="1">
      <alignment horizontal="center" vertical="center"/>
    </xf>
    <xf numFmtId="49" fontId="8" fillId="7" borderId="43" xfId="0" applyNumberFormat="1" applyFont="1" applyFill="1" applyBorder="1" applyAlignment="1">
      <alignment horizontal="center" vertical="center"/>
    </xf>
    <xf numFmtId="4" fontId="8" fillId="7" borderId="44" xfId="0" applyNumberFormat="1" applyFont="1" applyFill="1" applyBorder="1" applyAlignment="1">
      <alignment horizontal="center" vertical="center" wrapText="1"/>
    </xf>
    <xf numFmtId="4" fontId="8" fillId="7" borderId="33" xfId="0" applyNumberFormat="1" applyFont="1" applyFill="1" applyBorder="1" applyAlignment="1">
      <alignment horizontal="center" vertical="center" wrapText="1"/>
    </xf>
    <xf numFmtId="4" fontId="8" fillId="7" borderId="43" xfId="0" applyNumberFormat="1" applyFont="1" applyFill="1" applyBorder="1" applyAlignment="1">
      <alignment horizontal="center" vertical="center" wrapText="1"/>
    </xf>
    <xf numFmtId="4" fontId="8" fillId="7" borderId="34" xfId="0" applyNumberFormat="1" applyFont="1" applyFill="1" applyBorder="1" applyAlignment="1">
      <alignment horizontal="center" vertical="center" wrapText="1"/>
    </xf>
    <xf numFmtId="49" fontId="7" fillId="7" borderId="15" xfId="0" applyNumberFormat="1" applyFont="1" applyFill="1" applyBorder="1" applyAlignment="1">
      <alignment horizontal="center" vertical="center"/>
    </xf>
    <xf numFmtId="4" fontId="8" fillId="2" borderId="11" xfId="0" applyNumberFormat="1" applyFont="1" applyFill="1" applyBorder="1" applyAlignment="1">
      <alignment horizontal="center" vertical="center" wrapText="1"/>
    </xf>
    <xf numFmtId="4" fontId="8" fillId="2" borderId="2" xfId="0" applyNumberFormat="1" applyFont="1" applyFill="1" applyBorder="1" applyAlignment="1">
      <alignment horizontal="center" vertical="center" wrapText="1"/>
    </xf>
    <xf numFmtId="4" fontId="8" fillId="2" borderId="16" xfId="0" applyNumberFormat="1" applyFont="1" applyFill="1" applyBorder="1" applyAlignment="1">
      <alignment horizontal="center" vertical="center" wrapText="1"/>
    </xf>
    <xf numFmtId="4" fontId="8" fillId="2" borderId="10" xfId="0" applyNumberFormat="1" applyFont="1" applyFill="1" applyBorder="1" applyAlignment="1">
      <alignment horizontal="center" vertical="center" wrapText="1"/>
    </xf>
    <xf numFmtId="4" fontId="8" fillId="2" borderId="6" xfId="0" applyNumberFormat="1" applyFont="1" applyFill="1" applyBorder="1" applyAlignment="1">
      <alignment horizontal="center" vertical="center" wrapText="1"/>
    </xf>
    <xf numFmtId="4" fontId="8" fillId="2" borderId="9" xfId="0" applyNumberFormat="1" applyFont="1" applyFill="1" applyBorder="1" applyAlignment="1">
      <alignment horizontal="center" vertical="center" wrapText="1"/>
    </xf>
    <xf numFmtId="4" fontId="8" fillId="2" borderId="1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16" xfId="0" applyFont="1" applyFill="1" applyBorder="1" applyAlignment="1">
      <alignment horizontal="left" vertical="center" wrapText="1"/>
    </xf>
    <xf numFmtId="49" fontId="8" fillId="2" borderId="14" xfId="0" applyNumberFormat="1" applyFont="1" applyFill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 vertical="center"/>
    </xf>
    <xf numFmtId="4" fontId="8" fillId="2" borderId="41" xfId="0" applyNumberFormat="1" applyFont="1" applyFill="1" applyBorder="1" applyAlignment="1">
      <alignment horizontal="center" vertical="center" wrapText="1"/>
    </xf>
    <xf numFmtId="4" fontId="8" fillId="2" borderId="20" xfId="0" applyNumberFormat="1" applyFont="1" applyFill="1" applyBorder="1" applyAlignment="1">
      <alignment horizontal="center" vertical="center" wrapText="1"/>
    </xf>
    <xf numFmtId="4" fontId="8" fillId="2" borderId="21" xfId="0" applyNumberFormat="1" applyFont="1" applyFill="1" applyBorder="1" applyAlignment="1">
      <alignment horizontal="center" vertical="center" wrapText="1"/>
    </xf>
    <xf numFmtId="4" fontId="8" fillId="2" borderId="40" xfId="0" applyNumberFormat="1" applyFont="1" applyFill="1" applyBorder="1" applyAlignment="1">
      <alignment horizontal="center" vertical="center" wrapText="1"/>
    </xf>
    <xf numFmtId="49" fontId="8" fillId="2" borderId="19" xfId="0" applyNumberFormat="1" applyFont="1" applyFill="1" applyBorder="1" applyAlignment="1">
      <alignment horizontal="center" vertical="center"/>
    </xf>
    <xf numFmtId="49" fontId="8" fillId="2" borderId="20" xfId="0" applyNumberFormat="1" applyFont="1" applyFill="1" applyBorder="1" applyAlignment="1">
      <alignment horizontal="center" vertical="center"/>
    </xf>
    <xf numFmtId="49" fontId="8" fillId="2" borderId="40" xfId="0" applyNumberFormat="1" applyFont="1" applyFill="1" applyBorder="1" applyAlignment="1">
      <alignment horizontal="center" vertical="center"/>
    </xf>
    <xf numFmtId="49" fontId="7" fillId="7" borderId="17" xfId="0" applyNumberFormat="1" applyFont="1" applyFill="1" applyBorder="1" applyAlignment="1">
      <alignment horizontal="center" vertical="center"/>
    </xf>
    <xf numFmtId="49" fontId="7" fillId="7" borderId="4" xfId="0" applyNumberFormat="1" applyFont="1" applyFill="1" applyBorder="1" applyAlignment="1">
      <alignment horizontal="center" vertical="center"/>
    </xf>
    <xf numFmtId="49" fontId="7" fillId="7" borderId="5" xfId="0" applyNumberFormat="1" applyFont="1" applyFill="1" applyBorder="1" applyAlignment="1">
      <alignment horizontal="center" vertical="center"/>
    </xf>
    <xf numFmtId="4" fontId="7" fillId="7" borderId="18" xfId="0" applyNumberFormat="1" applyFont="1" applyFill="1" applyBorder="1" applyAlignment="1">
      <alignment horizontal="center" vertical="center" wrapText="1"/>
    </xf>
    <xf numFmtId="4" fontId="7" fillId="7" borderId="61" xfId="0" applyNumberFormat="1" applyFont="1" applyFill="1" applyBorder="1" applyAlignment="1">
      <alignment horizontal="center" vertical="center" wrapText="1"/>
    </xf>
    <xf numFmtId="49" fontId="8" fillId="7" borderId="4" xfId="0" applyNumberFormat="1" applyFont="1" applyFill="1" applyBorder="1" applyAlignment="1">
      <alignment horizontal="right" vertical="center"/>
    </xf>
    <xf numFmtId="49" fontId="7" fillId="7" borderId="4" xfId="0" applyNumberFormat="1" applyFont="1" applyFill="1" applyBorder="1" applyAlignment="1">
      <alignment horizontal="right" vertical="center"/>
    </xf>
    <xf numFmtId="0" fontId="7" fillId="7" borderId="28" xfId="0" applyFont="1" applyFill="1" applyBorder="1" applyAlignment="1">
      <alignment horizontal="center" vertical="center" wrapText="1"/>
    </xf>
    <xf numFmtId="0" fontId="7" fillId="7" borderId="29" xfId="0" applyFont="1" applyFill="1" applyBorder="1" applyAlignment="1">
      <alignment horizontal="center" vertical="center" wrapText="1"/>
    </xf>
    <xf numFmtId="0" fontId="19" fillId="7" borderId="0" xfId="0" applyNumberFormat="1" applyFont="1" applyFill="1" applyBorder="1" applyAlignment="1">
      <alignment horizontal="left" vertical="center" wrapText="1"/>
    </xf>
    <xf numFmtId="4" fontId="8" fillId="7" borderId="62" xfId="0" applyNumberFormat="1" applyFont="1" applyFill="1" applyBorder="1" applyAlignment="1">
      <alignment horizontal="center" vertical="center" wrapText="1"/>
    </xf>
    <xf numFmtId="4" fontId="8" fillId="7" borderId="1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/>
    </xf>
    <xf numFmtId="4" fontId="8" fillId="2" borderId="62" xfId="0" applyNumberFormat="1" applyFont="1" applyFill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horizontal="center" vertical="center" wrapText="1"/>
    </xf>
    <xf numFmtId="4" fontId="8" fillId="2" borderId="2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 wrapText="1"/>
    </xf>
    <xf numFmtId="0" fontId="7" fillId="7" borderId="7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4" fontId="8" fillId="2" borderId="26" xfId="0" applyNumberFormat="1" applyFont="1" applyFill="1" applyBorder="1" applyAlignment="1">
      <alignment horizontal="center" vertical="center" wrapText="1"/>
    </xf>
    <xf numFmtId="49" fontId="7" fillId="7" borderId="16" xfId="0" applyNumberFormat="1" applyFont="1" applyFill="1" applyBorder="1" applyAlignment="1">
      <alignment horizontal="left" vertical="center" wrapText="1"/>
    </xf>
    <xf numFmtId="4" fontId="8" fillId="2" borderId="19" xfId="0" applyNumberFormat="1" applyFont="1" applyFill="1" applyBorder="1" applyAlignment="1">
      <alignment horizontal="center" vertical="center" wrapText="1"/>
    </xf>
    <xf numFmtId="4" fontId="8" fillId="2" borderId="15" xfId="0" applyNumberFormat="1" applyFont="1" applyFill="1" applyBorder="1" applyAlignment="1">
      <alignment horizontal="center" vertical="center" wrapText="1"/>
    </xf>
    <xf numFmtId="4" fontId="7" fillId="21" borderId="15" xfId="0" applyNumberFormat="1" applyFont="1" applyFill="1" applyBorder="1" applyAlignment="1">
      <alignment horizontal="center" vertical="center" wrapText="1"/>
    </xf>
    <xf numFmtId="4" fontId="7" fillId="21" borderId="2" xfId="0" applyNumberFormat="1" applyFont="1" applyFill="1" applyBorder="1" applyAlignment="1">
      <alignment horizontal="center" vertical="center" wrapText="1"/>
    </xf>
    <xf numFmtId="4" fontId="7" fillId="21" borderId="12" xfId="0" applyNumberFormat="1" applyFont="1" applyFill="1" applyBorder="1" applyAlignment="1">
      <alignment horizontal="center" vertical="center" wrapText="1"/>
    </xf>
    <xf numFmtId="49" fontId="7" fillId="7" borderId="2" xfId="0" applyNumberFormat="1" applyFont="1" applyFill="1" applyBorder="1" applyAlignment="1">
      <alignment horizontal="center" vertical="center" wrapText="1"/>
    </xf>
    <xf numFmtId="49" fontId="7" fillId="7" borderId="16" xfId="0" applyNumberFormat="1" applyFont="1" applyFill="1" applyBorder="1" applyAlignment="1">
      <alignment horizontal="center" vertical="center" wrapText="1"/>
    </xf>
    <xf numFmtId="4" fontId="7" fillId="21" borderId="62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43" fillId="7" borderId="0" xfId="0" applyFont="1" applyFill="1" applyBorder="1" applyAlignment="1">
      <alignment horizontal="center" vertical="center"/>
    </xf>
    <xf numFmtId="0" fontId="90" fillId="0" borderId="0" xfId="0" applyFont="1" applyAlignment="1">
      <alignment horizontal="left" vertical="center" wrapText="1"/>
    </xf>
    <xf numFmtId="0" fontId="8" fillId="7" borderId="0" xfId="0" applyFont="1" applyFill="1" applyAlignment="1">
      <alignment horizontal="left" vertical="center"/>
    </xf>
    <xf numFmtId="0" fontId="8" fillId="2" borderId="1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8" fillId="2" borderId="12" xfId="0" applyFont="1" applyFill="1" applyBorder="1" applyAlignment="1">
      <alignment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8" fillId="2" borderId="40" xfId="0" applyFont="1" applyFill="1" applyBorder="1" applyAlignment="1">
      <alignment horizontal="center" vertical="center" wrapText="1"/>
    </xf>
    <xf numFmtId="0" fontId="8" fillId="2" borderId="41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1" xfId="0" applyFont="1" applyFill="1" applyBorder="1" applyAlignment="1">
      <alignment horizontal="center" vertical="center" wrapText="1"/>
    </xf>
    <xf numFmtId="0" fontId="7" fillId="7" borderId="59" xfId="0" applyFont="1" applyFill="1" applyBorder="1" applyAlignment="1">
      <alignment horizontal="center" vertical="center" wrapText="1"/>
    </xf>
    <xf numFmtId="0" fontId="7" fillId="7" borderId="58" xfId="0" applyFont="1" applyFill="1" applyBorder="1" applyAlignment="1">
      <alignment horizontal="center" vertical="center" wrapText="1"/>
    </xf>
    <xf numFmtId="4" fontId="8" fillId="7" borderId="24" xfId="0" applyNumberFormat="1" applyFont="1" applyFill="1" applyBorder="1" applyAlignment="1">
      <alignment horizontal="center" vertical="center" wrapText="1"/>
    </xf>
    <xf numFmtId="4" fontId="8" fillId="7" borderId="38" xfId="0" applyNumberFormat="1" applyFont="1" applyFill="1" applyBorder="1" applyAlignment="1">
      <alignment horizontal="center" vertical="center" wrapText="1"/>
    </xf>
    <xf numFmtId="4" fontId="8" fillId="7" borderId="42" xfId="0" applyNumberFormat="1" applyFont="1" applyFill="1" applyBorder="1" applyAlignment="1">
      <alignment horizontal="center" vertical="center" wrapText="1"/>
    </xf>
    <xf numFmtId="4" fontId="8" fillId="7" borderId="39" xfId="0" applyNumberFormat="1" applyFont="1" applyFill="1" applyBorder="1" applyAlignment="1">
      <alignment horizontal="center" vertical="center" wrapText="1"/>
    </xf>
    <xf numFmtId="0" fontId="8" fillId="7" borderId="0" xfId="0" applyFont="1" applyFill="1" applyAlignment="1">
      <alignment horizontal="left" vertical="center" wrapText="1"/>
    </xf>
    <xf numFmtId="0" fontId="75" fillId="7" borderId="0" xfId="0" applyFont="1" applyFill="1" applyAlignment="1">
      <alignment horizontal="left" vertical="center" wrapText="1"/>
    </xf>
    <xf numFmtId="0" fontId="7" fillId="7" borderId="24" xfId="0" applyFont="1" applyFill="1" applyBorder="1" applyAlignment="1">
      <alignment horizontal="center" vertical="center" wrapText="1"/>
    </xf>
    <xf numFmtId="0" fontId="7" fillId="7" borderId="38" xfId="0" applyFont="1" applyFill="1" applyBorder="1" applyAlignment="1">
      <alignment horizontal="center" vertical="center" wrapText="1"/>
    </xf>
    <xf numFmtId="0" fontId="7" fillId="7" borderId="42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left" vertical="center"/>
    </xf>
    <xf numFmtId="0" fontId="8" fillId="7" borderId="4" xfId="0" applyFont="1" applyFill="1" applyBorder="1" applyAlignment="1">
      <alignment horizontal="left" vertical="center"/>
    </xf>
    <xf numFmtId="0" fontId="8" fillId="7" borderId="35" xfId="0" applyFont="1" applyFill="1" applyBorder="1" applyAlignment="1">
      <alignment horizontal="left" vertical="center"/>
    </xf>
    <xf numFmtId="0" fontId="19" fillId="7" borderId="0" xfId="0" applyFont="1" applyFill="1" applyAlignment="1">
      <alignment horizontal="left" vertical="center" wrapText="1"/>
    </xf>
    <xf numFmtId="0" fontId="91" fillId="7" borderId="0" xfId="0" applyFont="1" applyFill="1" applyAlignment="1">
      <alignment horizontal="left" vertical="center" wrapText="1"/>
    </xf>
    <xf numFmtId="0" fontId="7" fillId="25" borderId="16" xfId="0" applyFont="1" applyFill="1" applyBorder="1" applyAlignment="1">
      <alignment horizontal="left" vertical="center"/>
    </xf>
    <xf numFmtId="0" fontId="7" fillId="7" borderId="39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/>
    </xf>
    <xf numFmtId="0" fontId="75" fillId="7" borderId="0" xfId="0" applyFont="1" applyFill="1" applyAlignment="1">
      <alignment horizontal="left" vertical="center"/>
    </xf>
    <xf numFmtId="0" fontId="7" fillId="7" borderId="20" xfId="0" applyNumberFormat="1" applyFont="1" applyFill="1" applyBorder="1" applyAlignment="1">
      <alignment horizontal="center" vertical="center"/>
    </xf>
    <xf numFmtId="0" fontId="7" fillId="7" borderId="21" xfId="0" applyNumberFormat="1" applyFont="1" applyFill="1" applyBorder="1" applyAlignment="1">
      <alignment horizontal="center" vertical="center"/>
    </xf>
    <xf numFmtId="0" fontId="7" fillId="7" borderId="23" xfId="0" applyNumberFormat="1" applyFont="1" applyFill="1" applyBorder="1" applyAlignment="1">
      <alignment horizontal="center" vertical="center"/>
    </xf>
    <xf numFmtId="0" fontId="7" fillId="7" borderId="38" xfId="0" applyNumberFormat="1" applyFont="1" applyFill="1" applyBorder="1" applyAlignment="1">
      <alignment horizontal="center" vertical="center"/>
    </xf>
    <xf numFmtId="0" fontId="7" fillId="7" borderId="42" xfId="0" applyNumberFormat="1" applyFont="1" applyFill="1" applyBorder="1" applyAlignment="1">
      <alignment horizontal="center" vertical="center"/>
    </xf>
    <xf numFmtId="0" fontId="7" fillId="7" borderId="24" xfId="0" applyNumberFormat="1" applyFont="1" applyFill="1" applyBorder="1" applyAlignment="1">
      <alignment horizontal="center" vertical="center"/>
    </xf>
    <xf numFmtId="0" fontId="7" fillId="7" borderId="39" xfId="0" applyNumberFormat="1" applyFont="1" applyFill="1" applyBorder="1" applyAlignment="1">
      <alignment horizontal="center" vertical="center"/>
    </xf>
    <xf numFmtId="0" fontId="8" fillId="7" borderId="0" xfId="0" applyNumberFormat="1" applyFont="1" applyFill="1" applyBorder="1" applyAlignment="1">
      <alignment horizontal="left" vertical="center"/>
    </xf>
    <xf numFmtId="0" fontId="7" fillId="7" borderId="11" xfId="0" applyNumberFormat="1" applyFont="1" applyFill="1" applyBorder="1" applyAlignment="1">
      <alignment horizontal="center" vertical="center"/>
    </xf>
    <xf numFmtId="0" fontId="7" fillId="7" borderId="4" xfId="0" applyNumberFormat="1" applyFont="1" applyFill="1" applyBorder="1" applyAlignment="1">
      <alignment horizontal="center" vertical="center"/>
    </xf>
    <xf numFmtId="0" fontId="7" fillId="7" borderId="5" xfId="0" applyNumberFormat="1" applyFont="1" applyFill="1" applyBorder="1" applyAlignment="1">
      <alignment horizontal="center" vertical="center"/>
    </xf>
    <xf numFmtId="0" fontId="7" fillId="7" borderId="3" xfId="0" applyNumberFormat="1" applyFont="1" applyFill="1" applyBorder="1" applyAlignment="1">
      <alignment horizontal="center" vertical="center"/>
    </xf>
    <xf numFmtId="4" fontId="8" fillId="7" borderId="59" xfId="0" applyNumberFormat="1" applyFont="1" applyFill="1" applyBorder="1" applyAlignment="1">
      <alignment horizontal="center" vertical="center" wrapText="1"/>
    </xf>
    <xf numFmtId="0" fontId="7" fillId="7" borderId="60" xfId="0" applyFont="1" applyFill="1" applyBorder="1" applyAlignment="1">
      <alignment horizontal="center" vertical="center" wrapText="1"/>
    </xf>
    <xf numFmtId="0" fontId="7" fillId="7" borderId="19" xfId="0" applyNumberFormat="1" applyFont="1" applyFill="1" applyBorder="1" applyAlignment="1">
      <alignment horizontal="center" vertical="center"/>
    </xf>
    <xf numFmtId="0" fontId="7" fillId="7" borderId="40" xfId="0" applyNumberFormat="1" applyFont="1" applyFill="1" applyBorder="1" applyAlignment="1">
      <alignment horizontal="center" vertical="center"/>
    </xf>
    <xf numFmtId="0" fontId="7" fillId="7" borderId="41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8" fillId="24" borderId="1" xfId="0" applyFont="1" applyFill="1" applyBorder="1" applyAlignment="1">
      <alignment horizontal="center" vertical="center" wrapText="1"/>
    </xf>
    <xf numFmtId="3" fontId="8" fillId="18" borderId="15" xfId="0" applyNumberFormat="1" applyFont="1" applyFill="1" applyBorder="1" applyAlignment="1">
      <alignment horizontal="center" vertical="center" wrapText="1"/>
    </xf>
    <xf numFmtId="3" fontId="8" fillId="18" borderId="2" xfId="0" applyNumberFormat="1" applyFont="1" applyFill="1" applyBorder="1" applyAlignment="1">
      <alignment horizontal="center" vertical="center" wrapText="1"/>
    </xf>
    <xf numFmtId="3" fontId="8" fillId="18" borderId="12" xfId="0" applyNumberFormat="1" applyFont="1" applyFill="1" applyBorder="1" applyAlignment="1">
      <alignment horizontal="center" vertical="center" wrapText="1"/>
    </xf>
    <xf numFmtId="3" fontId="8" fillId="18" borderId="11" xfId="0" applyNumberFormat="1" applyFont="1" applyFill="1" applyBorder="1" applyAlignment="1">
      <alignment horizontal="center" vertical="center" wrapText="1"/>
    </xf>
    <xf numFmtId="4" fontId="85" fillId="7" borderId="1" xfId="0" applyNumberFormat="1" applyFont="1" applyFill="1" applyBorder="1" applyAlignment="1">
      <alignment horizontal="center" vertical="center" wrapText="1"/>
    </xf>
    <xf numFmtId="0" fontId="19" fillId="7" borderId="0" xfId="0" applyNumberFormat="1" applyFont="1" applyFill="1" applyBorder="1" applyAlignment="1">
      <alignment vertical="center" wrapText="1"/>
    </xf>
    <xf numFmtId="0" fontId="19" fillId="7" borderId="0" xfId="0" applyFont="1" applyFill="1" applyAlignment="1">
      <alignment vertical="center" wrapText="1"/>
    </xf>
    <xf numFmtId="0" fontId="11" fillId="7" borderId="0" xfId="0" applyFont="1" applyFill="1" applyAlignment="1">
      <alignment vertical="center" wrapText="1"/>
    </xf>
    <xf numFmtId="0" fontId="7" fillId="7" borderId="0" xfId="0" applyNumberFormat="1" applyFont="1" applyFill="1" applyBorder="1" applyAlignment="1">
      <alignment horizontal="left" vertical="center"/>
    </xf>
    <xf numFmtId="4" fontId="43" fillId="0" borderId="0" xfId="0" applyNumberFormat="1" applyFont="1" applyAlignment="1">
      <alignment horizontal="left" vertical="center"/>
    </xf>
    <xf numFmtId="0" fontId="81" fillId="0" borderId="0" xfId="0" applyFont="1" applyAlignment="1">
      <alignment horizontal="center" vertical="center"/>
    </xf>
    <xf numFmtId="4" fontId="43" fillId="0" borderId="0" xfId="0" applyNumberFormat="1" applyFont="1" applyBorder="1" applyAlignment="1">
      <alignment horizontal="left" vertical="center"/>
    </xf>
    <xf numFmtId="4" fontId="8" fillId="7" borderId="32" xfId="0" applyNumberFormat="1" applyFont="1" applyFill="1" applyBorder="1" applyAlignment="1">
      <alignment horizontal="center" vertical="center" wrapText="1"/>
    </xf>
    <xf numFmtId="0" fontId="7" fillId="7" borderId="25" xfId="0" applyFont="1" applyFill="1" applyBorder="1" applyAlignment="1">
      <alignment horizontal="center" vertical="center" wrapText="1"/>
    </xf>
    <xf numFmtId="0" fontId="7" fillId="7" borderId="26" xfId="0" applyFont="1" applyFill="1" applyBorder="1" applyAlignment="1">
      <alignment horizontal="center" vertical="center" wrapText="1"/>
    </xf>
    <xf numFmtId="0" fontId="7" fillId="7" borderId="8" xfId="0" applyFont="1" applyFill="1" applyBorder="1" applyAlignment="1">
      <alignment horizontal="center" vertical="center" wrapText="1"/>
    </xf>
    <xf numFmtId="0" fontId="19" fillId="7" borderId="0" xfId="0" applyFont="1" applyFill="1" applyAlignment="1">
      <alignment horizontal="left" vertical="center"/>
    </xf>
    <xf numFmtId="49" fontId="7" fillId="7" borderId="3" xfId="0" applyNumberFormat="1" applyFont="1" applyFill="1" applyBorder="1" applyAlignment="1">
      <alignment horizontal="center" vertical="center" wrapText="1"/>
    </xf>
    <xf numFmtId="49" fontId="7" fillId="7" borderId="4" xfId="0" applyNumberFormat="1" applyFont="1" applyFill="1" applyBorder="1" applyAlignment="1">
      <alignment horizontal="center" vertical="center" wrapText="1"/>
    </xf>
    <xf numFmtId="49" fontId="7" fillId="7" borderId="5" xfId="0" applyNumberFormat="1" applyFont="1" applyFill="1" applyBorder="1" applyAlignment="1">
      <alignment horizontal="center" vertical="center" wrapText="1"/>
    </xf>
    <xf numFmtId="0" fontId="8" fillId="7" borderId="0" xfId="0" applyNumberFormat="1" applyFont="1" applyFill="1" applyBorder="1" applyAlignment="1">
      <alignment horizontal="left" vertical="center" wrapText="1"/>
    </xf>
    <xf numFmtId="0" fontId="84" fillId="18" borderId="11" xfId="0" applyFont="1" applyFill="1" applyBorder="1" applyAlignment="1">
      <alignment horizontal="left" vertical="center" wrapText="1"/>
    </xf>
    <xf numFmtId="0" fontId="84" fillId="18" borderId="2" xfId="0" applyFont="1" applyFill="1" applyBorder="1" applyAlignment="1">
      <alignment horizontal="left" vertical="center" wrapText="1"/>
    </xf>
    <xf numFmtId="49" fontId="7" fillId="7" borderId="24" xfId="0" applyNumberFormat="1" applyFont="1" applyFill="1" applyBorder="1" applyAlignment="1">
      <alignment horizontal="center" vertical="center" wrapText="1"/>
    </xf>
    <xf numFmtId="49" fontId="7" fillId="7" borderId="38" xfId="0" applyNumberFormat="1" applyFont="1" applyFill="1" applyBorder="1" applyAlignment="1">
      <alignment horizontal="center" vertical="center" wrapText="1"/>
    </xf>
    <xf numFmtId="49" fontId="7" fillId="7" borderId="42" xfId="0" applyNumberFormat="1" applyFont="1" applyFill="1" applyBorder="1" applyAlignment="1">
      <alignment horizontal="center" vertical="center" wrapText="1"/>
    </xf>
    <xf numFmtId="4" fontId="4" fillId="0" borderId="4" xfId="0" applyNumberFormat="1" applyFont="1" applyFill="1" applyBorder="1" applyAlignment="1">
      <alignment horizontal="center" vertical="center"/>
    </xf>
    <xf numFmtId="4" fontId="43" fillId="0" borderId="6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4" fontId="40" fillId="0" borderId="6" xfId="0" applyNumberFormat="1" applyFont="1" applyFill="1" applyBorder="1" applyAlignment="1">
      <alignment vertical="center"/>
    </xf>
    <xf numFmtId="4" fontId="40" fillId="0" borderId="6" xfId="0" applyNumberFormat="1" applyFont="1" applyFill="1" applyBorder="1" applyAlignment="1">
      <alignment horizontal="center" vertical="center"/>
    </xf>
    <xf numFmtId="4" fontId="4" fillId="7" borderId="0" xfId="0" applyNumberFormat="1" applyFont="1" applyFill="1" applyBorder="1" applyAlignment="1">
      <alignment horizontal="center" vertical="center"/>
    </xf>
    <xf numFmtId="4" fontId="43" fillId="7" borderId="0" xfId="0" applyNumberFormat="1" applyFont="1" applyFill="1" applyBorder="1" applyAlignment="1">
      <alignment horizontal="center" vertical="center"/>
    </xf>
    <xf numFmtId="49" fontId="7" fillId="7" borderId="12" xfId="0" applyNumberFormat="1" applyFont="1" applyFill="1" applyBorder="1" applyAlignment="1">
      <alignment horizontal="center" vertical="center" wrapText="1"/>
    </xf>
    <xf numFmtId="0" fontId="75" fillId="7" borderId="0" xfId="0" applyFont="1" applyFill="1" applyBorder="1" applyAlignment="1">
      <alignment horizontal="center" vertical="center"/>
    </xf>
    <xf numFmtId="0" fontId="87" fillId="7" borderId="27" xfId="0" applyFont="1" applyFill="1" applyBorder="1" applyAlignment="1">
      <alignment horizontal="left" vertical="center" wrapText="1"/>
    </xf>
    <xf numFmtId="0" fontId="87" fillId="7" borderId="0" xfId="0" applyFont="1" applyFill="1" applyBorder="1" applyAlignment="1">
      <alignment horizontal="left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13" xfId="0" applyFont="1" applyFill="1" applyBorder="1" applyAlignment="1">
      <alignment horizontal="center" vertical="center" wrapText="1"/>
    </xf>
    <xf numFmtId="0" fontId="46" fillId="20" borderId="0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33" fillId="0" borderId="0" xfId="0" applyFont="1" applyFill="1" applyAlignment="1">
      <alignment horizontal="center" vertical="center" wrapText="1"/>
    </xf>
    <xf numFmtId="0" fontId="33" fillId="0" borderId="0" xfId="0" applyFont="1" applyAlignment="1">
      <alignment horizontal="right" vertical="center"/>
    </xf>
    <xf numFmtId="0" fontId="7" fillId="7" borderId="0" xfId="0" applyFont="1" applyFill="1" applyBorder="1" applyAlignment="1">
      <alignment horizontal="center" vertical="center"/>
    </xf>
    <xf numFmtId="4" fontId="8" fillId="18" borderId="15" xfId="0" applyNumberFormat="1" applyFont="1" applyFill="1" applyBorder="1" applyAlignment="1">
      <alignment horizontal="center" vertical="center" wrapText="1"/>
    </xf>
    <xf numFmtId="4" fontId="8" fillId="18" borderId="2" xfId="0" applyNumberFormat="1" applyFont="1" applyFill="1" applyBorder="1" applyAlignment="1">
      <alignment horizontal="center" vertical="center" wrapText="1"/>
    </xf>
    <xf numFmtId="4" fontId="8" fillId="18" borderId="12" xfId="0" applyNumberFormat="1" applyFont="1" applyFill="1" applyBorder="1" applyAlignment="1">
      <alignment horizontal="center" vertical="center" wrapText="1"/>
    </xf>
    <xf numFmtId="4" fontId="8" fillId="18" borderId="11" xfId="0" applyNumberFormat="1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right" vertical="center"/>
    </xf>
    <xf numFmtId="4" fontId="8" fillId="14" borderId="67" xfId="0" applyNumberFormat="1" applyFont="1" applyFill="1" applyBorder="1" applyAlignment="1">
      <alignment horizontal="center" vertical="center" wrapText="1"/>
    </xf>
    <xf numFmtId="4" fontId="7" fillId="2" borderId="60" xfId="0" applyNumberFormat="1" applyFont="1" applyFill="1" applyBorder="1" applyAlignment="1">
      <alignment horizontal="center" vertical="center" wrapText="1"/>
    </xf>
    <xf numFmtId="0" fontId="7" fillId="7" borderId="23" xfId="0" applyNumberFormat="1" applyFont="1" applyFill="1" applyBorder="1" applyAlignment="1">
      <alignment horizontal="center" vertical="center" wrapText="1"/>
    </xf>
    <xf numFmtId="0" fontId="7" fillId="7" borderId="38" xfId="0" applyNumberFormat="1" applyFont="1" applyFill="1" applyBorder="1" applyAlignment="1">
      <alignment horizontal="center" vertical="center" wrapText="1"/>
    </xf>
    <xf numFmtId="0" fontId="7" fillId="7" borderId="42" xfId="0" applyNumberFormat="1" applyFont="1" applyFill="1" applyBorder="1" applyAlignment="1">
      <alignment horizontal="center" vertical="center" wrapText="1"/>
    </xf>
    <xf numFmtId="0" fontId="85" fillId="7" borderId="24" xfId="0" applyNumberFormat="1" applyFont="1" applyFill="1" applyBorder="1" applyAlignment="1">
      <alignment horizontal="center" vertical="center"/>
    </xf>
    <xf numFmtId="0" fontId="85" fillId="7" borderId="38" xfId="0" applyNumberFormat="1" applyFont="1" applyFill="1" applyBorder="1" applyAlignment="1">
      <alignment horizontal="center" vertical="center"/>
    </xf>
    <xf numFmtId="0" fontId="85" fillId="7" borderId="42" xfId="0" applyNumberFormat="1" applyFont="1" applyFill="1" applyBorder="1" applyAlignment="1">
      <alignment horizontal="center" vertical="center"/>
    </xf>
    <xf numFmtId="0" fontId="85" fillId="7" borderId="38" xfId="0" applyNumberFormat="1" applyFont="1" applyFill="1" applyBorder="1" applyAlignment="1">
      <alignment horizontal="left" vertical="center" wrapText="1"/>
    </xf>
    <xf numFmtId="0" fontId="85" fillId="7" borderId="39" xfId="0" applyNumberFormat="1" applyFont="1" applyFill="1" applyBorder="1" applyAlignment="1">
      <alignment horizontal="left" vertical="center" wrapText="1"/>
    </xf>
    <xf numFmtId="3" fontId="7" fillId="0" borderId="66" xfId="0" applyNumberFormat="1" applyFont="1" applyFill="1" applyBorder="1" applyAlignment="1">
      <alignment horizontal="center" vertical="center" wrapText="1"/>
    </xf>
    <xf numFmtId="3" fontId="7" fillId="7" borderId="18" xfId="0" applyNumberFormat="1" applyFont="1" applyFill="1" applyBorder="1" applyAlignment="1">
      <alignment horizontal="center" vertical="center" wrapText="1"/>
    </xf>
    <xf numFmtId="0" fontId="42" fillId="5" borderId="87" xfId="0" applyFont="1" applyFill="1" applyBorder="1" applyAlignment="1">
      <alignment horizontal="center" vertical="center" wrapText="1"/>
    </xf>
    <xf numFmtId="0" fontId="42" fillId="5" borderId="30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wrapText="1"/>
    </xf>
    <xf numFmtId="0" fontId="38" fillId="5" borderId="87" xfId="0" applyFont="1" applyFill="1" applyBorder="1" applyAlignment="1">
      <alignment horizontal="center" vertical="center" wrapText="1"/>
    </xf>
    <xf numFmtId="0" fontId="38" fillId="5" borderId="30" xfId="0" applyFont="1" applyFill="1" applyBorder="1" applyAlignment="1">
      <alignment horizontal="center" vertical="center" wrapText="1"/>
    </xf>
    <xf numFmtId="0" fontId="38" fillId="5" borderId="13" xfId="0" applyFont="1" applyFill="1" applyBorder="1" applyAlignment="1">
      <alignment horizontal="center" vertical="center" wrapText="1"/>
    </xf>
    <xf numFmtId="4" fontId="117" fillId="0" borderId="0" xfId="0" applyNumberFormat="1" applyFont="1" applyFill="1" applyBorder="1" applyAlignment="1">
      <alignment horizontal="left" vertical="center" wrapText="1"/>
    </xf>
    <xf numFmtId="0" fontId="71" fillId="0" borderId="6" xfId="0" applyFont="1" applyFill="1" applyBorder="1" applyAlignment="1">
      <alignment horizontal="center" vertical="center" wrapText="1"/>
    </xf>
    <xf numFmtId="0" fontId="46" fillId="3" borderId="0" xfId="0" applyFont="1" applyFill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33" fillId="0" borderId="11" xfId="0" applyFont="1" applyFill="1" applyBorder="1" applyAlignment="1">
      <alignment horizontal="left" vertical="center" wrapText="1"/>
    </xf>
    <xf numFmtId="0" fontId="33" fillId="0" borderId="2" xfId="0" applyFont="1" applyFill="1" applyBorder="1" applyAlignment="1">
      <alignment horizontal="left" vertical="center" wrapText="1"/>
    </xf>
    <xf numFmtId="0" fontId="33" fillId="0" borderId="12" xfId="0" applyFont="1" applyFill="1" applyBorder="1" applyAlignment="1">
      <alignment horizontal="left" vertical="center" wrapText="1"/>
    </xf>
    <xf numFmtId="0" fontId="33" fillId="12" borderId="0" xfId="0" applyFont="1" applyFill="1" applyAlignment="1">
      <alignment horizontal="center" vertical="center" wrapText="1"/>
    </xf>
    <xf numFmtId="0" fontId="37" fillId="11" borderId="0" xfId="0" applyFont="1" applyFill="1" applyAlignment="1">
      <alignment horizontal="center" vertical="center"/>
    </xf>
    <xf numFmtId="0" fontId="47" fillId="0" borderId="0" xfId="0" applyFont="1" applyFill="1" applyBorder="1" applyAlignment="1">
      <alignment horizontal="left" vertical="center" wrapText="1"/>
    </xf>
    <xf numFmtId="0" fontId="47" fillId="0" borderId="0" xfId="0" applyFont="1" applyBorder="1" applyAlignment="1">
      <alignment horizontal="left" vertical="center" wrapText="1"/>
    </xf>
    <xf numFmtId="0" fontId="42" fillId="5" borderId="18" xfId="0" applyFont="1" applyFill="1" applyBorder="1" applyAlignment="1">
      <alignment horizontal="center" vertical="center" wrapText="1"/>
    </xf>
    <xf numFmtId="0" fontId="42" fillId="5" borderId="11" xfId="0" applyFont="1" applyFill="1" applyBorder="1" applyAlignment="1">
      <alignment horizontal="center" vertical="center" wrapText="1"/>
    </xf>
    <xf numFmtId="0" fontId="42" fillId="5" borderId="2" xfId="0" applyFont="1" applyFill="1" applyBorder="1" applyAlignment="1">
      <alignment horizontal="center" vertical="center" wrapText="1"/>
    </xf>
    <xf numFmtId="0" fontId="42" fillId="5" borderId="12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0" fontId="27" fillId="5" borderId="30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38" fillId="5" borderId="1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left" vertical="center" wrapText="1"/>
    </xf>
    <xf numFmtId="0" fontId="37" fillId="0" borderId="0" xfId="0" applyFont="1" applyBorder="1" applyAlignment="1">
      <alignment horizontal="center" vertical="center" wrapText="1"/>
    </xf>
    <xf numFmtId="4" fontId="113" fillId="0" borderId="0" xfId="0" applyNumberFormat="1" applyFont="1" applyFill="1" applyBorder="1" applyAlignment="1">
      <alignment horizontal="left" vertical="center" wrapText="1"/>
    </xf>
    <xf numFmtId="4" fontId="113" fillId="0" borderId="8" xfId="0" applyNumberFormat="1" applyFont="1" applyFill="1" applyBorder="1" applyAlignment="1">
      <alignment horizontal="left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left" vertical="center" wrapText="1"/>
    </xf>
    <xf numFmtId="0" fontId="37" fillId="11" borderId="0" xfId="0" applyFont="1" applyFill="1" applyAlignment="1">
      <alignment horizontal="center" vertical="center" wrapText="1"/>
    </xf>
    <xf numFmtId="0" fontId="33" fillId="11" borderId="0" xfId="0" applyFont="1" applyFill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33" fillId="11" borderId="0" xfId="0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50" fillId="0" borderId="0" xfId="0" applyFont="1" applyAlignment="1">
      <alignment horizontal="left" vertical="center"/>
    </xf>
    <xf numFmtId="0" fontId="52" fillId="0" borderId="0" xfId="0" applyFont="1" applyAlignment="1">
      <alignment horizontal="left" vertical="center" wrapText="1"/>
    </xf>
    <xf numFmtId="0" fontId="48" fillId="0" borderId="0" xfId="0" applyFont="1" applyAlignment="1">
      <alignment horizontal="left" vertical="center"/>
    </xf>
    <xf numFmtId="4" fontId="43" fillId="0" borderId="4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left" vertical="center" wrapText="1"/>
    </xf>
    <xf numFmtId="0" fontId="37" fillId="0" borderId="7" xfId="0" applyFont="1" applyBorder="1" applyAlignment="1">
      <alignment horizontal="center" vertical="center" wrapText="1"/>
    </xf>
    <xf numFmtId="0" fontId="66" fillId="0" borderId="7" xfId="0" applyFont="1" applyFill="1" applyBorder="1" applyAlignment="1">
      <alignment horizontal="center" vertical="center" wrapText="1"/>
    </xf>
    <xf numFmtId="0" fontId="66" fillId="0" borderId="8" xfId="0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/>
    </xf>
    <xf numFmtId="0" fontId="38" fillId="2" borderId="11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49" fontId="38" fillId="10" borderId="18" xfId="0" applyNumberFormat="1" applyFont="1" applyFill="1" applyBorder="1" applyAlignment="1">
      <alignment horizontal="center" vertical="center" wrapText="1"/>
    </xf>
    <xf numFmtId="49" fontId="38" fillId="10" borderId="30" xfId="0" applyNumberFormat="1" applyFont="1" applyFill="1" applyBorder="1" applyAlignment="1">
      <alignment horizontal="center" vertical="center" wrapText="1"/>
    </xf>
    <xf numFmtId="49" fontId="38" fillId="10" borderId="13" xfId="0" applyNumberFormat="1" applyFont="1" applyFill="1" applyBorder="1" applyAlignment="1">
      <alignment horizontal="center" vertical="center" wrapText="1"/>
    </xf>
    <xf numFmtId="0" fontId="55" fillId="0" borderId="0" xfId="0" applyFont="1" applyAlignment="1">
      <alignment horizontal="left" vertical="center" wrapText="1"/>
    </xf>
    <xf numFmtId="0" fontId="38" fillId="1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0" fillId="0" borderId="7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38" fillId="9" borderId="11" xfId="0" applyFont="1" applyFill="1" applyBorder="1" applyAlignment="1">
      <alignment horizontal="right" vertical="center" wrapText="1"/>
    </xf>
    <xf numFmtId="0" fontId="38" fillId="9" borderId="12" xfId="0" applyFont="1" applyFill="1" applyBorder="1" applyAlignment="1">
      <alignment horizontal="right" vertical="center" wrapText="1"/>
    </xf>
    <xf numFmtId="0" fontId="38" fillId="0" borderId="6" xfId="0" applyFont="1" applyBorder="1" applyAlignment="1">
      <alignment horizontal="center" vertical="center" wrapText="1"/>
    </xf>
    <xf numFmtId="4" fontId="43" fillId="3" borderId="6" xfId="0" applyNumberFormat="1" applyFont="1" applyFill="1" applyBorder="1" applyAlignment="1">
      <alignment horizontal="center" vertical="center"/>
    </xf>
    <xf numFmtId="4" fontId="43" fillId="7" borderId="4" xfId="0" applyNumberFormat="1" applyFont="1" applyFill="1" applyBorder="1" applyAlignment="1">
      <alignment horizontal="center" vertical="center"/>
    </xf>
    <xf numFmtId="4" fontId="43" fillId="7" borderId="6" xfId="0" applyNumberFormat="1" applyFont="1" applyFill="1" applyBorder="1" applyAlignment="1">
      <alignment horizontal="center" vertical="center"/>
    </xf>
    <xf numFmtId="4" fontId="43" fillId="0" borderId="0" xfId="0" applyNumberFormat="1" applyFont="1" applyFill="1" applyBorder="1" applyAlignment="1">
      <alignment horizontal="center" vertical="center"/>
    </xf>
    <xf numFmtId="4" fontId="10" fillId="0" borderId="6" xfId="0" applyNumberFormat="1" applyFont="1" applyFill="1" applyBorder="1" applyAlignment="1">
      <alignment horizontal="center"/>
    </xf>
    <xf numFmtId="4" fontId="1" fillId="0" borderId="4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66" fillId="0" borderId="0" xfId="0" applyFont="1" applyAlignment="1">
      <alignment horizontal="left" vertical="center" wrapText="1"/>
    </xf>
    <xf numFmtId="4" fontId="10" fillId="0" borderId="6" xfId="0" applyNumberFormat="1" applyFont="1" applyFill="1" applyBorder="1" applyAlignment="1">
      <alignment horizontal="center" vertical="center"/>
    </xf>
  </cellXfs>
  <cellStyles count="6">
    <cellStyle name="Excel Built-in Normal" xfId="3"/>
    <cellStyle name="Денежный" xfId="2" builtinId="4"/>
    <cellStyle name="Обычный" xfId="0" builtinId="0"/>
    <cellStyle name="Обычный 2" xfId="5"/>
    <cellStyle name="Обычный 4" xfId="4"/>
    <cellStyle name="Финансовый 2" xfId="1"/>
  </cellStyles>
  <dxfs count="0"/>
  <tableStyles count="0" defaultTableStyle="TableStyleMedium2" defaultPivotStyle="PivotStyleMedium9"/>
  <colors>
    <mruColors>
      <color rgb="FF3333FF"/>
      <color rgb="FFCCECFF"/>
      <color rgb="FFFF66FF"/>
      <color rgb="FF99FFCC"/>
      <color rgb="FF292929"/>
      <color rgb="FFFFFFCC"/>
      <color rgb="FFFFFF99"/>
      <color rgb="FF00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econ6\Desktop\&#1048;&#1085;&#1092;&#1086;%20&#1082;%20&#1055;&#1060;&#1061;&#1044;%202021-2023\&#8470;%201%20&#1086;&#1090;%2011.01.21%20&#1055;&#1083;&#1072;&#1085;%20&#1060;&#1061;&#1044;%20&#1050;&#1057;&#1054;&#1064;%20&#8470;%202%20&#1054;&#1041;&#1056;&#1040;&#1047;&#1045;&#1062;%202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econ6\Documents\&#1055;&#1083;&#1072;&#1085;%20&#1060;&#1061;&#1044;\&#1055;&#1083;&#1072;&#1085;&#1099;%20&#1060;&#1061;&#1044;%202021%20&#1075;&#1086;&#1076;\&#1050;&#1057;&#1054;&#1064;%20&#8470;3\&#8470;16%20&#1086;&#1090;%2000.10.2021%20&#1055;&#1083;&#1072;&#1085;%20&#1060;&#1061;&#1044;%20&#1052;&#1041;&#1054;&#1059;%20&#1050;&#1057;&#1054;&#1064;%20&#8470;%203%20&#1085;&#1072;%202021-2023%20&#1075;&#1075;.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исьмо к ПФХД "/>
      <sheetName val="ПЛАН стр 1-6"/>
      <sheetName val="План стр 7-10"/>
      <sheetName val="СВЕДЕНИЯ ЦС"/>
      <sheetName val="ЗАКУПКИ "/>
      <sheetName val="ДОХОДЫ"/>
      <sheetName val="МЗ ОБ"/>
      <sheetName val="МЗ МБ"/>
      <sheetName val="ЦС"/>
      <sheetName val="130Платн"/>
      <sheetName val="150"/>
      <sheetName val="ВСЕГО"/>
      <sheetName val="СпрМЗ"/>
      <sheetName val="СпрЦС"/>
      <sheetName val="СпрСД"/>
      <sheetName val="140"/>
      <sheetName val="170"/>
      <sheetName val="130Озд лаг"/>
      <sheetName val="130РПл"/>
      <sheetName val="130Возм ущ"/>
      <sheetName val="130Пит сотр"/>
      <sheetName val="130ГП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56">
          <cell r="F456">
            <v>0</v>
          </cell>
        </row>
      </sheetData>
      <sheetData sheetId="10"/>
      <sheetData sheetId="11">
        <row r="96">
          <cell r="G96">
            <v>0</v>
          </cell>
        </row>
      </sheetData>
      <sheetData sheetId="12"/>
      <sheetData sheetId="13"/>
      <sheetData sheetId="14">
        <row r="91">
          <cell r="E91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ПЛАН стр 1-6"/>
      <sheetName val="План стр 7-9"/>
      <sheetName val="СВЕДЕНИЯ ЦС"/>
      <sheetName val="ЗАКУПКИ"/>
      <sheetName val="ДОХОДЫ"/>
      <sheetName val="МЗ ОБ+ФБ"/>
      <sheetName val="МЗ МБ"/>
      <sheetName val="ЦС"/>
      <sheetName val="130Платн"/>
      <sheetName val="130Озд лаг"/>
      <sheetName val="ВСЕГО"/>
      <sheetName val="СпрМЗ"/>
      <sheetName val="СпрЦС"/>
      <sheetName val="СпрСД"/>
      <sheetName val="130РПл"/>
      <sheetName val="130Возм ущ"/>
      <sheetName val="130Пит сотр"/>
      <sheetName val="130ГПД"/>
      <sheetName val="140"/>
      <sheetName val="150"/>
      <sheetName val="17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49">
          <cell r="F549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FE142"/>
  <sheetViews>
    <sheetView zoomScaleSheetLayoutView="70" workbookViewId="0">
      <selection activeCell="DF39" sqref="DF39:DR39"/>
    </sheetView>
  </sheetViews>
  <sheetFormatPr defaultColWidth="0.88671875" defaultRowHeight="10.199999999999999"/>
  <cols>
    <col min="1" max="1" width="0.88671875" style="88"/>
    <col min="2" max="2" width="1.88671875" style="88" customWidth="1"/>
    <col min="3" max="18" width="0.88671875" style="88"/>
    <col min="19" max="19" width="0.88671875" style="88" customWidth="1"/>
    <col min="20" max="41" width="0.88671875" style="88"/>
    <col min="42" max="42" width="0.88671875" style="88" customWidth="1"/>
    <col min="43" max="43" width="0.109375" style="88" customWidth="1"/>
    <col min="44" max="44" width="0.44140625" style="88" customWidth="1"/>
    <col min="45" max="46" width="0.33203125" style="88" customWidth="1"/>
    <col min="47" max="47" width="4.6640625" style="88" customWidth="1"/>
    <col min="48" max="48" width="0.33203125" style="88" customWidth="1"/>
    <col min="49" max="49" width="0.109375" style="88" customWidth="1"/>
    <col min="50" max="54" width="0.88671875" style="88"/>
    <col min="55" max="55" width="0.109375" style="88" customWidth="1"/>
    <col min="56" max="56" width="0.88671875" style="88"/>
    <col min="57" max="57" width="3" style="88" customWidth="1"/>
    <col min="58" max="64" width="0.88671875" style="88"/>
    <col min="65" max="65" width="2.44140625" style="88" customWidth="1"/>
    <col min="66" max="66" width="8.6640625" style="88" customWidth="1"/>
    <col min="67" max="67" width="2.33203125" style="88" customWidth="1"/>
    <col min="68" max="68" width="0.88671875" style="88"/>
    <col min="69" max="69" width="2.33203125" style="88" customWidth="1"/>
    <col min="70" max="70" width="1.6640625" style="88" customWidth="1"/>
    <col min="71" max="78" width="0.88671875" style="88"/>
    <col min="79" max="79" width="2.5546875" style="88" customWidth="1"/>
    <col min="80" max="81" width="0.88671875" style="88"/>
    <col min="82" max="83" width="0.88671875" style="88" customWidth="1"/>
    <col min="84" max="85" width="0.88671875" style="88"/>
    <col min="86" max="86" width="1.109375" style="88" customWidth="1"/>
    <col min="87" max="87" width="2" style="88" hidden="1" customWidth="1"/>
    <col min="88" max="89" width="1" style="88" customWidth="1"/>
    <col min="90" max="90" width="1.88671875" style="88" customWidth="1"/>
    <col min="91" max="91" width="1.5546875" style="88" customWidth="1"/>
    <col min="92" max="92" width="0.88671875" style="88"/>
    <col min="93" max="93" width="2.44140625" style="88" customWidth="1"/>
    <col min="94" max="95" width="0.88671875" style="88"/>
    <col min="96" max="96" width="2.109375" style="88" customWidth="1"/>
    <col min="97" max="97" width="3.33203125" style="88" customWidth="1"/>
    <col min="98" max="98" width="0.88671875" style="88"/>
    <col min="99" max="99" width="2.33203125" style="88" customWidth="1"/>
    <col min="100" max="104" width="0.88671875" style="88"/>
    <col min="105" max="105" width="1.6640625" style="88" customWidth="1"/>
    <col min="106" max="106" width="0.88671875" style="88"/>
    <col min="107" max="107" width="4.44140625" style="88" customWidth="1"/>
    <col min="108" max="108" width="1.109375" style="88" customWidth="1"/>
    <col min="109" max="113" width="0.88671875" style="88"/>
    <col min="114" max="114" width="2" style="88" customWidth="1"/>
    <col min="115" max="116" width="0.88671875" style="88"/>
    <col min="117" max="117" width="1.5546875" style="88" customWidth="1"/>
    <col min="118" max="118" width="5" style="88" customWidth="1"/>
    <col min="119" max="119" width="0.88671875" style="88"/>
    <col min="120" max="120" width="1.6640625" style="88" customWidth="1"/>
    <col min="121" max="121" width="1.33203125" style="88" customWidth="1"/>
    <col min="122" max="122" width="1.109375" style="88" customWidth="1"/>
    <col min="123" max="123" width="0.109375" style="88" customWidth="1"/>
    <col min="124" max="124" width="2.44140625" style="88" customWidth="1"/>
    <col min="125" max="125" width="2.88671875" style="88" customWidth="1"/>
    <col min="126" max="130" width="0.88671875" style="88"/>
    <col min="131" max="131" width="2.5546875" style="88" customWidth="1"/>
    <col min="132" max="132" width="4" style="88" customWidth="1"/>
    <col min="133" max="133" width="1.6640625" style="88" customWidth="1"/>
    <col min="134" max="134" width="0.88671875" style="88"/>
    <col min="135" max="135" width="1.33203125" style="88" customWidth="1"/>
    <col min="136" max="138" width="0.88671875" style="88"/>
    <col min="139" max="139" width="0.88671875" style="88" customWidth="1"/>
    <col min="140" max="140" width="4.44140625" style="88" customWidth="1"/>
    <col min="141" max="142" width="0.88671875" style="88"/>
    <col min="143" max="143" width="2.33203125" style="88" customWidth="1"/>
    <col min="144" max="148" width="0.88671875" style="88"/>
    <col min="149" max="149" width="21.88671875" style="88" customWidth="1"/>
    <col min="150" max="160" width="0.88671875" style="88"/>
    <col min="161" max="161" width="28.88671875" style="88" customWidth="1"/>
    <col min="162" max="257" width="0.88671875" style="88"/>
    <col min="258" max="258" width="1.88671875" style="88" customWidth="1"/>
    <col min="259" max="274" width="0.88671875" style="88"/>
    <col min="275" max="275" width="0.88671875" style="88" customWidth="1"/>
    <col min="276" max="297" width="0.88671875" style="88"/>
    <col min="298" max="298" width="0.88671875" style="88" customWidth="1"/>
    <col min="299" max="299" width="0.109375" style="88" customWidth="1"/>
    <col min="300" max="300" width="0.44140625" style="88" customWidth="1"/>
    <col min="301" max="302" width="0.33203125" style="88" customWidth="1"/>
    <col min="303" max="303" width="0.88671875" style="88"/>
    <col min="304" max="304" width="0.33203125" style="88" customWidth="1"/>
    <col min="305" max="305" width="0.109375" style="88" customWidth="1"/>
    <col min="306" max="310" width="0.88671875" style="88"/>
    <col min="311" max="311" width="0.109375" style="88" customWidth="1"/>
    <col min="312" max="320" width="0.88671875" style="88"/>
    <col min="321" max="321" width="1.5546875" style="88" customWidth="1"/>
    <col min="322" max="322" width="2.6640625" style="88" customWidth="1"/>
    <col min="323" max="323" width="2.33203125" style="88" customWidth="1"/>
    <col min="324" max="324" width="0.88671875" style="88"/>
    <col min="325" max="325" width="2.33203125" style="88" customWidth="1"/>
    <col min="326" max="326" width="1.6640625" style="88" customWidth="1"/>
    <col min="327" max="334" width="0.88671875" style="88"/>
    <col min="335" max="335" width="2.5546875" style="88" customWidth="1"/>
    <col min="336" max="337" width="0.88671875" style="88"/>
    <col min="338" max="339" width="0.88671875" style="88" customWidth="1"/>
    <col min="340" max="343" width="0.88671875" style="88"/>
    <col min="344" max="345" width="1" style="88" customWidth="1"/>
    <col min="346" max="346" width="0.88671875" style="88"/>
    <col min="347" max="347" width="1.5546875" style="88" customWidth="1"/>
    <col min="348" max="351" width="0.88671875" style="88"/>
    <col min="352" max="352" width="2.109375" style="88" customWidth="1"/>
    <col min="353" max="353" width="1.5546875" style="88" customWidth="1"/>
    <col min="354" max="360" width="0.88671875" style="88"/>
    <col min="361" max="361" width="1.6640625" style="88" customWidth="1"/>
    <col min="362" max="362" width="0.88671875" style="88"/>
    <col min="363" max="363" width="2.5546875" style="88" customWidth="1"/>
    <col min="364" max="364" width="1.109375" style="88" customWidth="1"/>
    <col min="365" max="369" width="0.88671875" style="88"/>
    <col min="370" max="370" width="2" style="88" customWidth="1"/>
    <col min="371" max="372" width="0.88671875" style="88"/>
    <col min="373" max="373" width="1.5546875" style="88" customWidth="1"/>
    <col min="374" max="374" width="1.6640625" style="88" customWidth="1"/>
    <col min="375" max="375" width="0.88671875" style="88"/>
    <col min="376" max="376" width="0.5546875" style="88" customWidth="1"/>
    <col min="377" max="377" width="1.33203125" style="88" customWidth="1"/>
    <col min="378" max="378" width="1.109375" style="88" customWidth="1"/>
    <col min="379" max="379" width="0.109375" style="88" customWidth="1"/>
    <col min="380" max="380" width="0.33203125" style="88" customWidth="1"/>
    <col min="381" max="387" width="0.88671875" style="88"/>
    <col min="388" max="388" width="1.88671875" style="88" customWidth="1"/>
    <col min="389" max="389" width="3.44140625" style="88" customWidth="1"/>
    <col min="390" max="394" width="0.88671875" style="88"/>
    <col min="395" max="395" width="0.88671875" style="88" customWidth="1"/>
    <col min="396" max="396" width="4.44140625" style="88" customWidth="1"/>
    <col min="397" max="398" width="0.88671875" style="88"/>
    <col min="399" max="399" width="2.33203125" style="88" customWidth="1"/>
    <col min="400" max="404" width="0.88671875" style="88"/>
    <col min="405" max="405" width="21.88671875" style="88" customWidth="1"/>
    <col min="406" max="416" width="0.88671875" style="88"/>
    <col min="417" max="417" width="28.88671875" style="88" customWidth="1"/>
    <col min="418" max="513" width="0.88671875" style="88"/>
    <col min="514" max="514" width="1.88671875" style="88" customWidth="1"/>
    <col min="515" max="530" width="0.88671875" style="88"/>
    <col min="531" max="531" width="0.88671875" style="88" customWidth="1"/>
    <col min="532" max="553" width="0.88671875" style="88"/>
    <col min="554" max="554" width="0.88671875" style="88" customWidth="1"/>
    <col min="555" max="555" width="0.109375" style="88" customWidth="1"/>
    <col min="556" max="556" width="0.44140625" style="88" customWidth="1"/>
    <col min="557" max="558" width="0.33203125" style="88" customWidth="1"/>
    <col min="559" max="559" width="0.88671875" style="88"/>
    <col min="560" max="560" width="0.33203125" style="88" customWidth="1"/>
    <col min="561" max="561" width="0.109375" style="88" customWidth="1"/>
    <col min="562" max="566" width="0.88671875" style="88"/>
    <col min="567" max="567" width="0.109375" style="88" customWidth="1"/>
    <col min="568" max="576" width="0.88671875" style="88"/>
    <col min="577" max="577" width="1.5546875" style="88" customWidth="1"/>
    <col min="578" max="578" width="2.6640625" style="88" customWidth="1"/>
    <col min="579" max="579" width="2.33203125" style="88" customWidth="1"/>
    <col min="580" max="580" width="0.88671875" style="88"/>
    <col min="581" max="581" width="2.33203125" style="88" customWidth="1"/>
    <col min="582" max="582" width="1.6640625" style="88" customWidth="1"/>
    <col min="583" max="590" width="0.88671875" style="88"/>
    <col min="591" max="591" width="2.5546875" style="88" customWidth="1"/>
    <col min="592" max="593" width="0.88671875" style="88"/>
    <col min="594" max="595" width="0.88671875" style="88" customWidth="1"/>
    <col min="596" max="599" width="0.88671875" style="88"/>
    <col min="600" max="601" width="1" style="88" customWidth="1"/>
    <col min="602" max="602" width="0.88671875" style="88"/>
    <col min="603" max="603" width="1.5546875" style="88" customWidth="1"/>
    <col min="604" max="607" width="0.88671875" style="88"/>
    <col min="608" max="608" width="2.109375" style="88" customWidth="1"/>
    <col min="609" max="609" width="1.5546875" style="88" customWidth="1"/>
    <col min="610" max="616" width="0.88671875" style="88"/>
    <col min="617" max="617" width="1.6640625" style="88" customWidth="1"/>
    <col min="618" max="618" width="0.88671875" style="88"/>
    <col min="619" max="619" width="2.5546875" style="88" customWidth="1"/>
    <col min="620" max="620" width="1.109375" style="88" customWidth="1"/>
    <col min="621" max="625" width="0.88671875" style="88"/>
    <col min="626" max="626" width="2" style="88" customWidth="1"/>
    <col min="627" max="628" width="0.88671875" style="88"/>
    <col min="629" max="629" width="1.5546875" style="88" customWidth="1"/>
    <col min="630" max="630" width="1.6640625" style="88" customWidth="1"/>
    <col min="631" max="631" width="0.88671875" style="88"/>
    <col min="632" max="632" width="0.5546875" style="88" customWidth="1"/>
    <col min="633" max="633" width="1.33203125" style="88" customWidth="1"/>
    <col min="634" max="634" width="1.109375" style="88" customWidth="1"/>
    <col min="635" max="635" width="0.109375" style="88" customWidth="1"/>
    <col min="636" max="636" width="0.33203125" style="88" customWidth="1"/>
    <col min="637" max="643" width="0.88671875" style="88"/>
    <col min="644" max="644" width="1.88671875" style="88" customWidth="1"/>
    <col min="645" max="645" width="3.44140625" style="88" customWidth="1"/>
    <col min="646" max="650" width="0.88671875" style="88"/>
    <col min="651" max="651" width="0.88671875" style="88" customWidth="1"/>
    <col min="652" max="652" width="4.44140625" style="88" customWidth="1"/>
    <col min="653" max="654" width="0.88671875" style="88"/>
    <col min="655" max="655" width="2.33203125" style="88" customWidth="1"/>
    <col min="656" max="660" width="0.88671875" style="88"/>
    <col min="661" max="661" width="21.88671875" style="88" customWidth="1"/>
    <col min="662" max="672" width="0.88671875" style="88"/>
    <col min="673" max="673" width="28.88671875" style="88" customWidth="1"/>
    <col min="674" max="769" width="0.88671875" style="88"/>
    <col min="770" max="770" width="1.88671875" style="88" customWidth="1"/>
    <col min="771" max="786" width="0.88671875" style="88"/>
    <col min="787" max="787" width="0.88671875" style="88" customWidth="1"/>
    <col min="788" max="809" width="0.88671875" style="88"/>
    <col min="810" max="810" width="0.88671875" style="88" customWidth="1"/>
    <col min="811" max="811" width="0.109375" style="88" customWidth="1"/>
    <col min="812" max="812" width="0.44140625" style="88" customWidth="1"/>
    <col min="813" max="814" width="0.33203125" style="88" customWidth="1"/>
    <col min="815" max="815" width="0.88671875" style="88"/>
    <col min="816" max="816" width="0.33203125" style="88" customWidth="1"/>
    <col min="817" max="817" width="0.109375" style="88" customWidth="1"/>
    <col min="818" max="822" width="0.88671875" style="88"/>
    <col min="823" max="823" width="0.109375" style="88" customWidth="1"/>
    <col min="824" max="832" width="0.88671875" style="88"/>
    <col min="833" max="833" width="1.5546875" style="88" customWidth="1"/>
    <col min="834" max="834" width="2.6640625" style="88" customWidth="1"/>
    <col min="835" max="835" width="2.33203125" style="88" customWidth="1"/>
    <col min="836" max="836" width="0.88671875" style="88"/>
    <col min="837" max="837" width="2.33203125" style="88" customWidth="1"/>
    <col min="838" max="838" width="1.6640625" style="88" customWidth="1"/>
    <col min="839" max="846" width="0.88671875" style="88"/>
    <col min="847" max="847" width="2.5546875" style="88" customWidth="1"/>
    <col min="848" max="849" width="0.88671875" style="88"/>
    <col min="850" max="851" width="0.88671875" style="88" customWidth="1"/>
    <col min="852" max="855" width="0.88671875" style="88"/>
    <col min="856" max="857" width="1" style="88" customWidth="1"/>
    <col min="858" max="858" width="0.88671875" style="88"/>
    <col min="859" max="859" width="1.5546875" style="88" customWidth="1"/>
    <col min="860" max="863" width="0.88671875" style="88"/>
    <col min="864" max="864" width="2.109375" style="88" customWidth="1"/>
    <col min="865" max="865" width="1.5546875" style="88" customWidth="1"/>
    <col min="866" max="872" width="0.88671875" style="88"/>
    <col min="873" max="873" width="1.6640625" style="88" customWidth="1"/>
    <col min="874" max="874" width="0.88671875" style="88"/>
    <col min="875" max="875" width="2.5546875" style="88" customWidth="1"/>
    <col min="876" max="876" width="1.109375" style="88" customWidth="1"/>
    <col min="877" max="881" width="0.88671875" style="88"/>
    <col min="882" max="882" width="2" style="88" customWidth="1"/>
    <col min="883" max="884" width="0.88671875" style="88"/>
    <col min="885" max="885" width="1.5546875" style="88" customWidth="1"/>
    <col min="886" max="886" width="1.6640625" style="88" customWidth="1"/>
    <col min="887" max="887" width="0.88671875" style="88"/>
    <col min="888" max="888" width="0.5546875" style="88" customWidth="1"/>
    <col min="889" max="889" width="1.33203125" style="88" customWidth="1"/>
    <col min="890" max="890" width="1.109375" style="88" customWidth="1"/>
    <col min="891" max="891" width="0.109375" style="88" customWidth="1"/>
    <col min="892" max="892" width="0.33203125" style="88" customWidth="1"/>
    <col min="893" max="899" width="0.88671875" style="88"/>
    <col min="900" max="900" width="1.88671875" style="88" customWidth="1"/>
    <col min="901" max="901" width="3.44140625" style="88" customWidth="1"/>
    <col min="902" max="906" width="0.88671875" style="88"/>
    <col min="907" max="907" width="0.88671875" style="88" customWidth="1"/>
    <col min="908" max="908" width="4.44140625" style="88" customWidth="1"/>
    <col min="909" max="910" width="0.88671875" style="88"/>
    <col min="911" max="911" width="2.33203125" style="88" customWidth="1"/>
    <col min="912" max="916" width="0.88671875" style="88"/>
    <col min="917" max="917" width="21.88671875" style="88" customWidth="1"/>
    <col min="918" max="928" width="0.88671875" style="88"/>
    <col min="929" max="929" width="28.88671875" style="88" customWidth="1"/>
    <col min="930" max="1025" width="0.88671875" style="88"/>
    <col min="1026" max="1026" width="1.88671875" style="88" customWidth="1"/>
    <col min="1027" max="1042" width="0.88671875" style="88"/>
    <col min="1043" max="1043" width="0.88671875" style="88" customWidth="1"/>
    <col min="1044" max="1065" width="0.88671875" style="88"/>
    <col min="1066" max="1066" width="0.88671875" style="88" customWidth="1"/>
    <col min="1067" max="1067" width="0.109375" style="88" customWidth="1"/>
    <col min="1068" max="1068" width="0.44140625" style="88" customWidth="1"/>
    <col min="1069" max="1070" width="0.33203125" style="88" customWidth="1"/>
    <col min="1071" max="1071" width="0.88671875" style="88"/>
    <col min="1072" max="1072" width="0.33203125" style="88" customWidth="1"/>
    <col min="1073" max="1073" width="0.109375" style="88" customWidth="1"/>
    <col min="1074" max="1078" width="0.88671875" style="88"/>
    <col min="1079" max="1079" width="0.109375" style="88" customWidth="1"/>
    <col min="1080" max="1088" width="0.88671875" style="88"/>
    <col min="1089" max="1089" width="1.5546875" style="88" customWidth="1"/>
    <col min="1090" max="1090" width="2.6640625" style="88" customWidth="1"/>
    <col min="1091" max="1091" width="2.33203125" style="88" customWidth="1"/>
    <col min="1092" max="1092" width="0.88671875" style="88"/>
    <col min="1093" max="1093" width="2.33203125" style="88" customWidth="1"/>
    <col min="1094" max="1094" width="1.6640625" style="88" customWidth="1"/>
    <col min="1095" max="1102" width="0.88671875" style="88"/>
    <col min="1103" max="1103" width="2.5546875" style="88" customWidth="1"/>
    <col min="1104" max="1105" width="0.88671875" style="88"/>
    <col min="1106" max="1107" width="0.88671875" style="88" customWidth="1"/>
    <col min="1108" max="1111" width="0.88671875" style="88"/>
    <col min="1112" max="1113" width="1" style="88" customWidth="1"/>
    <col min="1114" max="1114" width="0.88671875" style="88"/>
    <col min="1115" max="1115" width="1.5546875" style="88" customWidth="1"/>
    <col min="1116" max="1119" width="0.88671875" style="88"/>
    <col min="1120" max="1120" width="2.109375" style="88" customWidth="1"/>
    <col min="1121" max="1121" width="1.5546875" style="88" customWidth="1"/>
    <col min="1122" max="1128" width="0.88671875" style="88"/>
    <col min="1129" max="1129" width="1.6640625" style="88" customWidth="1"/>
    <col min="1130" max="1130" width="0.88671875" style="88"/>
    <col min="1131" max="1131" width="2.5546875" style="88" customWidth="1"/>
    <col min="1132" max="1132" width="1.109375" style="88" customWidth="1"/>
    <col min="1133" max="1137" width="0.88671875" style="88"/>
    <col min="1138" max="1138" width="2" style="88" customWidth="1"/>
    <col min="1139" max="1140" width="0.88671875" style="88"/>
    <col min="1141" max="1141" width="1.5546875" style="88" customWidth="1"/>
    <col min="1142" max="1142" width="1.6640625" style="88" customWidth="1"/>
    <col min="1143" max="1143" width="0.88671875" style="88"/>
    <col min="1144" max="1144" width="0.5546875" style="88" customWidth="1"/>
    <col min="1145" max="1145" width="1.33203125" style="88" customWidth="1"/>
    <col min="1146" max="1146" width="1.109375" style="88" customWidth="1"/>
    <col min="1147" max="1147" width="0.109375" style="88" customWidth="1"/>
    <col min="1148" max="1148" width="0.33203125" style="88" customWidth="1"/>
    <col min="1149" max="1155" width="0.88671875" style="88"/>
    <col min="1156" max="1156" width="1.88671875" style="88" customWidth="1"/>
    <col min="1157" max="1157" width="3.44140625" style="88" customWidth="1"/>
    <col min="1158" max="1162" width="0.88671875" style="88"/>
    <col min="1163" max="1163" width="0.88671875" style="88" customWidth="1"/>
    <col min="1164" max="1164" width="4.44140625" style="88" customWidth="1"/>
    <col min="1165" max="1166" width="0.88671875" style="88"/>
    <col min="1167" max="1167" width="2.33203125" style="88" customWidth="1"/>
    <col min="1168" max="1172" width="0.88671875" style="88"/>
    <col min="1173" max="1173" width="21.88671875" style="88" customWidth="1"/>
    <col min="1174" max="1184" width="0.88671875" style="88"/>
    <col min="1185" max="1185" width="28.88671875" style="88" customWidth="1"/>
    <col min="1186" max="1281" width="0.88671875" style="88"/>
    <col min="1282" max="1282" width="1.88671875" style="88" customWidth="1"/>
    <col min="1283" max="1298" width="0.88671875" style="88"/>
    <col min="1299" max="1299" width="0.88671875" style="88" customWidth="1"/>
    <col min="1300" max="1321" width="0.88671875" style="88"/>
    <col min="1322" max="1322" width="0.88671875" style="88" customWidth="1"/>
    <col min="1323" max="1323" width="0.109375" style="88" customWidth="1"/>
    <col min="1324" max="1324" width="0.44140625" style="88" customWidth="1"/>
    <col min="1325" max="1326" width="0.33203125" style="88" customWidth="1"/>
    <col min="1327" max="1327" width="0.88671875" style="88"/>
    <col min="1328" max="1328" width="0.33203125" style="88" customWidth="1"/>
    <col min="1329" max="1329" width="0.109375" style="88" customWidth="1"/>
    <col min="1330" max="1334" width="0.88671875" style="88"/>
    <col min="1335" max="1335" width="0.109375" style="88" customWidth="1"/>
    <col min="1336" max="1344" width="0.88671875" style="88"/>
    <col min="1345" max="1345" width="1.5546875" style="88" customWidth="1"/>
    <col min="1346" max="1346" width="2.6640625" style="88" customWidth="1"/>
    <col min="1347" max="1347" width="2.33203125" style="88" customWidth="1"/>
    <col min="1348" max="1348" width="0.88671875" style="88"/>
    <col min="1349" max="1349" width="2.33203125" style="88" customWidth="1"/>
    <col min="1350" max="1350" width="1.6640625" style="88" customWidth="1"/>
    <col min="1351" max="1358" width="0.88671875" style="88"/>
    <col min="1359" max="1359" width="2.5546875" style="88" customWidth="1"/>
    <col min="1360" max="1361" width="0.88671875" style="88"/>
    <col min="1362" max="1363" width="0.88671875" style="88" customWidth="1"/>
    <col min="1364" max="1367" width="0.88671875" style="88"/>
    <col min="1368" max="1369" width="1" style="88" customWidth="1"/>
    <col min="1370" max="1370" width="0.88671875" style="88"/>
    <col min="1371" max="1371" width="1.5546875" style="88" customWidth="1"/>
    <col min="1372" max="1375" width="0.88671875" style="88"/>
    <col min="1376" max="1376" width="2.109375" style="88" customWidth="1"/>
    <col min="1377" max="1377" width="1.5546875" style="88" customWidth="1"/>
    <col min="1378" max="1384" width="0.88671875" style="88"/>
    <col min="1385" max="1385" width="1.6640625" style="88" customWidth="1"/>
    <col min="1386" max="1386" width="0.88671875" style="88"/>
    <col min="1387" max="1387" width="2.5546875" style="88" customWidth="1"/>
    <col min="1388" max="1388" width="1.109375" style="88" customWidth="1"/>
    <col min="1389" max="1393" width="0.88671875" style="88"/>
    <col min="1394" max="1394" width="2" style="88" customWidth="1"/>
    <col min="1395" max="1396" width="0.88671875" style="88"/>
    <col min="1397" max="1397" width="1.5546875" style="88" customWidth="1"/>
    <col min="1398" max="1398" width="1.6640625" style="88" customWidth="1"/>
    <col min="1399" max="1399" width="0.88671875" style="88"/>
    <col min="1400" max="1400" width="0.5546875" style="88" customWidth="1"/>
    <col min="1401" max="1401" width="1.33203125" style="88" customWidth="1"/>
    <col min="1402" max="1402" width="1.109375" style="88" customWidth="1"/>
    <col min="1403" max="1403" width="0.109375" style="88" customWidth="1"/>
    <col min="1404" max="1404" width="0.33203125" style="88" customWidth="1"/>
    <col min="1405" max="1411" width="0.88671875" style="88"/>
    <col min="1412" max="1412" width="1.88671875" style="88" customWidth="1"/>
    <col min="1413" max="1413" width="3.44140625" style="88" customWidth="1"/>
    <col min="1414" max="1418" width="0.88671875" style="88"/>
    <col min="1419" max="1419" width="0.88671875" style="88" customWidth="1"/>
    <col min="1420" max="1420" width="4.44140625" style="88" customWidth="1"/>
    <col min="1421" max="1422" width="0.88671875" style="88"/>
    <col min="1423" max="1423" width="2.33203125" style="88" customWidth="1"/>
    <col min="1424" max="1428" width="0.88671875" style="88"/>
    <col min="1429" max="1429" width="21.88671875" style="88" customWidth="1"/>
    <col min="1430" max="1440" width="0.88671875" style="88"/>
    <col min="1441" max="1441" width="28.88671875" style="88" customWidth="1"/>
    <col min="1442" max="1537" width="0.88671875" style="88"/>
    <col min="1538" max="1538" width="1.88671875" style="88" customWidth="1"/>
    <col min="1539" max="1554" width="0.88671875" style="88"/>
    <col min="1555" max="1555" width="0.88671875" style="88" customWidth="1"/>
    <col min="1556" max="1577" width="0.88671875" style="88"/>
    <col min="1578" max="1578" width="0.88671875" style="88" customWidth="1"/>
    <col min="1579" max="1579" width="0.109375" style="88" customWidth="1"/>
    <col min="1580" max="1580" width="0.44140625" style="88" customWidth="1"/>
    <col min="1581" max="1582" width="0.33203125" style="88" customWidth="1"/>
    <col min="1583" max="1583" width="0.88671875" style="88"/>
    <col min="1584" max="1584" width="0.33203125" style="88" customWidth="1"/>
    <col min="1585" max="1585" width="0.109375" style="88" customWidth="1"/>
    <col min="1586" max="1590" width="0.88671875" style="88"/>
    <col min="1591" max="1591" width="0.109375" style="88" customWidth="1"/>
    <col min="1592" max="1600" width="0.88671875" style="88"/>
    <col min="1601" max="1601" width="1.5546875" style="88" customWidth="1"/>
    <col min="1602" max="1602" width="2.6640625" style="88" customWidth="1"/>
    <col min="1603" max="1603" width="2.33203125" style="88" customWidth="1"/>
    <col min="1604" max="1604" width="0.88671875" style="88"/>
    <col min="1605" max="1605" width="2.33203125" style="88" customWidth="1"/>
    <col min="1606" max="1606" width="1.6640625" style="88" customWidth="1"/>
    <col min="1607" max="1614" width="0.88671875" style="88"/>
    <col min="1615" max="1615" width="2.5546875" style="88" customWidth="1"/>
    <col min="1616" max="1617" width="0.88671875" style="88"/>
    <col min="1618" max="1619" width="0.88671875" style="88" customWidth="1"/>
    <col min="1620" max="1623" width="0.88671875" style="88"/>
    <col min="1624" max="1625" width="1" style="88" customWidth="1"/>
    <col min="1626" max="1626" width="0.88671875" style="88"/>
    <col min="1627" max="1627" width="1.5546875" style="88" customWidth="1"/>
    <col min="1628" max="1631" width="0.88671875" style="88"/>
    <col min="1632" max="1632" width="2.109375" style="88" customWidth="1"/>
    <col min="1633" max="1633" width="1.5546875" style="88" customWidth="1"/>
    <col min="1634" max="1640" width="0.88671875" style="88"/>
    <col min="1641" max="1641" width="1.6640625" style="88" customWidth="1"/>
    <col min="1642" max="1642" width="0.88671875" style="88"/>
    <col min="1643" max="1643" width="2.5546875" style="88" customWidth="1"/>
    <col min="1644" max="1644" width="1.109375" style="88" customWidth="1"/>
    <col min="1645" max="1649" width="0.88671875" style="88"/>
    <col min="1650" max="1650" width="2" style="88" customWidth="1"/>
    <col min="1651" max="1652" width="0.88671875" style="88"/>
    <col min="1653" max="1653" width="1.5546875" style="88" customWidth="1"/>
    <col min="1654" max="1654" width="1.6640625" style="88" customWidth="1"/>
    <col min="1655" max="1655" width="0.88671875" style="88"/>
    <col min="1656" max="1656" width="0.5546875" style="88" customWidth="1"/>
    <col min="1657" max="1657" width="1.33203125" style="88" customWidth="1"/>
    <col min="1658" max="1658" width="1.109375" style="88" customWidth="1"/>
    <col min="1659" max="1659" width="0.109375" style="88" customWidth="1"/>
    <col min="1660" max="1660" width="0.33203125" style="88" customWidth="1"/>
    <col min="1661" max="1667" width="0.88671875" style="88"/>
    <col min="1668" max="1668" width="1.88671875" style="88" customWidth="1"/>
    <col min="1669" max="1669" width="3.44140625" style="88" customWidth="1"/>
    <col min="1670" max="1674" width="0.88671875" style="88"/>
    <col min="1675" max="1675" width="0.88671875" style="88" customWidth="1"/>
    <col min="1676" max="1676" width="4.44140625" style="88" customWidth="1"/>
    <col min="1677" max="1678" width="0.88671875" style="88"/>
    <col min="1679" max="1679" width="2.33203125" style="88" customWidth="1"/>
    <col min="1680" max="1684" width="0.88671875" style="88"/>
    <col min="1685" max="1685" width="21.88671875" style="88" customWidth="1"/>
    <col min="1686" max="1696" width="0.88671875" style="88"/>
    <col min="1697" max="1697" width="28.88671875" style="88" customWidth="1"/>
    <col min="1698" max="1793" width="0.88671875" style="88"/>
    <col min="1794" max="1794" width="1.88671875" style="88" customWidth="1"/>
    <col min="1795" max="1810" width="0.88671875" style="88"/>
    <col min="1811" max="1811" width="0.88671875" style="88" customWidth="1"/>
    <col min="1812" max="1833" width="0.88671875" style="88"/>
    <col min="1834" max="1834" width="0.88671875" style="88" customWidth="1"/>
    <col min="1835" max="1835" width="0.109375" style="88" customWidth="1"/>
    <col min="1836" max="1836" width="0.44140625" style="88" customWidth="1"/>
    <col min="1837" max="1838" width="0.33203125" style="88" customWidth="1"/>
    <col min="1839" max="1839" width="0.88671875" style="88"/>
    <col min="1840" max="1840" width="0.33203125" style="88" customWidth="1"/>
    <col min="1841" max="1841" width="0.109375" style="88" customWidth="1"/>
    <col min="1842" max="1846" width="0.88671875" style="88"/>
    <col min="1847" max="1847" width="0.109375" style="88" customWidth="1"/>
    <col min="1848" max="1856" width="0.88671875" style="88"/>
    <col min="1857" max="1857" width="1.5546875" style="88" customWidth="1"/>
    <col min="1858" max="1858" width="2.6640625" style="88" customWidth="1"/>
    <col min="1859" max="1859" width="2.33203125" style="88" customWidth="1"/>
    <col min="1860" max="1860" width="0.88671875" style="88"/>
    <col min="1861" max="1861" width="2.33203125" style="88" customWidth="1"/>
    <col min="1862" max="1862" width="1.6640625" style="88" customWidth="1"/>
    <col min="1863" max="1870" width="0.88671875" style="88"/>
    <col min="1871" max="1871" width="2.5546875" style="88" customWidth="1"/>
    <col min="1872" max="1873" width="0.88671875" style="88"/>
    <col min="1874" max="1875" width="0.88671875" style="88" customWidth="1"/>
    <col min="1876" max="1879" width="0.88671875" style="88"/>
    <col min="1880" max="1881" width="1" style="88" customWidth="1"/>
    <col min="1882" max="1882" width="0.88671875" style="88"/>
    <col min="1883" max="1883" width="1.5546875" style="88" customWidth="1"/>
    <col min="1884" max="1887" width="0.88671875" style="88"/>
    <col min="1888" max="1888" width="2.109375" style="88" customWidth="1"/>
    <col min="1889" max="1889" width="1.5546875" style="88" customWidth="1"/>
    <col min="1890" max="1896" width="0.88671875" style="88"/>
    <col min="1897" max="1897" width="1.6640625" style="88" customWidth="1"/>
    <col min="1898" max="1898" width="0.88671875" style="88"/>
    <col min="1899" max="1899" width="2.5546875" style="88" customWidth="1"/>
    <col min="1900" max="1900" width="1.109375" style="88" customWidth="1"/>
    <col min="1901" max="1905" width="0.88671875" style="88"/>
    <col min="1906" max="1906" width="2" style="88" customWidth="1"/>
    <col min="1907" max="1908" width="0.88671875" style="88"/>
    <col min="1909" max="1909" width="1.5546875" style="88" customWidth="1"/>
    <col min="1910" max="1910" width="1.6640625" style="88" customWidth="1"/>
    <col min="1911" max="1911" width="0.88671875" style="88"/>
    <col min="1912" max="1912" width="0.5546875" style="88" customWidth="1"/>
    <col min="1913" max="1913" width="1.33203125" style="88" customWidth="1"/>
    <col min="1914" max="1914" width="1.109375" style="88" customWidth="1"/>
    <col min="1915" max="1915" width="0.109375" style="88" customWidth="1"/>
    <col min="1916" max="1916" width="0.33203125" style="88" customWidth="1"/>
    <col min="1917" max="1923" width="0.88671875" style="88"/>
    <col min="1924" max="1924" width="1.88671875" style="88" customWidth="1"/>
    <col min="1925" max="1925" width="3.44140625" style="88" customWidth="1"/>
    <col min="1926" max="1930" width="0.88671875" style="88"/>
    <col min="1931" max="1931" width="0.88671875" style="88" customWidth="1"/>
    <col min="1932" max="1932" width="4.44140625" style="88" customWidth="1"/>
    <col min="1933" max="1934" width="0.88671875" style="88"/>
    <col min="1935" max="1935" width="2.33203125" style="88" customWidth="1"/>
    <col min="1936" max="1940" width="0.88671875" style="88"/>
    <col min="1941" max="1941" width="21.88671875" style="88" customWidth="1"/>
    <col min="1942" max="1952" width="0.88671875" style="88"/>
    <col min="1953" max="1953" width="28.88671875" style="88" customWidth="1"/>
    <col min="1954" max="2049" width="0.88671875" style="88"/>
    <col min="2050" max="2050" width="1.88671875" style="88" customWidth="1"/>
    <col min="2051" max="2066" width="0.88671875" style="88"/>
    <col min="2067" max="2067" width="0.88671875" style="88" customWidth="1"/>
    <col min="2068" max="2089" width="0.88671875" style="88"/>
    <col min="2090" max="2090" width="0.88671875" style="88" customWidth="1"/>
    <col min="2091" max="2091" width="0.109375" style="88" customWidth="1"/>
    <col min="2092" max="2092" width="0.44140625" style="88" customWidth="1"/>
    <col min="2093" max="2094" width="0.33203125" style="88" customWidth="1"/>
    <col min="2095" max="2095" width="0.88671875" style="88"/>
    <col min="2096" max="2096" width="0.33203125" style="88" customWidth="1"/>
    <col min="2097" max="2097" width="0.109375" style="88" customWidth="1"/>
    <col min="2098" max="2102" width="0.88671875" style="88"/>
    <col min="2103" max="2103" width="0.109375" style="88" customWidth="1"/>
    <col min="2104" max="2112" width="0.88671875" style="88"/>
    <col min="2113" max="2113" width="1.5546875" style="88" customWidth="1"/>
    <col min="2114" max="2114" width="2.6640625" style="88" customWidth="1"/>
    <col min="2115" max="2115" width="2.33203125" style="88" customWidth="1"/>
    <col min="2116" max="2116" width="0.88671875" style="88"/>
    <col min="2117" max="2117" width="2.33203125" style="88" customWidth="1"/>
    <col min="2118" max="2118" width="1.6640625" style="88" customWidth="1"/>
    <col min="2119" max="2126" width="0.88671875" style="88"/>
    <col min="2127" max="2127" width="2.5546875" style="88" customWidth="1"/>
    <col min="2128" max="2129" width="0.88671875" style="88"/>
    <col min="2130" max="2131" width="0.88671875" style="88" customWidth="1"/>
    <col min="2132" max="2135" width="0.88671875" style="88"/>
    <col min="2136" max="2137" width="1" style="88" customWidth="1"/>
    <col min="2138" max="2138" width="0.88671875" style="88"/>
    <col min="2139" max="2139" width="1.5546875" style="88" customWidth="1"/>
    <col min="2140" max="2143" width="0.88671875" style="88"/>
    <col min="2144" max="2144" width="2.109375" style="88" customWidth="1"/>
    <col min="2145" max="2145" width="1.5546875" style="88" customWidth="1"/>
    <col min="2146" max="2152" width="0.88671875" style="88"/>
    <col min="2153" max="2153" width="1.6640625" style="88" customWidth="1"/>
    <col min="2154" max="2154" width="0.88671875" style="88"/>
    <col min="2155" max="2155" width="2.5546875" style="88" customWidth="1"/>
    <col min="2156" max="2156" width="1.109375" style="88" customWidth="1"/>
    <col min="2157" max="2161" width="0.88671875" style="88"/>
    <col min="2162" max="2162" width="2" style="88" customWidth="1"/>
    <col min="2163" max="2164" width="0.88671875" style="88"/>
    <col min="2165" max="2165" width="1.5546875" style="88" customWidth="1"/>
    <col min="2166" max="2166" width="1.6640625" style="88" customWidth="1"/>
    <col min="2167" max="2167" width="0.88671875" style="88"/>
    <col min="2168" max="2168" width="0.5546875" style="88" customWidth="1"/>
    <col min="2169" max="2169" width="1.33203125" style="88" customWidth="1"/>
    <col min="2170" max="2170" width="1.109375" style="88" customWidth="1"/>
    <col min="2171" max="2171" width="0.109375" style="88" customWidth="1"/>
    <col min="2172" max="2172" width="0.33203125" style="88" customWidth="1"/>
    <col min="2173" max="2179" width="0.88671875" style="88"/>
    <col min="2180" max="2180" width="1.88671875" style="88" customWidth="1"/>
    <col min="2181" max="2181" width="3.44140625" style="88" customWidth="1"/>
    <col min="2182" max="2186" width="0.88671875" style="88"/>
    <col min="2187" max="2187" width="0.88671875" style="88" customWidth="1"/>
    <col min="2188" max="2188" width="4.44140625" style="88" customWidth="1"/>
    <col min="2189" max="2190" width="0.88671875" style="88"/>
    <col min="2191" max="2191" width="2.33203125" style="88" customWidth="1"/>
    <col min="2192" max="2196" width="0.88671875" style="88"/>
    <col min="2197" max="2197" width="21.88671875" style="88" customWidth="1"/>
    <col min="2198" max="2208" width="0.88671875" style="88"/>
    <col min="2209" max="2209" width="28.88671875" style="88" customWidth="1"/>
    <col min="2210" max="2305" width="0.88671875" style="88"/>
    <col min="2306" max="2306" width="1.88671875" style="88" customWidth="1"/>
    <col min="2307" max="2322" width="0.88671875" style="88"/>
    <col min="2323" max="2323" width="0.88671875" style="88" customWidth="1"/>
    <col min="2324" max="2345" width="0.88671875" style="88"/>
    <col min="2346" max="2346" width="0.88671875" style="88" customWidth="1"/>
    <col min="2347" max="2347" width="0.109375" style="88" customWidth="1"/>
    <col min="2348" max="2348" width="0.44140625" style="88" customWidth="1"/>
    <col min="2349" max="2350" width="0.33203125" style="88" customWidth="1"/>
    <col min="2351" max="2351" width="0.88671875" style="88"/>
    <col min="2352" max="2352" width="0.33203125" style="88" customWidth="1"/>
    <col min="2353" max="2353" width="0.109375" style="88" customWidth="1"/>
    <col min="2354" max="2358" width="0.88671875" style="88"/>
    <col min="2359" max="2359" width="0.109375" style="88" customWidth="1"/>
    <col min="2360" max="2368" width="0.88671875" style="88"/>
    <col min="2369" max="2369" width="1.5546875" style="88" customWidth="1"/>
    <col min="2370" max="2370" width="2.6640625" style="88" customWidth="1"/>
    <col min="2371" max="2371" width="2.33203125" style="88" customWidth="1"/>
    <col min="2372" max="2372" width="0.88671875" style="88"/>
    <col min="2373" max="2373" width="2.33203125" style="88" customWidth="1"/>
    <col min="2374" max="2374" width="1.6640625" style="88" customWidth="1"/>
    <col min="2375" max="2382" width="0.88671875" style="88"/>
    <col min="2383" max="2383" width="2.5546875" style="88" customWidth="1"/>
    <col min="2384" max="2385" width="0.88671875" style="88"/>
    <col min="2386" max="2387" width="0.88671875" style="88" customWidth="1"/>
    <col min="2388" max="2391" width="0.88671875" style="88"/>
    <col min="2392" max="2393" width="1" style="88" customWidth="1"/>
    <col min="2394" max="2394" width="0.88671875" style="88"/>
    <col min="2395" max="2395" width="1.5546875" style="88" customWidth="1"/>
    <col min="2396" max="2399" width="0.88671875" style="88"/>
    <col min="2400" max="2400" width="2.109375" style="88" customWidth="1"/>
    <col min="2401" max="2401" width="1.5546875" style="88" customWidth="1"/>
    <col min="2402" max="2408" width="0.88671875" style="88"/>
    <col min="2409" max="2409" width="1.6640625" style="88" customWidth="1"/>
    <col min="2410" max="2410" width="0.88671875" style="88"/>
    <col min="2411" max="2411" width="2.5546875" style="88" customWidth="1"/>
    <col min="2412" max="2412" width="1.109375" style="88" customWidth="1"/>
    <col min="2413" max="2417" width="0.88671875" style="88"/>
    <col min="2418" max="2418" width="2" style="88" customWidth="1"/>
    <col min="2419" max="2420" width="0.88671875" style="88"/>
    <col min="2421" max="2421" width="1.5546875" style="88" customWidth="1"/>
    <col min="2422" max="2422" width="1.6640625" style="88" customWidth="1"/>
    <col min="2423" max="2423" width="0.88671875" style="88"/>
    <col min="2424" max="2424" width="0.5546875" style="88" customWidth="1"/>
    <col min="2425" max="2425" width="1.33203125" style="88" customWidth="1"/>
    <col min="2426" max="2426" width="1.109375" style="88" customWidth="1"/>
    <col min="2427" max="2427" width="0.109375" style="88" customWidth="1"/>
    <col min="2428" max="2428" width="0.33203125" style="88" customWidth="1"/>
    <col min="2429" max="2435" width="0.88671875" style="88"/>
    <col min="2436" max="2436" width="1.88671875" style="88" customWidth="1"/>
    <col min="2437" max="2437" width="3.44140625" style="88" customWidth="1"/>
    <col min="2438" max="2442" width="0.88671875" style="88"/>
    <col min="2443" max="2443" width="0.88671875" style="88" customWidth="1"/>
    <col min="2444" max="2444" width="4.44140625" style="88" customWidth="1"/>
    <col min="2445" max="2446" width="0.88671875" style="88"/>
    <col min="2447" max="2447" width="2.33203125" style="88" customWidth="1"/>
    <col min="2448" max="2452" width="0.88671875" style="88"/>
    <col min="2453" max="2453" width="21.88671875" style="88" customWidth="1"/>
    <col min="2454" max="2464" width="0.88671875" style="88"/>
    <col min="2465" max="2465" width="28.88671875" style="88" customWidth="1"/>
    <col min="2466" max="2561" width="0.88671875" style="88"/>
    <col min="2562" max="2562" width="1.88671875" style="88" customWidth="1"/>
    <col min="2563" max="2578" width="0.88671875" style="88"/>
    <col min="2579" max="2579" width="0.88671875" style="88" customWidth="1"/>
    <col min="2580" max="2601" width="0.88671875" style="88"/>
    <col min="2602" max="2602" width="0.88671875" style="88" customWidth="1"/>
    <col min="2603" max="2603" width="0.109375" style="88" customWidth="1"/>
    <col min="2604" max="2604" width="0.44140625" style="88" customWidth="1"/>
    <col min="2605" max="2606" width="0.33203125" style="88" customWidth="1"/>
    <col min="2607" max="2607" width="0.88671875" style="88"/>
    <col min="2608" max="2608" width="0.33203125" style="88" customWidth="1"/>
    <col min="2609" max="2609" width="0.109375" style="88" customWidth="1"/>
    <col min="2610" max="2614" width="0.88671875" style="88"/>
    <col min="2615" max="2615" width="0.109375" style="88" customWidth="1"/>
    <col min="2616" max="2624" width="0.88671875" style="88"/>
    <col min="2625" max="2625" width="1.5546875" style="88" customWidth="1"/>
    <col min="2626" max="2626" width="2.6640625" style="88" customWidth="1"/>
    <col min="2627" max="2627" width="2.33203125" style="88" customWidth="1"/>
    <col min="2628" max="2628" width="0.88671875" style="88"/>
    <col min="2629" max="2629" width="2.33203125" style="88" customWidth="1"/>
    <col min="2630" max="2630" width="1.6640625" style="88" customWidth="1"/>
    <col min="2631" max="2638" width="0.88671875" style="88"/>
    <col min="2639" max="2639" width="2.5546875" style="88" customWidth="1"/>
    <col min="2640" max="2641" width="0.88671875" style="88"/>
    <col min="2642" max="2643" width="0.88671875" style="88" customWidth="1"/>
    <col min="2644" max="2647" width="0.88671875" style="88"/>
    <col min="2648" max="2649" width="1" style="88" customWidth="1"/>
    <col min="2650" max="2650" width="0.88671875" style="88"/>
    <col min="2651" max="2651" width="1.5546875" style="88" customWidth="1"/>
    <col min="2652" max="2655" width="0.88671875" style="88"/>
    <col min="2656" max="2656" width="2.109375" style="88" customWidth="1"/>
    <col min="2657" max="2657" width="1.5546875" style="88" customWidth="1"/>
    <col min="2658" max="2664" width="0.88671875" style="88"/>
    <col min="2665" max="2665" width="1.6640625" style="88" customWidth="1"/>
    <col min="2666" max="2666" width="0.88671875" style="88"/>
    <col min="2667" max="2667" width="2.5546875" style="88" customWidth="1"/>
    <col min="2668" max="2668" width="1.109375" style="88" customWidth="1"/>
    <col min="2669" max="2673" width="0.88671875" style="88"/>
    <col min="2674" max="2674" width="2" style="88" customWidth="1"/>
    <col min="2675" max="2676" width="0.88671875" style="88"/>
    <col min="2677" max="2677" width="1.5546875" style="88" customWidth="1"/>
    <col min="2678" max="2678" width="1.6640625" style="88" customWidth="1"/>
    <col min="2679" max="2679" width="0.88671875" style="88"/>
    <col min="2680" max="2680" width="0.5546875" style="88" customWidth="1"/>
    <col min="2681" max="2681" width="1.33203125" style="88" customWidth="1"/>
    <col min="2682" max="2682" width="1.109375" style="88" customWidth="1"/>
    <col min="2683" max="2683" width="0.109375" style="88" customWidth="1"/>
    <col min="2684" max="2684" width="0.33203125" style="88" customWidth="1"/>
    <col min="2685" max="2691" width="0.88671875" style="88"/>
    <col min="2692" max="2692" width="1.88671875" style="88" customWidth="1"/>
    <col min="2693" max="2693" width="3.44140625" style="88" customWidth="1"/>
    <col min="2694" max="2698" width="0.88671875" style="88"/>
    <col min="2699" max="2699" width="0.88671875" style="88" customWidth="1"/>
    <col min="2700" max="2700" width="4.44140625" style="88" customWidth="1"/>
    <col min="2701" max="2702" width="0.88671875" style="88"/>
    <col min="2703" max="2703" width="2.33203125" style="88" customWidth="1"/>
    <col min="2704" max="2708" width="0.88671875" style="88"/>
    <col min="2709" max="2709" width="21.88671875" style="88" customWidth="1"/>
    <col min="2710" max="2720" width="0.88671875" style="88"/>
    <col min="2721" max="2721" width="28.88671875" style="88" customWidth="1"/>
    <col min="2722" max="2817" width="0.88671875" style="88"/>
    <col min="2818" max="2818" width="1.88671875" style="88" customWidth="1"/>
    <col min="2819" max="2834" width="0.88671875" style="88"/>
    <col min="2835" max="2835" width="0.88671875" style="88" customWidth="1"/>
    <col min="2836" max="2857" width="0.88671875" style="88"/>
    <col min="2858" max="2858" width="0.88671875" style="88" customWidth="1"/>
    <col min="2859" max="2859" width="0.109375" style="88" customWidth="1"/>
    <col min="2860" max="2860" width="0.44140625" style="88" customWidth="1"/>
    <col min="2861" max="2862" width="0.33203125" style="88" customWidth="1"/>
    <col min="2863" max="2863" width="0.88671875" style="88"/>
    <col min="2864" max="2864" width="0.33203125" style="88" customWidth="1"/>
    <col min="2865" max="2865" width="0.109375" style="88" customWidth="1"/>
    <col min="2866" max="2870" width="0.88671875" style="88"/>
    <col min="2871" max="2871" width="0.109375" style="88" customWidth="1"/>
    <col min="2872" max="2880" width="0.88671875" style="88"/>
    <col min="2881" max="2881" width="1.5546875" style="88" customWidth="1"/>
    <col min="2882" max="2882" width="2.6640625" style="88" customWidth="1"/>
    <col min="2883" max="2883" width="2.33203125" style="88" customWidth="1"/>
    <col min="2884" max="2884" width="0.88671875" style="88"/>
    <col min="2885" max="2885" width="2.33203125" style="88" customWidth="1"/>
    <col min="2886" max="2886" width="1.6640625" style="88" customWidth="1"/>
    <col min="2887" max="2894" width="0.88671875" style="88"/>
    <col min="2895" max="2895" width="2.5546875" style="88" customWidth="1"/>
    <col min="2896" max="2897" width="0.88671875" style="88"/>
    <col min="2898" max="2899" width="0.88671875" style="88" customWidth="1"/>
    <col min="2900" max="2903" width="0.88671875" style="88"/>
    <col min="2904" max="2905" width="1" style="88" customWidth="1"/>
    <col min="2906" max="2906" width="0.88671875" style="88"/>
    <col min="2907" max="2907" width="1.5546875" style="88" customWidth="1"/>
    <col min="2908" max="2911" width="0.88671875" style="88"/>
    <col min="2912" max="2912" width="2.109375" style="88" customWidth="1"/>
    <col min="2913" max="2913" width="1.5546875" style="88" customWidth="1"/>
    <col min="2914" max="2920" width="0.88671875" style="88"/>
    <col min="2921" max="2921" width="1.6640625" style="88" customWidth="1"/>
    <col min="2922" max="2922" width="0.88671875" style="88"/>
    <col min="2923" max="2923" width="2.5546875" style="88" customWidth="1"/>
    <col min="2924" max="2924" width="1.109375" style="88" customWidth="1"/>
    <col min="2925" max="2929" width="0.88671875" style="88"/>
    <col min="2930" max="2930" width="2" style="88" customWidth="1"/>
    <col min="2931" max="2932" width="0.88671875" style="88"/>
    <col min="2933" max="2933" width="1.5546875" style="88" customWidth="1"/>
    <col min="2934" max="2934" width="1.6640625" style="88" customWidth="1"/>
    <col min="2935" max="2935" width="0.88671875" style="88"/>
    <col min="2936" max="2936" width="0.5546875" style="88" customWidth="1"/>
    <col min="2937" max="2937" width="1.33203125" style="88" customWidth="1"/>
    <col min="2938" max="2938" width="1.109375" style="88" customWidth="1"/>
    <col min="2939" max="2939" width="0.109375" style="88" customWidth="1"/>
    <col min="2940" max="2940" width="0.33203125" style="88" customWidth="1"/>
    <col min="2941" max="2947" width="0.88671875" style="88"/>
    <col min="2948" max="2948" width="1.88671875" style="88" customWidth="1"/>
    <col min="2949" max="2949" width="3.44140625" style="88" customWidth="1"/>
    <col min="2950" max="2954" width="0.88671875" style="88"/>
    <col min="2955" max="2955" width="0.88671875" style="88" customWidth="1"/>
    <col min="2956" max="2956" width="4.44140625" style="88" customWidth="1"/>
    <col min="2957" max="2958" width="0.88671875" style="88"/>
    <col min="2959" max="2959" width="2.33203125" style="88" customWidth="1"/>
    <col min="2960" max="2964" width="0.88671875" style="88"/>
    <col min="2965" max="2965" width="21.88671875" style="88" customWidth="1"/>
    <col min="2966" max="2976" width="0.88671875" style="88"/>
    <col min="2977" max="2977" width="28.88671875" style="88" customWidth="1"/>
    <col min="2978" max="3073" width="0.88671875" style="88"/>
    <col min="3074" max="3074" width="1.88671875" style="88" customWidth="1"/>
    <col min="3075" max="3090" width="0.88671875" style="88"/>
    <col min="3091" max="3091" width="0.88671875" style="88" customWidth="1"/>
    <col min="3092" max="3113" width="0.88671875" style="88"/>
    <col min="3114" max="3114" width="0.88671875" style="88" customWidth="1"/>
    <col min="3115" max="3115" width="0.109375" style="88" customWidth="1"/>
    <col min="3116" max="3116" width="0.44140625" style="88" customWidth="1"/>
    <col min="3117" max="3118" width="0.33203125" style="88" customWidth="1"/>
    <col min="3119" max="3119" width="0.88671875" style="88"/>
    <col min="3120" max="3120" width="0.33203125" style="88" customWidth="1"/>
    <col min="3121" max="3121" width="0.109375" style="88" customWidth="1"/>
    <col min="3122" max="3126" width="0.88671875" style="88"/>
    <col min="3127" max="3127" width="0.109375" style="88" customWidth="1"/>
    <col min="3128" max="3136" width="0.88671875" style="88"/>
    <col min="3137" max="3137" width="1.5546875" style="88" customWidth="1"/>
    <col min="3138" max="3138" width="2.6640625" style="88" customWidth="1"/>
    <col min="3139" max="3139" width="2.33203125" style="88" customWidth="1"/>
    <col min="3140" max="3140" width="0.88671875" style="88"/>
    <col min="3141" max="3141" width="2.33203125" style="88" customWidth="1"/>
    <col min="3142" max="3142" width="1.6640625" style="88" customWidth="1"/>
    <col min="3143" max="3150" width="0.88671875" style="88"/>
    <col min="3151" max="3151" width="2.5546875" style="88" customWidth="1"/>
    <col min="3152" max="3153" width="0.88671875" style="88"/>
    <col min="3154" max="3155" width="0.88671875" style="88" customWidth="1"/>
    <col min="3156" max="3159" width="0.88671875" style="88"/>
    <col min="3160" max="3161" width="1" style="88" customWidth="1"/>
    <col min="3162" max="3162" width="0.88671875" style="88"/>
    <col min="3163" max="3163" width="1.5546875" style="88" customWidth="1"/>
    <col min="3164" max="3167" width="0.88671875" style="88"/>
    <col min="3168" max="3168" width="2.109375" style="88" customWidth="1"/>
    <col min="3169" max="3169" width="1.5546875" style="88" customWidth="1"/>
    <col min="3170" max="3176" width="0.88671875" style="88"/>
    <col min="3177" max="3177" width="1.6640625" style="88" customWidth="1"/>
    <col min="3178" max="3178" width="0.88671875" style="88"/>
    <col min="3179" max="3179" width="2.5546875" style="88" customWidth="1"/>
    <col min="3180" max="3180" width="1.109375" style="88" customWidth="1"/>
    <col min="3181" max="3185" width="0.88671875" style="88"/>
    <col min="3186" max="3186" width="2" style="88" customWidth="1"/>
    <col min="3187" max="3188" width="0.88671875" style="88"/>
    <col min="3189" max="3189" width="1.5546875" style="88" customWidth="1"/>
    <col min="3190" max="3190" width="1.6640625" style="88" customWidth="1"/>
    <col min="3191" max="3191" width="0.88671875" style="88"/>
    <col min="3192" max="3192" width="0.5546875" style="88" customWidth="1"/>
    <col min="3193" max="3193" width="1.33203125" style="88" customWidth="1"/>
    <col min="3194" max="3194" width="1.109375" style="88" customWidth="1"/>
    <col min="3195" max="3195" width="0.109375" style="88" customWidth="1"/>
    <col min="3196" max="3196" width="0.33203125" style="88" customWidth="1"/>
    <col min="3197" max="3203" width="0.88671875" style="88"/>
    <col min="3204" max="3204" width="1.88671875" style="88" customWidth="1"/>
    <col min="3205" max="3205" width="3.44140625" style="88" customWidth="1"/>
    <col min="3206" max="3210" width="0.88671875" style="88"/>
    <col min="3211" max="3211" width="0.88671875" style="88" customWidth="1"/>
    <col min="3212" max="3212" width="4.44140625" style="88" customWidth="1"/>
    <col min="3213" max="3214" width="0.88671875" style="88"/>
    <col min="3215" max="3215" width="2.33203125" style="88" customWidth="1"/>
    <col min="3216" max="3220" width="0.88671875" style="88"/>
    <col min="3221" max="3221" width="21.88671875" style="88" customWidth="1"/>
    <col min="3222" max="3232" width="0.88671875" style="88"/>
    <col min="3233" max="3233" width="28.88671875" style="88" customWidth="1"/>
    <col min="3234" max="3329" width="0.88671875" style="88"/>
    <col min="3330" max="3330" width="1.88671875" style="88" customWidth="1"/>
    <col min="3331" max="3346" width="0.88671875" style="88"/>
    <col min="3347" max="3347" width="0.88671875" style="88" customWidth="1"/>
    <col min="3348" max="3369" width="0.88671875" style="88"/>
    <col min="3370" max="3370" width="0.88671875" style="88" customWidth="1"/>
    <col min="3371" max="3371" width="0.109375" style="88" customWidth="1"/>
    <col min="3372" max="3372" width="0.44140625" style="88" customWidth="1"/>
    <col min="3373" max="3374" width="0.33203125" style="88" customWidth="1"/>
    <col min="3375" max="3375" width="0.88671875" style="88"/>
    <col min="3376" max="3376" width="0.33203125" style="88" customWidth="1"/>
    <col min="3377" max="3377" width="0.109375" style="88" customWidth="1"/>
    <col min="3378" max="3382" width="0.88671875" style="88"/>
    <col min="3383" max="3383" width="0.109375" style="88" customWidth="1"/>
    <col min="3384" max="3392" width="0.88671875" style="88"/>
    <col min="3393" max="3393" width="1.5546875" style="88" customWidth="1"/>
    <col min="3394" max="3394" width="2.6640625" style="88" customWidth="1"/>
    <col min="3395" max="3395" width="2.33203125" style="88" customWidth="1"/>
    <col min="3396" max="3396" width="0.88671875" style="88"/>
    <col min="3397" max="3397" width="2.33203125" style="88" customWidth="1"/>
    <col min="3398" max="3398" width="1.6640625" style="88" customWidth="1"/>
    <col min="3399" max="3406" width="0.88671875" style="88"/>
    <col min="3407" max="3407" width="2.5546875" style="88" customWidth="1"/>
    <col min="3408" max="3409" width="0.88671875" style="88"/>
    <col min="3410" max="3411" width="0.88671875" style="88" customWidth="1"/>
    <col min="3412" max="3415" width="0.88671875" style="88"/>
    <col min="3416" max="3417" width="1" style="88" customWidth="1"/>
    <col min="3418" max="3418" width="0.88671875" style="88"/>
    <col min="3419" max="3419" width="1.5546875" style="88" customWidth="1"/>
    <col min="3420" max="3423" width="0.88671875" style="88"/>
    <col min="3424" max="3424" width="2.109375" style="88" customWidth="1"/>
    <col min="3425" max="3425" width="1.5546875" style="88" customWidth="1"/>
    <col min="3426" max="3432" width="0.88671875" style="88"/>
    <col min="3433" max="3433" width="1.6640625" style="88" customWidth="1"/>
    <col min="3434" max="3434" width="0.88671875" style="88"/>
    <col min="3435" max="3435" width="2.5546875" style="88" customWidth="1"/>
    <col min="3436" max="3436" width="1.109375" style="88" customWidth="1"/>
    <col min="3437" max="3441" width="0.88671875" style="88"/>
    <col min="3442" max="3442" width="2" style="88" customWidth="1"/>
    <col min="3443" max="3444" width="0.88671875" style="88"/>
    <col min="3445" max="3445" width="1.5546875" style="88" customWidth="1"/>
    <col min="3446" max="3446" width="1.6640625" style="88" customWidth="1"/>
    <col min="3447" max="3447" width="0.88671875" style="88"/>
    <col min="3448" max="3448" width="0.5546875" style="88" customWidth="1"/>
    <col min="3449" max="3449" width="1.33203125" style="88" customWidth="1"/>
    <col min="3450" max="3450" width="1.109375" style="88" customWidth="1"/>
    <col min="3451" max="3451" width="0.109375" style="88" customWidth="1"/>
    <col min="3452" max="3452" width="0.33203125" style="88" customWidth="1"/>
    <col min="3453" max="3459" width="0.88671875" style="88"/>
    <col min="3460" max="3460" width="1.88671875" style="88" customWidth="1"/>
    <col min="3461" max="3461" width="3.44140625" style="88" customWidth="1"/>
    <col min="3462" max="3466" width="0.88671875" style="88"/>
    <col min="3467" max="3467" width="0.88671875" style="88" customWidth="1"/>
    <col min="3468" max="3468" width="4.44140625" style="88" customWidth="1"/>
    <col min="3469" max="3470" width="0.88671875" style="88"/>
    <col min="3471" max="3471" width="2.33203125" style="88" customWidth="1"/>
    <col min="3472" max="3476" width="0.88671875" style="88"/>
    <col min="3477" max="3477" width="21.88671875" style="88" customWidth="1"/>
    <col min="3478" max="3488" width="0.88671875" style="88"/>
    <col min="3489" max="3489" width="28.88671875" style="88" customWidth="1"/>
    <col min="3490" max="3585" width="0.88671875" style="88"/>
    <col min="3586" max="3586" width="1.88671875" style="88" customWidth="1"/>
    <col min="3587" max="3602" width="0.88671875" style="88"/>
    <col min="3603" max="3603" width="0.88671875" style="88" customWidth="1"/>
    <col min="3604" max="3625" width="0.88671875" style="88"/>
    <col min="3626" max="3626" width="0.88671875" style="88" customWidth="1"/>
    <col min="3627" max="3627" width="0.109375" style="88" customWidth="1"/>
    <col min="3628" max="3628" width="0.44140625" style="88" customWidth="1"/>
    <col min="3629" max="3630" width="0.33203125" style="88" customWidth="1"/>
    <col min="3631" max="3631" width="0.88671875" style="88"/>
    <col min="3632" max="3632" width="0.33203125" style="88" customWidth="1"/>
    <col min="3633" max="3633" width="0.109375" style="88" customWidth="1"/>
    <col min="3634" max="3638" width="0.88671875" style="88"/>
    <col min="3639" max="3639" width="0.109375" style="88" customWidth="1"/>
    <col min="3640" max="3648" width="0.88671875" style="88"/>
    <col min="3649" max="3649" width="1.5546875" style="88" customWidth="1"/>
    <col min="3650" max="3650" width="2.6640625" style="88" customWidth="1"/>
    <col min="3651" max="3651" width="2.33203125" style="88" customWidth="1"/>
    <col min="3652" max="3652" width="0.88671875" style="88"/>
    <col min="3653" max="3653" width="2.33203125" style="88" customWidth="1"/>
    <col min="3654" max="3654" width="1.6640625" style="88" customWidth="1"/>
    <col min="3655" max="3662" width="0.88671875" style="88"/>
    <col min="3663" max="3663" width="2.5546875" style="88" customWidth="1"/>
    <col min="3664" max="3665" width="0.88671875" style="88"/>
    <col min="3666" max="3667" width="0.88671875" style="88" customWidth="1"/>
    <col min="3668" max="3671" width="0.88671875" style="88"/>
    <col min="3672" max="3673" width="1" style="88" customWidth="1"/>
    <col min="3674" max="3674" width="0.88671875" style="88"/>
    <col min="3675" max="3675" width="1.5546875" style="88" customWidth="1"/>
    <col min="3676" max="3679" width="0.88671875" style="88"/>
    <col min="3680" max="3680" width="2.109375" style="88" customWidth="1"/>
    <col min="3681" max="3681" width="1.5546875" style="88" customWidth="1"/>
    <col min="3682" max="3688" width="0.88671875" style="88"/>
    <col min="3689" max="3689" width="1.6640625" style="88" customWidth="1"/>
    <col min="3690" max="3690" width="0.88671875" style="88"/>
    <col min="3691" max="3691" width="2.5546875" style="88" customWidth="1"/>
    <col min="3692" max="3692" width="1.109375" style="88" customWidth="1"/>
    <col min="3693" max="3697" width="0.88671875" style="88"/>
    <col min="3698" max="3698" width="2" style="88" customWidth="1"/>
    <col min="3699" max="3700" width="0.88671875" style="88"/>
    <col min="3701" max="3701" width="1.5546875" style="88" customWidth="1"/>
    <col min="3702" max="3702" width="1.6640625" style="88" customWidth="1"/>
    <col min="3703" max="3703" width="0.88671875" style="88"/>
    <col min="3704" max="3704" width="0.5546875" style="88" customWidth="1"/>
    <col min="3705" max="3705" width="1.33203125" style="88" customWidth="1"/>
    <col min="3706" max="3706" width="1.109375" style="88" customWidth="1"/>
    <col min="3707" max="3707" width="0.109375" style="88" customWidth="1"/>
    <col min="3708" max="3708" width="0.33203125" style="88" customWidth="1"/>
    <col min="3709" max="3715" width="0.88671875" style="88"/>
    <col min="3716" max="3716" width="1.88671875" style="88" customWidth="1"/>
    <col min="3717" max="3717" width="3.44140625" style="88" customWidth="1"/>
    <col min="3718" max="3722" width="0.88671875" style="88"/>
    <col min="3723" max="3723" width="0.88671875" style="88" customWidth="1"/>
    <col min="3724" max="3724" width="4.44140625" style="88" customWidth="1"/>
    <col min="3725" max="3726" width="0.88671875" style="88"/>
    <col min="3727" max="3727" width="2.33203125" style="88" customWidth="1"/>
    <col min="3728" max="3732" width="0.88671875" style="88"/>
    <col min="3733" max="3733" width="21.88671875" style="88" customWidth="1"/>
    <col min="3734" max="3744" width="0.88671875" style="88"/>
    <col min="3745" max="3745" width="28.88671875" style="88" customWidth="1"/>
    <col min="3746" max="3841" width="0.88671875" style="88"/>
    <col min="3842" max="3842" width="1.88671875" style="88" customWidth="1"/>
    <col min="3843" max="3858" width="0.88671875" style="88"/>
    <col min="3859" max="3859" width="0.88671875" style="88" customWidth="1"/>
    <col min="3860" max="3881" width="0.88671875" style="88"/>
    <col min="3882" max="3882" width="0.88671875" style="88" customWidth="1"/>
    <col min="3883" max="3883" width="0.109375" style="88" customWidth="1"/>
    <col min="3884" max="3884" width="0.44140625" style="88" customWidth="1"/>
    <col min="3885" max="3886" width="0.33203125" style="88" customWidth="1"/>
    <col min="3887" max="3887" width="0.88671875" style="88"/>
    <col min="3888" max="3888" width="0.33203125" style="88" customWidth="1"/>
    <col min="3889" max="3889" width="0.109375" style="88" customWidth="1"/>
    <col min="3890" max="3894" width="0.88671875" style="88"/>
    <col min="3895" max="3895" width="0.109375" style="88" customWidth="1"/>
    <col min="3896" max="3904" width="0.88671875" style="88"/>
    <col min="3905" max="3905" width="1.5546875" style="88" customWidth="1"/>
    <col min="3906" max="3906" width="2.6640625" style="88" customWidth="1"/>
    <col min="3907" max="3907" width="2.33203125" style="88" customWidth="1"/>
    <col min="3908" max="3908" width="0.88671875" style="88"/>
    <col min="3909" max="3909" width="2.33203125" style="88" customWidth="1"/>
    <col min="3910" max="3910" width="1.6640625" style="88" customWidth="1"/>
    <col min="3911" max="3918" width="0.88671875" style="88"/>
    <col min="3919" max="3919" width="2.5546875" style="88" customWidth="1"/>
    <col min="3920" max="3921" width="0.88671875" style="88"/>
    <col min="3922" max="3923" width="0.88671875" style="88" customWidth="1"/>
    <col min="3924" max="3927" width="0.88671875" style="88"/>
    <col min="3928" max="3929" width="1" style="88" customWidth="1"/>
    <col min="3930" max="3930" width="0.88671875" style="88"/>
    <col min="3931" max="3931" width="1.5546875" style="88" customWidth="1"/>
    <col min="3932" max="3935" width="0.88671875" style="88"/>
    <col min="3936" max="3936" width="2.109375" style="88" customWidth="1"/>
    <col min="3937" max="3937" width="1.5546875" style="88" customWidth="1"/>
    <col min="3938" max="3944" width="0.88671875" style="88"/>
    <col min="3945" max="3945" width="1.6640625" style="88" customWidth="1"/>
    <col min="3946" max="3946" width="0.88671875" style="88"/>
    <col min="3947" max="3947" width="2.5546875" style="88" customWidth="1"/>
    <col min="3948" max="3948" width="1.109375" style="88" customWidth="1"/>
    <col min="3949" max="3953" width="0.88671875" style="88"/>
    <col min="3954" max="3954" width="2" style="88" customWidth="1"/>
    <col min="3955" max="3956" width="0.88671875" style="88"/>
    <col min="3957" max="3957" width="1.5546875" style="88" customWidth="1"/>
    <col min="3958" max="3958" width="1.6640625" style="88" customWidth="1"/>
    <col min="3959" max="3959" width="0.88671875" style="88"/>
    <col min="3960" max="3960" width="0.5546875" style="88" customWidth="1"/>
    <col min="3961" max="3961" width="1.33203125" style="88" customWidth="1"/>
    <col min="3962" max="3962" width="1.109375" style="88" customWidth="1"/>
    <col min="3963" max="3963" width="0.109375" style="88" customWidth="1"/>
    <col min="3964" max="3964" width="0.33203125" style="88" customWidth="1"/>
    <col min="3965" max="3971" width="0.88671875" style="88"/>
    <col min="3972" max="3972" width="1.88671875" style="88" customWidth="1"/>
    <col min="3973" max="3973" width="3.44140625" style="88" customWidth="1"/>
    <col min="3974" max="3978" width="0.88671875" style="88"/>
    <col min="3979" max="3979" width="0.88671875" style="88" customWidth="1"/>
    <col min="3980" max="3980" width="4.44140625" style="88" customWidth="1"/>
    <col min="3981" max="3982" width="0.88671875" style="88"/>
    <col min="3983" max="3983" width="2.33203125" style="88" customWidth="1"/>
    <col min="3984" max="3988" width="0.88671875" style="88"/>
    <col min="3989" max="3989" width="21.88671875" style="88" customWidth="1"/>
    <col min="3990" max="4000" width="0.88671875" style="88"/>
    <col min="4001" max="4001" width="28.88671875" style="88" customWidth="1"/>
    <col min="4002" max="4097" width="0.88671875" style="88"/>
    <col min="4098" max="4098" width="1.88671875" style="88" customWidth="1"/>
    <col min="4099" max="4114" width="0.88671875" style="88"/>
    <col min="4115" max="4115" width="0.88671875" style="88" customWidth="1"/>
    <col min="4116" max="4137" width="0.88671875" style="88"/>
    <col min="4138" max="4138" width="0.88671875" style="88" customWidth="1"/>
    <col min="4139" max="4139" width="0.109375" style="88" customWidth="1"/>
    <col min="4140" max="4140" width="0.44140625" style="88" customWidth="1"/>
    <col min="4141" max="4142" width="0.33203125" style="88" customWidth="1"/>
    <col min="4143" max="4143" width="0.88671875" style="88"/>
    <col min="4144" max="4144" width="0.33203125" style="88" customWidth="1"/>
    <col min="4145" max="4145" width="0.109375" style="88" customWidth="1"/>
    <col min="4146" max="4150" width="0.88671875" style="88"/>
    <col min="4151" max="4151" width="0.109375" style="88" customWidth="1"/>
    <col min="4152" max="4160" width="0.88671875" style="88"/>
    <col min="4161" max="4161" width="1.5546875" style="88" customWidth="1"/>
    <col min="4162" max="4162" width="2.6640625" style="88" customWidth="1"/>
    <col min="4163" max="4163" width="2.33203125" style="88" customWidth="1"/>
    <col min="4164" max="4164" width="0.88671875" style="88"/>
    <col min="4165" max="4165" width="2.33203125" style="88" customWidth="1"/>
    <col min="4166" max="4166" width="1.6640625" style="88" customWidth="1"/>
    <col min="4167" max="4174" width="0.88671875" style="88"/>
    <col min="4175" max="4175" width="2.5546875" style="88" customWidth="1"/>
    <col min="4176" max="4177" width="0.88671875" style="88"/>
    <col min="4178" max="4179" width="0.88671875" style="88" customWidth="1"/>
    <col min="4180" max="4183" width="0.88671875" style="88"/>
    <col min="4184" max="4185" width="1" style="88" customWidth="1"/>
    <col min="4186" max="4186" width="0.88671875" style="88"/>
    <col min="4187" max="4187" width="1.5546875" style="88" customWidth="1"/>
    <col min="4188" max="4191" width="0.88671875" style="88"/>
    <col min="4192" max="4192" width="2.109375" style="88" customWidth="1"/>
    <col min="4193" max="4193" width="1.5546875" style="88" customWidth="1"/>
    <col min="4194" max="4200" width="0.88671875" style="88"/>
    <col min="4201" max="4201" width="1.6640625" style="88" customWidth="1"/>
    <col min="4202" max="4202" width="0.88671875" style="88"/>
    <col min="4203" max="4203" width="2.5546875" style="88" customWidth="1"/>
    <col min="4204" max="4204" width="1.109375" style="88" customWidth="1"/>
    <col min="4205" max="4209" width="0.88671875" style="88"/>
    <col min="4210" max="4210" width="2" style="88" customWidth="1"/>
    <col min="4211" max="4212" width="0.88671875" style="88"/>
    <col min="4213" max="4213" width="1.5546875" style="88" customWidth="1"/>
    <col min="4214" max="4214" width="1.6640625" style="88" customWidth="1"/>
    <col min="4215" max="4215" width="0.88671875" style="88"/>
    <col min="4216" max="4216" width="0.5546875" style="88" customWidth="1"/>
    <col min="4217" max="4217" width="1.33203125" style="88" customWidth="1"/>
    <col min="4218" max="4218" width="1.109375" style="88" customWidth="1"/>
    <col min="4219" max="4219" width="0.109375" style="88" customWidth="1"/>
    <col min="4220" max="4220" width="0.33203125" style="88" customWidth="1"/>
    <col min="4221" max="4227" width="0.88671875" style="88"/>
    <col min="4228" max="4228" width="1.88671875" style="88" customWidth="1"/>
    <col min="4229" max="4229" width="3.44140625" style="88" customWidth="1"/>
    <col min="4230" max="4234" width="0.88671875" style="88"/>
    <col min="4235" max="4235" width="0.88671875" style="88" customWidth="1"/>
    <col min="4236" max="4236" width="4.44140625" style="88" customWidth="1"/>
    <col min="4237" max="4238" width="0.88671875" style="88"/>
    <col min="4239" max="4239" width="2.33203125" style="88" customWidth="1"/>
    <col min="4240" max="4244" width="0.88671875" style="88"/>
    <col min="4245" max="4245" width="21.88671875" style="88" customWidth="1"/>
    <col min="4246" max="4256" width="0.88671875" style="88"/>
    <col min="4257" max="4257" width="28.88671875" style="88" customWidth="1"/>
    <col min="4258" max="4353" width="0.88671875" style="88"/>
    <col min="4354" max="4354" width="1.88671875" style="88" customWidth="1"/>
    <col min="4355" max="4370" width="0.88671875" style="88"/>
    <col min="4371" max="4371" width="0.88671875" style="88" customWidth="1"/>
    <col min="4372" max="4393" width="0.88671875" style="88"/>
    <col min="4394" max="4394" width="0.88671875" style="88" customWidth="1"/>
    <col min="4395" max="4395" width="0.109375" style="88" customWidth="1"/>
    <col min="4396" max="4396" width="0.44140625" style="88" customWidth="1"/>
    <col min="4397" max="4398" width="0.33203125" style="88" customWidth="1"/>
    <col min="4399" max="4399" width="0.88671875" style="88"/>
    <col min="4400" max="4400" width="0.33203125" style="88" customWidth="1"/>
    <col min="4401" max="4401" width="0.109375" style="88" customWidth="1"/>
    <col min="4402" max="4406" width="0.88671875" style="88"/>
    <col min="4407" max="4407" width="0.109375" style="88" customWidth="1"/>
    <col min="4408" max="4416" width="0.88671875" style="88"/>
    <col min="4417" max="4417" width="1.5546875" style="88" customWidth="1"/>
    <col min="4418" max="4418" width="2.6640625" style="88" customWidth="1"/>
    <col min="4419" max="4419" width="2.33203125" style="88" customWidth="1"/>
    <col min="4420" max="4420" width="0.88671875" style="88"/>
    <col min="4421" max="4421" width="2.33203125" style="88" customWidth="1"/>
    <col min="4422" max="4422" width="1.6640625" style="88" customWidth="1"/>
    <col min="4423" max="4430" width="0.88671875" style="88"/>
    <col min="4431" max="4431" width="2.5546875" style="88" customWidth="1"/>
    <col min="4432" max="4433" width="0.88671875" style="88"/>
    <col min="4434" max="4435" width="0.88671875" style="88" customWidth="1"/>
    <col min="4436" max="4439" width="0.88671875" style="88"/>
    <col min="4440" max="4441" width="1" style="88" customWidth="1"/>
    <col min="4442" max="4442" width="0.88671875" style="88"/>
    <col min="4443" max="4443" width="1.5546875" style="88" customWidth="1"/>
    <col min="4444" max="4447" width="0.88671875" style="88"/>
    <col min="4448" max="4448" width="2.109375" style="88" customWidth="1"/>
    <col min="4449" max="4449" width="1.5546875" style="88" customWidth="1"/>
    <col min="4450" max="4456" width="0.88671875" style="88"/>
    <col min="4457" max="4457" width="1.6640625" style="88" customWidth="1"/>
    <col min="4458" max="4458" width="0.88671875" style="88"/>
    <col min="4459" max="4459" width="2.5546875" style="88" customWidth="1"/>
    <col min="4460" max="4460" width="1.109375" style="88" customWidth="1"/>
    <col min="4461" max="4465" width="0.88671875" style="88"/>
    <col min="4466" max="4466" width="2" style="88" customWidth="1"/>
    <col min="4467" max="4468" width="0.88671875" style="88"/>
    <col min="4469" max="4469" width="1.5546875" style="88" customWidth="1"/>
    <col min="4470" max="4470" width="1.6640625" style="88" customWidth="1"/>
    <col min="4471" max="4471" width="0.88671875" style="88"/>
    <col min="4472" max="4472" width="0.5546875" style="88" customWidth="1"/>
    <col min="4473" max="4473" width="1.33203125" style="88" customWidth="1"/>
    <col min="4474" max="4474" width="1.109375" style="88" customWidth="1"/>
    <col min="4475" max="4475" width="0.109375" style="88" customWidth="1"/>
    <col min="4476" max="4476" width="0.33203125" style="88" customWidth="1"/>
    <col min="4477" max="4483" width="0.88671875" style="88"/>
    <col min="4484" max="4484" width="1.88671875" style="88" customWidth="1"/>
    <col min="4485" max="4485" width="3.44140625" style="88" customWidth="1"/>
    <col min="4486" max="4490" width="0.88671875" style="88"/>
    <col min="4491" max="4491" width="0.88671875" style="88" customWidth="1"/>
    <col min="4492" max="4492" width="4.44140625" style="88" customWidth="1"/>
    <col min="4493" max="4494" width="0.88671875" style="88"/>
    <col min="4495" max="4495" width="2.33203125" style="88" customWidth="1"/>
    <col min="4496" max="4500" width="0.88671875" style="88"/>
    <col min="4501" max="4501" width="21.88671875" style="88" customWidth="1"/>
    <col min="4502" max="4512" width="0.88671875" style="88"/>
    <col min="4513" max="4513" width="28.88671875" style="88" customWidth="1"/>
    <col min="4514" max="4609" width="0.88671875" style="88"/>
    <col min="4610" max="4610" width="1.88671875" style="88" customWidth="1"/>
    <col min="4611" max="4626" width="0.88671875" style="88"/>
    <col min="4627" max="4627" width="0.88671875" style="88" customWidth="1"/>
    <col min="4628" max="4649" width="0.88671875" style="88"/>
    <col min="4650" max="4650" width="0.88671875" style="88" customWidth="1"/>
    <col min="4651" max="4651" width="0.109375" style="88" customWidth="1"/>
    <col min="4652" max="4652" width="0.44140625" style="88" customWidth="1"/>
    <col min="4653" max="4654" width="0.33203125" style="88" customWidth="1"/>
    <col min="4655" max="4655" width="0.88671875" style="88"/>
    <col min="4656" max="4656" width="0.33203125" style="88" customWidth="1"/>
    <col min="4657" max="4657" width="0.109375" style="88" customWidth="1"/>
    <col min="4658" max="4662" width="0.88671875" style="88"/>
    <col min="4663" max="4663" width="0.109375" style="88" customWidth="1"/>
    <col min="4664" max="4672" width="0.88671875" style="88"/>
    <col min="4673" max="4673" width="1.5546875" style="88" customWidth="1"/>
    <col min="4674" max="4674" width="2.6640625" style="88" customWidth="1"/>
    <col min="4675" max="4675" width="2.33203125" style="88" customWidth="1"/>
    <col min="4676" max="4676" width="0.88671875" style="88"/>
    <col min="4677" max="4677" width="2.33203125" style="88" customWidth="1"/>
    <col min="4678" max="4678" width="1.6640625" style="88" customWidth="1"/>
    <col min="4679" max="4686" width="0.88671875" style="88"/>
    <col min="4687" max="4687" width="2.5546875" style="88" customWidth="1"/>
    <col min="4688" max="4689" width="0.88671875" style="88"/>
    <col min="4690" max="4691" width="0.88671875" style="88" customWidth="1"/>
    <col min="4692" max="4695" width="0.88671875" style="88"/>
    <col min="4696" max="4697" width="1" style="88" customWidth="1"/>
    <col min="4698" max="4698" width="0.88671875" style="88"/>
    <col min="4699" max="4699" width="1.5546875" style="88" customWidth="1"/>
    <col min="4700" max="4703" width="0.88671875" style="88"/>
    <col min="4704" max="4704" width="2.109375" style="88" customWidth="1"/>
    <col min="4705" max="4705" width="1.5546875" style="88" customWidth="1"/>
    <col min="4706" max="4712" width="0.88671875" style="88"/>
    <col min="4713" max="4713" width="1.6640625" style="88" customWidth="1"/>
    <col min="4714" max="4714" width="0.88671875" style="88"/>
    <col min="4715" max="4715" width="2.5546875" style="88" customWidth="1"/>
    <col min="4716" max="4716" width="1.109375" style="88" customWidth="1"/>
    <col min="4717" max="4721" width="0.88671875" style="88"/>
    <col min="4722" max="4722" width="2" style="88" customWidth="1"/>
    <col min="4723" max="4724" width="0.88671875" style="88"/>
    <col min="4725" max="4725" width="1.5546875" style="88" customWidth="1"/>
    <col min="4726" max="4726" width="1.6640625" style="88" customWidth="1"/>
    <col min="4727" max="4727" width="0.88671875" style="88"/>
    <col min="4728" max="4728" width="0.5546875" style="88" customWidth="1"/>
    <col min="4729" max="4729" width="1.33203125" style="88" customWidth="1"/>
    <col min="4730" max="4730" width="1.109375" style="88" customWidth="1"/>
    <col min="4731" max="4731" width="0.109375" style="88" customWidth="1"/>
    <col min="4732" max="4732" width="0.33203125" style="88" customWidth="1"/>
    <col min="4733" max="4739" width="0.88671875" style="88"/>
    <col min="4740" max="4740" width="1.88671875" style="88" customWidth="1"/>
    <col min="4741" max="4741" width="3.44140625" style="88" customWidth="1"/>
    <col min="4742" max="4746" width="0.88671875" style="88"/>
    <col min="4747" max="4747" width="0.88671875" style="88" customWidth="1"/>
    <col min="4748" max="4748" width="4.44140625" style="88" customWidth="1"/>
    <col min="4749" max="4750" width="0.88671875" style="88"/>
    <col min="4751" max="4751" width="2.33203125" style="88" customWidth="1"/>
    <col min="4752" max="4756" width="0.88671875" style="88"/>
    <col min="4757" max="4757" width="21.88671875" style="88" customWidth="1"/>
    <col min="4758" max="4768" width="0.88671875" style="88"/>
    <col min="4769" max="4769" width="28.88671875" style="88" customWidth="1"/>
    <col min="4770" max="4865" width="0.88671875" style="88"/>
    <col min="4866" max="4866" width="1.88671875" style="88" customWidth="1"/>
    <col min="4867" max="4882" width="0.88671875" style="88"/>
    <col min="4883" max="4883" width="0.88671875" style="88" customWidth="1"/>
    <col min="4884" max="4905" width="0.88671875" style="88"/>
    <col min="4906" max="4906" width="0.88671875" style="88" customWidth="1"/>
    <col min="4907" max="4907" width="0.109375" style="88" customWidth="1"/>
    <col min="4908" max="4908" width="0.44140625" style="88" customWidth="1"/>
    <col min="4909" max="4910" width="0.33203125" style="88" customWidth="1"/>
    <col min="4911" max="4911" width="0.88671875" style="88"/>
    <col min="4912" max="4912" width="0.33203125" style="88" customWidth="1"/>
    <col min="4913" max="4913" width="0.109375" style="88" customWidth="1"/>
    <col min="4914" max="4918" width="0.88671875" style="88"/>
    <col min="4919" max="4919" width="0.109375" style="88" customWidth="1"/>
    <col min="4920" max="4928" width="0.88671875" style="88"/>
    <col min="4929" max="4929" width="1.5546875" style="88" customWidth="1"/>
    <col min="4930" max="4930" width="2.6640625" style="88" customWidth="1"/>
    <col min="4931" max="4931" width="2.33203125" style="88" customWidth="1"/>
    <col min="4932" max="4932" width="0.88671875" style="88"/>
    <col min="4933" max="4933" width="2.33203125" style="88" customWidth="1"/>
    <col min="4934" max="4934" width="1.6640625" style="88" customWidth="1"/>
    <col min="4935" max="4942" width="0.88671875" style="88"/>
    <col min="4943" max="4943" width="2.5546875" style="88" customWidth="1"/>
    <col min="4944" max="4945" width="0.88671875" style="88"/>
    <col min="4946" max="4947" width="0.88671875" style="88" customWidth="1"/>
    <col min="4948" max="4951" width="0.88671875" style="88"/>
    <col min="4952" max="4953" width="1" style="88" customWidth="1"/>
    <col min="4954" max="4954" width="0.88671875" style="88"/>
    <col min="4955" max="4955" width="1.5546875" style="88" customWidth="1"/>
    <col min="4956" max="4959" width="0.88671875" style="88"/>
    <col min="4960" max="4960" width="2.109375" style="88" customWidth="1"/>
    <col min="4961" max="4961" width="1.5546875" style="88" customWidth="1"/>
    <col min="4962" max="4968" width="0.88671875" style="88"/>
    <col min="4969" max="4969" width="1.6640625" style="88" customWidth="1"/>
    <col min="4970" max="4970" width="0.88671875" style="88"/>
    <col min="4971" max="4971" width="2.5546875" style="88" customWidth="1"/>
    <col min="4972" max="4972" width="1.109375" style="88" customWidth="1"/>
    <col min="4973" max="4977" width="0.88671875" style="88"/>
    <col min="4978" max="4978" width="2" style="88" customWidth="1"/>
    <col min="4979" max="4980" width="0.88671875" style="88"/>
    <col min="4981" max="4981" width="1.5546875" style="88" customWidth="1"/>
    <col min="4982" max="4982" width="1.6640625" style="88" customWidth="1"/>
    <col min="4983" max="4983" width="0.88671875" style="88"/>
    <col min="4984" max="4984" width="0.5546875" style="88" customWidth="1"/>
    <col min="4985" max="4985" width="1.33203125" style="88" customWidth="1"/>
    <col min="4986" max="4986" width="1.109375" style="88" customWidth="1"/>
    <col min="4987" max="4987" width="0.109375" style="88" customWidth="1"/>
    <col min="4988" max="4988" width="0.33203125" style="88" customWidth="1"/>
    <col min="4989" max="4995" width="0.88671875" style="88"/>
    <col min="4996" max="4996" width="1.88671875" style="88" customWidth="1"/>
    <col min="4997" max="4997" width="3.44140625" style="88" customWidth="1"/>
    <col min="4998" max="5002" width="0.88671875" style="88"/>
    <col min="5003" max="5003" width="0.88671875" style="88" customWidth="1"/>
    <col min="5004" max="5004" width="4.44140625" style="88" customWidth="1"/>
    <col min="5005" max="5006" width="0.88671875" style="88"/>
    <col min="5007" max="5007" width="2.33203125" style="88" customWidth="1"/>
    <col min="5008" max="5012" width="0.88671875" style="88"/>
    <col min="5013" max="5013" width="21.88671875" style="88" customWidth="1"/>
    <col min="5014" max="5024" width="0.88671875" style="88"/>
    <col min="5025" max="5025" width="28.88671875" style="88" customWidth="1"/>
    <col min="5026" max="5121" width="0.88671875" style="88"/>
    <col min="5122" max="5122" width="1.88671875" style="88" customWidth="1"/>
    <col min="5123" max="5138" width="0.88671875" style="88"/>
    <col min="5139" max="5139" width="0.88671875" style="88" customWidth="1"/>
    <col min="5140" max="5161" width="0.88671875" style="88"/>
    <col min="5162" max="5162" width="0.88671875" style="88" customWidth="1"/>
    <col min="5163" max="5163" width="0.109375" style="88" customWidth="1"/>
    <col min="5164" max="5164" width="0.44140625" style="88" customWidth="1"/>
    <col min="5165" max="5166" width="0.33203125" style="88" customWidth="1"/>
    <col min="5167" max="5167" width="0.88671875" style="88"/>
    <col min="5168" max="5168" width="0.33203125" style="88" customWidth="1"/>
    <col min="5169" max="5169" width="0.109375" style="88" customWidth="1"/>
    <col min="5170" max="5174" width="0.88671875" style="88"/>
    <col min="5175" max="5175" width="0.109375" style="88" customWidth="1"/>
    <col min="5176" max="5184" width="0.88671875" style="88"/>
    <col min="5185" max="5185" width="1.5546875" style="88" customWidth="1"/>
    <col min="5186" max="5186" width="2.6640625" style="88" customWidth="1"/>
    <col min="5187" max="5187" width="2.33203125" style="88" customWidth="1"/>
    <col min="5188" max="5188" width="0.88671875" style="88"/>
    <col min="5189" max="5189" width="2.33203125" style="88" customWidth="1"/>
    <col min="5190" max="5190" width="1.6640625" style="88" customWidth="1"/>
    <col min="5191" max="5198" width="0.88671875" style="88"/>
    <col min="5199" max="5199" width="2.5546875" style="88" customWidth="1"/>
    <col min="5200" max="5201" width="0.88671875" style="88"/>
    <col min="5202" max="5203" width="0.88671875" style="88" customWidth="1"/>
    <col min="5204" max="5207" width="0.88671875" style="88"/>
    <col min="5208" max="5209" width="1" style="88" customWidth="1"/>
    <col min="5210" max="5210" width="0.88671875" style="88"/>
    <col min="5211" max="5211" width="1.5546875" style="88" customWidth="1"/>
    <col min="5212" max="5215" width="0.88671875" style="88"/>
    <col min="5216" max="5216" width="2.109375" style="88" customWidth="1"/>
    <col min="5217" max="5217" width="1.5546875" style="88" customWidth="1"/>
    <col min="5218" max="5224" width="0.88671875" style="88"/>
    <col min="5225" max="5225" width="1.6640625" style="88" customWidth="1"/>
    <col min="5226" max="5226" width="0.88671875" style="88"/>
    <col min="5227" max="5227" width="2.5546875" style="88" customWidth="1"/>
    <col min="5228" max="5228" width="1.109375" style="88" customWidth="1"/>
    <col min="5229" max="5233" width="0.88671875" style="88"/>
    <col min="5234" max="5234" width="2" style="88" customWidth="1"/>
    <col min="5235" max="5236" width="0.88671875" style="88"/>
    <col min="5237" max="5237" width="1.5546875" style="88" customWidth="1"/>
    <col min="5238" max="5238" width="1.6640625" style="88" customWidth="1"/>
    <col min="5239" max="5239" width="0.88671875" style="88"/>
    <col min="5240" max="5240" width="0.5546875" style="88" customWidth="1"/>
    <col min="5241" max="5241" width="1.33203125" style="88" customWidth="1"/>
    <col min="5242" max="5242" width="1.109375" style="88" customWidth="1"/>
    <col min="5243" max="5243" width="0.109375" style="88" customWidth="1"/>
    <col min="5244" max="5244" width="0.33203125" style="88" customWidth="1"/>
    <col min="5245" max="5251" width="0.88671875" style="88"/>
    <col min="5252" max="5252" width="1.88671875" style="88" customWidth="1"/>
    <col min="5253" max="5253" width="3.44140625" style="88" customWidth="1"/>
    <col min="5254" max="5258" width="0.88671875" style="88"/>
    <col min="5259" max="5259" width="0.88671875" style="88" customWidth="1"/>
    <col min="5260" max="5260" width="4.44140625" style="88" customWidth="1"/>
    <col min="5261" max="5262" width="0.88671875" style="88"/>
    <col min="5263" max="5263" width="2.33203125" style="88" customWidth="1"/>
    <col min="5264" max="5268" width="0.88671875" style="88"/>
    <col min="5269" max="5269" width="21.88671875" style="88" customWidth="1"/>
    <col min="5270" max="5280" width="0.88671875" style="88"/>
    <col min="5281" max="5281" width="28.88671875" style="88" customWidth="1"/>
    <col min="5282" max="5377" width="0.88671875" style="88"/>
    <col min="5378" max="5378" width="1.88671875" style="88" customWidth="1"/>
    <col min="5379" max="5394" width="0.88671875" style="88"/>
    <col min="5395" max="5395" width="0.88671875" style="88" customWidth="1"/>
    <col min="5396" max="5417" width="0.88671875" style="88"/>
    <col min="5418" max="5418" width="0.88671875" style="88" customWidth="1"/>
    <col min="5419" max="5419" width="0.109375" style="88" customWidth="1"/>
    <col min="5420" max="5420" width="0.44140625" style="88" customWidth="1"/>
    <col min="5421" max="5422" width="0.33203125" style="88" customWidth="1"/>
    <col min="5423" max="5423" width="0.88671875" style="88"/>
    <col min="5424" max="5424" width="0.33203125" style="88" customWidth="1"/>
    <col min="5425" max="5425" width="0.109375" style="88" customWidth="1"/>
    <col min="5426" max="5430" width="0.88671875" style="88"/>
    <col min="5431" max="5431" width="0.109375" style="88" customWidth="1"/>
    <col min="5432" max="5440" width="0.88671875" style="88"/>
    <col min="5441" max="5441" width="1.5546875" style="88" customWidth="1"/>
    <col min="5442" max="5442" width="2.6640625" style="88" customWidth="1"/>
    <col min="5443" max="5443" width="2.33203125" style="88" customWidth="1"/>
    <col min="5444" max="5444" width="0.88671875" style="88"/>
    <col min="5445" max="5445" width="2.33203125" style="88" customWidth="1"/>
    <col min="5446" max="5446" width="1.6640625" style="88" customWidth="1"/>
    <col min="5447" max="5454" width="0.88671875" style="88"/>
    <col min="5455" max="5455" width="2.5546875" style="88" customWidth="1"/>
    <col min="5456" max="5457" width="0.88671875" style="88"/>
    <col min="5458" max="5459" width="0.88671875" style="88" customWidth="1"/>
    <col min="5460" max="5463" width="0.88671875" style="88"/>
    <col min="5464" max="5465" width="1" style="88" customWidth="1"/>
    <col min="5466" max="5466" width="0.88671875" style="88"/>
    <col min="5467" max="5467" width="1.5546875" style="88" customWidth="1"/>
    <col min="5468" max="5471" width="0.88671875" style="88"/>
    <col min="5472" max="5472" width="2.109375" style="88" customWidth="1"/>
    <col min="5473" max="5473" width="1.5546875" style="88" customWidth="1"/>
    <col min="5474" max="5480" width="0.88671875" style="88"/>
    <col min="5481" max="5481" width="1.6640625" style="88" customWidth="1"/>
    <col min="5482" max="5482" width="0.88671875" style="88"/>
    <col min="5483" max="5483" width="2.5546875" style="88" customWidth="1"/>
    <col min="5484" max="5484" width="1.109375" style="88" customWidth="1"/>
    <col min="5485" max="5489" width="0.88671875" style="88"/>
    <col min="5490" max="5490" width="2" style="88" customWidth="1"/>
    <col min="5491" max="5492" width="0.88671875" style="88"/>
    <col min="5493" max="5493" width="1.5546875" style="88" customWidth="1"/>
    <col min="5494" max="5494" width="1.6640625" style="88" customWidth="1"/>
    <col min="5495" max="5495" width="0.88671875" style="88"/>
    <col min="5496" max="5496" width="0.5546875" style="88" customWidth="1"/>
    <col min="5497" max="5497" width="1.33203125" style="88" customWidth="1"/>
    <col min="5498" max="5498" width="1.109375" style="88" customWidth="1"/>
    <col min="5499" max="5499" width="0.109375" style="88" customWidth="1"/>
    <col min="5500" max="5500" width="0.33203125" style="88" customWidth="1"/>
    <col min="5501" max="5507" width="0.88671875" style="88"/>
    <col min="5508" max="5508" width="1.88671875" style="88" customWidth="1"/>
    <col min="5509" max="5509" width="3.44140625" style="88" customWidth="1"/>
    <col min="5510" max="5514" width="0.88671875" style="88"/>
    <col min="5515" max="5515" width="0.88671875" style="88" customWidth="1"/>
    <col min="5516" max="5516" width="4.44140625" style="88" customWidth="1"/>
    <col min="5517" max="5518" width="0.88671875" style="88"/>
    <col min="5519" max="5519" width="2.33203125" style="88" customWidth="1"/>
    <col min="5520" max="5524" width="0.88671875" style="88"/>
    <col min="5525" max="5525" width="21.88671875" style="88" customWidth="1"/>
    <col min="5526" max="5536" width="0.88671875" style="88"/>
    <col min="5537" max="5537" width="28.88671875" style="88" customWidth="1"/>
    <col min="5538" max="5633" width="0.88671875" style="88"/>
    <col min="5634" max="5634" width="1.88671875" style="88" customWidth="1"/>
    <col min="5635" max="5650" width="0.88671875" style="88"/>
    <col min="5651" max="5651" width="0.88671875" style="88" customWidth="1"/>
    <col min="5652" max="5673" width="0.88671875" style="88"/>
    <col min="5674" max="5674" width="0.88671875" style="88" customWidth="1"/>
    <col min="5675" max="5675" width="0.109375" style="88" customWidth="1"/>
    <col min="5676" max="5676" width="0.44140625" style="88" customWidth="1"/>
    <col min="5677" max="5678" width="0.33203125" style="88" customWidth="1"/>
    <col min="5679" max="5679" width="0.88671875" style="88"/>
    <col min="5680" max="5680" width="0.33203125" style="88" customWidth="1"/>
    <col min="5681" max="5681" width="0.109375" style="88" customWidth="1"/>
    <col min="5682" max="5686" width="0.88671875" style="88"/>
    <col min="5687" max="5687" width="0.109375" style="88" customWidth="1"/>
    <col min="5688" max="5696" width="0.88671875" style="88"/>
    <col min="5697" max="5697" width="1.5546875" style="88" customWidth="1"/>
    <col min="5698" max="5698" width="2.6640625" style="88" customWidth="1"/>
    <col min="5699" max="5699" width="2.33203125" style="88" customWidth="1"/>
    <col min="5700" max="5700" width="0.88671875" style="88"/>
    <col min="5701" max="5701" width="2.33203125" style="88" customWidth="1"/>
    <col min="5702" max="5702" width="1.6640625" style="88" customWidth="1"/>
    <col min="5703" max="5710" width="0.88671875" style="88"/>
    <col min="5711" max="5711" width="2.5546875" style="88" customWidth="1"/>
    <col min="5712" max="5713" width="0.88671875" style="88"/>
    <col min="5714" max="5715" width="0.88671875" style="88" customWidth="1"/>
    <col min="5716" max="5719" width="0.88671875" style="88"/>
    <col min="5720" max="5721" width="1" style="88" customWidth="1"/>
    <col min="5722" max="5722" width="0.88671875" style="88"/>
    <col min="5723" max="5723" width="1.5546875" style="88" customWidth="1"/>
    <col min="5724" max="5727" width="0.88671875" style="88"/>
    <col min="5728" max="5728" width="2.109375" style="88" customWidth="1"/>
    <col min="5729" max="5729" width="1.5546875" style="88" customWidth="1"/>
    <col min="5730" max="5736" width="0.88671875" style="88"/>
    <col min="5737" max="5737" width="1.6640625" style="88" customWidth="1"/>
    <col min="5738" max="5738" width="0.88671875" style="88"/>
    <col min="5739" max="5739" width="2.5546875" style="88" customWidth="1"/>
    <col min="5740" max="5740" width="1.109375" style="88" customWidth="1"/>
    <col min="5741" max="5745" width="0.88671875" style="88"/>
    <col min="5746" max="5746" width="2" style="88" customWidth="1"/>
    <col min="5747" max="5748" width="0.88671875" style="88"/>
    <col min="5749" max="5749" width="1.5546875" style="88" customWidth="1"/>
    <col min="5750" max="5750" width="1.6640625" style="88" customWidth="1"/>
    <col min="5751" max="5751" width="0.88671875" style="88"/>
    <col min="5752" max="5752" width="0.5546875" style="88" customWidth="1"/>
    <col min="5753" max="5753" width="1.33203125" style="88" customWidth="1"/>
    <col min="5754" max="5754" width="1.109375" style="88" customWidth="1"/>
    <col min="5755" max="5755" width="0.109375" style="88" customWidth="1"/>
    <col min="5756" max="5756" width="0.33203125" style="88" customWidth="1"/>
    <col min="5757" max="5763" width="0.88671875" style="88"/>
    <col min="5764" max="5764" width="1.88671875" style="88" customWidth="1"/>
    <col min="5765" max="5765" width="3.44140625" style="88" customWidth="1"/>
    <col min="5766" max="5770" width="0.88671875" style="88"/>
    <col min="5771" max="5771" width="0.88671875" style="88" customWidth="1"/>
    <col min="5772" max="5772" width="4.44140625" style="88" customWidth="1"/>
    <col min="5773" max="5774" width="0.88671875" style="88"/>
    <col min="5775" max="5775" width="2.33203125" style="88" customWidth="1"/>
    <col min="5776" max="5780" width="0.88671875" style="88"/>
    <col min="5781" max="5781" width="21.88671875" style="88" customWidth="1"/>
    <col min="5782" max="5792" width="0.88671875" style="88"/>
    <col min="5793" max="5793" width="28.88671875" style="88" customWidth="1"/>
    <col min="5794" max="5889" width="0.88671875" style="88"/>
    <col min="5890" max="5890" width="1.88671875" style="88" customWidth="1"/>
    <col min="5891" max="5906" width="0.88671875" style="88"/>
    <col min="5907" max="5907" width="0.88671875" style="88" customWidth="1"/>
    <col min="5908" max="5929" width="0.88671875" style="88"/>
    <col min="5930" max="5930" width="0.88671875" style="88" customWidth="1"/>
    <col min="5931" max="5931" width="0.109375" style="88" customWidth="1"/>
    <col min="5932" max="5932" width="0.44140625" style="88" customWidth="1"/>
    <col min="5933" max="5934" width="0.33203125" style="88" customWidth="1"/>
    <col min="5935" max="5935" width="0.88671875" style="88"/>
    <col min="5936" max="5936" width="0.33203125" style="88" customWidth="1"/>
    <col min="5937" max="5937" width="0.109375" style="88" customWidth="1"/>
    <col min="5938" max="5942" width="0.88671875" style="88"/>
    <col min="5943" max="5943" width="0.109375" style="88" customWidth="1"/>
    <col min="5944" max="5952" width="0.88671875" style="88"/>
    <col min="5953" max="5953" width="1.5546875" style="88" customWidth="1"/>
    <col min="5954" max="5954" width="2.6640625" style="88" customWidth="1"/>
    <col min="5955" max="5955" width="2.33203125" style="88" customWidth="1"/>
    <col min="5956" max="5956" width="0.88671875" style="88"/>
    <col min="5957" max="5957" width="2.33203125" style="88" customWidth="1"/>
    <col min="5958" max="5958" width="1.6640625" style="88" customWidth="1"/>
    <col min="5959" max="5966" width="0.88671875" style="88"/>
    <col min="5967" max="5967" width="2.5546875" style="88" customWidth="1"/>
    <col min="5968" max="5969" width="0.88671875" style="88"/>
    <col min="5970" max="5971" width="0.88671875" style="88" customWidth="1"/>
    <col min="5972" max="5975" width="0.88671875" style="88"/>
    <col min="5976" max="5977" width="1" style="88" customWidth="1"/>
    <col min="5978" max="5978" width="0.88671875" style="88"/>
    <col min="5979" max="5979" width="1.5546875" style="88" customWidth="1"/>
    <col min="5980" max="5983" width="0.88671875" style="88"/>
    <col min="5984" max="5984" width="2.109375" style="88" customWidth="1"/>
    <col min="5985" max="5985" width="1.5546875" style="88" customWidth="1"/>
    <col min="5986" max="5992" width="0.88671875" style="88"/>
    <col min="5993" max="5993" width="1.6640625" style="88" customWidth="1"/>
    <col min="5994" max="5994" width="0.88671875" style="88"/>
    <col min="5995" max="5995" width="2.5546875" style="88" customWidth="1"/>
    <col min="5996" max="5996" width="1.109375" style="88" customWidth="1"/>
    <col min="5997" max="6001" width="0.88671875" style="88"/>
    <col min="6002" max="6002" width="2" style="88" customWidth="1"/>
    <col min="6003" max="6004" width="0.88671875" style="88"/>
    <col min="6005" max="6005" width="1.5546875" style="88" customWidth="1"/>
    <col min="6006" max="6006" width="1.6640625" style="88" customWidth="1"/>
    <col min="6007" max="6007" width="0.88671875" style="88"/>
    <col min="6008" max="6008" width="0.5546875" style="88" customWidth="1"/>
    <col min="6009" max="6009" width="1.33203125" style="88" customWidth="1"/>
    <col min="6010" max="6010" width="1.109375" style="88" customWidth="1"/>
    <col min="6011" max="6011" width="0.109375" style="88" customWidth="1"/>
    <col min="6012" max="6012" width="0.33203125" style="88" customWidth="1"/>
    <col min="6013" max="6019" width="0.88671875" style="88"/>
    <col min="6020" max="6020" width="1.88671875" style="88" customWidth="1"/>
    <col min="6021" max="6021" width="3.44140625" style="88" customWidth="1"/>
    <col min="6022" max="6026" width="0.88671875" style="88"/>
    <col min="6027" max="6027" width="0.88671875" style="88" customWidth="1"/>
    <col min="6028" max="6028" width="4.44140625" style="88" customWidth="1"/>
    <col min="6029" max="6030" width="0.88671875" style="88"/>
    <col min="6031" max="6031" width="2.33203125" style="88" customWidth="1"/>
    <col min="6032" max="6036" width="0.88671875" style="88"/>
    <col min="6037" max="6037" width="21.88671875" style="88" customWidth="1"/>
    <col min="6038" max="6048" width="0.88671875" style="88"/>
    <col min="6049" max="6049" width="28.88671875" style="88" customWidth="1"/>
    <col min="6050" max="6145" width="0.88671875" style="88"/>
    <col min="6146" max="6146" width="1.88671875" style="88" customWidth="1"/>
    <col min="6147" max="6162" width="0.88671875" style="88"/>
    <col min="6163" max="6163" width="0.88671875" style="88" customWidth="1"/>
    <col min="6164" max="6185" width="0.88671875" style="88"/>
    <col min="6186" max="6186" width="0.88671875" style="88" customWidth="1"/>
    <col min="6187" max="6187" width="0.109375" style="88" customWidth="1"/>
    <col min="6188" max="6188" width="0.44140625" style="88" customWidth="1"/>
    <col min="6189" max="6190" width="0.33203125" style="88" customWidth="1"/>
    <col min="6191" max="6191" width="0.88671875" style="88"/>
    <col min="6192" max="6192" width="0.33203125" style="88" customWidth="1"/>
    <col min="6193" max="6193" width="0.109375" style="88" customWidth="1"/>
    <col min="6194" max="6198" width="0.88671875" style="88"/>
    <col min="6199" max="6199" width="0.109375" style="88" customWidth="1"/>
    <col min="6200" max="6208" width="0.88671875" style="88"/>
    <col min="6209" max="6209" width="1.5546875" style="88" customWidth="1"/>
    <col min="6210" max="6210" width="2.6640625" style="88" customWidth="1"/>
    <col min="6211" max="6211" width="2.33203125" style="88" customWidth="1"/>
    <col min="6212" max="6212" width="0.88671875" style="88"/>
    <col min="6213" max="6213" width="2.33203125" style="88" customWidth="1"/>
    <col min="6214" max="6214" width="1.6640625" style="88" customWidth="1"/>
    <col min="6215" max="6222" width="0.88671875" style="88"/>
    <col min="6223" max="6223" width="2.5546875" style="88" customWidth="1"/>
    <col min="6224" max="6225" width="0.88671875" style="88"/>
    <col min="6226" max="6227" width="0.88671875" style="88" customWidth="1"/>
    <col min="6228" max="6231" width="0.88671875" style="88"/>
    <col min="6232" max="6233" width="1" style="88" customWidth="1"/>
    <col min="6234" max="6234" width="0.88671875" style="88"/>
    <col min="6235" max="6235" width="1.5546875" style="88" customWidth="1"/>
    <col min="6236" max="6239" width="0.88671875" style="88"/>
    <col min="6240" max="6240" width="2.109375" style="88" customWidth="1"/>
    <col min="6241" max="6241" width="1.5546875" style="88" customWidth="1"/>
    <col min="6242" max="6248" width="0.88671875" style="88"/>
    <col min="6249" max="6249" width="1.6640625" style="88" customWidth="1"/>
    <col min="6250" max="6250" width="0.88671875" style="88"/>
    <col min="6251" max="6251" width="2.5546875" style="88" customWidth="1"/>
    <col min="6252" max="6252" width="1.109375" style="88" customWidth="1"/>
    <col min="6253" max="6257" width="0.88671875" style="88"/>
    <col min="6258" max="6258" width="2" style="88" customWidth="1"/>
    <col min="6259" max="6260" width="0.88671875" style="88"/>
    <col min="6261" max="6261" width="1.5546875" style="88" customWidth="1"/>
    <col min="6262" max="6262" width="1.6640625" style="88" customWidth="1"/>
    <col min="6263" max="6263" width="0.88671875" style="88"/>
    <col min="6264" max="6264" width="0.5546875" style="88" customWidth="1"/>
    <col min="6265" max="6265" width="1.33203125" style="88" customWidth="1"/>
    <col min="6266" max="6266" width="1.109375" style="88" customWidth="1"/>
    <col min="6267" max="6267" width="0.109375" style="88" customWidth="1"/>
    <col min="6268" max="6268" width="0.33203125" style="88" customWidth="1"/>
    <col min="6269" max="6275" width="0.88671875" style="88"/>
    <col min="6276" max="6276" width="1.88671875" style="88" customWidth="1"/>
    <col min="6277" max="6277" width="3.44140625" style="88" customWidth="1"/>
    <col min="6278" max="6282" width="0.88671875" style="88"/>
    <col min="6283" max="6283" width="0.88671875" style="88" customWidth="1"/>
    <col min="6284" max="6284" width="4.44140625" style="88" customWidth="1"/>
    <col min="6285" max="6286" width="0.88671875" style="88"/>
    <col min="6287" max="6287" width="2.33203125" style="88" customWidth="1"/>
    <col min="6288" max="6292" width="0.88671875" style="88"/>
    <col min="6293" max="6293" width="21.88671875" style="88" customWidth="1"/>
    <col min="6294" max="6304" width="0.88671875" style="88"/>
    <col min="6305" max="6305" width="28.88671875" style="88" customWidth="1"/>
    <col min="6306" max="6401" width="0.88671875" style="88"/>
    <col min="6402" max="6402" width="1.88671875" style="88" customWidth="1"/>
    <col min="6403" max="6418" width="0.88671875" style="88"/>
    <col min="6419" max="6419" width="0.88671875" style="88" customWidth="1"/>
    <col min="6420" max="6441" width="0.88671875" style="88"/>
    <col min="6442" max="6442" width="0.88671875" style="88" customWidth="1"/>
    <col min="6443" max="6443" width="0.109375" style="88" customWidth="1"/>
    <col min="6444" max="6444" width="0.44140625" style="88" customWidth="1"/>
    <col min="6445" max="6446" width="0.33203125" style="88" customWidth="1"/>
    <col min="6447" max="6447" width="0.88671875" style="88"/>
    <col min="6448" max="6448" width="0.33203125" style="88" customWidth="1"/>
    <col min="6449" max="6449" width="0.109375" style="88" customWidth="1"/>
    <col min="6450" max="6454" width="0.88671875" style="88"/>
    <col min="6455" max="6455" width="0.109375" style="88" customWidth="1"/>
    <col min="6456" max="6464" width="0.88671875" style="88"/>
    <col min="6465" max="6465" width="1.5546875" style="88" customWidth="1"/>
    <col min="6466" max="6466" width="2.6640625" style="88" customWidth="1"/>
    <col min="6467" max="6467" width="2.33203125" style="88" customWidth="1"/>
    <col min="6468" max="6468" width="0.88671875" style="88"/>
    <col min="6469" max="6469" width="2.33203125" style="88" customWidth="1"/>
    <col min="6470" max="6470" width="1.6640625" style="88" customWidth="1"/>
    <col min="6471" max="6478" width="0.88671875" style="88"/>
    <col min="6479" max="6479" width="2.5546875" style="88" customWidth="1"/>
    <col min="6480" max="6481" width="0.88671875" style="88"/>
    <col min="6482" max="6483" width="0.88671875" style="88" customWidth="1"/>
    <col min="6484" max="6487" width="0.88671875" style="88"/>
    <col min="6488" max="6489" width="1" style="88" customWidth="1"/>
    <col min="6490" max="6490" width="0.88671875" style="88"/>
    <col min="6491" max="6491" width="1.5546875" style="88" customWidth="1"/>
    <col min="6492" max="6495" width="0.88671875" style="88"/>
    <col min="6496" max="6496" width="2.109375" style="88" customWidth="1"/>
    <col min="6497" max="6497" width="1.5546875" style="88" customWidth="1"/>
    <col min="6498" max="6504" width="0.88671875" style="88"/>
    <col min="6505" max="6505" width="1.6640625" style="88" customWidth="1"/>
    <col min="6506" max="6506" width="0.88671875" style="88"/>
    <col min="6507" max="6507" width="2.5546875" style="88" customWidth="1"/>
    <col min="6508" max="6508" width="1.109375" style="88" customWidth="1"/>
    <col min="6509" max="6513" width="0.88671875" style="88"/>
    <col min="6514" max="6514" width="2" style="88" customWidth="1"/>
    <col min="6515" max="6516" width="0.88671875" style="88"/>
    <col min="6517" max="6517" width="1.5546875" style="88" customWidth="1"/>
    <col min="6518" max="6518" width="1.6640625" style="88" customWidth="1"/>
    <col min="6519" max="6519" width="0.88671875" style="88"/>
    <col min="6520" max="6520" width="0.5546875" style="88" customWidth="1"/>
    <col min="6521" max="6521" width="1.33203125" style="88" customWidth="1"/>
    <col min="6522" max="6522" width="1.109375" style="88" customWidth="1"/>
    <col min="6523" max="6523" width="0.109375" style="88" customWidth="1"/>
    <col min="6524" max="6524" width="0.33203125" style="88" customWidth="1"/>
    <col min="6525" max="6531" width="0.88671875" style="88"/>
    <col min="6532" max="6532" width="1.88671875" style="88" customWidth="1"/>
    <col min="6533" max="6533" width="3.44140625" style="88" customWidth="1"/>
    <col min="6534" max="6538" width="0.88671875" style="88"/>
    <col min="6539" max="6539" width="0.88671875" style="88" customWidth="1"/>
    <col min="6540" max="6540" width="4.44140625" style="88" customWidth="1"/>
    <col min="6541" max="6542" width="0.88671875" style="88"/>
    <col min="6543" max="6543" width="2.33203125" style="88" customWidth="1"/>
    <col min="6544" max="6548" width="0.88671875" style="88"/>
    <col min="6549" max="6549" width="21.88671875" style="88" customWidth="1"/>
    <col min="6550" max="6560" width="0.88671875" style="88"/>
    <col min="6561" max="6561" width="28.88671875" style="88" customWidth="1"/>
    <col min="6562" max="6657" width="0.88671875" style="88"/>
    <col min="6658" max="6658" width="1.88671875" style="88" customWidth="1"/>
    <col min="6659" max="6674" width="0.88671875" style="88"/>
    <col min="6675" max="6675" width="0.88671875" style="88" customWidth="1"/>
    <col min="6676" max="6697" width="0.88671875" style="88"/>
    <col min="6698" max="6698" width="0.88671875" style="88" customWidth="1"/>
    <col min="6699" max="6699" width="0.109375" style="88" customWidth="1"/>
    <col min="6700" max="6700" width="0.44140625" style="88" customWidth="1"/>
    <col min="6701" max="6702" width="0.33203125" style="88" customWidth="1"/>
    <col min="6703" max="6703" width="0.88671875" style="88"/>
    <col min="6704" max="6704" width="0.33203125" style="88" customWidth="1"/>
    <col min="6705" max="6705" width="0.109375" style="88" customWidth="1"/>
    <col min="6706" max="6710" width="0.88671875" style="88"/>
    <col min="6711" max="6711" width="0.109375" style="88" customWidth="1"/>
    <col min="6712" max="6720" width="0.88671875" style="88"/>
    <col min="6721" max="6721" width="1.5546875" style="88" customWidth="1"/>
    <col min="6722" max="6722" width="2.6640625" style="88" customWidth="1"/>
    <col min="6723" max="6723" width="2.33203125" style="88" customWidth="1"/>
    <col min="6724" max="6724" width="0.88671875" style="88"/>
    <col min="6725" max="6725" width="2.33203125" style="88" customWidth="1"/>
    <col min="6726" max="6726" width="1.6640625" style="88" customWidth="1"/>
    <col min="6727" max="6734" width="0.88671875" style="88"/>
    <col min="6735" max="6735" width="2.5546875" style="88" customWidth="1"/>
    <col min="6736" max="6737" width="0.88671875" style="88"/>
    <col min="6738" max="6739" width="0.88671875" style="88" customWidth="1"/>
    <col min="6740" max="6743" width="0.88671875" style="88"/>
    <col min="6744" max="6745" width="1" style="88" customWidth="1"/>
    <col min="6746" max="6746" width="0.88671875" style="88"/>
    <col min="6747" max="6747" width="1.5546875" style="88" customWidth="1"/>
    <col min="6748" max="6751" width="0.88671875" style="88"/>
    <col min="6752" max="6752" width="2.109375" style="88" customWidth="1"/>
    <col min="6753" max="6753" width="1.5546875" style="88" customWidth="1"/>
    <col min="6754" max="6760" width="0.88671875" style="88"/>
    <col min="6761" max="6761" width="1.6640625" style="88" customWidth="1"/>
    <col min="6762" max="6762" width="0.88671875" style="88"/>
    <col min="6763" max="6763" width="2.5546875" style="88" customWidth="1"/>
    <col min="6764" max="6764" width="1.109375" style="88" customWidth="1"/>
    <col min="6765" max="6769" width="0.88671875" style="88"/>
    <col min="6770" max="6770" width="2" style="88" customWidth="1"/>
    <col min="6771" max="6772" width="0.88671875" style="88"/>
    <col min="6773" max="6773" width="1.5546875" style="88" customWidth="1"/>
    <col min="6774" max="6774" width="1.6640625" style="88" customWidth="1"/>
    <col min="6775" max="6775" width="0.88671875" style="88"/>
    <col min="6776" max="6776" width="0.5546875" style="88" customWidth="1"/>
    <col min="6777" max="6777" width="1.33203125" style="88" customWidth="1"/>
    <col min="6778" max="6778" width="1.109375" style="88" customWidth="1"/>
    <col min="6779" max="6779" width="0.109375" style="88" customWidth="1"/>
    <col min="6780" max="6780" width="0.33203125" style="88" customWidth="1"/>
    <col min="6781" max="6787" width="0.88671875" style="88"/>
    <col min="6788" max="6788" width="1.88671875" style="88" customWidth="1"/>
    <col min="6789" max="6789" width="3.44140625" style="88" customWidth="1"/>
    <col min="6790" max="6794" width="0.88671875" style="88"/>
    <col min="6795" max="6795" width="0.88671875" style="88" customWidth="1"/>
    <col min="6796" max="6796" width="4.44140625" style="88" customWidth="1"/>
    <col min="6797" max="6798" width="0.88671875" style="88"/>
    <col min="6799" max="6799" width="2.33203125" style="88" customWidth="1"/>
    <col min="6800" max="6804" width="0.88671875" style="88"/>
    <col min="6805" max="6805" width="21.88671875" style="88" customWidth="1"/>
    <col min="6806" max="6816" width="0.88671875" style="88"/>
    <col min="6817" max="6817" width="28.88671875" style="88" customWidth="1"/>
    <col min="6818" max="6913" width="0.88671875" style="88"/>
    <col min="6914" max="6914" width="1.88671875" style="88" customWidth="1"/>
    <col min="6915" max="6930" width="0.88671875" style="88"/>
    <col min="6931" max="6931" width="0.88671875" style="88" customWidth="1"/>
    <col min="6932" max="6953" width="0.88671875" style="88"/>
    <col min="6954" max="6954" width="0.88671875" style="88" customWidth="1"/>
    <col min="6955" max="6955" width="0.109375" style="88" customWidth="1"/>
    <col min="6956" max="6956" width="0.44140625" style="88" customWidth="1"/>
    <col min="6957" max="6958" width="0.33203125" style="88" customWidth="1"/>
    <col min="6959" max="6959" width="0.88671875" style="88"/>
    <col min="6960" max="6960" width="0.33203125" style="88" customWidth="1"/>
    <col min="6961" max="6961" width="0.109375" style="88" customWidth="1"/>
    <col min="6962" max="6966" width="0.88671875" style="88"/>
    <col min="6967" max="6967" width="0.109375" style="88" customWidth="1"/>
    <col min="6968" max="6976" width="0.88671875" style="88"/>
    <col min="6977" max="6977" width="1.5546875" style="88" customWidth="1"/>
    <col min="6978" max="6978" width="2.6640625" style="88" customWidth="1"/>
    <col min="6979" max="6979" width="2.33203125" style="88" customWidth="1"/>
    <col min="6980" max="6980" width="0.88671875" style="88"/>
    <col min="6981" max="6981" width="2.33203125" style="88" customWidth="1"/>
    <col min="6982" max="6982" width="1.6640625" style="88" customWidth="1"/>
    <col min="6983" max="6990" width="0.88671875" style="88"/>
    <col min="6991" max="6991" width="2.5546875" style="88" customWidth="1"/>
    <col min="6992" max="6993" width="0.88671875" style="88"/>
    <col min="6994" max="6995" width="0.88671875" style="88" customWidth="1"/>
    <col min="6996" max="6999" width="0.88671875" style="88"/>
    <col min="7000" max="7001" width="1" style="88" customWidth="1"/>
    <col min="7002" max="7002" width="0.88671875" style="88"/>
    <col min="7003" max="7003" width="1.5546875" style="88" customWidth="1"/>
    <col min="7004" max="7007" width="0.88671875" style="88"/>
    <col min="7008" max="7008" width="2.109375" style="88" customWidth="1"/>
    <col min="7009" max="7009" width="1.5546875" style="88" customWidth="1"/>
    <col min="7010" max="7016" width="0.88671875" style="88"/>
    <col min="7017" max="7017" width="1.6640625" style="88" customWidth="1"/>
    <col min="7018" max="7018" width="0.88671875" style="88"/>
    <col min="7019" max="7019" width="2.5546875" style="88" customWidth="1"/>
    <col min="7020" max="7020" width="1.109375" style="88" customWidth="1"/>
    <col min="7021" max="7025" width="0.88671875" style="88"/>
    <col min="7026" max="7026" width="2" style="88" customWidth="1"/>
    <col min="7027" max="7028" width="0.88671875" style="88"/>
    <col min="7029" max="7029" width="1.5546875" style="88" customWidth="1"/>
    <col min="7030" max="7030" width="1.6640625" style="88" customWidth="1"/>
    <col min="7031" max="7031" width="0.88671875" style="88"/>
    <col min="7032" max="7032" width="0.5546875" style="88" customWidth="1"/>
    <col min="7033" max="7033" width="1.33203125" style="88" customWidth="1"/>
    <col min="7034" max="7034" width="1.109375" style="88" customWidth="1"/>
    <col min="7035" max="7035" width="0.109375" style="88" customWidth="1"/>
    <col min="7036" max="7036" width="0.33203125" style="88" customWidth="1"/>
    <col min="7037" max="7043" width="0.88671875" style="88"/>
    <col min="7044" max="7044" width="1.88671875" style="88" customWidth="1"/>
    <col min="7045" max="7045" width="3.44140625" style="88" customWidth="1"/>
    <col min="7046" max="7050" width="0.88671875" style="88"/>
    <col min="7051" max="7051" width="0.88671875" style="88" customWidth="1"/>
    <col min="7052" max="7052" width="4.44140625" style="88" customWidth="1"/>
    <col min="7053" max="7054" width="0.88671875" style="88"/>
    <col min="7055" max="7055" width="2.33203125" style="88" customWidth="1"/>
    <col min="7056" max="7060" width="0.88671875" style="88"/>
    <col min="7061" max="7061" width="21.88671875" style="88" customWidth="1"/>
    <col min="7062" max="7072" width="0.88671875" style="88"/>
    <col min="7073" max="7073" width="28.88671875" style="88" customWidth="1"/>
    <col min="7074" max="7169" width="0.88671875" style="88"/>
    <col min="7170" max="7170" width="1.88671875" style="88" customWidth="1"/>
    <col min="7171" max="7186" width="0.88671875" style="88"/>
    <col min="7187" max="7187" width="0.88671875" style="88" customWidth="1"/>
    <col min="7188" max="7209" width="0.88671875" style="88"/>
    <col min="7210" max="7210" width="0.88671875" style="88" customWidth="1"/>
    <col min="7211" max="7211" width="0.109375" style="88" customWidth="1"/>
    <col min="7212" max="7212" width="0.44140625" style="88" customWidth="1"/>
    <col min="7213" max="7214" width="0.33203125" style="88" customWidth="1"/>
    <col min="7215" max="7215" width="0.88671875" style="88"/>
    <col min="7216" max="7216" width="0.33203125" style="88" customWidth="1"/>
    <col min="7217" max="7217" width="0.109375" style="88" customWidth="1"/>
    <col min="7218" max="7222" width="0.88671875" style="88"/>
    <col min="7223" max="7223" width="0.109375" style="88" customWidth="1"/>
    <col min="7224" max="7232" width="0.88671875" style="88"/>
    <col min="7233" max="7233" width="1.5546875" style="88" customWidth="1"/>
    <col min="7234" max="7234" width="2.6640625" style="88" customWidth="1"/>
    <col min="7235" max="7235" width="2.33203125" style="88" customWidth="1"/>
    <col min="7236" max="7236" width="0.88671875" style="88"/>
    <col min="7237" max="7237" width="2.33203125" style="88" customWidth="1"/>
    <col min="7238" max="7238" width="1.6640625" style="88" customWidth="1"/>
    <col min="7239" max="7246" width="0.88671875" style="88"/>
    <col min="7247" max="7247" width="2.5546875" style="88" customWidth="1"/>
    <col min="7248" max="7249" width="0.88671875" style="88"/>
    <col min="7250" max="7251" width="0.88671875" style="88" customWidth="1"/>
    <col min="7252" max="7255" width="0.88671875" style="88"/>
    <col min="7256" max="7257" width="1" style="88" customWidth="1"/>
    <col min="7258" max="7258" width="0.88671875" style="88"/>
    <col min="7259" max="7259" width="1.5546875" style="88" customWidth="1"/>
    <col min="7260" max="7263" width="0.88671875" style="88"/>
    <col min="7264" max="7264" width="2.109375" style="88" customWidth="1"/>
    <col min="7265" max="7265" width="1.5546875" style="88" customWidth="1"/>
    <col min="7266" max="7272" width="0.88671875" style="88"/>
    <col min="7273" max="7273" width="1.6640625" style="88" customWidth="1"/>
    <col min="7274" max="7274" width="0.88671875" style="88"/>
    <col min="7275" max="7275" width="2.5546875" style="88" customWidth="1"/>
    <col min="7276" max="7276" width="1.109375" style="88" customWidth="1"/>
    <col min="7277" max="7281" width="0.88671875" style="88"/>
    <col min="7282" max="7282" width="2" style="88" customWidth="1"/>
    <col min="7283" max="7284" width="0.88671875" style="88"/>
    <col min="7285" max="7285" width="1.5546875" style="88" customWidth="1"/>
    <col min="7286" max="7286" width="1.6640625" style="88" customWidth="1"/>
    <col min="7287" max="7287" width="0.88671875" style="88"/>
    <col min="7288" max="7288" width="0.5546875" style="88" customWidth="1"/>
    <col min="7289" max="7289" width="1.33203125" style="88" customWidth="1"/>
    <col min="7290" max="7290" width="1.109375" style="88" customWidth="1"/>
    <col min="7291" max="7291" width="0.109375" style="88" customWidth="1"/>
    <col min="7292" max="7292" width="0.33203125" style="88" customWidth="1"/>
    <col min="7293" max="7299" width="0.88671875" style="88"/>
    <col min="7300" max="7300" width="1.88671875" style="88" customWidth="1"/>
    <col min="7301" max="7301" width="3.44140625" style="88" customWidth="1"/>
    <col min="7302" max="7306" width="0.88671875" style="88"/>
    <col min="7307" max="7307" width="0.88671875" style="88" customWidth="1"/>
    <col min="7308" max="7308" width="4.44140625" style="88" customWidth="1"/>
    <col min="7309" max="7310" width="0.88671875" style="88"/>
    <col min="7311" max="7311" width="2.33203125" style="88" customWidth="1"/>
    <col min="7312" max="7316" width="0.88671875" style="88"/>
    <col min="7317" max="7317" width="21.88671875" style="88" customWidth="1"/>
    <col min="7318" max="7328" width="0.88671875" style="88"/>
    <col min="7329" max="7329" width="28.88671875" style="88" customWidth="1"/>
    <col min="7330" max="7425" width="0.88671875" style="88"/>
    <col min="7426" max="7426" width="1.88671875" style="88" customWidth="1"/>
    <col min="7427" max="7442" width="0.88671875" style="88"/>
    <col min="7443" max="7443" width="0.88671875" style="88" customWidth="1"/>
    <col min="7444" max="7465" width="0.88671875" style="88"/>
    <col min="7466" max="7466" width="0.88671875" style="88" customWidth="1"/>
    <col min="7467" max="7467" width="0.109375" style="88" customWidth="1"/>
    <col min="7468" max="7468" width="0.44140625" style="88" customWidth="1"/>
    <col min="7469" max="7470" width="0.33203125" style="88" customWidth="1"/>
    <col min="7471" max="7471" width="0.88671875" style="88"/>
    <col min="7472" max="7472" width="0.33203125" style="88" customWidth="1"/>
    <col min="7473" max="7473" width="0.109375" style="88" customWidth="1"/>
    <col min="7474" max="7478" width="0.88671875" style="88"/>
    <col min="7479" max="7479" width="0.109375" style="88" customWidth="1"/>
    <col min="7480" max="7488" width="0.88671875" style="88"/>
    <col min="7489" max="7489" width="1.5546875" style="88" customWidth="1"/>
    <col min="7490" max="7490" width="2.6640625" style="88" customWidth="1"/>
    <col min="7491" max="7491" width="2.33203125" style="88" customWidth="1"/>
    <col min="7492" max="7492" width="0.88671875" style="88"/>
    <col min="7493" max="7493" width="2.33203125" style="88" customWidth="1"/>
    <col min="7494" max="7494" width="1.6640625" style="88" customWidth="1"/>
    <col min="7495" max="7502" width="0.88671875" style="88"/>
    <col min="7503" max="7503" width="2.5546875" style="88" customWidth="1"/>
    <col min="7504" max="7505" width="0.88671875" style="88"/>
    <col min="7506" max="7507" width="0.88671875" style="88" customWidth="1"/>
    <col min="7508" max="7511" width="0.88671875" style="88"/>
    <col min="7512" max="7513" width="1" style="88" customWidth="1"/>
    <col min="7514" max="7514" width="0.88671875" style="88"/>
    <col min="7515" max="7515" width="1.5546875" style="88" customWidth="1"/>
    <col min="7516" max="7519" width="0.88671875" style="88"/>
    <col min="7520" max="7520" width="2.109375" style="88" customWidth="1"/>
    <col min="7521" max="7521" width="1.5546875" style="88" customWidth="1"/>
    <col min="7522" max="7528" width="0.88671875" style="88"/>
    <col min="7529" max="7529" width="1.6640625" style="88" customWidth="1"/>
    <col min="7530" max="7530" width="0.88671875" style="88"/>
    <col min="7531" max="7531" width="2.5546875" style="88" customWidth="1"/>
    <col min="7532" max="7532" width="1.109375" style="88" customWidth="1"/>
    <col min="7533" max="7537" width="0.88671875" style="88"/>
    <col min="7538" max="7538" width="2" style="88" customWidth="1"/>
    <col min="7539" max="7540" width="0.88671875" style="88"/>
    <col min="7541" max="7541" width="1.5546875" style="88" customWidth="1"/>
    <col min="7542" max="7542" width="1.6640625" style="88" customWidth="1"/>
    <col min="7543" max="7543" width="0.88671875" style="88"/>
    <col min="7544" max="7544" width="0.5546875" style="88" customWidth="1"/>
    <col min="7545" max="7545" width="1.33203125" style="88" customWidth="1"/>
    <col min="7546" max="7546" width="1.109375" style="88" customWidth="1"/>
    <col min="7547" max="7547" width="0.109375" style="88" customWidth="1"/>
    <col min="7548" max="7548" width="0.33203125" style="88" customWidth="1"/>
    <col min="7549" max="7555" width="0.88671875" style="88"/>
    <col min="7556" max="7556" width="1.88671875" style="88" customWidth="1"/>
    <col min="7557" max="7557" width="3.44140625" style="88" customWidth="1"/>
    <col min="7558" max="7562" width="0.88671875" style="88"/>
    <col min="7563" max="7563" width="0.88671875" style="88" customWidth="1"/>
    <col min="7564" max="7564" width="4.44140625" style="88" customWidth="1"/>
    <col min="7565" max="7566" width="0.88671875" style="88"/>
    <col min="7567" max="7567" width="2.33203125" style="88" customWidth="1"/>
    <col min="7568" max="7572" width="0.88671875" style="88"/>
    <col min="7573" max="7573" width="21.88671875" style="88" customWidth="1"/>
    <col min="7574" max="7584" width="0.88671875" style="88"/>
    <col min="7585" max="7585" width="28.88671875" style="88" customWidth="1"/>
    <col min="7586" max="7681" width="0.88671875" style="88"/>
    <col min="7682" max="7682" width="1.88671875" style="88" customWidth="1"/>
    <col min="7683" max="7698" width="0.88671875" style="88"/>
    <col min="7699" max="7699" width="0.88671875" style="88" customWidth="1"/>
    <col min="7700" max="7721" width="0.88671875" style="88"/>
    <col min="7722" max="7722" width="0.88671875" style="88" customWidth="1"/>
    <col min="7723" max="7723" width="0.109375" style="88" customWidth="1"/>
    <col min="7724" max="7724" width="0.44140625" style="88" customWidth="1"/>
    <col min="7725" max="7726" width="0.33203125" style="88" customWidth="1"/>
    <col min="7727" max="7727" width="0.88671875" style="88"/>
    <col min="7728" max="7728" width="0.33203125" style="88" customWidth="1"/>
    <col min="7729" max="7729" width="0.109375" style="88" customWidth="1"/>
    <col min="7730" max="7734" width="0.88671875" style="88"/>
    <col min="7735" max="7735" width="0.109375" style="88" customWidth="1"/>
    <col min="7736" max="7744" width="0.88671875" style="88"/>
    <col min="7745" max="7745" width="1.5546875" style="88" customWidth="1"/>
    <col min="7746" max="7746" width="2.6640625" style="88" customWidth="1"/>
    <col min="7747" max="7747" width="2.33203125" style="88" customWidth="1"/>
    <col min="7748" max="7748" width="0.88671875" style="88"/>
    <col min="7749" max="7749" width="2.33203125" style="88" customWidth="1"/>
    <col min="7750" max="7750" width="1.6640625" style="88" customWidth="1"/>
    <col min="7751" max="7758" width="0.88671875" style="88"/>
    <col min="7759" max="7759" width="2.5546875" style="88" customWidth="1"/>
    <col min="7760" max="7761" width="0.88671875" style="88"/>
    <col min="7762" max="7763" width="0.88671875" style="88" customWidth="1"/>
    <col min="7764" max="7767" width="0.88671875" style="88"/>
    <col min="7768" max="7769" width="1" style="88" customWidth="1"/>
    <col min="7770" max="7770" width="0.88671875" style="88"/>
    <col min="7771" max="7771" width="1.5546875" style="88" customWidth="1"/>
    <col min="7772" max="7775" width="0.88671875" style="88"/>
    <col min="7776" max="7776" width="2.109375" style="88" customWidth="1"/>
    <col min="7777" max="7777" width="1.5546875" style="88" customWidth="1"/>
    <col min="7778" max="7784" width="0.88671875" style="88"/>
    <col min="7785" max="7785" width="1.6640625" style="88" customWidth="1"/>
    <col min="7786" max="7786" width="0.88671875" style="88"/>
    <col min="7787" max="7787" width="2.5546875" style="88" customWidth="1"/>
    <col min="7788" max="7788" width="1.109375" style="88" customWidth="1"/>
    <col min="7789" max="7793" width="0.88671875" style="88"/>
    <col min="7794" max="7794" width="2" style="88" customWidth="1"/>
    <col min="7795" max="7796" width="0.88671875" style="88"/>
    <col min="7797" max="7797" width="1.5546875" style="88" customWidth="1"/>
    <col min="7798" max="7798" width="1.6640625" style="88" customWidth="1"/>
    <col min="7799" max="7799" width="0.88671875" style="88"/>
    <col min="7800" max="7800" width="0.5546875" style="88" customWidth="1"/>
    <col min="7801" max="7801" width="1.33203125" style="88" customWidth="1"/>
    <col min="7802" max="7802" width="1.109375" style="88" customWidth="1"/>
    <col min="7803" max="7803" width="0.109375" style="88" customWidth="1"/>
    <col min="7804" max="7804" width="0.33203125" style="88" customWidth="1"/>
    <col min="7805" max="7811" width="0.88671875" style="88"/>
    <col min="7812" max="7812" width="1.88671875" style="88" customWidth="1"/>
    <col min="7813" max="7813" width="3.44140625" style="88" customWidth="1"/>
    <col min="7814" max="7818" width="0.88671875" style="88"/>
    <col min="7819" max="7819" width="0.88671875" style="88" customWidth="1"/>
    <col min="7820" max="7820" width="4.44140625" style="88" customWidth="1"/>
    <col min="7821" max="7822" width="0.88671875" style="88"/>
    <col min="7823" max="7823" width="2.33203125" style="88" customWidth="1"/>
    <col min="7824" max="7828" width="0.88671875" style="88"/>
    <col min="7829" max="7829" width="21.88671875" style="88" customWidth="1"/>
    <col min="7830" max="7840" width="0.88671875" style="88"/>
    <col min="7841" max="7841" width="28.88671875" style="88" customWidth="1"/>
    <col min="7842" max="7937" width="0.88671875" style="88"/>
    <col min="7938" max="7938" width="1.88671875" style="88" customWidth="1"/>
    <col min="7939" max="7954" width="0.88671875" style="88"/>
    <col min="7955" max="7955" width="0.88671875" style="88" customWidth="1"/>
    <col min="7956" max="7977" width="0.88671875" style="88"/>
    <col min="7978" max="7978" width="0.88671875" style="88" customWidth="1"/>
    <col min="7979" max="7979" width="0.109375" style="88" customWidth="1"/>
    <col min="7980" max="7980" width="0.44140625" style="88" customWidth="1"/>
    <col min="7981" max="7982" width="0.33203125" style="88" customWidth="1"/>
    <col min="7983" max="7983" width="0.88671875" style="88"/>
    <col min="7984" max="7984" width="0.33203125" style="88" customWidth="1"/>
    <col min="7985" max="7985" width="0.109375" style="88" customWidth="1"/>
    <col min="7986" max="7990" width="0.88671875" style="88"/>
    <col min="7991" max="7991" width="0.109375" style="88" customWidth="1"/>
    <col min="7992" max="8000" width="0.88671875" style="88"/>
    <col min="8001" max="8001" width="1.5546875" style="88" customWidth="1"/>
    <col min="8002" max="8002" width="2.6640625" style="88" customWidth="1"/>
    <col min="8003" max="8003" width="2.33203125" style="88" customWidth="1"/>
    <col min="8004" max="8004" width="0.88671875" style="88"/>
    <col min="8005" max="8005" width="2.33203125" style="88" customWidth="1"/>
    <col min="8006" max="8006" width="1.6640625" style="88" customWidth="1"/>
    <col min="8007" max="8014" width="0.88671875" style="88"/>
    <col min="8015" max="8015" width="2.5546875" style="88" customWidth="1"/>
    <col min="8016" max="8017" width="0.88671875" style="88"/>
    <col min="8018" max="8019" width="0.88671875" style="88" customWidth="1"/>
    <col min="8020" max="8023" width="0.88671875" style="88"/>
    <col min="8024" max="8025" width="1" style="88" customWidth="1"/>
    <col min="8026" max="8026" width="0.88671875" style="88"/>
    <col min="8027" max="8027" width="1.5546875" style="88" customWidth="1"/>
    <col min="8028" max="8031" width="0.88671875" style="88"/>
    <col min="8032" max="8032" width="2.109375" style="88" customWidth="1"/>
    <col min="8033" max="8033" width="1.5546875" style="88" customWidth="1"/>
    <col min="8034" max="8040" width="0.88671875" style="88"/>
    <col min="8041" max="8041" width="1.6640625" style="88" customWidth="1"/>
    <col min="8042" max="8042" width="0.88671875" style="88"/>
    <col min="8043" max="8043" width="2.5546875" style="88" customWidth="1"/>
    <col min="8044" max="8044" width="1.109375" style="88" customWidth="1"/>
    <col min="8045" max="8049" width="0.88671875" style="88"/>
    <col min="8050" max="8050" width="2" style="88" customWidth="1"/>
    <col min="8051" max="8052" width="0.88671875" style="88"/>
    <col min="8053" max="8053" width="1.5546875" style="88" customWidth="1"/>
    <col min="8054" max="8054" width="1.6640625" style="88" customWidth="1"/>
    <col min="8055" max="8055" width="0.88671875" style="88"/>
    <col min="8056" max="8056" width="0.5546875" style="88" customWidth="1"/>
    <col min="8057" max="8057" width="1.33203125" style="88" customWidth="1"/>
    <col min="8058" max="8058" width="1.109375" style="88" customWidth="1"/>
    <col min="8059" max="8059" width="0.109375" style="88" customWidth="1"/>
    <col min="8060" max="8060" width="0.33203125" style="88" customWidth="1"/>
    <col min="8061" max="8067" width="0.88671875" style="88"/>
    <col min="8068" max="8068" width="1.88671875" style="88" customWidth="1"/>
    <col min="8069" max="8069" width="3.44140625" style="88" customWidth="1"/>
    <col min="8070" max="8074" width="0.88671875" style="88"/>
    <col min="8075" max="8075" width="0.88671875" style="88" customWidth="1"/>
    <col min="8076" max="8076" width="4.44140625" style="88" customWidth="1"/>
    <col min="8077" max="8078" width="0.88671875" style="88"/>
    <col min="8079" max="8079" width="2.33203125" style="88" customWidth="1"/>
    <col min="8080" max="8084" width="0.88671875" style="88"/>
    <col min="8085" max="8085" width="21.88671875" style="88" customWidth="1"/>
    <col min="8086" max="8096" width="0.88671875" style="88"/>
    <col min="8097" max="8097" width="28.88671875" style="88" customWidth="1"/>
    <col min="8098" max="8193" width="0.88671875" style="88"/>
    <col min="8194" max="8194" width="1.88671875" style="88" customWidth="1"/>
    <col min="8195" max="8210" width="0.88671875" style="88"/>
    <col min="8211" max="8211" width="0.88671875" style="88" customWidth="1"/>
    <col min="8212" max="8233" width="0.88671875" style="88"/>
    <col min="8234" max="8234" width="0.88671875" style="88" customWidth="1"/>
    <col min="8235" max="8235" width="0.109375" style="88" customWidth="1"/>
    <col min="8236" max="8236" width="0.44140625" style="88" customWidth="1"/>
    <col min="8237" max="8238" width="0.33203125" style="88" customWidth="1"/>
    <col min="8239" max="8239" width="0.88671875" style="88"/>
    <col min="8240" max="8240" width="0.33203125" style="88" customWidth="1"/>
    <col min="8241" max="8241" width="0.109375" style="88" customWidth="1"/>
    <col min="8242" max="8246" width="0.88671875" style="88"/>
    <col min="8247" max="8247" width="0.109375" style="88" customWidth="1"/>
    <col min="8248" max="8256" width="0.88671875" style="88"/>
    <col min="8257" max="8257" width="1.5546875" style="88" customWidth="1"/>
    <col min="8258" max="8258" width="2.6640625" style="88" customWidth="1"/>
    <col min="8259" max="8259" width="2.33203125" style="88" customWidth="1"/>
    <col min="8260" max="8260" width="0.88671875" style="88"/>
    <col min="8261" max="8261" width="2.33203125" style="88" customWidth="1"/>
    <col min="8262" max="8262" width="1.6640625" style="88" customWidth="1"/>
    <col min="8263" max="8270" width="0.88671875" style="88"/>
    <col min="8271" max="8271" width="2.5546875" style="88" customWidth="1"/>
    <col min="8272" max="8273" width="0.88671875" style="88"/>
    <col min="8274" max="8275" width="0.88671875" style="88" customWidth="1"/>
    <col min="8276" max="8279" width="0.88671875" style="88"/>
    <col min="8280" max="8281" width="1" style="88" customWidth="1"/>
    <col min="8282" max="8282" width="0.88671875" style="88"/>
    <col min="8283" max="8283" width="1.5546875" style="88" customWidth="1"/>
    <col min="8284" max="8287" width="0.88671875" style="88"/>
    <col min="8288" max="8288" width="2.109375" style="88" customWidth="1"/>
    <col min="8289" max="8289" width="1.5546875" style="88" customWidth="1"/>
    <col min="8290" max="8296" width="0.88671875" style="88"/>
    <col min="8297" max="8297" width="1.6640625" style="88" customWidth="1"/>
    <col min="8298" max="8298" width="0.88671875" style="88"/>
    <col min="8299" max="8299" width="2.5546875" style="88" customWidth="1"/>
    <col min="8300" max="8300" width="1.109375" style="88" customWidth="1"/>
    <col min="8301" max="8305" width="0.88671875" style="88"/>
    <col min="8306" max="8306" width="2" style="88" customWidth="1"/>
    <col min="8307" max="8308" width="0.88671875" style="88"/>
    <col min="8309" max="8309" width="1.5546875" style="88" customWidth="1"/>
    <col min="8310" max="8310" width="1.6640625" style="88" customWidth="1"/>
    <col min="8311" max="8311" width="0.88671875" style="88"/>
    <col min="8312" max="8312" width="0.5546875" style="88" customWidth="1"/>
    <col min="8313" max="8313" width="1.33203125" style="88" customWidth="1"/>
    <col min="8314" max="8314" width="1.109375" style="88" customWidth="1"/>
    <col min="8315" max="8315" width="0.109375" style="88" customWidth="1"/>
    <col min="8316" max="8316" width="0.33203125" style="88" customWidth="1"/>
    <col min="8317" max="8323" width="0.88671875" style="88"/>
    <col min="8324" max="8324" width="1.88671875" style="88" customWidth="1"/>
    <col min="8325" max="8325" width="3.44140625" style="88" customWidth="1"/>
    <col min="8326" max="8330" width="0.88671875" style="88"/>
    <col min="8331" max="8331" width="0.88671875" style="88" customWidth="1"/>
    <col min="8332" max="8332" width="4.44140625" style="88" customWidth="1"/>
    <col min="8333" max="8334" width="0.88671875" style="88"/>
    <col min="8335" max="8335" width="2.33203125" style="88" customWidth="1"/>
    <col min="8336" max="8340" width="0.88671875" style="88"/>
    <col min="8341" max="8341" width="21.88671875" style="88" customWidth="1"/>
    <col min="8342" max="8352" width="0.88671875" style="88"/>
    <col min="8353" max="8353" width="28.88671875" style="88" customWidth="1"/>
    <col min="8354" max="8449" width="0.88671875" style="88"/>
    <col min="8450" max="8450" width="1.88671875" style="88" customWidth="1"/>
    <col min="8451" max="8466" width="0.88671875" style="88"/>
    <col min="8467" max="8467" width="0.88671875" style="88" customWidth="1"/>
    <col min="8468" max="8489" width="0.88671875" style="88"/>
    <col min="8490" max="8490" width="0.88671875" style="88" customWidth="1"/>
    <col min="8491" max="8491" width="0.109375" style="88" customWidth="1"/>
    <col min="8492" max="8492" width="0.44140625" style="88" customWidth="1"/>
    <col min="8493" max="8494" width="0.33203125" style="88" customWidth="1"/>
    <col min="8495" max="8495" width="0.88671875" style="88"/>
    <col min="8496" max="8496" width="0.33203125" style="88" customWidth="1"/>
    <col min="8497" max="8497" width="0.109375" style="88" customWidth="1"/>
    <col min="8498" max="8502" width="0.88671875" style="88"/>
    <col min="8503" max="8503" width="0.109375" style="88" customWidth="1"/>
    <col min="8504" max="8512" width="0.88671875" style="88"/>
    <col min="8513" max="8513" width="1.5546875" style="88" customWidth="1"/>
    <col min="8514" max="8514" width="2.6640625" style="88" customWidth="1"/>
    <col min="8515" max="8515" width="2.33203125" style="88" customWidth="1"/>
    <col min="8516" max="8516" width="0.88671875" style="88"/>
    <col min="8517" max="8517" width="2.33203125" style="88" customWidth="1"/>
    <col min="8518" max="8518" width="1.6640625" style="88" customWidth="1"/>
    <col min="8519" max="8526" width="0.88671875" style="88"/>
    <col min="8527" max="8527" width="2.5546875" style="88" customWidth="1"/>
    <col min="8528" max="8529" width="0.88671875" style="88"/>
    <col min="8530" max="8531" width="0.88671875" style="88" customWidth="1"/>
    <col min="8532" max="8535" width="0.88671875" style="88"/>
    <col min="8536" max="8537" width="1" style="88" customWidth="1"/>
    <col min="8538" max="8538" width="0.88671875" style="88"/>
    <col min="8539" max="8539" width="1.5546875" style="88" customWidth="1"/>
    <col min="8540" max="8543" width="0.88671875" style="88"/>
    <col min="8544" max="8544" width="2.109375" style="88" customWidth="1"/>
    <col min="8545" max="8545" width="1.5546875" style="88" customWidth="1"/>
    <col min="8546" max="8552" width="0.88671875" style="88"/>
    <col min="8553" max="8553" width="1.6640625" style="88" customWidth="1"/>
    <col min="8554" max="8554" width="0.88671875" style="88"/>
    <col min="8555" max="8555" width="2.5546875" style="88" customWidth="1"/>
    <col min="8556" max="8556" width="1.109375" style="88" customWidth="1"/>
    <col min="8557" max="8561" width="0.88671875" style="88"/>
    <col min="8562" max="8562" width="2" style="88" customWidth="1"/>
    <col min="8563" max="8564" width="0.88671875" style="88"/>
    <col min="8565" max="8565" width="1.5546875" style="88" customWidth="1"/>
    <col min="8566" max="8566" width="1.6640625" style="88" customWidth="1"/>
    <col min="8567" max="8567" width="0.88671875" style="88"/>
    <col min="8568" max="8568" width="0.5546875" style="88" customWidth="1"/>
    <col min="8569" max="8569" width="1.33203125" style="88" customWidth="1"/>
    <col min="8570" max="8570" width="1.109375" style="88" customWidth="1"/>
    <col min="8571" max="8571" width="0.109375" style="88" customWidth="1"/>
    <col min="8572" max="8572" width="0.33203125" style="88" customWidth="1"/>
    <col min="8573" max="8579" width="0.88671875" style="88"/>
    <col min="8580" max="8580" width="1.88671875" style="88" customWidth="1"/>
    <col min="8581" max="8581" width="3.44140625" style="88" customWidth="1"/>
    <col min="8582" max="8586" width="0.88671875" style="88"/>
    <col min="8587" max="8587" width="0.88671875" style="88" customWidth="1"/>
    <col min="8588" max="8588" width="4.44140625" style="88" customWidth="1"/>
    <col min="8589" max="8590" width="0.88671875" style="88"/>
    <col min="8591" max="8591" width="2.33203125" style="88" customWidth="1"/>
    <col min="8592" max="8596" width="0.88671875" style="88"/>
    <col min="8597" max="8597" width="21.88671875" style="88" customWidth="1"/>
    <col min="8598" max="8608" width="0.88671875" style="88"/>
    <col min="8609" max="8609" width="28.88671875" style="88" customWidth="1"/>
    <col min="8610" max="8705" width="0.88671875" style="88"/>
    <col min="8706" max="8706" width="1.88671875" style="88" customWidth="1"/>
    <col min="8707" max="8722" width="0.88671875" style="88"/>
    <col min="8723" max="8723" width="0.88671875" style="88" customWidth="1"/>
    <col min="8724" max="8745" width="0.88671875" style="88"/>
    <col min="8746" max="8746" width="0.88671875" style="88" customWidth="1"/>
    <col min="8747" max="8747" width="0.109375" style="88" customWidth="1"/>
    <col min="8748" max="8748" width="0.44140625" style="88" customWidth="1"/>
    <col min="8749" max="8750" width="0.33203125" style="88" customWidth="1"/>
    <col min="8751" max="8751" width="0.88671875" style="88"/>
    <col min="8752" max="8752" width="0.33203125" style="88" customWidth="1"/>
    <col min="8753" max="8753" width="0.109375" style="88" customWidth="1"/>
    <col min="8754" max="8758" width="0.88671875" style="88"/>
    <col min="8759" max="8759" width="0.109375" style="88" customWidth="1"/>
    <col min="8760" max="8768" width="0.88671875" style="88"/>
    <col min="8769" max="8769" width="1.5546875" style="88" customWidth="1"/>
    <col min="8770" max="8770" width="2.6640625" style="88" customWidth="1"/>
    <col min="8771" max="8771" width="2.33203125" style="88" customWidth="1"/>
    <col min="8772" max="8772" width="0.88671875" style="88"/>
    <col min="8773" max="8773" width="2.33203125" style="88" customWidth="1"/>
    <col min="8774" max="8774" width="1.6640625" style="88" customWidth="1"/>
    <col min="8775" max="8782" width="0.88671875" style="88"/>
    <col min="8783" max="8783" width="2.5546875" style="88" customWidth="1"/>
    <col min="8784" max="8785" width="0.88671875" style="88"/>
    <col min="8786" max="8787" width="0.88671875" style="88" customWidth="1"/>
    <col min="8788" max="8791" width="0.88671875" style="88"/>
    <col min="8792" max="8793" width="1" style="88" customWidth="1"/>
    <col min="8794" max="8794" width="0.88671875" style="88"/>
    <col min="8795" max="8795" width="1.5546875" style="88" customWidth="1"/>
    <col min="8796" max="8799" width="0.88671875" style="88"/>
    <col min="8800" max="8800" width="2.109375" style="88" customWidth="1"/>
    <col min="8801" max="8801" width="1.5546875" style="88" customWidth="1"/>
    <col min="8802" max="8808" width="0.88671875" style="88"/>
    <col min="8809" max="8809" width="1.6640625" style="88" customWidth="1"/>
    <col min="8810" max="8810" width="0.88671875" style="88"/>
    <col min="8811" max="8811" width="2.5546875" style="88" customWidth="1"/>
    <col min="8812" max="8812" width="1.109375" style="88" customWidth="1"/>
    <col min="8813" max="8817" width="0.88671875" style="88"/>
    <col min="8818" max="8818" width="2" style="88" customWidth="1"/>
    <col min="8819" max="8820" width="0.88671875" style="88"/>
    <col min="8821" max="8821" width="1.5546875" style="88" customWidth="1"/>
    <col min="8822" max="8822" width="1.6640625" style="88" customWidth="1"/>
    <col min="8823" max="8823" width="0.88671875" style="88"/>
    <col min="8824" max="8824" width="0.5546875" style="88" customWidth="1"/>
    <col min="8825" max="8825" width="1.33203125" style="88" customWidth="1"/>
    <col min="8826" max="8826" width="1.109375" style="88" customWidth="1"/>
    <col min="8827" max="8827" width="0.109375" style="88" customWidth="1"/>
    <col min="8828" max="8828" width="0.33203125" style="88" customWidth="1"/>
    <col min="8829" max="8835" width="0.88671875" style="88"/>
    <col min="8836" max="8836" width="1.88671875" style="88" customWidth="1"/>
    <col min="8837" max="8837" width="3.44140625" style="88" customWidth="1"/>
    <col min="8838" max="8842" width="0.88671875" style="88"/>
    <col min="8843" max="8843" width="0.88671875" style="88" customWidth="1"/>
    <col min="8844" max="8844" width="4.44140625" style="88" customWidth="1"/>
    <col min="8845" max="8846" width="0.88671875" style="88"/>
    <col min="8847" max="8847" width="2.33203125" style="88" customWidth="1"/>
    <col min="8848" max="8852" width="0.88671875" style="88"/>
    <col min="8853" max="8853" width="21.88671875" style="88" customWidth="1"/>
    <col min="8854" max="8864" width="0.88671875" style="88"/>
    <col min="8865" max="8865" width="28.88671875" style="88" customWidth="1"/>
    <col min="8866" max="8961" width="0.88671875" style="88"/>
    <col min="8962" max="8962" width="1.88671875" style="88" customWidth="1"/>
    <col min="8963" max="8978" width="0.88671875" style="88"/>
    <col min="8979" max="8979" width="0.88671875" style="88" customWidth="1"/>
    <col min="8980" max="9001" width="0.88671875" style="88"/>
    <col min="9002" max="9002" width="0.88671875" style="88" customWidth="1"/>
    <col min="9003" max="9003" width="0.109375" style="88" customWidth="1"/>
    <col min="9004" max="9004" width="0.44140625" style="88" customWidth="1"/>
    <col min="9005" max="9006" width="0.33203125" style="88" customWidth="1"/>
    <col min="9007" max="9007" width="0.88671875" style="88"/>
    <col min="9008" max="9008" width="0.33203125" style="88" customWidth="1"/>
    <col min="9009" max="9009" width="0.109375" style="88" customWidth="1"/>
    <col min="9010" max="9014" width="0.88671875" style="88"/>
    <col min="9015" max="9015" width="0.109375" style="88" customWidth="1"/>
    <col min="9016" max="9024" width="0.88671875" style="88"/>
    <col min="9025" max="9025" width="1.5546875" style="88" customWidth="1"/>
    <col min="9026" max="9026" width="2.6640625" style="88" customWidth="1"/>
    <col min="9027" max="9027" width="2.33203125" style="88" customWidth="1"/>
    <col min="9028" max="9028" width="0.88671875" style="88"/>
    <col min="9029" max="9029" width="2.33203125" style="88" customWidth="1"/>
    <col min="9030" max="9030" width="1.6640625" style="88" customWidth="1"/>
    <col min="9031" max="9038" width="0.88671875" style="88"/>
    <col min="9039" max="9039" width="2.5546875" style="88" customWidth="1"/>
    <col min="9040" max="9041" width="0.88671875" style="88"/>
    <col min="9042" max="9043" width="0.88671875" style="88" customWidth="1"/>
    <col min="9044" max="9047" width="0.88671875" style="88"/>
    <col min="9048" max="9049" width="1" style="88" customWidth="1"/>
    <col min="9050" max="9050" width="0.88671875" style="88"/>
    <col min="9051" max="9051" width="1.5546875" style="88" customWidth="1"/>
    <col min="9052" max="9055" width="0.88671875" style="88"/>
    <col min="9056" max="9056" width="2.109375" style="88" customWidth="1"/>
    <col min="9057" max="9057" width="1.5546875" style="88" customWidth="1"/>
    <col min="9058" max="9064" width="0.88671875" style="88"/>
    <col min="9065" max="9065" width="1.6640625" style="88" customWidth="1"/>
    <col min="9066" max="9066" width="0.88671875" style="88"/>
    <col min="9067" max="9067" width="2.5546875" style="88" customWidth="1"/>
    <col min="9068" max="9068" width="1.109375" style="88" customWidth="1"/>
    <col min="9069" max="9073" width="0.88671875" style="88"/>
    <col min="9074" max="9074" width="2" style="88" customWidth="1"/>
    <col min="9075" max="9076" width="0.88671875" style="88"/>
    <col min="9077" max="9077" width="1.5546875" style="88" customWidth="1"/>
    <col min="9078" max="9078" width="1.6640625" style="88" customWidth="1"/>
    <col min="9079" max="9079" width="0.88671875" style="88"/>
    <col min="9080" max="9080" width="0.5546875" style="88" customWidth="1"/>
    <col min="9081" max="9081" width="1.33203125" style="88" customWidth="1"/>
    <col min="9082" max="9082" width="1.109375" style="88" customWidth="1"/>
    <col min="9083" max="9083" width="0.109375" style="88" customWidth="1"/>
    <col min="9084" max="9084" width="0.33203125" style="88" customWidth="1"/>
    <col min="9085" max="9091" width="0.88671875" style="88"/>
    <col min="9092" max="9092" width="1.88671875" style="88" customWidth="1"/>
    <col min="9093" max="9093" width="3.44140625" style="88" customWidth="1"/>
    <col min="9094" max="9098" width="0.88671875" style="88"/>
    <col min="9099" max="9099" width="0.88671875" style="88" customWidth="1"/>
    <col min="9100" max="9100" width="4.44140625" style="88" customWidth="1"/>
    <col min="9101" max="9102" width="0.88671875" style="88"/>
    <col min="9103" max="9103" width="2.33203125" style="88" customWidth="1"/>
    <col min="9104" max="9108" width="0.88671875" style="88"/>
    <col min="9109" max="9109" width="21.88671875" style="88" customWidth="1"/>
    <col min="9110" max="9120" width="0.88671875" style="88"/>
    <col min="9121" max="9121" width="28.88671875" style="88" customWidth="1"/>
    <col min="9122" max="9217" width="0.88671875" style="88"/>
    <col min="9218" max="9218" width="1.88671875" style="88" customWidth="1"/>
    <col min="9219" max="9234" width="0.88671875" style="88"/>
    <col min="9235" max="9235" width="0.88671875" style="88" customWidth="1"/>
    <col min="9236" max="9257" width="0.88671875" style="88"/>
    <col min="9258" max="9258" width="0.88671875" style="88" customWidth="1"/>
    <col min="9259" max="9259" width="0.109375" style="88" customWidth="1"/>
    <col min="9260" max="9260" width="0.44140625" style="88" customWidth="1"/>
    <col min="9261" max="9262" width="0.33203125" style="88" customWidth="1"/>
    <col min="9263" max="9263" width="0.88671875" style="88"/>
    <col min="9264" max="9264" width="0.33203125" style="88" customWidth="1"/>
    <col min="9265" max="9265" width="0.109375" style="88" customWidth="1"/>
    <col min="9266" max="9270" width="0.88671875" style="88"/>
    <col min="9271" max="9271" width="0.109375" style="88" customWidth="1"/>
    <col min="9272" max="9280" width="0.88671875" style="88"/>
    <col min="9281" max="9281" width="1.5546875" style="88" customWidth="1"/>
    <col min="9282" max="9282" width="2.6640625" style="88" customWidth="1"/>
    <col min="9283" max="9283" width="2.33203125" style="88" customWidth="1"/>
    <col min="9284" max="9284" width="0.88671875" style="88"/>
    <col min="9285" max="9285" width="2.33203125" style="88" customWidth="1"/>
    <col min="9286" max="9286" width="1.6640625" style="88" customWidth="1"/>
    <col min="9287" max="9294" width="0.88671875" style="88"/>
    <col min="9295" max="9295" width="2.5546875" style="88" customWidth="1"/>
    <col min="9296" max="9297" width="0.88671875" style="88"/>
    <col min="9298" max="9299" width="0.88671875" style="88" customWidth="1"/>
    <col min="9300" max="9303" width="0.88671875" style="88"/>
    <col min="9304" max="9305" width="1" style="88" customWidth="1"/>
    <col min="9306" max="9306" width="0.88671875" style="88"/>
    <col min="9307" max="9307" width="1.5546875" style="88" customWidth="1"/>
    <col min="9308" max="9311" width="0.88671875" style="88"/>
    <col min="9312" max="9312" width="2.109375" style="88" customWidth="1"/>
    <col min="9313" max="9313" width="1.5546875" style="88" customWidth="1"/>
    <col min="9314" max="9320" width="0.88671875" style="88"/>
    <col min="9321" max="9321" width="1.6640625" style="88" customWidth="1"/>
    <col min="9322" max="9322" width="0.88671875" style="88"/>
    <col min="9323" max="9323" width="2.5546875" style="88" customWidth="1"/>
    <col min="9324" max="9324" width="1.109375" style="88" customWidth="1"/>
    <col min="9325" max="9329" width="0.88671875" style="88"/>
    <col min="9330" max="9330" width="2" style="88" customWidth="1"/>
    <col min="9331" max="9332" width="0.88671875" style="88"/>
    <col min="9333" max="9333" width="1.5546875" style="88" customWidth="1"/>
    <col min="9334" max="9334" width="1.6640625" style="88" customWidth="1"/>
    <col min="9335" max="9335" width="0.88671875" style="88"/>
    <col min="9336" max="9336" width="0.5546875" style="88" customWidth="1"/>
    <col min="9337" max="9337" width="1.33203125" style="88" customWidth="1"/>
    <col min="9338" max="9338" width="1.109375" style="88" customWidth="1"/>
    <col min="9339" max="9339" width="0.109375" style="88" customWidth="1"/>
    <col min="9340" max="9340" width="0.33203125" style="88" customWidth="1"/>
    <col min="9341" max="9347" width="0.88671875" style="88"/>
    <col min="9348" max="9348" width="1.88671875" style="88" customWidth="1"/>
    <col min="9349" max="9349" width="3.44140625" style="88" customWidth="1"/>
    <col min="9350" max="9354" width="0.88671875" style="88"/>
    <col min="9355" max="9355" width="0.88671875" style="88" customWidth="1"/>
    <col min="9356" max="9356" width="4.44140625" style="88" customWidth="1"/>
    <col min="9357" max="9358" width="0.88671875" style="88"/>
    <col min="9359" max="9359" width="2.33203125" style="88" customWidth="1"/>
    <col min="9360" max="9364" width="0.88671875" style="88"/>
    <col min="9365" max="9365" width="21.88671875" style="88" customWidth="1"/>
    <col min="9366" max="9376" width="0.88671875" style="88"/>
    <col min="9377" max="9377" width="28.88671875" style="88" customWidth="1"/>
    <col min="9378" max="9473" width="0.88671875" style="88"/>
    <col min="9474" max="9474" width="1.88671875" style="88" customWidth="1"/>
    <col min="9475" max="9490" width="0.88671875" style="88"/>
    <col min="9491" max="9491" width="0.88671875" style="88" customWidth="1"/>
    <col min="9492" max="9513" width="0.88671875" style="88"/>
    <col min="9514" max="9514" width="0.88671875" style="88" customWidth="1"/>
    <col min="9515" max="9515" width="0.109375" style="88" customWidth="1"/>
    <col min="9516" max="9516" width="0.44140625" style="88" customWidth="1"/>
    <col min="9517" max="9518" width="0.33203125" style="88" customWidth="1"/>
    <col min="9519" max="9519" width="0.88671875" style="88"/>
    <col min="9520" max="9520" width="0.33203125" style="88" customWidth="1"/>
    <col min="9521" max="9521" width="0.109375" style="88" customWidth="1"/>
    <col min="9522" max="9526" width="0.88671875" style="88"/>
    <col min="9527" max="9527" width="0.109375" style="88" customWidth="1"/>
    <col min="9528" max="9536" width="0.88671875" style="88"/>
    <col min="9537" max="9537" width="1.5546875" style="88" customWidth="1"/>
    <col min="9538" max="9538" width="2.6640625" style="88" customWidth="1"/>
    <col min="9539" max="9539" width="2.33203125" style="88" customWidth="1"/>
    <col min="9540" max="9540" width="0.88671875" style="88"/>
    <col min="9541" max="9541" width="2.33203125" style="88" customWidth="1"/>
    <col min="9542" max="9542" width="1.6640625" style="88" customWidth="1"/>
    <col min="9543" max="9550" width="0.88671875" style="88"/>
    <col min="9551" max="9551" width="2.5546875" style="88" customWidth="1"/>
    <col min="9552" max="9553" width="0.88671875" style="88"/>
    <col min="9554" max="9555" width="0.88671875" style="88" customWidth="1"/>
    <col min="9556" max="9559" width="0.88671875" style="88"/>
    <col min="9560" max="9561" width="1" style="88" customWidth="1"/>
    <col min="9562" max="9562" width="0.88671875" style="88"/>
    <col min="9563" max="9563" width="1.5546875" style="88" customWidth="1"/>
    <col min="9564" max="9567" width="0.88671875" style="88"/>
    <col min="9568" max="9568" width="2.109375" style="88" customWidth="1"/>
    <col min="9569" max="9569" width="1.5546875" style="88" customWidth="1"/>
    <col min="9570" max="9576" width="0.88671875" style="88"/>
    <col min="9577" max="9577" width="1.6640625" style="88" customWidth="1"/>
    <col min="9578" max="9578" width="0.88671875" style="88"/>
    <col min="9579" max="9579" width="2.5546875" style="88" customWidth="1"/>
    <col min="9580" max="9580" width="1.109375" style="88" customWidth="1"/>
    <col min="9581" max="9585" width="0.88671875" style="88"/>
    <col min="9586" max="9586" width="2" style="88" customWidth="1"/>
    <col min="9587" max="9588" width="0.88671875" style="88"/>
    <col min="9589" max="9589" width="1.5546875" style="88" customWidth="1"/>
    <col min="9590" max="9590" width="1.6640625" style="88" customWidth="1"/>
    <col min="9591" max="9591" width="0.88671875" style="88"/>
    <col min="9592" max="9592" width="0.5546875" style="88" customWidth="1"/>
    <col min="9593" max="9593" width="1.33203125" style="88" customWidth="1"/>
    <col min="9594" max="9594" width="1.109375" style="88" customWidth="1"/>
    <col min="9595" max="9595" width="0.109375" style="88" customWidth="1"/>
    <col min="9596" max="9596" width="0.33203125" style="88" customWidth="1"/>
    <col min="9597" max="9603" width="0.88671875" style="88"/>
    <col min="9604" max="9604" width="1.88671875" style="88" customWidth="1"/>
    <col min="9605" max="9605" width="3.44140625" style="88" customWidth="1"/>
    <col min="9606" max="9610" width="0.88671875" style="88"/>
    <col min="9611" max="9611" width="0.88671875" style="88" customWidth="1"/>
    <col min="9612" max="9612" width="4.44140625" style="88" customWidth="1"/>
    <col min="9613" max="9614" width="0.88671875" style="88"/>
    <col min="9615" max="9615" width="2.33203125" style="88" customWidth="1"/>
    <col min="9616" max="9620" width="0.88671875" style="88"/>
    <col min="9621" max="9621" width="21.88671875" style="88" customWidth="1"/>
    <col min="9622" max="9632" width="0.88671875" style="88"/>
    <col min="9633" max="9633" width="28.88671875" style="88" customWidth="1"/>
    <col min="9634" max="9729" width="0.88671875" style="88"/>
    <col min="9730" max="9730" width="1.88671875" style="88" customWidth="1"/>
    <col min="9731" max="9746" width="0.88671875" style="88"/>
    <col min="9747" max="9747" width="0.88671875" style="88" customWidth="1"/>
    <col min="9748" max="9769" width="0.88671875" style="88"/>
    <col min="9770" max="9770" width="0.88671875" style="88" customWidth="1"/>
    <col min="9771" max="9771" width="0.109375" style="88" customWidth="1"/>
    <col min="9772" max="9772" width="0.44140625" style="88" customWidth="1"/>
    <col min="9773" max="9774" width="0.33203125" style="88" customWidth="1"/>
    <col min="9775" max="9775" width="0.88671875" style="88"/>
    <col min="9776" max="9776" width="0.33203125" style="88" customWidth="1"/>
    <col min="9777" max="9777" width="0.109375" style="88" customWidth="1"/>
    <col min="9778" max="9782" width="0.88671875" style="88"/>
    <col min="9783" max="9783" width="0.109375" style="88" customWidth="1"/>
    <col min="9784" max="9792" width="0.88671875" style="88"/>
    <col min="9793" max="9793" width="1.5546875" style="88" customWidth="1"/>
    <col min="9794" max="9794" width="2.6640625" style="88" customWidth="1"/>
    <col min="9795" max="9795" width="2.33203125" style="88" customWidth="1"/>
    <col min="9796" max="9796" width="0.88671875" style="88"/>
    <col min="9797" max="9797" width="2.33203125" style="88" customWidth="1"/>
    <col min="9798" max="9798" width="1.6640625" style="88" customWidth="1"/>
    <col min="9799" max="9806" width="0.88671875" style="88"/>
    <col min="9807" max="9807" width="2.5546875" style="88" customWidth="1"/>
    <col min="9808" max="9809" width="0.88671875" style="88"/>
    <col min="9810" max="9811" width="0.88671875" style="88" customWidth="1"/>
    <col min="9812" max="9815" width="0.88671875" style="88"/>
    <col min="9816" max="9817" width="1" style="88" customWidth="1"/>
    <col min="9818" max="9818" width="0.88671875" style="88"/>
    <col min="9819" max="9819" width="1.5546875" style="88" customWidth="1"/>
    <col min="9820" max="9823" width="0.88671875" style="88"/>
    <col min="9824" max="9824" width="2.109375" style="88" customWidth="1"/>
    <col min="9825" max="9825" width="1.5546875" style="88" customWidth="1"/>
    <col min="9826" max="9832" width="0.88671875" style="88"/>
    <col min="9833" max="9833" width="1.6640625" style="88" customWidth="1"/>
    <col min="9834" max="9834" width="0.88671875" style="88"/>
    <col min="9835" max="9835" width="2.5546875" style="88" customWidth="1"/>
    <col min="9836" max="9836" width="1.109375" style="88" customWidth="1"/>
    <col min="9837" max="9841" width="0.88671875" style="88"/>
    <col min="9842" max="9842" width="2" style="88" customWidth="1"/>
    <col min="9843" max="9844" width="0.88671875" style="88"/>
    <col min="9845" max="9845" width="1.5546875" style="88" customWidth="1"/>
    <col min="9846" max="9846" width="1.6640625" style="88" customWidth="1"/>
    <col min="9847" max="9847" width="0.88671875" style="88"/>
    <col min="9848" max="9848" width="0.5546875" style="88" customWidth="1"/>
    <col min="9849" max="9849" width="1.33203125" style="88" customWidth="1"/>
    <col min="9850" max="9850" width="1.109375" style="88" customWidth="1"/>
    <col min="9851" max="9851" width="0.109375" style="88" customWidth="1"/>
    <col min="9852" max="9852" width="0.33203125" style="88" customWidth="1"/>
    <col min="9853" max="9859" width="0.88671875" style="88"/>
    <col min="9860" max="9860" width="1.88671875" style="88" customWidth="1"/>
    <col min="9861" max="9861" width="3.44140625" style="88" customWidth="1"/>
    <col min="9862" max="9866" width="0.88671875" style="88"/>
    <col min="9867" max="9867" width="0.88671875" style="88" customWidth="1"/>
    <col min="9868" max="9868" width="4.44140625" style="88" customWidth="1"/>
    <col min="9869" max="9870" width="0.88671875" style="88"/>
    <col min="9871" max="9871" width="2.33203125" style="88" customWidth="1"/>
    <col min="9872" max="9876" width="0.88671875" style="88"/>
    <col min="9877" max="9877" width="21.88671875" style="88" customWidth="1"/>
    <col min="9878" max="9888" width="0.88671875" style="88"/>
    <col min="9889" max="9889" width="28.88671875" style="88" customWidth="1"/>
    <col min="9890" max="9985" width="0.88671875" style="88"/>
    <col min="9986" max="9986" width="1.88671875" style="88" customWidth="1"/>
    <col min="9987" max="10002" width="0.88671875" style="88"/>
    <col min="10003" max="10003" width="0.88671875" style="88" customWidth="1"/>
    <col min="10004" max="10025" width="0.88671875" style="88"/>
    <col min="10026" max="10026" width="0.88671875" style="88" customWidth="1"/>
    <col min="10027" max="10027" width="0.109375" style="88" customWidth="1"/>
    <col min="10028" max="10028" width="0.44140625" style="88" customWidth="1"/>
    <col min="10029" max="10030" width="0.33203125" style="88" customWidth="1"/>
    <col min="10031" max="10031" width="0.88671875" style="88"/>
    <col min="10032" max="10032" width="0.33203125" style="88" customWidth="1"/>
    <col min="10033" max="10033" width="0.109375" style="88" customWidth="1"/>
    <col min="10034" max="10038" width="0.88671875" style="88"/>
    <col min="10039" max="10039" width="0.109375" style="88" customWidth="1"/>
    <col min="10040" max="10048" width="0.88671875" style="88"/>
    <col min="10049" max="10049" width="1.5546875" style="88" customWidth="1"/>
    <col min="10050" max="10050" width="2.6640625" style="88" customWidth="1"/>
    <col min="10051" max="10051" width="2.33203125" style="88" customWidth="1"/>
    <col min="10052" max="10052" width="0.88671875" style="88"/>
    <col min="10053" max="10053" width="2.33203125" style="88" customWidth="1"/>
    <col min="10054" max="10054" width="1.6640625" style="88" customWidth="1"/>
    <col min="10055" max="10062" width="0.88671875" style="88"/>
    <col min="10063" max="10063" width="2.5546875" style="88" customWidth="1"/>
    <col min="10064" max="10065" width="0.88671875" style="88"/>
    <col min="10066" max="10067" width="0.88671875" style="88" customWidth="1"/>
    <col min="10068" max="10071" width="0.88671875" style="88"/>
    <col min="10072" max="10073" width="1" style="88" customWidth="1"/>
    <col min="10074" max="10074" width="0.88671875" style="88"/>
    <col min="10075" max="10075" width="1.5546875" style="88" customWidth="1"/>
    <col min="10076" max="10079" width="0.88671875" style="88"/>
    <col min="10080" max="10080" width="2.109375" style="88" customWidth="1"/>
    <col min="10081" max="10081" width="1.5546875" style="88" customWidth="1"/>
    <col min="10082" max="10088" width="0.88671875" style="88"/>
    <col min="10089" max="10089" width="1.6640625" style="88" customWidth="1"/>
    <col min="10090" max="10090" width="0.88671875" style="88"/>
    <col min="10091" max="10091" width="2.5546875" style="88" customWidth="1"/>
    <col min="10092" max="10092" width="1.109375" style="88" customWidth="1"/>
    <col min="10093" max="10097" width="0.88671875" style="88"/>
    <col min="10098" max="10098" width="2" style="88" customWidth="1"/>
    <col min="10099" max="10100" width="0.88671875" style="88"/>
    <col min="10101" max="10101" width="1.5546875" style="88" customWidth="1"/>
    <col min="10102" max="10102" width="1.6640625" style="88" customWidth="1"/>
    <col min="10103" max="10103" width="0.88671875" style="88"/>
    <col min="10104" max="10104" width="0.5546875" style="88" customWidth="1"/>
    <col min="10105" max="10105" width="1.33203125" style="88" customWidth="1"/>
    <col min="10106" max="10106" width="1.109375" style="88" customWidth="1"/>
    <col min="10107" max="10107" width="0.109375" style="88" customWidth="1"/>
    <col min="10108" max="10108" width="0.33203125" style="88" customWidth="1"/>
    <col min="10109" max="10115" width="0.88671875" style="88"/>
    <col min="10116" max="10116" width="1.88671875" style="88" customWidth="1"/>
    <col min="10117" max="10117" width="3.44140625" style="88" customWidth="1"/>
    <col min="10118" max="10122" width="0.88671875" style="88"/>
    <col min="10123" max="10123" width="0.88671875" style="88" customWidth="1"/>
    <col min="10124" max="10124" width="4.44140625" style="88" customWidth="1"/>
    <col min="10125" max="10126" width="0.88671875" style="88"/>
    <col min="10127" max="10127" width="2.33203125" style="88" customWidth="1"/>
    <col min="10128" max="10132" width="0.88671875" style="88"/>
    <col min="10133" max="10133" width="21.88671875" style="88" customWidth="1"/>
    <col min="10134" max="10144" width="0.88671875" style="88"/>
    <col min="10145" max="10145" width="28.88671875" style="88" customWidth="1"/>
    <col min="10146" max="10241" width="0.88671875" style="88"/>
    <col min="10242" max="10242" width="1.88671875" style="88" customWidth="1"/>
    <col min="10243" max="10258" width="0.88671875" style="88"/>
    <col min="10259" max="10259" width="0.88671875" style="88" customWidth="1"/>
    <col min="10260" max="10281" width="0.88671875" style="88"/>
    <col min="10282" max="10282" width="0.88671875" style="88" customWidth="1"/>
    <col min="10283" max="10283" width="0.109375" style="88" customWidth="1"/>
    <col min="10284" max="10284" width="0.44140625" style="88" customWidth="1"/>
    <col min="10285" max="10286" width="0.33203125" style="88" customWidth="1"/>
    <col min="10287" max="10287" width="0.88671875" style="88"/>
    <col min="10288" max="10288" width="0.33203125" style="88" customWidth="1"/>
    <col min="10289" max="10289" width="0.109375" style="88" customWidth="1"/>
    <col min="10290" max="10294" width="0.88671875" style="88"/>
    <col min="10295" max="10295" width="0.109375" style="88" customWidth="1"/>
    <col min="10296" max="10304" width="0.88671875" style="88"/>
    <col min="10305" max="10305" width="1.5546875" style="88" customWidth="1"/>
    <col min="10306" max="10306" width="2.6640625" style="88" customWidth="1"/>
    <col min="10307" max="10307" width="2.33203125" style="88" customWidth="1"/>
    <col min="10308" max="10308" width="0.88671875" style="88"/>
    <col min="10309" max="10309" width="2.33203125" style="88" customWidth="1"/>
    <col min="10310" max="10310" width="1.6640625" style="88" customWidth="1"/>
    <col min="10311" max="10318" width="0.88671875" style="88"/>
    <col min="10319" max="10319" width="2.5546875" style="88" customWidth="1"/>
    <col min="10320" max="10321" width="0.88671875" style="88"/>
    <col min="10322" max="10323" width="0.88671875" style="88" customWidth="1"/>
    <col min="10324" max="10327" width="0.88671875" style="88"/>
    <col min="10328" max="10329" width="1" style="88" customWidth="1"/>
    <col min="10330" max="10330" width="0.88671875" style="88"/>
    <col min="10331" max="10331" width="1.5546875" style="88" customWidth="1"/>
    <col min="10332" max="10335" width="0.88671875" style="88"/>
    <col min="10336" max="10336" width="2.109375" style="88" customWidth="1"/>
    <col min="10337" max="10337" width="1.5546875" style="88" customWidth="1"/>
    <col min="10338" max="10344" width="0.88671875" style="88"/>
    <col min="10345" max="10345" width="1.6640625" style="88" customWidth="1"/>
    <col min="10346" max="10346" width="0.88671875" style="88"/>
    <col min="10347" max="10347" width="2.5546875" style="88" customWidth="1"/>
    <col min="10348" max="10348" width="1.109375" style="88" customWidth="1"/>
    <col min="10349" max="10353" width="0.88671875" style="88"/>
    <col min="10354" max="10354" width="2" style="88" customWidth="1"/>
    <col min="10355" max="10356" width="0.88671875" style="88"/>
    <col min="10357" max="10357" width="1.5546875" style="88" customWidth="1"/>
    <col min="10358" max="10358" width="1.6640625" style="88" customWidth="1"/>
    <col min="10359" max="10359" width="0.88671875" style="88"/>
    <col min="10360" max="10360" width="0.5546875" style="88" customWidth="1"/>
    <col min="10361" max="10361" width="1.33203125" style="88" customWidth="1"/>
    <col min="10362" max="10362" width="1.109375" style="88" customWidth="1"/>
    <col min="10363" max="10363" width="0.109375" style="88" customWidth="1"/>
    <col min="10364" max="10364" width="0.33203125" style="88" customWidth="1"/>
    <col min="10365" max="10371" width="0.88671875" style="88"/>
    <col min="10372" max="10372" width="1.88671875" style="88" customWidth="1"/>
    <col min="10373" max="10373" width="3.44140625" style="88" customWidth="1"/>
    <col min="10374" max="10378" width="0.88671875" style="88"/>
    <col min="10379" max="10379" width="0.88671875" style="88" customWidth="1"/>
    <col min="10380" max="10380" width="4.44140625" style="88" customWidth="1"/>
    <col min="10381" max="10382" width="0.88671875" style="88"/>
    <col min="10383" max="10383" width="2.33203125" style="88" customWidth="1"/>
    <col min="10384" max="10388" width="0.88671875" style="88"/>
    <col min="10389" max="10389" width="21.88671875" style="88" customWidth="1"/>
    <col min="10390" max="10400" width="0.88671875" style="88"/>
    <col min="10401" max="10401" width="28.88671875" style="88" customWidth="1"/>
    <col min="10402" max="10497" width="0.88671875" style="88"/>
    <col min="10498" max="10498" width="1.88671875" style="88" customWidth="1"/>
    <col min="10499" max="10514" width="0.88671875" style="88"/>
    <col min="10515" max="10515" width="0.88671875" style="88" customWidth="1"/>
    <col min="10516" max="10537" width="0.88671875" style="88"/>
    <col min="10538" max="10538" width="0.88671875" style="88" customWidth="1"/>
    <col min="10539" max="10539" width="0.109375" style="88" customWidth="1"/>
    <col min="10540" max="10540" width="0.44140625" style="88" customWidth="1"/>
    <col min="10541" max="10542" width="0.33203125" style="88" customWidth="1"/>
    <col min="10543" max="10543" width="0.88671875" style="88"/>
    <col min="10544" max="10544" width="0.33203125" style="88" customWidth="1"/>
    <col min="10545" max="10545" width="0.109375" style="88" customWidth="1"/>
    <col min="10546" max="10550" width="0.88671875" style="88"/>
    <col min="10551" max="10551" width="0.109375" style="88" customWidth="1"/>
    <col min="10552" max="10560" width="0.88671875" style="88"/>
    <col min="10561" max="10561" width="1.5546875" style="88" customWidth="1"/>
    <col min="10562" max="10562" width="2.6640625" style="88" customWidth="1"/>
    <col min="10563" max="10563" width="2.33203125" style="88" customWidth="1"/>
    <col min="10564" max="10564" width="0.88671875" style="88"/>
    <col min="10565" max="10565" width="2.33203125" style="88" customWidth="1"/>
    <col min="10566" max="10566" width="1.6640625" style="88" customWidth="1"/>
    <col min="10567" max="10574" width="0.88671875" style="88"/>
    <col min="10575" max="10575" width="2.5546875" style="88" customWidth="1"/>
    <col min="10576" max="10577" width="0.88671875" style="88"/>
    <col min="10578" max="10579" width="0.88671875" style="88" customWidth="1"/>
    <col min="10580" max="10583" width="0.88671875" style="88"/>
    <col min="10584" max="10585" width="1" style="88" customWidth="1"/>
    <col min="10586" max="10586" width="0.88671875" style="88"/>
    <col min="10587" max="10587" width="1.5546875" style="88" customWidth="1"/>
    <col min="10588" max="10591" width="0.88671875" style="88"/>
    <col min="10592" max="10592" width="2.109375" style="88" customWidth="1"/>
    <col min="10593" max="10593" width="1.5546875" style="88" customWidth="1"/>
    <col min="10594" max="10600" width="0.88671875" style="88"/>
    <col min="10601" max="10601" width="1.6640625" style="88" customWidth="1"/>
    <col min="10602" max="10602" width="0.88671875" style="88"/>
    <col min="10603" max="10603" width="2.5546875" style="88" customWidth="1"/>
    <col min="10604" max="10604" width="1.109375" style="88" customWidth="1"/>
    <col min="10605" max="10609" width="0.88671875" style="88"/>
    <col min="10610" max="10610" width="2" style="88" customWidth="1"/>
    <col min="10611" max="10612" width="0.88671875" style="88"/>
    <col min="10613" max="10613" width="1.5546875" style="88" customWidth="1"/>
    <col min="10614" max="10614" width="1.6640625" style="88" customWidth="1"/>
    <col min="10615" max="10615" width="0.88671875" style="88"/>
    <col min="10616" max="10616" width="0.5546875" style="88" customWidth="1"/>
    <col min="10617" max="10617" width="1.33203125" style="88" customWidth="1"/>
    <col min="10618" max="10618" width="1.109375" style="88" customWidth="1"/>
    <col min="10619" max="10619" width="0.109375" style="88" customWidth="1"/>
    <col min="10620" max="10620" width="0.33203125" style="88" customWidth="1"/>
    <col min="10621" max="10627" width="0.88671875" style="88"/>
    <col min="10628" max="10628" width="1.88671875" style="88" customWidth="1"/>
    <col min="10629" max="10629" width="3.44140625" style="88" customWidth="1"/>
    <col min="10630" max="10634" width="0.88671875" style="88"/>
    <col min="10635" max="10635" width="0.88671875" style="88" customWidth="1"/>
    <col min="10636" max="10636" width="4.44140625" style="88" customWidth="1"/>
    <col min="10637" max="10638" width="0.88671875" style="88"/>
    <col min="10639" max="10639" width="2.33203125" style="88" customWidth="1"/>
    <col min="10640" max="10644" width="0.88671875" style="88"/>
    <col min="10645" max="10645" width="21.88671875" style="88" customWidth="1"/>
    <col min="10646" max="10656" width="0.88671875" style="88"/>
    <col min="10657" max="10657" width="28.88671875" style="88" customWidth="1"/>
    <col min="10658" max="10753" width="0.88671875" style="88"/>
    <col min="10754" max="10754" width="1.88671875" style="88" customWidth="1"/>
    <col min="10755" max="10770" width="0.88671875" style="88"/>
    <col min="10771" max="10771" width="0.88671875" style="88" customWidth="1"/>
    <col min="10772" max="10793" width="0.88671875" style="88"/>
    <col min="10794" max="10794" width="0.88671875" style="88" customWidth="1"/>
    <col min="10795" max="10795" width="0.109375" style="88" customWidth="1"/>
    <col min="10796" max="10796" width="0.44140625" style="88" customWidth="1"/>
    <col min="10797" max="10798" width="0.33203125" style="88" customWidth="1"/>
    <col min="10799" max="10799" width="0.88671875" style="88"/>
    <col min="10800" max="10800" width="0.33203125" style="88" customWidth="1"/>
    <col min="10801" max="10801" width="0.109375" style="88" customWidth="1"/>
    <col min="10802" max="10806" width="0.88671875" style="88"/>
    <col min="10807" max="10807" width="0.109375" style="88" customWidth="1"/>
    <col min="10808" max="10816" width="0.88671875" style="88"/>
    <col min="10817" max="10817" width="1.5546875" style="88" customWidth="1"/>
    <col min="10818" max="10818" width="2.6640625" style="88" customWidth="1"/>
    <col min="10819" max="10819" width="2.33203125" style="88" customWidth="1"/>
    <col min="10820" max="10820" width="0.88671875" style="88"/>
    <col min="10821" max="10821" width="2.33203125" style="88" customWidth="1"/>
    <col min="10822" max="10822" width="1.6640625" style="88" customWidth="1"/>
    <col min="10823" max="10830" width="0.88671875" style="88"/>
    <col min="10831" max="10831" width="2.5546875" style="88" customWidth="1"/>
    <col min="10832" max="10833" width="0.88671875" style="88"/>
    <col min="10834" max="10835" width="0.88671875" style="88" customWidth="1"/>
    <col min="10836" max="10839" width="0.88671875" style="88"/>
    <col min="10840" max="10841" width="1" style="88" customWidth="1"/>
    <col min="10842" max="10842" width="0.88671875" style="88"/>
    <col min="10843" max="10843" width="1.5546875" style="88" customWidth="1"/>
    <col min="10844" max="10847" width="0.88671875" style="88"/>
    <col min="10848" max="10848" width="2.109375" style="88" customWidth="1"/>
    <col min="10849" max="10849" width="1.5546875" style="88" customWidth="1"/>
    <col min="10850" max="10856" width="0.88671875" style="88"/>
    <col min="10857" max="10857" width="1.6640625" style="88" customWidth="1"/>
    <col min="10858" max="10858" width="0.88671875" style="88"/>
    <col min="10859" max="10859" width="2.5546875" style="88" customWidth="1"/>
    <col min="10860" max="10860" width="1.109375" style="88" customWidth="1"/>
    <col min="10861" max="10865" width="0.88671875" style="88"/>
    <col min="10866" max="10866" width="2" style="88" customWidth="1"/>
    <col min="10867" max="10868" width="0.88671875" style="88"/>
    <col min="10869" max="10869" width="1.5546875" style="88" customWidth="1"/>
    <col min="10870" max="10870" width="1.6640625" style="88" customWidth="1"/>
    <col min="10871" max="10871" width="0.88671875" style="88"/>
    <col min="10872" max="10872" width="0.5546875" style="88" customWidth="1"/>
    <col min="10873" max="10873" width="1.33203125" style="88" customWidth="1"/>
    <col min="10874" max="10874" width="1.109375" style="88" customWidth="1"/>
    <col min="10875" max="10875" width="0.109375" style="88" customWidth="1"/>
    <col min="10876" max="10876" width="0.33203125" style="88" customWidth="1"/>
    <col min="10877" max="10883" width="0.88671875" style="88"/>
    <col min="10884" max="10884" width="1.88671875" style="88" customWidth="1"/>
    <col min="10885" max="10885" width="3.44140625" style="88" customWidth="1"/>
    <col min="10886" max="10890" width="0.88671875" style="88"/>
    <col min="10891" max="10891" width="0.88671875" style="88" customWidth="1"/>
    <col min="10892" max="10892" width="4.44140625" style="88" customWidth="1"/>
    <col min="10893" max="10894" width="0.88671875" style="88"/>
    <col min="10895" max="10895" width="2.33203125" style="88" customWidth="1"/>
    <col min="10896" max="10900" width="0.88671875" style="88"/>
    <col min="10901" max="10901" width="21.88671875" style="88" customWidth="1"/>
    <col min="10902" max="10912" width="0.88671875" style="88"/>
    <col min="10913" max="10913" width="28.88671875" style="88" customWidth="1"/>
    <col min="10914" max="11009" width="0.88671875" style="88"/>
    <col min="11010" max="11010" width="1.88671875" style="88" customWidth="1"/>
    <col min="11011" max="11026" width="0.88671875" style="88"/>
    <col min="11027" max="11027" width="0.88671875" style="88" customWidth="1"/>
    <col min="11028" max="11049" width="0.88671875" style="88"/>
    <col min="11050" max="11050" width="0.88671875" style="88" customWidth="1"/>
    <col min="11051" max="11051" width="0.109375" style="88" customWidth="1"/>
    <col min="11052" max="11052" width="0.44140625" style="88" customWidth="1"/>
    <col min="11053" max="11054" width="0.33203125" style="88" customWidth="1"/>
    <col min="11055" max="11055" width="0.88671875" style="88"/>
    <col min="11056" max="11056" width="0.33203125" style="88" customWidth="1"/>
    <col min="11057" max="11057" width="0.109375" style="88" customWidth="1"/>
    <col min="11058" max="11062" width="0.88671875" style="88"/>
    <col min="11063" max="11063" width="0.109375" style="88" customWidth="1"/>
    <col min="11064" max="11072" width="0.88671875" style="88"/>
    <col min="11073" max="11073" width="1.5546875" style="88" customWidth="1"/>
    <col min="11074" max="11074" width="2.6640625" style="88" customWidth="1"/>
    <col min="11075" max="11075" width="2.33203125" style="88" customWidth="1"/>
    <col min="11076" max="11076" width="0.88671875" style="88"/>
    <col min="11077" max="11077" width="2.33203125" style="88" customWidth="1"/>
    <col min="11078" max="11078" width="1.6640625" style="88" customWidth="1"/>
    <col min="11079" max="11086" width="0.88671875" style="88"/>
    <col min="11087" max="11087" width="2.5546875" style="88" customWidth="1"/>
    <col min="11088" max="11089" width="0.88671875" style="88"/>
    <col min="11090" max="11091" width="0.88671875" style="88" customWidth="1"/>
    <col min="11092" max="11095" width="0.88671875" style="88"/>
    <col min="11096" max="11097" width="1" style="88" customWidth="1"/>
    <col min="11098" max="11098" width="0.88671875" style="88"/>
    <col min="11099" max="11099" width="1.5546875" style="88" customWidth="1"/>
    <col min="11100" max="11103" width="0.88671875" style="88"/>
    <col min="11104" max="11104" width="2.109375" style="88" customWidth="1"/>
    <col min="11105" max="11105" width="1.5546875" style="88" customWidth="1"/>
    <col min="11106" max="11112" width="0.88671875" style="88"/>
    <col min="11113" max="11113" width="1.6640625" style="88" customWidth="1"/>
    <col min="11114" max="11114" width="0.88671875" style="88"/>
    <col min="11115" max="11115" width="2.5546875" style="88" customWidth="1"/>
    <col min="11116" max="11116" width="1.109375" style="88" customWidth="1"/>
    <col min="11117" max="11121" width="0.88671875" style="88"/>
    <col min="11122" max="11122" width="2" style="88" customWidth="1"/>
    <col min="11123" max="11124" width="0.88671875" style="88"/>
    <col min="11125" max="11125" width="1.5546875" style="88" customWidth="1"/>
    <col min="11126" max="11126" width="1.6640625" style="88" customWidth="1"/>
    <col min="11127" max="11127" width="0.88671875" style="88"/>
    <col min="11128" max="11128" width="0.5546875" style="88" customWidth="1"/>
    <col min="11129" max="11129" width="1.33203125" style="88" customWidth="1"/>
    <col min="11130" max="11130" width="1.109375" style="88" customWidth="1"/>
    <col min="11131" max="11131" width="0.109375" style="88" customWidth="1"/>
    <col min="11132" max="11132" width="0.33203125" style="88" customWidth="1"/>
    <col min="11133" max="11139" width="0.88671875" style="88"/>
    <col min="11140" max="11140" width="1.88671875" style="88" customWidth="1"/>
    <col min="11141" max="11141" width="3.44140625" style="88" customWidth="1"/>
    <col min="11142" max="11146" width="0.88671875" style="88"/>
    <col min="11147" max="11147" width="0.88671875" style="88" customWidth="1"/>
    <col min="11148" max="11148" width="4.44140625" style="88" customWidth="1"/>
    <col min="11149" max="11150" width="0.88671875" style="88"/>
    <col min="11151" max="11151" width="2.33203125" style="88" customWidth="1"/>
    <col min="11152" max="11156" width="0.88671875" style="88"/>
    <col min="11157" max="11157" width="21.88671875" style="88" customWidth="1"/>
    <col min="11158" max="11168" width="0.88671875" style="88"/>
    <col min="11169" max="11169" width="28.88671875" style="88" customWidth="1"/>
    <col min="11170" max="11265" width="0.88671875" style="88"/>
    <col min="11266" max="11266" width="1.88671875" style="88" customWidth="1"/>
    <col min="11267" max="11282" width="0.88671875" style="88"/>
    <col min="11283" max="11283" width="0.88671875" style="88" customWidth="1"/>
    <col min="11284" max="11305" width="0.88671875" style="88"/>
    <col min="11306" max="11306" width="0.88671875" style="88" customWidth="1"/>
    <col min="11307" max="11307" width="0.109375" style="88" customWidth="1"/>
    <col min="11308" max="11308" width="0.44140625" style="88" customWidth="1"/>
    <col min="11309" max="11310" width="0.33203125" style="88" customWidth="1"/>
    <col min="11311" max="11311" width="0.88671875" style="88"/>
    <col min="11312" max="11312" width="0.33203125" style="88" customWidth="1"/>
    <col min="11313" max="11313" width="0.109375" style="88" customWidth="1"/>
    <col min="11314" max="11318" width="0.88671875" style="88"/>
    <col min="11319" max="11319" width="0.109375" style="88" customWidth="1"/>
    <col min="11320" max="11328" width="0.88671875" style="88"/>
    <col min="11329" max="11329" width="1.5546875" style="88" customWidth="1"/>
    <col min="11330" max="11330" width="2.6640625" style="88" customWidth="1"/>
    <col min="11331" max="11331" width="2.33203125" style="88" customWidth="1"/>
    <col min="11332" max="11332" width="0.88671875" style="88"/>
    <col min="11333" max="11333" width="2.33203125" style="88" customWidth="1"/>
    <col min="11334" max="11334" width="1.6640625" style="88" customWidth="1"/>
    <col min="11335" max="11342" width="0.88671875" style="88"/>
    <col min="11343" max="11343" width="2.5546875" style="88" customWidth="1"/>
    <col min="11344" max="11345" width="0.88671875" style="88"/>
    <col min="11346" max="11347" width="0.88671875" style="88" customWidth="1"/>
    <col min="11348" max="11351" width="0.88671875" style="88"/>
    <col min="11352" max="11353" width="1" style="88" customWidth="1"/>
    <col min="11354" max="11354" width="0.88671875" style="88"/>
    <col min="11355" max="11355" width="1.5546875" style="88" customWidth="1"/>
    <col min="11356" max="11359" width="0.88671875" style="88"/>
    <col min="11360" max="11360" width="2.109375" style="88" customWidth="1"/>
    <col min="11361" max="11361" width="1.5546875" style="88" customWidth="1"/>
    <col min="11362" max="11368" width="0.88671875" style="88"/>
    <col min="11369" max="11369" width="1.6640625" style="88" customWidth="1"/>
    <col min="11370" max="11370" width="0.88671875" style="88"/>
    <col min="11371" max="11371" width="2.5546875" style="88" customWidth="1"/>
    <col min="11372" max="11372" width="1.109375" style="88" customWidth="1"/>
    <col min="11373" max="11377" width="0.88671875" style="88"/>
    <col min="11378" max="11378" width="2" style="88" customWidth="1"/>
    <col min="11379" max="11380" width="0.88671875" style="88"/>
    <col min="11381" max="11381" width="1.5546875" style="88" customWidth="1"/>
    <col min="11382" max="11382" width="1.6640625" style="88" customWidth="1"/>
    <col min="11383" max="11383" width="0.88671875" style="88"/>
    <col min="11384" max="11384" width="0.5546875" style="88" customWidth="1"/>
    <col min="11385" max="11385" width="1.33203125" style="88" customWidth="1"/>
    <col min="11386" max="11386" width="1.109375" style="88" customWidth="1"/>
    <col min="11387" max="11387" width="0.109375" style="88" customWidth="1"/>
    <col min="11388" max="11388" width="0.33203125" style="88" customWidth="1"/>
    <col min="11389" max="11395" width="0.88671875" style="88"/>
    <col min="11396" max="11396" width="1.88671875" style="88" customWidth="1"/>
    <col min="11397" max="11397" width="3.44140625" style="88" customWidth="1"/>
    <col min="11398" max="11402" width="0.88671875" style="88"/>
    <col min="11403" max="11403" width="0.88671875" style="88" customWidth="1"/>
    <col min="11404" max="11404" width="4.44140625" style="88" customWidth="1"/>
    <col min="11405" max="11406" width="0.88671875" style="88"/>
    <col min="11407" max="11407" width="2.33203125" style="88" customWidth="1"/>
    <col min="11408" max="11412" width="0.88671875" style="88"/>
    <col min="11413" max="11413" width="21.88671875" style="88" customWidth="1"/>
    <col min="11414" max="11424" width="0.88671875" style="88"/>
    <col min="11425" max="11425" width="28.88671875" style="88" customWidth="1"/>
    <col min="11426" max="11521" width="0.88671875" style="88"/>
    <col min="11522" max="11522" width="1.88671875" style="88" customWidth="1"/>
    <col min="11523" max="11538" width="0.88671875" style="88"/>
    <col min="11539" max="11539" width="0.88671875" style="88" customWidth="1"/>
    <col min="11540" max="11561" width="0.88671875" style="88"/>
    <col min="11562" max="11562" width="0.88671875" style="88" customWidth="1"/>
    <col min="11563" max="11563" width="0.109375" style="88" customWidth="1"/>
    <col min="11564" max="11564" width="0.44140625" style="88" customWidth="1"/>
    <col min="11565" max="11566" width="0.33203125" style="88" customWidth="1"/>
    <col min="11567" max="11567" width="0.88671875" style="88"/>
    <col min="11568" max="11568" width="0.33203125" style="88" customWidth="1"/>
    <col min="11569" max="11569" width="0.109375" style="88" customWidth="1"/>
    <col min="11570" max="11574" width="0.88671875" style="88"/>
    <col min="11575" max="11575" width="0.109375" style="88" customWidth="1"/>
    <col min="11576" max="11584" width="0.88671875" style="88"/>
    <col min="11585" max="11585" width="1.5546875" style="88" customWidth="1"/>
    <col min="11586" max="11586" width="2.6640625" style="88" customWidth="1"/>
    <col min="11587" max="11587" width="2.33203125" style="88" customWidth="1"/>
    <col min="11588" max="11588" width="0.88671875" style="88"/>
    <col min="11589" max="11589" width="2.33203125" style="88" customWidth="1"/>
    <col min="11590" max="11590" width="1.6640625" style="88" customWidth="1"/>
    <col min="11591" max="11598" width="0.88671875" style="88"/>
    <col min="11599" max="11599" width="2.5546875" style="88" customWidth="1"/>
    <col min="11600" max="11601" width="0.88671875" style="88"/>
    <col min="11602" max="11603" width="0.88671875" style="88" customWidth="1"/>
    <col min="11604" max="11607" width="0.88671875" style="88"/>
    <col min="11608" max="11609" width="1" style="88" customWidth="1"/>
    <col min="11610" max="11610" width="0.88671875" style="88"/>
    <col min="11611" max="11611" width="1.5546875" style="88" customWidth="1"/>
    <col min="11612" max="11615" width="0.88671875" style="88"/>
    <col min="11616" max="11616" width="2.109375" style="88" customWidth="1"/>
    <col min="11617" max="11617" width="1.5546875" style="88" customWidth="1"/>
    <col min="11618" max="11624" width="0.88671875" style="88"/>
    <col min="11625" max="11625" width="1.6640625" style="88" customWidth="1"/>
    <col min="11626" max="11626" width="0.88671875" style="88"/>
    <col min="11627" max="11627" width="2.5546875" style="88" customWidth="1"/>
    <col min="11628" max="11628" width="1.109375" style="88" customWidth="1"/>
    <col min="11629" max="11633" width="0.88671875" style="88"/>
    <col min="11634" max="11634" width="2" style="88" customWidth="1"/>
    <col min="11635" max="11636" width="0.88671875" style="88"/>
    <col min="11637" max="11637" width="1.5546875" style="88" customWidth="1"/>
    <col min="11638" max="11638" width="1.6640625" style="88" customWidth="1"/>
    <col min="11639" max="11639" width="0.88671875" style="88"/>
    <col min="11640" max="11640" width="0.5546875" style="88" customWidth="1"/>
    <col min="11641" max="11641" width="1.33203125" style="88" customWidth="1"/>
    <col min="11642" max="11642" width="1.109375" style="88" customWidth="1"/>
    <col min="11643" max="11643" width="0.109375" style="88" customWidth="1"/>
    <col min="11644" max="11644" width="0.33203125" style="88" customWidth="1"/>
    <col min="11645" max="11651" width="0.88671875" style="88"/>
    <col min="11652" max="11652" width="1.88671875" style="88" customWidth="1"/>
    <col min="11653" max="11653" width="3.44140625" style="88" customWidth="1"/>
    <col min="11654" max="11658" width="0.88671875" style="88"/>
    <col min="11659" max="11659" width="0.88671875" style="88" customWidth="1"/>
    <col min="11660" max="11660" width="4.44140625" style="88" customWidth="1"/>
    <col min="11661" max="11662" width="0.88671875" style="88"/>
    <col min="11663" max="11663" width="2.33203125" style="88" customWidth="1"/>
    <col min="11664" max="11668" width="0.88671875" style="88"/>
    <col min="11669" max="11669" width="21.88671875" style="88" customWidth="1"/>
    <col min="11670" max="11680" width="0.88671875" style="88"/>
    <col min="11681" max="11681" width="28.88671875" style="88" customWidth="1"/>
    <col min="11682" max="11777" width="0.88671875" style="88"/>
    <col min="11778" max="11778" width="1.88671875" style="88" customWidth="1"/>
    <col min="11779" max="11794" width="0.88671875" style="88"/>
    <col min="11795" max="11795" width="0.88671875" style="88" customWidth="1"/>
    <col min="11796" max="11817" width="0.88671875" style="88"/>
    <col min="11818" max="11818" width="0.88671875" style="88" customWidth="1"/>
    <col min="11819" max="11819" width="0.109375" style="88" customWidth="1"/>
    <col min="11820" max="11820" width="0.44140625" style="88" customWidth="1"/>
    <col min="11821" max="11822" width="0.33203125" style="88" customWidth="1"/>
    <col min="11823" max="11823" width="0.88671875" style="88"/>
    <col min="11824" max="11824" width="0.33203125" style="88" customWidth="1"/>
    <col min="11825" max="11825" width="0.109375" style="88" customWidth="1"/>
    <col min="11826" max="11830" width="0.88671875" style="88"/>
    <col min="11831" max="11831" width="0.109375" style="88" customWidth="1"/>
    <col min="11832" max="11840" width="0.88671875" style="88"/>
    <col min="11841" max="11841" width="1.5546875" style="88" customWidth="1"/>
    <col min="11842" max="11842" width="2.6640625" style="88" customWidth="1"/>
    <col min="11843" max="11843" width="2.33203125" style="88" customWidth="1"/>
    <col min="11844" max="11844" width="0.88671875" style="88"/>
    <col min="11845" max="11845" width="2.33203125" style="88" customWidth="1"/>
    <col min="11846" max="11846" width="1.6640625" style="88" customWidth="1"/>
    <col min="11847" max="11854" width="0.88671875" style="88"/>
    <col min="11855" max="11855" width="2.5546875" style="88" customWidth="1"/>
    <col min="11856" max="11857" width="0.88671875" style="88"/>
    <col min="11858" max="11859" width="0.88671875" style="88" customWidth="1"/>
    <col min="11860" max="11863" width="0.88671875" style="88"/>
    <col min="11864" max="11865" width="1" style="88" customWidth="1"/>
    <col min="11866" max="11866" width="0.88671875" style="88"/>
    <col min="11867" max="11867" width="1.5546875" style="88" customWidth="1"/>
    <col min="11868" max="11871" width="0.88671875" style="88"/>
    <col min="11872" max="11872" width="2.109375" style="88" customWidth="1"/>
    <col min="11873" max="11873" width="1.5546875" style="88" customWidth="1"/>
    <col min="11874" max="11880" width="0.88671875" style="88"/>
    <col min="11881" max="11881" width="1.6640625" style="88" customWidth="1"/>
    <col min="11882" max="11882" width="0.88671875" style="88"/>
    <col min="11883" max="11883" width="2.5546875" style="88" customWidth="1"/>
    <col min="11884" max="11884" width="1.109375" style="88" customWidth="1"/>
    <col min="11885" max="11889" width="0.88671875" style="88"/>
    <col min="11890" max="11890" width="2" style="88" customWidth="1"/>
    <col min="11891" max="11892" width="0.88671875" style="88"/>
    <col min="11893" max="11893" width="1.5546875" style="88" customWidth="1"/>
    <col min="11894" max="11894" width="1.6640625" style="88" customWidth="1"/>
    <col min="11895" max="11895" width="0.88671875" style="88"/>
    <col min="11896" max="11896" width="0.5546875" style="88" customWidth="1"/>
    <col min="11897" max="11897" width="1.33203125" style="88" customWidth="1"/>
    <col min="11898" max="11898" width="1.109375" style="88" customWidth="1"/>
    <col min="11899" max="11899" width="0.109375" style="88" customWidth="1"/>
    <col min="11900" max="11900" width="0.33203125" style="88" customWidth="1"/>
    <col min="11901" max="11907" width="0.88671875" style="88"/>
    <col min="11908" max="11908" width="1.88671875" style="88" customWidth="1"/>
    <col min="11909" max="11909" width="3.44140625" style="88" customWidth="1"/>
    <col min="11910" max="11914" width="0.88671875" style="88"/>
    <col min="11915" max="11915" width="0.88671875" style="88" customWidth="1"/>
    <col min="11916" max="11916" width="4.44140625" style="88" customWidth="1"/>
    <col min="11917" max="11918" width="0.88671875" style="88"/>
    <col min="11919" max="11919" width="2.33203125" style="88" customWidth="1"/>
    <col min="11920" max="11924" width="0.88671875" style="88"/>
    <col min="11925" max="11925" width="21.88671875" style="88" customWidth="1"/>
    <col min="11926" max="11936" width="0.88671875" style="88"/>
    <col min="11937" max="11937" width="28.88671875" style="88" customWidth="1"/>
    <col min="11938" max="12033" width="0.88671875" style="88"/>
    <col min="12034" max="12034" width="1.88671875" style="88" customWidth="1"/>
    <col min="12035" max="12050" width="0.88671875" style="88"/>
    <col min="12051" max="12051" width="0.88671875" style="88" customWidth="1"/>
    <col min="12052" max="12073" width="0.88671875" style="88"/>
    <col min="12074" max="12074" width="0.88671875" style="88" customWidth="1"/>
    <col min="12075" max="12075" width="0.109375" style="88" customWidth="1"/>
    <col min="12076" max="12076" width="0.44140625" style="88" customWidth="1"/>
    <col min="12077" max="12078" width="0.33203125" style="88" customWidth="1"/>
    <col min="12079" max="12079" width="0.88671875" style="88"/>
    <col min="12080" max="12080" width="0.33203125" style="88" customWidth="1"/>
    <col min="12081" max="12081" width="0.109375" style="88" customWidth="1"/>
    <col min="12082" max="12086" width="0.88671875" style="88"/>
    <col min="12087" max="12087" width="0.109375" style="88" customWidth="1"/>
    <col min="12088" max="12096" width="0.88671875" style="88"/>
    <col min="12097" max="12097" width="1.5546875" style="88" customWidth="1"/>
    <col min="12098" max="12098" width="2.6640625" style="88" customWidth="1"/>
    <col min="12099" max="12099" width="2.33203125" style="88" customWidth="1"/>
    <col min="12100" max="12100" width="0.88671875" style="88"/>
    <col min="12101" max="12101" width="2.33203125" style="88" customWidth="1"/>
    <col min="12102" max="12102" width="1.6640625" style="88" customWidth="1"/>
    <col min="12103" max="12110" width="0.88671875" style="88"/>
    <col min="12111" max="12111" width="2.5546875" style="88" customWidth="1"/>
    <col min="12112" max="12113" width="0.88671875" style="88"/>
    <col min="12114" max="12115" width="0.88671875" style="88" customWidth="1"/>
    <col min="12116" max="12119" width="0.88671875" style="88"/>
    <col min="12120" max="12121" width="1" style="88" customWidth="1"/>
    <col min="12122" max="12122" width="0.88671875" style="88"/>
    <col min="12123" max="12123" width="1.5546875" style="88" customWidth="1"/>
    <col min="12124" max="12127" width="0.88671875" style="88"/>
    <col min="12128" max="12128" width="2.109375" style="88" customWidth="1"/>
    <col min="12129" max="12129" width="1.5546875" style="88" customWidth="1"/>
    <col min="12130" max="12136" width="0.88671875" style="88"/>
    <col min="12137" max="12137" width="1.6640625" style="88" customWidth="1"/>
    <col min="12138" max="12138" width="0.88671875" style="88"/>
    <col min="12139" max="12139" width="2.5546875" style="88" customWidth="1"/>
    <col min="12140" max="12140" width="1.109375" style="88" customWidth="1"/>
    <col min="12141" max="12145" width="0.88671875" style="88"/>
    <col min="12146" max="12146" width="2" style="88" customWidth="1"/>
    <col min="12147" max="12148" width="0.88671875" style="88"/>
    <col min="12149" max="12149" width="1.5546875" style="88" customWidth="1"/>
    <col min="12150" max="12150" width="1.6640625" style="88" customWidth="1"/>
    <col min="12151" max="12151" width="0.88671875" style="88"/>
    <col min="12152" max="12152" width="0.5546875" style="88" customWidth="1"/>
    <col min="12153" max="12153" width="1.33203125" style="88" customWidth="1"/>
    <col min="12154" max="12154" width="1.109375" style="88" customWidth="1"/>
    <col min="12155" max="12155" width="0.109375" style="88" customWidth="1"/>
    <col min="12156" max="12156" width="0.33203125" style="88" customWidth="1"/>
    <col min="12157" max="12163" width="0.88671875" style="88"/>
    <col min="12164" max="12164" width="1.88671875" style="88" customWidth="1"/>
    <col min="12165" max="12165" width="3.44140625" style="88" customWidth="1"/>
    <col min="12166" max="12170" width="0.88671875" style="88"/>
    <col min="12171" max="12171" width="0.88671875" style="88" customWidth="1"/>
    <col min="12172" max="12172" width="4.44140625" style="88" customWidth="1"/>
    <col min="12173" max="12174" width="0.88671875" style="88"/>
    <col min="12175" max="12175" width="2.33203125" style="88" customWidth="1"/>
    <col min="12176" max="12180" width="0.88671875" style="88"/>
    <col min="12181" max="12181" width="21.88671875" style="88" customWidth="1"/>
    <col min="12182" max="12192" width="0.88671875" style="88"/>
    <col min="12193" max="12193" width="28.88671875" style="88" customWidth="1"/>
    <col min="12194" max="12289" width="0.88671875" style="88"/>
    <col min="12290" max="12290" width="1.88671875" style="88" customWidth="1"/>
    <col min="12291" max="12306" width="0.88671875" style="88"/>
    <col min="12307" max="12307" width="0.88671875" style="88" customWidth="1"/>
    <col min="12308" max="12329" width="0.88671875" style="88"/>
    <col min="12330" max="12330" width="0.88671875" style="88" customWidth="1"/>
    <col min="12331" max="12331" width="0.109375" style="88" customWidth="1"/>
    <col min="12332" max="12332" width="0.44140625" style="88" customWidth="1"/>
    <col min="12333" max="12334" width="0.33203125" style="88" customWidth="1"/>
    <col min="12335" max="12335" width="0.88671875" style="88"/>
    <col min="12336" max="12336" width="0.33203125" style="88" customWidth="1"/>
    <col min="12337" max="12337" width="0.109375" style="88" customWidth="1"/>
    <col min="12338" max="12342" width="0.88671875" style="88"/>
    <col min="12343" max="12343" width="0.109375" style="88" customWidth="1"/>
    <col min="12344" max="12352" width="0.88671875" style="88"/>
    <col min="12353" max="12353" width="1.5546875" style="88" customWidth="1"/>
    <col min="12354" max="12354" width="2.6640625" style="88" customWidth="1"/>
    <col min="12355" max="12355" width="2.33203125" style="88" customWidth="1"/>
    <col min="12356" max="12356" width="0.88671875" style="88"/>
    <col min="12357" max="12357" width="2.33203125" style="88" customWidth="1"/>
    <col min="12358" max="12358" width="1.6640625" style="88" customWidth="1"/>
    <col min="12359" max="12366" width="0.88671875" style="88"/>
    <col min="12367" max="12367" width="2.5546875" style="88" customWidth="1"/>
    <col min="12368" max="12369" width="0.88671875" style="88"/>
    <col min="12370" max="12371" width="0.88671875" style="88" customWidth="1"/>
    <col min="12372" max="12375" width="0.88671875" style="88"/>
    <col min="12376" max="12377" width="1" style="88" customWidth="1"/>
    <col min="12378" max="12378" width="0.88671875" style="88"/>
    <col min="12379" max="12379" width="1.5546875" style="88" customWidth="1"/>
    <col min="12380" max="12383" width="0.88671875" style="88"/>
    <col min="12384" max="12384" width="2.109375" style="88" customWidth="1"/>
    <col min="12385" max="12385" width="1.5546875" style="88" customWidth="1"/>
    <col min="12386" max="12392" width="0.88671875" style="88"/>
    <col min="12393" max="12393" width="1.6640625" style="88" customWidth="1"/>
    <col min="12394" max="12394" width="0.88671875" style="88"/>
    <col min="12395" max="12395" width="2.5546875" style="88" customWidth="1"/>
    <col min="12396" max="12396" width="1.109375" style="88" customWidth="1"/>
    <col min="12397" max="12401" width="0.88671875" style="88"/>
    <col min="12402" max="12402" width="2" style="88" customWidth="1"/>
    <col min="12403" max="12404" width="0.88671875" style="88"/>
    <col min="12405" max="12405" width="1.5546875" style="88" customWidth="1"/>
    <col min="12406" max="12406" width="1.6640625" style="88" customWidth="1"/>
    <col min="12407" max="12407" width="0.88671875" style="88"/>
    <col min="12408" max="12408" width="0.5546875" style="88" customWidth="1"/>
    <col min="12409" max="12409" width="1.33203125" style="88" customWidth="1"/>
    <col min="12410" max="12410" width="1.109375" style="88" customWidth="1"/>
    <col min="12411" max="12411" width="0.109375" style="88" customWidth="1"/>
    <col min="12412" max="12412" width="0.33203125" style="88" customWidth="1"/>
    <col min="12413" max="12419" width="0.88671875" style="88"/>
    <col min="12420" max="12420" width="1.88671875" style="88" customWidth="1"/>
    <col min="12421" max="12421" width="3.44140625" style="88" customWidth="1"/>
    <col min="12422" max="12426" width="0.88671875" style="88"/>
    <col min="12427" max="12427" width="0.88671875" style="88" customWidth="1"/>
    <col min="12428" max="12428" width="4.44140625" style="88" customWidth="1"/>
    <col min="12429" max="12430" width="0.88671875" style="88"/>
    <col min="12431" max="12431" width="2.33203125" style="88" customWidth="1"/>
    <col min="12432" max="12436" width="0.88671875" style="88"/>
    <col min="12437" max="12437" width="21.88671875" style="88" customWidth="1"/>
    <col min="12438" max="12448" width="0.88671875" style="88"/>
    <col min="12449" max="12449" width="28.88671875" style="88" customWidth="1"/>
    <col min="12450" max="12545" width="0.88671875" style="88"/>
    <col min="12546" max="12546" width="1.88671875" style="88" customWidth="1"/>
    <col min="12547" max="12562" width="0.88671875" style="88"/>
    <col min="12563" max="12563" width="0.88671875" style="88" customWidth="1"/>
    <col min="12564" max="12585" width="0.88671875" style="88"/>
    <col min="12586" max="12586" width="0.88671875" style="88" customWidth="1"/>
    <col min="12587" max="12587" width="0.109375" style="88" customWidth="1"/>
    <col min="12588" max="12588" width="0.44140625" style="88" customWidth="1"/>
    <col min="12589" max="12590" width="0.33203125" style="88" customWidth="1"/>
    <col min="12591" max="12591" width="0.88671875" style="88"/>
    <col min="12592" max="12592" width="0.33203125" style="88" customWidth="1"/>
    <col min="12593" max="12593" width="0.109375" style="88" customWidth="1"/>
    <col min="12594" max="12598" width="0.88671875" style="88"/>
    <col min="12599" max="12599" width="0.109375" style="88" customWidth="1"/>
    <col min="12600" max="12608" width="0.88671875" style="88"/>
    <col min="12609" max="12609" width="1.5546875" style="88" customWidth="1"/>
    <col min="12610" max="12610" width="2.6640625" style="88" customWidth="1"/>
    <col min="12611" max="12611" width="2.33203125" style="88" customWidth="1"/>
    <col min="12612" max="12612" width="0.88671875" style="88"/>
    <col min="12613" max="12613" width="2.33203125" style="88" customWidth="1"/>
    <col min="12614" max="12614" width="1.6640625" style="88" customWidth="1"/>
    <col min="12615" max="12622" width="0.88671875" style="88"/>
    <col min="12623" max="12623" width="2.5546875" style="88" customWidth="1"/>
    <col min="12624" max="12625" width="0.88671875" style="88"/>
    <col min="12626" max="12627" width="0.88671875" style="88" customWidth="1"/>
    <col min="12628" max="12631" width="0.88671875" style="88"/>
    <col min="12632" max="12633" width="1" style="88" customWidth="1"/>
    <col min="12634" max="12634" width="0.88671875" style="88"/>
    <col min="12635" max="12635" width="1.5546875" style="88" customWidth="1"/>
    <col min="12636" max="12639" width="0.88671875" style="88"/>
    <col min="12640" max="12640" width="2.109375" style="88" customWidth="1"/>
    <col min="12641" max="12641" width="1.5546875" style="88" customWidth="1"/>
    <col min="12642" max="12648" width="0.88671875" style="88"/>
    <col min="12649" max="12649" width="1.6640625" style="88" customWidth="1"/>
    <col min="12650" max="12650" width="0.88671875" style="88"/>
    <col min="12651" max="12651" width="2.5546875" style="88" customWidth="1"/>
    <col min="12652" max="12652" width="1.109375" style="88" customWidth="1"/>
    <col min="12653" max="12657" width="0.88671875" style="88"/>
    <col min="12658" max="12658" width="2" style="88" customWidth="1"/>
    <col min="12659" max="12660" width="0.88671875" style="88"/>
    <col min="12661" max="12661" width="1.5546875" style="88" customWidth="1"/>
    <col min="12662" max="12662" width="1.6640625" style="88" customWidth="1"/>
    <col min="12663" max="12663" width="0.88671875" style="88"/>
    <col min="12664" max="12664" width="0.5546875" style="88" customWidth="1"/>
    <col min="12665" max="12665" width="1.33203125" style="88" customWidth="1"/>
    <col min="12666" max="12666" width="1.109375" style="88" customWidth="1"/>
    <col min="12667" max="12667" width="0.109375" style="88" customWidth="1"/>
    <col min="12668" max="12668" width="0.33203125" style="88" customWidth="1"/>
    <col min="12669" max="12675" width="0.88671875" style="88"/>
    <col min="12676" max="12676" width="1.88671875" style="88" customWidth="1"/>
    <col min="12677" max="12677" width="3.44140625" style="88" customWidth="1"/>
    <col min="12678" max="12682" width="0.88671875" style="88"/>
    <col min="12683" max="12683" width="0.88671875" style="88" customWidth="1"/>
    <col min="12684" max="12684" width="4.44140625" style="88" customWidth="1"/>
    <col min="12685" max="12686" width="0.88671875" style="88"/>
    <col min="12687" max="12687" width="2.33203125" style="88" customWidth="1"/>
    <col min="12688" max="12692" width="0.88671875" style="88"/>
    <col min="12693" max="12693" width="21.88671875" style="88" customWidth="1"/>
    <col min="12694" max="12704" width="0.88671875" style="88"/>
    <col min="12705" max="12705" width="28.88671875" style="88" customWidth="1"/>
    <col min="12706" max="12801" width="0.88671875" style="88"/>
    <col min="12802" max="12802" width="1.88671875" style="88" customWidth="1"/>
    <col min="12803" max="12818" width="0.88671875" style="88"/>
    <col min="12819" max="12819" width="0.88671875" style="88" customWidth="1"/>
    <col min="12820" max="12841" width="0.88671875" style="88"/>
    <col min="12842" max="12842" width="0.88671875" style="88" customWidth="1"/>
    <col min="12843" max="12843" width="0.109375" style="88" customWidth="1"/>
    <col min="12844" max="12844" width="0.44140625" style="88" customWidth="1"/>
    <col min="12845" max="12846" width="0.33203125" style="88" customWidth="1"/>
    <col min="12847" max="12847" width="0.88671875" style="88"/>
    <col min="12848" max="12848" width="0.33203125" style="88" customWidth="1"/>
    <col min="12849" max="12849" width="0.109375" style="88" customWidth="1"/>
    <col min="12850" max="12854" width="0.88671875" style="88"/>
    <col min="12855" max="12855" width="0.109375" style="88" customWidth="1"/>
    <col min="12856" max="12864" width="0.88671875" style="88"/>
    <col min="12865" max="12865" width="1.5546875" style="88" customWidth="1"/>
    <col min="12866" max="12866" width="2.6640625" style="88" customWidth="1"/>
    <col min="12867" max="12867" width="2.33203125" style="88" customWidth="1"/>
    <col min="12868" max="12868" width="0.88671875" style="88"/>
    <col min="12869" max="12869" width="2.33203125" style="88" customWidth="1"/>
    <col min="12870" max="12870" width="1.6640625" style="88" customWidth="1"/>
    <col min="12871" max="12878" width="0.88671875" style="88"/>
    <col min="12879" max="12879" width="2.5546875" style="88" customWidth="1"/>
    <col min="12880" max="12881" width="0.88671875" style="88"/>
    <col min="12882" max="12883" width="0.88671875" style="88" customWidth="1"/>
    <col min="12884" max="12887" width="0.88671875" style="88"/>
    <col min="12888" max="12889" width="1" style="88" customWidth="1"/>
    <col min="12890" max="12890" width="0.88671875" style="88"/>
    <col min="12891" max="12891" width="1.5546875" style="88" customWidth="1"/>
    <col min="12892" max="12895" width="0.88671875" style="88"/>
    <col min="12896" max="12896" width="2.109375" style="88" customWidth="1"/>
    <col min="12897" max="12897" width="1.5546875" style="88" customWidth="1"/>
    <col min="12898" max="12904" width="0.88671875" style="88"/>
    <col min="12905" max="12905" width="1.6640625" style="88" customWidth="1"/>
    <col min="12906" max="12906" width="0.88671875" style="88"/>
    <col min="12907" max="12907" width="2.5546875" style="88" customWidth="1"/>
    <col min="12908" max="12908" width="1.109375" style="88" customWidth="1"/>
    <col min="12909" max="12913" width="0.88671875" style="88"/>
    <col min="12914" max="12914" width="2" style="88" customWidth="1"/>
    <col min="12915" max="12916" width="0.88671875" style="88"/>
    <col min="12917" max="12917" width="1.5546875" style="88" customWidth="1"/>
    <col min="12918" max="12918" width="1.6640625" style="88" customWidth="1"/>
    <col min="12919" max="12919" width="0.88671875" style="88"/>
    <col min="12920" max="12920" width="0.5546875" style="88" customWidth="1"/>
    <col min="12921" max="12921" width="1.33203125" style="88" customWidth="1"/>
    <col min="12922" max="12922" width="1.109375" style="88" customWidth="1"/>
    <col min="12923" max="12923" width="0.109375" style="88" customWidth="1"/>
    <col min="12924" max="12924" width="0.33203125" style="88" customWidth="1"/>
    <col min="12925" max="12931" width="0.88671875" style="88"/>
    <col min="12932" max="12932" width="1.88671875" style="88" customWidth="1"/>
    <col min="12933" max="12933" width="3.44140625" style="88" customWidth="1"/>
    <col min="12934" max="12938" width="0.88671875" style="88"/>
    <col min="12939" max="12939" width="0.88671875" style="88" customWidth="1"/>
    <col min="12940" max="12940" width="4.44140625" style="88" customWidth="1"/>
    <col min="12941" max="12942" width="0.88671875" style="88"/>
    <col min="12943" max="12943" width="2.33203125" style="88" customWidth="1"/>
    <col min="12944" max="12948" width="0.88671875" style="88"/>
    <col min="12949" max="12949" width="21.88671875" style="88" customWidth="1"/>
    <col min="12950" max="12960" width="0.88671875" style="88"/>
    <col min="12961" max="12961" width="28.88671875" style="88" customWidth="1"/>
    <col min="12962" max="13057" width="0.88671875" style="88"/>
    <col min="13058" max="13058" width="1.88671875" style="88" customWidth="1"/>
    <col min="13059" max="13074" width="0.88671875" style="88"/>
    <col min="13075" max="13075" width="0.88671875" style="88" customWidth="1"/>
    <col min="13076" max="13097" width="0.88671875" style="88"/>
    <col min="13098" max="13098" width="0.88671875" style="88" customWidth="1"/>
    <col min="13099" max="13099" width="0.109375" style="88" customWidth="1"/>
    <col min="13100" max="13100" width="0.44140625" style="88" customWidth="1"/>
    <col min="13101" max="13102" width="0.33203125" style="88" customWidth="1"/>
    <col min="13103" max="13103" width="0.88671875" style="88"/>
    <col min="13104" max="13104" width="0.33203125" style="88" customWidth="1"/>
    <col min="13105" max="13105" width="0.109375" style="88" customWidth="1"/>
    <col min="13106" max="13110" width="0.88671875" style="88"/>
    <col min="13111" max="13111" width="0.109375" style="88" customWidth="1"/>
    <col min="13112" max="13120" width="0.88671875" style="88"/>
    <col min="13121" max="13121" width="1.5546875" style="88" customWidth="1"/>
    <col min="13122" max="13122" width="2.6640625" style="88" customWidth="1"/>
    <col min="13123" max="13123" width="2.33203125" style="88" customWidth="1"/>
    <col min="13124" max="13124" width="0.88671875" style="88"/>
    <col min="13125" max="13125" width="2.33203125" style="88" customWidth="1"/>
    <col min="13126" max="13126" width="1.6640625" style="88" customWidth="1"/>
    <col min="13127" max="13134" width="0.88671875" style="88"/>
    <col min="13135" max="13135" width="2.5546875" style="88" customWidth="1"/>
    <col min="13136" max="13137" width="0.88671875" style="88"/>
    <col min="13138" max="13139" width="0.88671875" style="88" customWidth="1"/>
    <col min="13140" max="13143" width="0.88671875" style="88"/>
    <col min="13144" max="13145" width="1" style="88" customWidth="1"/>
    <col min="13146" max="13146" width="0.88671875" style="88"/>
    <col min="13147" max="13147" width="1.5546875" style="88" customWidth="1"/>
    <col min="13148" max="13151" width="0.88671875" style="88"/>
    <col min="13152" max="13152" width="2.109375" style="88" customWidth="1"/>
    <col min="13153" max="13153" width="1.5546875" style="88" customWidth="1"/>
    <col min="13154" max="13160" width="0.88671875" style="88"/>
    <col min="13161" max="13161" width="1.6640625" style="88" customWidth="1"/>
    <col min="13162" max="13162" width="0.88671875" style="88"/>
    <col min="13163" max="13163" width="2.5546875" style="88" customWidth="1"/>
    <col min="13164" max="13164" width="1.109375" style="88" customWidth="1"/>
    <col min="13165" max="13169" width="0.88671875" style="88"/>
    <col min="13170" max="13170" width="2" style="88" customWidth="1"/>
    <col min="13171" max="13172" width="0.88671875" style="88"/>
    <col min="13173" max="13173" width="1.5546875" style="88" customWidth="1"/>
    <col min="13174" max="13174" width="1.6640625" style="88" customWidth="1"/>
    <col min="13175" max="13175" width="0.88671875" style="88"/>
    <col min="13176" max="13176" width="0.5546875" style="88" customWidth="1"/>
    <col min="13177" max="13177" width="1.33203125" style="88" customWidth="1"/>
    <col min="13178" max="13178" width="1.109375" style="88" customWidth="1"/>
    <col min="13179" max="13179" width="0.109375" style="88" customWidth="1"/>
    <col min="13180" max="13180" width="0.33203125" style="88" customWidth="1"/>
    <col min="13181" max="13187" width="0.88671875" style="88"/>
    <col min="13188" max="13188" width="1.88671875" style="88" customWidth="1"/>
    <col min="13189" max="13189" width="3.44140625" style="88" customWidth="1"/>
    <col min="13190" max="13194" width="0.88671875" style="88"/>
    <col min="13195" max="13195" width="0.88671875" style="88" customWidth="1"/>
    <col min="13196" max="13196" width="4.44140625" style="88" customWidth="1"/>
    <col min="13197" max="13198" width="0.88671875" style="88"/>
    <col min="13199" max="13199" width="2.33203125" style="88" customWidth="1"/>
    <col min="13200" max="13204" width="0.88671875" style="88"/>
    <col min="13205" max="13205" width="21.88671875" style="88" customWidth="1"/>
    <col min="13206" max="13216" width="0.88671875" style="88"/>
    <col min="13217" max="13217" width="28.88671875" style="88" customWidth="1"/>
    <col min="13218" max="13313" width="0.88671875" style="88"/>
    <col min="13314" max="13314" width="1.88671875" style="88" customWidth="1"/>
    <col min="13315" max="13330" width="0.88671875" style="88"/>
    <col min="13331" max="13331" width="0.88671875" style="88" customWidth="1"/>
    <col min="13332" max="13353" width="0.88671875" style="88"/>
    <col min="13354" max="13354" width="0.88671875" style="88" customWidth="1"/>
    <col min="13355" max="13355" width="0.109375" style="88" customWidth="1"/>
    <col min="13356" max="13356" width="0.44140625" style="88" customWidth="1"/>
    <col min="13357" max="13358" width="0.33203125" style="88" customWidth="1"/>
    <col min="13359" max="13359" width="0.88671875" style="88"/>
    <col min="13360" max="13360" width="0.33203125" style="88" customWidth="1"/>
    <col min="13361" max="13361" width="0.109375" style="88" customWidth="1"/>
    <col min="13362" max="13366" width="0.88671875" style="88"/>
    <col min="13367" max="13367" width="0.109375" style="88" customWidth="1"/>
    <col min="13368" max="13376" width="0.88671875" style="88"/>
    <col min="13377" max="13377" width="1.5546875" style="88" customWidth="1"/>
    <col min="13378" max="13378" width="2.6640625" style="88" customWidth="1"/>
    <col min="13379" max="13379" width="2.33203125" style="88" customWidth="1"/>
    <col min="13380" max="13380" width="0.88671875" style="88"/>
    <col min="13381" max="13381" width="2.33203125" style="88" customWidth="1"/>
    <col min="13382" max="13382" width="1.6640625" style="88" customWidth="1"/>
    <col min="13383" max="13390" width="0.88671875" style="88"/>
    <col min="13391" max="13391" width="2.5546875" style="88" customWidth="1"/>
    <col min="13392" max="13393" width="0.88671875" style="88"/>
    <col min="13394" max="13395" width="0.88671875" style="88" customWidth="1"/>
    <col min="13396" max="13399" width="0.88671875" style="88"/>
    <col min="13400" max="13401" width="1" style="88" customWidth="1"/>
    <col min="13402" max="13402" width="0.88671875" style="88"/>
    <col min="13403" max="13403" width="1.5546875" style="88" customWidth="1"/>
    <col min="13404" max="13407" width="0.88671875" style="88"/>
    <col min="13408" max="13408" width="2.109375" style="88" customWidth="1"/>
    <col min="13409" max="13409" width="1.5546875" style="88" customWidth="1"/>
    <col min="13410" max="13416" width="0.88671875" style="88"/>
    <col min="13417" max="13417" width="1.6640625" style="88" customWidth="1"/>
    <col min="13418" max="13418" width="0.88671875" style="88"/>
    <col min="13419" max="13419" width="2.5546875" style="88" customWidth="1"/>
    <col min="13420" max="13420" width="1.109375" style="88" customWidth="1"/>
    <col min="13421" max="13425" width="0.88671875" style="88"/>
    <col min="13426" max="13426" width="2" style="88" customWidth="1"/>
    <col min="13427" max="13428" width="0.88671875" style="88"/>
    <col min="13429" max="13429" width="1.5546875" style="88" customWidth="1"/>
    <col min="13430" max="13430" width="1.6640625" style="88" customWidth="1"/>
    <col min="13431" max="13431" width="0.88671875" style="88"/>
    <col min="13432" max="13432" width="0.5546875" style="88" customWidth="1"/>
    <col min="13433" max="13433" width="1.33203125" style="88" customWidth="1"/>
    <col min="13434" max="13434" width="1.109375" style="88" customWidth="1"/>
    <col min="13435" max="13435" width="0.109375" style="88" customWidth="1"/>
    <col min="13436" max="13436" width="0.33203125" style="88" customWidth="1"/>
    <col min="13437" max="13443" width="0.88671875" style="88"/>
    <col min="13444" max="13444" width="1.88671875" style="88" customWidth="1"/>
    <col min="13445" max="13445" width="3.44140625" style="88" customWidth="1"/>
    <col min="13446" max="13450" width="0.88671875" style="88"/>
    <col min="13451" max="13451" width="0.88671875" style="88" customWidth="1"/>
    <col min="13452" max="13452" width="4.44140625" style="88" customWidth="1"/>
    <col min="13453" max="13454" width="0.88671875" style="88"/>
    <col min="13455" max="13455" width="2.33203125" style="88" customWidth="1"/>
    <col min="13456" max="13460" width="0.88671875" style="88"/>
    <col min="13461" max="13461" width="21.88671875" style="88" customWidth="1"/>
    <col min="13462" max="13472" width="0.88671875" style="88"/>
    <col min="13473" max="13473" width="28.88671875" style="88" customWidth="1"/>
    <col min="13474" max="13569" width="0.88671875" style="88"/>
    <col min="13570" max="13570" width="1.88671875" style="88" customWidth="1"/>
    <col min="13571" max="13586" width="0.88671875" style="88"/>
    <col min="13587" max="13587" width="0.88671875" style="88" customWidth="1"/>
    <col min="13588" max="13609" width="0.88671875" style="88"/>
    <col min="13610" max="13610" width="0.88671875" style="88" customWidth="1"/>
    <col min="13611" max="13611" width="0.109375" style="88" customWidth="1"/>
    <col min="13612" max="13612" width="0.44140625" style="88" customWidth="1"/>
    <col min="13613" max="13614" width="0.33203125" style="88" customWidth="1"/>
    <col min="13615" max="13615" width="0.88671875" style="88"/>
    <col min="13616" max="13616" width="0.33203125" style="88" customWidth="1"/>
    <col min="13617" max="13617" width="0.109375" style="88" customWidth="1"/>
    <col min="13618" max="13622" width="0.88671875" style="88"/>
    <col min="13623" max="13623" width="0.109375" style="88" customWidth="1"/>
    <col min="13624" max="13632" width="0.88671875" style="88"/>
    <col min="13633" max="13633" width="1.5546875" style="88" customWidth="1"/>
    <col min="13634" max="13634" width="2.6640625" style="88" customWidth="1"/>
    <col min="13635" max="13635" width="2.33203125" style="88" customWidth="1"/>
    <col min="13636" max="13636" width="0.88671875" style="88"/>
    <col min="13637" max="13637" width="2.33203125" style="88" customWidth="1"/>
    <col min="13638" max="13638" width="1.6640625" style="88" customWidth="1"/>
    <col min="13639" max="13646" width="0.88671875" style="88"/>
    <col min="13647" max="13647" width="2.5546875" style="88" customWidth="1"/>
    <col min="13648" max="13649" width="0.88671875" style="88"/>
    <col min="13650" max="13651" width="0.88671875" style="88" customWidth="1"/>
    <col min="13652" max="13655" width="0.88671875" style="88"/>
    <col min="13656" max="13657" width="1" style="88" customWidth="1"/>
    <col min="13658" max="13658" width="0.88671875" style="88"/>
    <col min="13659" max="13659" width="1.5546875" style="88" customWidth="1"/>
    <col min="13660" max="13663" width="0.88671875" style="88"/>
    <col min="13664" max="13664" width="2.109375" style="88" customWidth="1"/>
    <col min="13665" max="13665" width="1.5546875" style="88" customWidth="1"/>
    <col min="13666" max="13672" width="0.88671875" style="88"/>
    <col min="13673" max="13673" width="1.6640625" style="88" customWidth="1"/>
    <col min="13674" max="13674" width="0.88671875" style="88"/>
    <col min="13675" max="13675" width="2.5546875" style="88" customWidth="1"/>
    <col min="13676" max="13676" width="1.109375" style="88" customWidth="1"/>
    <col min="13677" max="13681" width="0.88671875" style="88"/>
    <col min="13682" max="13682" width="2" style="88" customWidth="1"/>
    <col min="13683" max="13684" width="0.88671875" style="88"/>
    <col min="13685" max="13685" width="1.5546875" style="88" customWidth="1"/>
    <col min="13686" max="13686" width="1.6640625" style="88" customWidth="1"/>
    <col min="13687" max="13687" width="0.88671875" style="88"/>
    <col min="13688" max="13688" width="0.5546875" style="88" customWidth="1"/>
    <col min="13689" max="13689" width="1.33203125" style="88" customWidth="1"/>
    <col min="13690" max="13690" width="1.109375" style="88" customWidth="1"/>
    <col min="13691" max="13691" width="0.109375" style="88" customWidth="1"/>
    <col min="13692" max="13692" width="0.33203125" style="88" customWidth="1"/>
    <col min="13693" max="13699" width="0.88671875" style="88"/>
    <col min="13700" max="13700" width="1.88671875" style="88" customWidth="1"/>
    <col min="13701" max="13701" width="3.44140625" style="88" customWidth="1"/>
    <col min="13702" max="13706" width="0.88671875" style="88"/>
    <col min="13707" max="13707" width="0.88671875" style="88" customWidth="1"/>
    <col min="13708" max="13708" width="4.44140625" style="88" customWidth="1"/>
    <col min="13709" max="13710" width="0.88671875" style="88"/>
    <col min="13711" max="13711" width="2.33203125" style="88" customWidth="1"/>
    <col min="13712" max="13716" width="0.88671875" style="88"/>
    <col min="13717" max="13717" width="21.88671875" style="88" customWidth="1"/>
    <col min="13718" max="13728" width="0.88671875" style="88"/>
    <col min="13729" max="13729" width="28.88671875" style="88" customWidth="1"/>
    <col min="13730" max="13825" width="0.88671875" style="88"/>
    <col min="13826" max="13826" width="1.88671875" style="88" customWidth="1"/>
    <col min="13827" max="13842" width="0.88671875" style="88"/>
    <col min="13843" max="13843" width="0.88671875" style="88" customWidth="1"/>
    <col min="13844" max="13865" width="0.88671875" style="88"/>
    <col min="13866" max="13866" width="0.88671875" style="88" customWidth="1"/>
    <col min="13867" max="13867" width="0.109375" style="88" customWidth="1"/>
    <col min="13868" max="13868" width="0.44140625" style="88" customWidth="1"/>
    <col min="13869" max="13870" width="0.33203125" style="88" customWidth="1"/>
    <col min="13871" max="13871" width="0.88671875" style="88"/>
    <col min="13872" max="13872" width="0.33203125" style="88" customWidth="1"/>
    <col min="13873" max="13873" width="0.109375" style="88" customWidth="1"/>
    <col min="13874" max="13878" width="0.88671875" style="88"/>
    <col min="13879" max="13879" width="0.109375" style="88" customWidth="1"/>
    <col min="13880" max="13888" width="0.88671875" style="88"/>
    <col min="13889" max="13889" width="1.5546875" style="88" customWidth="1"/>
    <col min="13890" max="13890" width="2.6640625" style="88" customWidth="1"/>
    <col min="13891" max="13891" width="2.33203125" style="88" customWidth="1"/>
    <col min="13892" max="13892" width="0.88671875" style="88"/>
    <col min="13893" max="13893" width="2.33203125" style="88" customWidth="1"/>
    <col min="13894" max="13894" width="1.6640625" style="88" customWidth="1"/>
    <col min="13895" max="13902" width="0.88671875" style="88"/>
    <col min="13903" max="13903" width="2.5546875" style="88" customWidth="1"/>
    <col min="13904" max="13905" width="0.88671875" style="88"/>
    <col min="13906" max="13907" width="0.88671875" style="88" customWidth="1"/>
    <col min="13908" max="13911" width="0.88671875" style="88"/>
    <col min="13912" max="13913" width="1" style="88" customWidth="1"/>
    <col min="13914" max="13914" width="0.88671875" style="88"/>
    <col min="13915" max="13915" width="1.5546875" style="88" customWidth="1"/>
    <col min="13916" max="13919" width="0.88671875" style="88"/>
    <col min="13920" max="13920" width="2.109375" style="88" customWidth="1"/>
    <col min="13921" max="13921" width="1.5546875" style="88" customWidth="1"/>
    <col min="13922" max="13928" width="0.88671875" style="88"/>
    <col min="13929" max="13929" width="1.6640625" style="88" customWidth="1"/>
    <col min="13930" max="13930" width="0.88671875" style="88"/>
    <col min="13931" max="13931" width="2.5546875" style="88" customWidth="1"/>
    <col min="13932" max="13932" width="1.109375" style="88" customWidth="1"/>
    <col min="13933" max="13937" width="0.88671875" style="88"/>
    <col min="13938" max="13938" width="2" style="88" customWidth="1"/>
    <col min="13939" max="13940" width="0.88671875" style="88"/>
    <col min="13941" max="13941" width="1.5546875" style="88" customWidth="1"/>
    <col min="13942" max="13942" width="1.6640625" style="88" customWidth="1"/>
    <col min="13943" max="13943" width="0.88671875" style="88"/>
    <col min="13944" max="13944" width="0.5546875" style="88" customWidth="1"/>
    <col min="13945" max="13945" width="1.33203125" style="88" customWidth="1"/>
    <col min="13946" max="13946" width="1.109375" style="88" customWidth="1"/>
    <col min="13947" max="13947" width="0.109375" style="88" customWidth="1"/>
    <col min="13948" max="13948" width="0.33203125" style="88" customWidth="1"/>
    <col min="13949" max="13955" width="0.88671875" style="88"/>
    <col min="13956" max="13956" width="1.88671875" style="88" customWidth="1"/>
    <col min="13957" max="13957" width="3.44140625" style="88" customWidth="1"/>
    <col min="13958" max="13962" width="0.88671875" style="88"/>
    <col min="13963" max="13963" width="0.88671875" style="88" customWidth="1"/>
    <col min="13964" max="13964" width="4.44140625" style="88" customWidth="1"/>
    <col min="13965" max="13966" width="0.88671875" style="88"/>
    <col min="13967" max="13967" width="2.33203125" style="88" customWidth="1"/>
    <col min="13968" max="13972" width="0.88671875" style="88"/>
    <col min="13973" max="13973" width="21.88671875" style="88" customWidth="1"/>
    <col min="13974" max="13984" width="0.88671875" style="88"/>
    <col min="13985" max="13985" width="28.88671875" style="88" customWidth="1"/>
    <col min="13986" max="14081" width="0.88671875" style="88"/>
    <col min="14082" max="14082" width="1.88671875" style="88" customWidth="1"/>
    <col min="14083" max="14098" width="0.88671875" style="88"/>
    <col min="14099" max="14099" width="0.88671875" style="88" customWidth="1"/>
    <col min="14100" max="14121" width="0.88671875" style="88"/>
    <col min="14122" max="14122" width="0.88671875" style="88" customWidth="1"/>
    <col min="14123" max="14123" width="0.109375" style="88" customWidth="1"/>
    <col min="14124" max="14124" width="0.44140625" style="88" customWidth="1"/>
    <col min="14125" max="14126" width="0.33203125" style="88" customWidth="1"/>
    <col min="14127" max="14127" width="0.88671875" style="88"/>
    <col min="14128" max="14128" width="0.33203125" style="88" customWidth="1"/>
    <col min="14129" max="14129" width="0.109375" style="88" customWidth="1"/>
    <col min="14130" max="14134" width="0.88671875" style="88"/>
    <col min="14135" max="14135" width="0.109375" style="88" customWidth="1"/>
    <col min="14136" max="14144" width="0.88671875" style="88"/>
    <col min="14145" max="14145" width="1.5546875" style="88" customWidth="1"/>
    <col min="14146" max="14146" width="2.6640625" style="88" customWidth="1"/>
    <col min="14147" max="14147" width="2.33203125" style="88" customWidth="1"/>
    <col min="14148" max="14148" width="0.88671875" style="88"/>
    <col min="14149" max="14149" width="2.33203125" style="88" customWidth="1"/>
    <col min="14150" max="14150" width="1.6640625" style="88" customWidth="1"/>
    <col min="14151" max="14158" width="0.88671875" style="88"/>
    <col min="14159" max="14159" width="2.5546875" style="88" customWidth="1"/>
    <col min="14160" max="14161" width="0.88671875" style="88"/>
    <col min="14162" max="14163" width="0.88671875" style="88" customWidth="1"/>
    <col min="14164" max="14167" width="0.88671875" style="88"/>
    <col min="14168" max="14169" width="1" style="88" customWidth="1"/>
    <col min="14170" max="14170" width="0.88671875" style="88"/>
    <col min="14171" max="14171" width="1.5546875" style="88" customWidth="1"/>
    <col min="14172" max="14175" width="0.88671875" style="88"/>
    <col min="14176" max="14176" width="2.109375" style="88" customWidth="1"/>
    <col min="14177" max="14177" width="1.5546875" style="88" customWidth="1"/>
    <col min="14178" max="14184" width="0.88671875" style="88"/>
    <col min="14185" max="14185" width="1.6640625" style="88" customWidth="1"/>
    <col min="14186" max="14186" width="0.88671875" style="88"/>
    <col min="14187" max="14187" width="2.5546875" style="88" customWidth="1"/>
    <col min="14188" max="14188" width="1.109375" style="88" customWidth="1"/>
    <col min="14189" max="14193" width="0.88671875" style="88"/>
    <col min="14194" max="14194" width="2" style="88" customWidth="1"/>
    <col min="14195" max="14196" width="0.88671875" style="88"/>
    <col min="14197" max="14197" width="1.5546875" style="88" customWidth="1"/>
    <col min="14198" max="14198" width="1.6640625" style="88" customWidth="1"/>
    <col min="14199" max="14199" width="0.88671875" style="88"/>
    <col min="14200" max="14200" width="0.5546875" style="88" customWidth="1"/>
    <col min="14201" max="14201" width="1.33203125" style="88" customWidth="1"/>
    <col min="14202" max="14202" width="1.109375" style="88" customWidth="1"/>
    <col min="14203" max="14203" width="0.109375" style="88" customWidth="1"/>
    <col min="14204" max="14204" width="0.33203125" style="88" customWidth="1"/>
    <col min="14205" max="14211" width="0.88671875" style="88"/>
    <col min="14212" max="14212" width="1.88671875" style="88" customWidth="1"/>
    <col min="14213" max="14213" width="3.44140625" style="88" customWidth="1"/>
    <col min="14214" max="14218" width="0.88671875" style="88"/>
    <col min="14219" max="14219" width="0.88671875" style="88" customWidth="1"/>
    <col min="14220" max="14220" width="4.44140625" style="88" customWidth="1"/>
    <col min="14221" max="14222" width="0.88671875" style="88"/>
    <col min="14223" max="14223" width="2.33203125" style="88" customWidth="1"/>
    <col min="14224" max="14228" width="0.88671875" style="88"/>
    <col min="14229" max="14229" width="21.88671875" style="88" customWidth="1"/>
    <col min="14230" max="14240" width="0.88671875" style="88"/>
    <col min="14241" max="14241" width="28.88671875" style="88" customWidth="1"/>
    <col min="14242" max="14337" width="0.88671875" style="88"/>
    <col min="14338" max="14338" width="1.88671875" style="88" customWidth="1"/>
    <col min="14339" max="14354" width="0.88671875" style="88"/>
    <col min="14355" max="14355" width="0.88671875" style="88" customWidth="1"/>
    <col min="14356" max="14377" width="0.88671875" style="88"/>
    <col min="14378" max="14378" width="0.88671875" style="88" customWidth="1"/>
    <col min="14379" max="14379" width="0.109375" style="88" customWidth="1"/>
    <col min="14380" max="14380" width="0.44140625" style="88" customWidth="1"/>
    <col min="14381" max="14382" width="0.33203125" style="88" customWidth="1"/>
    <col min="14383" max="14383" width="0.88671875" style="88"/>
    <col min="14384" max="14384" width="0.33203125" style="88" customWidth="1"/>
    <col min="14385" max="14385" width="0.109375" style="88" customWidth="1"/>
    <col min="14386" max="14390" width="0.88671875" style="88"/>
    <col min="14391" max="14391" width="0.109375" style="88" customWidth="1"/>
    <col min="14392" max="14400" width="0.88671875" style="88"/>
    <col min="14401" max="14401" width="1.5546875" style="88" customWidth="1"/>
    <col min="14402" max="14402" width="2.6640625" style="88" customWidth="1"/>
    <col min="14403" max="14403" width="2.33203125" style="88" customWidth="1"/>
    <col min="14404" max="14404" width="0.88671875" style="88"/>
    <col min="14405" max="14405" width="2.33203125" style="88" customWidth="1"/>
    <col min="14406" max="14406" width="1.6640625" style="88" customWidth="1"/>
    <col min="14407" max="14414" width="0.88671875" style="88"/>
    <col min="14415" max="14415" width="2.5546875" style="88" customWidth="1"/>
    <col min="14416" max="14417" width="0.88671875" style="88"/>
    <col min="14418" max="14419" width="0.88671875" style="88" customWidth="1"/>
    <col min="14420" max="14423" width="0.88671875" style="88"/>
    <col min="14424" max="14425" width="1" style="88" customWidth="1"/>
    <col min="14426" max="14426" width="0.88671875" style="88"/>
    <col min="14427" max="14427" width="1.5546875" style="88" customWidth="1"/>
    <col min="14428" max="14431" width="0.88671875" style="88"/>
    <col min="14432" max="14432" width="2.109375" style="88" customWidth="1"/>
    <col min="14433" max="14433" width="1.5546875" style="88" customWidth="1"/>
    <col min="14434" max="14440" width="0.88671875" style="88"/>
    <col min="14441" max="14441" width="1.6640625" style="88" customWidth="1"/>
    <col min="14442" max="14442" width="0.88671875" style="88"/>
    <col min="14443" max="14443" width="2.5546875" style="88" customWidth="1"/>
    <col min="14444" max="14444" width="1.109375" style="88" customWidth="1"/>
    <col min="14445" max="14449" width="0.88671875" style="88"/>
    <col min="14450" max="14450" width="2" style="88" customWidth="1"/>
    <col min="14451" max="14452" width="0.88671875" style="88"/>
    <col min="14453" max="14453" width="1.5546875" style="88" customWidth="1"/>
    <col min="14454" max="14454" width="1.6640625" style="88" customWidth="1"/>
    <col min="14455" max="14455" width="0.88671875" style="88"/>
    <col min="14456" max="14456" width="0.5546875" style="88" customWidth="1"/>
    <col min="14457" max="14457" width="1.33203125" style="88" customWidth="1"/>
    <col min="14458" max="14458" width="1.109375" style="88" customWidth="1"/>
    <col min="14459" max="14459" width="0.109375" style="88" customWidth="1"/>
    <col min="14460" max="14460" width="0.33203125" style="88" customWidth="1"/>
    <col min="14461" max="14467" width="0.88671875" style="88"/>
    <col min="14468" max="14468" width="1.88671875" style="88" customWidth="1"/>
    <col min="14469" max="14469" width="3.44140625" style="88" customWidth="1"/>
    <col min="14470" max="14474" width="0.88671875" style="88"/>
    <col min="14475" max="14475" width="0.88671875" style="88" customWidth="1"/>
    <col min="14476" max="14476" width="4.44140625" style="88" customWidth="1"/>
    <col min="14477" max="14478" width="0.88671875" style="88"/>
    <col min="14479" max="14479" width="2.33203125" style="88" customWidth="1"/>
    <col min="14480" max="14484" width="0.88671875" style="88"/>
    <col min="14485" max="14485" width="21.88671875" style="88" customWidth="1"/>
    <col min="14486" max="14496" width="0.88671875" style="88"/>
    <col min="14497" max="14497" width="28.88671875" style="88" customWidth="1"/>
    <col min="14498" max="14593" width="0.88671875" style="88"/>
    <col min="14594" max="14594" width="1.88671875" style="88" customWidth="1"/>
    <col min="14595" max="14610" width="0.88671875" style="88"/>
    <col min="14611" max="14611" width="0.88671875" style="88" customWidth="1"/>
    <col min="14612" max="14633" width="0.88671875" style="88"/>
    <col min="14634" max="14634" width="0.88671875" style="88" customWidth="1"/>
    <col min="14635" max="14635" width="0.109375" style="88" customWidth="1"/>
    <col min="14636" max="14636" width="0.44140625" style="88" customWidth="1"/>
    <col min="14637" max="14638" width="0.33203125" style="88" customWidth="1"/>
    <col min="14639" max="14639" width="0.88671875" style="88"/>
    <col min="14640" max="14640" width="0.33203125" style="88" customWidth="1"/>
    <col min="14641" max="14641" width="0.109375" style="88" customWidth="1"/>
    <col min="14642" max="14646" width="0.88671875" style="88"/>
    <col min="14647" max="14647" width="0.109375" style="88" customWidth="1"/>
    <col min="14648" max="14656" width="0.88671875" style="88"/>
    <col min="14657" max="14657" width="1.5546875" style="88" customWidth="1"/>
    <col min="14658" max="14658" width="2.6640625" style="88" customWidth="1"/>
    <col min="14659" max="14659" width="2.33203125" style="88" customWidth="1"/>
    <col min="14660" max="14660" width="0.88671875" style="88"/>
    <col min="14661" max="14661" width="2.33203125" style="88" customWidth="1"/>
    <col min="14662" max="14662" width="1.6640625" style="88" customWidth="1"/>
    <col min="14663" max="14670" width="0.88671875" style="88"/>
    <col min="14671" max="14671" width="2.5546875" style="88" customWidth="1"/>
    <col min="14672" max="14673" width="0.88671875" style="88"/>
    <col min="14674" max="14675" width="0.88671875" style="88" customWidth="1"/>
    <col min="14676" max="14679" width="0.88671875" style="88"/>
    <col min="14680" max="14681" width="1" style="88" customWidth="1"/>
    <col min="14682" max="14682" width="0.88671875" style="88"/>
    <col min="14683" max="14683" width="1.5546875" style="88" customWidth="1"/>
    <col min="14684" max="14687" width="0.88671875" style="88"/>
    <col min="14688" max="14688" width="2.109375" style="88" customWidth="1"/>
    <col min="14689" max="14689" width="1.5546875" style="88" customWidth="1"/>
    <col min="14690" max="14696" width="0.88671875" style="88"/>
    <col min="14697" max="14697" width="1.6640625" style="88" customWidth="1"/>
    <col min="14698" max="14698" width="0.88671875" style="88"/>
    <col min="14699" max="14699" width="2.5546875" style="88" customWidth="1"/>
    <col min="14700" max="14700" width="1.109375" style="88" customWidth="1"/>
    <col min="14701" max="14705" width="0.88671875" style="88"/>
    <col min="14706" max="14706" width="2" style="88" customWidth="1"/>
    <col min="14707" max="14708" width="0.88671875" style="88"/>
    <col min="14709" max="14709" width="1.5546875" style="88" customWidth="1"/>
    <col min="14710" max="14710" width="1.6640625" style="88" customWidth="1"/>
    <col min="14711" max="14711" width="0.88671875" style="88"/>
    <col min="14712" max="14712" width="0.5546875" style="88" customWidth="1"/>
    <col min="14713" max="14713" width="1.33203125" style="88" customWidth="1"/>
    <col min="14714" max="14714" width="1.109375" style="88" customWidth="1"/>
    <col min="14715" max="14715" width="0.109375" style="88" customWidth="1"/>
    <col min="14716" max="14716" width="0.33203125" style="88" customWidth="1"/>
    <col min="14717" max="14723" width="0.88671875" style="88"/>
    <col min="14724" max="14724" width="1.88671875" style="88" customWidth="1"/>
    <col min="14725" max="14725" width="3.44140625" style="88" customWidth="1"/>
    <col min="14726" max="14730" width="0.88671875" style="88"/>
    <col min="14731" max="14731" width="0.88671875" style="88" customWidth="1"/>
    <col min="14732" max="14732" width="4.44140625" style="88" customWidth="1"/>
    <col min="14733" max="14734" width="0.88671875" style="88"/>
    <col min="14735" max="14735" width="2.33203125" style="88" customWidth="1"/>
    <col min="14736" max="14740" width="0.88671875" style="88"/>
    <col min="14741" max="14741" width="21.88671875" style="88" customWidth="1"/>
    <col min="14742" max="14752" width="0.88671875" style="88"/>
    <col min="14753" max="14753" width="28.88671875" style="88" customWidth="1"/>
    <col min="14754" max="14849" width="0.88671875" style="88"/>
    <col min="14850" max="14850" width="1.88671875" style="88" customWidth="1"/>
    <col min="14851" max="14866" width="0.88671875" style="88"/>
    <col min="14867" max="14867" width="0.88671875" style="88" customWidth="1"/>
    <col min="14868" max="14889" width="0.88671875" style="88"/>
    <col min="14890" max="14890" width="0.88671875" style="88" customWidth="1"/>
    <col min="14891" max="14891" width="0.109375" style="88" customWidth="1"/>
    <col min="14892" max="14892" width="0.44140625" style="88" customWidth="1"/>
    <col min="14893" max="14894" width="0.33203125" style="88" customWidth="1"/>
    <col min="14895" max="14895" width="0.88671875" style="88"/>
    <col min="14896" max="14896" width="0.33203125" style="88" customWidth="1"/>
    <col min="14897" max="14897" width="0.109375" style="88" customWidth="1"/>
    <col min="14898" max="14902" width="0.88671875" style="88"/>
    <col min="14903" max="14903" width="0.109375" style="88" customWidth="1"/>
    <col min="14904" max="14912" width="0.88671875" style="88"/>
    <col min="14913" max="14913" width="1.5546875" style="88" customWidth="1"/>
    <col min="14914" max="14914" width="2.6640625" style="88" customWidth="1"/>
    <col min="14915" max="14915" width="2.33203125" style="88" customWidth="1"/>
    <col min="14916" max="14916" width="0.88671875" style="88"/>
    <col min="14917" max="14917" width="2.33203125" style="88" customWidth="1"/>
    <col min="14918" max="14918" width="1.6640625" style="88" customWidth="1"/>
    <col min="14919" max="14926" width="0.88671875" style="88"/>
    <col min="14927" max="14927" width="2.5546875" style="88" customWidth="1"/>
    <col min="14928" max="14929" width="0.88671875" style="88"/>
    <col min="14930" max="14931" width="0.88671875" style="88" customWidth="1"/>
    <col min="14932" max="14935" width="0.88671875" style="88"/>
    <col min="14936" max="14937" width="1" style="88" customWidth="1"/>
    <col min="14938" max="14938" width="0.88671875" style="88"/>
    <col min="14939" max="14939" width="1.5546875" style="88" customWidth="1"/>
    <col min="14940" max="14943" width="0.88671875" style="88"/>
    <col min="14944" max="14944" width="2.109375" style="88" customWidth="1"/>
    <col min="14945" max="14945" width="1.5546875" style="88" customWidth="1"/>
    <col min="14946" max="14952" width="0.88671875" style="88"/>
    <col min="14953" max="14953" width="1.6640625" style="88" customWidth="1"/>
    <col min="14954" max="14954" width="0.88671875" style="88"/>
    <col min="14955" max="14955" width="2.5546875" style="88" customWidth="1"/>
    <col min="14956" max="14956" width="1.109375" style="88" customWidth="1"/>
    <col min="14957" max="14961" width="0.88671875" style="88"/>
    <col min="14962" max="14962" width="2" style="88" customWidth="1"/>
    <col min="14963" max="14964" width="0.88671875" style="88"/>
    <col min="14965" max="14965" width="1.5546875" style="88" customWidth="1"/>
    <col min="14966" max="14966" width="1.6640625" style="88" customWidth="1"/>
    <col min="14967" max="14967" width="0.88671875" style="88"/>
    <col min="14968" max="14968" width="0.5546875" style="88" customWidth="1"/>
    <col min="14969" max="14969" width="1.33203125" style="88" customWidth="1"/>
    <col min="14970" max="14970" width="1.109375" style="88" customWidth="1"/>
    <col min="14971" max="14971" width="0.109375" style="88" customWidth="1"/>
    <col min="14972" max="14972" width="0.33203125" style="88" customWidth="1"/>
    <col min="14973" max="14979" width="0.88671875" style="88"/>
    <col min="14980" max="14980" width="1.88671875" style="88" customWidth="1"/>
    <col min="14981" max="14981" width="3.44140625" style="88" customWidth="1"/>
    <col min="14982" max="14986" width="0.88671875" style="88"/>
    <col min="14987" max="14987" width="0.88671875" style="88" customWidth="1"/>
    <col min="14988" max="14988" width="4.44140625" style="88" customWidth="1"/>
    <col min="14989" max="14990" width="0.88671875" style="88"/>
    <col min="14991" max="14991" width="2.33203125" style="88" customWidth="1"/>
    <col min="14992" max="14996" width="0.88671875" style="88"/>
    <col min="14997" max="14997" width="21.88671875" style="88" customWidth="1"/>
    <col min="14998" max="15008" width="0.88671875" style="88"/>
    <col min="15009" max="15009" width="28.88671875" style="88" customWidth="1"/>
    <col min="15010" max="15105" width="0.88671875" style="88"/>
    <col min="15106" max="15106" width="1.88671875" style="88" customWidth="1"/>
    <col min="15107" max="15122" width="0.88671875" style="88"/>
    <col min="15123" max="15123" width="0.88671875" style="88" customWidth="1"/>
    <col min="15124" max="15145" width="0.88671875" style="88"/>
    <col min="15146" max="15146" width="0.88671875" style="88" customWidth="1"/>
    <col min="15147" max="15147" width="0.109375" style="88" customWidth="1"/>
    <col min="15148" max="15148" width="0.44140625" style="88" customWidth="1"/>
    <col min="15149" max="15150" width="0.33203125" style="88" customWidth="1"/>
    <col min="15151" max="15151" width="0.88671875" style="88"/>
    <col min="15152" max="15152" width="0.33203125" style="88" customWidth="1"/>
    <col min="15153" max="15153" width="0.109375" style="88" customWidth="1"/>
    <col min="15154" max="15158" width="0.88671875" style="88"/>
    <col min="15159" max="15159" width="0.109375" style="88" customWidth="1"/>
    <col min="15160" max="15168" width="0.88671875" style="88"/>
    <col min="15169" max="15169" width="1.5546875" style="88" customWidth="1"/>
    <col min="15170" max="15170" width="2.6640625" style="88" customWidth="1"/>
    <col min="15171" max="15171" width="2.33203125" style="88" customWidth="1"/>
    <col min="15172" max="15172" width="0.88671875" style="88"/>
    <col min="15173" max="15173" width="2.33203125" style="88" customWidth="1"/>
    <col min="15174" max="15174" width="1.6640625" style="88" customWidth="1"/>
    <col min="15175" max="15182" width="0.88671875" style="88"/>
    <col min="15183" max="15183" width="2.5546875" style="88" customWidth="1"/>
    <col min="15184" max="15185" width="0.88671875" style="88"/>
    <col min="15186" max="15187" width="0.88671875" style="88" customWidth="1"/>
    <col min="15188" max="15191" width="0.88671875" style="88"/>
    <col min="15192" max="15193" width="1" style="88" customWidth="1"/>
    <col min="15194" max="15194" width="0.88671875" style="88"/>
    <col min="15195" max="15195" width="1.5546875" style="88" customWidth="1"/>
    <col min="15196" max="15199" width="0.88671875" style="88"/>
    <col min="15200" max="15200" width="2.109375" style="88" customWidth="1"/>
    <col min="15201" max="15201" width="1.5546875" style="88" customWidth="1"/>
    <col min="15202" max="15208" width="0.88671875" style="88"/>
    <col min="15209" max="15209" width="1.6640625" style="88" customWidth="1"/>
    <col min="15210" max="15210" width="0.88671875" style="88"/>
    <col min="15211" max="15211" width="2.5546875" style="88" customWidth="1"/>
    <col min="15212" max="15212" width="1.109375" style="88" customWidth="1"/>
    <col min="15213" max="15217" width="0.88671875" style="88"/>
    <col min="15218" max="15218" width="2" style="88" customWidth="1"/>
    <col min="15219" max="15220" width="0.88671875" style="88"/>
    <col min="15221" max="15221" width="1.5546875" style="88" customWidth="1"/>
    <col min="15222" max="15222" width="1.6640625" style="88" customWidth="1"/>
    <col min="15223" max="15223" width="0.88671875" style="88"/>
    <col min="15224" max="15224" width="0.5546875" style="88" customWidth="1"/>
    <col min="15225" max="15225" width="1.33203125" style="88" customWidth="1"/>
    <col min="15226" max="15226" width="1.109375" style="88" customWidth="1"/>
    <col min="15227" max="15227" width="0.109375" style="88" customWidth="1"/>
    <col min="15228" max="15228" width="0.33203125" style="88" customWidth="1"/>
    <col min="15229" max="15235" width="0.88671875" style="88"/>
    <col min="15236" max="15236" width="1.88671875" style="88" customWidth="1"/>
    <col min="15237" max="15237" width="3.44140625" style="88" customWidth="1"/>
    <col min="15238" max="15242" width="0.88671875" style="88"/>
    <col min="15243" max="15243" width="0.88671875" style="88" customWidth="1"/>
    <col min="15244" max="15244" width="4.44140625" style="88" customWidth="1"/>
    <col min="15245" max="15246" width="0.88671875" style="88"/>
    <col min="15247" max="15247" width="2.33203125" style="88" customWidth="1"/>
    <col min="15248" max="15252" width="0.88671875" style="88"/>
    <col min="15253" max="15253" width="21.88671875" style="88" customWidth="1"/>
    <col min="15254" max="15264" width="0.88671875" style="88"/>
    <col min="15265" max="15265" width="28.88671875" style="88" customWidth="1"/>
    <col min="15266" max="15361" width="0.88671875" style="88"/>
    <col min="15362" max="15362" width="1.88671875" style="88" customWidth="1"/>
    <col min="15363" max="15378" width="0.88671875" style="88"/>
    <col min="15379" max="15379" width="0.88671875" style="88" customWidth="1"/>
    <col min="15380" max="15401" width="0.88671875" style="88"/>
    <col min="15402" max="15402" width="0.88671875" style="88" customWidth="1"/>
    <col min="15403" max="15403" width="0.109375" style="88" customWidth="1"/>
    <col min="15404" max="15404" width="0.44140625" style="88" customWidth="1"/>
    <col min="15405" max="15406" width="0.33203125" style="88" customWidth="1"/>
    <col min="15407" max="15407" width="0.88671875" style="88"/>
    <col min="15408" max="15408" width="0.33203125" style="88" customWidth="1"/>
    <col min="15409" max="15409" width="0.109375" style="88" customWidth="1"/>
    <col min="15410" max="15414" width="0.88671875" style="88"/>
    <col min="15415" max="15415" width="0.109375" style="88" customWidth="1"/>
    <col min="15416" max="15424" width="0.88671875" style="88"/>
    <col min="15425" max="15425" width="1.5546875" style="88" customWidth="1"/>
    <col min="15426" max="15426" width="2.6640625" style="88" customWidth="1"/>
    <col min="15427" max="15427" width="2.33203125" style="88" customWidth="1"/>
    <col min="15428" max="15428" width="0.88671875" style="88"/>
    <col min="15429" max="15429" width="2.33203125" style="88" customWidth="1"/>
    <col min="15430" max="15430" width="1.6640625" style="88" customWidth="1"/>
    <col min="15431" max="15438" width="0.88671875" style="88"/>
    <col min="15439" max="15439" width="2.5546875" style="88" customWidth="1"/>
    <col min="15440" max="15441" width="0.88671875" style="88"/>
    <col min="15442" max="15443" width="0.88671875" style="88" customWidth="1"/>
    <col min="15444" max="15447" width="0.88671875" style="88"/>
    <col min="15448" max="15449" width="1" style="88" customWidth="1"/>
    <col min="15450" max="15450" width="0.88671875" style="88"/>
    <col min="15451" max="15451" width="1.5546875" style="88" customWidth="1"/>
    <col min="15452" max="15455" width="0.88671875" style="88"/>
    <col min="15456" max="15456" width="2.109375" style="88" customWidth="1"/>
    <col min="15457" max="15457" width="1.5546875" style="88" customWidth="1"/>
    <col min="15458" max="15464" width="0.88671875" style="88"/>
    <col min="15465" max="15465" width="1.6640625" style="88" customWidth="1"/>
    <col min="15466" max="15466" width="0.88671875" style="88"/>
    <col min="15467" max="15467" width="2.5546875" style="88" customWidth="1"/>
    <col min="15468" max="15468" width="1.109375" style="88" customWidth="1"/>
    <col min="15469" max="15473" width="0.88671875" style="88"/>
    <col min="15474" max="15474" width="2" style="88" customWidth="1"/>
    <col min="15475" max="15476" width="0.88671875" style="88"/>
    <col min="15477" max="15477" width="1.5546875" style="88" customWidth="1"/>
    <col min="15478" max="15478" width="1.6640625" style="88" customWidth="1"/>
    <col min="15479" max="15479" width="0.88671875" style="88"/>
    <col min="15480" max="15480" width="0.5546875" style="88" customWidth="1"/>
    <col min="15481" max="15481" width="1.33203125" style="88" customWidth="1"/>
    <col min="15482" max="15482" width="1.109375" style="88" customWidth="1"/>
    <col min="15483" max="15483" width="0.109375" style="88" customWidth="1"/>
    <col min="15484" max="15484" width="0.33203125" style="88" customWidth="1"/>
    <col min="15485" max="15491" width="0.88671875" style="88"/>
    <col min="15492" max="15492" width="1.88671875" style="88" customWidth="1"/>
    <col min="15493" max="15493" width="3.44140625" style="88" customWidth="1"/>
    <col min="15494" max="15498" width="0.88671875" style="88"/>
    <col min="15499" max="15499" width="0.88671875" style="88" customWidth="1"/>
    <col min="15500" max="15500" width="4.44140625" style="88" customWidth="1"/>
    <col min="15501" max="15502" width="0.88671875" style="88"/>
    <col min="15503" max="15503" width="2.33203125" style="88" customWidth="1"/>
    <col min="15504" max="15508" width="0.88671875" style="88"/>
    <col min="15509" max="15509" width="21.88671875" style="88" customWidth="1"/>
    <col min="15510" max="15520" width="0.88671875" style="88"/>
    <col min="15521" max="15521" width="28.88671875" style="88" customWidth="1"/>
    <col min="15522" max="15617" width="0.88671875" style="88"/>
    <col min="15618" max="15618" width="1.88671875" style="88" customWidth="1"/>
    <col min="15619" max="15634" width="0.88671875" style="88"/>
    <col min="15635" max="15635" width="0.88671875" style="88" customWidth="1"/>
    <col min="15636" max="15657" width="0.88671875" style="88"/>
    <col min="15658" max="15658" width="0.88671875" style="88" customWidth="1"/>
    <col min="15659" max="15659" width="0.109375" style="88" customWidth="1"/>
    <col min="15660" max="15660" width="0.44140625" style="88" customWidth="1"/>
    <col min="15661" max="15662" width="0.33203125" style="88" customWidth="1"/>
    <col min="15663" max="15663" width="0.88671875" style="88"/>
    <col min="15664" max="15664" width="0.33203125" style="88" customWidth="1"/>
    <col min="15665" max="15665" width="0.109375" style="88" customWidth="1"/>
    <col min="15666" max="15670" width="0.88671875" style="88"/>
    <col min="15671" max="15671" width="0.109375" style="88" customWidth="1"/>
    <col min="15672" max="15680" width="0.88671875" style="88"/>
    <col min="15681" max="15681" width="1.5546875" style="88" customWidth="1"/>
    <col min="15682" max="15682" width="2.6640625" style="88" customWidth="1"/>
    <col min="15683" max="15683" width="2.33203125" style="88" customWidth="1"/>
    <col min="15684" max="15684" width="0.88671875" style="88"/>
    <col min="15685" max="15685" width="2.33203125" style="88" customWidth="1"/>
    <col min="15686" max="15686" width="1.6640625" style="88" customWidth="1"/>
    <col min="15687" max="15694" width="0.88671875" style="88"/>
    <col min="15695" max="15695" width="2.5546875" style="88" customWidth="1"/>
    <col min="15696" max="15697" width="0.88671875" style="88"/>
    <col min="15698" max="15699" width="0.88671875" style="88" customWidth="1"/>
    <col min="15700" max="15703" width="0.88671875" style="88"/>
    <col min="15704" max="15705" width="1" style="88" customWidth="1"/>
    <col min="15706" max="15706" width="0.88671875" style="88"/>
    <col min="15707" max="15707" width="1.5546875" style="88" customWidth="1"/>
    <col min="15708" max="15711" width="0.88671875" style="88"/>
    <col min="15712" max="15712" width="2.109375" style="88" customWidth="1"/>
    <col min="15713" max="15713" width="1.5546875" style="88" customWidth="1"/>
    <col min="15714" max="15720" width="0.88671875" style="88"/>
    <col min="15721" max="15721" width="1.6640625" style="88" customWidth="1"/>
    <col min="15722" max="15722" width="0.88671875" style="88"/>
    <col min="15723" max="15723" width="2.5546875" style="88" customWidth="1"/>
    <col min="15724" max="15724" width="1.109375" style="88" customWidth="1"/>
    <col min="15725" max="15729" width="0.88671875" style="88"/>
    <col min="15730" max="15730" width="2" style="88" customWidth="1"/>
    <col min="15731" max="15732" width="0.88671875" style="88"/>
    <col min="15733" max="15733" width="1.5546875" style="88" customWidth="1"/>
    <col min="15734" max="15734" width="1.6640625" style="88" customWidth="1"/>
    <col min="15735" max="15735" width="0.88671875" style="88"/>
    <col min="15736" max="15736" width="0.5546875" style="88" customWidth="1"/>
    <col min="15737" max="15737" width="1.33203125" style="88" customWidth="1"/>
    <col min="15738" max="15738" width="1.109375" style="88" customWidth="1"/>
    <col min="15739" max="15739" width="0.109375" style="88" customWidth="1"/>
    <col min="15740" max="15740" width="0.33203125" style="88" customWidth="1"/>
    <col min="15741" max="15747" width="0.88671875" style="88"/>
    <col min="15748" max="15748" width="1.88671875" style="88" customWidth="1"/>
    <col min="15749" max="15749" width="3.44140625" style="88" customWidth="1"/>
    <col min="15750" max="15754" width="0.88671875" style="88"/>
    <col min="15755" max="15755" width="0.88671875" style="88" customWidth="1"/>
    <col min="15756" max="15756" width="4.44140625" style="88" customWidth="1"/>
    <col min="15757" max="15758" width="0.88671875" style="88"/>
    <col min="15759" max="15759" width="2.33203125" style="88" customWidth="1"/>
    <col min="15760" max="15764" width="0.88671875" style="88"/>
    <col min="15765" max="15765" width="21.88671875" style="88" customWidth="1"/>
    <col min="15766" max="15776" width="0.88671875" style="88"/>
    <col min="15777" max="15777" width="28.88671875" style="88" customWidth="1"/>
    <col min="15778" max="15873" width="0.88671875" style="88"/>
    <col min="15874" max="15874" width="1.88671875" style="88" customWidth="1"/>
    <col min="15875" max="15890" width="0.88671875" style="88"/>
    <col min="15891" max="15891" width="0.88671875" style="88" customWidth="1"/>
    <col min="15892" max="15913" width="0.88671875" style="88"/>
    <col min="15914" max="15914" width="0.88671875" style="88" customWidth="1"/>
    <col min="15915" max="15915" width="0.109375" style="88" customWidth="1"/>
    <col min="15916" max="15916" width="0.44140625" style="88" customWidth="1"/>
    <col min="15917" max="15918" width="0.33203125" style="88" customWidth="1"/>
    <col min="15919" max="15919" width="0.88671875" style="88"/>
    <col min="15920" max="15920" width="0.33203125" style="88" customWidth="1"/>
    <col min="15921" max="15921" width="0.109375" style="88" customWidth="1"/>
    <col min="15922" max="15926" width="0.88671875" style="88"/>
    <col min="15927" max="15927" width="0.109375" style="88" customWidth="1"/>
    <col min="15928" max="15936" width="0.88671875" style="88"/>
    <col min="15937" max="15937" width="1.5546875" style="88" customWidth="1"/>
    <col min="15938" max="15938" width="2.6640625" style="88" customWidth="1"/>
    <col min="15939" max="15939" width="2.33203125" style="88" customWidth="1"/>
    <col min="15940" max="15940" width="0.88671875" style="88"/>
    <col min="15941" max="15941" width="2.33203125" style="88" customWidth="1"/>
    <col min="15942" max="15942" width="1.6640625" style="88" customWidth="1"/>
    <col min="15943" max="15950" width="0.88671875" style="88"/>
    <col min="15951" max="15951" width="2.5546875" style="88" customWidth="1"/>
    <col min="15952" max="15953" width="0.88671875" style="88"/>
    <col min="15954" max="15955" width="0.88671875" style="88" customWidth="1"/>
    <col min="15956" max="15959" width="0.88671875" style="88"/>
    <col min="15960" max="15961" width="1" style="88" customWidth="1"/>
    <col min="15962" max="15962" width="0.88671875" style="88"/>
    <col min="15963" max="15963" width="1.5546875" style="88" customWidth="1"/>
    <col min="15964" max="15967" width="0.88671875" style="88"/>
    <col min="15968" max="15968" width="2.109375" style="88" customWidth="1"/>
    <col min="15969" max="15969" width="1.5546875" style="88" customWidth="1"/>
    <col min="15970" max="15976" width="0.88671875" style="88"/>
    <col min="15977" max="15977" width="1.6640625" style="88" customWidth="1"/>
    <col min="15978" max="15978" width="0.88671875" style="88"/>
    <col min="15979" max="15979" width="2.5546875" style="88" customWidth="1"/>
    <col min="15980" max="15980" width="1.109375" style="88" customWidth="1"/>
    <col min="15981" max="15985" width="0.88671875" style="88"/>
    <col min="15986" max="15986" width="2" style="88" customWidth="1"/>
    <col min="15987" max="15988" width="0.88671875" style="88"/>
    <col min="15989" max="15989" width="1.5546875" style="88" customWidth="1"/>
    <col min="15990" max="15990" width="1.6640625" style="88" customWidth="1"/>
    <col min="15991" max="15991" width="0.88671875" style="88"/>
    <col min="15992" max="15992" width="0.5546875" style="88" customWidth="1"/>
    <col min="15993" max="15993" width="1.33203125" style="88" customWidth="1"/>
    <col min="15994" max="15994" width="1.109375" style="88" customWidth="1"/>
    <col min="15995" max="15995" width="0.109375" style="88" customWidth="1"/>
    <col min="15996" max="15996" width="0.33203125" style="88" customWidth="1"/>
    <col min="15997" max="16003" width="0.88671875" style="88"/>
    <col min="16004" max="16004" width="1.88671875" style="88" customWidth="1"/>
    <col min="16005" max="16005" width="3.44140625" style="88" customWidth="1"/>
    <col min="16006" max="16010" width="0.88671875" style="88"/>
    <col min="16011" max="16011" width="0.88671875" style="88" customWidth="1"/>
    <col min="16012" max="16012" width="4.44140625" style="88" customWidth="1"/>
    <col min="16013" max="16014" width="0.88671875" style="88"/>
    <col min="16015" max="16015" width="2.33203125" style="88" customWidth="1"/>
    <col min="16016" max="16020" width="0.88671875" style="88"/>
    <col min="16021" max="16021" width="21.88671875" style="88" customWidth="1"/>
    <col min="16022" max="16032" width="0.88671875" style="88"/>
    <col min="16033" max="16033" width="28.88671875" style="88" customWidth="1"/>
    <col min="16034" max="16129" width="0.88671875" style="88"/>
    <col min="16130" max="16130" width="1.88671875" style="88" customWidth="1"/>
    <col min="16131" max="16146" width="0.88671875" style="88"/>
    <col min="16147" max="16147" width="0.88671875" style="88" customWidth="1"/>
    <col min="16148" max="16169" width="0.88671875" style="88"/>
    <col min="16170" max="16170" width="0.88671875" style="88" customWidth="1"/>
    <col min="16171" max="16171" width="0.109375" style="88" customWidth="1"/>
    <col min="16172" max="16172" width="0.44140625" style="88" customWidth="1"/>
    <col min="16173" max="16174" width="0.33203125" style="88" customWidth="1"/>
    <col min="16175" max="16175" width="0.88671875" style="88"/>
    <col min="16176" max="16176" width="0.33203125" style="88" customWidth="1"/>
    <col min="16177" max="16177" width="0.109375" style="88" customWidth="1"/>
    <col min="16178" max="16182" width="0.88671875" style="88"/>
    <col min="16183" max="16183" width="0.109375" style="88" customWidth="1"/>
    <col min="16184" max="16192" width="0.88671875" style="88"/>
    <col min="16193" max="16193" width="1.5546875" style="88" customWidth="1"/>
    <col min="16194" max="16194" width="2.6640625" style="88" customWidth="1"/>
    <col min="16195" max="16195" width="2.33203125" style="88" customWidth="1"/>
    <col min="16196" max="16196" width="0.88671875" style="88"/>
    <col min="16197" max="16197" width="2.33203125" style="88" customWidth="1"/>
    <col min="16198" max="16198" width="1.6640625" style="88" customWidth="1"/>
    <col min="16199" max="16206" width="0.88671875" style="88"/>
    <col min="16207" max="16207" width="2.5546875" style="88" customWidth="1"/>
    <col min="16208" max="16209" width="0.88671875" style="88"/>
    <col min="16210" max="16211" width="0.88671875" style="88" customWidth="1"/>
    <col min="16212" max="16215" width="0.88671875" style="88"/>
    <col min="16216" max="16217" width="1" style="88" customWidth="1"/>
    <col min="16218" max="16218" width="0.88671875" style="88"/>
    <col min="16219" max="16219" width="1.5546875" style="88" customWidth="1"/>
    <col min="16220" max="16223" width="0.88671875" style="88"/>
    <col min="16224" max="16224" width="2.109375" style="88" customWidth="1"/>
    <col min="16225" max="16225" width="1.5546875" style="88" customWidth="1"/>
    <col min="16226" max="16232" width="0.88671875" style="88"/>
    <col min="16233" max="16233" width="1.6640625" style="88" customWidth="1"/>
    <col min="16234" max="16234" width="0.88671875" style="88"/>
    <col min="16235" max="16235" width="2.5546875" style="88" customWidth="1"/>
    <col min="16236" max="16236" width="1.109375" style="88" customWidth="1"/>
    <col min="16237" max="16241" width="0.88671875" style="88"/>
    <col min="16242" max="16242" width="2" style="88" customWidth="1"/>
    <col min="16243" max="16244" width="0.88671875" style="88"/>
    <col min="16245" max="16245" width="1.5546875" style="88" customWidth="1"/>
    <col min="16246" max="16246" width="1.6640625" style="88" customWidth="1"/>
    <col min="16247" max="16247" width="0.88671875" style="88"/>
    <col min="16248" max="16248" width="0.5546875" style="88" customWidth="1"/>
    <col min="16249" max="16249" width="1.33203125" style="88" customWidth="1"/>
    <col min="16250" max="16250" width="1.109375" style="88" customWidth="1"/>
    <col min="16251" max="16251" width="0.109375" style="88" customWidth="1"/>
    <col min="16252" max="16252" width="0.33203125" style="88" customWidth="1"/>
    <col min="16253" max="16259" width="0.88671875" style="88"/>
    <col min="16260" max="16260" width="1.88671875" style="88" customWidth="1"/>
    <col min="16261" max="16261" width="3.44140625" style="88" customWidth="1"/>
    <col min="16262" max="16266" width="0.88671875" style="88"/>
    <col min="16267" max="16267" width="0.88671875" style="88" customWidth="1"/>
    <col min="16268" max="16268" width="4.44140625" style="88" customWidth="1"/>
    <col min="16269" max="16270" width="0.88671875" style="88"/>
    <col min="16271" max="16271" width="2.33203125" style="88" customWidth="1"/>
    <col min="16272" max="16276" width="0.88671875" style="88"/>
    <col min="16277" max="16277" width="21.88671875" style="88" customWidth="1"/>
    <col min="16278" max="16288" width="0.88671875" style="88"/>
    <col min="16289" max="16289" width="28.88671875" style="88" customWidth="1"/>
    <col min="16290" max="16384" width="0.88671875" style="88"/>
  </cols>
  <sheetData>
    <row r="1" spans="1:148" ht="23.25" customHeight="1">
      <c r="A1" s="953"/>
      <c r="B1" s="95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953"/>
      <c r="N1" s="953"/>
      <c r="O1" s="953"/>
      <c r="P1" s="953"/>
      <c r="Q1" s="953"/>
      <c r="R1" s="953"/>
      <c r="S1" s="953"/>
      <c r="T1" s="953"/>
      <c r="U1" s="953"/>
      <c r="V1" s="953"/>
      <c r="W1" s="953"/>
      <c r="X1" s="953"/>
      <c r="Y1" s="953"/>
      <c r="Z1" s="953"/>
      <c r="AA1" s="953"/>
      <c r="AB1" s="953"/>
      <c r="AC1" s="953"/>
      <c r="AD1" s="953"/>
      <c r="AE1" s="953"/>
      <c r="AF1" s="953"/>
      <c r="AG1" s="953"/>
      <c r="AH1" s="953"/>
      <c r="AI1" s="953"/>
      <c r="AJ1" s="953"/>
      <c r="AK1" s="953"/>
      <c r="AL1" s="953"/>
      <c r="AM1" s="953"/>
      <c r="AN1" s="953"/>
      <c r="AO1" s="953"/>
      <c r="AP1" s="953"/>
      <c r="AQ1" s="953"/>
      <c r="AR1" s="953"/>
      <c r="AS1" s="953"/>
      <c r="AT1" s="953"/>
      <c r="AU1" s="953"/>
      <c r="AV1" s="953"/>
      <c r="AW1" s="953"/>
      <c r="AX1" s="953"/>
      <c r="AY1" s="953"/>
      <c r="AZ1" s="953"/>
      <c r="BA1" s="953"/>
      <c r="BB1" s="953"/>
      <c r="BC1" s="953"/>
      <c r="BD1" s="953"/>
      <c r="BE1" s="953"/>
      <c r="BF1" s="953"/>
      <c r="BG1" s="953"/>
      <c r="BH1" s="953"/>
      <c r="BI1" s="953"/>
      <c r="BJ1" s="953"/>
      <c r="BK1" s="953"/>
      <c r="BL1" s="953"/>
      <c r="BM1" s="953"/>
      <c r="BN1" s="953"/>
      <c r="BO1" s="953"/>
      <c r="BP1" s="953"/>
      <c r="BQ1" s="953"/>
      <c r="BR1" s="953"/>
      <c r="BS1" s="953"/>
      <c r="BT1" s="953"/>
      <c r="BU1" s="953"/>
      <c r="BV1" s="953"/>
      <c r="BW1" s="953"/>
      <c r="BX1" s="953"/>
      <c r="BY1" s="953"/>
      <c r="BZ1" s="953"/>
      <c r="CA1" s="953"/>
      <c r="CB1" s="953"/>
      <c r="CC1" s="953"/>
      <c r="CD1" s="953"/>
      <c r="CE1" s="953"/>
      <c r="CF1" s="953"/>
      <c r="CG1" s="953"/>
      <c r="CH1" s="953"/>
      <c r="CI1" s="953"/>
      <c r="CJ1" s="953"/>
      <c r="CK1" s="953"/>
      <c r="CL1" s="953"/>
      <c r="CM1" s="953"/>
      <c r="CN1" s="953"/>
      <c r="CO1" s="953"/>
      <c r="CP1" s="953"/>
      <c r="CQ1" s="953"/>
      <c r="CR1" s="953"/>
      <c r="CS1" s="1471" t="s">
        <v>187</v>
      </c>
      <c r="CT1" s="1471"/>
      <c r="CU1" s="1471"/>
      <c r="CV1" s="1471"/>
      <c r="CW1" s="1471"/>
      <c r="CX1" s="1471"/>
      <c r="CY1" s="1471"/>
      <c r="CZ1" s="1471"/>
      <c r="DA1" s="1471"/>
      <c r="DB1" s="1471"/>
      <c r="DC1" s="1471"/>
      <c r="DD1" s="1471"/>
      <c r="DE1" s="1471"/>
      <c r="DF1" s="1471"/>
      <c r="DG1" s="1471"/>
      <c r="DH1" s="1471"/>
      <c r="DI1" s="1471"/>
      <c r="DJ1" s="1471"/>
      <c r="DK1" s="1471"/>
      <c r="DL1" s="1471"/>
      <c r="DM1" s="1471"/>
      <c r="DN1" s="1471"/>
      <c r="DO1" s="1471"/>
      <c r="DP1" s="1471"/>
      <c r="DQ1" s="1471"/>
      <c r="DR1" s="1471"/>
      <c r="DS1" s="1471"/>
      <c r="DT1" s="1471"/>
      <c r="DU1" s="1471"/>
      <c r="DV1" s="1471"/>
      <c r="DW1" s="1471"/>
      <c r="DX1" s="1471"/>
      <c r="DY1" s="1471"/>
      <c r="DZ1" s="1471"/>
      <c r="EA1" s="1471"/>
      <c r="EB1" s="1471"/>
      <c r="EC1" s="1471"/>
      <c r="ED1" s="1471"/>
      <c r="EE1" s="1471"/>
      <c r="EF1" s="1471"/>
      <c r="EG1" s="1471"/>
      <c r="EH1" s="1471"/>
      <c r="EI1" s="1471"/>
      <c r="EJ1" s="1471"/>
      <c r="EK1" s="1471"/>
      <c r="EL1" s="1471"/>
      <c r="EM1" s="1471"/>
      <c r="EN1" s="1471"/>
      <c r="EO1" s="1471"/>
      <c r="EP1" s="1471"/>
      <c r="EQ1" s="1471"/>
      <c r="ER1" s="1471"/>
    </row>
    <row r="2" spans="1:148" ht="52.5" customHeight="1">
      <c r="A2" s="953"/>
      <c r="B2" s="953"/>
      <c r="C2" s="953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953"/>
      <c r="O2" s="953"/>
      <c r="P2" s="953"/>
      <c r="Q2" s="953"/>
      <c r="R2" s="953"/>
      <c r="S2" s="953"/>
      <c r="T2" s="953"/>
      <c r="U2" s="953"/>
      <c r="V2" s="953"/>
      <c r="W2" s="953"/>
      <c r="X2" s="953"/>
      <c r="Y2" s="953"/>
      <c r="Z2" s="953"/>
      <c r="AA2" s="953"/>
      <c r="AB2" s="953"/>
      <c r="AC2" s="953"/>
      <c r="AD2" s="953"/>
      <c r="AE2" s="953"/>
      <c r="AF2" s="953"/>
      <c r="AG2" s="953"/>
      <c r="AH2" s="953"/>
      <c r="AI2" s="953"/>
      <c r="AJ2" s="953"/>
      <c r="AK2" s="953"/>
      <c r="AL2" s="953"/>
      <c r="AM2" s="953"/>
      <c r="AN2" s="953"/>
      <c r="AO2" s="953"/>
      <c r="AP2" s="953"/>
      <c r="AQ2" s="953"/>
      <c r="AR2" s="953"/>
      <c r="AS2" s="953"/>
      <c r="AT2" s="953"/>
      <c r="AU2" s="953"/>
      <c r="AV2" s="953"/>
      <c r="AW2" s="953"/>
      <c r="AX2" s="953"/>
      <c r="AY2" s="953"/>
      <c r="AZ2" s="953"/>
      <c r="BA2" s="953"/>
      <c r="BB2" s="953"/>
      <c r="BC2" s="953"/>
      <c r="BD2" s="953"/>
      <c r="BE2" s="953"/>
      <c r="BF2" s="953"/>
      <c r="BG2" s="953"/>
      <c r="BH2" s="953"/>
      <c r="BI2" s="953"/>
      <c r="BJ2" s="953"/>
      <c r="BK2" s="953"/>
      <c r="BL2" s="953"/>
      <c r="BM2" s="953"/>
      <c r="BN2" s="953"/>
      <c r="BO2" s="953"/>
      <c r="BP2" s="953"/>
      <c r="BQ2" s="953"/>
      <c r="BR2" s="953"/>
      <c r="BS2" s="953"/>
      <c r="BT2" s="953"/>
      <c r="BU2" s="953"/>
      <c r="BV2" s="953"/>
      <c r="BW2" s="953"/>
      <c r="BX2" s="953"/>
      <c r="BY2" s="953"/>
      <c r="BZ2" s="953"/>
      <c r="CA2" s="953"/>
      <c r="CB2" s="953"/>
      <c r="CC2" s="953"/>
      <c r="CD2" s="953"/>
      <c r="CE2" s="953"/>
      <c r="CF2" s="953"/>
      <c r="CG2" s="953"/>
      <c r="CH2" s="953"/>
      <c r="CI2" s="953"/>
      <c r="CJ2" s="953"/>
      <c r="CK2" s="953"/>
      <c r="CL2" s="953"/>
      <c r="CM2" s="953"/>
      <c r="CN2" s="953"/>
      <c r="CO2" s="953"/>
      <c r="CP2" s="953"/>
      <c r="CQ2" s="953"/>
      <c r="CR2" s="953"/>
      <c r="CS2" s="1472" t="s">
        <v>188</v>
      </c>
      <c r="CT2" s="1472"/>
      <c r="CU2" s="1472"/>
      <c r="CV2" s="1472"/>
      <c r="CW2" s="1472"/>
      <c r="CX2" s="1472"/>
      <c r="CY2" s="1472"/>
      <c r="CZ2" s="1472"/>
      <c r="DA2" s="1472"/>
      <c r="DB2" s="1472"/>
      <c r="DC2" s="1472"/>
      <c r="DD2" s="1472"/>
      <c r="DE2" s="1472"/>
      <c r="DF2" s="1472"/>
      <c r="DG2" s="1472"/>
      <c r="DH2" s="1472"/>
      <c r="DI2" s="1472"/>
      <c r="DJ2" s="1472"/>
      <c r="DK2" s="1472"/>
      <c r="DL2" s="1472"/>
      <c r="DM2" s="1472"/>
      <c r="DN2" s="1472"/>
      <c r="DO2" s="1472"/>
      <c r="DP2" s="1472"/>
      <c r="DQ2" s="1472"/>
      <c r="DR2" s="1472"/>
      <c r="DS2" s="1472"/>
      <c r="DT2" s="1472"/>
      <c r="DU2" s="1472"/>
      <c r="DV2" s="1472"/>
      <c r="DW2" s="1472"/>
      <c r="DX2" s="1472"/>
      <c r="DY2" s="1472"/>
      <c r="DZ2" s="1472"/>
      <c r="EA2" s="1472"/>
      <c r="EB2" s="1472"/>
      <c r="EC2" s="1472"/>
      <c r="ED2" s="1472"/>
      <c r="EE2" s="1472"/>
      <c r="EF2" s="1472"/>
      <c r="EG2" s="1472"/>
      <c r="EH2" s="1472"/>
      <c r="EI2" s="1472"/>
      <c r="EJ2" s="1472"/>
      <c r="EK2" s="1472"/>
      <c r="EL2" s="1472"/>
      <c r="EM2" s="1472"/>
      <c r="EN2" s="1472"/>
      <c r="EO2" s="1472"/>
      <c r="EP2" s="1472"/>
      <c r="EQ2" s="1472"/>
      <c r="ER2" s="1472"/>
    </row>
    <row r="3" spans="1:148" ht="12" customHeight="1">
      <c r="A3" s="953"/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953"/>
      <c r="Z3" s="953"/>
      <c r="AA3" s="953"/>
      <c r="AB3" s="953"/>
      <c r="AC3" s="953"/>
      <c r="AD3" s="953"/>
      <c r="AE3" s="953"/>
      <c r="AF3" s="953"/>
      <c r="AG3" s="953"/>
      <c r="AH3" s="953"/>
      <c r="AI3" s="953"/>
      <c r="AJ3" s="953"/>
      <c r="AK3" s="953"/>
      <c r="AL3" s="953"/>
      <c r="AM3" s="953"/>
      <c r="AN3" s="953"/>
      <c r="AO3" s="953"/>
      <c r="AP3" s="953"/>
      <c r="AQ3" s="953"/>
      <c r="AR3" s="953"/>
      <c r="AS3" s="953"/>
      <c r="AT3" s="953"/>
      <c r="AU3" s="953"/>
      <c r="AV3" s="953"/>
      <c r="AW3" s="953"/>
      <c r="AX3" s="953"/>
      <c r="AY3" s="953"/>
      <c r="AZ3" s="953"/>
      <c r="BA3" s="953"/>
      <c r="BB3" s="953"/>
      <c r="BC3" s="953"/>
      <c r="BD3" s="953"/>
      <c r="BE3" s="953"/>
      <c r="BF3" s="953"/>
      <c r="BG3" s="953"/>
      <c r="BH3" s="953"/>
      <c r="BI3" s="953"/>
      <c r="BJ3" s="953"/>
      <c r="BK3" s="953"/>
      <c r="BL3" s="953"/>
      <c r="BM3" s="953"/>
      <c r="BN3" s="953"/>
      <c r="BO3" s="953"/>
      <c r="BP3" s="953"/>
      <c r="BQ3" s="953"/>
      <c r="BR3" s="953"/>
      <c r="BS3" s="953"/>
      <c r="BT3" s="953"/>
      <c r="BU3" s="953"/>
      <c r="BV3" s="953"/>
      <c r="BW3" s="953"/>
      <c r="BX3" s="953"/>
      <c r="BY3" s="953"/>
      <c r="BZ3" s="953"/>
      <c r="CA3" s="953"/>
      <c r="CB3" s="953"/>
      <c r="CC3" s="953"/>
      <c r="CD3" s="953"/>
      <c r="CE3" s="953"/>
      <c r="CF3" s="953"/>
      <c r="CG3" s="953"/>
      <c r="CH3" s="953"/>
      <c r="CI3" s="953"/>
      <c r="CJ3" s="953"/>
      <c r="CK3" s="953"/>
      <c r="CL3" s="953"/>
      <c r="CM3" s="953"/>
      <c r="CN3" s="953"/>
      <c r="CO3" s="953"/>
      <c r="CP3" s="953"/>
      <c r="CQ3" s="953"/>
      <c r="CR3" s="953"/>
      <c r="CS3" s="1473" t="s">
        <v>189</v>
      </c>
      <c r="CT3" s="1473"/>
      <c r="CU3" s="1473"/>
      <c r="CV3" s="1473"/>
      <c r="CW3" s="1473"/>
      <c r="CX3" s="1473"/>
      <c r="CY3" s="1473"/>
      <c r="CZ3" s="1473"/>
      <c r="DA3" s="1473"/>
      <c r="DB3" s="1473"/>
      <c r="DC3" s="1473"/>
      <c r="DD3" s="1473"/>
      <c r="DE3" s="1473"/>
      <c r="DF3" s="1473"/>
      <c r="DG3" s="1473"/>
      <c r="DH3" s="1473"/>
      <c r="DI3" s="1473"/>
      <c r="DJ3" s="1473"/>
      <c r="DK3" s="1473"/>
      <c r="DL3" s="1473"/>
      <c r="DM3" s="1473"/>
      <c r="DN3" s="1473"/>
      <c r="DO3" s="1473"/>
      <c r="DP3" s="1473"/>
      <c r="DQ3" s="1473"/>
      <c r="DR3" s="1473"/>
      <c r="DS3" s="1473"/>
      <c r="DT3" s="1473"/>
      <c r="DU3" s="1473"/>
      <c r="DV3" s="1473"/>
      <c r="DW3" s="1473"/>
      <c r="DX3" s="1473"/>
      <c r="DY3" s="1473"/>
      <c r="DZ3" s="1473"/>
      <c r="EA3" s="1473"/>
      <c r="EB3" s="1473"/>
      <c r="EC3" s="1473"/>
      <c r="ED3" s="1473"/>
      <c r="EE3" s="1473"/>
      <c r="EF3" s="1473"/>
      <c r="EG3" s="1473"/>
      <c r="EH3" s="1473"/>
      <c r="EI3" s="1473"/>
      <c r="EJ3" s="1473"/>
      <c r="EK3" s="1473"/>
      <c r="EL3" s="1473"/>
      <c r="EM3" s="1473"/>
      <c r="EN3" s="1473"/>
      <c r="EO3" s="1473"/>
      <c r="EP3" s="1473"/>
      <c r="EQ3" s="1473"/>
      <c r="ER3" s="1473"/>
    </row>
    <row r="4" spans="1:148" ht="31.5" customHeight="1">
      <c r="A4" s="953"/>
      <c r="B4" s="953"/>
      <c r="C4" s="953"/>
      <c r="D4" s="95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1474" t="s">
        <v>190</v>
      </c>
      <c r="CT4" s="1474"/>
      <c r="CU4" s="1474"/>
      <c r="CV4" s="1474"/>
      <c r="CW4" s="1474"/>
      <c r="CX4" s="1474"/>
      <c r="CY4" s="1474"/>
      <c r="CZ4" s="1474"/>
      <c r="DA4" s="1474"/>
      <c r="DB4" s="1474"/>
      <c r="DC4" s="1474"/>
      <c r="DD4" s="1474"/>
      <c r="DE4" s="1474"/>
      <c r="DF4" s="1474"/>
      <c r="DG4" s="1474"/>
      <c r="DH4" s="1474"/>
      <c r="DI4" s="1474"/>
      <c r="DJ4" s="1474"/>
      <c r="DK4" s="1474"/>
      <c r="DL4" s="1474"/>
      <c r="DM4" s="1474"/>
      <c r="DN4" s="1474"/>
      <c r="DO4" s="1474"/>
      <c r="DP4" s="1474"/>
      <c r="DQ4" s="1474"/>
      <c r="DR4" s="1474"/>
      <c r="DS4" s="1474"/>
      <c r="DT4" s="1474"/>
      <c r="DU4" s="1474"/>
      <c r="DV4" s="1474"/>
      <c r="DW4" s="1474"/>
      <c r="DX4" s="1474"/>
      <c r="DY4" s="1474"/>
      <c r="DZ4" s="1474"/>
      <c r="EA4" s="1474"/>
      <c r="EB4" s="1474"/>
      <c r="EC4" s="1474"/>
      <c r="ED4" s="1474"/>
      <c r="EE4" s="1474"/>
      <c r="EF4" s="1474"/>
      <c r="EG4" s="1474"/>
      <c r="EH4" s="1474"/>
      <c r="EI4" s="1474"/>
      <c r="EJ4" s="1474"/>
      <c r="EK4" s="1474"/>
      <c r="EL4" s="1474"/>
      <c r="EM4" s="1474"/>
      <c r="EN4" s="1474"/>
      <c r="EO4" s="1474"/>
      <c r="EP4" s="1474"/>
      <c r="EQ4" s="1474"/>
      <c r="ER4" s="1474"/>
    </row>
    <row r="5" spans="1:148" ht="12" customHeight="1">
      <c r="A5" s="953"/>
      <c r="B5" s="953"/>
      <c r="C5" s="953"/>
      <c r="D5" s="953"/>
      <c r="E5" s="953"/>
      <c r="F5" s="953"/>
      <c r="G5" s="953"/>
      <c r="H5" s="953"/>
      <c r="I5" s="953"/>
      <c r="J5" s="953"/>
      <c r="K5" s="953"/>
      <c r="L5" s="953"/>
      <c r="M5" s="953"/>
      <c r="N5" s="953"/>
      <c r="O5" s="953"/>
      <c r="P5" s="953"/>
      <c r="Q5" s="953"/>
      <c r="R5" s="953"/>
      <c r="S5" s="953"/>
      <c r="T5" s="953"/>
      <c r="U5" s="953"/>
      <c r="V5" s="953"/>
      <c r="W5" s="953"/>
      <c r="X5" s="953"/>
      <c r="Y5" s="953"/>
      <c r="Z5" s="953"/>
      <c r="AA5" s="953"/>
      <c r="AB5" s="953"/>
      <c r="AC5" s="953"/>
      <c r="AD5" s="953"/>
      <c r="AE5" s="953"/>
      <c r="AF5" s="953"/>
      <c r="AG5" s="953"/>
      <c r="AH5" s="953"/>
      <c r="AI5" s="953"/>
      <c r="AJ5" s="953"/>
      <c r="AK5" s="953"/>
      <c r="AL5" s="953"/>
      <c r="AM5" s="953"/>
      <c r="AN5" s="953"/>
      <c r="AO5" s="953"/>
      <c r="AP5" s="953"/>
      <c r="AQ5" s="953"/>
      <c r="AR5" s="953"/>
      <c r="AS5" s="953"/>
      <c r="AT5" s="953"/>
      <c r="AU5" s="953"/>
      <c r="AV5" s="953"/>
      <c r="AW5" s="953"/>
      <c r="AX5" s="953"/>
      <c r="AY5" s="953"/>
      <c r="AZ5" s="953"/>
      <c r="BA5" s="953"/>
      <c r="BB5" s="953"/>
      <c r="BC5" s="953"/>
      <c r="BD5" s="953"/>
      <c r="BE5" s="953"/>
      <c r="BF5" s="953"/>
      <c r="BG5" s="953"/>
      <c r="BH5" s="953"/>
      <c r="BI5" s="953"/>
      <c r="BJ5" s="953"/>
      <c r="BK5" s="953"/>
      <c r="BL5" s="953"/>
      <c r="BM5" s="953"/>
      <c r="BN5" s="953"/>
      <c r="BO5" s="953"/>
      <c r="BP5" s="953"/>
      <c r="BQ5" s="953"/>
      <c r="BR5" s="953"/>
      <c r="BS5" s="953"/>
      <c r="BT5" s="953"/>
      <c r="BU5" s="953"/>
      <c r="BV5" s="953"/>
      <c r="BW5" s="953"/>
      <c r="BX5" s="953"/>
      <c r="BY5" s="953"/>
      <c r="BZ5" s="953"/>
      <c r="CA5" s="953"/>
      <c r="CB5" s="953"/>
      <c r="CC5" s="953"/>
      <c r="CD5" s="953"/>
      <c r="CE5" s="953"/>
      <c r="CF5" s="953"/>
      <c r="CG5" s="953"/>
      <c r="CH5" s="953"/>
      <c r="CI5" s="953"/>
      <c r="CJ5" s="953"/>
      <c r="CK5" s="953"/>
      <c r="CL5" s="953"/>
      <c r="CM5" s="953"/>
      <c r="CN5" s="953"/>
      <c r="CO5" s="953"/>
      <c r="CP5" s="953"/>
      <c r="CQ5" s="953"/>
      <c r="CR5" s="953"/>
      <c r="CS5" s="1473" t="s">
        <v>191</v>
      </c>
      <c r="CT5" s="1473"/>
      <c r="CU5" s="1473"/>
      <c r="CV5" s="1473"/>
      <c r="CW5" s="1473"/>
      <c r="CX5" s="1473"/>
      <c r="CY5" s="1473"/>
      <c r="CZ5" s="1473"/>
      <c r="DA5" s="1473"/>
      <c r="DB5" s="1473"/>
      <c r="DC5" s="1473"/>
      <c r="DD5" s="1473"/>
      <c r="DE5" s="1473"/>
      <c r="DF5" s="1473"/>
      <c r="DG5" s="1473"/>
      <c r="DH5" s="1473"/>
      <c r="DI5" s="1473"/>
      <c r="DJ5" s="1473"/>
      <c r="DK5" s="1473"/>
      <c r="DL5" s="1473"/>
      <c r="DM5" s="1473"/>
      <c r="DN5" s="1473"/>
      <c r="DO5" s="1473"/>
      <c r="DP5" s="1473"/>
      <c r="DQ5" s="1473"/>
      <c r="DR5" s="1473"/>
      <c r="DS5" s="1473"/>
      <c r="DT5" s="1473"/>
      <c r="DU5" s="1473"/>
      <c r="DV5" s="1473"/>
      <c r="DW5" s="1473"/>
      <c r="DX5" s="1473"/>
      <c r="DY5" s="1473"/>
      <c r="DZ5" s="1473"/>
      <c r="EA5" s="1473"/>
      <c r="EB5" s="1473"/>
      <c r="EC5" s="1473"/>
      <c r="ED5" s="1473"/>
      <c r="EE5" s="1473"/>
      <c r="EF5" s="1473"/>
      <c r="EG5" s="1473"/>
      <c r="EH5" s="1473"/>
      <c r="EI5" s="1473"/>
      <c r="EJ5" s="1473"/>
      <c r="EK5" s="1473"/>
      <c r="EL5" s="1473"/>
      <c r="EM5" s="1473"/>
      <c r="EN5" s="1473"/>
      <c r="EO5" s="1473"/>
      <c r="EP5" s="1473"/>
      <c r="EQ5" s="1473"/>
      <c r="ER5" s="1473"/>
    </row>
    <row r="6" spans="1:148" ht="27.75" customHeight="1">
      <c r="A6" s="953"/>
      <c r="B6" s="953"/>
      <c r="C6" s="953"/>
      <c r="D6" s="953"/>
      <c r="E6" s="953"/>
      <c r="F6" s="953"/>
      <c r="G6" s="953"/>
      <c r="H6" s="953"/>
      <c r="I6" s="953"/>
      <c r="J6" s="953"/>
      <c r="K6" s="953"/>
      <c r="L6" s="953"/>
      <c r="M6" s="953"/>
      <c r="N6" s="953"/>
      <c r="O6" s="953"/>
      <c r="P6" s="953"/>
      <c r="Q6" s="953"/>
      <c r="R6" s="953"/>
      <c r="S6" s="953"/>
      <c r="T6" s="953"/>
      <c r="U6" s="953"/>
      <c r="V6" s="953"/>
      <c r="W6" s="953"/>
      <c r="X6" s="953"/>
      <c r="Y6" s="953"/>
      <c r="Z6" s="953"/>
      <c r="AA6" s="953"/>
      <c r="AB6" s="953"/>
      <c r="AC6" s="953"/>
      <c r="AD6" s="953"/>
      <c r="AE6" s="953"/>
      <c r="AF6" s="953"/>
      <c r="AG6" s="953"/>
      <c r="AH6" s="953"/>
      <c r="AI6" s="953"/>
      <c r="AJ6" s="953"/>
      <c r="AK6" s="953"/>
      <c r="AL6" s="953"/>
      <c r="AM6" s="953"/>
      <c r="AN6" s="953"/>
      <c r="AO6" s="953"/>
      <c r="AP6" s="953"/>
      <c r="AQ6" s="953"/>
      <c r="AR6" s="953"/>
      <c r="AS6" s="953"/>
      <c r="AT6" s="953"/>
      <c r="AU6" s="953"/>
      <c r="AV6" s="953"/>
      <c r="AW6" s="953"/>
      <c r="AX6" s="953"/>
      <c r="AY6" s="953"/>
      <c r="AZ6" s="953"/>
      <c r="BA6" s="953"/>
      <c r="BB6" s="953"/>
      <c r="BC6" s="953"/>
      <c r="BD6" s="953"/>
      <c r="BE6" s="953"/>
      <c r="BF6" s="953"/>
      <c r="BG6" s="953"/>
      <c r="BH6" s="953"/>
      <c r="BI6" s="953"/>
      <c r="BJ6" s="953"/>
      <c r="BK6" s="953"/>
      <c r="BL6" s="953"/>
      <c r="BM6" s="953"/>
      <c r="BN6" s="953"/>
      <c r="BO6" s="953"/>
      <c r="BP6" s="953"/>
      <c r="BQ6" s="953"/>
      <c r="BR6" s="953"/>
      <c r="BS6" s="953"/>
      <c r="BT6" s="953"/>
      <c r="BU6" s="953"/>
      <c r="BV6" s="953"/>
      <c r="BW6" s="953"/>
      <c r="BX6" s="953"/>
      <c r="BY6" s="953"/>
      <c r="BZ6" s="953"/>
      <c r="CA6" s="953"/>
      <c r="CB6" s="953"/>
      <c r="CC6" s="953"/>
      <c r="CD6" s="953"/>
      <c r="CE6" s="953"/>
      <c r="CF6" s="953"/>
      <c r="CG6" s="953"/>
      <c r="CH6" s="953"/>
      <c r="CI6" s="953"/>
      <c r="CJ6" s="953"/>
      <c r="CK6" s="953"/>
      <c r="CL6" s="953"/>
      <c r="CM6" s="953"/>
      <c r="CN6" s="953"/>
      <c r="CO6" s="953"/>
      <c r="CP6" s="953"/>
      <c r="CQ6" s="953"/>
      <c r="CR6" s="953"/>
      <c r="CS6" s="1475"/>
      <c r="CT6" s="1475"/>
      <c r="CU6" s="1475"/>
      <c r="CV6" s="1475"/>
      <c r="CW6" s="1475"/>
      <c r="CX6" s="1475"/>
      <c r="CY6" s="1475"/>
      <c r="CZ6" s="1475"/>
      <c r="DA6" s="1475"/>
      <c r="DB6" s="1475"/>
      <c r="DC6" s="1475"/>
      <c r="DD6" s="1475"/>
      <c r="DE6" s="1475"/>
      <c r="DF6" s="1475"/>
      <c r="DG6" s="1475"/>
      <c r="DH6" s="1475"/>
      <c r="DI6" s="1475"/>
      <c r="DJ6" s="1475"/>
      <c r="DK6" s="1475"/>
      <c r="DL6" s="1475"/>
      <c r="DM6" s="816"/>
      <c r="DN6" s="816"/>
      <c r="DO6" s="1476" t="s">
        <v>192</v>
      </c>
      <c r="DP6" s="1476"/>
      <c r="DQ6" s="1476"/>
      <c r="DR6" s="1476"/>
      <c r="DS6" s="1476"/>
      <c r="DT6" s="1476"/>
      <c r="DU6" s="1476"/>
      <c r="DV6" s="1476"/>
      <c r="DW6" s="1476"/>
      <c r="DX6" s="1476"/>
      <c r="DY6" s="1476"/>
      <c r="DZ6" s="1476"/>
      <c r="EA6" s="1476"/>
      <c r="EB6" s="1476"/>
      <c r="EC6" s="1476"/>
      <c r="ED6" s="1476"/>
      <c r="EE6" s="1476"/>
      <c r="EF6" s="1476"/>
      <c r="EG6" s="1476"/>
      <c r="EH6" s="1476"/>
      <c r="EI6" s="1476"/>
      <c r="EJ6" s="1476"/>
      <c r="EK6" s="1476"/>
      <c r="EL6" s="1476"/>
      <c r="EM6" s="1476"/>
      <c r="EN6" s="1476"/>
      <c r="EO6" s="1476"/>
      <c r="EP6" s="1476"/>
      <c r="EQ6" s="1476"/>
      <c r="ER6" s="1476"/>
    </row>
    <row r="7" spans="1:148">
      <c r="A7" s="953"/>
      <c r="B7" s="953"/>
      <c r="C7" s="953"/>
      <c r="D7" s="953"/>
      <c r="E7" s="953"/>
      <c r="F7" s="953"/>
      <c r="G7" s="953"/>
      <c r="H7" s="953"/>
      <c r="I7" s="953"/>
      <c r="J7" s="953"/>
      <c r="K7" s="953"/>
      <c r="L7" s="953"/>
      <c r="M7" s="953"/>
      <c r="N7" s="953"/>
      <c r="O7" s="953"/>
      <c r="P7" s="953"/>
      <c r="Q7" s="953"/>
      <c r="R7" s="953"/>
      <c r="S7" s="953"/>
      <c r="T7" s="953"/>
      <c r="U7" s="953"/>
      <c r="V7" s="953"/>
      <c r="W7" s="953"/>
      <c r="X7" s="953"/>
      <c r="Y7" s="953"/>
      <c r="Z7" s="953"/>
      <c r="AA7" s="953"/>
      <c r="AB7" s="953"/>
      <c r="AC7" s="953"/>
      <c r="AD7" s="953"/>
      <c r="AE7" s="953"/>
      <c r="AF7" s="953"/>
      <c r="AG7" s="953"/>
      <c r="AH7" s="953"/>
      <c r="AI7" s="953"/>
      <c r="AJ7" s="953"/>
      <c r="AK7" s="953"/>
      <c r="AL7" s="953"/>
      <c r="AM7" s="953"/>
      <c r="AN7" s="953"/>
      <c r="AO7" s="953"/>
      <c r="AP7" s="953"/>
      <c r="AQ7" s="953"/>
      <c r="AR7" s="953"/>
      <c r="AS7" s="953"/>
      <c r="AT7" s="953"/>
      <c r="AU7" s="953"/>
      <c r="AV7" s="953"/>
      <c r="AW7" s="953"/>
      <c r="AX7" s="953"/>
      <c r="AY7" s="953"/>
      <c r="AZ7" s="953"/>
      <c r="BA7" s="953"/>
      <c r="BB7" s="953"/>
      <c r="BC7" s="953"/>
      <c r="BD7" s="953"/>
      <c r="BE7" s="953"/>
      <c r="BF7" s="953"/>
      <c r="BG7" s="953"/>
      <c r="BH7" s="953"/>
      <c r="BI7" s="953"/>
      <c r="BJ7" s="953"/>
      <c r="BK7" s="953"/>
      <c r="BL7" s="953"/>
      <c r="BM7" s="953"/>
      <c r="BN7" s="953"/>
      <c r="BO7" s="953"/>
      <c r="BP7" s="953"/>
      <c r="BQ7" s="953"/>
      <c r="BR7" s="953"/>
      <c r="BS7" s="953"/>
      <c r="BT7" s="953"/>
      <c r="BU7" s="953"/>
      <c r="BV7" s="953"/>
      <c r="BW7" s="953"/>
      <c r="BX7" s="953"/>
      <c r="BY7" s="953"/>
      <c r="BZ7" s="953"/>
      <c r="CA7" s="953"/>
      <c r="CB7" s="953"/>
      <c r="CC7" s="953"/>
      <c r="CD7" s="953"/>
      <c r="CE7" s="953"/>
      <c r="CF7" s="953"/>
      <c r="CG7" s="953"/>
      <c r="CH7" s="953"/>
      <c r="CI7" s="953"/>
      <c r="CJ7" s="953"/>
      <c r="CK7" s="953"/>
      <c r="CL7" s="953"/>
      <c r="CM7" s="953"/>
      <c r="CN7" s="953"/>
      <c r="CO7" s="953"/>
      <c r="CP7" s="953"/>
      <c r="CQ7" s="953"/>
      <c r="CR7" s="953"/>
      <c r="CS7" s="1467" t="s">
        <v>193</v>
      </c>
      <c r="CT7" s="1467"/>
      <c r="CU7" s="1467"/>
      <c r="CV7" s="1467"/>
      <c r="CW7" s="1467"/>
      <c r="CX7" s="1467"/>
      <c r="CY7" s="1467"/>
      <c r="CZ7" s="1467"/>
      <c r="DA7" s="1467"/>
      <c r="DB7" s="1467"/>
      <c r="DC7" s="1467"/>
      <c r="DD7" s="1467"/>
      <c r="DE7" s="1467"/>
      <c r="DF7" s="1467"/>
      <c r="DG7" s="1467"/>
      <c r="DH7" s="1467"/>
      <c r="DI7" s="1467"/>
      <c r="DJ7" s="1467"/>
      <c r="DK7" s="1467"/>
      <c r="DL7" s="1467"/>
      <c r="DM7" s="104"/>
      <c r="DN7" s="104"/>
      <c r="DO7" s="1467" t="s">
        <v>12</v>
      </c>
      <c r="DP7" s="1467"/>
      <c r="DQ7" s="1467"/>
      <c r="DR7" s="1467"/>
      <c r="DS7" s="1467"/>
      <c r="DT7" s="1467"/>
      <c r="DU7" s="1467"/>
      <c r="DV7" s="1467"/>
      <c r="DW7" s="1467"/>
      <c r="DX7" s="1467"/>
      <c r="DY7" s="1467"/>
      <c r="DZ7" s="1467"/>
      <c r="EA7" s="1467"/>
      <c r="EB7" s="1467"/>
      <c r="EC7" s="1467"/>
      <c r="ED7" s="1467"/>
      <c r="EE7" s="1467"/>
      <c r="EF7" s="1467"/>
      <c r="EG7" s="1467"/>
      <c r="EH7" s="1467"/>
      <c r="EI7" s="1467"/>
      <c r="EJ7" s="1467"/>
      <c r="EK7" s="1467"/>
      <c r="EL7" s="1467"/>
      <c r="EM7" s="1467"/>
      <c r="EN7" s="1467"/>
      <c r="EO7" s="1467"/>
      <c r="EP7" s="1467"/>
      <c r="EQ7" s="1467"/>
      <c r="ER7" s="1467"/>
    </row>
    <row r="8" spans="1:148">
      <c r="A8" s="953"/>
      <c r="B8" s="953"/>
      <c r="C8" s="953"/>
      <c r="D8" s="953"/>
      <c r="E8" s="953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953"/>
      <c r="S8" s="953"/>
      <c r="T8" s="953"/>
      <c r="U8" s="953"/>
      <c r="V8" s="953"/>
      <c r="W8" s="953"/>
      <c r="X8" s="953"/>
      <c r="Y8" s="953"/>
      <c r="Z8" s="953"/>
      <c r="AA8" s="953"/>
      <c r="AB8" s="953"/>
      <c r="AC8" s="953"/>
      <c r="AD8" s="953"/>
      <c r="AE8" s="953"/>
      <c r="AF8" s="953"/>
      <c r="AG8" s="953"/>
      <c r="AH8" s="953"/>
      <c r="AI8" s="953"/>
      <c r="AJ8" s="953"/>
      <c r="AK8" s="953"/>
      <c r="AL8" s="953"/>
      <c r="AM8" s="953"/>
      <c r="AN8" s="953"/>
      <c r="AO8" s="953"/>
      <c r="AP8" s="953"/>
      <c r="AQ8" s="953"/>
      <c r="AR8" s="953"/>
      <c r="AS8" s="953"/>
      <c r="AT8" s="953"/>
      <c r="AU8" s="953"/>
      <c r="AV8" s="953"/>
      <c r="AW8" s="953"/>
      <c r="AX8" s="953"/>
      <c r="AY8" s="953"/>
      <c r="AZ8" s="953"/>
      <c r="BA8" s="953"/>
      <c r="BB8" s="953"/>
      <c r="BC8" s="953"/>
      <c r="BD8" s="953"/>
      <c r="BE8" s="953"/>
      <c r="BF8" s="953"/>
      <c r="BG8" s="953"/>
      <c r="BH8" s="953"/>
      <c r="BI8" s="953"/>
      <c r="BJ8" s="953"/>
      <c r="BK8" s="953"/>
      <c r="BL8" s="953"/>
      <c r="BM8" s="953"/>
      <c r="BN8" s="953"/>
      <c r="BO8" s="953"/>
      <c r="BP8" s="953"/>
      <c r="BQ8" s="953"/>
      <c r="BR8" s="953"/>
      <c r="BS8" s="953"/>
      <c r="BT8" s="953"/>
      <c r="BU8" s="953"/>
      <c r="BV8" s="953"/>
      <c r="BW8" s="953"/>
      <c r="BX8" s="953"/>
      <c r="BY8" s="953"/>
      <c r="BZ8" s="953"/>
      <c r="CA8" s="953"/>
      <c r="CB8" s="953"/>
      <c r="CC8" s="953"/>
      <c r="CD8" s="953"/>
      <c r="CE8" s="953"/>
      <c r="CF8" s="953"/>
      <c r="CG8" s="953"/>
      <c r="CH8" s="953"/>
      <c r="CI8" s="953"/>
      <c r="CJ8" s="953"/>
      <c r="CK8" s="953"/>
      <c r="CL8" s="953"/>
      <c r="CM8" s="953"/>
      <c r="CN8" s="953"/>
      <c r="CO8" s="953"/>
      <c r="CP8" s="953"/>
      <c r="CQ8" s="953"/>
      <c r="CR8" s="953"/>
      <c r="CS8" s="954"/>
      <c r="CT8" s="954"/>
      <c r="CU8" s="954"/>
      <c r="CV8" s="954"/>
      <c r="CW8" s="954"/>
      <c r="CX8" s="954"/>
      <c r="CY8" s="954"/>
      <c r="CZ8" s="954"/>
      <c r="DA8" s="954"/>
      <c r="DB8" s="954"/>
      <c r="DC8" s="954"/>
      <c r="DD8" s="954"/>
      <c r="DE8" s="954"/>
      <c r="DF8" s="954"/>
      <c r="DG8" s="954"/>
      <c r="DH8" s="954"/>
      <c r="DI8" s="954"/>
      <c r="DJ8" s="954"/>
      <c r="DK8" s="954"/>
      <c r="DL8" s="954"/>
      <c r="DM8" s="104"/>
      <c r="DN8" s="104"/>
      <c r="DO8" s="954"/>
      <c r="DP8" s="954"/>
      <c r="DQ8" s="954"/>
      <c r="DR8" s="954"/>
      <c r="DS8" s="954"/>
      <c r="DT8" s="954"/>
      <c r="DU8" s="954"/>
      <c r="DV8" s="954"/>
      <c r="DW8" s="954"/>
      <c r="DX8" s="954"/>
      <c r="DY8" s="954"/>
      <c r="DZ8" s="954"/>
      <c r="EA8" s="954"/>
      <c r="EB8" s="954"/>
      <c r="EC8" s="954"/>
      <c r="ED8" s="954"/>
      <c r="EE8" s="954"/>
      <c r="EF8" s="954"/>
      <c r="EG8" s="954"/>
      <c r="EH8" s="954"/>
      <c r="EI8" s="954"/>
      <c r="EJ8" s="954"/>
      <c r="EK8" s="954"/>
      <c r="EL8" s="954"/>
      <c r="EM8" s="954"/>
      <c r="EN8" s="954"/>
      <c r="EO8" s="954"/>
      <c r="EP8" s="954"/>
      <c r="EQ8" s="954"/>
      <c r="ER8" s="954"/>
    </row>
    <row r="9" spans="1:148" ht="21" customHeight="1">
      <c r="A9" s="953"/>
      <c r="B9" s="953"/>
      <c r="C9" s="953"/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953"/>
      <c r="S9" s="953"/>
      <c r="T9" s="953"/>
      <c r="U9" s="953"/>
      <c r="V9" s="953"/>
      <c r="W9" s="953"/>
      <c r="X9" s="953"/>
      <c r="Y9" s="953"/>
      <c r="Z9" s="953"/>
      <c r="AA9" s="953"/>
      <c r="AB9" s="953"/>
      <c r="AC9" s="953"/>
      <c r="AD9" s="953"/>
      <c r="AE9" s="953"/>
      <c r="AF9" s="953"/>
      <c r="AG9" s="953"/>
      <c r="AH9" s="953"/>
      <c r="AI9" s="953"/>
      <c r="AJ9" s="953"/>
      <c r="AK9" s="953"/>
      <c r="AL9" s="953"/>
      <c r="AM9" s="953"/>
      <c r="AN9" s="953"/>
      <c r="AO9" s="953"/>
      <c r="AP9" s="953"/>
      <c r="AQ9" s="953"/>
      <c r="AR9" s="953"/>
      <c r="AS9" s="953"/>
      <c r="AT9" s="953"/>
      <c r="AU9" s="953"/>
      <c r="AV9" s="953"/>
      <c r="AW9" s="953"/>
      <c r="AX9" s="953"/>
      <c r="AY9" s="953"/>
      <c r="AZ9" s="953"/>
      <c r="BA9" s="953"/>
      <c r="BB9" s="953"/>
      <c r="BC9" s="953"/>
      <c r="BD9" s="953"/>
      <c r="BE9" s="953"/>
      <c r="BF9" s="953"/>
      <c r="BG9" s="953"/>
      <c r="BH9" s="953"/>
      <c r="BI9" s="953"/>
      <c r="BJ9" s="953"/>
      <c r="BK9" s="953"/>
      <c r="BL9" s="953"/>
      <c r="BM9" s="953"/>
      <c r="BN9" s="953"/>
      <c r="BO9" s="953"/>
      <c r="BP9" s="953"/>
      <c r="BQ9" s="953"/>
      <c r="BR9" s="953"/>
      <c r="BS9" s="953"/>
      <c r="BT9" s="953"/>
      <c r="BU9" s="953"/>
      <c r="BV9" s="953"/>
      <c r="BW9" s="953"/>
      <c r="BX9" s="953"/>
      <c r="BY9" s="953"/>
      <c r="BZ9" s="953"/>
      <c r="CA9" s="953"/>
      <c r="CB9" s="953"/>
      <c r="CC9" s="953"/>
      <c r="CD9" s="953"/>
      <c r="CE9" s="953"/>
      <c r="CF9" s="953"/>
      <c r="CG9" s="953"/>
      <c r="CH9" s="953"/>
      <c r="CI9" s="953"/>
      <c r="CJ9" s="953"/>
      <c r="CK9" s="953"/>
      <c r="CL9" s="953"/>
      <c r="CM9" s="953"/>
      <c r="CN9" s="953"/>
      <c r="CO9" s="953"/>
      <c r="CP9" s="953"/>
      <c r="CQ9" s="953"/>
      <c r="CR9" s="953"/>
      <c r="CS9" s="816"/>
      <c r="CT9" s="816"/>
      <c r="CU9" s="816"/>
      <c r="CV9" s="816"/>
      <c r="CW9" s="816"/>
      <c r="CX9" s="816"/>
      <c r="CY9" s="816"/>
      <c r="CZ9" s="816"/>
      <c r="DA9" s="955" t="s">
        <v>194</v>
      </c>
      <c r="DB9" s="1468"/>
      <c r="DC9" s="1468"/>
      <c r="DD9" s="1468"/>
      <c r="DE9" s="1468"/>
      <c r="DF9" s="816" t="s">
        <v>194</v>
      </c>
      <c r="DG9" s="816"/>
      <c r="DH9" s="816"/>
      <c r="DI9" s="1468"/>
      <c r="DJ9" s="1468"/>
      <c r="DK9" s="1468"/>
      <c r="DL9" s="1468"/>
      <c r="DM9" s="1468"/>
      <c r="DN9" s="1468"/>
      <c r="DO9" s="1468"/>
      <c r="DP9" s="1468"/>
      <c r="DQ9" s="1468"/>
      <c r="DR9" s="1468"/>
      <c r="DS9" s="1468"/>
      <c r="DT9" s="1468"/>
      <c r="DU9" s="1468"/>
      <c r="DV9" s="1468"/>
      <c r="DW9" s="1468"/>
      <c r="DX9" s="1468"/>
      <c r="DY9" s="1468"/>
      <c r="DZ9" s="1468"/>
      <c r="EA9" s="1469">
        <v>20</v>
      </c>
      <c r="EB9" s="1469"/>
      <c r="EC9" s="1469"/>
      <c r="ED9" s="1469"/>
      <c r="EE9" s="1470" t="s">
        <v>203</v>
      </c>
      <c r="EF9" s="1470"/>
      <c r="EG9" s="1470"/>
      <c r="EH9" s="1470"/>
      <c r="EI9" s="816" t="s">
        <v>196</v>
      </c>
      <c r="EJ9" s="816"/>
      <c r="EK9" s="816"/>
      <c r="EL9" s="816"/>
      <c r="EM9" s="816"/>
      <c r="EN9" s="816"/>
      <c r="EO9" s="816"/>
      <c r="EP9" s="816"/>
      <c r="EQ9" s="816"/>
      <c r="ER9" s="816"/>
    </row>
    <row r="10" spans="1:148">
      <c r="A10" s="953"/>
      <c r="B10" s="953"/>
      <c r="C10" s="953"/>
      <c r="D10" s="953"/>
      <c r="E10" s="953"/>
      <c r="F10" s="953"/>
      <c r="G10" s="953"/>
      <c r="H10" s="953"/>
      <c r="I10" s="953"/>
      <c r="J10" s="953"/>
      <c r="K10" s="953"/>
      <c r="L10" s="953"/>
      <c r="M10" s="953"/>
      <c r="N10" s="953"/>
      <c r="O10" s="953"/>
      <c r="P10" s="953"/>
      <c r="Q10" s="953"/>
      <c r="R10" s="953"/>
      <c r="S10" s="953"/>
      <c r="T10" s="953"/>
      <c r="U10" s="953"/>
      <c r="V10" s="953"/>
      <c r="W10" s="953"/>
      <c r="X10" s="953"/>
      <c r="Y10" s="953"/>
      <c r="Z10" s="953"/>
      <c r="AA10" s="953"/>
      <c r="AB10" s="953"/>
      <c r="AC10" s="953"/>
      <c r="AD10" s="953"/>
      <c r="AE10" s="953"/>
      <c r="AF10" s="953"/>
      <c r="AG10" s="953"/>
      <c r="AH10" s="953"/>
      <c r="AI10" s="953"/>
      <c r="AJ10" s="953"/>
      <c r="AK10" s="953"/>
      <c r="AL10" s="953"/>
      <c r="AM10" s="953"/>
      <c r="AN10" s="953"/>
      <c r="AO10" s="953"/>
      <c r="AP10" s="953"/>
      <c r="AQ10" s="953"/>
      <c r="AR10" s="953"/>
      <c r="AS10" s="953"/>
      <c r="AT10" s="953"/>
      <c r="AU10" s="953"/>
      <c r="AV10" s="953"/>
      <c r="AW10" s="953"/>
      <c r="AX10" s="953"/>
      <c r="AY10" s="953"/>
      <c r="AZ10" s="953"/>
      <c r="BA10" s="953"/>
      <c r="BB10" s="953"/>
      <c r="BC10" s="953"/>
      <c r="BD10" s="953"/>
      <c r="BE10" s="953"/>
      <c r="BF10" s="953"/>
      <c r="BG10" s="953"/>
      <c r="BH10" s="953"/>
      <c r="BI10" s="953"/>
      <c r="BJ10" s="953"/>
      <c r="BK10" s="953"/>
      <c r="BL10" s="953"/>
      <c r="BM10" s="953"/>
      <c r="BN10" s="953"/>
      <c r="BO10" s="953"/>
      <c r="BP10" s="953"/>
      <c r="BQ10" s="953"/>
      <c r="BR10" s="953"/>
      <c r="BS10" s="953"/>
      <c r="BT10" s="953"/>
      <c r="BU10" s="953"/>
      <c r="BV10" s="953"/>
      <c r="BW10" s="953"/>
      <c r="BX10" s="953"/>
      <c r="BY10" s="953"/>
      <c r="BZ10" s="953"/>
      <c r="CA10" s="953"/>
      <c r="CB10" s="953"/>
      <c r="CC10" s="953"/>
      <c r="CD10" s="953"/>
      <c r="CE10" s="953"/>
      <c r="CF10" s="953"/>
      <c r="CG10" s="953"/>
      <c r="CH10" s="953"/>
      <c r="CI10" s="953"/>
      <c r="CJ10" s="953"/>
      <c r="CK10" s="953"/>
      <c r="CL10" s="953"/>
      <c r="CM10" s="953"/>
      <c r="CN10" s="953"/>
      <c r="CO10" s="953"/>
      <c r="CP10" s="953"/>
      <c r="CQ10" s="953"/>
      <c r="CR10" s="953"/>
      <c r="CS10" s="953"/>
      <c r="CT10" s="953"/>
      <c r="CU10" s="953"/>
      <c r="CV10" s="953"/>
      <c r="CW10" s="953"/>
      <c r="CX10" s="953"/>
      <c r="CY10" s="953"/>
      <c r="CZ10" s="953"/>
      <c r="DA10" s="953"/>
      <c r="DB10" s="953"/>
      <c r="DC10" s="953"/>
      <c r="DD10" s="953"/>
      <c r="DE10" s="953"/>
      <c r="DF10" s="953"/>
      <c r="DG10" s="953"/>
      <c r="DH10" s="953"/>
      <c r="DI10" s="953"/>
      <c r="DJ10" s="953"/>
      <c r="DK10" s="953"/>
      <c r="DL10" s="953"/>
      <c r="DM10" s="953"/>
      <c r="DN10" s="953"/>
      <c r="DO10" s="953"/>
      <c r="DP10" s="953"/>
      <c r="DQ10" s="953"/>
      <c r="DR10" s="953"/>
      <c r="DS10" s="953"/>
      <c r="DT10" s="953"/>
      <c r="DU10" s="953"/>
      <c r="DV10" s="953"/>
      <c r="DW10" s="953"/>
      <c r="DX10" s="953"/>
      <c r="DY10" s="953"/>
      <c r="DZ10" s="953"/>
      <c r="EA10" s="953"/>
      <c r="EB10" s="953"/>
      <c r="EC10" s="953"/>
      <c r="ED10" s="953"/>
      <c r="EE10" s="953"/>
      <c r="EF10" s="953"/>
      <c r="EG10" s="953"/>
      <c r="EH10" s="953"/>
      <c r="EI10" s="953"/>
      <c r="EJ10" s="953"/>
      <c r="EK10" s="953"/>
      <c r="EL10" s="953"/>
      <c r="EM10" s="953"/>
      <c r="EN10" s="953"/>
      <c r="EO10" s="953"/>
      <c r="EP10" s="953"/>
      <c r="EQ10" s="953"/>
      <c r="ER10" s="953"/>
    </row>
    <row r="11" spans="1:148" s="91" customFormat="1" ht="17.25" customHeight="1">
      <c r="A11" s="1466" t="s">
        <v>197</v>
      </c>
      <c r="B11" s="1466"/>
      <c r="C11" s="1466"/>
      <c r="D11" s="1466"/>
      <c r="E11" s="1466"/>
      <c r="F11" s="1466"/>
      <c r="G11" s="1466"/>
      <c r="H11" s="1466"/>
      <c r="I11" s="1466"/>
      <c r="J11" s="1466"/>
      <c r="K11" s="1466"/>
      <c r="L11" s="1466"/>
      <c r="M11" s="1466"/>
      <c r="N11" s="1466"/>
      <c r="O11" s="1466"/>
      <c r="P11" s="1466"/>
      <c r="Q11" s="1466"/>
      <c r="R11" s="1466"/>
      <c r="S11" s="1466"/>
      <c r="T11" s="1466"/>
      <c r="U11" s="1466"/>
      <c r="V11" s="1466"/>
      <c r="W11" s="1466"/>
      <c r="X11" s="1466"/>
      <c r="Y11" s="1466"/>
      <c r="Z11" s="1466"/>
      <c r="AA11" s="1466"/>
      <c r="AB11" s="1466"/>
      <c r="AC11" s="1466"/>
      <c r="AD11" s="1466"/>
      <c r="AE11" s="1466"/>
      <c r="AF11" s="1466"/>
      <c r="AG11" s="1466"/>
      <c r="AH11" s="1466"/>
      <c r="AI11" s="1466"/>
      <c r="AJ11" s="1466"/>
      <c r="AK11" s="1466"/>
      <c r="AL11" s="1466"/>
      <c r="AM11" s="1466"/>
      <c r="AN11" s="1466"/>
      <c r="AO11" s="1466"/>
      <c r="AP11" s="1466"/>
      <c r="AQ11" s="1466"/>
      <c r="AR11" s="1466"/>
      <c r="AS11" s="1466"/>
      <c r="AT11" s="1466"/>
      <c r="AU11" s="1466"/>
      <c r="AV11" s="1466"/>
      <c r="AW11" s="1466"/>
      <c r="AX11" s="1466"/>
      <c r="AY11" s="1466"/>
      <c r="AZ11" s="1466"/>
      <c r="BA11" s="1466"/>
      <c r="BB11" s="1466"/>
      <c r="BC11" s="1466"/>
      <c r="BD11" s="1466"/>
      <c r="BE11" s="1466"/>
      <c r="BF11" s="1466"/>
      <c r="BG11" s="1466"/>
      <c r="BH11" s="1466"/>
      <c r="BI11" s="1466"/>
      <c r="BJ11" s="1466"/>
      <c r="BK11" s="1466"/>
      <c r="BL11" s="1466"/>
      <c r="BM11" s="1466"/>
      <c r="BN11" s="1466"/>
      <c r="BO11" s="1466"/>
      <c r="BP11" s="1466"/>
      <c r="BQ11" s="1466"/>
      <c r="BR11" s="1466"/>
      <c r="BS11" s="1466"/>
      <c r="BT11" s="1466"/>
      <c r="BU11" s="1466"/>
      <c r="BV11" s="1466"/>
      <c r="BW11" s="1466"/>
      <c r="BX11" s="1466"/>
      <c r="BY11" s="1466"/>
      <c r="BZ11" s="1466"/>
      <c r="CA11" s="1466"/>
      <c r="CB11" s="1466"/>
      <c r="CC11" s="1466"/>
      <c r="CD11" s="1466"/>
      <c r="CE11" s="1466"/>
      <c r="CF11" s="1466"/>
      <c r="CG11" s="1466"/>
      <c r="CH11" s="1466"/>
      <c r="CI11" s="1466"/>
      <c r="CJ11" s="1466"/>
      <c r="CK11" s="1466"/>
      <c r="CL11" s="1466"/>
      <c r="CM11" s="1466"/>
      <c r="CN11" s="1466"/>
      <c r="CO11" s="1466"/>
      <c r="CP11" s="1466"/>
      <c r="CQ11" s="1466"/>
      <c r="CR11" s="1466"/>
      <c r="CS11" s="1466"/>
      <c r="CT11" s="1466"/>
      <c r="CU11" s="1466"/>
      <c r="CV11" s="1466"/>
      <c r="CW11" s="1466"/>
      <c r="CX11" s="1466"/>
      <c r="CY11" s="1466"/>
      <c r="CZ11" s="1466"/>
      <c r="DA11" s="1466"/>
      <c r="DB11" s="1466"/>
      <c r="DC11" s="1466"/>
      <c r="DD11" s="1466"/>
      <c r="DE11" s="1466"/>
      <c r="DF11" s="1466"/>
      <c r="DG11" s="1466"/>
      <c r="DH11" s="1466"/>
      <c r="DI11" s="1466"/>
      <c r="DJ11" s="1466"/>
      <c r="DK11" s="1466"/>
      <c r="DL11" s="1466"/>
      <c r="DM11" s="1466"/>
      <c r="DN11" s="1466"/>
      <c r="DO11" s="1466"/>
      <c r="DP11" s="1466"/>
      <c r="DQ11" s="1466"/>
      <c r="DR11" s="1466"/>
      <c r="DS11" s="1466"/>
      <c r="DT11" s="1466"/>
      <c r="DU11" s="1466"/>
      <c r="DV11" s="1466"/>
      <c r="DW11" s="1466"/>
      <c r="DX11" s="1466"/>
      <c r="DY11" s="1466"/>
      <c r="DZ11" s="1466"/>
      <c r="EA11" s="1466"/>
      <c r="EB11" s="1466"/>
      <c r="EC11" s="1466"/>
      <c r="ED11" s="1466"/>
      <c r="EE11" s="1466"/>
      <c r="EF11" s="956"/>
      <c r="EG11" s="956"/>
      <c r="EH11" s="956"/>
      <c r="EI11" s="956"/>
      <c r="EJ11" s="956"/>
      <c r="EK11" s="956"/>
      <c r="EL11" s="956"/>
      <c r="EM11" s="956"/>
      <c r="EN11" s="956"/>
      <c r="EO11" s="956"/>
      <c r="EP11" s="956"/>
      <c r="EQ11" s="956"/>
      <c r="ER11" s="956"/>
    </row>
    <row r="12" spans="1:148" s="91" customFormat="1" ht="18" thickBot="1">
      <c r="A12" s="1466" t="s">
        <v>198</v>
      </c>
      <c r="B12" s="1466"/>
      <c r="C12" s="1466"/>
      <c r="D12" s="1466"/>
      <c r="E12" s="1466"/>
      <c r="F12" s="1466"/>
      <c r="G12" s="1466"/>
      <c r="H12" s="1466"/>
      <c r="I12" s="1466"/>
      <c r="J12" s="1466"/>
      <c r="K12" s="1466"/>
      <c r="L12" s="1466"/>
      <c r="M12" s="1466"/>
      <c r="N12" s="1466"/>
      <c r="O12" s="1466"/>
      <c r="P12" s="1466"/>
      <c r="Q12" s="1466"/>
      <c r="R12" s="1466"/>
      <c r="S12" s="1466"/>
      <c r="T12" s="1466"/>
      <c r="U12" s="1466"/>
      <c r="V12" s="1466"/>
      <c r="W12" s="1466"/>
      <c r="X12" s="1466"/>
      <c r="Y12" s="1466"/>
      <c r="Z12" s="1466"/>
      <c r="AA12" s="1466"/>
      <c r="AB12" s="1466"/>
      <c r="AC12" s="1466"/>
      <c r="AD12" s="1466"/>
      <c r="AE12" s="1466"/>
      <c r="AF12" s="1466"/>
      <c r="AG12" s="1466"/>
      <c r="AH12" s="1466"/>
      <c r="AI12" s="1466"/>
      <c r="AJ12" s="1466"/>
      <c r="AK12" s="1466"/>
      <c r="AL12" s="1466"/>
      <c r="AM12" s="1466"/>
      <c r="AN12" s="1466"/>
      <c r="AO12" s="1466"/>
      <c r="AP12" s="1466"/>
      <c r="AQ12" s="1466"/>
      <c r="AR12" s="1466"/>
      <c r="AS12" s="1466"/>
      <c r="AT12" s="1466"/>
      <c r="AU12" s="1466"/>
      <c r="AV12" s="1466"/>
      <c r="AW12" s="1466"/>
      <c r="AX12" s="1466"/>
      <c r="AY12" s="1466"/>
      <c r="AZ12" s="1466"/>
      <c r="BA12" s="1466"/>
      <c r="BB12" s="1466"/>
      <c r="BC12" s="1466"/>
      <c r="BD12" s="1466"/>
      <c r="BE12" s="1466"/>
      <c r="BF12" s="1466"/>
      <c r="BG12" s="1466"/>
      <c r="BH12" s="1466"/>
      <c r="BI12" s="1466"/>
      <c r="BJ12" s="1466"/>
      <c r="BK12" s="1466"/>
      <c r="BL12" s="1466"/>
      <c r="BM12" s="1466"/>
      <c r="BN12" s="1466"/>
      <c r="BO12" s="1466"/>
      <c r="BP12" s="1466"/>
      <c r="BQ12" s="1466"/>
      <c r="BR12" s="1466"/>
      <c r="BS12" s="1466"/>
      <c r="BT12" s="1466"/>
      <c r="BU12" s="1466"/>
      <c r="BV12" s="1466"/>
      <c r="BW12" s="1466"/>
      <c r="BX12" s="1466"/>
      <c r="BY12" s="1466"/>
      <c r="BZ12" s="1466"/>
      <c r="CA12" s="1466"/>
      <c r="CB12" s="1466"/>
      <c r="CC12" s="1466"/>
      <c r="CD12" s="1466"/>
      <c r="CE12" s="1466"/>
      <c r="CF12" s="1466"/>
      <c r="CG12" s="1466"/>
      <c r="CH12" s="1466"/>
      <c r="CI12" s="1466"/>
      <c r="CJ12" s="1466"/>
      <c r="CK12" s="1466"/>
      <c r="CL12" s="1466"/>
      <c r="CM12" s="1466"/>
      <c r="CN12" s="1466"/>
      <c r="CO12" s="1466"/>
      <c r="CP12" s="1466"/>
      <c r="CQ12" s="1466"/>
      <c r="CR12" s="1466"/>
      <c r="CS12" s="1466"/>
      <c r="CT12" s="1466"/>
      <c r="CU12" s="1466"/>
      <c r="CV12" s="1466"/>
      <c r="CW12" s="1466"/>
      <c r="CX12" s="1466"/>
      <c r="CY12" s="1466"/>
      <c r="CZ12" s="1466"/>
      <c r="DA12" s="1466"/>
      <c r="DB12" s="1466"/>
      <c r="DC12" s="1466"/>
      <c r="DD12" s="1466"/>
      <c r="DE12" s="1466"/>
      <c r="DF12" s="1466"/>
      <c r="DG12" s="1466"/>
      <c r="DH12" s="1466"/>
      <c r="DI12" s="1466"/>
      <c r="DJ12" s="1466"/>
      <c r="DK12" s="1466"/>
      <c r="DL12" s="1466"/>
      <c r="DM12" s="1466"/>
      <c r="DN12" s="1466"/>
      <c r="DO12" s="1466"/>
      <c r="DP12" s="1466"/>
      <c r="DQ12" s="1466"/>
      <c r="DR12" s="1466"/>
      <c r="DS12" s="1466"/>
      <c r="DT12" s="1466"/>
      <c r="DU12" s="1466"/>
      <c r="DV12" s="1466"/>
      <c r="DW12" s="1466"/>
      <c r="DX12" s="1466"/>
      <c r="DY12" s="1466"/>
      <c r="DZ12" s="1466"/>
      <c r="EA12" s="1466"/>
      <c r="EB12" s="1466"/>
      <c r="EC12" s="1466"/>
      <c r="ED12" s="1466"/>
      <c r="EE12" s="1466"/>
      <c r="EF12" s="956"/>
      <c r="EG12" s="956"/>
      <c r="EH12" s="956"/>
      <c r="EI12" s="956"/>
      <c r="EJ12" s="956"/>
      <c r="EK12" s="956"/>
      <c r="EL12" s="956"/>
      <c r="EM12" s="956"/>
      <c r="EN12" s="956"/>
      <c r="EO12" s="956"/>
      <c r="EP12" s="956"/>
      <c r="EQ12" s="956"/>
      <c r="ER12" s="956"/>
    </row>
    <row r="13" spans="1:148" s="91" customFormat="1" ht="18" thickBot="1">
      <c r="A13" s="957"/>
      <c r="B13" s="957"/>
      <c r="C13" s="957"/>
      <c r="D13" s="957"/>
      <c r="E13" s="957"/>
      <c r="F13" s="957"/>
      <c r="G13" s="957"/>
      <c r="H13" s="957"/>
      <c r="I13" s="957"/>
      <c r="J13" s="957"/>
      <c r="K13" s="957"/>
      <c r="L13" s="957"/>
      <c r="M13" s="957"/>
      <c r="N13" s="957"/>
      <c r="O13" s="957"/>
      <c r="P13" s="957"/>
      <c r="Q13" s="957"/>
      <c r="R13" s="957"/>
      <c r="S13" s="957"/>
      <c r="T13" s="957"/>
      <c r="U13" s="957"/>
      <c r="V13" s="957"/>
      <c r="W13" s="957"/>
      <c r="X13" s="957"/>
      <c r="Y13" s="957"/>
      <c r="Z13" s="957"/>
      <c r="AA13" s="957"/>
      <c r="AB13" s="957"/>
      <c r="AC13" s="957"/>
      <c r="AD13" s="957"/>
      <c r="AE13" s="957"/>
      <c r="AF13" s="957"/>
      <c r="AG13" s="957"/>
      <c r="AH13" s="957"/>
      <c r="AI13" s="957"/>
      <c r="AJ13" s="957"/>
      <c r="AK13" s="957"/>
      <c r="AL13" s="957"/>
      <c r="AM13" s="957"/>
      <c r="AN13" s="957"/>
      <c r="AO13" s="957"/>
      <c r="AP13" s="957"/>
      <c r="AQ13" s="957"/>
      <c r="AR13" s="957"/>
      <c r="AS13" s="957"/>
      <c r="AT13" s="957"/>
      <c r="AU13" s="957"/>
      <c r="AV13" s="957"/>
      <c r="AW13" s="957"/>
      <c r="AX13" s="957"/>
      <c r="AY13" s="957"/>
      <c r="AZ13" s="957"/>
      <c r="BA13" s="957"/>
      <c r="BB13" s="957"/>
      <c r="BC13" s="957"/>
      <c r="BD13" s="1462" t="s">
        <v>199</v>
      </c>
      <c r="BE13" s="1462"/>
      <c r="BF13" s="1462"/>
      <c r="BG13" s="1462"/>
      <c r="BH13" s="1462"/>
      <c r="BI13" s="1462"/>
      <c r="BJ13" s="1462"/>
      <c r="BK13" s="1463" t="s">
        <v>203</v>
      </c>
      <c r="BL13" s="1463"/>
      <c r="BM13" s="1463"/>
      <c r="BN13" s="1462" t="s">
        <v>200</v>
      </c>
      <c r="BO13" s="1462"/>
      <c r="BP13" s="1462"/>
      <c r="BQ13" s="1462"/>
      <c r="BR13" s="1462"/>
      <c r="BS13" s="1462"/>
      <c r="BT13" s="1462"/>
      <c r="BU13" s="1462"/>
      <c r="BV13" s="1462"/>
      <c r="BW13" s="1462"/>
      <c r="BX13" s="1462"/>
      <c r="BY13" s="1462"/>
      <c r="BZ13" s="1462"/>
      <c r="CA13" s="1462"/>
      <c r="CB13" s="1462"/>
      <c r="CC13" s="1462"/>
      <c r="CD13" s="1462"/>
      <c r="CE13" s="1462"/>
      <c r="CF13" s="1462"/>
      <c r="CG13" s="1462"/>
      <c r="CH13" s="1462"/>
      <c r="CI13" s="1462"/>
      <c r="CJ13" s="1463" t="s">
        <v>680</v>
      </c>
      <c r="CK13" s="1463"/>
      <c r="CL13" s="1463"/>
      <c r="CM13" s="1462" t="s">
        <v>202</v>
      </c>
      <c r="CN13" s="1462"/>
      <c r="CO13" s="1462"/>
      <c r="CP13" s="1462"/>
      <c r="CQ13" s="1462"/>
      <c r="CR13" s="1464" t="s">
        <v>681</v>
      </c>
      <c r="CS13" s="1464"/>
      <c r="CT13" s="957"/>
      <c r="CU13" s="957"/>
      <c r="CV13" s="957"/>
      <c r="CW13" s="957"/>
      <c r="CX13" s="957"/>
      <c r="CY13" s="957"/>
      <c r="CZ13" s="957"/>
      <c r="DA13" s="957"/>
      <c r="DB13" s="957"/>
      <c r="DC13" s="957"/>
      <c r="DD13" s="957"/>
      <c r="DE13" s="957"/>
      <c r="DF13" s="957"/>
      <c r="DG13" s="957"/>
      <c r="DH13" s="957"/>
      <c r="DI13" s="957"/>
      <c r="DJ13" s="957"/>
      <c r="DK13" s="957"/>
      <c r="DL13" s="957"/>
      <c r="DM13" s="957"/>
      <c r="DN13" s="957"/>
      <c r="DO13" s="957"/>
      <c r="DP13" s="957"/>
      <c r="DQ13" s="957"/>
      <c r="DR13" s="957"/>
      <c r="DS13" s="957"/>
      <c r="DT13" s="957"/>
      <c r="DU13" s="957"/>
      <c r="DV13" s="957"/>
      <c r="DW13" s="957"/>
      <c r="DX13" s="957"/>
      <c r="DY13" s="957"/>
      <c r="DZ13" s="957"/>
      <c r="EA13" s="957"/>
      <c r="EB13" s="957"/>
      <c r="EC13" s="957"/>
      <c r="ED13" s="957"/>
      <c r="EE13" s="957"/>
      <c r="EF13" s="1465" t="s">
        <v>204</v>
      </c>
      <c r="EG13" s="1465"/>
      <c r="EH13" s="1465"/>
      <c r="EI13" s="1465"/>
      <c r="EJ13" s="1465"/>
      <c r="EK13" s="1465"/>
      <c r="EL13" s="1465"/>
      <c r="EM13" s="1465"/>
      <c r="EN13" s="1465"/>
      <c r="EO13" s="1465"/>
      <c r="EP13" s="1465"/>
      <c r="EQ13" s="1465"/>
      <c r="ER13" s="1465"/>
    </row>
    <row r="14" spans="1:148" ht="18.600000000000001" thickBot="1">
      <c r="A14" s="958"/>
      <c r="B14" s="958"/>
      <c r="C14" s="958"/>
      <c r="D14" s="958"/>
      <c r="E14" s="958"/>
      <c r="F14" s="958"/>
      <c r="G14" s="958"/>
      <c r="H14" s="958"/>
      <c r="I14" s="958"/>
      <c r="J14" s="958"/>
      <c r="K14" s="958"/>
      <c r="L14" s="958"/>
      <c r="M14" s="958"/>
      <c r="N14" s="958"/>
      <c r="O14" s="958"/>
      <c r="P14" s="958"/>
      <c r="Q14" s="958"/>
      <c r="R14" s="958"/>
      <c r="S14" s="958"/>
      <c r="T14" s="958"/>
      <c r="U14" s="958"/>
      <c r="V14" s="958"/>
      <c r="W14" s="958"/>
      <c r="X14" s="958"/>
      <c r="Y14" s="958"/>
      <c r="Z14" s="958"/>
      <c r="AA14" s="958"/>
      <c r="AB14" s="958"/>
      <c r="AC14" s="958"/>
      <c r="AD14" s="958"/>
      <c r="AE14" s="958"/>
      <c r="AF14" s="958"/>
      <c r="AG14" s="958"/>
      <c r="AH14" s="958"/>
      <c r="AI14" s="958"/>
      <c r="AJ14" s="958"/>
      <c r="AK14" s="958"/>
      <c r="AL14" s="958"/>
      <c r="AM14" s="958"/>
      <c r="AN14" s="958"/>
      <c r="AO14" s="958"/>
      <c r="AP14" s="958"/>
      <c r="AQ14" s="958"/>
      <c r="AR14" s="958"/>
      <c r="AS14" s="958"/>
      <c r="AT14" s="958"/>
      <c r="AU14" s="958"/>
      <c r="AV14" s="958"/>
      <c r="AW14" s="958"/>
      <c r="AX14" s="958"/>
      <c r="AY14" s="958"/>
      <c r="AZ14" s="958"/>
      <c r="BA14" s="958"/>
      <c r="BB14" s="958"/>
      <c r="BC14" s="958"/>
      <c r="BD14" s="958"/>
      <c r="BE14" s="958"/>
      <c r="BF14" s="958"/>
      <c r="BG14" s="958"/>
      <c r="BH14" s="958"/>
      <c r="BI14" s="958"/>
      <c r="BJ14" s="958"/>
      <c r="BK14" s="958"/>
      <c r="BL14" s="958"/>
      <c r="BM14" s="958"/>
      <c r="BN14" s="958"/>
      <c r="BO14" s="958"/>
      <c r="BP14" s="958"/>
      <c r="BQ14" s="958"/>
      <c r="BR14" s="958"/>
      <c r="BS14" s="958"/>
      <c r="BT14" s="958"/>
      <c r="BU14" s="958"/>
      <c r="BV14" s="958"/>
      <c r="BW14" s="958"/>
      <c r="BX14" s="958"/>
      <c r="BY14" s="958"/>
      <c r="BZ14" s="958"/>
      <c r="CA14" s="958"/>
      <c r="CB14" s="958"/>
      <c r="CC14" s="958"/>
      <c r="CD14" s="958"/>
      <c r="CE14" s="958"/>
      <c r="CF14" s="958"/>
      <c r="CG14" s="958"/>
      <c r="CH14" s="958"/>
      <c r="CI14" s="958"/>
      <c r="CJ14" s="958"/>
      <c r="CK14" s="958"/>
      <c r="CL14" s="958"/>
      <c r="CM14" s="958"/>
      <c r="CN14" s="958"/>
      <c r="CO14" s="958"/>
      <c r="CP14" s="958"/>
      <c r="CQ14" s="958"/>
      <c r="CR14" s="958"/>
      <c r="CS14" s="958"/>
      <c r="CT14" s="958"/>
      <c r="CU14" s="958"/>
      <c r="CV14" s="958"/>
      <c r="CW14" s="958"/>
      <c r="CX14" s="958"/>
      <c r="CY14" s="958"/>
      <c r="CZ14" s="958"/>
      <c r="DA14" s="958"/>
      <c r="DB14" s="958"/>
      <c r="DC14" s="958"/>
      <c r="DD14" s="958"/>
      <c r="DE14" s="958"/>
      <c r="DF14" s="958"/>
      <c r="DG14" s="958"/>
      <c r="DH14" s="958"/>
      <c r="DI14" s="958"/>
      <c r="DJ14" s="958"/>
      <c r="DK14" s="958"/>
      <c r="DL14" s="958"/>
      <c r="DM14" s="958"/>
      <c r="DN14" s="958"/>
      <c r="DO14" s="958"/>
      <c r="DP14" s="958"/>
      <c r="DQ14" s="958"/>
      <c r="DR14" s="958"/>
      <c r="DS14" s="958"/>
      <c r="DT14" s="958"/>
      <c r="DU14" s="958"/>
      <c r="DV14" s="958"/>
      <c r="DW14" s="958"/>
      <c r="DX14" s="958"/>
      <c r="DY14" s="958"/>
      <c r="DZ14" s="958"/>
      <c r="EA14" s="958"/>
      <c r="EB14" s="958"/>
      <c r="EC14" s="958"/>
      <c r="ED14" s="958"/>
      <c r="EE14" s="958"/>
      <c r="EF14" s="1465"/>
      <c r="EG14" s="1465"/>
      <c r="EH14" s="1465"/>
      <c r="EI14" s="1465"/>
      <c r="EJ14" s="1465"/>
      <c r="EK14" s="1465"/>
      <c r="EL14" s="1465"/>
      <c r="EM14" s="1465"/>
      <c r="EN14" s="1465"/>
      <c r="EO14" s="1465"/>
      <c r="EP14" s="1465"/>
      <c r="EQ14" s="1465"/>
      <c r="ER14" s="1465"/>
    </row>
    <row r="15" spans="1:148" ht="19.5" customHeight="1">
      <c r="A15" s="953"/>
      <c r="B15" s="953"/>
      <c r="C15" s="953"/>
      <c r="D15" s="953"/>
      <c r="E15" s="953"/>
      <c r="F15" s="953"/>
      <c r="G15" s="953"/>
      <c r="H15" s="953"/>
      <c r="I15" s="953"/>
      <c r="J15" s="953"/>
      <c r="K15" s="953"/>
      <c r="L15" s="953"/>
      <c r="M15" s="953"/>
      <c r="N15" s="953"/>
      <c r="O15" s="953"/>
      <c r="P15" s="953"/>
      <c r="Q15" s="953"/>
      <c r="R15" s="953"/>
      <c r="S15" s="953"/>
      <c r="T15" s="953"/>
      <c r="U15" s="953"/>
      <c r="V15" s="953"/>
      <c r="W15" s="953"/>
      <c r="X15" s="953"/>
      <c r="Y15" s="953"/>
      <c r="Z15" s="953"/>
      <c r="AA15" s="953"/>
      <c r="AB15" s="953"/>
      <c r="AC15" s="953"/>
      <c r="AD15" s="953"/>
      <c r="AE15" s="953"/>
      <c r="AF15" s="953"/>
      <c r="AG15" s="953"/>
      <c r="AH15" s="953"/>
      <c r="AI15" s="953"/>
      <c r="AJ15" s="953"/>
      <c r="AK15" s="953"/>
      <c r="AL15" s="953"/>
      <c r="AM15" s="953"/>
      <c r="AN15" s="953"/>
      <c r="AO15" s="953"/>
      <c r="AP15" s="953"/>
      <c r="AQ15" s="953"/>
      <c r="AR15" s="953"/>
      <c r="AS15" s="953"/>
      <c r="AT15" s="953"/>
      <c r="AU15" s="953"/>
      <c r="AV15" s="953"/>
      <c r="AW15" s="953"/>
      <c r="AX15" s="953"/>
      <c r="AY15" s="953"/>
      <c r="AZ15" s="953"/>
      <c r="BA15" s="953"/>
      <c r="BB15" s="953"/>
      <c r="BC15" s="953"/>
      <c r="BD15" s="953"/>
      <c r="BE15" s="953"/>
      <c r="BF15" s="953"/>
      <c r="BG15" s="953"/>
      <c r="BH15" s="953"/>
      <c r="BI15" s="953"/>
      <c r="BJ15" s="953"/>
      <c r="BK15" s="953"/>
      <c r="BL15" s="953"/>
      <c r="BM15" s="1458" t="s">
        <v>205</v>
      </c>
      <c r="BN15" s="1458"/>
      <c r="BO15" s="1458"/>
      <c r="BP15" s="1458"/>
      <c r="BQ15" s="1459"/>
      <c r="BR15" s="1459"/>
      <c r="BS15" s="1459"/>
      <c r="BT15" s="1460" t="s">
        <v>194</v>
      </c>
      <c r="BU15" s="1460"/>
      <c r="BV15" s="958"/>
      <c r="BW15" s="1459"/>
      <c r="BX15" s="1459"/>
      <c r="BY15" s="1459"/>
      <c r="BZ15" s="1459"/>
      <c r="CA15" s="1459"/>
      <c r="CB15" s="1459"/>
      <c r="CC15" s="1459"/>
      <c r="CD15" s="1459"/>
      <c r="CE15" s="1459"/>
      <c r="CF15" s="1459"/>
      <c r="CG15" s="1459"/>
      <c r="CH15" s="1459"/>
      <c r="CI15" s="1459"/>
      <c r="CJ15" s="1459"/>
      <c r="CK15" s="1459"/>
      <c r="CL15" s="1458">
        <v>20</v>
      </c>
      <c r="CM15" s="1458"/>
      <c r="CN15" s="1458"/>
      <c r="CO15" s="1461" t="s">
        <v>203</v>
      </c>
      <c r="CP15" s="1461"/>
      <c r="CQ15" s="1461"/>
      <c r="CR15" s="958" t="s">
        <v>196</v>
      </c>
      <c r="CS15" s="953"/>
      <c r="CT15" s="953"/>
      <c r="CU15" s="953"/>
      <c r="CV15" s="953"/>
      <c r="CW15" s="953"/>
      <c r="CX15" s="953"/>
      <c r="CY15" s="953"/>
      <c r="CZ15" s="953"/>
      <c r="DA15" s="953"/>
      <c r="DB15" s="953"/>
      <c r="DC15" s="953"/>
      <c r="DD15" s="953"/>
      <c r="DE15" s="953"/>
      <c r="DF15" s="953"/>
      <c r="DG15" s="953"/>
      <c r="DH15" s="953"/>
      <c r="DI15" s="953"/>
      <c r="DJ15" s="953"/>
      <c r="DK15" s="953"/>
      <c r="DL15" s="953"/>
      <c r="DM15" s="953"/>
      <c r="DN15" s="953"/>
      <c r="DO15" s="953"/>
      <c r="DP15" s="953"/>
      <c r="DQ15" s="953"/>
      <c r="DR15" s="953"/>
      <c r="DS15" s="953"/>
      <c r="DT15" s="953"/>
      <c r="DU15" s="953"/>
      <c r="DV15" s="953"/>
      <c r="DW15" s="953"/>
      <c r="DX15" s="953"/>
      <c r="DY15" s="953"/>
      <c r="DZ15" s="953"/>
      <c r="EA15" s="953"/>
      <c r="EB15" s="953"/>
      <c r="EC15" s="953"/>
      <c r="ED15" s="952" t="s">
        <v>206</v>
      </c>
      <c r="EE15" s="953"/>
      <c r="EF15" s="1457"/>
      <c r="EG15" s="1457"/>
      <c r="EH15" s="1457"/>
      <c r="EI15" s="1457"/>
      <c r="EJ15" s="1457"/>
      <c r="EK15" s="1457"/>
      <c r="EL15" s="1457"/>
      <c r="EM15" s="1457"/>
      <c r="EN15" s="1457"/>
      <c r="EO15" s="1457"/>
      <c r="EP15" s="1457"/>
      <c r="EQ15" s="1457"/>
      <c r="ER15" s="1457"/>
    </row>
    <row r="16" spans="1:148" ht="18" customHeight="1">
      <c r="A16" s="1453" t="s">
        <v>207</v>
      </c>
      <c r="B16" s="1453"/>
      <c r="C16" s="1453"/>
      <c r="D16" s="1453"/>
      <c r="E16" s="1453"/>
      <c r="F16" s="1453"/>
      <c r="G16" s="1453"/>
      <c r="H16" s="1453"/>
      <c r="I16" s="1453"/>
      <c r="J16" s="1453"/>
      <c r="K16" s="1453"/>
      <c r="L16" s="1453"/>
      <c r="M16" s="1453"/>
      <c r="N16" s="1453"/>
      <c r="O16" s="1453"/>
      <c r="P16" s="1453"/>
      <c r="Q16" s="1453"/>
      <c r="R16" s="1453"/>
      <c r="S16" s="1453"/>
      <c r="T16" s="1453"/>
      <c r="U16" s="1453"/>
      <c r="V16" s="1453"/>
      <c r="W16" s="1453"/>
      <c r="X16" s="1453"/>
      <c r="Y16" s="1453"/>
      <c r="Z16" s="1453"/>
      <c r="AA16" s="1453"/>
      <c r="AB16" s="953"/>
      <c r="AC16" s="953"/>
      <c r="AD16" s="953"/>
      <c r="AE16" s="953"/>
      <c r="AF16" s="953"/>
      <c r="AG16" s="953"/>
      <c r="AH16" s="953"/>
      <c r="AI16" s="953"/>
      <c r="AJ16" s="953"/>
      <c r="AK16" s="953"/>
      <c r="AL16" s="953"/>
      <c r="AM16" s="953"/>
      <c r="AN16" s="953"/>
      <c r="AO16" s="953"/>
      <c r="AP16" s="953"/>
      <c r="AQ16" s="953"/>
      <c r="AR16" s="953"/>
      <c r="AS16" s="953"/>
      <c r="AT16" s="953"/>
      <c r="AU16" s="953"/>
      <c r="AV16" s="953"/>
      <c r="AW16" s="953"/>
      <c r="AX16" s="953"/>
      <c r="AY16" s="953"/>
      <c r="AZ16" s="953"/>
      <c r="BA16" s="953"/>
      <c r="BB16" s="953"/>
      <c r="BC16" s="953"/>
      <c r="BD16" s="953"/>
      <c r="BE16" s="953"/>
      <c r="BF16" s="953"/>
      <c r="BG16" s="953"/>
      <c r="BH16" s="953"/>
      <c r="BI16" s="953"/>
      <c r="BJ16" s="953"/>
      <c r="BK16" s="953"/>
      <c r="BL16" s="953"/>
      <c r="BM16" s="953"/>
      <c r="BN16" s="953"/>
      <c r="BO16" s="953"/>
      <c r="BP16" s="953"/>
      <c r="BQ16" s="953"/>
      <c r="BR16" s="953"/>
      <c r="BS16" s="953"/>
      <c r="BT16" s="953"/>
      <c r="BU16" s="953"/>
      <c r="BV16" s="953"/>
      <c r="BW16" s="953"/>
      <c r="BX16" s="953"/>
      <c r="BY16" s="953"/>
      <c r="BZ16" s="953"/>
      <c r="CA16" s="953"/>
      <c r="CB16" s="953"/>
      <c r="CC16" s="953"/>
      <c r="CD16" s="953"/>
      <c r="CE16" s="953"/>
      <c r="CF16" s="953"/>
      <c r="CG16" s="953"/>
      <c r="CH16" s="953"/>
      <c r="CI16" s="953"/>
      <c r="CJ16" s="953"/>
      <c r="CK16" s="953"/>
      <c r="CL16" s="953"/>
      <c r="CM16" s="953"/>
      <c r="CN16" s="953"/>
      <c r="CO16" s="953"/>
      <c r="CP16" s="953"/>
      <c r="CQ16" s="953"/>
      <c r="CR16" s="953"/>
      <c r="CS16" s="953"/>
      <c r="CT16" s="953"/>
      <c r="CU16" s="953"/>
      <c r="CV16" s="953"/>
      <c r="CW16" s="953"/>
      <c r="CX16" s="953"/>
      <c r="CY16" s="953"/>
      <c r="CZ16" s="953"/>
      <c r="DA16" s="953"/>
      <c r="DB16" s="953"/>
      <c r="DC16" s="953"/>
      <c r="DD16" s="953"/>
      <c r="DE16" s="953"/>
      <c r="DF16" s="953"/>
      <c r="DG16" s="953"/>
      <c r="DH16" s="953"/>
      <c r="DI16" s="953"/>
      <c r="DJ16" s="953"/>
      <c r="DK16" s="953"/>
      <c r="DL16" s="953"/>
      <c r="DM16" s="953"/>
      <c r="DN16" s="953"/>
      <c r="DO16" s="953"/>
      <c r="DP16" s="953"/>
      <c r="DQ16" s="953"/>
      <c r="DR16" s="953"/>
      <c r="DS16" s="953"/>
      <c r="DT16" s="953"/>
      <c r="DU16" s="953"/>
      <c r="DV16" s="953"/>
      <c r="DW16" s="953"/>
      <c r="DX16" s="953"/>
      <c r="DY16" s="953"/>
      <c r="DZ16" s="953"/>
      <c r="EA16" s="953"/>
      <c r="EB16" s="953"/>
      <c r="EC16" s="953"/>
      <c r="ED16" s="952" t="s">
        <v>208</v>
      </c>
      <c r="EE16" s="953"/>
      <c r="EF16" s="1452" t="s">
        <v>209</v>
      </c>
      <c r="EG16" s="1452"/>
      <c r="EH16" s="1452"/>
      <c r="EI16" s="1452"/>
      <c r="EJ16" s="1452"/>
      <c r="EK16" s="1452"/>
      <c r="EL16" s="1452"/>
      <c r="EM16" s="1452"/>
      <c r="EN16" s="1452"/>
      <c r="EO16" s="1452"/>
      <c r="EP16" s="1452"/>
      <c r="EQ16" s="1452"/>
      <c r="ER16" s="1452"/>
    </row>
    <row r="17" spans="1:148" ht="38.25" customHeight="1">
      <c r="A17" s="953" t="s">
        <v>210</v>
      </c>
      <c r="B17" s="953"/>
      <c r="C17" s="953"/>
      <c r="D17" s="953"/>
      <c r="E17" s="953"/>
      <c r="F17" s="953"/>
      <c r="G17" s="953"/>
      <c r="H17" s="953"/>
      <c r="I17" s="953"/>
      <c r="J17" s="953"/>
      <c r="K17" s="953"/>
      <c r="L17" s="953"/>
      <c r="M17" s="953"/>
      <c r="N17" s="953"/>
      <c r="O17" s="953"/>
      <c r="P17" s="953"/>
      <c r="Q17" s="953"/>
      <c r="R17" s="953"/>
      <c r="S17" s="953"/>
      <c r="T17" s="953"/>
      <c r="U17" s="953"/>
      <c r="V17" s="953"/>
      <c r="W17" s="953"/>
      <c r="X17" s="953"/>
      <c r="Y17" s="953"/>
      <c r="Z17" s="953"/>
      <c r="AA17" s="953"/>
      <c r="AB17" s="1454" t="s">
        <v>211</v>
      </c>
      <c r="AC17" s="1454"/>
      <c r="AD17" s="1454"/>
      <c r="AE17" s="1454"/>
      <c r="AF17" s="1454"/>
      <c r="AG17" s="1454"/>
      <c r="AH17" s="1454"/>
      <c r="AI17" s="1454"/>
      <c r="AJ17" s="1454"/>
      <c r="AK17" s="1454"/>
      <c r="AL17" s="1454"/>
      <c r="AM17" s="1454"/>
      <c r="AN17" s="1454"/>
      <c r="AO17" s="1454"/>
      <c r="AP17" s="1454"/>
      <c r="AQ17" s="1454"/>
      <c r="AR17" s="1454"/>
      <c r="AS17" s="1454"/>
      <c r="AT17" s="1454"/>
      <c r="AU17" s="1454"/>
      <c r="AV17" s="1454"/>
      <c r="AW17" s="1454"/>
      <c r="AX17" s="1454"/>
      <c r="AY17" s="1454"/>
      <c r="AZ17" s="1454"/>
      <c r="BA17" s="1454"/>
      <c r="BB17" s="1454"/>
      <c r="BC17" s="1454"/>
      <c r="BD17" s="1454"/>
      <c r="BE17" s="1454"/>
      <c r="BF17" s="1454"/>
      <c r="BG17" s="1454"/>
      <c r="BH17" s="1454"/>
      <c r="BI17" s="1454"/>
      <c r="BJ17" s="1454"/>
      <c r="BK17" s="1454"/>
      <c r="BL17" s="1454"/>
      <c r="BM17" s="1454"/>
      <c r="BN17" s="1454"/>
      <c r="BO17" s="1454"/>
      <c r="BP17" s="1454"/>
      <c r="BQ17" s="1454"/>
      <c r="BR17" s="1454"/>
      <c r="BS17" s="1454"/>
      <c r="BT17" s="1454"/>
      <c r="BU17" s="1454"/>
      <c r="BV17" s="1454"/>
      <c r="BW17" s="1454"/>
      <c r="BX17" s="1454"/>
      <c r="BY17" s="1454"/>
      <c r="BZ17" s="1454"/>
      <c r="CA17" s="1454"/>
      <c r="CB17" s="1454"/>
      <c r="CC17" s="1454"/>
      <c r="CD17" s="1454"/>
      <c r="CE17" s="1454"/>
      <c r="CF17" s="1454"/>
      <c r="CG17" s="1454"/>
      <c r="CH17" s="1454"/>
      <c r="CI17" s="1454"/>
      <c r="CJ17" s="1454"/>
      <c r="CK17" s="1454"/>
      <c r="CL17" s="1454"/>
      <c r="CM17" s="1454"/>
      <c r="CN17" s="1454"/>
      <c r="CO17" s="1454"/>
      <c r="CP17" s="1454"/>
      <c r="CQ17" s="1454"/>
      <c r="CR17" s="1454"/>
      <c r="CS17" s="1454"/>
      <c r="CT17" s="1454"/>
      <c r="CU17" s="1454"/>
      <c r="CV17" s="1454"/>
      <c r="CW17" s="1454"/>
      <c r="CX17" s="1454"/>
      <c r="CY17" s="1454"/>
      <c r="CZ17" s="1454"/>
      <c r="DA17" s="1454"/>
      <c r="DB17" s="1454"/>
      <c r="DC17" s="1454"/>
      <c r="DD17" s="953"/>
      <c r="DE17" s="953"/>
      <c r="DF17" s="953"/>
      <c r="DG17" s="953"/>
      <c r="DH17" s="953"/>
      <c r="DI17" s="953"/>
      <c r="DJ17" s="953"/>
      <c r="DK17" s="953"/>
      <c r="DL17" s="953"/>
      <c r="DM17" s="953"/>
      <c r="DN17" s="953"/>
      <c r="DO17" s="953"/>
      <c r="DP17" s="953"/>
      <c r="DQ17" s="953"/>
      <c r="DR17" s="953"/>
      <c r="DS17" s="953"/>
      <c r="DT17" s="953"/>
      <c r="DU17" s="953"/>
      <c r="DV17" s="953"/>
      <c r="DW17" s="953"/>
      <c r="DX17" s="953"/>
      <c r="DY17" s="953"/>
      <c r="DZ17" s="953"/>
      <c r="EA17" s="953"/>
      <c r="EB17" s="953"/>
      <c r="EC17" s="953"/>
      <c r="ED17" s="952" t="s">
        <v>212</v>
      </c>
      <c r="EE17" s="953"/>
      <c r="EF17" s="1452" t="s">
        <v>213</v>
      </c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</row>
    <row r="18" spans="1:148" ht="18" customHeight="1">
      <c r="A18" s="953"/>
      <c r="B18" s="953"/>
      <c r="C18" s="953"/>
      <c r="D18" s="953"/>
      <c r="E18" s="953"/>
      <c r="F18" s="953"/>
      <c r="G18" s="953"/>
      <c r="H18" s="953"/>
      <c r="I18" s="953"/>
      <c r="J18" s="953"/>
      <c r="K18" s="953"/>
      <c r="L18" s="953"/>
      <c r="M18" s="953"/>
      <c r="N18" s="953"/>
      <c r="O18" s="953"/>
      <c r="P18" s="953"/>
      <c r="Q18" s="953"/>
      <c r="R18" s="953"/>
      <c r="S18" s="953"/>
      <c r="T18" s="953"/>
      <c r="U18" s="953"/>
      <c r="V18" s="953"/>
      <c r="W18" s="953"/>
      <c r="X18" s="953"/>
      <c r="Y18" s="953"/>
      <c r="Z18" s="953"/>
      <c r="AA18" s="953"/>
      <c r="AB18" s="953"/>
      <c r="AC18" s="953"/>
      <c r="AD18" s="953"/>
      <c r="AE18" s="953"/>
      <c r="AF18" s="953"/>
      <c r="AG18" s="953"/>
      <c r="AH18" s="953"/>
      <c r="AI18" s="953"/>
      <c r="AJ18" s="953"/>
      <c r="AK18" s="953"/>
      <c r="AL18" s="953"/>
      <c r="AM18" s="953"/>
      <c r="AN18" s="953"/>
      <c r="AO18" s="953"/>
      <c r="AP18" s="953"/>
      <c r="AQ18" s="953"/>
      <c r="AR18" s="953"/>
      <c r="AS18" s="953"/>
      <c r="AT18" s="953"/>
      <c r="AU18" s="953"/>
      <c r="AV18" s="953"/>
      <c r="AW18" s="953"/>
      <c r="AX18" s="953"/>
      <c r="AY18" s="953"/>
      <c r="AZ18" s="953"/>
      <c r="BA18" s="953"/>
      <c r="BB18" s="953"/>
      <c r="BC18" s="953"/>
      <c r="BD18" s="953"/>
      <c r="BE18" s="953"/>
      <c r="BF18" s="953"/>
      <c r="BG18" s="953"/>
      <c r="BH18" s="953"/>
      <c r="BI18" s="953"/>
      <c r="BJ18" s="953"/>
      <c r="BK18" s="953"/>
      <c r="BL18" s="953"/>
      <c r="BM18" s="953"/>
      <c r="BN18" s="953"/>
      <c r="BO18" s="953"/>
      <c r="BP18" s="953"/>
      <c r="BQ18" s="953"/>
      <c r="BR18" s="953"/>
      <c r="BS18" s="953"/>
      <c r="BT18" s="953"/>
      <c r="BU18" s="953"/>
      <c r="BV18" s="953"/>
      <c r="BW18" s="953"/>
      <c r="BX18" s="953"/>
      <c r="BY18" s="953"/>
      <c r="BZ18" s="953"/>
      <c r="CA18" s="953"/>
      <c r="CB18" s="953"/>
      <c r="CC18" s="953"/>
      <c r="CD18" s="953"/>
      <c r="CE18" s="953"/>
      <c r="CF18" s="953"/>
      <c r="CG18" s="953"/>
      <c r="CH18" s="953"/>
      <c r="CI18" s="953"/>
      <c r="CJ18" s="953"/>
      <c r="CK18" s="953"/>
      <c r="CL18" s="953"/>
      <c r="CM18" s="953"/>
      <c r="CN18" s="953"/>
      <c r="CO18" s="953"/>
      <c r="CP18" s="953"/>
      <c r="CQ18" s="953"/>
      <c r="CR18" s="953"/>
      <c r="CS18" s="953"/>
      <c r="CT18" s="953"/>
      <c r="CU18" s="953"/>
      <c r="CV18" s="953"/>
      <c r="CW18" s="953"/>
      <c r="CX18" s="953"/>
      <c r="CY18" s="953"/>
      <c r="CZ18" s="953"/>
      <c r="DA18" s="953"/>
      <c r="DB18" s="953"/>
      <c r="DC18" s="953"/>
      <c r="DD18" s="953"/>
      <c r="DE18" s="953"/>
      <c r="DF18" s="953"/>
      <c r="DG18" s="953"/>
      <c r="DH18" s="953"/>
      <c r="DI18" s="953"/>
      <c r="DJ18" s="953"/>
      <c r="DK18" s="953"/>
      <c r="DL18" s="953"/>
      <c r="DM18" s="953"/>
      <c r="DN18" s="953"/>
      <c r="DO18" s="953"/>
      <c r="DP18" s="953"/>
      <c r="DQ18" s="953"/>
      <c r="DR18" s="953"/>
      <c r="DS18" s="953"/>
      <c r="DT18" s="953"/>
      <c r="DU18" s="953"/>
      <c r="DV18" s="953"/>
      <c r="DW18" s="953"/>
      <c r="DX18" s="953"/>
      <c r="DY18" s="953"/>
      <c r="DZ18" s="953"/>
      <c r="EA18" s="953"/>
      <c r="EB18" s="953"/>
      <c r="EC18" s="953"/>
      <c r="ED18" s="952" t="s">
        <v>208</v>
      </c>
      <c r="EE18" s="953"/>
      <c r="EF18" s="1452" t="s">
        <v>1064</v>
      </c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</row>
    <row r="19" spans="1:148" ht="15" customHeight="1">
      <c r="A19" s="953"/>
      <c r="B19" s="953"/>
      <c r="C19" s="953"/>
      <c r="D19" s="953"/>
      <c r="E19" s="953"/>
      <c r="F19" s="953"/>
      <c r="G19" s="953"/>
      <c r="H19" s="953"/>
      <c r="I19" s="953"/>
      <c r="J19" s="953"/>
      <c r="K19" s="953"/>
      <c r="L19" s="953"/>
      <c r="M19" s="953"/>
      <c r="N19" s="953"/>
      <c r="O19" s="953"/>
      <c r="P19" s="953"/>
      <c r="Q19" s="953"/>
      <c r="R19" s="953"/>
      <c r="S19" s="953"/>
      <c r="T19" s="953"/>
      <c r="U19" s="953"/>
      <c r="V19" s="953"/>
      <c r="W19" s="953"/>
      <c r="X19" s="953"/>
      <c r="Y19" s="953"/>
      <c r="Z19" s="953"/>
      <c r="AA19" s="953"/>
      <c r="AB19" s="953"/>
      <c r="AC19" s="953"/>
      <c r="AD19" s="953"/>
      <c r="AE19" s="953"/>
      <c r="AF19" s="953"/>
      <c r="AG19" s="953"/>
      <c r="AH19" s="953"/>
      <c r="AI19" s="953"/>
      <c r="AJ19" s="953"/>
      <c r="AK19" s="953"/>
      <c r="AL19" s="953"/>
      <c r="AM19" s="953"/>
      <c r="AN19" s="953"/>
      <c r="AO19" s="953"/>
      <c r="AP19" s="953"/>
      <c r="AQ19" s="953"/>
      <c r="AR19" s="953"/>
      <c r="AS19" s="953"/>
      <c r="AT19" s="953"/>
      <c r="AU19" s="953"/>
      <c r="AV19" s="953"/>
      <c r="AW19" s="953"/>
      <c r="AX19" s="953"/>
      <c r="AY19" s="953"/>
      <c r="AZ19" s="953"/>
      <c r="BA19" s="953"/>
      <c r="BB19" s="953"/>
      <c r="BC19" s="953"/>
      <c r="BD19" s="953"/>
      <c r="BE19" s="953"/>
      <c r="BF19" s="953"/>
      <c r="BG19" s="953"/>
      <c r="BH19" s="953"/>
      <c r="BI19" s="953"/>
      <c r="BJ19" s="953"/>
      <c r="BK19" s="953"/>
      <c r="BL19" s="953"/>
      <c r="BM19" s="953"/>
      <c r="BN19" s="953"/>
      <c r="BO19" s="953"/>
      <c r="BP19" s="953"/>
      <c r="BQ19" s="953"/>
      <c r="BR19" s="953"/>
      <c r="BS19" s="953"/>
      <c r="BT19" s="953"/>
      <c r="BU19" s="953"/>
      <c r="BV19" s="953"/>
      <c r="BW19" s="953"/>
      <c r="BX19" s="953"/>
      <c r="BY19" s="953"/>
      <c r="BZ19" s="953"/>
      <c r="CA19" s="953"/>
      <c r="CB19" s="953"/>
      <c r="CC19" s="953"/>
      <c r="CD19" s="953"/>
      <c r="CE19" s="953"/>
      <c r="CF19" s="953"/>
      <c r="CG19" s="953"/>
      <c r="CH19" s="953"/>
      <c r="CI19" s="953"/>
      <c r="CJ19" s="953"/>
      <c r="CK19" s="953"/>
      <c r="CL19" s="953"/>
      <c r="CM19" s="953"/>
      <c r="CN19" s="953"/>
      <c r="CO19" s="953"/>
      <c r="CP19" s="953"/>
      <c r="CQ19" s="953"/>
      <c r="CR19" s="953"/>
      <c r="CS19" s="953"/>
      <c r="CT19" s="953"/>
      <c r="CU19" s="953"/>
      <c r="CV19" s="953"/>
      <c r="CW19" s="953"/>
      <c r="CX19" s="953"/>
      <c r="CY19" s="953"/>
      <c r="CZ19" s="953"/>
      <c r="DA19" s="953"/>
      <c r="DB19" s="953"/>
      <c r="DC19" s="953"/>
      <c r="DD19" s="953"/>
      <c r="DE19" s="953"/>
      <c r="DF19" s="953"/>
      <c r="DG19" s="953"/>
      <c r="DH19" s="953"/>
      <c r="DI19" s="953"/>
      <c r="DJ19" s="953"/>
      <c r="DK19" s="953"/>
      <c r="DL19" s="953"/>
      <c r="DM19" s="953"/>
      <c r="DN19" s="953"/>
      <c r="DO19" s="953"/>
      <c r="DP19" s="953"/>
      <c r="DQ19" s="953"/>
      <c r="DR19" s="953"/>
      <c r="DS19" s="953"/>
      <c r="DT19" s="953"/>
      <c r="DU19" s="953"/>
      <c r="DV19" s="953"/>
      <c r="DW19" s="953"/>
      <c r="DX19" s="953"/>
      <c r="DY19" s="953"/>
      <c r="DZ19" s="953"/>
      <c r="EA19" s="953"/>
      <c r="EB19" s="953"/>
      <c r="EC19" s="953"/>
      <c r="ED19" s="952" t="s">
        <v>214</v>
      </c>
      <c r="EE19" s="953"/>
      <c r="EF19" s="1452" t="s">
        <v>1065</v>
      </c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</row>
    <row r="20" spans="1:148" ht="35.25" customHeight="1">
      <c r="A20" s="1453" t="s">
        <v>215</v>
      </c>
      <c r="B20" s="1453"/>
      <c r="C20" s="1453"/>
      <c r="D20" s="1453"/>
      <c r="E20" s="1453"/>
      <c r="F20" s="1453"/>
      <c r="G20" s="1453"/>
      <c r="H20" s="1453"/>
      <c r="I20" s="1453"/>
      <c r="J20" s="1453"/>
      <c r="K20" s="1453"/>
      <c r="L20" s="1453"/>
      <c r="M20" s="1453"/>
      <c r="N20" s="1453"/>
      <c r="O20" s="1453"/>
      <c r="P20" s="1453"/>
      <c r="Q20" s="1453"/>
      <c r="R20" s="1453"/>
      <c r="S20" s="1453"/>
      <c r="T20" s="1453"/>
      <c r="U20" s="1453"/>
      <c r="V20" s="1453"/>
      <c r="W20" s="1453"/>
      <c r="X20" s="1453"/>
      <c r="Y20" s="1453"/>
      <c r="Z20" s="1453"/>
      <c r="AA20" s="959"/>
      <c r="AB20" s="1454" t="s">
        <v>1066</v>
      </c>
      <c r="AC20" s="1454"/>
      <c r="AD20" s="1454"/>
      <c r="AE20" s="1454"/>
      <c r="AF20" s="1454"/>
      <c r="AG20" s="1454"/>
      <c r="AH20" s="1454"/>
      <c r="AI20" s="1454"/>
      <c r="AJ20" s="1454"/>
      <c r="AK20" s="1454"/>
      <c r="AL20" s="1454"/>
      <c r="AM20" s="1454"/>
      <c r="AN20" s="1454"/>
      <c r="AO20" s="1454"/>
      <c r="AP20" s="1454"/>
      <c r="AQ20" s="1454"/>
      <c r="AR20" s="1454"/>
      <c r="AS20" s="1454"/>
      <c r="AT20" s="1454"/>
      <c r="AU20" s="1454"/>
      <c r="AV20" s="1454"/>
      <c r="AW20" s="1454"/>
      <c r="AX20" s="1454"/>
      <c r="AY20" s="1454"/>
      <c r="AZ20" s="1454"/>
      <c r="BA20" s="1454"/>
      <c r="BB20" s="1454"/>
      <c r="BC20" s="1454"/>
      <c r="BD20" s="1454"/>
      <c r="BE20" s="1454"/>
      <c r="BF20" s="1454"/>
      <c r="BG20" s="1454"/>
      <c r="BH20" s="1454"/>
      <c r="BI20" s="1454"/>
      <c r="BJ20" s="1454"/>
      <c r="BK20" s="1454"/>
      <c r="BL20" s="1454"/>
      <c r="BM20" s="1454"/>
      <c r="BN20" s="1454"/>
      <c r="BO20" s="1454"/>
      <c r="BP20" s="1454"/>
      <c r="BQ20" s="1454"/>
      <c r="BR20" s="1454"/>
      <c r="BS20" s="1454"/>
      <c r="BT20" s="1454"/>
      <c r="BU20" s="1454"/>
      <c r="BV20" s="1454"/>
      <c r="BW20" s="1454"/>
      <c r="BX20" s="1454"/>
      <c r="BY20" s="1454"/>
      <c r="BZ20" s="1454"/>
      <c r="CA20" s="1454"/>
      <c r="CB20" s="1454"/>
      <c r="CC20" s="1454"/>
      <c r="CD20" s="1454"/>
      <c r="CE20" s="1454"/>
      <c r="CF20" s="1454"/>
      <c r="CG20" s="1454"/>
      <c r="CH20" s="1454"/>
      <c r="CI20" s="1454"/>
      <c r="CJ20" s="1454"/>
      <c r="CK20" s="1454"/>
      <c r="CL20" s="1454"/>
      <c r="CM20" s="1454"/>
      <c r="CN20" s="1454"/>
      <c r="CO20" s="1454"/>
      <c r="CP20" s="1454"/>
      <c r="CQ20" s="1454"/>
      <c r="CR20" s="1454"/>
      <c r="CS20" s="1454"/>
      <c r="CT20" s="1454"/>
      <c r="CU20" s="1454"/>
      <c r="CV20" s="1454"/>
      <c r="CW20" s="1454"/>
      <c r="CX20" s="1454"/>
      <c r="CY20" s="1454"/>
      <c r="CZ20" s="1454"/>
      <c r="DA20" s="1454"/>
      <c r="DB20" s="1454"/>
      <c r="DC20" s="1454"/>
      <c r="DD20" s="953"/>
      <c r="DE20" s="953"/>
      <c r="DF20" s="953"/>
      <c r="DG20" s="953"/>
      <c r="DH20" s="953"/>
      <c r="DI20" s="953"/>
      <c r="DJ20" s="953"/>
      <c r="DK20" s="953"/>
      <c r="DL20" s="953"/>
      <c r="DM20" s="953"/>
      <c r="DN20" s="953"/>
      <c r="DO20" s="953"/>
      <c r="DP20" s="953"/>
      <c r="DQ20" s="953"/>
      <c r="DR20" s="953"/>
      <c r="DS20" s="953"/>
      <c r="DT20" s="953"/>
      <c r="DU20" s="953"/>
      <c r="DV20" s="953"/>
      <c r="DW20" s="953"/>
      <c r="DX20" s="953"/>
      <c r="DY20" s="953"/>
      <c r="DZ20" s="953"/>
      <c r="EA20" s="953"/>
      <c r="EB20" s="953"/>
      <c r="EC20" s="953"/>
      <c r="ED20" s="952" t="s">
        <v>216</v>
      </c>
      <c r="EE20" s="953"/>
      <c r="EF20" s="1452" t="s">
        <v>217</v>
      </c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</row>
    <row r="21" spans="1:148" ht="6" customHeight="1">
      <c r="A21" s="953"/>
      <c r="B21" s="953"/>
      <c r="C21" s="953"/>
      <c r="D21" s="953"/>
      <c r="E21" s="953"/>
      <c r="F21" s="953"/>
      <c r="G21" s="953"/>
      <c r="H21" s="953"/>
      <c r="I21" s="953"/>
      <c r="J21" s="953"/>
      <c r="K21" s="960"/>
      <c r="L21" s="960"/>
      <c r="M21" s="960"/>
      <c r="N21" s="960"/>
      <c r="O21" s="960"/>
      <c r="P21" s="960"/>
      <c r="Q21" s="960"/>
      <c r="R21" s="960"/>
      <c r="S21" s="960"/>
      <c r="T21" s="960"/>
      <c r="U21" s="960"/>
      <c r="V21" s="960"/>
      <c r="W21" s="960"/>
      <c r="X21" s="960"/>
      <c r="Y21" s="960"/>
      <c r="Z21" s="960"/>
      <c r="AA21" s="960"/>
      <c r="AB21" s="960"/>
      <c r="AC21" s="960"/>
      <c r="AD21" s="960"/>
      <c r="AE21" s="960"/>
      <c r="AF21" s="960"/>
      <c r="AG21" s="960"/>
      <c r="AH21" s="960"/>
      <c r="AI21" s="960"/>
      <c r="AJ21" s="960"/>
      <c r="AK21" s="960"/>
      <c r="AL21" s="960"/>
      <c r="AM21" s="960"/>
      <c r="AN21" s="960"/>
      <c r="AO21" s="960"/>
      <c r="AP21" s="960"/>
      <c r="AQ21" s="960"/>
      <c r="AR21" s="960"/>
      <c r="AS21" s="960"/>
      <c r="AT21" s="960"/>
      <c r="AU21" s="960"/>
      <c r="AV21" s="960"/>
      <c r="AW21" s="960"/>
      <c r="AX21" s="960"/>
      <c r="AY21" s="960"/>
      <c r="AZ21" s="960"/>
      <c r="BA21" s="960"/>
      <c r="BB21" s="960"/>
      <c r="BC21" s="960"/>
      <c r="BD21" s="960"/>
      <c r="BE21" s="960"/>
      <c r="BF21" s="960"/>
      <c r="BG21" s="960"/>
      <c r="BH21" s="960"/>
      <c r="BI21" s="960"/>
      <c r="BJ21" s="960"/>
      <c r="BK21" s="960"/>
      <c r="BL21" s="960"/>
      <c r="BM21" s="960"/>
      <c r="BN21" s="960"/>
      <c r="BO21" s="960"/>
      <c r="BP21" s="960"/>
      <c r="BQ21" s="960"/>
      <c r="BR21" s="960"/>
      <c r="BS21" s="960"/>
      <c r="BT21" s="960"/>
      <c r="BU21" s="960"/>
      <c r="BV21" s="960"/>
      <c r="BW21" s="960"/>
      <c r="BX21" s="960"/>
      <c r="BY21" s="960"/>
      <c r="BZ21" s="960"/>
      <c r="CA21" s="960"/>
      <c r="CB21" s="960"/>
      <c r="CC21" s="960"/>
      <c r="CD21" s="960"/>
      <c r="CE21" s="960"/>
      <c r="CF21" s="960"/>
      <c r="CG21" s="960"/>
      <c r="CH21" s="960"/>
      <c r="CI21" s="960"/>
      <c r="CJ21" s="960"/>
      <c r="CK21" s="960"/>
      <c r="CL21" s="960"/>
      <c r="CM21" s="960"/>
      <c r="CN21" s="960"/>
      <c r="CO21" s="960"/>
      <c r="CP21" s="960"/>
      <c r="CQ21" s="960"/>
      <c r="CR21" s="960"/>
      <c r="CS21" s="960"/>
      <c r="CT21" s="960"/>
      <c r="CU21" s="960"/>
      <c r="CV21" s="960"/>
      <c r="CW21" s="960"/>
      <c r="CX21" s="960"/>
      <c r="CY21" s="960"/>
      <c r="CZ21" s="960"/>
      <c r="DA21" s="960"/>
      <c r="DB21" s="960"/>
      <c r="DC21" s="960"/>
      <c r="DD21" s="953"/>
      <c r="DE21" s="953"/>
      <c r="DF21" s="953"/>
      <c r="DG21" s="953"/>
      <c r="DH21" s="953"/>
      <c r="DI21" s="953"/>
      <c r="DJ21" s="953"/>
      <c r="DK21" s="953"/>
      <c r="DL21" s="953"/>
      <c r="DM21" s="953"/>
      <c r="DN21" s="953"/>
      <c r="DO21" s="953"/>
      <c r="DP21" s="953"/>
      <c r="DQ21" s="953"/>
      <c r="DR21" s="953"/>
      <c r="DS21" s="953"/>
      <c r="DT21" s="953"/>
      <c r="DU21" s="953"/>
      <c r="DV21" s="953"/>
      <c r="DW21" s="953"/>
      <c r="DX21" s="953"/>
      <c r="DY21" s="953"/>
      <c r="DZ21" s="953"/>
      <c r="EA21" s="953"/>
      <c r="EB21" s="953"/>
      <c r="EC21" s="953"/>
      <c r="ED21" s="952"/>
      <c r="EE21" s="953"/>
      <c r="EF21" s="961"/>
      <c r="EG21" s="962"/>
      <c r="EH21" s="962"/>
      <c r="EI21" s="962"/>
      <c r="EJ21" s="962"/>
      <c r="EK21" s="962"/>
      <c r="EL21" s="962"/>
      <c r="EM21" s="962"/>
      <c r="EN21" s="962"/>
      <c r="EO21" s="962"/>
      <c r="EP21" s="962"/>
      <c r="EQ21" s="962"/>
      <c r="ER21" s="963"/>
    </row>
    <row r="22" spans="1:148" ht="36.75" customHeight="1">
      <c r="A22" s="953"/>
      <c r="B22" s="953"/>
      <c r="C22" s="953"/>
      <c r="D22" s="953"/>
      <c r="E22" s="953"/>
      <c r="F22" s="953"/>
      <c r="G22" s="953"/>
      <c r="H22" s="953"/>
      <c r="I22" s="953"/>
      <c r="J22" s="953"/>
      <c r="K22" s="953"/>
      <c r="L22" s="959"/>
      <c r="M22" s="959"/>
      <c r="N22" s="959"/>
      <c r="O22" s="959"/>
      <c r="P22" s="959"/>
      <c r="Q22" s="959"/>
      <c r="R22" s="959"/>
      <c r="S22" s="959"/>
      <c r="T22" s="959"/>
      <c r="U22" s="959"/>
      <c r="V22" s="959"/>
      <c r="W22" s="959"/>
      <c r="X22" s="959"/>
      <c r="Y22" s="959"/>
      <c r="Z22" s="959"/>
      <c r="AA22" s="959"/>
      <c r="AB22" s="1455" t="s">
        <v>1067</v>
      </c>
      <c r="AC22" s="1455"/>
      <c r="AD22" s="1455"/>
      <c r="AE22" s="1455"/>
      <c r="AF22" s="1455"/>
      <c r="AG22" s="1455"/>
      <c r="AH22" s="1455"/>
      <c r="AI22" s="1455"/>
      <c r="AJ22" s="1455"/>
      <c r="AK22" s="1455"/>
      <c r="AL22" s="1455"/>
      <c r="AM22" s="1455"/>
      <c r="AN22" s="1455"/>
      <c r="AO22" s="1455"/>
      <c r="AP22" s="1455"/>
      <c r="AQ22" s="1455"/>
      <c r="AR22" s="1455"/>
      <c r="AS22" s="1455"/>
      <c r="AT22" s="1455"/>
      <c r="AU22" s="1455"/>
      <c r="AV22" s="1455"/>
      <c r="AW22" s="1455"/>
      <c r="AX22" s="1455"/>
      <c r="AY22" s="1455"/>
      <c r="AZ22" s="1455"/>
      <c r="BA22" s="1455"/>
      <c r="BB22" s="1455"/>
      <c r="BC22" s="1455"/>
      <c r="BD22" s="1455"/>
      <c r="BE22" s="1455"/>
      <c r="BF22" s="1455"/>
      <c r="BG22" s="1455"/>
      <c r="BH22" s="1455"/>
      <c r="BI22" s="1455"/>
      <c r="BJ22" s="1455"/>
      <c r="BK22" s="1455"/>
      <c r="BL22" s="1455"/>
      <c r="BM22" s="1455"/>
      <c r="BN22" s="1455"/>
      <c r="BO22" s="1455"/>
      <c r="BP22" s="1455"/>
      <c r="BQ22" s="1455"/>
      <c r="BR22" s="1455"/>
      <c r="BS22" s="1455"/>
      <c r="BT22" s="1455"/>
      <c r="BU22" s="1455"/>
      <c r="BV22" s="1455"/>
      <c r="BW22" s="1455"/>
      <c r="BX22" s="1455"/>
      <c r="BY22" s="1455"/>
      <c r="BZ22" s="1455"/>
      <c r="CA22" s="1455"/>
      <c r="CB22" s="1455"/>
      <c r="CC22" s="1455"/>
      <c r="CD22" s="1455"/>
      <c r="CE22" s="1455"/>
      <c r="CF22" s="1455"/>
      <c r="CG22" s="1455"/>
      <c r="CH22" s="1455"/>
      <c r="CI22" s="1455"/>
      <c r="CJ22" s="1455"/>
      <c r="CK22" s="1455"/>
      <c r="CL22" s="1455"/>
      <c r="CM22" s="1455"/>
      <c r="CN22" s="1455"/>
      <c r="CO22" s="1455"/>
      <c r="CP22" s="1455"/>
      <c r="CQ22" s="1455"/>
      <c r="CR22" s="1455"/>
      <c r="CS22" s="1455"/>
      <c r="CT22" s="1455"/>
      <c r="CU22" s="1455"/>
      <c r="CV22" s="1455"/>
      <c r="CW22" s="1455"/>
      <c r="CX22" s="1455"/>
      <c r="CY22" s="1455"/>
      <c r="CZ22" s="1455"/>
      <c r="DA22" s="1455"/>
      <c r="DB22" s="1455"/>
      <c r="DC22" s="1455"/>
      <c r="DD22" s="953"/>
      <c r="DE22" s="953"/>
      <c r="DF22" s="953"/>
      <c r="DG22" s="953"/>
      <c r="DH22" s="953"/>
      <c r="DI22" s="953"/>
      <c r="DJ22" s="953"/>
      <c r="DK22" s="953"/>
      <c r="DL22" s="953"/>
      <c r="DM22" s="953"/>
      <c r="DN22" s="953"/>
      <c r="DO22" s="953"/>
      <c r="DP22" s="953"/>
      <c r="DQ22" s="953"/>
      <c r="DR22" s="953"/>
      <c r="DS22" s="953"/>
      <c r="DT22" s="953"/>
      <c r="DU22" s="953"/>
      <c r="DV22" s="953"/>
      <c r="DW22" s="953"/>
      <c r="DX22" s="953"/>
      <c r="DY22" s="953"/>
      <c r="DZ22" s="953"/>
      <c r="EA22" s="953"/>
      <c r="EB22" s="953"/>
      <c r="EC22" s="953"/>
      <c r="ED22" s="952"/>
      <c r="EE22" s="953"/>
      <c r="EF22" s="92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4"/>
    </row>
    <row r="23" spans="1:148" ht="7.5" customHeight="1">
      <c r="A23" s="953"/>
      <c r="B23" s="953"/>
      <c r="C23" s="953"/>
      <c r="D23" s="953"/>
      <c r="E23" s="953"/>
      <c r="F23" s="953"/>
      <c r="G23" s="953"/>
      <c r="H23" s="953"/>
      <c r="I23" s="953"/>
      <c r="J23" s="953"/>
      <c r="K23" s="953"/>
      <c r="L23" s="959"/>
      <c r="M23" s="959"/>
      <c r="N23" s="959"/>
      <c r="O23" s="959"/>
      <c r="P23" s="959"/>
      <c r="Q23" s="959"/>
      <c r="R23" s="959"/>
      <c r="S23" s="959"/>
      <c r="T23" s="959"/>
      <c r="U23" s="959"/>
      <c r="V23" s="959"/>
      <c r="W23" s="959"/>
      <c r="X23" s="959"/>
      <c r="Y23" s="959"/>
      <c r="Z23" s="959"/>
      <c r="AA23" s="959"/>
      <c r="AB23" s="964"/>
      <c r="AC23" s="964"/>
      <c r="AD23" s="964"/>
      <c r="AE23" s="964"/>
      <c r="AF23" s="964"/>
      <c r="AG23" s="964"/>
      <c r="AH23" s="964"/>
      <c r="AI23" s="964"/>
      <c r="AJ23" s="964"/>
      <c r="AK23" s="964"/>
      <c r="AL23" s="964"/>
      <c r="AM23" s="964"/>
      <c r="AN23" s="964"/>
      <c r="AO23" s="964"/>
      <c r="AP23" s="964"/>
      <c r="AQ23" s="964"/>
      <c r="AR23" s="964"/>
      <c r="AS23" s="964"/>
      <c r="AT23" s="964"/>
      <c r="AU23" s="964"/>
      <c r="AV23" s="964"/>
      <c r="AW23" s="964"/>
      <c r="AX23" s="964"/>
      <c r="AY23" s="964"/>
      <c r="AZ23" s="964"/>
      <c r="BA23" s="964"/>
      <c r="BB23" s="964"/>
      <c r="BC23" s="964"/>
      <c r="BD23" s="964"/>
      <c r="BE23" s="964"/>
      <c r="BF23" s="964"/>
      <c r="BG23" s="964"/>
      <c r="BH23" s="964"/>
      <c r="BI23" s="964"/>
      <c r="BJ23" s="964"/>
      <c r="BK23" s="964"/>
      <c r="BL23" s="964"/>
      <c r="BM23" s="964"/>
      <c r="BN23" s="964"/>
      <c r="BO23" s="964"/>
      <c r="BP23" s="964"/>
      <c r="BQ23" s="964"/>
      <c r="BR23" s="964"/>
      <c r="BS23" s="964"/>
      <c r="BT23" s="964"/>
      <c r="BU23" s="964"/>
      <c r="BV23" s="964"/>
      <c r="BW23" s="964"/>
      <c r="BX23" s="964"/>
      <c r="BY23" s="964"/>
      <c r="BZ23" s="964"/>
      <c r="CA23" s="964"/>
      <c r="CB23" s="964"/>
      <c r="CC23" s="964"/>
      <c r="CD23" s="964"/>
      <c r="CE23" s="964"/>
      <c r="CF23" s="964"/>
      <c r="CG23" s="964"/>
      <c r="CH23" s="964"/>
      <c r="CI23" s="964"/>
      <c r="CJ23" s="964"/>
      <c r="CK23" s="964"/>
      <c r="CL23" s="964"/>
      <c r="CM23" s="964"/>
      <c r="CN23" s="964"/>
      <c r="CO23" s="964"/>
      <c r="CP23" s="964"/>
      <c r="CQ23" s="964"/>
      <c r="CR23" s="964"/>
      <c r="CS23" s="964"/>
      <c r="CT23" s="964"/>
      <c r="CU23" s="964"/>
      <c r="CV23" s="964"/>
      <c r="CW23" s="964"/>
      <c r="CX23" s="964"/>
      <c r="CY23" s="964"/>
      <c r="CZ23" s="964"/>
      <c r="DA23" s="964"/>
      <c r="DB23" s="964"/>
      <c r="DC23" s="964"/>
      <c r="DD23" s="953"/>
      <c r="DE23" s="953"/>
      <c r="DF23" s="953"/>
      <c r="DG23" s="953"/>
      <c r="DH23" s="953"/>
      <c r="DI23" s="953"/>
      <c r="DJ23" s="953"/>
      <c r="DK23" s="953"/>
      <c r="DL23" s="953"/>
      <c r="DM23" s="953"/>
      <c r="DN23" s="953"/>
      <c r="DO23" s="953"/>
      <c r="DP23" s="953"/>
      <c r="DQ23" s="953"/>
      <c r="DR23" s="953"/>
      <c r="DS23" s="953"/>
      <c r="DT23" s="953"/>
      <c r="DU23" s="953"/>
      <c r="DV23" s="953"/>
      <c r="DW23" s="953"/>
      <c r="DX23" s="953"/>
      <c r="DY23" s="953"/>
      <c r="DZ23" s="953"/>
      <c r="EA23" s="953"/>
      <c r="EB23" s="953"/>
      <c r="EC23" s="953"/>
      <c r="ED23" s="952"/>
      <c r="EE23" s="953"/>
      <c r="EF23" s="95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7"/>
    </row>
    <row r="24" spans="1:148" ht="18" customHeight="1" thickBot="1">
      <c r="A24" s="953" t="s">
        <v>218</v>
      </c>
      <c r="B24" s="953"/>
      <c r="C24" s="953"/>
      <c r="D24" s="953"/>
      <c r="E24" s="953"/>
      <c r="F24" s="953"/>
      <c r="G24" s="953"/>
      <c r="H24" s="953"/>
      <c r="I24" s="953"/>
      <c r="J24" s="953"/>
      <c r="K24" s="953"/>
      <c r="L24" s="953"/>
      <c r="M24" s="953"/>
      <c r="N24" s="953"/>
      <c r="O24" s="953"/>
      <c r="P24" s="953"/>
      <c r="Q24" s="953"/>
      <c r="R24" s="953"/>
      <c r="S24" s="953"/>
      <c r="T24" s="953"/>
      <c r="U24" s="953"/>
      <c r="V24" s="953"/>
      <c r="W24" s="953"/>
      <c r="X24" s="953"/>
      <c r="Y24" s="953"/>
      <c r="Z24" s="953"/>
      <c r="AA24" s="953"/>
      <c r="AB24" s="953"/>
      <c r="AC24" s="953"/>
      <c r="AD24" s="953"/>
      <c r="AE24" s="953"/>
      <c r="AF24" s="953"/>
      <c r="AG24" s="953"/>
      <c r="AH24" s="953"/>
      <c r="AI24" s="953"/>
      <c r="AJ24" s="953"/>
      <c r="AK24" s="953"/>
      <c r="AL24" s="953"/>
      <c r="AM24" s="953"/>
      <c r="AN24" s="953"/>
      <c r="AO24" s="953"/>
      <c r="AP24" s="953"/>
      <c r="AQ24" s="953"/>
      <c r="AR24" s="953"/>
      <c r="AS24" s="953"/>
      <c r="AT24" s="953"/>
      <c r="AU24" s="953"/>
      <c r="AV24" s="953"/>
      <c r="AW24" s="953"/>
      <c r="AX24" s="953"/>
      <c r="AY24" s="953"/>
      <c r="AZ24" s="953"/>
      <c r="BA24" s="953"/>
      <c r="BB24" s="953"/>
      <c r="BC24" s="953"/>
      <c r="BD24" s="953"/>
      <c r="BE24" s="953"/>
      <c r="BF24" s="953"/>
      <c r="BG24" s="953"/>
      <c r="BH24" s="953"/>
      <c r="BI24" s="953"/>
      <c r="BJ24" s="953"/>
      <c r="BK24" s="953"/>
      <c r="BL24" s="953"/>
      <c r="BM24" s="953"/>
      <c r="BN24" s="953"/>
      <c r="BO24" s="953"/>
      <c r="BP24" s="953"/>
      <c r="BQ24" s="953"/>
      <c r="BR24" s="953"/>
      <c r="BS24" s="953"/>
      <c r="BT24" s="953"/>
      <c r="BU24" s="953"/>
      <c r="BV24" s="953"/>
      <c r="BW24" s="953"/>
      <c r="BX24" s="953"/>
      <c r="BY24" s="953"/>
      <c r="BZ24" s="953"/>
      <c r="CA24" s="953"/>
      <c r="CB24" s="953"/>
      <c r="CC24" s="953"/>
      <c r="CD24" s="953"/>
      <c r="CE24" s="953"/>
      <c r="CF24" s="953"/>
      <c r="CG24" s="953"/>
      <c r="CH24" s="953"/>
      <c r="CI24" s="953"/>
      <c r="CJ24" s="953"/>
      <c r="CK24" s="953"/>
      <c r="CL24" s="953"/>
      <c r="CM24" s="953"/>
      <c r="CN24" s="953"/>
      <c r="CO24" s="953"/>
      <c r="CP24" s="953"/>
      <c r="CQ24" s="953"/>
      <c r="CR24" s="953"/>
      <c r="CS24" s="953"/>
      <c r="CT24" s="953"/>
      <c r="CU24" s="953"/>
      <c r="CV24" s="953"/>
      <c r="CW24" s="953"/>
      <c r="CX24" s="953"/>
      <c r="CY24" s="953"/>
      <c r="CZ24" s="953"/>
      <c r="DA24" s="953"/>
      <c r="DB24" s="953"/>
      <c r="DC24" s="953"/>
      <c r="DD24" s="953"/>
      <c r="DE24" s="953"/>
      <c r="DF24" s="953"/>
      <c r="DG24" s="953"/>
      <c r="DH24" s="953"/>
      <c r="DI24" s="953"/>
      <c r="DJ24" s="953"/>
      <c r="DK24" s="953"/>
      <c r="DL24" s="953"/>
      <c r="DM24" s="953"/>
      <c r="DN24" s="953"/>
      <c r="DO24" s="953"/>
      <c r="DP24" s="953"/>
      <c r="DQ24" s="953"/>
      <c r="DR24" s="953"/>
      <c r="DS24" s="953"/>
      <c r="DT24" s="953"/>
      <c r="DU24" s="953"/>
      <c r="DV24" s="953"/>
      <c r="DW24" s="953"/>
      <c r="DX24" s="953"/>
      <c r="DY24" s="953"/>
      <c r="DZ24" s="953"/>
      <c r="EA24" s="953"/>
      <c r="EB24" s="953"/>
      <c r="EC24" s="953"/>
      <c r="ED24" s="952" t="s">
        <v>219</v>
      </c>
      <c r="EE24" s="953"/>
      <c r="EF24" s="1456" t="s">
        <v>220</v>
      </c>
      <c r="EG24" s="1456"/>
      <c r="EH24" s="1456"/>
      <c r="EI24" s="1456"/>
      <c r="EJ24" s="1456"/>
      <c r="EK24" s="1456"/>
      <c r="EL24" s="1456"/>
      <c r="EM24" s="1456"/>
      <c r="EN24" s="1456"/>
      <c r="EO24" s="1456"/>
      <c r="EP24" s="1456"/>
      <c r="EQ24" s="1456"/>
      <c r="ER24" s="1456"/>
    </row>
    <row r="25" spans="1:148" ht="4.5" customHeight="1">
      <c r="A25" s="953"/>
      <c r="B25" s="953"/>
      <c r="C25" s="953"/>
      <c r="D25" s="953"/>
      <c r="E25" s="953"/>
      <c r="F25" s="953"/>
      <c r="G25" s="953"/>
      <c r="H25" s="953"/>
      <c r="I25" s="953"/>
      <c r="J25" s="953"/>
      <c r="K25" s="953"/>
      <c r="L25" s="953"/>
      <c r="M25" s="953"/>
      <c r="N25" s="953"/>
      <c r="O25" s="953"/>
      <c r="P25" s="953"/>
      <c r="Q25" s="953"/>
      <c r="R25" s="953"/>
      <c r="S25" s="953"/>
      <c r="T25" s="953"/>
      <c r="U25" s="953"/>
      <c r="V25" s="953"/>
      <c r="W25" s="953"/>
      <c r="X25" s="953"/>
      <c r="Y25" s="953"/>
      <c r="Z25" s="953"/>
      <c r="AA25" s="953"/>
      <c r="AB25" s="953"/>
      <c r="AC25" s="953"/>
      <c r="AD25" s="953"/>
      <c r="AE25" s="953"/>
      <c r="AF25" s="953"/>
      <c r="AG25" s="953"/>
      <c r="AH25" s="953"/>
      <c r="AI25" s="953"/>
      <c r="AJ25" s="953"/>
      <c r="AK25" s="953"/>
      <c r="AL25" s="953"/>
      <c r="AM25" s="953"/>
      <c r="AN25" s="953"/>
      <c r="AO25" s="953"/>
      <c r="AP25" s="953"/>
      <c r="AQ25" s="953"/>
      <c r="AR25" s="953"/>
      <c r="AS25" s="953"/>
      <c r="AT25" s="953"/>
      <c r="AU25" s="953"/>
      <c r="AV25" s="953"/>
      <c r="AW25" s="953"/>
      <c r="AX25" s="953"/>
      <c r="AY25" s="953"/>
      <c r="AZ25" s="953"/>
      <c r="BA25" s="953"/>
      <c r="BB25" s="953"/>
      <c r="BC25" s="953"/>
      <c r="BD25" s="953"/>
      <c r="BE25" s="953"/>
      <c r="BF25" s="953"/>
      <c r="BG25" s="953"/>
      <c r="BH25" s="953"/>
      <c r="BI25" s="953"/>
      <c r="BJ25" s="953"/>
      <c r="BK25" s="953"/>
      <c r="BL25" s="953"/>
      <c r="BM25" s="953"/>
      <c r="BN25" s="953"/>
      <c r="BO25" s="953"/>
      <c r="BP25" s="953"/>
      <c r="BQ25" s="953"/>
      <c r="BR25" s="953"/>
      <c r="BS25" s="953"/>
      <c r="BT25" s="953"/>
      <c r="BU25" s="953"/>
      <c r="BV25" s="953"/>
      <c r="BW25" s="953"/>
      <c r="BX25" s="953"/>
      <c r="BY25" s="953"/>
      <c r="BZ25" s="953"/>
      <c r="CA25" s="953"/>
      <c r="CB25" s="953"/>
      <c r="CC25" s="953"/>
      <c r="CD25" s="953"/>
      <c r="CE25" s="953"/>
      <c r="CF25" s="953"/>
      <c r="CG25" s="953"/>
      <c r="CH25" s="953"/>
      <c r="CI25" s="953"/>
      <c r="CJ25" s="953"/>
      <c r="CK25" s="953"/>
      <c r="CL25" s="953"/>
      <c r="CM25" s="953"/>
      <c r="CN25" s="953"/>
      <c r="CO25" s="953"/>
      <c r="CP25" s="953"/>
      <c r="CQ25" s="953"/>
      <c r="CR25" s="953"/>
      <c r="CS25" s="953"/>
      <c r="CT25" s="953"/>
      <c r="CU25" s="953"/>
      <c r="CV25" s="953"/>
      <c r="CW25" s="953"/>
      <c r="CX25" s="953"/>
      <c r="CY25" s="953"/>
      <c r="CZ25" s="953"/>
      <c r="DA25" s="953"/>
      <c r="DB25" s="953"/>
      <c r="DC25" s="953"/>
      <c r="DD25" s="953"/>
      <c r="DE25" s="953"/>
      <c r="DF25" s="953"/>
      <c r="DG25" s="953"/>
      <c r="DH25" s="953"/>
      <c r="DI25" s="953"/>
      <c r="DJ25" s="953"/>
      <c r="DK25" s="953"/>
      <c r="DL25" s="953"/>
      <c r="DM25" s="953"/>
      <c r="DN25" s="953"/>
      <c r="DO25" s="953"/>
      <c r="DP25" s="953"/>
      <c r="DQ25" s="953"/>
      <c r="DR25" s="953"/>
      <c r="DS25" s="953"/>
      <c r="DT25" s="953"/>
      <c r="DU25" s="953"/>
      <c r="DV25" s="953"/>
      <c r="DW25" s="953"/>
      <c r="DX25" s="953"/>
      <c r="DY25" s="953"/>
      <c r="DZ25" s="953"/>
      <c r="EA25" s="953"/>
      <c r="EB25" s="953"/>
      <c r="EC25" s="953"/>
      <c r="ED25" s="953"/>
      <c r="EE25" s="953"/>
      <c r="EF25" s="953"/>
      <c r="EG25" s="953"/>
      <c r="EH25" s="953"/>
      <c r="EI25" s="953"/>
      <c r="EJ25" s="953"/>
      <c r="EK25" s="953"/>
      <c r="EL25" s="953"/>
      <c r="EM25" s="953"/>
      <c r="EN25" s="953"/>
      <c r="EO25" s="953"/>
      <c r="EP25" s="953"/>
      <c r="EQ25" s="953"/>
      <c r="ER25" s="953"/>
    </row>
    <row r="26" spans="1:148" s="98" customFormat="1" ht="17.399999999999999">
      <c r="A26" s="1436" t="s">
        <v>221</v>
      </c>
      <c r="B26" s="1436"/>
      <c r="C26" s="1436"/>
      <c r="D26" s="1436"/>
      <c r="E26" s="1436"/>
      <c r="F26" s="1436"/>
      <c r="G26" s="1436"/>
      <c r="H26" s="1436"/>
      <c r="I26" s="1436"/>
      <c r="J26" s="1436"/>
      <c r="K26" s="1436"/>
      <c r="L26" s="1436"/>
      <c r="M26" s="1436"/>
      <c r="N26" s="1436"/>
      <c r="O26" s="1436"/>
      <c r="P26" s="1436"/>
      <c r="Q26" s="1436"/>
      <c r="R26" s="1436"/>
      <c r="S26" s="1436"/>
      <c r="T26" s="1436"/>
      <c r="U26" s="1436"/>
      <c r="V26" s="1436"/>
      <c r="W26" s="1436"/>
      <c r="X26" s="1436"/>
      <c r="Y26" s="1436"/>
      <c r="Z26" s="1436"/>
      <c r="AA26" s="1436"/>
      <c r="AB26" s="1436"/>
      <c r="AC26" s="1436"/>
      <c r="AD26" s="1436"/>
      <c r="AE26" s="1436"/>
      <c r="AF26" s="1436"/>
      <c r="AG26" s="1436"/>
      <c r="AH26" s="1436"/>
      <c r="AI26" s="1436"/>
      <c r="AJ26" s="1436"/>
      <c r="AK26" s="1436"/>
      <c r="AL26" s="1436"/>
      <c r="AM26" s="1436"/>
      <c r="AN26" s="1436"/>
      <c r="AO26" s="1436"/>
      <c r="AP26" s="1436"/>
      <c r="AQ26" s="1436"/>
      <c r="AR26" s="1436"/>
      <c r="AS26" s="1436"/>
      <c r="AT26" s="1436"/>
      <c r="AU26" s="1436"/>
      <c r="AV26" s="1436"/>
      <c r="AW26" s="1436"/>
      <c r="AX26" s="1436"/>
      <c r="AY26" s="1436"/>
      <c r="AZ26" s="1436"/>
      <c r="BA26" s="1436"/>
      <c r="BB26" s="1436"/>
      <c r="BC26" s="1436"/>
      <c r="BD26" s="1436"/>
      <c r="BE26" s="1436"/>
      <c r="BF26" s="1436"/>
      <c r="BG26" s="1436"/>
      <c r="BH26" s="1436"/>
      <c r="BI26" s="1436"/>
      <c r="BJ26" s="1436"/>
      <c r="BK26" s="1436"/>
      <c r="BL26" s="1436"/>
      <c r="BM26" s="1436"/>
      <c r="BN26" s="1436"/>
      <c r="BO26" s="1436"/>
      <c r="BP26" s="1436"/>
      <c r="BQ26" s="1436"/>
      <c r="BR26" s="1436"/>
      <c r="BS26" s="1436"/>
      <c r="BT26" s="1436"/>
      <c r="BU26" s="1436"/>
      <c r="BV26" s="1436"/>
      <c r="BW26" s="1436"/>
      <c r="BX26" s="1436"/>
      <c r="BY26" s="1436"/>
      <c r="BZ26" s="1436"/>
      <c r="CA26" s="1436"/>
      <c r="CB26" s="1436"/>
      <c r="CC26" s="1436"/>
      <c r="CD26" s="1436"/>
      <c r="CE26" s="1436"/>
      <c r="CF26" s="1436"/>
      <c r="CG26" s="1436"/>
      <c r="CH26" s="1436"/>
      <c r="CI26" s="1436"/>
      <c r="CJ26" s="1436"/>
      <c r="CK26" s="1436"/>
      <c r="CL26" s="1436"/>
      <c r="CM26" s="1436"/>
      <c r="CN26" s="1436"/>
      <c r="CO26" s="1436"/>
      <c r="CP26" s="1436"/>
      <c r="CQ26" s="1436"/>
      <c r="CR26" s="1436"/>
      <c r="CS26" s="1436"/>
      <c r="CT26" s="1436"/>
      <c r="CU26" s="1436"/>
      <c r="CV26" s="1436"/>
      <c r="CW26" s="1436"/>
      <c r="CX26" s="1436"/>
      <c r="CY26" s="1436"/>
      <c r="CZ26" s="1436"/>
      <c r="DA26" s="1436"/>
      <c r="DB26" s="1436"/>
      <c r="DC26" s="1436"/>
      <c r="DD26" s="1436"/>
      <c r="DE26" s="1436"/>
      <c r="DF26" s="1436"/>
      <c r="DG26" s="1436"/>
      <c r="DH26" s="1436"/>
      <c r="DI26" s="1436"/>
      <c r="DJ26" s="1436"/>
      <c r="DK26" s="1436"/>
      <c r="DL26" s="1436"/>
      <c r="DM26" s="1436"/>
      <c r="DN26" s="1436"/>
      <c r="DO26" s="1436"/>
      <c r="DP26" s="1436"/>
      <c r="DQ26" s="1436"/>
      <c r="DR26" s="1436"/>
      <c r="DS26" s="1436"/>
      <c r="DT26" s="1436"/>
      <c r="DU26" s="1436"/>
      <c r="DV26" s="1436"/>
      <c r="DW26" s="1436"/>
      <c r="DX26" s="1436"/>
      <c r="DY26" s="1436"/>
      <c r="DZ26" s="1436"/>
      <c r="EA26" s="1436"/>
      <c r="EB26" s="1436"/>
      <c r="EC26" s="1436"/>
      <c r="ED26" s="1436"/>
      <c r="EE26" s="1436"/>
      <c r="EF26" s="1436"/>
      <c r="EG26" s="1436"/>
      <c r="EH26" s="1436"/>
      <c r="EI26" s="1436"/>
      <c r="EJ26" s="1436"/>
      <c r="EK26" s="1436"/>
      <c r="EL26" s="1436"/>
      <c r="EM26" s="1436"/>
      <c r="EN26" s="1436"/>
      <c r="EO26" s="1436"/>
      <c r="EP26" s="1436"/>
      <c r="EQ26" s="1436"/>
      <c r="ER26" s="1436"/>
    </row>
    <row r="27" spans="1:148" ht="5.25" customHeight="1"/>
    <row r="28" spans="1:148" ht="11.25" customHeight="1">
      <c r="A28" s="1437" t="s">
        <v>0</v>
      </c>
      <c r="B28" s="1438"/>
      <c r="C28" s="1438"/>
      <c r="D28" s="1438"/>
      <c r="E28" s="1438"/>
      <c r="F28" s="1438"/>
      <c r="G28" s="1438"/>
      <c r="H28" s="1438"/>
      <c r="I28" s="1438"/>
      <c r="J28" s="1438"/>
      <c r="K28" s="1438"/>
      <c r="L28" s="1438"/>
      <c r="M28" s="1438"/>
      <c r="N28" s="1438"/>
      <c r="O28" s="1438"/>
      <c r="P28" s="1438"/>
      <c r="Q28" s="1438"/>
      <c r="R28" s="1438"/>
      <c r="S28" s="1438"/>
      <c r="T28" s="1438"/>
      <c r="U28" s="1438"/>
      <c r="V28" s="1438"/>
      <c r="W28" s="1438"/>
      <c r="X28" s="1438"/>
      <c r="Y28" s="1438"/>
      <c r="Z28" s="1438"/>
      <c r="AA28" s="1438"/>
      <c r="AB28" s="1438"/>
      <c r="AC28" s="1438"/>
      <c r="AD28" s="1438"/>
      <c r="AE28" s="1438"/>
      <c r="AF28" s="1438"/>
      <c r="AG28" s="1438"/>
      <c r="AH28" s="1438"/>
      <c r="AI28" s="1438"/>
      <c r="AJ28" s="1438"/>
      <c r="AK28" s="1438"/>
      <c r="AL28" s="1438"/>
      <c r="AM28" s="1438"/>
      <c r="AN28" s="1438"/>
      <c r="AO28" s="1438"/>
      <c r="AP28" s="1438"/>
      <c r="AQ28" s="1438"/>
      <c r="AR28" s="1438"/>
      <c r="AS28" s="1438"/>
      <c r="AT28" s="1438"/>
      <c r="AU28" s="1438"/>
      <c r="AV28" s="1438"/>
      <c r="AW28" s="1438"/>
      <c r="AX28" s="1438"/>
      <c r="AY28" s="1438"/>
      <c r="AZ28" s="1438"/>
      <c r="BA28" s="1438"/>
      <c r="BB28" s="1438"/>
      <c r="BC28" s="1438"/>
      <c r="BD28" s="1438"/>
      <c r="BE28" s="1438"/>
      <c r="BF28" s="1438"/>
      <c r="BG28" s="1438"/>
      <c r="BH28" s="1438"/>
      <c r="BI28" s="1438"/>
      <c r="BJ28" s="1438"/>
      <c r="BK28" s="1438"/>
      <c r="BL28" s="1438"/>
      <c r="BM28" s="1438"/>
      <c r="BN28" s="1438"/>
      <c r="BO28" s="1438"/>
      <c r="BP28" s="1438"/>
      <c r="BQ28" s="1438"/>
      <c r="BR28" s="1438"/>
      <c r="BS28" s="1438"/>
      <c r="BT28" s="1438"/>
      <c r="BU28" s="1438"/>
      <c r="BV28" s="1438"/>
      <c r="BW28" s="1439"/>
      <c r="BX28" s="1430" t="s">
        <v>1</v>
      </c>
      <c r="BY28" s="1431"/>
      <c r="BZ28" s="1431"/>
      <c r="CA28" s="1431"/>
      <c r="CB28" s="1431"/>
      <c r="CC28" s="1431"/>
      <c r="CD28" s="1431"/>
      <c r="CE28" s="1432"/>
      <c r="CF28" s="1430" t="s">
        <v>222</v>
      </c>
      <c r="CG28" s="1431"/>
      <c r="CH28" s="1431"/>
      <c r="CI28" s="1431"/>
      <c r="CJ28" s="1431"/>
      <c r="CK28" s="1431"/>
      <c r="CL28" s="1431"/>
      <c r="CM28" s="1431"/>
      <c r="CN28" s="1431"/>
      <c r="CO28" s="1431"/>
      <c r="CP28" s="1431"/>
      <c r="CQ28" s="1431"/>
      <c r="CR28" s="1432"/>
      <c r="CS28" s="1449" t="s">
        <v>223</v>
      </c>
      <c r="CT28" s="1450"/>
      <c r="CU28" s="1450"/>
      <c r="CV28" s="1450"/>
      <c r="CW28" s="1450"/>
      <c r="CX28" s="1450"/>
      <c r="CY28" s="1450"/>
      <c r="CZ28" s="1450"/>
      <c r="DA28" s="1450"/>
      <c r="DB28" s="1450"/>
      <c r="DC28" s="1450"/>
      <c r="DD28" s="1450"/>
      <c r="DE28" s="1450"/>
      <c r="DF28" s="1450"/>
      <c r="DG28" s="1450"/>
      <c r="DH28" s="1450"/>
      <c r="DI28" s="1450"/>
      <c r="DJ28" s="1450"/>
      <c r="DK28" s="1450"/>
      <c r="DL28" s="1450"/>
      <c r="DM28" s="1450"/>
      <c r="DN28" s="1450"/>
      <c r="DO28" s="1450"/>
      <c r="DP28" s="1450"/>
      <c r="DQ28" s="1450"/>
      <c r="DR28" s="1450"/>
      <c r="DS28" s="1450"/>
      <c r="DT28" s="1450"/>
      <c r="DU28" s="1450"/>
      <c r="DV28" s="1450"/>
      <c r="DW28" s="1450"/>
      <c r="DX28" s="1450"/>
      <c r="DY28" s="1450"/>
      <c r="DZ28" s="1450"/>
      <c r="EA28" s="1450"/>
      <c r="EB28" s="1450"/>
      <c r="EC28" s="1450"/>
      <c r="ED28" s="1450"/>
      <c r="EE28" s="1450"/>
      <c r="EF28" s="1450"/>
      <c r="EG28" s="1450"/>
      <c r="EH28" s="1450"/>
      <c r="EI28" s="1450"/>
      <c r="EJ28" s="1450"/>
      <c r="EK28" s="1450"/>
      <c r="EL28" s="1450"/>
      <c r="EM28" s="1450"/>
      <c r="EN28" s="1450"/>
      <c r="EO28" s="1450"/>
      <c r="EP28" s="1450"/>
      <c r="EQ28" s="1450"/>
      <c r="ER28" s="1451"/>
    </row>
    <row r="29" spans="1:148" ht="11.25" customHeight="1">
      <c r="A29" s="1440"/>
      <c r="B29" s="1441"/>
      <c r="C29" s="1441"/>
      <c r="D29" s="1441"/>
      <c r="E29" s="1441"/>
      <c r="F29" s="1441"/>
      <c r="G29" s="1441"/>
      <c r="H29" s="1441"/>
      <c r="I29" s="1441"/>
      <c r="J29" s="1441"/>
      <c r="K29" s="1441"/>
      <c r="L29" s="1441"/>
      <c r="M29" s="1441"/>
      <c r="N29" s="1441"/>
      <c r="O29" s="1441"/>
      <c r="P29" s="1441"/>
      <c r="Q29" s="1441"/>
      <c r="R29" s="1441"/>
      <c r="S29" s="1441"/>
      <c r="T29" s="1441"/>
      <c r="U29" s="1441"/>
      <c r="V29" s="1441"/>
      <c r="W29" s="1441"/>
      <c r="X29" s="1441"/>
      <c r="Y29" s="1441"/>
      <c r="Z29" s="1441"/>
      <c r="AA29" s="1441"/>
      <c r="AB29" s="1441"/>
      <c r="AC29" s="1441"/>
      <c r="AD29" s="1441"/>
      <c r="AE29" s="1441"/>
      <c r="AF29" s="1441"/>
      <c r="AG29" s="1441"/>
      <c r="AH29" s="1441"/>
      <c r="AI29" s="1441"/>
      <c r="AJ29" s="1441"/>
      <c r="AK29" s="1441"/>
      <c r="AL29" s="1441"/>
      <c r="AM29" s="1441"/>
      <c r="AN29" s="1441"/>
      <c r="AO29" s="1441"/>
      <c r="AP29" s="1441"/>
      <c r="AQ29" s="1441"/>
      <c r="AR29" s="1441"/>
      <c r="AS29" s="1441"/>
      <c r="AT29" s="1441"/>
      <c r="AU29" s="1441"/>
      <c r="AV29" s="1441"/>
      <c r="AW29" s="1441"/>
      <c r="AX29" s="1441"/>
      <c r="AY29" s="1441"/>
      <c r="AZ29" s="1441"/>
      <c r="BA29" s="1441"/>
      <c r="BB29" s="1441"/>
      <c r="BC29" s="1441"/>
      <c r="BD29" s="1441"/>
      <c r="BE29" s="1441"/>
      <c r="BF29" s="1441"/>
      <c r="BG29" s="1441"/>
      <c r="BH29" s="1441"/>
      <c r="BI29" s="1441"/>
      <c r="BJ29" s="1441"/>
      <c r="BK29" s="1441"/>
      <c r="BL29" s="1441"/>
      <c r="BM29" s="1441"/>
      <c r="BN29" s="1441"/>
      <c r="BO29" s="1441"/>
      <c r="BP29" s="1441"/>
      <c r="BQ29" s="1441"/>
      <c r="BR29" s="1441"/>
      <c r="BS29" s="1441"/>
      <c r="BT29" s="1441"/>
      <c r="BU29" s="1441"/>
      <c r="BV29" s="1441"/>
      <c r="BW29" s="1442"/>
      <c r="BX29" s="1446"/>
      <c r="BY29" s="1447"/>
      <c r="BZ29" s="1447"/>
      <c r="CA29" s="1447"/>
      <c r="CB29" s="1447"/>
      <c r="CC29" s="1447"/>
      <c r="CD29" s="1447"/>
      <c r="CE29" s="1448"/>
      <c r="CF29" s="1446"/>
      <c r="CG29" s="1447"/>
      <c r="CH29" s="1447"/>
      <c r="CI29" s="1447"/>
      <c r="CJ29" s="1447"/>
      <c r="CK29" s="1447"/>
      <c r="CL29" s="1447"/>
      <c r="CM29" s="1447"/>
      <c r="CN29" s="1447"/>
      <c r="CO29" s="1447"/>
      <c r="CP29" s="1447"/>
      <c r="CQ29" s="1447"/>
      <c r="CR29" s="1448"/>
      <c r="CS29" s="1427" t="s">
        <v>199</v>
      </c>
      <c r="CT29" s="1428"/>
      <c r="CU29" s="1428"/>
      <c r="CV29" s="1428"/>
      <c r="CW29" s="1428"/>
      <c r="CX29" s="1428"/>
      <c r="CY29" s="1429" t="s">
        <v>203</v>
      </c>
      <c r="CZ29" s="1429"/>
      <c r="DA29" s="1429"/>
      <c r="DB29" s="1425" t="s">
        <v>196</v>
      </c>
      <c r="DC29" s="1425"/>
      <c r="DD29" s="1425"/>
      <c r="DE29" s="1426"/>
      <c r="DF29" s="1427" t="s">
        <v>199</v>
      </c>
      <c r="DG29" s="1428"/>
      <c r="DH29" s="1428"/>
      <c r="DI29" s="1428"/>
      <c r="DJ29" s="1428"/>
      <c r="DK29" s="1428"/>
      <c r="DL29" s="1429" t="s">
        <v>680</v>
      </c>
      <c r="DM29" s="1429"/>
      <c r="DN29" s="1429"/>
      <c r="DO29" s="1425" t="s">
        <v>196</v>
      </c>
      <c r="DP29" s="1425"/>
      <c r="DQ29" s="1425"/>
      <c r="DR29" s="1426"/>
      <c r="DS29" s="1427" t="s">
        <v>199</v>
      </c>
      <c r="DT29" s="1428"/>
      <c r="DU29" s="1428"/>
      <c r="DV29" s="1428"/>
      <c r="DW29" s="1428"/>
      <c r="DX29" s="1428"/>
      <c r="DY29" s="1429" t="s">
        <v>681</v>
      </c>
      <c r="DZ29" s="1429"/>
      <c r="EA29" s="1429"/>
      <c r="EB29" s="1425" t="s">
        <v>196</v>
      </c>
      <c r="EC29" s="1425"/>
      <c r="ED29" s="1425"/>
      <c r="EE29" s="1426"/>
      <c r="EF29" s="1430" t="s">
        <v>224</v>
      </c>
      <c r="EG29" s="1431"/>
      <c r="EH29" s="1431"/>
      <c r="EI29" s="1431"/>
      <c r="EJ29" s="1431"/>
      <c r="EK29" s="1431"/>
      <c r="EL29" s="1431"/>
      <c r="EM29" s="1431"/>
      <c r="EN29" s="1431"/>
      <c r="EO29" s="1431"/>
      <c r="EP29" s="1431"/>
      <c r="EQ29" s="1431"/>
      <c r="ER29" s="1432"/>
    </row>
    <row r="30" spans="1:148" ht="38.25" customHeight="1">
      <c r="A30" s="1443"/>
      <c r="B30" s="1444"/>
      <c r="C30" s="1444"/>
      <c r="D30" s="1444"/>
      <c r="E30" s="1444"/>
      <c r="F30" s="1444"/>
      <c r="G30" s="1444"/>
      <c r="H30" s="1444"/>
      <c r="I30" s="1444"/>
      <c r="J30" s="1444"/>
      <c r="K30" s="1444"/>
      <c r="L30" s="1444"/>
      <c r="M30" s="1444"/>
      <c r="N30" s="1444"/>
      <c r="O30" s="1444"/>
      <c r="P30" s="1444"/>
      <c r="Q30" s="1444"/>
      <c r="R30" s="1444"/>
      <c r="S30" s="1444"/>
      <c r="T30" s="1444"/>
      <c r="U30" s="1444"/>
      <c r="V30" s="1444"/>
      <c r="W30" s="1444"/>
      <c r="X30" s="1444"/>
      <c r="Y30" s="1444"/>
      <c r="Z30" s="1444"/>
      <c r="AA30" s="1444"/>
      <c r="AB30" s="1444"/>
      <c r="AC30" s="1444"/>
      <c r="AD30" s="1444"/>
      <c r="AE30" s="1444"/>
      <c r="AF30" s="1444"/>
      <c r="AG30" s="1444"/>
      <c r="AH30" s="1444"/>
      <c r="AI30" s="1444"/>
      <c r="AJ30" s="1444"/>
      <c r="AK30" s="1444"/>
      <c r="AL30" s="1444"/>
      <c r="AM30" s="1444"/>
      <c r="AN30" s="1444"/>
      <c r="AO30" s="1444"/>
      <c r="AP30" s="1444"/>
      <c r="AQ30" s="1444"/>
      <c r="AR30" s="1444"/>
      <c r="AS30" s="1444"/>
      <c r="AT30" s="1444"/>
      <c r="AU30" s="1444"/>
      <c r="AV30" s="1444"/>
      <c r="AW30" s="1444"/>
      <c r="AX30" s="1444"/>
      <c r="AY30" s="1444"/>
      <c r="AZ30" s="1444"/>
      <c r="BA30" s="1444"/>
      <c r="BB30" s="1444"/>
      <c r="BC30" s="1444"/>
      <c r="BD30" s="1444"/>
      <c r="BE30" s="1444"/>
      <c r="BF30" s="1444"/>
      <c r="BG30" s="1444"/>
      <c r="BH30" s="1444"/>
      <c r="BI30" s="1444"/>
      <c r="BJ30" s="1444"/>
      <c r="BK30" s="1444"/>
      <c r="BL30" s="1444"/>
      <c r="BM30" s="1444"/>
      <c r="BN30" s="1444"/>
      <c r="BO30" s="1444"/>
      <c r="BP30" s="1444"/>
      <c r="BQ30" s="1444"/>
      <c r="BR30" s="1444"/>
      <c r="BS30" s="1444"/>
      <c r="BT30" s="1444"/>
      <c r="BU30" s="1444"/>
      <c r="BV30" s="1444"/>
      <c r="BW30" s="1445"/>
      <c r="BX30" s="1433"/>
      <c r="BY30" s="1434"/>
      <c r="BZ30" s="1434"/>
      <c r="CA30" s="1434"/>
      <c r="CB30" s="1434"/>
      <c r="CC30" s="1434"/>
      <c r="CD30" s="1434"/>
      <c r="CE30" s="1435"/>
      <c r="CF30" s="1433"/>
      <c r="CG30" s="1434"/>
      <c r="CH30" s="1434"/>
      <c r="CI30" s="1434"/>
      <c r="CJ30" s="1434"/>
      <c r="CK30" s="1434"/>
      <c r="CL30" s="1434"/>
      <c r="CM30" s="1434"/>
      <c r="CN30" s="1434"/>
      <c r="CO30" s="1434"/>
      <c r="CP30" s="1434"/>
      <c r="CQ30" s="1434"/>
      <c r="CR30" s="1435"/>
      <c r="CS30" s="1433" t="s">
        <v>225</v>
      </c>
      <c r="CT30" s="1434"/>
      <c r="CU30" s="1434"/>
      <c r="CV30" s="1434"/>
      <c r="CW30" s="1434"/>
      <c r="CX30" s="1434"/>
      <c r="CY30" s="1434"/>
      <c r="CZ30" s="1434"/>
      <c r="DA30" s="1434"/>
      <c r="DB30" s="1434"/>
      <c r="DC30" s="1434"/>
      <c r="DD30" s="1434"/>
      <c r="DE30" s="1435"/>
      <c r="DF30" s="1433" t="s">
        <v>226</v>
      </c>
      <c r="DG30" s="1434"/>
      <c r="DH30" s="1434"/>
      <c r="DI30" s="1434"/>
      <c r="DJ30" s="1434"/>
      <c r="DK30" s="1434"/>
      <c r="DL30" s="1434"/>
      <c r="DM30" s="1434"/>
      <c r="DN30" s="1434"/>
      <c r="DO30" s="1434"/>
      <c r="DP30" s="1434"/>
      <c r="DQ30" s="1434"/>
      <c r="DR30" s="1435"/>
      <c r="DS30" s="1433" t="s">
        <v>227</v>
      </c>
      <c r="DT30" s="1434"/>
      <c r="DU30" s="1434"/>
      <c r="DV30" s="1434"/>
      <c r="DW30" s="1434"/>
      <c r="DX30" s="1434"/>
      <c r="DY30" s="1434"/>
      <c r="DZ30" s="1434"/>
      <c r="EA30" s="1434"/>
      <c r="EB30" s="1434"/>
      <c r="EC30" s="1434"/>
      <c r="ED30" s="1434"/>
      <c r="EE30" s="1435"/>
      <c r="EF30" s="1433"/>
      <c r="EG30" s="1434"/>
      <c r="EH30" s="1434"/>
      <c r="EI30" s="1434"/>
      <c r="EJ30" s="1434"/>
      <c r="EK30" s="1434"/>
      <c r="EL30" s="1434"/>
      <c r="EM30" s="1434"/>
      <c r="EN30" s="1434"/>
      <c r="EO30" s="1434"/>
      <c r="EP30" s="1434"/>
      <c r="EQ30" s="1434"/>
      <c r="ER30" s="1435"/>
    </row>
    <row r="31" spans="1:148" ht="10.8" thickBot="1">
      <c r="A31" s="1410" t="s">
        <v>228</v>
      </c>
      <c r="B31" s="1411"/>
      <c r="C31" s="1411"/>
      <c r="D31" s="1411"/>
      <c r="E31" s="1411"/>
      <c r="F31" s="1411"/>
      <c r="G31" s="1411"/>
      <c r="H31" s="1411"/>
      <c r="I31" s="1411"/>
      <c r="J31" s="1411"/>
      <c r="K31" s="1411"/>
      <c r="L31" s="1411"/>
      <c r="M31" s="1411"/>
      <c r="N31" s="1411"/>
      <c r="O31" s="1411"/>
      <c r="P31" s="1411"/>
      <c r="Q31" s="1411"/>
      <c r="R31" s="1411"/>
      <c r="S31" s="1411"/>
      <c r="T31" s="1411"/>
      <c r="U31" s="1411"/>
      <c r="V31" s="1411"/>
      <c r="W31" s="1411"/>
      <c r="X31" s="1411"/>
      <c r="Y31" s="1411"/>
      <c r="Z31" s="1411"/>
      <c r="AA31" s="1411"/>
      <c r="AB31" s="1411"/>
      <c r="AC31" s="1411"/>
      <c r="AD31" s="1411"/>
      <c r="AE31" s="1411"/>
      <c r="AF31" s="1411"/>
      <c r="AG31" s="1411"/>
      <c r="AH31" s="1411"/>
      <c r="AI31" s="1411"/>
      <c r="AJ31" s="1411"/>
      <c r="AK31" s="1411"/>
      <c r="AL31" s="1411"/>
      <c r="AM31" s="1411"/>
      <c r="AN31" s="1411"/>
      <c r="AO31" s="1411"/>
      <c r="AP31" s="1411"/>
      <c r="AQ31" s="1411"/>
      <c r="AR31" s="1411"/>
      <c r="AS31" s="1411"/>
      <c r="AT31" s="1411"/>
      <c r="AU31" s="1411"/>
      <c r="AV31" s="1411"/>
      <c r="AW31" s="1411"/>
      <c r="AX31" s="1411"/>
      <c r="AY31" s="1411"/>
      <c r="AZ31" s="1411"/>
      <c r="BA31" s="1411"/>
      <c r="BB31" s="1411"/>
      <c r="BC31" s="1411"/>
      <c r="BD31" s="1411"/>
      <c r="BE31" s="1411"/>
      <c r="BF31" s="1411"/>
      <c r="BG31" s="1411"/>
      <c r="BH31" s="1411"/>
      <c r="BI31" s="1411"/>
      <c r="BJ31" s="1411"/>
      <c r="BK31" s="1411"/>
      <c r="BL31" s="1411"/>
      <c r="BM31" s="1411"/>
      <c r="BN31" s="1411"/>
      <c r="BO31" s="1411"/>
      <c r="BP31" s="1411"/>
      <c r="BQ31" s="1411"/>
      <c r="BR31" s="1411"/>
      <c r="BS31" s="1411"/>
      <c r="BT31" s="1411"/>
      <c r="BU31" s="1411"/>
      <c r="BV31" s="1411"/>
      <c r="BW31" s="1412"/>
      <c r="BX31" s="1410" t="s">
        <v>3</v>
      </c>
      <c r="BY31" s="1411"/>
      <c r="BZ31" s="1411"/>
      <c r="CA31" s="1411"/>
      <c r="CB31" s="1411"/>
      <c r="CC31" s="1411"/>
      <c r="CD31" s="1411"/>
      <c r="CE31" s="1412"/>
      <c r="CF31" s="1410" t="s">
        <v>229</v>
      </c>
      <c r="CG31" s="1411"/>
      <c r="CH31" s="1411"/>
      <c r="CI31" s="1411"/>
      <c r="CJ31" s="1411"/>
      <c r="CK31" s="1411"/>
      <c r="CL31" s="1411"/>
      <c r="CM31" s="1411"/>
      <c r="CN31" s="1411"/>
      <c r="CO31" s="1411"/>
      <c r="CP31" s="1411"/>
      <c r="CQ31" s="1411"/>
      <c r="CR31" s="1412"/>
      <c r="CS31" s="1410" t="s">
        <v>4</v>
      </c>
      <c r="CT31" s="1411"/>
      <c r="CU31" s="1411"/>
      <c r="CV31" s="1411"/>
      <c r="CW31" s="1411"/>
      <c r="CX31" s="1411"/>
      <c r="CY31" s="1411"/>
      <c r="CZ31" s="1411"/>
      <c r="DA31" s="1411"/>
      <c r="DB31" s="1411"/>
      <c r="DC31" s="1411"/>
      <c r="DD31" s="1411"/>
      <c r="DE31" s="1412"/>
      <c r="DF31" s="1410" t="s">
        <v>5</v>
      </c>
      <c r="DG31" s="1411"/>
      <c r="DH31" s="1411"/>
      <c r="DI31" s="1411"/>
      <c r="DJ31" s="1411"/>
      <c r="DK31" s="1411"/>
      <c r="DL31" s="1411"/>
      <c r="DM31" s="1411"/>
      <c r="DN31" s="1411"/>
      <c r="DO31" s="1411"/>
      <c r="DP31" s="1411"/>
      <c r="DQ31" s="1411"/>
      <c r="DR31" s="1412"/>
      <c r="DS31" s="1410" t="s">
        <v>6</v>
      </c>
      <c r="DT31" s="1411"/>
      <c r="DU31" s="1411"/>
      <c r="DV31" s="1411"/>
      <c r="DW31" s="1411"/>
      <c r="DX31" s="1411"/>
      <c r="DY31" s="1411"/>
      <c r="DZ31" s="1411"/>
      <c r="EA31" s="1411"/>
      <c r="EB31" s="1411"/>
      <c r="EC31" s="1411"/>
      <c r="ED31" s="1411"/>
      <c r="EE31" s="1412"/>
      <c r="EF31" s="1410" t="s">
        <v>7</v>
      </c>
      <c r="EG31" s="1411"/>
      <c r="EH31" s="1411"/>
      <c r="EI31" s="1411"/>
      <c r="EJ31" s="1411"/>
      <c r="EK31" s="1411"/>
      <c r="EL31" s="1411"/>
      <c r="EM31" s="1411"/>
      <c r="EN31" s="1411"/>
      <c r="EO31" s="1411"/>
      <c r="EP31" s="1411"/>
      <c r="EQ31" s="1411"/>
      <c r="ER31" s="1412"/>
    </row>
    <row r="32" spans="1:148" ht="18" customHeight="1">
      <c r="A32" s="1413" t="s">
        <v>230</v>
      </c>
      <c r="B32" s="1414"/>
      <c r="C32" s="1414"/>
      <c r="D32" s="1414"/>
      <c r="E32" s="1414"/>
      <c r="F32" s="1414"/>
      <c r="G32" s="1414"/>
      <c r="H32" s="1414"/>
      <c r="I32" s="1414"/>
      <c r="J32" s="1414"/>
      <c r="K32" s="1414"/>
      <c r="L32" s="1414"/>
      <c r="M32" s="1414"/>
      <c r="N32" s="1414"/>
      <c r="O32" s="1414"/>
      <c r="P32" s="1414"/>
      <c r="Q32" s="1414"/>
      <c r="R32" s="1414"/>
      <c r="S32" s="1414"/>
      <c r="T32" s="1414"/>
      <c r="U32" s="1414"/>
      <c r="V32" s="1414"/>
      <c r="W32" s="1414"/>
      <c r="X32" s="1414"/>
      <c r="Y32" s="1414"/>
      <c r="Z32" s="1414"/>
      <c r="AA32" s="1414"/>
      <c r="AB32" s="1414"/>
      <c r="AC32" s="1414"/>
      <c r="AD32" s="1414"/>
      <c r="AE32" s="1414"/>
      <c r="AF32" s="1414"/>
      <c r="AG32" s="1414"/>
      <c r="AH32" s="1414"/>
      <c r="AI32" s="1414"/>
      <c r="AJ32" s="1414"/>
      <c r="AK32" s="1414"/>
      <c r="AL32" s="1414"/>
      <c r="AM32" s="1414"/>
      <c r="AN32" s="1414"/>
      <c r="AO32" s="1414"/>
      <c r="AP32" s="1414"/>
      <c r="AQ32" s="1414"/>
      <c r="AR32" s="1414"/>
      <c r="AS32" s="1414"/>
      <c r="AT32" s="1414"/>
      <c r="AU32" s="1414"/>
      <c r="AV32" s="1414"/>
      <c r="AW32" s="1414"/>
      <c r="AX32" s="1414"/>
      <c r="AY32" s="1414"/>
      <c r="AZ32" s="1414"/>
      <c r="BA32" s="1414"/>
      <c r="BB32" s="1414"/>
      <c r="BC32" s="1414"/>
      <c r="BD32" s="1414"/>
      <c r="BE32" s="1414"/>
      <c r="BF32" s="1414"/>
      <c r="BG32" s="1414"/>
      <c r="BH32" s="1414"/>
      <c r="BI32" s="1414"/>
      <c r="BJ32" s="1414"/>
      <c r="BK32" s="1414"/>
      <c r="BL32" s="1414"/>
      <c r="BM32" s="1414"/>
      <c r="BN32" s="1414"/>
      <c r="BO32" s="1414"/>
      <c r="BP32" s="1414"/>
      <c r="BQ32" s="1414"/>
      <c r="BR32" s="1414"/>
      <c r="BS32" s="1414"/>
      <c r="BT32" s="1414"/>
      <c r="BU32" s="1414"/>
      <c r="BV32" s="1414"/>
      <c r="BW32" s="1414"/>
      <c r="BX32" s="1415" t="s">
        <v>231</v>
      </c>
      <c r="BY32" s="1416"/>
      <c r="BZ32" s="1416"/>
      <c r="CA32" s="1416"/>
      <c r="CB32" s="1416"/>
      <c r="CC32" s="1416"/>
      <c r="CD32" s="1416"/>
      <c r="CE32" s="1417"/>
      <c r="CF32" s="1418" t="s">
        <v>43</v>
      </c>
      <c r="CG32" s="1419"/>
      <c r="CH32" s="1419"/>
      <c r="CI32" s="1419"/>
      <c r="CJ32" s="1419"/>
      <c r="CK32" s="1419"/>
      <c r="CL32" s="1419"/>
      <c r="CM32" s="1419"/>
      <c r="CN32" s="1419"/>
      <c r="CO32" s="1419"/>
      <c r="CP32" s="1419"/>
      <c r="CQ32" s="1419"/>
      <c r="CR32" s="1420"/>
      <c r="CS32" s="1421">
        <f>ВСЕГО!E13</f>
        <v>2864567.04</v>
      </c>
      <c r="CT32" s="1422"/>
      <c r="CU32" s="1422"/>
      <c r="CV32" s="1422"/>
      <c r="CW32" s="1422"/>
      <c r="CX32" s="1422"/>
      <c r="CY32" s="1422"/>
      <c r="CZ32" s="1422"/>
      <c r="DA32" s="1422"/>
      <c r="DB32" s="1422"/>
      <c r="DC32" s="1422"/>
      <c r="DD32" s="1422"/>
      <c r="DE32" s="1423"/>
      <c r="DF32" s="1421">
        <f>ВСЕГО!F122</f>
        <v>0</v>
      </c>
      <c r="DG32" s="1422"/>
      <c r="DH32" s="1422"/>
      <c r="DI32" s="1422"/>
      <c r="DJ32" s="1422"/>
      <c r="DK32" s="1422"/>
      <c r="DL32" s="1422"/>
      <c r="DM32" s="1422"/>
      <c r="DN32" s="1422"/>
      <c r="DO32" s="1422"/>
      <c r="DP32" s="1422"/>
      <c r="DQ32" s="1422"/>
      <c r="DR32" s="1423"/>
      <c r="DS32" s="1421">
        <f>ВСЕГО!F230</f>
        <v>0</v>
      </c>
      <c r="DT32" s="1422"/>
      <c r="DU32" s="1422"/>
      <c r="DV32" s="1422"/>
      <c r="DW32" s="1422"/>
      <c r="DX32" s="1422"/>
      <c r="DY32" s="1422"/>
      <c r="DZ32" s="1422"/>
      <c r="EA32" s="1422"/>
      <c r="EB32" s="1422"/>
      <c r="EC32" s="1422"/>
      <c r="ED32" s="1422"/>
      <c r="EE32" s="1423"/>
      <c r="EF32" s="1421"/>
      <c r="EG32" s="1422"/>
      <c r="EH32" s="1422"/>
      <c r="EI32" s="1422"/>
      <c r="EJ32" s="1422"/>
      <c r="EK32" s="1422"/>
      <c r="EL32" s="1422"/>
      <c r="EM32" s="1422"/>
      <c r="EN32" s="1422"/>
      <c r="EO32" s="1422"/>
      <c r="EP32" s="1422"/>
      <c r="EQ32" s="1422"/>
      <c r="ER32" s="1424"/>
    </row>
    <row r="33" spans="1:161" ht="21" customHeight="1">
      <c r="A33" s="1409" t="s">
        <v>232</v>
      </c>
      <c r="B33" s="1276"/>
      <c r="C33" s="1276"/>
      <c r="D33" s="1276"/>
      <c r="E33" s="1276"/>
      <c r="F33" s="1276"/>
      <c r="G33" s="1276"/>
      <c r="H33" s="1276"/>
      <c r="I33" s="1276"/>
      <c r="J33" s="1276"/>
      <c r="K33" s="1276"/>
      <c r="L33" s="1276"/>
      <c r="M33" s="1276"/>
      <c r="N33" s="1276"/>
      <c r="O33" s="1276"/>
      <c r="P33" s="1276"/>
      <c r="Q33" s="1276"/>
      <c r="R33" s="1276"/>
      <c r="S33" s="1276"/>
      <c r="T33" s="1276"/>
      <c r="U33" s="1276"/>
      <c r="V33" s="1276"/>
      <c r="W33" s="1276"/>
      <c r="X33" s="1276"/>
      <c r="Y33" s="1276"/>
      <c r="Z33" s="1276"/>
      <c r="AA33" s="1276"/>
      <c r="AB33" s="1276"/>
      <c r="AC33" s="1276"/>
      <c r="AD33" s="1276"/>
      <c r="AE33" s="1276"/>
      <c r="AF33" s="1276"/>
      <c r="AG33" s="1276"/>
      <c r="AH33" s="1276"/>
      <c r="AI33" s="1276"/>
      <c r="AJ33" s="1276"/>
      <c r="AK33" s="1276"/>
      <c r="AL33" s="1276"/>
      <c r="AM33" s="1276"/>
      <c r="AN33" s="1276"/>
      <c r="AO33" s="1276"/>
      <c r="AP33" s="1276"/>
      <c r="AQ33" s="1276"/>
      <c r="AR33" s="1276"/>
      <c r="AS33" s="1276"/>
      <c r="AT33" s="1276"/>
      <c r="AU33" s="1276"/>
      <c r="AV33" s="1276"/>
      <c r="AW33" s="1276"/>
      <c r="AX33" s="1276"/>
      <c r="AY33" s="1276"/>
      <c r="AZ33" s="1276"/>
      <c r="BA33" s="1276"/>
      <c r="BB33" s="1276"/>
      <c r="BC33" s="1276"/>
      <c r="BD33" s="1276"/>
      <c r="BE33" s="1276"/>
      <c r="BF33" s="1276"/>
      <c r="BG33" s="1276"/>
      <c r="BH33" s="1276"/>
      <c r="BI33" s="1276"/>
      <c r="BJ33" s="1276"/>
      <c r="BK33" s="1276"/>
      <c r="BL33" s="1276"/>
      <c r="BM33" s="1276"/>
      <c r="BN33" s="1276"/>
      <c r="BO33" s="1276"/>
      <c r="BP33" s="1276"/>
      <c r="BQ33" s="1276"/>
      <c r="BR33" s="1276"/>
      <c r="BS33" s="1276"/>
      <c r="BT33" s="1276"/>
      <c r="BU33" s="1276"/>
      <c r="BV33" s="1276"/>
      <c r="BW33" s="1276"/>
      <c r="BX33" s="1277" t="s">
        <v>233</v>
      </c>
      <c r="BY33" s="1278"/>
      <c r="BZ33" s="1278"/>
      <c r="CA33" s="1278"/>
      <c r="CB33" s="1278"/>
      <c r="CC33" s="1278"/>
      <c r="CD33" s="1278"/>
      <c r="CE33" s="1279"/>
      <c r="CF33" s="1280" t="s">
        <v>43</v>
      </c>
      <c r="CG33" s="1281"/>
      <c r="CH33" s="1281"/>
      <c r="CI33" s="1281"/>
      <c r="CJ33" s="1281"/>
      <c r="CK33" s="1281"/>
      <c r="CL33" s="1281"/>
      <c r="CM33" s="1281"/>
      <c r="CN33" s="1281"/>
      <c r="CO33" s="1281"/>
      <c r="CP33" s="1281"/>
      <c r="CQ33" s="1281"/>
      <c r="CR33" s="1282"/>
      <c r="CS33" s="1283"/>
      <c r="CT33" s="1284"/>
      <c r="CU33" s="1284"/>
      <c r="CV33" s="1284"/>
      <c r="CW33" s="1284"/>
      <c r="CX33" s="1284"/>
      <c r="CY33" s="1284"/>
      <c r="CZ33" s="1284"/>
      <c r="DA33" s="1284"/>
      <c r="DB33" s="1284"/>
      <c r="DC33" s="1284"/>
      <c r="DD33" s="1284"/>
      <c r="DE33" s="1285"/>
      <c r="DF33" s="1283"/>
      <c r="DG33" s="1284"/>
      <c r="DH33" s="1284"/>
      <c r="DI33" s="1284"/>
      <c r="DJ33" s="1284"/>
      <c r="DK33" s="1284"/>
      <c r="DL33" s="1284"/>
      <c r="DM33" s="1284"/>
      <c r="DN33" s="1284"/>
      <c r="DO33" s="1284"/>
      <c r="DP33" s="1284"/>
      <c r="DQ33" s="1284"/>
      <c r="DR33" s="1285"/>
      <c r="DS33" s="1283"/>
      <c r="DT33" s="1284"/>
      <c r="DU33" s="1284"/>
      <c r="DV33" s="1284"/>
      <c r="DW33" s="1284"/>
      <c r="DX33" s="1284"/>
      <c r="DY33" s="1284"/>
      <c r="DZ33" s="1284"/>
      <c r="EA33" s="1284"/>
      <c r="EB33" s="1284"/>
      <c r="EC33" s="1284"/>
      <c r="ED33" s="1284"/>
      <c r="EE33" s="1285"/>
      <c r="EF33" s="1283"/>
      <c r="EG33" s="1284"/>
      <c r="EH33" s="1284"/>
      <c r="EI33" s="1284"/>
      <c r="EJ33" s="1284"/>
      <c r="EK33" s="1284"/>
      <c r="EL33" s="1284"/>
      <c r="EM33" s="1284"/>
      <c r="EN33" s="1284"/>
      <c r="EO33" s="1284"/>
      <c r="EP33" s="1284"/>
      <c r="EQ33" s="1284"/>
      <c r="ER33" s="1286"/>
    </row>
    <row r="34" spans="1:161" s="98" customFormat="1" ht="23.25" customHeight="1">
      <c r="A34" s="1399" t="s">
        <v>234</v>
      </c>
      <c r="B34" s="1400"/>
      <c r="C34" s="1400"/>
      <c r="D34" s="1400"/>
      <c r="E34" s="1400"/>
      <c r="F34" s="1400"/>
      <c r="G34" s="1400"/>
      <c r="H34" s="1400"/>
      <c r="I34" s="1400"/>
      <c r="J34" s="1400"/>
      <c r="K34" s="1400"/>
      <c r="L34" s="1400"/>
      <c r="M34" s="1400"/>
      <c r="N34" s="1400"/>
      <c r="O34" s="1400"/>
      <c r="P34" s="1400"/>
      <c r="Q34" s="1400"/>
      <c r="R34" s="1400"/>
      <c r="S34" s="1400"/>
      <c r="T34" s="1400"/>
      <c r="U34" s="1400"/>
      <c r="V34" s="1400"/>
      <c r="W34" s="1400"/>
      <c r="X34" s="1400"/>
      <c r="Y34" s="1400"/>
      <c r="Z34" s="1400"/>
      <c r="AA34" s="1400"/>
      <c r="AB34" s="1400"/>
      <c r="AC34" s="1400"/>
      <c r="AD34" s="1400"/>
      <c r="AE34" s="1400"/>
      <c r="AF34" s="1400"/>
      <c r="AG34" s="1400"/>
      <c r="AH34" s="1400"/>
      <c r="AI34" s="1400"/>
      <c r="AJ34" s="1400"/>
      <c r="AK34" s="1400"/>
      <c r="AL34" s="1400"/>
      <c r="AM34" s="1400"/>
      <c r="AN34" s="1400"/>
      <c r="AO34" s="1400"/>
      <c r="AP34" s="1400"/>
      <c r="AQ34" s="1400"/>
      <c r="AR34" s="1400"/>
      <c r="AS34" s="1400"/>
      <c r="AT34" s="1400"/>
      <c r="AU34" s="1400"/>
      <c r="AV34" s="1400"/>
      <c r="AW34" s="1400"/>
      <c r="AX34" s="1400"/>
      <c r="AY34" s="1400"/>
      <c r="AZ34" s="1400"/>
      <c r="BA34" s="1400"/>
      <c r="BB34" s="1400"/>
      <c r="BC34" s="1400"/>
      <c r="BD34" s="1400"/>
      <c r="BE34" s="1400"/>
      <c r="BF34" s="1400"/>
      <c r="BG34" s="1400"/>
      <c r="BH34" s="1400"/>
      <c r="BI34" s="1400"/>
      <c r="BJ34" s="1400"/>
      <c r="BK34" s="1400"/>
      <c r="BL34" s="1400"/>
      <c r="BM34" s="1400"/>
      <c r="BN34" s="1400"/>
      <c r="BO34" s="1400"/>
      <c r="BP34" s="1400"/>
      <c r="BQ34" s="1400"/>
      <c r="BR34" s="1400"/>
      <c r="BS34" s="1400"/>
      <c r="BT34" s="1400"/>
      <c r="BU34" s="1400"/>
      <c r="BV34" s="1400"/>
      <c r="BW34" s="1400"/>
      <c r="BX34" s="1401" t="s">
        <v>235</v>
      </c>
      <c r="BY34" s="1402"/>
      <c r="BZ34" s="1402"/>
      <c r="CA34" s="1402"/>
      <c r="CB34" s="1402"/>
      <c r="CC34" s="1402"/>
      <c r="CD34" s="1402"/>
      <c r="CE34" s="1403"/>
      <c r="CF34" s="1404"/>
      <c r="CG34" s="1402"/>
      <c r="CH34" s="1402"/>
      <c r="CI34" s="1402"/>
      <c r="CJ34" s="1402"/>
      <c r="CK34" s="1402"/>
      <c r="CL34" s="1402"/>
      <c r="CM34" s="1402"/>
      <c r="CN34" s="1402"/>
      <c r="CO34" s="1402"/>
      <c r="CP34" s="1402"/>
      <c r="CQ34" s="1402"/>
      <c r="CR34" s="1403"/>
      <c r="CS34" s="1405">
        <f>CS35+CS38+CS41+CS44+CS49+CS53+CS56</f>
        <v>73559037.829999998</v>
      </c>
      <c r="CT34" s="1406"/>
      <c r="CU34" s="1406"/>
      <c r="CV34" s="1406"/>
      <c r="CW34" s="1406"/>
      <c r="CX34" s="1406"/>
      <c r="CY34" s="1406"/>
      <c r="CZ34" s="1406"/>
      <c r="DA34" s="1406"/>
      <c r="DB34" s="1406"/>
      <c r="DC34" s="1406"/>
      <c r="DD34" s="1406"/>
      <c r="DE34" s="1407"/>
      <c r="DF34" s="1405">
        <f>DF35+DF38+DF41+DF44+DF49+DF53+DF56</f>
        <v>63296100</v>
      </c>
      <c r="DG34" s="1406"/>
      <c r="DH34" s="1406"/>
      <c r="DI34" s="1406"/>
      <c r="DJ34" s="1406"/>
      <c r="DK34" s="1406"/>
      <c r="DL34" s="1406"/>
      <c r="DM34" s="1406"/>
      <c r="DN34" s="1406"/>
      <c r="DO34" s="1406"/>
      <c r="DP34" s="1406"/>
      <c r="DQ34" s="1406"/>
      <c r="DR34" s="1407"/>
      <c r="DS34" s="1405">
        <f>DS35+DS38+DS41+DS44+DS49+DS53+DS56</f>
        <v>67669020</v>
      </c>
      <c r="DT34" s="1406"/>
      <c r="DU34" s="1406"/>
      <c r="DV34" s="1406"/>
      <c r="DW34" s="1406"/>
      <c r="DX34" s="1406"/>
      <c r="DY34" s="1406"/>
      <c r="DZ34" s="1406"/>
      <c r="EA34" s="1406"/>
      <c r="EB34" s="1406"/>
      <c r="EC34" s="1406"/>
      <c r="ED34" s="1406"/>
      <c r="EE34" s="1407"/>
      <c r="EF34" s="1405"/>
      <c r="EG34" s="1406"/>
      <c r="EH34" s="1406"/>
      <c r="EI34" s="1406"/>
      <c r="EJ34" s="1406"/>
      <c r="EK34" s="1406"/>
      <c r="EL34" s="1406"/>
      <c r="EM34" s="1406"/>
      <c r="EN34" s="1406"/>
      <c r="EO34" s="1406"/>
      <c r="EP34" s="1406"/>
      <c r="EQ34" s="1406"/>
      <c r="ER34" s="1408"/>
    </row>
    <row r="35" spans="1:161" s="99" customFormat="1" ht="30.75" customHeight="1">
      <c r="A35" s="1397" t="s">
        <v>236</v>
      </c>
      <c r="B35" s="1398"/>
      <c r="C35" s="1398"/>
      <c r="D35" s="1398"/>
      <c r="E35" s="1398"/>
      <c r="F35" s="1398"/>
      <c r="G35" s="1398"/>
      <c r="H35" s="1398"/>
      <c r="I35" s="1398"/>
      <c r="J35" s="1398"/>
      <c r="K35" s="1398"/>
      <c r="L35" s="1398"/>
      <c r="M35" s="1398"/>
      <c r="N35" s="1398"/>
      <c r="O35" s="1398"/>
      <c r="P35" s="1398"/>
      <c r="Q35" s="1398"/>
      <c r="R35" s="1398"/>
      <c r="S35" s="1398"/>
      <c r="T35" s="1398"/>
      <c r="U35" s="1398"/>
      <c r="V35" s="1398"/>
      <c r="W35" s="1398"/>
      <c r="X35" s="1398"/>
      <c r="Y35" s="1398"/>
      <c r="Z35" s="1398"/>
      <c r="AA35" s="1398"/>
      <c r="AB35" s="1398"/>
      <c r="AC35" s="1398"/>
      <c r="AD35" s="1398"/>
      <c r="AE35" s="1398"/>
      <c r="AF35" s="1398"/>
      <c r="AG35" s="1398"/>
      <c r="AH35" s="1398"/>
      <c r="AI35" s="1398"/>
      <c r="AJ35" s="1398"/>
      <c r="AK35" s="1398"/>
      <c r="AL35" s="1398"/>
      <c r="AM35" s="1398"/>
      <c r="AN35" s="1398"/>
      <c r="AO35" s="1398"/>
      <c r="AP35" s="1398"/>
      <c r="AQ35" s="1398"/>
      <c r="AR35" s="1398"/>
      <c r="AS35" s="1398"/>
      <c r="AT35" s="1398"/>
      <c r="AU35" s="1398"/>
      <c r="AV35" s="1398"/>
      <c r="AW35" s="1398"/>
      <c r="AX35" s="1398"/>
      <c r="AY35" s="1398"/>
      <c r="AZ35" s="1398"/>
      <c r="BA35" s="1398"/>
      <c r="BB35" s="1398"/>
      <c r="BC35" s="1398"/>
      <c r="BD35" s="1398"/>
      <c r="BE35" s="1398"/>
      <c r="BF35" s="1398"/>
      <c r="BG35" s="1398"/>
      <c r="BH35" s="1398"/>
      <c r="BI35" s="1398"/>
      <c r="BJ35" s="1398"/>
      <c r="BK35" s="1398"/>
      <c r="BL35" s="1398"/>
      <c r="BM35" s="1398"/>
      <c r="BN35" s="1398"/>
      <c r="BO35" s="1398"/>
      <c r="BP35" s="1398"/>
      <c r="BQ35" s="1398"/>
      <c r="BR35" s="1398"/>
      <c r="BS35" s="1398"/>
      <c r="BT35" s="1398"/>
      <c r="BU35" s="1398"/>
      <c r="BV35" s="1398"/>
      <c r="BW35" s="1398"/>
      <c r="BX35" s="1348" t="s">
        <v>237</v>
      </c>
      <c r="BY35" s="1349"/>
      <c r="BZ35" s="1349"/>
      <c r="CA35" s="1349"/>
      <c r="CB35" s="1349"/>
      <c r="CC35" s="1349"/>
      <c r="CD35" s="1349"/>
      <c r="CE35" s="1350"/>
      <c r="CF35" s="1351" t="s">
        <v>23</v>
      </c>
      <c r="CG35" s="1352"/>
      <c r="CH35" s="1352"/>
      <c r="CI35" s="1352"/>
      <c r="CJ35" s="1352"/>
      <c r="CK35" s="1352"/>
      <c r="CL35" s="1352"/>
      <c r="CM35" s="1352"/>
      <c r="CN35" s="1352"/>
      <c r="CO35" s="1352"/>
      <c r="CP35" s="1352"/>
      <c r="CQ35" s="1352"/>
      <c r="CR35" s="1353"/>
      <c r="CS35" s="1340"/>
      <c r="CT35" s="1341"/>
      <c r="CU35" s="1341"/>
      <c r="CV35" s="1341"/>
      <c r="CW35" s="1341"/>
      <c r="CX35" s="1341"/>
      <c r="CY35" s="1341"/>
      <c r="CZ35" s="1341"/>
      <c r="DA35" s="1341"/>
      <c r="DB35" s="1341"/>
      <c r="DC35" s="1341"/>
      <c r="DD35" s="1341"/>
      <c r="DE35" s="1354"/>
      <c r="DF35" s="1340"/>
      <c r="DG35" s="1341"/>
      <c r="DH35" s="1341"/>
      <c r="DI35" s="1341"/>
      <c r="DJ35" s="1341"/>
      <c r="DK35" s="1341"/>
      <c r="DL35" s="1341"/>
      <c r="DM35" s="1341"/>
      <c r="DN35" s="1341"/>
      <c r="DO35" s="1341"/>
      <c r="DP35" s="1341"/>
      <c r="DQ35" s="1341"/>
      <c r="DR35" s="1354"/>
      <c r="DS35" s="1340"/>
      <c r="DT35" s="1341"/>
      <c r="DU35" s="1341"/>
      <c r="DV35" s="1341"/>
      <c r="DW35" s="1341"/>
      <c r="DX35" s="1341"/>
      <c r="DY35" s="1341"/>
      <c r="DZ35" s="1341"/>
      <c r="EA35" s="1341"/>
      <c r="EB35" s="1341"/>
      <c r="EC35" s="1341"/>
      <c r="ED35" s="1341"/>
      <c r="EE35" s="1354"/>
      <c r="EF35" s="1340"/>
      <c r="EG35" s="1341"/>
      <c r="EH35" s="1341"/>
      <c r="EI35" s="1341"/>
      <c r="EJ35" s="1341"/>
      <c r="EK35" s="1341"/>
      <c r="EL35" s="1341"/>
      <c r="EM35" s="1341"/>
      <c r="EN35" s="1341"/>
      <c r="EO35" s="1341"/>
      <c r="EP35" s="1341"/>
      <c r="EQ35" s="1341"/>
      <c r="ER35" s="1342"/>
    </row>
    <row r="36" spans="1:161" ht="15.6" hidden="1">
      <c r="A36" s="1254" t="s">
        <v>2</v>
      </c>
      <c r="B36" s="1255"/>
      <c r="C36" s="1255"/>
      <c r="D36" s="1255"/>
      <c r="E36" s="1255"/>
      <c r="F36" s="1255"/>
      <c r="G36" s="1255"/>
      <c r="H36" s="1255"/>
      <c r="I36" s="1255"/>
      <c r="J36" s="1255"/>
      <c r="K36" s="1255"/>
      <c r="L36" s="1255"/>
      <c r="M36" s="1255"/>
      <c r="N36" s="1255"/>
      <c r="O36" s="1255"/>
      <c r="P36" s="1255"/>
      <c r="Q36" s="1255"/>
      <c r="R36" s="1255"/>
      <c r="S36" s="1255"/>
      <c r="T36" s="1255"/>
      <c r="U36" s="1255"/>
      <c r="V36" s="1255"/>
      <c r="W36" s="1255"/>
      <c r="X36" s="1255"/>
      <c r="Y36" s="1255"/>
      <c r="Z36" s="1255"/>
      <c r="AA36" s="1255"/>
      <c r="AB36" s="1255"/>
      <c r="AC36" s="1255"/>
      <c r="AD36" s="1255"/>
      <c r="AE36" s="1255"/>
      <c r="AF36" s="1255"/>
      <c r="AG36" s="1255"/>
      <c r="AH36" s="1255"/>
      <c r="AI36" s="1255"/>
      <c r="AJ36" s="1255"/>
      <c r="AK36" s="1255"/>
      <c r="AL36" s="1255"/>
      <c r="AM36" s="1255"/>
      <c r="AN36" s="1255"/>
      <c r="AO36" s="1255"/>
      <c r="AP36" s="1255"/>
      <c r="AQ36" s="1255"/>
      <c r="AR36" s="1255"/>
      <c r="AS36" s="1255"/>
      <c r="AT36" s="1255"/>
      <c r="AU36" s="1255"/>
      <c r="AV36" s="1255"/>
      <c r="AW36" s="1255"/>
      <c r="AX36" s="1255"/>
      <c r="AY36" s="1255"/>
      <c r="AZ36" s="1255"/>
      <c r="BA36" s="1255"/>
      <c r="BB36" s="1255"/>
      <c r="BC36" s="1255"/>
      <c r="BD36" s="1255"/>
      <c r="BE36" s="1255"/>
      <c r="BF36" s="1255"/>
      <c r="BG36" s="1255"/>
      <c r="BH36" s="1255"/>
      <c r="BI36" s="1255"/>
      <c r="BJ36" s="1255"/>
      <c r="BK36" s="1255"/>
      <c r="BL36" s="1255"/>
      <c r="BM36" s="1255"/>
      <c r="BN36" s="1255"/>
      <c r="BO36" s="1255"/>
      <c r="BP36" s="1255"/>
      <c r="BQ36" s="1255"/>
      <c r="BR36" s="1255"/>
      <c r="BS36" s="1255"/>
      <c r="BT36" s="1255"/>
      <c r="BU36" s="1255"/>
      <c r="BV36" s="1255"/>
      <c r="BW36" s="1255"/>
      <c r="BX36" s="1355" t="s">
        <v>238</v>
      </c>
      <c r="BY36" s="1356"/>
      <c r="BZ36" s="1356"/>
      <c r="CA36" s="1356"/>
      <c r="CB36" s="1356"/>
      <c r="CC36" s="1356"/>
      <c r="CD36" s="1356"/>
      <c r="CE36" s="1357"/>
      <c r="CF36" s="1361"/>
      <c r="CG36" s="1362"/>
      <c r="CH36" s="1362"/>
      <c r="CI36" s="1362"/>
      <c r="CJ36" s="1362"/>
      <c r="CK36" s="1362"/>
      <c r="CL36" s="1362"/>
      <c r="CM36" s="1362"/>
      <c r="CN36" s="1362"/>
      <c r="CO36" s="1362"/>
      <c r="CP36" s="1362"/>
      <c r="CQ36" s="1362"/>
      <c r="CR36" s="1363"/>
      <c r="CS36" s="1367"/>
      <c r="CT36" s="1368"/>
      <c r="CU36" s="1368"/>
      <c r="CV36" s="1368"/>
      <c r="CW36" s="1368"/>
      <c r="CX36" s="1368"/>
      <c r="CY36" s="1368"/>
      <c r="CZ36" s="1368"/>
      <c r="DA36" s="1368"/>
      <c r="DB36" s="1368"/>
      <c r="DC36" s="1368"/>
      <c r="DD36" s="1368"/>
      <c r="DE36" s="1369"/>
      <c r="DF36" s="1367"/>
      <c r="DG36" s="1368"/>
      <c r="DH36" s="1368"/>
      <c r="DI36" s="1368"/>
      <c r="DJ36" s="1368"/>
      <c r="DK36" s="1368"/>
      <c r="DL36" s="1368"/>
      <c r="DM36" s="1368"/>
      <c r="DN36" s="1368"/>
      <c r="DO36" s="1368"/>
      <c r="DP36" s="1368"/>
      <c r="DQ36" s="1368"/>
      <c r="DR36" s="1369"/>
      <c r="DS36" s="1367"/>
      <c r="DT36" s="1368"/>
      <c r="DU36" s="1368"/>
      <c r="DV36" s="1368"/>
      <c r="DW36" s="1368"/>
      <c r="DX36" s="1368"/>
      <c r="DY36" s="1368"/>
      <c r="DZ36" s="1368"/>
      <c r="EA36" s="1368"/>
      <c r="EB36" s="1368"/>
      <c r="EC36" s="1368"/>
      <c r="ED36" s="1368"/>
      <c r="EE36" s="1369"/>
      <c r="EF36" s="1367"/>
      <c r="EG36" s="1368"/>
      <c r="EH36" s="1368"/>
      <c r="EI36" s="1368"/>
      <c r="EJ36" s="1368"/>
      <c r="EK36" s="1368"/>
      <c r="EL36" s="1368"/>
      <c r="EM36" s="1368"/>
      <c r="EN36" s="1368"/>
      <c r="EO36" s="1368"/>
      <c r="EP36" s="1368"/>
      <c r="EQ36" s="1368"/>
      <c r="ER36" s="1373"/>
    </row>
    <row r="37" spans="1:161" ht="6" hidden="1" customHeight="1">
      <c r="A37" s="1375"/>
      <c r="B37" s="1376"/>
      <c r="C37" s="1376"/>
      <c r="D37" s="1376"/>
      <c r="E37" s="1376"/>
      <c r="F37" s="1376"/>
      <c r="G37" s="1376"/>
      <c r="H37" s="1376"/>
      <c r="I37" s="1376"/>
      <c r="J37" s="1376"/>
      <c r="K37" s="1376"/>
      <c r="L37" s="1376"/>
      <c r="M37" s="1376"/>
      <c r="N37" s="1376"/>
      <c r="O37" s="1376"/>
      <c r="P37" s="1376"/>
      <c r="Q37" s="1376"/>
      <c r="R37" s="1376"/>
      <c r="S37" s="1376"/>
      <c r="T37" s="1376"/>
      <c r="U37" s="1376"/>
      <c r="V37" s="1376"/>
      <c r="W37" s="1376"/>
      <c r="X37" s="1376"/>
      <c r="Y37" s="1376"/>
      <c r="Z37" s="1376"/>
      <c r="AA37" s="1376"/>
      <c r="AB37" s="1376"/>
      <c r="AC37" s="1376"/>
      <c r="AD37" s="1376"/>
      <c r="AE37" s="1376"/>
      <c r="AF37" s="1376"/>
      <c r="AG37" s="1376"/>
      <c r="AH37" s="1376"/>
      <c r="AI37" s="1376"/>
      <c r="AJ37" s="1376"/>
      <c r="AK37" s="1376"/>
      <c r="AL37" s="1376"/>
      <c r="AM37" s="1376"/>
      <c r="AN37" s="1376"/>
      <c r="AO37" s="1376"/>
      <c r="AP37" s="1376"/>
      <c r="AQ37" s="1376"/>
      <c r="AR37" s="1376"/>
      <c r="AS37" s="1376"/>
      <c r="AT37" s="1376"/>
      <c r="AU37" s="1376"/>
      <c r="AV37" s="1376"/>
      <c r="AW37" s="1376"/>
      <c r="AX37" s="1376"/>
      <c r="AY37" s="1376"/>
      <c r="AZ37" s="1376"/>
      <c r="BA37" s="1376"/>
      <c r="BB37" s="1376"/>
      <c r="BC37" s="1376"/>
      <c r="BD37" s="1376"/>
      <c r="BE37" s="1376"/>
      <c r="BF37" s="1376"/>
      <c r="BG37" s="1376"/>
      <c r="BH37" s="1376"/>
      <c r="BI37" s="1376"/>
      <c r="BJ37" s="1376"/>
      <c r="BK37" s="1376"/>
      <c r="BL37" s="1376"/>
      <c r="BM37" s="1376"/>
      <c r="BN37" s="1376"/>
      <c r="BO37" s="1376"/>
      <c r="BP37" s="1376"/>
      <c r="BQ37" s="1376"/>
      <c r="BR37" s="1376"/>
      <c r="BS37" s="1376"/>
      <c r="BT37" s="1376"/>
      <c r="BU37" s="1376"/>
      <c r="BV37" s="1376"/>
      <c r="BW37" s="1376"/>
      <c r="BX37" s="1358"/>
      <c r="BY37" s="1359"/>
      <c r="BZ37" s="1359"/>
      <c r="CA37" s="1359"/>
      <c r="CB37" s="1359"/>
      <c r="CC37" s="1359"/>
      <c r="CD37" s="1359"/>
      <c r="CE37" s="1360"/>
      <c r="CF37" s="1364"/>
      <c r="CG37" s="1365"/>
      <c r="CH37" s="1365"/>
      <c r="CI37" s="1365"/>
      <c r="CJ37" s="1365"/>
      <c r="CK37" s="1365"/>
      <c r="CL37" s="1365"/>
      <c r="CM37" s="1365"/>
      <c r="CN37" s="1365"/>
      <c r="CO37" s="1365"/>
      <c r="CP37" s="1365"/>
      <c r="CQ37" s="1365"/>
      <c r="CR37" s="1366"/>
      <c r="CS37" s="1370"/>
      <c r="CT37" s="1371"/>
      <c r="CU37" s="1371"/>
      <c r="CV37" s="1371"/>
      <c r="CW37" s="1371"/>
      <c r="CX37" s="1371"/>
      <c r="CY37" s="1371"/>
      <c r="CZ37" s="1371"/>
      <c r="DA37" s="1371"/>
      <c r="DB37" s="1371"/>
      <c r="DC37" s="1371"/>
      <c r="DD37" s="1371"/>
      <c r="DE37" s="1372"/>
      <c r="DF37" s="1370"/>
      <c r="DG37" s="1371"/>
      <c r="DH37" s="1371"/>
      <c r="DI37" s="1371"/>
      <c r="DJ37" s="1371"/>
      <c r="DK37" s="1371"/>
      <c r="DL37" s="1371"/>
      <c r="DM37" s="1371"/>
      <c r="DN37" s="1371"/>
      <c r="DO37" s="1371"/>
      <c r="DP37" s="1371"/>
      <c r="DQ37" s="1371"/>
      <c r="DR37" s="1372"/>
      <c r="DS37" s="1370"/>
      <c r="DT37" s="1371"/>
      <c r="DU37" s="1371"/>
      <c r="DV37" s="1371"/>
      <c r="DW37" s="1371"/>
      <c r="DX37" s="1371"/>
      <c r="DY37" s="1371"/>
      <c r="DZ37" s="1371"/>
      <c r="EA37" s="1371"/>
      <c r="EB37" s="1371"/>
      <c r="EC37" s="1371"/>
      <c r="ED37" s="1371"/>
      <c r="EE37" s="1372"/>
      <c r="EF37" s="1370"/>
      <c r="EG37" s="1371"/>
      <c r="EH37" s="1371"/>
      <c r="EI37" s="1371"/>
      <c r="EJ37" s="1371"/>
      <c r="EK37" s="1371"/>
      <c r="EL37" s="1371"/>
      <c r="EM37" s="1371"/>
      <c r="EN37" s="1371"/>
      <c r="EO37" s="1371"/>
      <c r="EP37" s="1371"/>
      <c r="EQ37" s="1371"/>
      <c r="ER37" s="1374"/>
    </row>
    <row r="38" spans="1:161" s="99" customFormat="1" ht="30" customHeight="1">
      <c r="A38" s="1346" t="s">
        <v>239</v>
      </c>
      <c r="B38" s="1347"/>
      <c r="C38" s="1347"/>
      <c r="D38" s="1347"/>
      <c r="E38" s="1347"/>
      <c r="F38" s="1347"/>
      <c r="G38" s="1347"/>
      <c r="H38" s="1347"/>
      <c r="I38" s="1347"/>
      <c r="J38" s="1347"/>
      <c r="K38" s="1347"/>
      <c r="L38" s="1347"/>
      <c r="M38" s="1347"/>
      <c r="N38" s="1347"/>
      <c r="O38" s="1347"/>
      <c r="P38" s="1347"/>
      <c r="Q38" s="1347"/>
      <c r="R38" s="1347"/>
      <c r="S38" s="1347"/>
      <c r="T38" s="1347"/>
      <c r="U38" s="1347"/>
      <c r="V38" s="1347"/>
      <c r="W38" s="1347"/>
      <c r="X38" s="1347"/>
      <c r="Y38" s="1347"/>
      <c r="Z38" s="1347"/>
      <c r="AA38" s="1347"/>
      <c r="AB38" s="1347"/>
      <c r="AC38" s="1347"/>
      <c r="AD38" s="1347"/>
      <c r="AE38" s="1347"/>
      <c r="AF38" s="1347"/>
      <c r="AG38" s="1347"/>
      <c r="AH38" s="1347"/>
      <c r="AI38" s="1347"/>
      <c r="AJ38" s="1347"/>
      <c r="AK38" s="1347"/>
      <c r="AL38" s="1347"/>
      <c r="AM38" s="1347"/>
      <c r="AN38" s="1347"/>
      <c r="AO38" s="1347"/>
      <c r="AP38" s="1347"/>
      <c r="AQ38" s="1347"/>
      <c r="AR38" s="1347"/>
      <c r="AS38" s="1347"/>
      <c r="AT38" s="1347"/>
      <c r="AU38" s="1347"/>
      <c r="AV38" s="1347"/>
      <c r="AW38" s="1347"/>
      <c r="AX38" s="1347"/>
      <c r="AY38" s="1347"/>
      <c r="AZ38" s="1347"/>
      <c r="BA38" s="1347"/>
      <c r="BB38" s="1347"/>
      <c r="BC38" s="1347"/>
      <c r="BD38" s="1347"/>
      <c r="BE38" s="1347"/>
      <c r="BF38" s="1347"/>
      <c r="BG38" s="1347"/>
      <c r="BH38" s="1347"/>
      <c r="BI38" s="1347"/>
      <c r="BJ38" s="1347"/>
      <c r="BK38" s="1347"/>
      <c r="BL38" s="1347"/>
      <c r="BM38" s="1347"/>
      <c r="BN38" s="1347"/>
      <c r="BO38" s="1347"/>
      <c r="BP38" s="1347"/>
      <c r="BQ38" s="1347"/>
      <c r="BR38" s="1347"/>
      <c r="BS38" s="1347"/>
      <c r="BT38" s="1347"/>
      <c r="BU38" s="1347"/>
      <c r="BV38" s="1347"/>
      <c r="BW38" s="1347"/>
      <c r="BX38" s="1390" t="s">
        <v>240</v>
      </c>
      <c r="BY38" s="1391"/>
      <c r="BZ38" s="1391"/>
      <c r="CA38" s="1391"/>
      <c r="CB38" s="1391"/>
      <c r="CC38" s="1391"/>
      <c r="CD38" s="1391"/>
      <c r="CE38" s="1392"/>
      <c r="CF38" s="1393" t="s">
        <v>24</v>
      </c>
      <c r="CG38" s="1394"/>
      <c r="CH38" s="1394"/>
      <c r="CI38" s="1394"/>
      <c r="CJ38" s="1394"/>
      <c r="CK38" s="1394"/>
      <c r="CL38" s="1394"/>
      <c r="CM38" s="1394"/>
      <c r="CN38" s="1394"/>
      <c r="CO38" s="1394"/>
      <c r="CP38" s="1394"/>
      <c r="CQ38" s="1394"/>
      <c r="CR38" s="1395"/>
      <c r="CS38" s="1387">
        <f>CS39+CS40</f>
        <v>67635203.789999992</v>
      </c>
      <c r="CT38" s="1388"/>
      <c r="CU38" s="1388"/>
      <c r="CV38" s="1388"/>
      <c r="CW38" s="1388"/>
      <c r="CX38" s="1388"/>
      <c r="CY38" s="1388"/>
      <c r="CZ38" s="1388"/>
      <c r="DA38" s="1388"/>
      <c r="DB38" s="1388"/>
      <c r="DC38" s="1388"/>
      <c r="DD38" s="1388"/>
      <c r="DE38" s="1396"/>
      <c r="DF38" s="1387">
        <f>DF39+DF40</f>
        <v>63296100</v>
      </c>
      <c r="DG38" s="1388"/>
      <c r="DH38" s="1388"/>
      <c r="DI38" s="1388"/>
      <c r="DJ38" s="1388"/>
      <c r="DK38" s="1388"/>
      <c r="DL38" s="1388"/>
      <c r="DM38" s="1388"/>
      <c r="DN38" s="1388"/>
      <c r="DO38" s="1388"/>
      <c r="DP38" s="1388"/>
      <c r="DQ38" s="1388"/>
      <c r="DR38" s="1396"/>
      <c r="DS38" s="1387">
        <f>DS39+DS40</f>
        <v>67669020</v>
      </c>
      <c r="DT38" s="1388"/>
      <c r="DU38" s="1388"/>
      <c r="DV38" s="1388"/>
      <c r="DW38" s="1388"/>
      <c r="DX38" s="1388"/>
      <c r="DY38" s="1388"/>
      <c r="DZ38" s="1388"/>
      <c r="EA38" s="1388"/>
      <c r="EB38" s="1388"/>
      <c r="EC38" s="1388"/>
      <c r="ED38" s="1388"/>
      <c r="EE38" s="1396"/>
      <c r="EF38" s="1387"/>
      <c r="EG38" s="1388"/>
      <c r="EH38" s="1388"/>
      <c r="EI38" s="1388"/>
      <c r="EJ38" s="1388"/>
      <c r="EK38" s="1388"/>
      <c r="EL38" s="1388"/>
      <c r="EM38" s="1388"/>
      <c r="EN38" s="1388"/>
      <c r="EO38" s="1388"/>
      <c r="EP38" s="1388"/>
      <c r="EQ38" s="1388"/>
      <c r="ER38" s="1389"/>
    </row>
    <row r="39" spans="1:161" ht="51.75" customHeight="1">
      <c r="A39" s="1275" t="s">
        <v>241</v>
      </c>
      <c r="B39" s="1276"/>
      <c r="C39" s="1276"/>
      <c r="D39" s="1276"/>
      <c r="E39" s="1276"/>
      <c r="F39" s="1276"/>
      <c r="G39" s="1276"/>
      <c r="H39" s="1276"/>
      <c r="I39" s="1276"/>
      <c r="J39" s="1276"/>
      <c r="K39" s="1276"/>
      <c r="L39" s="1276"/>
      <c r="M39" s="1276"/>
      <c r="N39" s="1276"/>
      <c r="O39" s="1276"/>
      <c r="P39" s="1276"/>
      <c r="Q39" s="1276"/>
      <c r="R39" s="1276"/>
      <c r="S39" s="1276"/>
      <c r="T39" s="1276"/>
      <c r="U39" s="1276"/>
      <c r="V39" s="1276"/>
      <c r="W39" s="1276"/>
      <c r="X39" s="1276"/>
      <c r="Y39" s="1276"/>
      <c r="Z39" s="1276"/>
      <c r="AA39" s="1276"/>
      <c r="AB39" s="1276"/>
      <c r="AC39" s="1276"/>
      <c r="AD39" s="1276"/>
      <c r="AE39" s="1276"/>
      <c r="AF39" s="1276"/>
      <c r="AG39" s="1276"/>
      <c r="AH39" s="1276"/>
      <c r="AI39" s="1276"/>
      <c r="AJ39" s="1276"/>
      <c r="AK39" s="1276"/>
      <c r="AL39" s="1276"/>
      <c r="AM39" s="1276"/>
      <c r="AN39" s="1276"/>
      <c r="AO39" s="1276"/>
      <c r="AP39" s="1276"/>
      <c r="AQ39" s="1276"/>
      <c r="AR39" s="1276"/>
      <c r="AS39" s="1276"/>
      <c r="AT39" s="1276"/>
      <c r="AU39" s="1276"/>
      <c r="AV39" s="1276"/>
      <c r="AW39" s="1276"/>
      <c r="AX39" s="1276"/>
      <c r="AY39" s="1276"/>
      <c r="AZ39" s="1276"/>
      <c r="BA39" s="1276"/>
      <c r="BB39" s="1276"/>
      <c r="BC39" s="1276"/>
      <c r="BD39" s="1276"/>
      <c r="BE39" s="1276"/>
      <c r="BF39" s="1276"/>
      <c r="BG39" s="1276"/>
      <c r="BH39" s="1276"/>
      <c r="BI39" s="1276"/>
      <c r="BJ39" s="1276"/>
      <c r="BK39" s="1276"/>
      <c r="BL39" s="1276"/>
      <c r="BM39" s="1276"/>
      <c r="BN39" s="1276"/>
      <c r="BO39" s="1276"/>
      <c r="BP39" s="1276"/>
      <c r="BQ39" s="1276"/>
      <c r="BR39" s="1276"/>
      <c r="BS39" s="1276"/>
      <c r="BT39" s="1276"/>
      <c r="BU39" s="1276"/>
      <c r="BV39" s="1276"/>
      <c r="BW39" s="1276"/>
      <c r="BX39" s="1277" t="s">
        <v>242</v>
      </c>
      <c r="BY39" s="1278"/>
      <c r="BZ39" s="1278"/>
      <c r="CA39" s="1278"/>
      <c r="CB39" s="1278"/>
      <c r="CC39" s="1278"/>
      <c r="CD39" s="1278"/>
      <c r="CE39" s="1279"/>
      <c r="CF39" s="1280" t="s">
        <v>24</v>
      </c>
      <c r="CG39" s="1281"/>
      <c r="CH39" s="1281"/>
      <c r="CI39" s="1281"/>
      <c r="CJ39" s="1281"/>
      <c r="CK39" s="1281"/>
      <c r="CL39" s="1281"/>
      <c r="CM39" s="1281"/>
      <c r="CN39" s="1281"/>
      <c r="CO39" s="1281"/>
      <c r="CP39" s="1281"/>
      <c r="CQ39" s="1281"/>
      <c r="CR39" s="1282"/>
      <c r="CS39" s="1283">
        <f>ВСЕГО!F17+ВСЕГО!F19</f>
        <v>67017203.789999999</v>
      </c>
      <c r="CT39" s="1284"/>
      <c r="CU39" s="1284"/>
      <c r="CV39" s="1284"/>
      <c r="CW39" s="1284"/>
      <c r="CX39" s="1284"/>
      <c r="CY39" s="1284"/>
      <c r="CZ39" s="1284"/>
      <c r="DA39" s="1284"/>
      <c r="DB39" s="1284"/>
      <c r="DC39" s="1284"/>
      <c r="DD39" s="1284"/>
      <c r="DE39" s="1285"/>
      <c r="DF39" s="1283">
        <f>ВСЕГО!F126</f>
        <v>63296100</v>
      </c>
      <c r="DG39" s="1284"/>
      <c r="DH39" s="1284"/>
      <c r="DI39" s="1284"/>
      <c r="DJ39" s="1284"/>
      <c r="DK39" s="1284"/>
      <c r="DL39" s="1284"/>
      <c r="DM39" s="1284"/>
      <c r="DN39" s="1284"/>
      <c r="DO39" s="1284"/>
      <c r="DP39" s="1284"/>
      <c r="DQ39" s="1284"/>
      <c r="DR39" s="1285"/>
      <c r="DS39" s="1283">
        <f>ВСЕГО!F234</f>
        <v>67669020</v>
      </c>
      <c r="DT39" s="1284"/>
      <c r="DU39" s="1284"/>
      <c r="DV39" s="1284"/>
      <c r="DW39" s="1284"/>
      <c r="DX39" s="1284"/>
      <c r="DY39" s="1284"/>
      <c r="DZ39" s="1284"/>
      <c r="EA39" s="1284"/>
      <c r="EB39" s="1284"/>
      <c r="EC39" s="1284"/>
      <c r="ED39" s="1284"/>
      <c r="EE39" s="1285"/>
      <c r="EF39" s="1283"/>
      <c r="EG39" s="1284"/>
      <c r="EH39" s="1284"/>
      <c r="EI39" s="1284"/>
      <c r="EJ39" s="1284"/>
      <c r="EK39" s="1284"/>
      <c r="EL39" s="1284"/>
      <c r="EM39" s="1284"/>
      <c r="EN39" s="1284"/>
      <c r="EO39" s="1284"/>
      <c r="EP39" s="1284"/>
      <c r="EQ39" s="1284"/>
      <c r="ER39" s="1286"/>
      <c r="ES39" s="88" t="s">
        <v>243</v>
      </c>
    </row>
    <row r="40" spans="1:161" ht="18.75" customHeight="1">
      <c r="A40" s="1275" t="s">
        <v>244</v>
      </c>
      <c r="B40" s="1276"/>
      <c r="C40" s="1276"/>
      <c r="D40" s="1276"/>
      <c r="E40" s="1276"/>
      <c r="F40" s="1276"/>
      <c r="G40" s="1276"/>
      <c r="H40" s="1276"/>
      <c r="I40" s="1276"/>
      <c r="J40" s="1276"/>
      <c r="K40" s="1276"/>
      <c r="L40" s="1276"/>
      <c r="M40" s="1276"/>
      <c r="N40" s="1276"/>
      <c r="O40" s="1276"/>
      <c r="P40" s="1276"/>
      <c r="Q40" s="1276"/>
      <c r="R40" s="1276"/>
      <c r="S40" s="1276"/>
      <c r="T40" s="1276"/>
      <c r="U40" s="1276"/>
      <c r="V40" s="1276"/>
      <c r="W40" s="1276"/>
      <c r="X40" s="1276"/>
      <c r="Y40" s="1276"/>
      <c r="Z40" s="1276"/>
      <c r="AA40" s="1276"/>
      <c r="AB40" s="1276"/>
      <c r="AC40" s="1276"/>
      <c r="AD40" s="1276"/>
      <c r="AE40" s="1276"/>
      <c r="AF40" s="1276"/>
      <c r="AG40" s="1276"/>
      <c r="AH40" s="1276"/>
      <c r="AI40" s="1276"/>
      <c r="AJ40" s="1276"/>
      <c r="AK40" s="1276"/>
      <c r="AL40" s="1276"/>
      <c r="AM40" s="1276"/>
      <c r="AN40" s="1276"/>
      <c r="AO40" s="1276"/>
      <c r="AP40" s="1276"/>
      <c r="AQ40" s="1276"/>
      <c r="AR40" s="1276"/>
      <c r="AS40" s="1276"/>
      <c r="AT40" s="1276"/>
      <c r="AU40" s="1276"/>
      <c r="AV40" s="1276"/>
      <c r="AW40" s="1276"/>
      <c r="AX40" s="1276"/>
      <c r="AY40" s="1276"/>
      <c r="AZ40" s="1276"/>
      <c r="BA40" s="1276"/>
      <c r="BB40" s="1276"/>
      <c r="BC40" s="1276"/>
      <c r="BD40" s="1276"/>
      <c r="BE40" s="1276"/>
      <c r="BF40" s="1276"/>
      <c r="BG40" s="1276"/>
      <c r="BH40" s="1276"/>
      <c r="BI40" s="1276"/>
      <c r="BJ40" s="1276"/>
      <c r="BK40" s="1276"/>
      <c r="BL40" s="1276"/>
      <c r="BM40" s="1276"/>
      <c r="BN40" s="1276"/>
      <c r="BO40" s="1276"/>
      <c r="BP40" s="1276"/>
      <c r="BQ40" s="1276"/>
      <c r="BR40" s="1276"/>
      <c r="BS40" s="1276"/>
      <c r="BT40" s="1276"/>
      <c r="BU40" s="1276"/>
      <c r="BV40" s="1276"/>
      <c r="BW40" s="1276"/>
      <c r="BX40" s="1277" t="s">
        <v>245</v>
      </c>
      <c r="BY40" s="1278"/>
      <c r="BZ40" s="1278"/>
      <c r="CA40" s="1278"/>
      <c r="CB40" s="1278"/>
      <c r="CC40" s="1278"/>
      <c r="CD40" s="1278"/>
      <c r="CE40" s="1279"/>
      <c r="CF40" s="1280" t="s">
        <v>24</v>
      </c>
      <c r="CG40" s="1281"/>
      <c r="CH40" s="1281"/>
      <c r="CI40" s="1281"/>
      <c r="CJ40" s="1281"/>
      <c r="CK40" s="1281"/>
      <c r="CL40" s="1281"/>
      <c r="CM40" s="1281"/>
      <c r="CN40" s="1281"/>
      <c r="CO40" s="1281"/>
      <c r="CP40" s="1281"/>
      <c r="CQ40" s="1281"/>
      <c r="CR40" s="1282"/>
      <c r="CS40" s="1283">
        <f>ВСЕГО!H18</f>
        <v>618000</v>
      </c>
      <c r="CT40" s="1284"/>
      <c r="CU40" s="1284"/>
      <c r="CV40" s="1284"/>
      <c r="CW40" s="1284"/>
      <c r="CX40" s="1284"/>
      <c r="CY40" s="1284"/>
      <c r="CZ40" s="1284"/>
      <c r="DA40" s="1284"/>
      <c r="DB40" s="1284"/>
      <c r="DC40" s="1284"/>
      <c r="DD40" s="1284"/>
      <c r="DE40" s="1285"/>
      <c r="DF40" s="1283">
        <f>ВСЕГО!H127</f>
        <v>0</v>
      </c>
      <c r="DG40" s="1284"/>
      <c r="DH40" s="1284"/>
      <c r="DI40" s="1284"/>
      <c r="DJ40" s="1284"/>
      <c r="DK40" s="1284"/>
      <c r="DL40" s="1284"/>
      <c r="DM40" s="1284"/>
      <c r="DN40" s="1284"/>
      <c r="DO40" s="1284"/>
      <c r="DP40" s="1284"/>
      <c r="DQ40" s="1284"/>
      <c r="DR40" s="1285"/>
      <c r="DS40" s="1283">
        <f>ВСЕГО!H235</f>
        <v>0</v>
      </c>
      <c r="DT40" s="1284"/>
      <c r="DU40" s="1284"/>
      <c r="DV40" s="1284"/>
      <c r="DW40" s="1284"/>
      <c r="DX40" s="1284"/>
      <c r="DY40" s="1284"/>
      <c r="DZ40" s="1284"/>
      <c r="EA40" s="1284"/>
      <c r="EB40" s="1284"/>
      <c r="EC40" s="1284"/>
      <c r="ED40" s="1284"/>
      <c r="EE40" s="1285"/>
      <c r="EF40" s="1283"/>
      <c r="EG40" s="1284"/>
      <c r="EH40" s="1284"/>
      <c r="EI40" s="1284"/>
      <c r="EJ40" s="1284"/>
      <c r="EK40" s="1284"/>
      <c r="EL40" s="1284"/>
      <c r="EM40" s="1284"/>
      <c r="EN40" s="1284"/>
      <c r="EO40" s="1284"/>
      <c r="EP40" s="1284"/>
      <c r="EQ40" s="1284"/>
      <c r="ER40" s="1286"/>
      <c r="ES40" s="88" t="s">
        <v>246</v>
      </c>
    </row>
    <row r="41" spans="1:161" s="99" customFormat="1" ht="23.25" customHeight="1">
      <c r="A41" s="1346" t="s">
        <v>247</v>
      </c>
      <c r="B41" s="1347"/>
      <c r="C41" s="1347"/>
      <c r="D41" s="1347"/>
      <c r="E41" s="1347"/>
      <c r="F41" s="1347"/>
      <c r="G41" s="1347"/>
      <c r="H41" s="1347"/>
      <c r="I41" s="1347"/>
      <c r="J41" s="1347"/>
      <c r="K41" s="1347"/>
      <c r="L41" s="1347"/>
      <c r="M41" s="1347"/>
      <c r="N41" s="1347"/>
      <c r="O41" s="1347"/>
      <c r="P41" s="1347"/>
      <c r="Q41" s="1347"/>
      <c r="R41" s="1347"/>
      <c r="S41" s="1347"/>
      <c r="T41" s="1347"/>
      <c r="U41" s="1347"/>
      <c r="V41" s="1347"/>
      <c r="W41" s="1347"/>
      <c r="X41" s="1347"/>
      <c r="Y41" s="1347"/>
      <c r="Z41" s="1347"/>
      <c r="AA41" s="1347"/>
      <c r="AB41" s="1347"/>
      <c r="AC41" s="1347"/>
      <c r="AD41" s="1347"/>
      <c r="AE41" s="1347"/>
      <c r="AF41" s="1347"/>
      <c r="AG41" s="1347"/>
      <c r="AH41" s="1347"/>
      <c r="AI41" s="1347"/>
      <c r="AJ41" s="1347"/>
      <c r="AK41" s="1347"/>
      <c r="AL41" s="1347"/>
      <c r="AM41" s="1347"/>
      <c r="AN41" s="1347"/>
      <c r="AO41" s="1347"/>
      <c r="AP41" s="1347"/>
      <c r="AQ41" s="1347"/>
      <c r="AR41" s="1347"/>
      <c r="AS41" s="1347"/>
      <c r="AT41" s="1347"/>
      <c r="AU41" s="1347"/>
      <c r="AV41" s="1347"/>
      <c r="AW41" s="1347"/>
      <c r="AX41" s="1347"/>
      <c r="AY41" s="1347"/>
      <c r="AZ41" s="1347"/>
      <c r="BA41" s="1347"/>
      <c r="BB41" s="1347"/>
      <c r="BC41" s="1347"/>
      <c r="BD41" s="1347"/>
      <c r="BE41" s="1347"/>
      <c r="BF41" s="1347"/>
      <c r="BG41" s="1347"/>
      <c r="BH41" s="1347"/>
      <c r="BI41" s="1347"/>
      <c r="BJ41" s="1347"/>
      <c r="BK41" s="1347"/>
      <c r="BL41" s="1347"/>
      <c r="BM41" s="1347"/>
      <c r="BN41" s="1347"/>
      <c r="BO41" s="1347"/>
      <c r="BP41" s="1347"/>
      <c r="BQ41" s="1347"/>
      <c r="BR41" s="1347"/>
      <c r="BS41" s="1347"/>
      <c r="BT41" s="1347"/>
      <c r="BU41" s="1347"/>
      <c r="BV41" s="1347"/>
      <c r="BW41" s="1347"/>
      <c r="BX41" s="1348" t="s">
        <v>248</v>
      </c>
      <c r="BY41" s="1349"/>
      <c r="BZ41" s="1349"/>
      <c r="CA41" s="1349"/>
      <c r="CB41" s="1349"/>
      <c r="CC41" s="1349"/>
      <c r="CD41" s="1349"/>
      <c r="CE41" s="1350"/>
      <c r="CF41" s="1351" t="s">
        <v>25</v>
      </c>
      <c r="CG41" s="1352"/>
      <c r="CH41" s="1352"/>
      <c r="CI41" s="1352"/>
      <c r="CJ41" s="1352"/>
      <c r="CK41" s="1352"/>
      <c r="CL41" s="1352"/>
      <c r="CM41" s="1352"/>
      <c r="CN41" s="1352"/>
      <c r="CO41" s="1352"/>
      <c r="CP41" s="1352"/>
      <c r="CQ41" s="1352"/>
      <c r="CR41" s="1353"/>
      <c r="CS41" s="1340">
        <f>ВСЕГО!H20</f>
        <v>0</v>
      </c>
      <c r="CT41" s="1341"/>
      <c r="CU41" s="1341"/>
      <c r="CV41" s="1341"/>
      <c r="CW41" s="1341"/>
      <c r="CX41" s="1341"/>
      <c r="CY41" s="1341"/>
      <c r="CZ41" s="1341"/>
      <c r="DA41" s="1341"/>
      <c r="DB41" s="1341"/>
      <c r="DC41" s="1341"/>
      <c r="DD41" s="1341"/>
      <c r="DE41" s="1354"/>
      <c r="DF41" s="1340">
        <f>ВСЕГО!H128</f>
        <v>0</v>
      </c>
      <c r="DG41" s="1341"/>
      <c r="DH41" s="1341"/>
      <c r="DI41" s="1341"/>
      <c r="DJ41" s="1341"/>
      <c r="DK41" s="1341"/>
      <c r="DL41" s="1341"/>
      <c r="DM41" s="1341"/>
      <c r="DN41" s="1341"/>
      <c r="DO41" s="1341"/>
      <c r="DP41" s="1341"/>
      <c r="DQ41" s="1341"/>
      <c r="DR41" s="1354"/>
      <c r="DS41" s="1340">
        <f>ВСЕГО!H236</f>
        <v>0</v>
      </c>
      <c r="DT41" s="1341"/>
      <c r="DU41" s="1341"/>
      <c r="DV41" s="1341"/>
      <c r="DW41" s="1341"/>
      <c r="DX41" s="1341"/>
      <c r="DY41" s="1341"/>
      <c r="DZ41" s="1341"/>
      <c r="EA41" s="1341"/>
      <c r="EB41" s="1341"/>
      <c r="EC41" s="1341"/>
      <c r="ED41" s="1341"/>
      <c r="EE41" s="1354"/>
      <c r="EF41" s="1340"/>
      <c r="EG41" s="1341"/>
      <c r="EH41" s="1341"/>
      <c r="EI41" s="1341"/>
      <c r="EJ41" s="1341"/>
      <c r="EK41" s="1341"/>
      <c r="EL41" s="1341"/>
      <c r="EM41" s="1341"/>
      <c r="EN41" s="1341"/>
      <c r="EO41" s="1341"/>
      <c r="EP41" s="1341"/>
      <c r="EQ41" s="1341"/>
      <c r="ER41" s="1342"/>
    </row>
    <row r="42" spans="1:161" ht="11.1" hidden="1" customHeight="1">
      <c r="A42" s="1254" t="s">
        <v>2</v>
      </c>
      <c r="B42" s="1255"/>
      <c r="C42" s="1255"/>
      <c r="D42" s="1255"/>
      <c r="E42" s="1255"/>
      <c r="F42" s="1255"/>
      <c r="G42" s="1255"/>
      <c r="H42" s="1255"/>
      <c r="I42" s="1255"/>
      <c r="J42" s="1255"/>
      <c r="K42" s="1255"/>
      <c r="L42" s="1255"/>
      <c r="M42" s="1255"/>
      <c r="N42" s="1255"/>
      <c r="O42" s="1255"/>
      <c r="P42" s="1255"/>
      <c r="Q42" s="1255"/>
      <c r="R42" s="1255"/>
      <c r="S42" s="1255"/>
      <c r="T42" s="1255"/>
      <c r="U42" s="1255"/>
      <c r="V42" s="1255"/>
      <c r="W42" s="1255"/>
      <c r="X42" s="1255"/>
      <c r="Y42" s="1255"/>
      <c r="Z42" s="1255"/>
      <c r="AA42" s="1255"/>
      <c r="AB42" s="1255"/>
      <c r="AC42" s="1255"/>
      <c r="AD42" s="1255"/>
      <c r="AE42" s="1255"/>
      <c r="AF42" s="1255"/>
      <c r="AG42" s="1255"/>
      <c r="AH42" s="1255"/>
      <c r="AI42" s="1255"/>
      <c r="AJ42" s="1255"/>
      <c r="AK42" s="1255"/>
      <c r="AL42" s="1255"/>
      <c r="AM42" s="1255"/>
      <c r="AN42" s="1255"/>
      <c r="AO42" s="1255"/>
      <c r="AP42" s="1255"/>
      <c r="AQ42" s="1255"/>
      <c r="AR42" s="1255"/>
      <c r="AS42" s="1255"/>
      <c r="AT42" s="1255"/>
      <c r="AU42" s="1255"/>
      <c r="AV42" s="1255"/>
      <c r="AW42" s="1255"/>
      <c r="AX42" s="1255"/>
      <c r="AY42" s="1255"/>
      <c r="AZ42" s="1255"/>
      <c r="BA42" s="1255"/>
      <c r="BB42" s="1255"/>
      <c r="BC42" s="1255"/>
      <c r="BD42" s="1255"/>
      <c r="BE42" s="1255"/>
      <c r="BF42" s="1255"/>
      <c r="BG42" s="1255"/>
      <c r="BH42" s="1255"/>
      <c r="BI42" s="1255"/>
      <c r="BJ42" s="1255"/>
      <c r="BK42" s="1255"/>
      <c r="BL42" s="1255"/>
      <c r="BM42" s="1255"/>
      <c r="BN42" s="1255"/>
      <c r="BO42" s="1255"/>
      <c r="BP42" s="1255"/>
      <c r="BQ42" s="1255"/>
      <c r="BR42" s="1255"/>
      <c r="BS42" s="1255"/>
      <c r="BT42" s="1255"/>
      <c r="BU42" s="1255"/>
      <c r="BV42" s="1255"/>
      <c r="BW42" s="1255"/>
      <c r="BX42" s="1355" t="s">
        <v>249</v>
      </c>
      <c r="BY42" s="1356"/>
      <c r="BZ42" s="1356"/>
      <c r="CA42" s="1356"/>
      <c r="CB42" s="1356"/>
      <c r="CC42" s="1356"/>
      <c r="CD42" s="1356"/>
      <c r="CE42" s="1357"/>
      <c r="CF42" s="1361" t="s">
        <v>25</v>
      </c>
      <c r="CG42" s="1362"/>
      <c r="CH42" s="1362"/>
      <c r="CI42" s="1362"/>
      <c r="CJ42" s="1362"/>
      <c r="CK42" s="1362"/>
      <c r="CL42" s="1362"/>
      <c r="CM42" s="1362"/>
      <c r="CN42" s="1362"/>
      <c r="CO42" s="1362"/>
      <c r="CP42" s="1362"/>
      <c r="CQ42" s="1362"/>
      <c r="CR42" s="1363"/>
      <c r="CS42" s="1367"/>
      <c r="CT42" s="1368"/>
      <c r="CU42" s="1368"/>
      <c r="CV42" s="1368"/>
      <c r="CW42" s="1368"/>
      <c r="CX42" s="1368"/>
      <c r="CY42" s="1368"/>
      <c r="CZ42" s="1368"/>
      <c r="DA42" s="1368"/>
      <c r="DB42" s="1368"/>
      <c r="DC42" s="1368"/>
      <c r="DD42" s="1368"/>
      <c r="DE42" s="1369"/>
      <c r="DF42" s="1367"/>
      <c r="DG42" s="1368"/>
      <c r="DH42" s="1368"/>
      <c r="DI42" s="1368"/>
      <c r="DJ42" s="1368"/>
      <c r="DK42" s="1368"/>
      <c r="DL42" s="1368"/>
      <c r="DM42" s="1368"/>
      <c r="DN42" s="1368"/>
      <c r="DO42" s="1368"/>
      <c r="DP42" s="1368"/>
      <c r="DQ42" s="1368"/>
      <c r="DR42" s="1369"/>
      <c r="DS42" s="1367"/>
      <c r="DT42" s="1368"/>
      <c r="DU42" s="1368"/>
      <c r="DV42" s="1368"/>
      <c r="DW42" s="1368"/>
      <c r="DX42" s="1368"/>
      <c r="DY42" s="1368"/>
      <c r="DZ42" s="1368"/>
      <c r="EA42" s="1368"/>
      <c r="EB42" s="1368"/>
      <c r="EC42" s="1368"/>
      <c r="ED42" s="1368"/>
      <c r="EE42" s="1369"/>
      <c r="EF42" s="1367"/>
      <c r="EG42" s="1368"/>
      <c r="EH42" s="1368"/>
      <c r="EI42" s="1368"/>
      <c r="EJ42" s="1368"/>
      <c r="EK42" s="1368"/>
      <c r="EL42" s="1368"/>
      <c r="EM42" s="1368"/>
      <c r="EN42" s="1368"/>
      <c r="EO42" s="1368"/>
      <c r="EP42" s="1368"/>
      <c r="EQ42" s="1368"/>
      <c r="ER42" s="1373"/>
    </row>
    <row r="43" spans="1:161" ht="11.1" hidden="1" customHeight="1">
      <c r="A43" s="1375"/>
      <c r="B43" s="1376"/>
      <c r="C43" s="1376"/>
      <c r="D43" s="1376"/>
      <c r="E43" s="1376"/>
      <c r="F43" s="1376"/>
      <c r="G43" s="1376"/>
      <c r="H43" s="1376"/>
      <c r="I43" s="1376"/>
      <c r="J43" s="1376"/>
      <c r="K43" s="1376"/>
      <c r="L43" s="1376"/>
      <c r="M43" s="1376"/>
      <c r="N43" s="1376"/>
      <c r="O43" s="1376"/>
      <c r="P43" s="1376"/>
      <c r="Q43" s="1376"/>
      <c r="R43" s="1376"/>
      <c r="S43" s="1376"/>
      <c r="T43" s="1376"/>
      <c r="U43" s="1376"/>
      <c r="V43" s="1376"/>
      <c r="W43" s="1376"/>
      <c r="X43" s="1376"/>
      <c r="Y43" s="1376"/>
      <c r="Z43" s="1376"/>
      <c r="AA43" s="1376"/>
      <c r="AB43" s="1376"/>
      <c r="AC43" s="1376"/>
      <c r="AD43" s="1376"/>
      <c r="AE43" s="1376"/>
      <c r="AF43" s="1376"/>
      <c r="AG43" s="1376"/>
      <c r="AH43" s="1376"/>
      <c r="AI43" s="1376"/>
      <c r="AJ43" s="1376"/>
      <c r="AK43" s="1376"/>
      <c r="AL43" s="1376"/>
      <c r="AM43" s="1376"/>
      <c r="AN43" s="1376"/>
      <c r="AO43" s="1376"/>
      <c r="AP43" s="1376"/>
      <c r="AQ43" s="1376"/>
      <c r="AR43" s="1376"/>
      <c r="AS43" s="1376"/>
      <c r="AT43" s="1376"/>
      <c r="AU43" s="1376"/>
      <c r="AV43" s="1376"/>
      <c r="AW43" s="1376"/>
      <c r="AX43" s="1376"/>
      <c r="AY43" s="1376"/>
      <c r="AZ43" s="1376"/>
      <c r="BA43" s="1376"/>
      <c r="BB43" s="1376"/>
      <c r="BC43" s="1376"/>
      <c r="BD43" s="1376"/>
      <c r="BE43" s="1376"/>
      <c r="BF43" s="1376"/>
      <c r="BG43" s="1376"/>
      <c r="BH43" s="1376"/>
      <c r="BI43" s="1376"/>
      <c r="BJ43" s="1376"/>
      <c r="BK43" s="1376"/>
      <c r="BL43" s="1376"/>
      <c r="BM43" s="1376"/>
      <c r="BN43" s="1376"/>
      <c r="BO43" s="1376"/>
      <c r="BP43" s="1376"/>
      <c r="BQ43" s="1376"/>
      <c r="BR43" s="1376"/>
      <c r="BS43" s="1376"/>
      <c r="BT43" s="1376"/>
      <c r="BU43" s="1376"/>
      <c r="BV43" s="1376"/>
      <c r="BW43" s="1376"/>
      <c r="BX43" s="1358"/>
      <c r="BY43" s="1359"/>
      <c r="BZ43" s="1359"/>
      <c r="CA43" s="1359"/>
      <c r="CB43" s="1359"/>
      <c r="CC43" s="1359"/>
      <c r="CD43" s="1359"/>
      <c r="CE43" s="1360"/>
      <c r="CF43" s="1364"/>
      <c r="CG43" s="1365"/>
      <c r="CH43" s="1365"/>
      <c r="CI43" s="1365"/>
      <c r="CJ43" s="1365"/>
      <c r="CK43" s="1365"/>
      <c r="CL43" s="1365"/>
      <c r="CM43" s="1365"/>
      <c r="CN43" s="1365"/>
      <c r="CO43" s="1365"/>
      <c r="CP43" s="1365"/>
      <c r="CQ43" s="1365"/>
      <c r="CR43" s="1366"/>
      <c r="CS43" s="1370"/>
      <c r="CT43" s="1371"/>
      <c r="CU43" s="1371"/>
      <c r="CV43" s="1371"/>
      <c r="CW43" s="1371"/>
      <c r="CX43" s="1371"/>
      <c r="CY43" s="1371"/>
      <c r="CZ43" s="1371"/>
      <c r="DA43" s="1371"/>
      <c r="DB43" s="1371"/>
      <c r="DC43" s="1371"/>
      <c r="DD43" s="1371"/>
      <c r="DE43" s="1372"/>
      <c r="DF43" s="1370"/>
      <c r="DG43" s="1371"/>
      <c r="DH43" s="1371"/>
      <c r="DI43" s="1371"/>
      <c r="DJ43" s="1371"/>
      <c r="DK43" s="1371"/>
      <c r="DL43" s="1371"/>
      <c r="DM43" s="1371"/>
      <c r="DN43" s="1371"/>
      <c r="DO43" s="1371"/>
      <c r="DP43" s="1371"/>
      <c r="DQ43" s="1371"/>
      <c r="DR43" s="1372"/>
      <c r="DS43" s="1370"/>
      <c r="DT43" s="1371"/>
      <c r="DU43" s="1371"/>
      <c r="DV43" s="1371"/>
      <c r="DW43" s="1371"/>
      <c r="DX43" s="1371"/>
      <c r="DY43" s="1371"/>
      <c r="DZ43" s="1371"/>
      <c r="EA43" s="1371"/>
      <c r="EB43" s="1371"/>
      <c r="EC43" s="1371"/>
      <c r="ED43" s="1371"/>
      <c r="EE43" s="1372"/>
      <c r="EF43" s="1370"/>
      <c r="EG43" s="1371"/>
      <c r="EH43" s="1371"/>
      <c r="EI43" s="1371"/>
      <c r="EJ43" s="1371"/>
      <c r="EK43" s="1371"/>
      <c r="EL43" s="1371"/>
      <c r="EM43" s="1371"/>
      <c r="EN43" s="1371"/>
      <c r="EO43" s="1371"/>
      <c r="EP43" s="1371"/>
      <c r="EQ43" s="1371"/>
      <c r="ER43" s="1374"/>
      <c r="ES43" s="88" t="s">
        <v>477</v>
      </c>
    </row>
    <row r="44" spans="1:161" s="99" customFormat="1" ht="18" customHeight="1">
      <c r="A44" s="1346" t="s">
        <v>250</v>
      </c>
      <c r="B44" s="1347"/>
      <c r="C44" s="1347"/>
      <c r="D44" s="1347"/>
      <c r="E44" s="1347"/>
      <c r="F44" s="1347"/>
      <c r="G44" s="1347"/>
      <c r="H44" s="1347"/>
      <c r="I44" s="1347"/>
      <c r="J44" s="1347"/>
      <c r="K44" s="1347"/>
      <c r="L44" s="1347"/>
      <c r="M44" s="1347"/>
      <c r="N44" s="1347"/>
      <c r="O44" s="1347"/>
      <c r="P44" s="1347"/>
      <c r="Q44" s="1347"/>
      <c r="R44" s="1347"/>
      <c r="S44" s="1347"/>
      <c r="T44" s="1347"/>
      <c r="U44" s="1347"/>
      <c r="V44" s="1347"/>
      <c r="W44" s="1347"/>
      <c r="X44" s="1347"/>
      <c r="Y44" s="1347"/>
      <c r="Z44" s="1347"/>
      <c r="AA44" s="1347"/>
      <c r="AB44" s="1347"/>
      <c r="AC44" s="1347"/>
      <c r="AD44" s="1347"/>
      <c r="AE44" s="1347"/>
      <c r="AF44" s="1347"/>
      <c r="AG44" s="1347"/>
      <c r="AH44" s="1347"/>
      <c r="AI44" s="1347"/>
      <c r="AJ44" s="1347"/>
      <c r="AK44" s="1347"/>
      <c r="AL44" s="1347"/>
      <c r="AM44" s="1347"/>
      <c r="AN44" s="1347"/>
      <c r="AO44" s="1347"/>
      <c r="AP44" s="1347"/>
      <c r="AQ44" s="1347"/>
      <c r="AR44" s="1347"/>
      <c r="AS44" s="1347"/>
      <c r="AT44" s="1347"/>
      <c r="AU44" s="1347"/>
      <c r="AV44" s="1347"/>
      <c r="AW44" s="1347"/>
      <c r="AX44" s="1347"/>
      <c r="AY44" s="1347"/>
      <c r="AZ44" s="1347"/>
      <c r="BA44" s="1347"/>
      <c r="BB44" s="1347"/>
      <c r="BC44" s="1347"/>
      <c r="BD44" s="1347"/>
      <c r="BE44" s="1347"/>
      <c r="BF44" s="1347"/>
      <c r="BG44" s="1347"/>
      <c r="BH44" s="1347"/>
      <c r="BI44" s="1347"/>
      <c r="BJ44" s="1347"/>
      <c r="BK44" s="1347"/>
      <c r="BL44" s="1347"/>
      <c r="BM44" s="1347"/>
      <c r="BN44" s="1347"/>
      <c r="BO44" s="1347"/>
      <c r="BP44" s="1347"/>
      <c r="BQ44" s="1347"/>
      <c r="BR44" s="1347"/>
      <c r="BS44" s="1347"/>
      <c r="BT44" s="1347"/>
      <c r="BU44" s="1347"/>
      <c r="BV44" s="1347"/>
      <c r="BW44" s="1347"/>
      <c r="BX44" s="1348" t="s">
        <v>251</v>
      </c>
      <c r="BY44" s="1349"/>
      <c r="BZ44" s="1349"/>
      <c r="CA44" s="1349"/>
      <c r="CB44" s="1349"/>
      <c r="CC44" s="1349"/>
      <c r="CD44" s="1349"/>
      <c r="CE44" s="1350"/>
      <c r="CF44" s="1351" t="s">
        <v>26</v>
      </c>
      <c r="CG44" s="1352"/>
      <c r="CH44" s="1352"/>
      <c r="CI44" s="1352"/>
      <c r="CJ44" s="1352"/>
      <c r="CK44" s="1352"/>
      <c r="CL44" s="1352"/>
      <c r="CM44" s="1352"/>
      <c r="CN44" s="1352"/>
      <c r="CO44" s="1352"/>
      <c r="CP44" s="1352"/>
      <c r="CQ44" s="1352"/>
      <c r="CR44" s="1353"/>
      <c r="CS44" s="1340">
        <f>CS45+CS47+CS48</f>
        <v>5923834.040000001</v>
      </c>
      <c r="CT44" s="1341"/>
      <c r="CU44" s="1341"/>
      <c r="CV44" s="1341"/>
      <c r="CW44" s="1341"/>
      <c r="CX44" s="1341"/>
      <c r="CY44" s="1341"/>
      <c r="CZ44" s="1341"/>
      <c r="DA44" s="1341"/>
      <c r="DB44" s="1341"/>
      <c r="DC44" s="1341"/>
      <c r="DD44" s="1341"/>
      <c r="DE44" s="1354"/>
      <c r="DF44" s="1340">
        <f>DF45+DF47+DF48</f>
        <v>0</v>
      </c>
      <c r="DG44" s="1341"/>
      <c r="DH44" s="1341"/>
      <c r="DI44" s="1341"/>
      <c r="DJ44" s="1341"/>
      <c r="DK44" s="1341"/>
      <c r="DL44" s="1341"/>
      <c r="DM44" s="1341"/>
      <c r="DN44" s="1341"/>
      <c r="DO44" s="1341"/>
      <c r="DP44" s="1341"/>
      <c r="DQ44" s="1341"/>
      <c r="DR44" s="1354"/>
      <c r="DS44" s="1340">
        <f>DS45+DS47+DS48</f>
        <v>0</v>
      </c>
      <c r="DT44" s="1341"/>
      <c r="DU44" s="1341"/>
      <c r="DV44" s="1341"/>
      <c r="DW44" s="1341"/>
      <c r="DX44" s="1341"/>
      <c r="DY44" s="1341"/>
      <c r="DZ44" s="1341"/>
      <c r="EA44" s="1341"/>
      <c r="EB44" s="1341"/>
      <c r="EC44" s="1341"/>
      <c r="ED44" s="1341"/>
      <c r="EE44" s="1354"/>
      <c r="EF44" s="1340"/>
      <c r="EG44" s="1341"/>
      <c r="EH44" s="1341"/>
      <c r="EI44" s="1341"/>
      <c r="EJ44" s="1341"/>
      <c r="EK44" s="1341"/>
      <c r="EL44" s="1341"/>
      <c r="EM44" s="1341"/>
      <c r="EN44" s="1341"/>
      <c r="EO44" s="1341"/>
      <c r="EP44" s="1341"/>
      <c r="EQ44" s="1341"/>
      <c r="ER44" s="1342"/>
      <c r="FE44" s="1378"/>
    </row>
    <row r="45" spans="1:161" ht="16.5" customHeight="1">
      <c r="A45" s="1254" t="s">
        <v>2</v>
      </c>
      <c r="B45" s="1255"/>
      <c r="C45" s="1255"/>
      <c r="D45" s="1255"/>
      <c r="E45" s="1255"/>
      <c r="F45" s="1255"/>
      <c r="G45" s="1255"/>
      <c r="H45" s="1255"/>
      <c r="I45" s="1255"/>
      <c r="J45" s="1255"/>
      <c r="K45" s="1255"/>
      <c r="L45" s="1255"/>
      <c r="M45" s="1255"/>
      <c r="N45" s="1255"/>
      <c r="O45" s="1255"/>
      <c r="P45" s="1255"/>
      <c r="Q45" s="1255"/>
      <c r="R45" s="1255"/>
      <c r="S45" s="1255"/>
      <c r="T45" s="1255"/>
      <c r="U45" s="1255"/>
      <c r="V45" s="1255"/>
      <c r="W45" s="1255"/>
      <c r="X45" s="1255"/>
      <c r="Y45" s="1255"/>
      <c r="Z45" s="1255"/>
      <c r="AA45" s="1255"/>
      <c r="AB45" s="1255"/>
      <c r="AC45" s="1255"/>
      <c r="AD45" s="1255"/>
      <c r="AE45" s="1255"/>
      <c r="AF45" s="1255"/>
      <c r="AG45" s="1255"/>
      <c r="AH45" s="1255"/>
      <c r="AI45" s="1255"/>
      <c r="AJ45" s="1255"/>
      <c r="AK45" s="1255"/>
      <c r="AL45" s="1255"/>
      <c r="AM45" s="1255"/>
      <c r="AN45" s="1255"/>
      <c r="AO45" s="1255"/>
      <c r="AP45" s="1255"/>
      <c r="AQ45" s="1255"/>
      <c r="AR45" s="1255"/>
      <c r="AS45" s="1255"/>
      <c r="AT45" s="1255"/>
      <c r="AU45" s="1255"/>
      <c r="AV45" s="1255"/>
      <c r="AW45" s="1255"/>
      <c r="AX45" s="1255"/>
      <c r="AY45" s="1255"/>
      <c r="AZ45" s="1255"/>
      <c r="BA45" s="1255"/>
      <c r="BB45" s="1255"/>
      <c r="BC45" s="1255"/>
      <c r="BD45" s="1255"/>
      <c r="BE45" s="1255"/>
      <c r="BF45" s="1255"/>
      <c r="BG45" s="1255"/>
      <c r="BH45" s="1255"/>
      <c r="BI45" s="1255"/>
      <c r="BJ45" s="1255"/>
      <c r="BK45" s="1255"/>
      <c r="BL45" s="1255"/>
      <c r="BM45" s="1255"/>
      <c r="BN45" s="1255"/>
      <c r="BO45" s="1255"/>
      <c r="BP45" s="1255"/>
      <c r="BQ45" s="1255"/>
      <c r="BR45" s="1255"/>
      <c r="BS45" s="1255"/>
      <c r="BT45" s="1255"/>
      <c r="BU45" s="1255"/>
      <c r="BV45" s="1255"/>
      <c r="BW45" s="1255"/>
      <c r="BX45" s="1355" t="s">
        <v>252</v>
      </c>
      <c r="BY45" s="1356"/>
      <c r="BZ45" s="1356"/>
      <c r="CA45" s="1356"/>
      <c r="CB45" s="1356"/>
      <c r="CC45" s="1356"/>
      <c r="CD45" s="1356"/>
      <c r="CE45" s="1357"/>
      <c r="CF45" s="1379" t="s">
        <v>26</v>
      </c>
      <c r="CG45" s="1356"/>
      <c r="CH45" s="1356"/>
      <c r="CI45" s="1356"/>
      <c r="CJ45" s="1356"/>
      <c r="CK45" s="1356"/>
      <c r="CL45" s="1356"/>
      <c r="CM45" s="1356"/>
      <c r="CN45" s="1356"/>
      <c r="CO45" s="1356"/>
      <c r="CP45" s="1356"/>
      <c r="CQ45" s="1356"/>
      <c r="CR45" s="1357"/>
      <c r="CS45" s="1381">
        <f>ВСЕГО!G21</f>
        <v>5870834.040000001</v>
      </c>
      <c r="CT45" s="1382"/>
      <c r="CU45" s="1382"/>
      <c r="CV45" s="1382"/>
      <c r="CW45" s="1382"/>
      <c r="CX45" s="1382"/>
      <c r="CY45" s="1382"/>
      <c r="CZ45" s="1382"/>
      <c r="DA45" s="1382"/>
      <c r="DB45" s="1382"/>
      <c r="DC45" s="1382"/>
      <c r="DD45" s="1382"/>
      <c r="DE45" s="1383"/>
      <c r="DF45" s="1381">
        <f>ВСЕГО!G131</f>
        <v>0</v>
      </c>
      <c r="DG45" s="1382"/>
      <c r="DH45" s="1382"/>
      <c r="DI45" s="1382"/>
      <c r="DJ45" s="1382"/>
      <c r="DK45" s="1382"/>
      <c r="DL45" s="1382"/>
      <c r="DM45" s="1382"/>
      <c r="DN45" s="1382"/>
      <c r="DO45" s="1382"/>
      <c r="DP45" s="1382"/>
      <c r="DQ45" s="1382"/>
      <c r="DR45" s="1383"/>
      <c r="DS45" s="1381">
        <f>ВСЕГО!G239</f>
        <v>0</v>
      </c>
      <c r="DT45" s="1382"/>
      <c r="DU45" s="1382"/>
      <c r="DV45" s="1382"/>
      <c r="DW45" s="1382"/>
      <c r="DX45" s="1382"/>
      <c r="DY45" s="1382"/>
      <c r="DZ45" s="1382"/>
      <c r="EA45" s="1382"/>
      <c r="EB45" s="1382"/>
      <c r="EC45" s="1382"/>
      <c r="ED45" s="1382"/>
      <c r="EE45" s="1383"/>
      <c r="EF45" s="1367"/>
      <c r="EG45" s="1368"/>
      <c r="EH45" s="1368"/>
      <c r="EI45" s="1368"/>
      <c r="EJ45" s="1368"/>
      <c r="EK45" s="1368"/>
      <c r="EL45" s="1368"/>
      <c r="EM45" s="1368"/>
      <c r="EN45" s="1368"/>
      <c r="EO45" s="1368"/>
      <c r="EP45" s="1368"/>
      <c r="EQ45" s="1368"/>
      <c r="ER45" s="1373"/>
      <c r="FE45" s="1378"/>
    </row>
    <row r="46" spans="1:161" ht="17.25" customHeight="1">
      <c r="A46" s="1375" t="s">
        <v>253</v>
      </c>
      <c r="B46" s="1376"/>
      <c r="C46" s="1376"/>
      <c r="D46" s="1376"/>
      <c r="E46" s="1376"/>
      <c r="F46" s="1376"/>
      <c r="G46" s="1376"/>
      <c r="H46" s="1376"/>
      <c r="I46" s="1376"/>
      <c r="J46" s="1376"/>
      <c r="K46" s="1376"/>
      <c r="L46" s="1376"/>
      <c r="M46" s="1376"/>
      <c r="N46" s="1376"/>
      <c r="O46" s="1376"/>
      <c r="P46" s="1376"/>
      <c r="Q46" s="1376"/>
      <c r="R46" s="1376"/>
      <c r="S46" s="1376"/>
      <c r="T46" s="1376"/>
      <c r="U46" s="1376"/>
      <c r="V46" s="1376"/>
      <c r="W46" s="1376"/>
      <c r="X46" s="1376"/>
      <c r="Y46" s="1376"/>
      <c r="Z46" s="1376"/>
      <c r="AA46" s="1376"/>
      <c r="AB46" s="1376"/>
      <c r="AC46" s="1376"/>
      <c r="AD46" s="1376"/>
      <c r="AE46" s="1376"/>
      <c r="AF46" s="1376"/>
      <c r="AG46" s="1376"/>
      <c r="AH46" s="1376"/>
      <c r="AI46" s="1376"/>
      <c r="AJ46" s="1376"/>
      <c r="AK46" s="1376"/>
      <c r="AL46" s="1376"/>
      <c r="AM46" s="1376"/>
      <c r="AN46" s="1376"/>
      <c r="AO46" s="1376"/>
      <c r="AP46" s="1376"/>
      <c r="AQ46" s="1376"/>
      <c r="AR46" s="1376"/>
      <c r="AS46" s="1376"/>
      <c r="AT46" s="1376"/>
      <c r="AU46" s="1376"/>
      <c r="AV46" s="1376"/>
      <c r="AW46" s="1376"/>
      <c r="AX46" s="1376"/>
      <c r="AY46" s="1376"/>
      <c r="AZ46" s="1376"/>
      <c r="BA46" s="1376"/>
      <c r="BB46" s="1376"/>
      <c r="BC46" s="1376"/>
      <c r="BD46" s="1376"/>
      <c r="BE46" s="1376"/>
      <c r="BF46" s="1376"/>
      <c r="BG46" s="1376"/>
      <c r="BH46" s="1376"/>
      <c r="BI46" s="1376"/>
      <c r="BJ46" s="1376"/>
      <c r="BK46" s="1376"/>
      <c r="BL46" s="1376"/>
      <c r="BM46" s="1376"/>
      <c r="BN46" s="1376"/>
      <c r="BO46" s="1376"/>
      <c r="BP46" s="1376"/>
      <c r="BQ46" s="1376"/>
      <c r="BR46" s="1376"/>
      <c r="BS46" s="1376"/>
      <c r="BT46" s="1376"/>
      <c r="BU46" s="1376"/>
      <c r="BV46" s="1376"/>
      <c r="BW46" s="1376"/>
      <c r="BX46" s="1358"/>
      <c r="BY46" s="1359"/>
      <c r="BZ46" s="1359"/>
      <c r="CA46" s="1359"/>
      <c r="CB46" s="1359"/>
      <c r="CC46" s="1359"/>
      <c r="CD46" s="1359"/>
      <c r="CE46" s="1360"/>
      <c r="CF46" s="1380"/>
      <c r="CG46" s="1359"/>
      <c r="CH46" s="1359"/>
      <c r="CI46" s="1359"/>
      <c r="CJ46" s="1359"/>
      <c r="CK46" s="1359"/>
      <c r="CL46" s="1359"/>
      <c r="CM46" s="1359"/>
      <c r="CN46" s="1359"/>
      <c r="CO46" s="1359"/>
      <c r="CP46" s="1359"/>
      <c r="CQ46" s="1359"/>
      <c r="CR46" s="1360"/>
      <c r="CS46" s="1384"/>
      <c r="CT46" s="1385"/>
      <c r="CU46" s="1385"/>
      <c r="CV46" s="1385"/>
      <c r="CW46" s="1385"/>
      <c r="CX46" s="1385"/>
      <c r="CY46" s="1385"/>
      <c r="CZ46" s="1385"/>
      <c r="DA46" s="1385"/>
      <c r="DB46" s="1385"/>
      <c r="DC46" s="1385"/>
      <c r="DD46" s="1385"/>
      <c r="DE46" s="1386"/>
      <c r="DF46" s="1384"/>
      <c r="DG46" s="1385"/>
      <c r="DH46" s="1385"/>
      <c r="DI46" s="1385"/>
      <c r="DJ46" s="1385"/>
      <c r="DK46" s="1385"/>
      <c r="DL46" s="1385"/>
      <c r="DM46" s="1385"/>
      <c r="DN46" s="1385"/>
      <c r="DO46" s="1385"/>
      <c r="DP46" s="1385"/>
      <c r="DQ46" s="1385"/>
      <c r="DR46" s="1386"/>
      <c r="DS46" s="1384"/>
      <c r="DT46" s="1385"/>
      <c r="DU46" s="1385"/>
      <c r="DV46" s="1385"/>
      <c r="DW46" s="1385"/>
      <c r="DX46" s="1385"/>
      <c r="DY46" s="1385"/>
      <c r="DZ46" s="1385"/>
      <c r="EA46" s="1385"/>
      <c r="EB46" s="1385"/>
      <c r="EC46" s="1385"/>
      <c r="ED46" s="1385"/>
      <c r="EE46" s="1386"/>
      <c r="EF46" s="1370"/>
      <c r="EG46" s="1371"/>
      <c r="EH46" s="1371"/>
      <c r="EI46" s="1371"/>
      <c r="EJ46" s="1371"/>
      <c r="EK46" s="1371"/>
      <c r="EL46" s="1371"/>
      <c r="EM46" s="1371"/>
      <c r="EN46" s="1371"/>
      <c r="EO46" s="1371"/>
      <c r="EP46" s="1371"/>
      <c r="EQ46" s="1371"/>
      <c r="ER46" s="1374"/>
      <c r="FE46" s="1378"/>
    </row>
    <row r="47" spans="1:161" ht="22.5" hidden="1" customHeight="1">
      <c r="A47" s="1377" t="s">
        <v>254</v>
      </c>
      <c r="B47" s="1376"/>
      <c r="C47" s="1376"/>
      <c r="D47" s="1376"/>
      <c r="E47" s="1376"/>
      <c r="F47" s="1376"/>
      <c r="G47" s="1376"/>
      <c r="H47" s="1376"/>
      <c r="I47" s="1376"/>
      <c r="J47" s="1376"/>
      <c r="K47" s="1376"/>
      <c r="L47" s="1376"/>
      <c r="M47" s="1376"/>
      <c r="N47" s="1376"/>
      <c r="O47" s="1376"/>
      <c r="P47" s="1376"/>
      <c r="Q47" s="1376"/>
      <c r="R47" s="1376"/>
      <c r="S47" s="1376"/>
      <c r="T47" s="1376"/>
      <c r="U47" s="1376"/>
      <c r="V47" s="1376"/>
      <c r="W47" s="1376"/>
      <c r="X47" s="1376"/>
      <c r="Y47" s="1376"/>
      <c r="Z47" s="1376"/>
      <c r="AA47" s="1376"/>
      <c r="AB47" s="1376"/>
      <c r="AC47" s="1376"/>
      <c r="AD47" s="1376"/>
      <c r="AE47" s="1376"/>
      <c r="AF47" s="1376"/>
      <c r="AG47" s="1376"/>
      <c r="AH47" s="1376"/>
      <c r="AI47" s="1376"/>
      <c r="AJ47" s="1376"/>
      <c r="AK47" s="1376"/>
      <c r="AL47" s="1376"/>
      <c r="AM47" s="1376"/>
      <c r="AN47" s="1376"/>
      <c r="AO47" s="1376"/>
      <c r="AP47" s="1376"/>
      <c r="AQ47" s="1376"/>
      <c r="AR47" s="1376"/>
      <c r="AS47" s="1376"/>
      <c r="AT47" s="1376"/>
      <c r="AU47" s="1376"/>
      <c r="AV47" s="1376"/>
      <c r="AW47" s="1376"/>
      <c r="AX47" s="1376"/>
      <c r="AY47" s="1376"/>
      <c r="AZ47" s="1376"/>
      <c r="BA47" s="1376"/>
      <c r="BB47" s="1376"/>
      <c r="BC47" s="1376"/>
      <c r="BD47" s="1376"/>
      <c r="BE47" s="1376"/>
      <c r="BF47" s="1376"/>
      <c r="BG47" s="1376"/>
      <c r="BH47" s="1376"/>
      <c r="BI47" s="1376"/>
      <c r="BJ47" s="1376"/>
      <c r="BK47" s="1376"/>
      <c r="BL47" s="1376"/>
      <c r="BM47" s="1376"/>
      <c r="BN47" s="1376"/>
      <c r="BO47" s="1376"/>
      <c r="BP47" s="1376"/>
      <c r="BQ47" s="1376"/>
      <c r="BR47" s="1376"/>
      <c r="BS47" s="1376"/>
      <c r="BT47" s="1376"/>
      <c r="BU47" s="1376"/>
      <c r="BV47" s="1376"/>
      <c r="BW47" s="1376"/>
      <c r="BX47" s="1277" t="s">
        <v>255</v>
      </c>
      <c r="BY47" s="1278"/>
      <c r="BZ47" s="1278"/>
      <c r="CA47" s="1278"/>
      <c r="CB47" s="1278"/>
      <c r="CC47" s="1278"/>
      <c r="CD47" s="1278"/>
      <c r="CE47" s="1279"/>
      <c r="CF47" s="1361" t="s">
        <v>26</v>
      </c>
      <c r="CG47" s="1362"/>
      <c r="CH47" s="1362"/>
      <c r="CI47" s="1362"/>
      <c r="CJ47" s="1362"/>
      <c r="CK47" s="1362"/>
      <c r="CL47" s="1362"/>
      <c r="CM47" s="1362"/>
      <c r="CN47" s="1362"/>
      <c r="CO47" s="1362"/>
      <c r="CP47" s="1362"/>
      <c r="CQ47" s="1362"/>
      <c r="CR47" s="1363"/>
      <c r="CS47" s="1367"/>
      <c r="CT47" s="1368"/>
      <c r="CU47" s="1368"/>
      <c r="CV47" s="1368"/>
      <c r="CW47" s="1368"/>
      <c r="CX47" s="1368"/>
      <c r="CY47" s="1368"/>
      <c r="CZ47" s="1368"/>
      <c r="DA47" s="1368"/>
      <c r="DB47" s="1368"/>
      <c r="DC47" s="1368"/>
      <c r="DD47" s="1368"/>
      <c r="DE47" s="1369"/>
      <c r="DF47" s="1367"/>
      <c r="DG47" s="1368"/>
      <c r="DH47" s="1368"/>
      <c r="DI47" s="1368"/>
      <c r="DJ47" s="1368"/>
      <c r="DK47" s="1368"/>
      <c r="DL47" s="1368"/>
      <c r="DM47" s="1368"/>
      <c r="DN47" s="1368"/>
      <c r="DO47" s="1368"/>
      <c r="DP47" s="1368"/>
      <c r="DQ47" s="1368"/>
      <c r="DR47" s="1369"/>
      <c r="DS47" s="1367"/>
      <c r="DT47" s="1368"/>
      <c r="DU47" s="1368"/>
      <c r="DV47" s="1368"/>
      <c r="DW47" s="1368"/>
      <c r="DX47" s="1368"/>
      <c r="DY47" s="1368"/>
      <c r="DZ47" s="1368"/>
      <c r="EA47" s="1368"/>
      <c r="EB47" s="1368"/>
      <c r="EC47" s="1368"/>
      <c r="ED47" s="1368"/>
      <c r="EE47" s="1369"/>
      <c r="EF47" s="1367"/>
      <c r="EG47" s="1368"/>
      <c r="EH47" s="1368"/>
      <c r="EI47" s="1368"/>
      <c r="EJ47" s="1368"/>
      <c r="EK47" s="1368"/>
      <c r="EL47" s="1368"/>
      <c r="EM47" s="1368"/>
      <c r="EN47" s="1368"/>
      <c r="EO47" s="1368"/>
      <c r="EP47" s="1368"/>
      <c r="EQ47" s="1368"/>
      <c r="ER47" s="1373"/>
      <c r="FE47" s="1378"/>
    </row>
    <row r="48" spans="1:161" ht="22.5" customHeight="1">
      <c r="A48" s="1375" t="s">
        <v>699</v>
      </c>
      <c r="B48" s="1376"/>
      <c r="C48" s="1376"/>
      <c r="D48" s="1376"/>
      <c r="E48" s="1376"/>
      <c r="F48" s="1376"/>
      <c r="G48" s="1376"/>
      <c r="H48" s="1376"/>
      <c r="I48" s="1376"/>
      <c r="J48" s="1376"/>
      <c r="K48" s="1376"/>
      <c r="L48" s="1376"/>
      <c r="M48" s="1376"/>
      <c r="N48" s="1376"/>
      <c r="O48" s="1376"/>
      <c r="P48" s="1376"/>
      <c r="Q48" s="1376"/>
      <c r="R48" s="1376"/>
      <c r="S48" s="1376"/>
      <c r="T48" s="1376"/>
      <c r="U48" s="1376"/>
      <c r="V48" s="1376"/>
      <c r="W48" s="1376"/>
      <c r="X48" s="1376"/>
      <c r="Y48" s="1376"/>
      <c r="Z48" s="1376"/>
      <c r="AA48" s="1376"/>
      <c r="AB48" s="1376"/>
      <c r="AC48" s="1376"/>
      <c r="AD48" s="1376"/>
      <c r="AE48" s="1376"/>
      <c r="AF48" s="1376"/>
      <c r="AG48" s="1376"/>
      <c r="AH48" s="1376"/>
      <c r="AI48" s="1376"/>
      <c r="AJ48" s="1376"/>
      <c r="AK48" s="1376"/>
      <c r="AL48" s="1376"/>
      <c r="AM48" s="1376"/>
      <c r="AN48" s="1376"/>
      <c r="AO48" s="1376"/>
      <c r="AP48" s="1376"/>
      <c r="AQ48" s="1376"/>
      <c r="AR48" s="1376"/>
      <c r="AS48" s="1376"/>
      <c r="AT48" s="1376"/>
      <c r="AU48" s="1376"/>
      <c r="AV48" s="1376"/>
      <c r="AW48" s="1376"/>
      <c r="AX48" s="1376"/>
      <c r="AY48" s="1376"/>
      <c r="AZ48" s="1376"/>
      <c r="BA48" s="1376"/>
      <c r="BB48" s="1376"/>
      <c r="BC48" s="1376"/>
      <c r="BD48" s="1376"/>
      <c r="BE48" s="1376"/>
      <c r="BF48" s="1376"/>
      <c r="BG48" s="1376"/>
      <c r="BH48" s="1376"/>
      <c r="BI48" s="1376"/>
      <c r="BJ48" s="1376"/>
      <c r="BK48" s="1376"/>
      <c r="BL48" s="1376"/>
      <c r="BM48" s="1376"/>
      <c r="BN48" s="1376"/>
      <c r="BO48" s="1376"/>
      <c r="BP48" s="1376"/>
      <c r="BQ48" s="1376"/>
      <c r="BR48" s="1376"/>
      <c r="BS48" s="1376"/>
      <c r="BT48" s="1376"/>
      <c r="BU48" s="1376"/>
      <c r="BV48" s="1376"/>
      <c r="BW48" s="1376"/>
      <c r="BX48" s="1358" t="s">
        <v>698</v>
      </c>
      <c r="BY48" s="1359"/>
      <c r="BZ48" s="1359"/>
      <c r="CA48" s="1359"/>
      <c r="CB48" s="1359"/>
      <c r="CC48" s="1359"/>
      <c r="CD48" s="1359"/>
      <c r="CE48" s="1360"/>
      <c r="CF48" s="1361" t="s">
        <v>26</v>
      </c>
      <c r="CG48" s="1362"/>
      <c r="CH48" s="1362"/>
      <c r="CI48" s="1362"/>
      <c r="CJ48" s="1362"/>
      <c r="CK48" s="1362"/>
      <c r="CL48" s="1362"/>
      <c r="CM48" s="1362"/>
      <c r="CN48" s="1362"/>
      <c r="CO48" s="1362"/>
      <c r="CP48" s="1362"/>
      <c r="CQ48" s="1362"/>
      <c r="CR48" s="1363"/>
      <c r="CS48" s="1367">
        <f>ВСЕГО!H21</f>
        <v>53000</v>
      </c>
      <c r="CT48" s="1368"/>
      <c r="CU48" s="1368"/>
      <c r="CV48" s="1368"/>
      <c r="CW48" s="1368"/>
      <c r="CX48" s="1368"/>
      <c r="CY48" s="1368"/>
      <c r="CZ48" s="1368"/>
      <c r="DA48" s="1368"/>
      <c r="DB48" s="1368"/>
      <c r="DC48" s="1368"/>
      <c r="DD48" s="1368"/>
      <c r="DE48" s="1369"/>
      <c r="DF48" s="1367">
        <f>ВСЕГО!H133</f>
        <v>0</v>
      </c>
      <c r="DG48" s="1368"/>
      <c r="DH48" s="1368"/>
      <c r="DI48" s="1368"/>
      <c r="DJ48" s="1368"/>
      <c r="DK48" s="1368"/>
      <c r="DL48" s="1368"/>
      <c r="DM48" s="1368"/>
      <c r="DN48" s="1368"/>
      <c r="DO48" s="1368"/>
      <c r="DP48" s="1368"/>
      <c r="DQ48" s="1368"/>
      <c r="DR48" s="1369"/>
      <c r="DS48" s="1367">
        <f>ВСЕГО!H241</f>
        <v>0</v>
      </c>
      <c r="DT48" s="1368"/>
      <c r="DU48" s="1368"/>
      <c r="DV48" s="1368"/>
      <c r="DW48" s="1368"/>
      <c r="DX48" s="1368"/>
      <c r="DY48" s="1368"/>
      <c r="DZ48" s="1368"/>
      <c r="EA48" s="1368"/>
      <c r="EB48" s="1368"/>
      <c r="EC48" s="1368"/>
      <c r="ED48" s="1368"/>
      <c r="EE48" s="1369"/>
      <c r="EF48" s="1367"/>
      <c r="EG48" s="1368"/>
      <c r="EH48" s="1368"/>
      <c r="EI48" s="1368"/>
      <c r="EJ48" s="1368"/>
      <c r="EK48" s="1368"/>
      <c r="EL48" s="1368"/>
      <c r="EM48" s="1368"/>
      <c r="EN48" s="1368"/>
      <c r="EO48" s="1368"/>
      <c r="EP48" s="1368"/>
      <c r="EQ48" s="1368"/>
      <c r="ER48" s="1373"/>
      <c r="FE48" s="1378"/>
    </row>
    <row r="49" spans="1:161" s="99" customFormat="1" ht="20.25" customHeight="1">
      <c r="A49" s="1346" t="s">
        <v>256</v>
      </c>
      <c r="B49" s="1347"/>
      <c r="C49" s="1347"/>
      <c r="D49" s="1347"/>
      <c r="E49" s="1347"/>
      <c r="F49" s="1347"/>
      <c r="G49" s="1347"/>
      <c r="H49" s="1347"/>
      <c r="I49" s="1347"/>
      <c r="J49" s="1347"/>
      <c r="K49" s="1347"/>
      <c r="L49" s="1347"/>
      <c r="M49" s="1347"/>
      <c r="N49" s="1347"/>
      <c r="O49" s="1347"/>
      <c r="P49" s="1347"/>
      <c r="Q49" s="1347"/>
      <c r="R49" s="1347"/>
      <c r="S49" s="1347"/>
      <c r="T49" s="1347"/>
      <c r="U49" s="1347"/>
      <c r="V49" s="1347"/>
      <c r="W49" s="1347"/>
      <c r="X49" s="1347"/>
      <c r="Y49" s="1347"/>
      <c r="Z49" s="1347"/>
      <c r="AA49" s="1347"/>
      <c r="AB49" s="1347"/>
      <c r="AC49" s="1347"/>
      <c r="AD49" s="1347"/>
      <c r="AE49" s="1347"/>
      <c r="AF49" s="1347"/>
      <c r="AG49" s="1347"/>
      <c r="AH49" s="1347"/>
      <c r="AI49" s="1347"/>
      <c r="AJ49" s="1347"/>
      <c r="AK49" s="1347"/>
      <c r="AL49" s="1347"/>
      <c r="AM49" s="1347"/>
      <c r="AN49" s="1347"/>
      <c r="AO49" s="1347"/>
      <c r="AP49" s="1347"/>
      <c r="AQ49" s="1347"/>
      <c r="AR49" s="1347"/>
      <c r="AS49" s="1347"/>
      <c r="AT49" s="1347"/>
      <c r="AU49" s="1347"/>
      <c r="AV49" s="1347"/>
      <c r="AW49" s="1347"/>
      <c r="AX49" s="1347"/>
      <c r="AY49" s="1347"/>
      <c r="AZ49" s="1347"/>
      <c r="BA49" s="1347"/>
      <c r="BB49" s="1347"/>
      <c r="BC49" s="1347"/>
      <c r="BD49" s="1347"/>
      <c r="BE49" s="1347"/>
      <c r="BF49" s="1347"/>
      <c r="BG49" s="1347"/>
      <c r="BH49" s="1347"/>
      <c r="BI49" s="1347"/>
      <c r="BJ49" s="1347"/>
      <c r="BK49" s="1347"/>
      <c r="BL49" s="1347"/>
      <c r="BM49" s="1347"/>
      <c r="BN49" s="1347"/>
      <c r="BO49" s="1347"/>
      <c r="BP49" s="1347"/>
      <c r="BQ49" s="1347"/>
      <c r="BR49" s="1347"/>
      <c r="BS49" s="1347"/>
      <c r="BT49" s="1347"/>
      <c r="BU49" s="1347"/>
      <c r="BV49" s="1347"/>
      <c r="BW49" s="1347"/>
      <c r="BX49" s="1348" t="s">
        <v>257</v>
      </c>
      <c r="BY49" s="1349"/>
      <c r="BZ49" s="1349"/>
      <c r="CA49" s="1349"/>
      <c r="CB49" s="1349"/>
      <c r="CC49" s="1349"/>
      <c r="CD49" s="1349"/>
      <c r="CE49" s="1350"/>
      <c r="CF49" s="1351" t="s">
        <v>27</v>
      </c>
      <c r="CG49" s="1352"/>
      <c r="CH49" s="1352"/>
      <c r="CI49" s="1352"/>
      <c r="CJ49" s="1352"/>
      <c r="CK49" s="1352"/>
      <c r="CL49" s="1352"/>
      <c r="CM49" s="1352"/>
      <c r="CN49" s="1352"/>
      <c r="CO49" s="1352"/>
      <c r="CP49" s="1352"/>
      <c r="CQ49" s="1352"/>
      <c r="CR49" s="1353"/>
      <c r="CS49" s="1340">
        <f>ВСЕГО!H26</f>
        <v>0</v>
      </c>
      <c r="CT49" s="1341"/>
      <c r="CU49" s="1341"/>
      <c r="CV49" s="1341"/>
      <c r="CW49" s="1341"/>
      <c r="CX49" s="1341"/>
      <c r="CY49" s="1341"/>
      <c r="CZ49" s="1341"/>
      <c r="DA49" s="1341"/>
      <c r="DB49" s="1341"/>
      <c r="DC49" s="1341"/>
      <c r="DD49" s="1341"/>
      <c r="DE49" s="1354"/>
      <c r="DF49" s="1340">
        <f>ВСЕГО!H134</f>
        <v>0</v>
      </c>
      <c r="DG49" s="1341"/>
      <c r="DH49" s="1341"/>
      <c r="DI49" s="1341"/>
      <c r="DJ49" s="1341"/>
      <c r="DK49" s="1341"/>
      <c r="DL49" s="1341"/>
      <c r="DM49" s="1341"/>
      <c r="DN49" s="1341"/>
      <c r="DO49" s="1341"/>
      <c r="DP49" s="1341"/>
      <c r="DQ49" s="1341"/>
      <c r="DR49" s="1354"/>
      <c r="DS49" s="1340">
        <f>ВСЕГО!H242</f>
        <v>0</v>
      </c>
      <c r="DT49" s="1341"/>
      <c r="DU49" s="1341"/>
      <c r="DV49" s="1341"/>
      <c r="DW49" s="1341"/>
      <c r="DX49" s="1341"/>
      <c r="DY49" s="1341"/>
      <c r="DZ49" s="1341"/>
      <c r="EA49" s="1341"/>
      <c r="EB49" s="1341"/>
      <c r="EC49" s="1341"/>
      <c r="ED49" s="1341"/>
      <c r="EE49" s="1354"/>
      <c r="EF49" s="1340"/>
      <c r="EG49" s="1341"/>
      <c r="EH49" s="1341"/>
      <c r="EI49" s="1341"/>
      <c r="EJ49" s="1341"/>
      <c r="EK49" s="1341"/>
      <c r="EL49" s="1341"/>
      <c r="EM49" s="1341"/>
      <c r="EN49" s="1341"/>
      <c r="EO49" s="1341"/>
      <c r="EP49" s="1341"/>
      <c r="EQ49" s="1341"/>
      <c r="ER49" s="1342"/>
      <c r="FE49" s="1378"/>
    </row>
    <row r="50" spans="1:161" ht="11.1" hidden="1" customHeight="1">
      <c r="A50" s="1254" t="s">
        <v>2</v>
      </c>
      <c r="B50" s="1255"/>
      <c r="C50" s="1255"/>
      <c r="D50" s="1255"/>
      <c r="E50" s="1255"/>
      <c r="F50" s="1255"/>
      <c r="G50" s="1255"/>
      <c r="H50" s="1255"/>
      <c r="I50" s="1255"/>
      <c r="J50" s="1255"/>
      <c r="K50" s="1255"/>
      <c r="L50" s="1255"/>
      <c r="M50" s="1255"/>
      <c r="N50" s="1255"/>
      <c r="O50" s="1255"/>
      <c r="P50" s="1255"/>
      <c r="Q50" s="1255"/>
      <c r="R50" s="1255"/>
      <c r="S50" s="1255"/>
      <c r="T50" s="1255"/>
      <c r="U50" s="1255"/>
      <c r="V50" s="1255"/>
      <c r="W50" s="1255"/>
      <c r="X50" s="1255"/>
      <c r="Y50" s="1255"/>
      <c r="Z50" s="1255"/>
      <c r="AA50" s="1255"/>
      <c r="AB50" s="1255"/>
      <c r="AC50" s="1255"/>
      <c r="AD50" s="1255"/>
      <c r="AE50" s="1255"/>
      <c r="AF50" s="1255"/>
      <c r="AG50" s="1255"/>
      <c r="AH50" s="1255"/>
      <c r="AI50" s="1255"/>
      <c r="AJ50" s="1255"/>
      <c r="AK50" s="1255"/>
      <c r="AL50" s="1255"/>
      <c r="AM50" s="1255"/>
      <c r="AN50" s="1255"/>
      <c r="AO50" s="1255"/>
      <c r="AP50" s="1255"/>
      <c r="AQ50" s="1255"/>
      <c r="AR50" s="1255"/>
      <c r="AS50" s="1255"/>
      <c r="AT50" s="1255"/>
      <c r="AU50" s="1255"/>
      <c r="AV50" s="1255"/>
      <c r="AW50" s="1255"/>
      <c r="AX50" s="1255"/>
      <c r="AY50" s="1255"/>
      <c r="AZ50" s="1255"/>
      <c r="BA50" s="1255"/>
      <c r="BB50" s="1255"/>
      <c r="BC50" s="1255"/>
      <c r="BD50" s="1255"/>
      <c r="BE50" s="1255"/>
      <c r="BF50" s="1255"/>
      <c r="BG50" s="1255"/>
      <c r="BH50" s="1255"/>
      <c r="BI50" s="1255"/>
      <c r="BJ50" s="1255"/>
      <c r="BK50" s="1255"/>
      <c r="BL50" s="1255"/>
      <c r="BM50" s="1255"/>
      <c r="BN50" s="1255"/>
      <c r="BO50" s="1255"/>
      <c r="BP50" s="1255"/>
      <c r="BQ50" s="1255"/>
      <c r="BR50" s="1255"/>
      <c r="BS50" s="1255"/>
      <c r="BT50" s="1255"/>
      <c r="BU50" s="1255"/>
      <c r="BV50" s="1255"/>
      <c r="BW50" s="1255"/>
      <c r="BX50" s="1355" t="s">
        <v>258</v>
      </c>
      <c r="BY50" s="1356"/>
      <c r="BZ50" s="1356"/>
      <c r="CA50" s="1356"/>
      <c r="CB50" s="1356"/>
      <c r="CC50" s="1356"/>
      <c r="CD50" s="1356"/>
      <c r="CE50" s="1357"/>
      <c r="CF50" s="1361"/>
      <c r="CG50" s="1362"/>
      <c r="CH50" s="1362"/>
      <c r="CI50" s="1362"/>
      <c r="CJ50" s="1362"/>
      <c r="CK50" s="1362"/>
      <c r="CL50" s="1362"/>
      <c r="CM50" s="1362"/>
      <c r="CN50" s="1362"/>
      <c r="CO50" s="1362"/>
      <c r="CP50" s="1362"/>
      <c r="CQ50" s="1362"/>
      <c r="CR50" s="1363"/>
      <c r="CS50" s="1367"/>
      <c r="CT50" s="1368"/>
      <c r="CU50" s="1368"/>
      <c r="CV50" s="1368"/>
      <c r="CW50" s="1368"/>
      <c r="CX50" s="1368"/>
      <c r="CY50" s="1368"/>
      <c r="CZ50" s="1368"/>
      <c r="DA50" s="1368"/>
      <c r="DB50" s="1368"/>
      <c r="DC50" s="1368"/>
      <c r="DD50" s="1368"/>
      <c r="DE50" s="1369"/>
      <c r="DF50" s="1367"/>
      <c r="DG50" s="1368"/>
      <c r="DH50" s="1368"/>
      <c r="DI50" s="1368"/>
      <c r="DJ50" s="1368"/>
      <c r="DK50" s="1368"/>
      <c r="DL50" s="1368"/>
      <c r="DM50" s="1368"/>
      <c r="DN50" s="1368"/>
      <c r="DO50" s="1368"/>
      <c r="DP50" s="1368"/>
      <c r="DQ50" s="1368"/>
      <c r="DR50" s="1369"/>
      <c r="DS50" s="1367"/>
      <c r="DT50" s="1368"/>
      <c r="DU50" s="1368"/>
      <c r="DV50" s="1368"/>
      <c r="DW50" s="1368"/>
      <c r="DX50" s="1368"/>
      <c r="DY50" s="1368"/>
      <c r="DZ50" s="1368"/>
      <c r="EA50" s="1368"/>
      <c r="EB50" s="1368"/>
      <c r="EC50" s="1368"/>
      <c r="ED50" s="1368"/>
      <c r="EE50" s="1369"/>
      <c r="EF50" s="1367"/>
      <c r="EG50" s="1368"/>
      <c r="EH50" s="1368"/>
      <c r="EI50" s="1368"/>
      <c r="EJ50" s="1368"/>
      <c r="EK50" s="1368"/>
      <c r="EL50" s="1368"/>
      <c r="EM50" s="1368"/>
      <c r="EN50" s="1368"/>
      <c r="EO50" s="1368"/>
      <c r="EP50" s="1368"/>
      <c r="EQ50" s="1368"/>
      <c r="ER50" s="1373"/>
      <c r="FE50" s="1378"/>
    </row>
    <row r="51" spans="1:161" ht="4.5" hidden="1" customHeight="1">
      <c r="A51" s="1375"/>
      <c r="B51" s="1376"/>
      <c r="C51" s="1376"/>
      <c r="D51" s="1376"/>
      <c r="E51" s="1376"/>
      <c r="F51" s="1376"/>
      <c r="G51" s="1376"/>
      <c r="H51" s="1376"/>
      <c r="I51" s="1376"/>
      <c r="J51" s="1376"/>
      <c r="K51" s="1376"/>
      <c r="L51" s="1376"/>
      <c r="M51" s="1376"/>
      <c r="N51" s="1376"/>
      <c r="O51" s="1376"/>
      <c r="P51" s="1376"/>
      <c r="Q51" s="1376"/>
      <c r="R51" s="1376"/>
      <c r="S51" s="1376"/>
      <c r="T51" s="1376"/>
      <c r="U51" s="1376"/>
      <c r="V51" s="1376"/>
      <c r="W51" s="1376"/>
      <c r="X51" s="1376"/>
      <c r="Y51" s="1376"/>
      <c r="Z51" s="1376"/>
      <c r="AA51" s="1376"/>
      <c r="AB51" s="1376"/>
      <c r="AC51" s="1376"/>
      <c r="AD51" s="1376"/>
      <c r="AE51" s="1376"/>
      <c r="AF51" s="1376"/>
      <c r="AG51" s="1376"/>
      <c r="AH51" s="1376"/>
      <c r="AI51" s="1376"/>
      <c r="AJ51" s="1376"/>
      <c r="AK51" s="1376"/>
      <c r="AL51" s="1376"/>
      <c r="AM51" s="1376"/>
      <c r="AN51" s="1376"/>
      <c r="AO51" s="1376"/>
      <c r="AP51" s="1376"/>
      <c r="AQ51" s="1376"/>
      <c r="AR51" s="1376"/>
      <c r="AS51" s="1376"/>
      <c r="AT51" s="1376"/>
      <c r="AU51" s="1376"/>
      <c r="AV51" s="1376"/>
      <c r="AW51" s="1376"/>
      <c r="AX51" s="1376"/>
      <c r="AY51" s="1376"/>
      <c r="AZ51" s="1376"/>
      <c r="BA51" s="1376"/>
      <c r="BB51" s="1376"/>
      <c r="BC51" s="1376"/>
      <c r="BD51" s="1376"/>
      <c r="BE51" s="1376"/>
      <c r="BF51" s="1376"/>
      <c r="BG51" s="1376"/>
      <c r="BH51" s="1376"/>
      <c r="BI51" s="1376"/>
      <c r="BJ51" s="1376"/>
      <c r="BK51" s="1376"/>
      <c r="BL51" s="1376"/>
      <c r="BM51" s="1376"/>
      <c r="BN51" s="1376"/>
      <c r="BO51" s="1376"/>
      <c r="BP51" s="1376"/>
      <c r="BQ51" s="1376"/>
      <c r="BR51" s="1376"/>
      <c r="BS51" s="1376"/>
      <c r="BT51" s="1376"/>
      <c r="BU51" s="1376"/>
      <c r="BV51" s="1376"/>
      <c r="BW51" s="1376"/>
      <c r="BX51" s="1358"/>
      <c r="BY51" s="1359"/>
      <c r="BZ51" s="1359"/>
      <c r="CA51" s="1359"/>
      <c r="CB51" s="1359"/>
      <c r="CC51" s="1359"/>
      <c r="CD51" s="1359"/>
      <c r="CE51" s="1360"/>
      <c r="CF51" s="1364"/>
      <c r="CG51" s="1365"/>
      <c r="CH51" s="1365"/>
      <c r="CI51" s="1365"/>
      <c r="CJ51" s="1365"/>
      <c r="CK51" s="1365"/>
      <c r="CL51" s="1365"/>
      <c r="CM51" s="1365"/>
      <c r="CN51" s="1365"/>
      <c r="CO51" s="1365"/>
      <c r="CP51" s="1365"/>
      <c r="CQ51" s="1365"/>
      <c r="CR51" s="1366"/>
      <c r="CS51" s="1370"/>
      <c r="CT51" s="1371"/>
      <c r="CU51" s="1371"/>
      <c r="CV51" s="1371"/>
      <c r="CW51" s="1371"/>
      <c r="CX51" s="1371"/>
      <c r="CY51" s="1371"/>
      <c r="CZ51" s="1371"/>
      <c r="DA51" s="1371"/>
      <c r="DB51" s="1371"/>
      <c r="DC51" s="1371"/>
      <c r="DD51" s="1371"/>
      <c r="DE51" s="1372"/>
      <c r="DF51" s="1370"/>
      <c r="DG51" s="1371"/>
      <c r="DH51" s="1371"/>
      <c r="DI51" s="1371"/>
      <c r="DJ51" s="1371"/>
      <c r="DK51" s="1371"/>
      <c r="DL51" s="1371"/>
      <c r="DM51" s="1371"/>
      <c r="DN51" s="1371"/>
      <c r="DO51" s="1371"/>
      <c r="DP51" s="1371"/>
      <c r="DQ51" s="1371"/>
      <c r="DR51" s="1372"/>
      <c r="DS51" s="1370"/>
      <c r="DT51" s="1371"/>
      <c r="DU51" s="1371"/>
      <c r="DV51" s="1371"/>
      <c r="DW51" s="1371"/>
      <c r="DX51" s="1371"/>
      <c r="DY51" s="1371"/>
      <c r="DZ51" s="1371"/>
      <c r="EA51" s="1371"/>
      <c r="EB51" s="1371"/>
      <c r="EC51" s="1371"/>
      <c r="ED51" s="1371"/>
      <c r="EE51" s="1372"/>
      <c r="EF51" s="1370"/>
      <c r="EG51" s="1371"/>
      <c r="EH51" s="1371"/>
      <c r="EI51" s="1371"/>
      <c r="EJ51" s="1371"/>
      <c r="EK51" s="1371"/>
      <c r="EL51" s="1371"/>
      <c r="EM51" s="1371"/>
      <c r="EN51" s="1371"/>
      <c r="EO51" s="1371"/>
      <c r="EP51" s="1371"/>
      <c r="EQ51" s="1371"/>
      <c r="ER51" s="1374"/>
    </row>
    <row r="52" spans="1:161" ht="11.1" hidden="1" customHeight="1">
      <c r="A52" s="1377"/>
      <c r="B52" s="1376"/>
      <c r="C52" s="1376"/>
      <c r="D52" s="1376"/>
      <c r="E52" s="1376"/>
      <c r="F52" s="1376"/>
      <c r="G52" s="1376"/>
      <c r="H52" s="1376"/>
      <c r="I52" s="1376"/>
      <c r="J52" s="1376"/>
      <c r="K52" s="1376"/>
      <c r="L52" s="1376"/>
      <c r="M52" s="1376"/>
      <c r="N52" s="1376"/>
      <c r="O52" s="1376"/>
      <c r="P52" s="1376"/>
      <c r="Q52" s="1376"/>
      <c r="R52" s="1376"/>
      <c r="S52" s="1376"/>
      <c r="T52" s="1376"/>
      <c r="U52" s="1376"/>
      <c r="V52" s="1376"/>
      <c r="W52" s="1376"/>
      <c r="X52" s="1376"/>
      <c r="Y52" s="1376"/>
      <c r="Z52" s="1376"/>
      <c r="AA52" s="1376"/>
      <c r="AB52" s="1376"/>
      <c r="AC52" s="1376"/>
      <c r="AD52" s="1376"/>
      <c r="AE52" s="1376"/>
      <c r="AF52" s="1376"/>
      <c r="AG52" s="1376"/>
      <c r="AH52" s="1376"/>
      <c r="AI52" s="1376"/>
      <c r="AJ52" s="1376"/>
      <c r="AK52" s="1376"/>
      <c r="AL52" s="1376"/>
      <c r="AM52" s="1376"/>
      <c r="AN52" s="1376"/>
      <c r="AO52" s="1376"/>
      <c r="AP52" s="1376"/>
      <c r="AQ52" s="1376"/>
      <c r="AR52" s="1376"/>
      <c r="AS52" s="1376"/>
      <c r="AT52" s="1376"/>
      <c r="AU52" s="1376"/>
      <c r="AV52" s="1376"/>
      <c r="AW52" s="1376"/>
      <c r="AX52" s="1376"/>
      <c r="AY52" s="1376"/>
      <c r="AZ52" s="1376"/>
      <c r="BA52" s="1376"/>
      <c r="BB52" s="1376"/>
      <c r="BC52" s="1376"/>
      <c r="BD52" s="1376"/>
      <c r="BE52" s="1376"/>
      <c r="BF52" s="1376"/>
      <c r="BG52" s="1376"/>
      <c r="BH52" s="1376"/>
      <c r="BI52" s="1376"/>
      <c r="BJ52" s="1376"/>
      <c r="BK52" s="1376"/>
      <c r="BL52" s="1376"/>
      <c r="BM52" s="1376"/>
      <c r="BN52" s="1376"/>
      <c r="BO52" s="1376"/>
      <c r="BP52" s="1376"/>
      <c r="BQ52" s="1376"/>
      <c r="BR52" s="1376"/>
      <c r="BS52" s="1376"/>
      <c r="BT52" s="1376"/>
      <c r="BU52" s="1376"/>
      <c r="BV52" s="1376"/>
      <c r="BW52" s="1376"/>
      <c r="BX52" s="1277" t="s">
        <v>259</v>
      </c>
      <c r="BY52" s="1278"/>
      <c r="BZ52" s="1278"/>
      <c r="CA52" s="1278"/>
      <c r="CB52" s="1278"/>
      <c r="CC52" s="1278"/>
      <c r="CD52" s="1278"/>
      <c r="CE52" s="1279"/>
      <c r="CF52" s="1280"/>
      <c r="CG52" s="1281"/>
      <c r="CH52" s="1281"/>
      <c r="CI52" s="1281"/>
      <c r="CJ52" s="1281"/>
      <c r="CK52" s="1281"/>
      <c r="CL52" s="1281"/>
      <c r="CM52" s="1281"/>
      <c r="CN52" s="1281"/>
      <c r="CO52" s="1281"/>
      <c r="CP52" s="1281"/>
      <c r="CQ52" s="1281"/>
      <c r="CR52" s="1282"/>
      <c r="CS52" s="1283"/>
      <c r="CT52" s="1284"/>
      <c r="CU52" s="1284"/>
      <c r="CV52" s="1284"/>
      <c r="CW52" s="1284"/>
      <c r="CX52" s="1284"/>
      <c r="CY52" s="1284"/>
      <c r="CZ52" s="1284"/>
      <c r="DA52" s="1284"/>
      <c r="DB52" s="1284"/>
      <c r="DC52" s="1284"/>
      <c r="DD52" s="1284"/>
      <c r="DE52" s="1285"/>
      <c r="DF52" s="1283"/>
      <c r="DG52" s="1284"/>
      <c r="DH52" s="1284"/>
      <c r="DI52" s="1284"/>
      <c r="DJ52" s="1284"/>
      <c r="DK52" s="1284"/>
      <c r="DL52" s="1284"/>
      <c r="DM52" s="1284"/>
      <c r="DN52" s="1284"/>
      <c r="DO52" s="1284"/>
      <c r="DP52" s="1284"/>
      <c r="DQ52" s="1284"/>
      <c r="DR52" s="1285"/>
      <c r="DS52" s="1283"/>
      <c r="DT52" s="1284"/>
      <c r="DU52" s="1284"/>
      <c r="DV52" s="1284"/>
      <c r="DW52" s="1284"/>
      <c r="DX52" s="1284"/>
      <c r="DY52" s="1284"/>
      <c r="DZ52" s="1284"/>
      <c r="EA52" s="1284"/>
      <c r="EB52" s="1284"/>
      <c r="EC52" s="1284"/>
      <c r="ED52" s="1284"/>
      <c r="EE52" s="1285"/>
      <c r="EF52" s="1283"/>
      <c r="EG52" s="1284"/>
      <c r="EH52" s="1284"/>
      <c r="EI52" s="1284"/>
      <c r="EJ52" s="1284"/>
      <c r="EK52" s="1284"/>
      <c r="EL52" s="1284"/>
      <c r="EM52" s="1284"/>
      <c r="EN52" s="1284"/>
      <c r="EO52" s="1284"/>
      <c r="EP52" s="1284"/>
      <c r="EQ52" s="1284"/>
      <c r="ER52" s="1286"/>
    </row>
    <row r="53" spans="1:161" s="99" customFormat="1" ht="21" customHeight="1">
      <c r="A53" s="1346" t="s">
        <v>260</v>
      </c>
      <c r="B53" s="1347"/>
      <c r="C53" s="1347"/>
      <c r="D53" s="1347"/>
      <c r="E53" s="1347"/>
      <c r="F53" s="1347"/>
      <c r="G53" s="1347"/>
      <c r="H53" s="1347"/>
      <c r="I53" s="1347"/>
      <c r="J53" s="1347"/>
      <c r="K53" s="1347"/>
      <c r="L53" s="1347"/>
      <c r="M53" s="1347"/>
      <c r="N53" s="1347"/>
      <c r="O53" s="1347"/>
      <c r="P53" s="1347"/>
      <c r="Q53" s="1347"/>
      <c r="R53" s="1347"/>
      <c r="S53" s="1347"/>
      <c r="T53" s="1347"/>
      <c r="U53" s="1347"/>
      <c r="V53" s="1347"/>
      <c r="W53" s="1347"/>
      <c r="X53" s="1347"/>
      <c r="Y53" s="1347"/>
      <c r="Z53" s="1347"/>
      <c r="AA53" s="1347"/>
      <c r="AB53" s="1347"/>
      <c r="AC53" s="1347"/>
      <c r="AD53" s="1347"/>
      <c r="AE53" s="1347"/>
      <c r="AF53" s="1347"/>
      <c r="AG53" s="1347"/>
      <c r="AH53" s="1347"/>
      <c r="AI53" s="1347"/>
      <c r="AJ53" s="1347"/>
      <c r="AK53" s="1347"/>
      <c r="AL53" s="1347"/>
      <c r="AM53" s="1347"/>
      <c r="AN53" s="1347"/>
      <c r="AO53" s="1347"/>
      <c r="AP53" s="1347"/>
      <c r="AQ53" s="1347"/>
      <c r="AR53" s="1347"/>
      <c r="AS53" s="1347"/>
      <c r="AT53" s="1347"/>
      <c r="AU53" s="1347"/>
      <c r="AV53" s="1347"/>
      <c r="AW53" s="1347"/>
      <c r="AX53" s="1347"/>
      <c r="AY53" s="1347"/>
      <c r="AZ53" s="1347"/>
      <c r="BA53" s="1347"/>
      <c r="BB53" s="1347"/>
      <c r="BC53" s="1347"/>
      <c r="BD53" s="1347"/>
      <c r="BE53" s="1347"/>
      <c r="BF53" s="1347"/>
      <c r="BG53" s="1347"/>
      <c r="BH53" s="1347"/>
      <c r="BI53" s="1347"/>
      <c r="BJ53" s="1347"/>
      <c r="BK53" s="1347"/>
      <c r="BL53" s="1347"/>
      <c r="BM53" s="1347"/>
      <c r="BN53" s="1347"/>
      <c r="BO53" s="1347"/>
      <c r="BP53" s="1347"/>
      <c r="BQ53" s="1347"/>
      <c r="BR53" s="1347"/>
      <c r="BS53" s="1347"/>
      <c r="BT53" s="1347"/>
      <c r="BU53" s="1347"/>
      <c r="BV53" s="1347"/>
      <c r="BW53" s="1347"/>
      <c r="BX53" s="1348" t="s">
        <v>261</v>
      </c>
      <c r="BY53" s="1349"/>
      <c r="BZ53" s="1349"/>
      <c r="CA53" s="1349"/>
      <c r="CB53" s="1349"/>
      <c r="CC53" s="1349"/>
      <c r="CD53" s="1349"/>
      <c r="CE53" s="1350"/>
      <c r="CF53" s="1351" t="s">
        <v>697</v>
      </c>
      <c r="CG53" s="1352"/>
      <c r="CH53" s="1352"/>
      <c r="CI53" s="1352"/>
      <c r="CJ53" s="1352"/>
      <c r="CK53" s="1352"/>
      <c r="CL53" s="1352"/>
      <c r="CM53" s="1352"/>
      <c r="CN53" s="1352"/>
      <c r="CO53" s="1352"/>
      <c r="CP53" s="1352"/>
      <c r="CQ53" s="1352"/>
      <c r="CR53" s="1353"/>
      <c r="CS53" s="1340">
        <f>ВСЕГО!H27</f>
        <v>0</v>
      </c>
      <c r="CT53" s="1341"/>
      <c r="CU53" s="1341"/>
      <c r="CV53" s="1341"/>
      <c r="CW53" s="1341"/>
      <c r="CX53" s="1341"/>
      <c r="CY53" s="1341"/>
      <c r="CZ53" s="1341"/>
      <c r="DA53" s="1341"/>
      <c r="DB53" s="1341"/>
      <c r="DC53" s="1341"/>
      <c r="DD53" s="1341"/>
      <c r="DE53" s="1354"/>
      <c r="DF53" s="1340">
        <f>ВСЕГО!H135</f>
        <v>0</v>
      </c>
      <c r="DG53" s="1341"/>
      <c r="DH53" s="1341"/>
      <c r="DI53" s="1341"/>
      <c r="DJ53" s="1341"/>
      <c r="DK53" s="1341"/>
      <c r="DL53" s="1341"/>
      <c r="DM53" s="1341"/>
      <c r="DN53" s="1341"/>
      <c r="DO53" s="1341"/>
      <c r="DP53" s="1341"/>
      <c r="DQ53" s="1341"/>
      <c r="DR53" s="1354"/>
      <c r="DS53" s="1340">
        <f>ВСЕГО!H243</f>
        <v>0</v>
      </c>
      <c r="DT53" s="1341"/>
      <c r="DU53" s="1341"/>
      <c r="DV53" s="1341"/>
      <c r="DW53" s="1341"/>
      <c r="DX53" s="1341"/>
      <c r="DY53" s="1341"/>
      <c r="DZ53" s="1341"/>
      <c r="EA53" s="1341"/>
      <c r="EB53" s="1341"/>
      <c r="EC53" s="1341"/>
      <c r="ED53" s="1341"/>
      <c r="EE53" s="1354"/>
      <c r="EF53" s="1340"/>
      <c r="EG53" s="1341"/>
      <c r="EH53" s="1341"/>
      <c r="EI53" s="1341"/>
      <c r="EJ53" s="1341"/>
      <c r="EK53" s="1341"/>
      <c r="EL53" s="1341"/>
      <c r="EM53" s="1341"/>
      <c r="EN53" s="1341"/>
      <c r="EO53" s="1341"/>
      <c r="EP53" s="1341"/>
      <c r="EQ53" s="1341"/>
      <c r="ER53" s="1342"/>
    </row>
    <row r="54" spans="1:161" ht="11.1" hidden="1" customHeight="1">
      <c r="A54" s="1254" t="s">
        <v>2</v>
      </c>
      <c r="B54" s="1255"/>
      <c r="C54" s="1255"/>
      <c r="D54" s="1255"/>
      <c r="E54" s="1255"/>
      <c r="F54" s="1255"/>
      <c r="G54" s="1255"/>
      <c r="H54" s="1255"/>
      <c r="I54" s="1255"/>
      <c r="J54" s="1255"/>
      <c r="K54" s="1255"/>
      <c r="L54" s="1255"/>
      <c r="M54" s="1255"/>
      <c r="N54" s="1255"/>
      <c r="O54" s="1255"/>
      <c r="P54" s="1255"/>
      <c r="Q54" s="1255"/>
      <c r="R54" s="1255"/>
      <c r="S54" s="1255"/>
      <c r="T54" s="1255"/>
      <c r="U54" s="1255"/>
      <c r="V54" s="1255"/>
      <c r="W54" s="1255"/>
      <c r="X54" s="1255"/>
      <c r="Y54" s="1255"/>
      <c r="Z54" s="1255"/>
      <c r="AA54" s="1255"/>
      <c r="AB54" s="1255"/>
      <c r="AC54" s="1255"/>
      <c r="AD54" s="1255"/>
      <c r="AE54" s="1255"/>
      <c r="AF54" s="1255"/>
      <c r="AG54" s="1255"/>
      <c r="AH54" s="1255"/>
      <c r="AI54" s="1255"/>
      <c r="AJ54" s="1255"/>
      <c r="AK54" s="1255"/>
      <c r="AL54" s="1255"/>
      <c r="AM54" s="1255"/>
      <c r="AN54" s="1255"/>
      <c r="AO54" s="1255"/>
      <c r="AP54" s="1255"/>
      <c r="AQ54" s="1255"/>
      <c r="AR54" s="1255"/>
      <c r="AS54" s="1255"/>
      <c r="AT54" s="1255"/>
      <c r="AU54" s="1255"/>
      <c r="AV54" s="1255"/>
      <c r="AW54" s="1255"/>
      <c r="AX54" s="1255"/>
      <c r="AY54" s="1255"/>
      <c r="AZ54" s="1255"/>
      <c r="BA54" s="1255"/>
      <c r="BB54" s="1255"/>
      <c r="BC54" s="1255"/>
      <c r="BD54" s="1255"/>
      <c r="BE54" s="1255"/>
      <c r="BF54" s="1255"/>
      <c r="BG54" s="1255"/>
      <c r="BH54" s="1255"/>
      <c r="BI54" s="1255"/>
      <c r="BJ54" s="1255"/>
      <c r="BK54" s="1255"/>
      <c r="BL54" s="1255"/>
      <c r="BM54" s="1255"/>
      <c r="BN54" s="1255"/>
      <c r="BO54" s="1255"/>
      <c r="BP54" s="1255"/>
      <c r="BQ54" s="1255"/>
      <c r="BR54" s="1255"/>
      <c r="BS54" s="1255"/>
      <c r="BT54" s="1255"/>
      <c r="BU54" s="1255"/>
      <c r="BV54" s="1255"/>
      <c r="BW54" s="1255"/>
      <c r="BX54" s="1355" t="s">
        <v>262</v>
      </c>
      <c r="BY54" s="1356"/>
      <c r="BZ54" s="1356"/>
      <c r="CA54" s="1356"/>
      <c r="CB54" s="1356"/>
      <c r="CC54" s="1356"/>
      <c r="CD54" s="1356"/>
      <c r="CE54" s="1357"/>
      <c r="CF54" s="1361"/>
      <c r="CG54" s="1362"/>
      <c r="CH54" s="1362"/>
      <c r="CI54" s="1362"/>
      <c r="CJ54" s="1362"/>
      <c r="CK54" s="1362"/>
      <c r="CL54" s="1362"/>
      <c r="CM54" s="1362"/>
      <c r="CN54" s="1362"/>
      <c r="CO54" s="1362"/>
      <c r="CP54" s="1362"/>
      <c r="CQ54" s="1362"/>
      <c r="CR54" s="1363"/>
      <c r="CS54" s="1367"/>
      <c r="CT54" s="1368"/>
      <c r="CU54" s="1368"/>
      <c r="CV54" s="1368"/>
      <c r="CW54" s="1368"/>
      <c r="CX54" s="1368"/>
      <c r="CY54" s="1368"/>
      <c r="CZ54" s="1368"/>
      <c r="DA54" s="1368"/>
      <c r="DB54" s="1368"/>
      <c r="DC54" s="1368"/>
      <c r="DD54" s="1368"/>
      <c r="DE54" s="1369"/>
      <c r="DF54" s="1367"/>
      <c r="DG54" s="1368"/>
      <c r="DH54" s="1368"/>
      <c r="DI54" s="1368"/>
      <c r="DJ54" s="1368"/>
      <c r="DK54" s="1368"/>
      <c r="DL54" s="1368"/>
      <c r="DM54" s="1368"/>
      <c r="DN54" s="1368"/>
      <c r="DO54" s="1368"/>
      <c r="DP54" s="1368"/>
      <c r="DQ54" s="1368"/>
      <c r="DR54" s="1369"/>
      <c r="DS54" s="1367"/>
      <c r="DT54" s="1368"/>
      <c r="DU54" s="1368"/>
      <c r="DV54" s="1368"/>
      <c r="DW54" s="1368"/>
      <c r="DX54" s="1368"/>
      <c r="DY54" s="1368"/>
      <c r="DZ54" s="1368"/>
      <c r="EA54" s="1368"/>
      <c r="EB54" s="1368"/>
      <c r="EC54" s="1368"/>
      <c r="ED54" s="1368"/>
      <c r="EE54" s="1369"/>
      <c r="EF54" s="1367"/>
      <c r="EG54" s="1368"/>
      <c r="EH54" s="1368"/>
      <c r="EI54" s="1368"/>
      <c r="EJ54" s="1368"/>
      <c r="EK54" s="1368"/>
      <c r="EL54" s="1368"/>
      <c r="EM54" s="1368"/>
      <c r="EN54" s="1368"/>
      <c r="EO54" s="1368"/>
      <c r="EP54" s="1368"/>
      <c r="EQ54" s="1368"/>
      <c r="ER54" s="1373"/>
    </row>
    <row r="55" spans="1:161" ht="3.75" hidden="1" customHeight="1">
      <c r="A55" s="1375"/>
      <c r="B55" s="1376"/>
      <c r="C55" s="1376"/>
      <c r="D55" s="1376"/>
      <c r="E55" s="1376"/>
      <c r="F55" s="1376"/>
      <c r="G55" s="1376"/>
      <c r="H55" s="1376"/>
      <c r="I55" s="1376"/>
      <c r="J55" s="1376"/>
      <c r="K55" s="1376"/>
      <c r="L55" s="1376"/>
      <c r="M55" s="1376"/>
      <c r="N55" s="1376"/>
      <c r="O55" s="1376"/>
      <c r="P55" s="1376"/>
      <c r="Q55" s="1376"/>
      <c r="R55" s="1376"/>
      <c r="S55" s="1376"/>
      <c r="T55" s="1376"/>
      <c r="U55" s="1376"/>
      <c r="V55" s="1376"/>
      <c r="W55" s="1376"/>
      <c r="X55" s="1376"/>
      <c r="Y55" s="1376"/>
      <c r="Z55" s="1376"/>
      <c r="AA55" s="1376"/>
      <c r="AB55" s="1376"/>
      <c r="AC55" s="1376"/>
      <c r="AD55" s="1376"/>
      <c r="AE55" s="1376"/>
      <c r="AF55" s="1376"/>
      <c r="AG55" s="1376"/>
      <c r="AH55" s="1376"/>
      <c r="AI55" s="1376"/>
      <c r="AJ55" s="1376"/>
      <c r="AK55" s="1376"/>
      <c r="AL55" s="1376"/>
      <c r="AM55" s="1376"/>
      <c r="AN55" s="1376"/>
      <c r="AO55" s="1376"/>
      <c r="AP55" s="1376"/>
      <c r="AQ55" s="1376"/>
      <c r="AR55" s="1376"/>
      <c r="AS55" s="1376"/>
      <c r="AT55" s="1376"/>
      <c r="AU55" s="1376"/>
      <c r="AV55" s="1376"/>
      <c r="AW55" s="1376"/>
      <c r="AX55" s="1376"/>
      <c r="AY55" s="1376"/>
      <c r="AZ55" s="1376"/>
      <c r="BA55" s="1376"/>
      <c r="BB55" s="1376"/>
      <c r="BC55" s="1376"/>
      <c r="BD55" s="1376"/>
      <c r="BE55" s="1376"/>
      <c r="BF55" s="1376"/>
      <c r="BG55" s="1376"/>
      <c r="BH55" s="1376"/>
      <c r="BI55" s="1376"/>
      <c r="BJ55" s="1376"/>
      <c r="BK55" s="1376"/>
      <c r="BL55" s="1376"/>
      <c r="BM55" s="1376"/>
      <c r="BN55" s="1376"/>
      <c r="BO55" s="1376"/>
      <c r="BP55" s="1376"/>
      <c r="BQ55" s="1376"/>
      <c r="BR55" s="1376"/>
      <c r="BS55" s="1376"/>
      <c r="BT55" s="1376"/>
      <c r="BU55" s="1376"/>
      <c r="BV55" s="1376"/>
      <c r="BW55" s="1376"/>
      <c r="BX55" s="1358"/>
      <c r="BY55" s="1359"/>
      <c r="BZ55" s="1359"/>
      <c r="CA55" s="1359"/>
      <c r="CB55" s="1359"/>
      <c r="CC55" s="1359"/>
      <c r="CD55" s="1359"/>
      <c r="CE55" s="1360"/>
      <c r="CF55" s="1364"/>
      <c r="CG55" s="1365"/>
      <c r="CH55" s="1365"/>
      <c r="CI55" s="1365"/>
      <c r="CJ55" s="1365"/>
      <c r="CK55" s="1365"/>
      <c r="CL55" s="1365"/>
      <c r="CM55" s="1365"/>
      <c r="CN55" s="1365"/>
      <c r="CO55" s="1365"/>
      <c r="CP55" s="1365"/>
      <c r="CQ55" s="1365"/>
      <c r="CR55" s="1366"/>
      <c r="CS55" s="1370"/>
      <c r="CT55" s="1371"/>
      <c r="CU55" s="1371"/>
      <c r="CV55" s="1371"/>
      <c r="CW55" s="1371"/>
      <c r="CX55" s="1371"/>
      <c r="CY55" s="1371"/>
      <c r="CZ55" s="1371"/>
      <c r="DA55" s="1371"/>
      <c r="DB55" s="1371"/>
      <c r="DC55" s="1371"/>
      <c r="DD55" s="1371"/>
      <c r="DE55" s="1372"/>
      <c r="DF55" s="1370"/>
      <c r="DG55" s="1371"/>
      <c r="DH55" s="1371"/>
      <c r="DI55" s="1371"/>
      <c r="DJ55" s="1371"/>
      <c r="DK55" s="1371"/>
      <c r="DL55" s="1371"/>
      <c r="DM55" s="1371"/>
      <c r="DN55" s="1371"/>
      <c r="DO55" s="1371"/>
      <c r="DP55" s="1371"/>
      <c r="DQ55" s="1371"/>
      <c r="DR55" s="1372"/>
      <c r="DS55" s="1370"/>
      <c r="DT55" s="1371"/>
      <c r="DU55" s="1371"/>
      <c r="DV55" s="1371"/>
      <c r="DW55" s="1371"/>
      <c r="DX55" s="1371"/>
      <c r="DY55" s="1371"/>
      <c r="DZ55" s="1371"/>
      <c r="EA55" s="1371"/>
      <c r="EB55" s="1371"/>
      <c r="EC55" s="1371"/>
      <c r="ED55" s="1371"/>
      <c r="EE55" s="1372"/>
      <c r="EF55" s="1370"/>
      <c r="EG55" s="1371"/>
      <c r="EH55" s="1371"/>
      <c r="EI55" s="1371"/>
      <c r="EJ55" s="1371"/>
      <c r="EK55" s="1371"/>
      <c r="EL55" s="1371"/>
      <c r="EM55" s="1371"/>
      <c r="EN55" s="1371"/>
      <c r="EO55" s="1371"/>
      <c r="EP55" s="1371"/>
      <c r="EQ55" s="1371"/>
      <c r="ER55" s="1374"/>
    </row>
    <row r="56" spans="1:161" s="99" customFormat="1" ht="19.5" customHeight="1">
      <c r="A56" s="1346" t="s">
        <v>263</v>
      </c>
      <c r="B56" s="1347"/>
      <c r="C56" s="1347"/>
      <c r="D56" s="1347"/>
      <c r="E56" s="1347"/>
      <c r="F56" s="1347"/>
      <c r="G56" s="1347"/>
      <c r="H56" s="1347"/>
      <c r="I56" s="1347"/>
      <c r="J56" s="1347"/>
      <c r="K56" s="1347"/>
      <c r="L56" s="1347"/>
      <c r="M56" s="1347"/>
      <c r="N56" s="1347"/>
      <c r="O56" s="1347"/>
      <c r="P56" s="1347"/>
      <c r="Q56" s="1347"/>
      <c r="R56" s="1347"/>
      <c r="S56" s="1347"/>
      <c r="T56" s="1347"/>
      <c r="U56" s="1347"/>
      <c r="V56" s="1347"/>
      <c r="W56" s="1347"/>
      <c r="X56" s="1347"/>
      <c r="Y56" s="1347"/>
      <c r="Z56" s="1347"/>
      <c r="AA56" s="1347"/>
      <c r="AB56" s="1347"/>
      <c r="AC56" s="1347"/>
      <c r="AD56" s="1347"/>
      <c r="AE56" s="1347"/>
      <c r="AF56" s="1347"/>
      <c r="AG56" s="1347"/>
      <c r="AH56" s="1347"/>
      <c r="AI56" s="1347"/>
      <c r="AJ56" s="1347"/>
      <c r="AK56" s="1347"/>
      <c r="AL56" s="1347"/>
      <c r="AM56" s="1347"/>
      <c r="AN56" s="1347"/>
      <c r="AO56" s="1347"/>
      <c r="AP56" s="1347"/>
      <c r="AQ56" s="1347"/>
      <c r="AR56" s="1347"/>
      <c r="AS56" s="1347"/>
      <c r="AT56" s="1347"/>
      <c r="AU56" s="1347"/>
      <c r="AV56" s="1347"/>
      <c r="AW56" s="1347"/>
      <c r="AX56" s="1347"/>
      <c r="AY56" s="1347"/>
      <c r="AZ56" s="1347"/>
      <c r="BA56" s="1347"/>
      <c r="BB56" s="1347"/>
      <c r="BC56" s="1347"/>
      <c r="BD56" s="1347"/>
      <c r="BE56" s="1347"/>
      <c r="BF56" s="1347"/>
      <c r="BG56" s="1347"/>
      <c r="BH56" s="1347"/>
      <c r="BI56" s="1347"/>
      <c r="BJ56" s="1347"/>
      <c r="BK56" s="1347"/>
      <c r="BL56" s="1347"/>
      <c r="BM56" s="1347"/>
      <c r="BN56" s="1347"/>
      <c r="BO56" s="1347"/>
      <c r="BP56" s="1347"/>
      <c r="BQ56" s="1347"/>
      <c r="BR56" s="1347"/>
      <c r="BS56" s="1347"/>
      <c r="BT56" s="1347"/>
      <c r="BU56" s="1347"/>
      <c r="BV56" s="1347"/>
      <c r="BW56" s="1347"/>
      <c r="BX56" s="1348" t="s">
        <v>264</v>
      </c>
      <c r="BY56" s="1349"/>
      <c r="BZ56" s="1349"/>
      <c r="CA56" s="1349"/>
      <c r="CB56" s="1349"/>
      <c r="CC56" s="1349"/>
      <c r="CD56" s="1349"/>
      <c r="CE56" s="1350"/>
      <c r="CF56" s="1351" t="s">
        <v>43</v>
      </c>
      <c r="CG56" s="1352"/>
      <c r="CH56" s="1352"/>
      <c r="CI56" s="1352"/>
      <c r="CJ56" s="1352"/>
      <c r="CK56" s="1352"/>
      <c r="CL56" s="1352"/>
      <c r="CM56" s="1352"/>
      <c r="CN56" s="1352"/>
      <c r="CO56" s="1352"/>
      <c r="CP56" s="1352"/>
      <c r="CQ56" s="1352"/>
      <c r="CR56" s="1353"/>
      <c r="CS56" s="1340">
        <f>CS57</f>
        <v>0</v>
      </c>
      <c r="CT56" s="1341"/>
      <c r="CU56" s="1341"/>
      <c r="CV56" s="1341"/>
      <c r="CW56" s="1341"/>
      <c r="CX56" s="1341"/>
      <c r="CY56" s="1341"/>
      <c r="CZ56" s="1341"/>
      <c r="DA56" s="1341"/>
      <c r="DB56" s="1341"/>
      <c r="DC56" s="1341"/>
      <c r="DD56" s="1341"/>
      <c r="DE56" s="1354"/>
      <c r="DF56" s="1340">
        <f>DF57</f>
        <v>0</v>
      </c>
      <c r="DG56" s="1341"/>
      <c r="DH56" s="1341"/>
      <c r="DI56" s="1341"/>
      <c r="DJ56" s="1341"/>
      <c r="DK56" s="1341"/>
      <c r="DL56" s="1341"/>
      <c r="DM56" s="1341"/>
      <c r="DN56" s="1341"/>
      <c r="DO56" s="1341"/>
      <c r="DP56" s="1341"/>
      <c r="DQ56" s="1341"/>
      <c r="DR56" s="1354"/>
      <c r="DS56" s="1340">
        <f>DS57</f>
        <v>0</v>
      </c>
      <c r="DT56" s="1341"/>
      <c r="DU56" s="1341"/>
      <c r="DV56" s="1341"/>
      <c r="DW56" s="1341"/>
      <c r="DX56" s="1341"/>
      <c r="DY56" s="1341"/>
      <c r="DZ56" s="1341"/>
      <c r="EA56" s="1341"/>
      <c r="EB56" s="1341"/>
      <c r="EC56" s="1341"/>
      <c r="ED56" s="1341"/>
      <c r="EE56" s="1354"/>
      <c r="EF56" s="1340"/>
      <c r="EG56" s="1341"/>
      <c r="EH56" s="1341"/>
      <c r="EI56" s="1341"/>
      <c r="EJ56" s="1341"/>
      <c r="EK56" s="1341"/>
      <c r="EL56" s="1341"/>
      <c r="EM56" s="1341"/>
      <c r="EN56" s="1341"/>
      <c r="EO56" s="1341"/>
      <c r="EP56" s="1341"/>
      <c r="EQ56" s="1341"/>
      <c r="ER56" s="1342"/>
    </row>
    <row r="57" spans="1:161" ht="31.5" customHeight="1" thickBot="1">
      <c r="A57" s="1265" t="s">
        <v>265</v>
      </c>
      <c r="B57" s="1266"/>
      <c r="C57" s="1266"/>
      <c r="D57" s="1266"/>
      <c r="E57" s="1266"/>
      <c r="F57" s="1266"/>
      <c r="G57" s="1266"/>
      <c r="H57" s="1266"/>
      <c r="I57" s="1266"/>
      <c r="J57" s="1266"/>
      <c r="K57" s="1266"/>
      <c r="L57" s="1266"/>
      <c r="M57" s="1266"/>
      <c r="N57" s="1266"/>
      <c r="O57" s="1266"/>
      <c r="P57" s="1266"/>
      <c r="Q57" s="1266"/>
      <c r="R57" s="1266"/>
      <c r="S57" s="1266"/>
      <c r="T57" s="1266"/>
      <c r="U57" s="1266"/>
      <c r="V57" s="1266"/>
      <c r="W57" s="1266"/>
      <c r="X57" s="1266"/>
      <c r="Y57" s="1266"/>
      <c r="Z57" s="1266"/>
      <c r="AA57" s="1266"/>
      <c r="AB57" s="1266"/>
      <c r="AC57" s="1266"/>
      <c r="AD57" s="1266"/>
      <c r="AE57" s="1266"/>
      <c r="AF57" s="1266"/>
      <c r="AG57" s="1266"/>
      <c r="AH57" s="1266"/>
      <c r="AI57" s="1266"/>
      <c r="AJ57" s="1266"/>
      <c r="AK57" s="1266"/>
      <c r="AL57" s="1266"/>
      <c r="AM57" s="1266"/>
      <c r="AN57" s="1266"/>
      <c r="AO57" s="1266"/>
      <c r="AP57" s="1266"/>
      <c r="AQ57" s="1266"/>
      <c r="AR57" s="1266"/>
      <c r="AS57" s="1266"/>
      <c r="AT57" s="1266"/>
      <c r="AU57" s="1266"/>
      <c r="AV57" s="1266"/>
      <c r="AW57" s="1266"/>
      <c r="AX57" s="1266"/>
      <c r="AY57" s="1266"/>
      <c r="AZ57" s="1266"/>
      <c r="BA57" s="1266"/>
      <c r="BB57" s="1266"/>
      <c r="BC57" s="1266"/>
      <c r="BD57" s="1266"/>
      <c r="BE57" s="1266"/>
      <c r="BF57" s="1266"/>
      <c r="BG57" s="1266"/>
      <c r="BH57" s="1266"/>
      <c r="BI57" s="1266"/>
      <c r="BJ57" s="1266"/>
      <c r="BK57" s="1266"/>
      <c r="BL57" s="1266"/>
      <c r="BM57" s="1266"/>
      <c r="BN57" s="1266"/>
      <c r="BO57" s="1266"/>
      <c r="BP57" s="1266"/>
      <c r="BQ57" s="1266"/>
      <c r="BR57" s="1266"/>
      <c r="BS57" s="1266"/>
      <c r="BT57" s="1266"/>
      <c r="BU57" s="1266"/>
      <c r="BV57" s="1266"/>
      <c r="BW57" s="1266"/>
      <c r="BX57" s="1343" t="s">
        <v>266</v>
      </c>
      <c r="BY57" s="1344"/>
      <c r="BZ57" s="1344"/>
      <c r="CA57" s="1344"/>
      <c r="CB57" s="1344"/>
      <c r="CC57" s="1344"/>
      <c r="CD57" s="1344"/>
      <c r="CE57" s="1345"/>
      <c r="CF57" s="1270" t="s">
        <v>267</v>
      </c>
      <c r="CG57" s="1268"/>
      <c r="CH57" s="1268"/>
      <c r="CI57" s="1268"/>
      <c r="CJ57" s="1268"/>
      <c r="CK57" s="1268"/>
      <c r="CL57" s="1268"/>
      <c r="CM57" s="1268"/>
      <c r="CN57" s="1268"/>
      <c r="CO57" s="1268"/>
      <c r="CP57" s="1268"/>
      <c r="CQ57" s="1268"/>
      <c r="CR57" s="1269"/>
      <c r="CS57" s="1258">
        <f>ВСЕГО!H29</f>
        <v>0</v>
      </c>
      <c r="CT57" s="1259"/>
      <c r="CU57" s="1259"/>
      <c r="CV57" s="1259"/>
      <c r="CW57" s="1259"/>
      <c r="CX57" s="1259"/>
      <c r="CY57" s="1259"/>
      <c r="CZ57" s="1259"/>
      <c r="DA57" s="1259"/>
      <c r="DB57" s="1259"/>
      <c r="DC57" s="1259"/>
      <c r="DD57" s="1259"/>
      <c r="DE57" s="1271"/>
      <c r="DF57" s="1258">
        <f>ВСЕГО!H137</f>
        <v>0</v>
      </c>
      <c r="DG57" s="1259"/>
      <c r="DH57" s="1259"/>
      <c r="DI57" s="1259"/>
      <c r="DJ57" s="1259"/>
      <c r="DK57" s="1259"/>
      <c r="DL57" s="1259"/>
      <c r="DM57" s="1259"/>
      <c r="DN57" s="1259"/>
      <c r="DO57" s="1259"/>
      <c r="DP57" s="1259"/>
      <c r="DQ57" s="1259"/>
      <c r="DR57" s="1271"/>
      <c r="DS57" s="1258">
        <f>ВСЕГО!H245</f>
        <v>0</v>
      </c>
      <c r="DT57" s="1259"/>
      <c r="DU57" s="1259"/>
      <c r="DV57" s="1259"/>
      <c r="DW57" s="1259"/>
      <c r="DX57" s="1259"/>
      <c r="DY57" s="1259"/>
      <c r="DZ57" s="1259"/>
      <c r="EA57" s="1259"/>
      <c r="EB57" s="1259"/>
      <c r="EC57" s="1259"/>
      <c r="ED57" s="1259"/>
      <c r="EE57" s="1271"/>
      <c r="EF57" s="1258" t="s">
        <v>43</v>
      </c>
      <c r="EG57" s="1259"/>
      <c r="EH57" s="1259"/>
      <c r="EI57" s="1259"/>
      <c r="EJ57" s="1259"/>
      <c r="EK57" s="1259"/>
      <c r="EL57" s="1259"/>
      <c r="EM57" s="1259"/>
      <c r="EN57" s="1259"/>
      <c r="EO57" s="1259"/>
      <c r="EP57" s="1259"/>
      <c r="EQ57" s="1259"/>
      <c r="ER57" s="1260"/>
    </row>
    <row r="58" spans="1:161" s="98" customFormat="1" ht="21.75" customHeight="1">
      <c r="A58" s="1333" t="s">
        <v>268</v>
      </c>
      <c r="B58" s="1334"/>
      <c r="C58" s="1334"/>
      <c r="D58" s="1334"/>
      <c r="E58" s="1334"/>
      <c r="F58" s="1334"/>
      <c r="G58" s="1334"/>
      <c r="H58" s="1334"/>
      <c r="I58" s="1334"/>
      <c r="J58" s="1334"/>
      <c r="K58" s="1334"/>
      <c r="L58" s="1334"/>
      <c r="M58" s="1334"/>
      <c r="N58" s="1334"/>
      <c r="O58" s="1334"/>
      <c r="P58" s="1334"/>
      <c r="Q58" s="1334"/>
      <c r="R58" s="1334"/>
      <c r="S58" s="1334"/>
      <c r="T58" s="1334"/>
      <c r="U58" s="1334"/>
      <c r="V58" s="1334"/>
      <c r="W58" s="1334"/>
      <c r="X58" s="1334"/>
      <c r="Y58" s="1334"/>
      <c r="Z58" s="1334"/>
      <c r="AA58" s="1334"/>
      <c r="AB58" s="1334"/>
      <c r="AC58" s="1334"/>
      <c r="AD58" s="1334"/>
      <c r="AE58" s="1334"/>
      <c r="AF58" s="1334"/>
      <c r="AG58" s="1334"/>
      <c r="AH58" s="1334"/>
      <c r="AI58" s="1334"/>
      <c r="AJ58" s="1334"/>
      <c r="AK58" s="1334"/>
      <c r="AL58" s="1334"/>
      <c r="AM58" s="1334"/>
      <c r="AN58" s="1334"/>
      <c r="AO58" s="1334"/>
      <c r="AP58" s="1334"/>
      <c r="AQ58" s="1334"/>
      <c r="AR58" s="1334"/>
      <c r="AS58" s="1334"/>
      <c r="AT58" s="1334"/>
      <c r="AU58" s="1334"/>
      <c r="AV58" s="1334"/>
      <c r="AW58" s="1334"/>
      <c r="AX58" s="1334"/>
      <c r="AY58" s="1334"/>
      <c r="AZ58" s="1334"/>
      <c r="BA58" s="1334"/>
      <c r="BB58" s="1334"/>
      <c r="BC58" s="1334"/>
      <c r="BD58" s="1334"/>
      <c r="BE58" s="1334"/>
      <c r="BF58" s="1334"/>
      <c r="BG58" s="1334"/>
      <c r="BH58" s="1334"/>
      <c r="BI58" s="1334"/>
      <c r="BJ58" s="1334"/>
      <c r="BK58" s="1334"/>
      <c r="BL58" s="1334"/>
      <c r="BM58" s="1334"/>
      <c r="BN58" s="1334"/>
      <c r="BO58" s="1334"/>
      <c r="BP58" s="1334"/>
      <c r="BQ58" s="1334"/>
      <c r="BR58" s="1334"/>
      <c r="BS58" s="1334"/>
      <c r="BT58" s="1334"/>
      <c r="BU58" s="1334"/>
      <c r="BV58" s="1334"/>
      <c r="BW58" s="1334"/>
      <c r="BX58" s="1335" t="s">
        <v>269</v>
      </c>
      <c r="BY58" s="1336"/>
      <c r="BZ58" s="1336"/>
      <c r="CA58" s="1336"/>
      <c r="CB58" s="1336"/>
      <c r="CC58" s="1336"/>
      <c r="CD58" s="1336"/>
      <c r="CE58" s="1337"/>
      <c r="CF58" s="1338" t="s">
        <v>43</v>
      </c>
      <c r="CG58" s="1336"/>
      <c r="CH58" s="1336"/>
      <c r="CI58" s="1336"/>
      <c r="CJ58" s="1336"/>
      <c r="CK58" s="1336"/>
      <c r="CL58" s="1336"/>
      <c r="CM58" s="1336"/>
      <c r="CN58" s="1336"/>
      <c r="CO58" s="1336"/>
      <c r="CP58" s="1336"/>
      <c r="CQ58" s="1336"/>
      <c r="CR58" s="1337"/>
      <c r="CS58" s="1330">
        <f>CS59+CS78+CS87+CS100+CS102+CS107</f>
        <v>76423604.870000005</v>
      </c>
      <c r="CT58" s="1331"/>
      <c r="CU58" s="1331"/>
      <c r="CV58" s="1331"/>
      <c r="CW58" s="1331"/>
      <c r="CX58" s="1331"/>
      <c r="CY58" s="1331"/>
      <c r="CZ58" s="1331"/>
      <c r="DA58" s="1331"/>
      <c r="DB58" s="1331"/>
      <c r="DC58" s="1331"/>
      <c r="DD58" s="1331"/>
      <c r="DE58" s="1339"/>
      <c r="DF58" s="1330">
        <f>DF59+DF78+DF87+DF100+DF102+DF107</f>
        <v>63296100</v>
      </c>
      <c r="DG58" s="1331"/>
      <c r="DH58" s="1331"/>
      <c r="DI58" s="1331"/>
      <c r="DJ58" s="1331"/>
      <c r="DK58" s="1331"/>
      <c r="DL58" s="1331"/>
      <c r="DM58" s="1331"/>
      <c r="DN58" s="1331"/>
      <c r="DO58" s="1331"/>
      <c r="DP58" s="1331"/>
      <c r="DQ58" s="1331"/>
      <c r="DR58" s="1339"/>
      <c r="DS58" s="1330">
        <f>DS59+DS78+DS87+DS100+DS102+DS107</f>
        <v>67669020</v>
      </c>
      <c r="DT58" s="1331"/>
      <c r="DU58" s="1331"/>
      <c r="DV58" s="1331"/>
      <c r="DW58" s="1331"/>
      <c r="DX58" s="1331"/>
      <c r="DY58" s="1331"/>
      <c r="DZ58" s="1331"/>
      <c r="EA58" s="1331"/>
      <c r="EB58" s="1331"/>
      <c r="EC58" s="1331"/>
      <c r="ED58" s="1331"/>
      <c r="EE58" s="1339"/>
      <c r="EF58" s="1330"/>
      <c r="EG58" s="1331"/>
      <c r="EH58" s="1331"/>
      <c r="EI58" s="1331"/>
      <c r="EJ58" s="1331"/>
      <c r="EK58" s="1331"/>
      <c r="EL58" s="1331"/>
      <c r="EM58" s="1331"/>
      <c r="EN58" s="1331"/>
      <c r="EO58" s="1331"/>
      <c r="EP58" s="1331"/>
      <c r="EQ58" s="1331"/>
      <c r="ER58" s="1332"/>
    </row>
    <row r="59" spans="1:161" s="98" customFormat="1" ht="34.5" customHeight="1">
      <c r="A59" s="1304" t="s">
        <v>270</v>
      </c>
      <c r="B59" s="1288"/>
      <c r="C59" s="1288"/>
      <c r="D59" s="1288"/>
      <c r="E59" s="1288"/>
      <c r="F59" s="1288"/>
      <c r="G59" s="1288"/>
      <c r="H59" s="1288"/>
      <c r="I59" s="1288"/>
      <c r="J59" s="1288"/>
      <c r="K59" s="1288"/>
      <c r="L59" s="1288"/>
      <c r="M59" s="1288"/>
      <c r="N59" s="1288"/>
      <c r="O59" s="1288"/>
      <c r="P59" s="1288"/>
      <c r="Q59" s="1288"/>
      <c r="R59" s="1288"/>
      <c r="S59" s="1288"/>
      <c r="T59" s="1288"/>
      <c r="U59" s="1288"/>
      <c r="V59" s="1288"/>
      <c r="W59" s="1288"/>
      <c r="X59" s="1288"/>
      <c r="Y59" s="1288"/>
      <c r="Z59" s="1288"/>
      <c r="AA59" s="1288"/>
      <c r="AB59" s="1288"/>
      <c r="AC59" s="1288"/>
      <c r="AD59" s="1288"/>
      <c r="AE59" s="1288"/>
      <c r="AF59" s="1288"/>
      <c r="AG59" s="1288"/>
      <c r="AH59" s="1288"/>
      <c r="AI59" s="1288"/>
      <c r="AJ59" s="1288"/>
      <c r="AK59" s="1288"/>
      <c r="AL59" s="1288"/>
      <c r="AM59" s="1288"/>
      <c r="AN59" s="1288"/>
      <c r="AO59" s="1288"/>
      <c r="AP59" s="1288"/>
      <c r="AQ59" s="1288"/>
      <c r="AR59" s="1288"/>
      <c r="AS59" s="1288"/>
      <c r="AT59" s="1288"/>
      <c r="AU59" s="1288"/>
      <c r="AV59" s="1288"/>
      <c r="AW59" s="1288"/>
      <c r="AX59" s="1288"/>
      <c r="AY59" s="1288"/>
      <c r="AZ59" s="1288"/>
      <c r="BA59" s="1288"/>
      <c r="BB59" s="1288"/>
      <c r="BC59" s="1288"/>
      <c r="BD59" s="1288"/>
      <c r="BE59" s="1288"/>
      <c r="BF59" s="1288"/>
      <c r="BG59" s="1288"/>
      <c r="BH59" s="1288"/>
      <c r="BI59" s="1288"/>
      <c r="BJ59" s="1288"/>
      <c r="BK59" s="1288"/>
      <c r="BL59" s="1288"/>
      <c r="BM59" s="1288"/>
      <c r="BN59" s="1288"/>
      <c r="BO59" s="1288"/>
      <c r="BP59" s="1288"/>
      <c r="BQ59" s="1288"/>
      <c r="BR59" s="1288"/>
      <c r="BS59" s="1288"/>
      <c r="BT59" s="1288"/>
      <c r="BU59" s="1288"/>
      <c r="BV59" s="1288"/>
      <c r="BW59" s="1288"/>
      <c r="BX59" s="1289" t="s">
        <v>271</v>
      </c>
      <c r="BY59" s="1290"/>
      <c r="BZ59" s="1290"/>
      <c r="CA59" s="1290"/>
      <c r="CB59" s="1290"/>
      <c r="CC59" s="1290"/>
      <c r="CD59" s="1290"/>
      <c r="CE59" s="1291"/>
      <c r="CF59" s="1292" t="s">
        <v>43</v>
      </c>
      <c r="CG59" s="1290"/>
      <c r="CH59" s="1290"/>
      <c r="CI59" s="1290"/>
      <c r="CJ59" s="1290"/>
      <c r="CK59" s="1290"/>
      <c r="CL59" s="1290"/>
      <c r="CM59" s="1290"/>
      <c r="CN59" s="1290"/>
      <c r="CO59" s="1290"/>
      <c r="CP59" s="1290"/>
      <c r="CQ59" s="1290"/>
      <c r="CR59" s="1291"/>
      <c r="CS59" s="1272">
        <f>CS60+CS64+CS68+CS72</f>
        <v>50646640.780000001</v>
      </c>
      <c r="CT59" s="1273"/>
      <c r="CU59" s="1273"/>
      <c r="CV59" s="1273"/>
      <c r="CW59" s="1273"/>
      <c r="CX59" s="1273"/>
      <c r="CY59" s="1273"/>
      <c r="CZ59" s="1273"/>
      <c r="DA59" s="1273"/>
      <c r="DB59" s="1273"/>
      <c r="DC59" s="1273"/>
      <c r="DD59" s="1273"/>
      <c r="DE59" s="1293"/>
      <c r="DF59" s="1272">
        <f>DF60+DF64+DF68+DF72</f>
        <v>53936010.520000003</v>
      </c>
      <c r="DG59" s="1273"/>
      <c r="DH59" s="1273"/>
      <c r="DI59" s="1273"/>
      <c r="DJ59" s="1273"/>
      <c r="DK59" s="1273"/>
      <c r="DL59" s="1273"/>
      <c r="DM59" s="1273"/>
      <c r="DN59" s="1273"/>
      <c r="DO59" s="1273"/>
      <c r="DP59" s="1273"/>
      <c r="DQ59" s="1273"/>
      <c r="DR59" s="1293"/>
      <c r="DS59" s="1272">
        <f>DS60+DS64+DS68+DS72</f>
        <v>56077826.950000003</v>
      </c>
      <c r="DT59" s="1273"/>
      <c r="DU59" s="1273"/>
      <c r="DV59" s="1273"/>
      <c r="DW59" s="1273"/>
      <c r="DX59" s="1273"/>
      <c r="DY59" s="1273"/>
      <c r="DZ59" s="1273"/>
      <c r="EA59" s="1273"/>
      <c r="EB59" s="1273"/>
      <c r="EC59" s="1273"/>
      <c r="ED59" s="1273"/>
      <c r="EE59" s="1293"/>
      <c r="EF59" s="1272" t="s">
        <v>43</v>
      </c>
      <c r="EG59" s="1273"/>
      <c r="EH59" s="1273"/>
      <c r="EI59" s="1273"/>
      <c r="EJ59" s="1273"/>
      <c r="EK59" s="1273"/>
      <c r="EL59" s="1273"/>
      <c r="EM59" s="1273"/>
      <c r="EN59" s="1273"/>
      <c r="EO59" s="1273"/>
      <c r="EP59" s="1273"/>
      <c r="EQ59" s="1273"/>
      <c r="ER59" s="1274"/>
    </row>
    <row r="60" spans="1:161" s="98" customFormat="1" ht="34.5" customHeight="1">
      <c r="A60" s="1234" t="s">
        <v>272</v>
      </c>
      <c r="B60" s="1235"/>
      <c r="C60" s="1235"/>
      <c r="D60" s="1235"/>
      <c r="E60" s="1235"/>
      <c r="F60" s="1235"/>
      <c r="G60" s="1235"/>
      <c r="H60" s="1235"/>
      <c r="I60" s="1235"/>
      <c r="J60" s="1235"/>
      <c r="K60" s="1235"/>
      <c r="L60" s="1235"/>
      <c r="M60" s="1235"/>
      <c r="N60" s="1235"/>
      <c r="O60" s="1235"/>
      <c r="P60" s="1235"/>
      <c r="Q60" s="1235"/>
      <c r="R60" s="1235"/>
      <c r="S60" s="1235"/>
      <c r="T60" s="1235"/>
      <c r="U60" s="1235"/>
      <c r="V60" s="1235"/>
      <c r="W60" s="1235"/>
      <c r="X60" s="1235"/>
      <c r="Y60" s="1235"/>
      <c r="Z60" s="1235"/>
      <c r="AA60" s="1235"/>
      <c r="AB60" s="1235"/>
      <c r="AC60" s="1235"/>
      <c r="AD60" s="1235"/>
      <c r="AE60" s="1235"/>
      <c r="AF60" s="1235"/>
      <c r="AG60" s="1235"/>
      <c r="AH60" s="1235"/>
      <c r="AI60" s="1235"/>
      <c r="AJ60" s="1235"/>
      <c r="AK60" s="1235"/>
      <c r="AL60" s="1235"/>
      <c r="AM60" s="1235"/>
      <c r="AN60" s="1235"/>
      <c r="AO60" s="1235"/>
      <c r="AP60" s="1235"/>
      <c r="AQ60" s="1235"/>
      <c r="AR60" s="1235"/>
      <c r="AS60" s="1235"/>
      <c r="AT60" s="1235"/>
      <c r="AU60" s="1235"/>
      <c r="AV60" s="1235"/>
      <c r="AW60" s="1235"/>
      <c r="AX60" s="1235"/>
      <c r="AY60" s="1235"/>
      <c r="AZ60" s="1235"/>
      <c r="BA60" s="1235"/>
      <c r="BB60" s="1235"/>
      <c r="BC60" s="1235"/>
      <c r="BD60" s="1235"/>
      <c r="BE60" s="1235"/>
      <c r="BF60" s="1235"/>
      <c r="BG60" s="1235"/>
      <c r="BH60" s="1235"/>
      <c r="BI60" s="1235"/>
      <c r="BJ60" s="1235"/>
      <c r="BK60" s="1235"/>
      <c r="BL60" s="1235"/>
      <c r="BM60" s="1235"/>
      <c r="BN60" s="1235"/>
      <c r="BO60" s="1235"/>
      <c r="BP60" s="1235"/>
      <c r="BQ60" s="1235"/>
      <c r="BR60" s="1235"/>
      <c r="BS60" s="1235"/>
      <c r="BT60" s="1235"/>
      <c r="BU60" s="1235"/>
      <c r="BV60" s="1235"/>
      <c r="BW60" s="1235"/>
      <c r="BX60" s="1236" t="s">
        <v>273</v>
      </c>
      <c r="BY60" s="1237"/>
      <c r="BZ60" s="1237"/>
      <c r="CA60" s="1237"/>
      <c r="CB60" s="1237"/>
      <c r="CC60" s="1237"/>
      <c r="CD60" s="1237"/>
      <c r="CE60" s="1238"/>
      <c r="CF60" s="1239" t="s">
        <v>51</v>
      </c>
      <c r="CG60" s="1237"/>
      <c r="CH60" s="1237"/>
      <c r="CI60" s="1237"/>
      <c r="CJ60" s="1237"/>
      <c r="CK60" s="1237"/>
      <c r="CL60" s="1237"/>
      <c r="CM60" s="1237"/>
      <c r="CN60" s="1237"/>
      <c r="CO60" s="1237"/>
      <c r="CP60" s="1237"/>
      <c r="CQ60" s="1237"/>
      <c r="CR60" s="1238"/>
      <c r="CS60" s="1240">
        <f>CS61+CS62+CS63</f>
        <v>38894182.170000002</v>
      </c>
      <c r="CT60" s="1241"/>
      <c r="CU60" s="1241"/>
      <c r="CV60" s="1241"/>
      <c r="CW60" s="1241"/>
      <c r="CX60" s="1241"/>
      <c r="CY60" s="1241"/>
      <c r="CZ60" s="1241"/>
      <c r="DA60" s="1241"/>
      <c r="DB60" s="1241"/>
      <c r="DC60" s="1241"/>
      <c r="DD60" s="1241"/>
      <c r="DE60" s="1242"/>
      <c r="DF60" s="1240">
        <f>DF61+DF62+DF63</f>
        <v>41425507.310000002</v>
      </c>
      <c r="DG60" s="1241"/>
      <c r="DH60" s="1241"/>
      <c r="DI60" s="1241"/>
      <c r="DJ60" s="1241"/>
      <c r="DK60" s="1241"/>
      <c r="DL60" s="1241"/>
      <c r="DM60" s="1241"/>
      <c r="DN60" s="1241"/>
      <c r="DO60" s="1241"/>
      <c r="DP60" s="1241"/>
      <c r="DQ60" s="1241"/>
      <c r="DR60" s="1242"/>
      <c r="DS60" s="1240">
        <f>DS61+DS62+DS63</f>
        <v>43070527.609999999</v>
      </c>
      <c r="DT60" s="1241"/>
      <c r="DU60" s="1241"/>
      <c r="DV60" s="1241"/>
      <c r="DW60" s="1241"/>
      <c r="DX60" s="1241"/>
      <c r="DY60" s="1241"/>
      <c r="DZ60" s="1241"/>
      <c r="EA60" s="1241"/>
      <c r="EB60" s="1241"/>
      <c r="EC60" s="1241"/>
      <c r="ED60" s="1241"/>
      <c r="EE60" s="1242"/>
      <c r="EF60" s="1240" t="s">
        <v>43</v>
      </c>
      <c r="EG60" s="1241"/>
      <c r="EH60" s="1241"/>
      <c r="EI60" s="1241"/>
      <c r="EJ60" s="1241"/>
      <c r="EK60" s="1241"/>
      <c r="EL60" s="1241"/>
      <c r="EM60" s="1241"/>
      <c r="EN60" s="1241"/>
      <c r="EO60" s="1241"/>
      <c r="EP60" s="1241"/>
      <c r="EQ60" s="1241"/>
      <c r="ER60" s="1243"/>
    </row>
    <row r="61" spans="1:161" ht="21" customHeight="1">
      <c r="A61" s="1222" t="s">
        <v>708</v>
      </c>
      <c r="B61" s="1223"/>
      <c r="C61" s="1223"/>
      <c r="D61" s="1223"/>
      <c r="E61" s="1223"/>
      <c r="F61" s="1223"/>
      <c r="G61" s="1223"/>
      <c r="H61" s="1223"/>
      <c r="I61" s="1223"/>
      <c r="J61" s="1223"/>
      <c r="K61" s="1223"/>
      <c r="L61" s="1223"/>
      <c r="M61" s="1223"/>
      <c r="N61" s="1223"/>
      <c r="O61" s="1223"/>
      <c r="P61" s="1223"/>
      <c r="Q61" s="1223"/>
      <c r="R61" s="1223"/>
      <c r="S61" s="1223"/>
      <c r="T61" s="1223"/>
      <c r="U61" s="1223"/>
      <c r="V61" s="1223"/>
      <c r="W61" s="1223"/>
      <c r="X61" s="1223"/>
      <c r="Y61" s="1223"/>
      <c r="Z61" s="1223"/>
      <c r="AA61" s="1223"/>
      <c r="AB61" s="1223"/>
      <c r="AC61" s="1223"/>
      <c r="AD61" s="1223"/>
      <c r="AE61" s="1223"/>
      <c r="AF61" s="1223"/>
      <c r="AG61" s="1223"/>
      <c r="AH61" s="1223"/>
      <c r="AI61" s="1223"/>
      <c r="AJ61" s="1223"/>
      <c r="AK61" s="1223"/>
      <c r="AL61" s="1223"/>
      <c r="AM61" s="1223"/>
      <c r="AN61" s="1223"/>
      <c r="AO61" s="1223"/>
      <c r="AP61" s="1223"/>
      <c r="AQ61" s="1223"/>
      <c r="AR61" s="1223"/>
      <c r="AS61" s="1223"/>
      <c r="AT61" s="1223"/>
      <c r="AU61" s="1223"/>
      <c r="AV61" s="1223"/>
      <c r="AW61" s="1223"/>
      <c r="AX61" s="1223"/>
      <c r="AY61" s="1223"/>
      <c r="AZ61" s="1223"/>
      <c r="BA61" s="1223"/>
      <c r="BB61" s="1223"/>
      <c r="BC61" s="1223"/>
      <c r="BD61" s="1223"/>
      <c r="BE61" s="1223"/>
      <c r="BF61" s="1223"/>
      <c r="BG61" s="1223"/>
      <c r="BH61" s="1223"/>
      <c r="BI61" s="1223"/>
      <c r="BJ61" s="1223"/>
      <c r="BK61" s="1223"/>
      <c r="BL61" s="1223"/>
      <c r="BM61" s="1223"/>
      <c r="BN61" s="1223"/>
      <c r="BO61" s="1223"/>
      <c r="BP61" s="1223"/>
      <c r="BQ61" s="1223"/>
      <c r="BR61" s="1223"/>
      <c r="BS61" s="1223"/>
      <c r="BT61" s="1223"/>
      <c r="BU61" s="1223"/>
      <c r="BV61" s="1223"/>
      <c r="BW61" s="1223"/>
      <c r="BX61" s="1224" t="s">
        <v>43</v>
      </c>
      <c r="BY61" s="1225"/>
      <c r="BZ61" s="1225"/>
      <c r="CA61" s="1225"/>
      <c r="CB61" s="1225"/>
      <c r="CC61" s="1225"/>
      <c r="CD61" s="1225"/>
      <c r="CE61" s="1226"/>
      <c r="CF61" s="1227" t="s">
        <v>51</v>
      </c>
      <c r="CG61" s="1228"/>
      <c r="CH61" s="1228"/>
      <c r="CI61" s="1228"/>
      <c r="CJ61" s="1228"/>
      <c r="CK61" s="1228"/>
      <c r="CL61" s="1228"/>
      <c r="CM61" s="1228"/>
      <c r="CN61" s="1228"/>
      <c r="CO61" s="1228"/>
      <c r="CP61" s="1228"/>
      <c r="CQ61" s="1228"/>
      <c r="CR61" s="1229"/>
      <c r="CS61" s="1230">
        <f>ВСЕГО!F32</f>
        <v>38772086.170000002</v>
      </c>
      <c r="CT61" s="1231"/>
      <c r="CU61" s="1231"/>
      <c r="CV61" s="1231"/>
      <c r="CW61" s="1231"/>
      <c r="CX61" s="1231"/>
      <c r="CY61" s="1231"/>
      <c r="CZ61" s="1231"/>
      <c r="DA61" s="1231"/>
      <c r="DB61" s="1231"/>
      <c r="DC61" s="1231"/>
      <c r="DD61" s="1231"/>
      <c r="DE61" s="1232"/>
      <c r="DF61" s="1230">
        <f>ВСЕГО!F140</f>
        <v>41425507.310000002</v>
      </c>
      <c r="DG61" s="1231"/>
      <c r="DH61" s="1231"/>
      <c r="DI61" s="1231"/>
      <c r="DJ61" s="1231"/>
      <c r="DK61" s="1231"/>
      <c r="DL61" s="1231"/>
      <c r="DM61" s="1231"/>
      <c r="DN61" s="1231"/>
      <c r="DO61" s="1231"/>
      <c r="DP61" s="1231"/>
      <c r="DQ61" s="1231"/>
      <c r="DR61" s="1232"/>
      <c r="DS61" s="1230">
        <f>ВСЕГО!F248</f>
        <v>43070527.609999999</v>
      </c>
      <c r="DT61" s="1231"/>
      <c r="DU61" s="1231"/>
      <c r="DV61" s="1231"/>
      <c r="DW61" s="1231"/>
      <c r="DX61" s="1231"/>
      <c r="DY61" s="1231"/>
      <c r="DZ61" s="1231"/>
      <c r="EA61" s="1231"/>
      <c r="EB61" s="1231"/>
      <c r="EC61" s="1231"/>
      <c r="ED61" s="1231"/>
      <c r="EE61" s="1232"/>
      <c r="EF61" s="1230" t="s">
        <v>43</v>
      </c>
      <c r="EG61" s="1231"/>
      <c r="EH61" s="1231"/>
      <c r="EI61" s="1231"/>
      <c r="EJ61" s="1231"/>
      <c r="EK61" s="1231"/>
      <c r="EL61" s="1231"/>
      <c r="EM61" s="1231"/>
      <c r="EN61" s="1231"/>
      <c r="EO61" s="1231"/>
      <c r="EP61" s="1231"/>
      <c r="EQ61" s="1231"/>
      <c r="ER61" s="1233"/>
    </row>
    <row r="62" spans="1:161" s="343" customFormat="1" ht="18.75" customHeight="1">
      <c r="A62" s="1222" t="s">
        <v>709</v>
      </c>
      <c r="B62" s="1223"/>
      <c r="C62" s="1223"/>
      <c r="D62" s="1223"/>
      <c r="E62" s="1223"/>
      <c r="F62" s="1223"/>
      <c r="G62" s="1223"/>
      <c r="H62" s="1223"/>
      <c r="I62" s="1223"/>
      <c r="J62" s="1223"/>
      <c r="K62" s="1223"/>
      <c r="L62" s="1223"/>
      <c r="M62" s="1223"/>
      <c r="N62" s="1223"/>
      <c r="O62" s="1223"/>
      <c r="P62" s="1223"/>
      <c r="Q62" s="1223"/>
      <c r="R62" s="1223"/>
      <c r="S62" s="1223"/>
      <c r="T62" s="1223"/>
      <c r="U62" s="1223"/>
      <c r="V62" s="1223"/>
      <c r="W62" s="1223"/>
      <c r="X62" s="1223"/>
      <c r="Y62" s="1223"/>
      <c r="Z62" s="1223"/>
      <c r="AA62" s="1223"/>
      <c r="AB62" s="1223"/>
      <c r="AC62" s="1223"/>
      <c r="AD62" s="1223"/>
      <c r="AE62" s="1223"/>
      <c r="AF62" s="1223"/>
      <c r="AG62" s="1223"/>
      <c r="AH62" s="1223"/>
      <c r="AI62" s="1223"/>
      <c r="AJ62" s="1223"/>
      <c r="AK62" s="1223"/>
      <c r="AL62" s="1223"/>
      <c r="AM62" s="1223"/>
      <c r="AN62" s="1223"/>
      <c r="AO62" s="1223"/>
      <c r="AP62" s="1223"/>
      <c r="AQ62" s="1223"/>
      <c r="AR62" s="1223"/>
      <c r="AS62" s="1223"/>
      <c r="AT62" s="1223"/>
      <c r="AU62" s="1223"/>
      <c r="AV62" s="1223"/>
      <c r="AW62" s="1223"/>
      <c r="AX62" s="1223"/>
      <c r="AY62" s="1223"/>
      <c r="AZ62" s="1223"/>
      <c r="BA62" s="1223"/>
      <c r="BB62" s="1223"/>
      <c r="BC62" s="1223"/>
      <c r="BD62" s="1223"/>
      <c r="BE62" s="1223"/>
      <c r="BF62" s="1223"/>
      <c r="BG62" s="1223"/>
      <c r="BH62" s="1223"/>
      <c r="BI62" s="1223"/>
      <c r="BJ62" s="1223"/>
      <c r="BK62" s="1223"/>
      <c r="BL62" s="1223"/>
      <c r="BM62" s="1223"/>
      <c r="BN62" s="1223"/>
      <c r="BO62" s="1223"/>
      <c r="BP62" s="1223"/>
      <c r="BQ62" s="1223"/>
      <c r="BR62" s="1223"/>
      <c r="BS62" s="1223"/>
      <c r="BT62" s="1223"/>
      <c r="BU62" s="1223"/>
      <c r="BV62" s="1223"/>
      <c r="BW62" s="1223"/>
      <c r="BX62" s="1224" t="s">
        <v>43</v>
      </c>
      <c r="BY62" s="1225"/>
      <c r="BZ62" s="1225"/>
      <c r="CA62" s="1225"/>
      <c r="CB62" s="1225"/>
      <c r="CC62" s="1225"/>
      <c r="CD62" s="1225"/>
      <c r="CE62" s="1226"/>
      <c r="CF62" s="1227" t="s">
        <v>51</v>
      </c>
      <c r="CG62" s="1228"/>
      <c r="CH62" s="1228"/>
      <c r="CI62" s="1228"/>
      <c r="CJ62" s="1228"/>
      <c r="CK62" s="1228"/>
      <c r="CL62" s="1228"/>
      <c r="CM62" s="1228"/>
      <c r="CN62" s="1228"/>
      <c r="CO62" s="1228"/>
      <c r="CP62" s="1228"/>
      <c r="CQ62" s="1228"/>
      <c r="CR62" s="1229"/>
      <c r="CS62" s="1230">
        <f>ВСЕГО!G32</f>
        <v>0</v>
      </c>
      <c r="CT62" s="1231"/>
      <c r="CU62" s="1231"/>
      <c r="CV62" s="1231"/>
      <c r="CW62" s="1231"/>
      <c r="CX62" s="1231"/>
      <c r="CY62" s="1231"/>
      <c r="CZ62" s="1231"/>
      <c r="DA62" s="1231"/>
      <c r="DB62" s="1231"/>
      <c r="DC62" s="1231"/>
      <c r="DD62" s="1231"/>
      <c r="DE62" s="1232"/>
      <c r="DF62" s="1230">
        <f>ВСЕГО!G140</f>
        <v>0</v>
      </c>
      <c r="DG62" s="1231"/>
      <c r="DH62" s="1231"/>
      <c r="DI62" s="1231"/>
      <c r="DJ62" s="1231"/>
      <c r="DK62" s="1231"/>
      <c r="DL62" s="1231"/>
      <c r="DM62" s="1231"/>
      <c r="DN62" s="1231"/>
      <c r="DO62" s="1231"/>
      <c r="DP62" s="1231"/>
      <c r="DQ62" s="1231"/>
      <c r="DR62" s="1232"/>
      <c r="DS62" s="1230">
        <f>ВСЕГО!G248</f>
        <v>0</v>
      </c>
      <c r="DT62" s="1231"/>
      <c r="DU62" s="1231"/>
      <c r="DV62" s="1231"/>
      <c r="DW62" s="1231"/>
      <c r="DX62" s="1231"/>
      <c r="DY62" s="1231"/>
      <c r="DZ62" s="1231"/>
      <c r="EA62" s="1231"/>
      <c r="EB62" s="1231"/>
      <c r="EC62" s="1231"/>
      <c r="ED62" s="1231"/>
      <c r="EE62" s="1232"/>
      <c r="EF62" s="1230" t="s">
        <v>43</v>
      </c>
      <c r="EG62" s="1231"/>
      <c r="EH62" s="1231"/>
      <c r="EI62" s="1231"/>
      <c r="EJ62" s="1231"/>
      <c r="EK62" s="1231"/>
      <c r="EL62" s="1231"/>
      <c r="EM62" s="1231"/>
      <c r="EN62" s="1231"/>
      <c r="EO62" s="1231"/>
      <c r="EP62" s="1231"/>
      <c r="EQ62" s="1231"/>
      <c r="ER62" s="1233"/>
    </row>
    <row r="63" spans="1:161" s="343" customFormat="1" ht="21.75" customHeight="1">
      <c r="A63" s="1222" t="s">
        <v>710</v>
      </c>
      <c r="B63" s="1223"/>
      <c r="C63" s="1223"/>
      <c r="D63" s="1223"/>
      <c r="E63" s="1223"/>
      <c r="F63" s="1223"/>
      <c r="G63" s="1223"/>
      <c r="H63" s="1223"/>
      <c r="I63" s="1223"/>
      <c r="J63" s="1223"/>
      <c r="K63" s="1223"/>
      <c r="L63" s="1223"/>
      <c r="M63" s="1223"/>
      <c r="N63" s="1223"/>
      <c r="O63" s="1223"/>
      <c r="P63" s="1223"/>
      <c r="Q63" s="1223"/>
      <c r="R63" s="1223"/>
      <c r="S63" s="1223"/>
      <c r="T63" s="1223"/>
      <c r="U63" s="1223"/>
      <c r="V63" s="1223"/>
      <c r="W63" s="1223"/>
      <c r="X63" s="1223"/>
      <c r="Y63" s="1223"/>
      <c r="Z63" s="1223"/>
      <c r="AA63" s="1223"/>
      <c r="AB63" s="1223"/>
      <c r="AC63" s="1223"/>
      <c r="AD63" s="1223"/>
      <c r="AE63" s="1223"/>
      <c r="AF63" s="1223"/>
      <c r="AG63" s="1223"/>
      <c r="AH63" s="1223"/>
      <c r="AI63" s="1223"/>
      <c r="AJ63" s="1223"/>
      <c r="AK63" s="1223"/>
      <c r="AL63" s="1223"/>
      <c r="AM63" s="1223"/>
      <c r="AN63" s="1223"/>
      <c r="AO63" s="1223"/>
      <c r="AP63" s="1223"/>
      <c r="AQ63" s="1223"/>
      <c r="AR63" s="1223"/>
      <c r="AS63" s="1223"/>
      <c r="AT63" s="1223"/>
      <c r="AU63" s="1223"/>
      <c r="AV63" s="1223"/>
      <c r="AW63" s="1223"/>
      <c r="AX63" s="1223"/>
      <c r="AY63" s="1223"/>
      <c r="AZ63" s="1223"/>
      <c r="BA63" s="1223"/>
      <c r="BB63" s="1223"/>
      <c r="BC63" s="1223"/>
      <c r="BD63" s="1223"/>
      <c r="BE63" s="1223"/>
      <c r="BF63" s="1223"/>
      <c r="BG63" s="1223"/>
      <c r="BH63" s="1223"/>
      <c r="BI63" s="1223"/>
      <c r="BJ63" s="1223"/>
      <c r="BK63" s="1223"/>
      <c r="BL63" s="1223"/>
      <c r="BM63" s="1223"/>
      <c r="BN63" s="1223"/>
      <c r="BO63" s="1223"/>
      <c r="BP63" s="1223"/>
      <c r="BQ63" s="1223"/>
      <c r="BR63" s="1223"/>
      <c r="BS63" s="1223"/>
      <c r="BT63" s="1223"/>
      <c r="BU63" s="1223"/>
      <c r="BV63" s="1223"/>
      <c r="BW63" s="1223"/>
      <c r="BX63" s="1224" t="s">
        <v>43</v>
      </c>
      <c r="BY63" s="1225"/>
      <c r="BZ63" s="1225"/>
      <c r="CA63" s="1225"/>
      <c r="CB63" s="1225"/>
      <c r="CC63" s="1225"/>
      <c r="CD63" s="1225"/>
      <c r="CE63" s="1226"/>
      <c r="CF63" s="1227" t="s">
        <v>51</v>
      </c>
      <c r="CG63" s="1228"/>
      <c r="CH63" s="1228"/>
      <c r="CI63" s="1228"/>
      <c r="CJ63" s="1228"/>
      <c r="CK63" s="1228"/>
      <c r="CL63" s="1228"/>
      <c r="CM63" s="1228"/>
      <c r="CN63" s="1228"/>
      <c r="CO63" s="1228"/>
      <c r="CP63" s="1228"/>
      <c r="CQ63" s="1228"/>
      <c r="CR63" s="1229"/>
      <c r="CS63" s="1230">
        <f>ВСЕГО!H32</f>
        <v>122096</v>
      </c>
      <c r="CT63" s="1231"/>
      <c r="CU63" s="1231"/>
      <c r="CV63" s="1231"/>
      <c r="CW63" s="1231"/>
      <c r="CX63" s="1231"/>
      <c r="CY63" s="1231"/>
      <c r="CZ63" s="1231"/>
      <c r="DA63" s="1231"/>
      <c r="DB63" s="1231"/>
      <c r="DC63" s="1231"/>
      <c r="DD63" s="1231"/>
      <c r="DE63" s="1232"/>
      <c r="DF63" s="1230">
        <f>ВСЕГО!H140</f>
        <v>0</v>
      </c>
      <c r="DG63" s="1231"/>
      <c r="DH63" s="1231"/>
      <c r="DI63" s="1231"/>
      <c r="DJ63" s="1231"/>
      <c r="DK63" s="1231"/>
      <c r="DL63" s="1231"/>
      <c r="DM63" s="1231"/>
      <c r="DN63" s="1231"/>
      <c r="DO63" s="1231"/>
      <c r="DP63" s="1231"/>
      <c r="DQ63" s="1231"/>
      <c r="DR63" s="1232"/>
      <c r="DS63" s="1230">
        <f>ВСЕГО!H248</f>
        <v>0</v>
      </c>
      <c r="DT63" s="1231"/>
      <c r="DU63" s="1231"/>
      <c r="DV63" s="1231"/>
      <c r="DW63" s="1231"/>
      <c r="DX63" s="1231"/>
      <c r="DY63" s="1231"/>
      <c r="DZ63" s="1231"/>
      <c r="EA63" s="1231"/>
      <c r="EB63" s="1231"/>
      <c r="EC63" s="1231"/>
      <c r="ED63" s="1231"/>
      <c r="EE63" s="1232"/>
      <c r="EF63" s="1230" t="s">
        <v>43</v>
      </c>
      <c r="EG63" s="1231"/>
      <c r="EH63" s="1231"/>
      <c r="EI63" s="1231"/>
      <c r="EJ63" s="1231"/>
      <c r="EK63" s="1231"/>
      <c r="EL63" s="1231"/>
      <c r="EM63" s="1231"/>
      <c r="EN63" s="1231"/>
      <c r="EO63" s="1231"/>
      <c r="EP63" s="1231"/>
      <c r="EQ63" s="1231"/>
      <c r="ER63" s="1233"/>
    </row>
    <row r="64" spans="1:161" ht="23.25" customHeight="1">
      <c r="A64" s="1297" t="s">
        <v>274</v>
      </c>
      <c r="B64" s="1298"/>
      <c r="C64" s="1298"/>
      <c r="D64" s="1298"/>
      <c r="E64" s="1298"/>
      <c r="F64" s="1298"/>
      <c r="G64" s="1298"/>
      <c r="H64" s="1298"/>
      <c r="I64" s="1298"/>
      <c r="J64" s="1298"/>
      <c r="K64" s="1298"/>
      <c r="L64" s="1298"/>
      <c r="M64" s="1298"/>
      <c r="N64" s="1298"/>
      <c r="O64" s="1298"/>
      <c r="P64" s="1298"/>
      <c r="Q64" s="1298"/>
      <c r="R64" s="1298"/>
      <c r="S64" s="1298"/>
      <c r="T64" s="1298"/>
      <c r="U64" s="1298"/>
      <c r="V64" s="1298"/>
      <c r="W64" s="1298"/>
      <c r="X64" s="1298"/>
      <c r="Y64" s="1298"/>
      <c r="Z64" s="1298"/>
      <c r="AA64" s="1298"/>
      <c r="AB64" s="1298"/>
      <c r="AC64" s="1298"/>
      <c r="AD64" s="1298"/>
      <c r="AE64" s="1298"/>
      <c r="AF64" s="1298"/>
      <c r="AG64" s="1298"/>
      <c r="AH64" s="1298"/>
      <c r="AI64" s="1298"/>
      <c r="AJ64" s="1298"/>
      <c r="AK64" s="1298"/>
      <c r="AL64" s="1298"/>
      <c r="AM64" s="1298"/>
      <c r="AN64" s="1298"/>
      <c r="AO64" s="1298"/>
      <c r="AP64" s="1298"/>
      <c r="AQ64" s="1298"/>
      <c r="AR64" s="1298"/>
      <c r="AS64" s="1298"/>
      <c r="AT64" s="1298"/>
      <c r="AU64" s="1298"/>
      <c r="AV64" s="1298"/>
      <c r="AW64" s="1298"/>
      <c r="AX64" s="1298"/>
      <c r="AY64" s="1298"/>
      <c r="AZ64" s="1298"/>
      <c r="BA64" s="1298"/>
      <c r="BB64" s="1298"/>
      <c r="BC64" s="1298"/>
      <c r="BD64" s="1298"/>
      <c r="BE64" s="1298"/>
      <c r="BF64" s="1298"/>
      <c r="BG64" s="1298"/>
      <c r="BH64" s="1298"/>
      <c r="BI64" s="1298"/>
      <c r="BJ64" s="1298"/>
      <c r="BK64" s="1298"/>
      <c r="BL64" s="1298"/>
      <c r="BM64" s="1298"/>
      <c r="BN64" s="1298"/>
      <c r="BO64" s="1298"/>
      <c r="BP64" s="1298"/>
      <c r="BQ64" s="1298"/>
      <c r="BR64" s="1298"/>
      <c r="BS64" s="1298"/>
      <c r="BT64" s="1298"/>
      <c r="BU64" s="1298"/>
      <c r="BV64" s="1298"/>
      <c r="BW64" s="1298"/>
      <c r="BX64" s="1236" t="s">
        <v>275</v>
      </c>
      <c r="BY64" s="1237"/>
      <c r="BZ64" s="1237"/>
      <c r="CA64" s="1237"/>
      <c r="CB64" s="1237"/>
      <c r="CC64" s="1237"/>
      <c r="CD64" s="1237"/>
      <c r="CE64" s="1238"/>
      <c r="CF64" s="1239" t="s">
        <v>52</v>
      </c>
      <c r="CG64" s="1237"/>
      <c r="CH64" s="1237"/>
      <c r="CI64" s="1237"/>
      <c r="CJ64" s="1237"/>
      <c r="CK64" s="1237"/>
      <c r="CL64" s="1237"/>
      <c r="CM64" s="1237"/>
      <c r="CN64" s="1237"/>
      <c r="CO64" s="1237"/>
      <c r="CP64" s="1237"/>
      <c r="CQ64" s="1237"/>
      <c r="CR64" s="1238"/>
      <c r="CS64" s="1240">
        <f>CS65+CS66+CS67</f>
        <v>0</v>
      </c>
      <c r="CT64" s="1241"/>
      <c r="CU64" s="1241"/>
      <c r="CV64" s="1241"/>
      <c r="CW64" s="1241"/>
      <c r="CX64" s="1241"/>
      <c r="CY64" s="1241"/>
      <c r="CZ64" s="1241"/>
      <c r="DA64" s="1241"/>
      <c r="DB64" s="1241"/>
      <c r="DC64" s="1241"/>
      <c r="DD64" s="1241"/>
      <c r="DE64" s="1242"/>
      <c r="DF64" s="1240">
        <f>DF65+DF66+DF67</f>
        <v>0</v>
      </c>
      <c r="DG64" s="1241"/>
      <c r="DH64" s="1241"/>
      <c r="DI64" s="1241"/>
      <c r="DJ64" s="1241"/>
      <c r="DK64" s="1241"/>
      <c r="DL64" s="1241"/>
      <c r="DM64" s="1241"/>
      <c r="DN64" s="1241"/>
      <c r="DO64" s="1241"/>
      <c r="DP64" s="1241"/>
      <c r="DQ64" s="1241"/>
      <c r="DR64" s="1242"/>
      <c r="DS64" s="1240">
        <f>DS65+DS66+DS67</f>
        <v>0</v>
      </c>
      <c r="DT64" s="1241"/>
      <c r="DU64" s="1241"/>
      <c r="DV64" s="1241"/>
      <c r="DW64" s="1241"/>
      <c r="DX64" s="1241"/>
      <c r="DY64" s="1241"/>
      <c r="DZ64" s="1241"/>
      <c r="EA64" s="1241"/>
      <c r="EB64" s="1241"/>
      <c r="EC64" s="1241"/>
      <c r="ED64" s="1241"/>
      <c r="EE64" s="1242"/>
      <c r="EF64" s="1240" t="s">
        <v>43</v>
      </c>
      <c r="EG64" s="1241"/>
      <c r="EH64" s="1241"/>
      <c r="EI64" s="1241"/>
      <c r="EJ64" s="1241"/>
      <c r="EK64" s="1241"/>
      <c r="EL64" s="1241"/>
      <c r="EM64" s="1241"/>
      <c r="EN64" s="1241"/>
      <c r="EO64" s="1241"/>
      <c r="EP64" s="1241"/>
      <c r="EQ64" s="1241"/>
      <c r="ER64" s="1243"/>
    </row>
    <row r="65" spans="1:148" s="343" customFormat="1" ht="23.25" customHeight="1">
      <c r="A65" s="1256" t="s">
        <v>711</v>
      </c>
      <c r="B65" s="1257"/>
      <c r="C65" s="1257"/>
      <c r="D65" s="1257"/>
      <c r="E65" s="1257"/>
      <c r="F65" s="1257"/>
      <c r="G65" s="1257"/>
      <c r="H65" s="1257"/>
      <c r="I65" s="1257"/>
      <c r="J65" s="1257"/>
      <c r="K65" s="1257"/>
      <c r="L65" s="1257"/>
      <c r="M65" s="1257"/>
      <c r="N65" s="1257"/>
      <c r="O65" s="1257"/>
      <c r="P65" s="1257"/>
      <c r="Q65" s="1257"/>
      <c r="R65" s="1257"/>
      <c r="S65" s="1257"/>
      <c r="T65" s="1257"/>
      <c r="U65" s="1257"/>
      <c r="V65" s="1257"/>
      <c r="W65" s="1257"/>
      <c r="X65" s="1257"/>
      <c r="Y65" s="1257"/>
      <c r="Z65" s="1257"/>
      <c r="AA65" s="1257"/>
      <c r="AB65" s="1257"/>
      <c r="AC65" s="1257"/>
      <c r="AD65" s="1257"/>
      <c r="AE65" s="1257"/>
      <c r="AF65" s="1257"/>
      <c r="AG65" s="1257"/>
      <c r="AH65" s="1257"/>
      <c r="AI65" s="1257"/>
      <c r="AJ65" s="1257"/>
      <c r="AK65" s="1257"/>
      <c r="AL65" s="1257"/>
      <c r="AM65" s="1257"/>
      <c r="AN65" s="1257"/>
      <c r="AO65" s="1257"/>
      <c r="AP65" s="1257"/>
      <c r="AQ65" s="1257"/>
      <c r="AR65" s="1257"/>
      <c r="AS65" s="1257"/>
      <c r="AT65" s="1257"/>
      <c r="AU65" s="1257"/>
      <c r="AV65" s="1257"/>
      <c r="AW65" s="1257"/>
      <c r="AX65" s="1257"/>
      <c r="AY65" s="1257"/>
      <c r="AZ65" s="1257"/>
      <c r="BA65" s="1257"/>
      <c r="BB65" s="1257"/>
      <c r="BC65" s="1257"/>
      <c r="BD65" s="1257"/>
      <c r="BE65" s="1257"/>
      <c r="BF65" s="1257"/>
      <c r="BG65" s="1257"/>
      <c r="BH65" s="1257"/>
      <c r="BI65" s="1257"/>
      <c r="BJ65" s="1257"/>
      <c r="BK65" s="1257"/>
      <c r="BL65" s="1257"/>
      <c r="BM65" s="1257"/>
      <c r="BN65" s="1257"/>
      <c r="BO65" s="1257"/>
      <c r="BP65" s="1257"/>
      <c r="BQ65" s="1257"/>
      <c r="BR65" s="1257"/>
      <c r="BS65" s="1257"/>
      <c r="BT65" s="1257"/>
      <c r="BU65" s="1257"/>
      <c r="BV65" s="1257"/>
      <c r="BW65" s="1257"/>
      <c r="BX65" s="1224" t="s">
        <v>43</v>
      </c>
      <c r="BY65" s="1225"/>
      <c r="BZ65" s="1225"/>
      <c r="CA65" s="1225"/>
      <c r="CB65" s="1225"/>
      <c r="CC65" s="1225"/>
      <c r="CD65" s="1225"/>
      <c r="CE65" s="1226"/>
      <c r="CF65" s="1227" t="s">
        <v>52</v>
      </c>
      <c r="CG65" s="1228"/>
      <c r="CH65" s="1228"/>
      <c r="CI65" s="1228"/>
      <c r="CJ65" s="1228"/>
      <c r="CK65" s="1228"/>
      <c r="CL65" s="1228"/>
      <c r="CM65" s="1228"/>
      <c r="CN65" s="1228"/>
      <c r="CO65" s="1228"/>
      <c r="CP65" s="1228"/>
      <c r="CQ65" s="1228"/>
      <c r="CR65" s="1229"/>
      <c r="CS65" s="1230">
        <f>ВСЕГО!F35</f>
        <v>0</v>
      </c>
      <c r="CT65" s="1231"/>
      <c r="CU65" s="1231"/>
      <c r="CV65" s="1231"/>
      <c r="CW65" s="1231"/>
      <c r="CX65" s="1231"/>
      <c r="CY65" s="1231"/>
      <c r="CZ65" s="1231"/>
      <c r="DA65" s="1231"/>
      <c r="DB65" s="1231"/>
      <c r="DC65" s="1231"/>
      <c r="DD65" s="1231"/>
      <c r="DE65" s="1232"/>
      <c r="DF65" s="1230">
        <f>ВСЕГО!F143</f>
        <v>0</v>
      </c>
      <c r="DG65" s="1231"/>
      <c r="DH65" s="1231"/>
      <c r="DI65" s="1231"/>
      <c r="DJ65" s="1231"/>
      <c r="DK65" s="1231"/>
      <c r="DL65" s="1231"/>
      <c r="DM65" s="1231"/>
      <c r="DN65" s="1231"/>
      <c r="DO65" s="1231"/>
      <c r="DP65" s="1231"/>
      <c r="DQ65" s="1231"/>
      <c r="DR65" s="1232"/>
      <c r="DS65" s="1230">
        <f>ВСЕГО!F251</f>
        <v>0</v>
      </c>
      <c r="DT65" s="1231"/>
      <c r="DU65" s="1231"/>
      <c r="DV65" s="1231"/>
      <c r="DW65" s="1231"/>
      <c r="DX65" s="1231"/>
      <c r="DY65" s="1231"/>
      <c r="DZ65" s="1231"/>
      <c r="EA65" s="1231"/>
      <c r="EB65" s="1231"/>
      <c r="EC65" s="1231"/>
      <c r="ED65" s="1231"/>
      <c r="EE65" s="1232"/>
      <c r="EF65" s="1230" t="s">
        <v>43</v>
      </c>
      <c r="EG65" s="1231"/>
      <c r="EH65" s="1231"/>
      <c r="EI65" s="1231"/>
      <c r="EJ65" s="1231"/>
      <c r="EK65" s="1231"/>
      <c r="EL65" s="1231"/>
      <c r="EM65" s="1231"/>
      <c r="EN65" s="1231"/>
      <c r="EO65" s="1231"/>
      <c r="EP65" s="1231"/>
      <c r="EQ65" s="1231"/>
      <c r="ER65" s="1233"/>
    </row>
    <row r="66" spans="1:148" s="343" customFormat="1" ht="23.25" customHeight="1">
      <c r="A66" s="1256" t="s">
        <v>712</v>
      </c>
      <c r="B66" s="1257"/>
      <c r="C66" s="1257"/>
      <c r="D66" s="1257"/>
      <c r="E66" s="1257"/>
      <c r="F66" s="1257"/>
      <c r="G66" s="1257"/>
      <c r="H66" s="1257"/>
      <c r="I66" s="1257"/>
      <c r="J66" s="1257"/>
      <c r="K66" s="1257"/>
      <c r="L66" s="1257"/>
      <c r="M66" s="1257"/>
      <c r="N66" s="1257"/>
      <c r="O66" s="1257"/>
      <c r="P66" s="1257"/>
      <c r="Q66" s="1257"/>
      <c r="R66" s="1257"/>
      <c r="S66" s="1257"/>
      <c r="T66" s="1257"/>
      <c r="U66" s="1257"/>
      <c r="V66" s="1257"/>
      <c r="W66" s="1257"/>
      <c r="X66" s="1257"/>
      <c r="Y66" s="1257"/>
      <c r="Z66" s="1257"/>
      <c r="AA66" s="1257"/>
      <c r="AB66" s="1257"/>
      <c r="AC66" s="1257"/>
      <c r="AD66" s="1257"/>
      <c r="AE66" s="1257"/>
      <c r="AF66" s="1257"/>
      <c r="AG66" s="1257"/>
      <c r="AH66" s="1257"/>
      <c r="AI66" s="1257"/>
      <c r="AJ66" s="1257"/>
      <c r="AK66" s="1257"/>
      <c r="AL66" s="1257"/>
      <c r="AM66" s="1257"/>
      <c r="AN66" s="1257"/>
      <c r="AO66" s="1257"/>
      <c r="AP66" s="1257"/>
      <c r="AQ66" s="1257"/>
      <c r="AR66" s="1257"/>
      <c r="AS66" s="1257"/>
      <c r="AT66" s="1257"/>
      <c r="AU66" s="1257"/>
      <c r="AV66" s="1257"/>
      <c r="AW66" s="1257"/>
      <c r="AX66" s="1257"/>
      <c r="AY66" s="1257"/>
      <c r="AZ66" s="1257"/>
      <c r="BA66" s="1257"/>
      <c r="BB66" s="1257"/>
      <c r="BC66" s="1257"/>
      <c r="BD66" s="1257"/>
      <c r="BE66" s="1257"/>
      <c r="BF66" s="1257"/>
      <c r="BG66" s="1257"/>
      <c r="BH66" s="1257"/>
      <c r="BI66" s="1257"/>
      <c r="BJ66" s="1257"/>
      <c r="BK66" s="1257"/>
      <c r="BL66" s="1257"/>
      <c r="BM66" s="1257"/>
      <c r="BN66" s="1257"/>
      <c r="BO66" s="1257"/>
      <c r="BP66" s="1257"/>
      <c r="BQ66" s="1257"/>
      <c r="BR66" s="1257"/>
      <c r="BS66" s="1257"/>
      <c r="BT66" s="1257"/>
      <c r="BU66" s="1257"/>
      <c r="BV66" s="1257"/>
      <c r="BW66" s="1257"/>
      <c r="BX66" s="1224" t="s">
        <v>43</v>
      </c>
      <c r="BY66" s="1225"/>
      <c r="BZ66" s="1225"/>
      <c r="CA66" s="1225"/>
      <c r="CB66" s="1225"/>
      <c r="CC66" s="1225"/>
      <c r="CD66" s="1225"/>
      <c r="CE66" s="1226"/>
      <c r="CF66" s="1227" t="s">
        <v>52</v>
      </c>
      <c r="CG66" s="1228"/>
      <c r="CH66" s="1228"/>
      <c r="CI66" s="1228"/>
      <c r="CJ66" s="1228"/>
      <c r="CK66" s="1228"/>
      <c r="CL66" s="1228"/>
      <c r="CM66" s="1228"/>
      <c r="CN66" s="1228"/>
      <c r="CO66" s="1228"/>
      <c r="CP66" s="1228"/>
      <c r="CQ66" s="1228"/>
      <c r="CR66" s="1229"/>
      <c r="CS66" s="1230">
        <f>ВСЕГО!G35</f>
        <v>0</v>
      </c>
      <c r="CT66" s="1231"/>
      <c r="CU66" s="1231"/>
      <c r="CV66" s="1231"/>
      <c r="CW66" s="1231"/>
      <c r="CX66" s="1231"/>
      <c r="CY66" s="1231"/>
      <c r="CZ66" s="1231"/>
      <c r="DA66" s="1231"/>
      <c r="DB66" s="1231"/>
      <c r="DC66" s="1231"/>
      <c r="DD66" s="1231"/>
      <c r="DE66" s="1232"/>
      <c r="DF66" s="1230">
        <f>ВСЕГО!G143</f>
        <v>0</v>
      </c>
      <c r="DG66" s="1231"/>
      <c r="DH66" s="1231"/>
      <c r="DI66" s="1231"/>
      <c r="DJ66" s="1231"/>
      <c r="DK66" s="1231"/>
      <c r="DL66" s="1231"/>
      <c r="DM66" s="1231"/>
      <c r="DN66" s="1231"/>
      <c r="DO66" s="1231"/>
      <c r="DP66" s="1231"/>
      <c r="DQ66" s="1231"/>
      <c r="DR66" s="1232"/>
      <c r="DS66" s="1230">
        <f>ВСЕГО!G251</f>
        <v>0</v>
      </c>
      <c r="DT66" s="1231"/>
      <c r="DU66" s="1231"/>
      <c r="DV66" s="1231"/>
      <c r="DW66" s="1231"/>
      <c r="DX66" s="1231"/>
      <c r="DY66" s="1231"/>
      <c r="DZ66" s="1231"/>
      <c r="EA66" s="1231"/>
      <c r="EB66" s="1231"/>
      <c r="EC66" s="1231"/>
      <c r="ED66" s="1231"/>
      <c r="EE66" s="1232"/>
      <c r="EF66" s="1230" t="s">
        <v>43</v>
      </c>
      <c r="EG66" s="1231"/>
      <c r="EH66" s="1231"/>
      <c r="EI66" s="1231"/>
      <c r="EJ66" s="1231"/>
      <c r="EK66" s="1231"/>
      <c r="EL66" s="1231"/>
      <c r="EM66" s="1231"/>
      <c r="EN66" s="1231"/>
      <c r="EO66" s="1231"/>
      <c r="EP66" s="1231"/>
      <c r="EQ66" s="1231"/>
      <c r="ER66" s="1233"/>
    </row>
    <row r="67" spans="1:148" s="343" customFormat="1" ht="23.25" customHeight="1">
      <c r="A67" s="1256" t="s">
        <v>713</v>
      </c>
      <c r="B67" s="1257"/>
      <c r="C67" s="1257"/>
      <c r="D67" s="1257"/>
      <c r="E67" s="1257"/>
      <c r="F67" s="1257"/>
      <c r="G67" s="1257"/>
      <c r="H67" s="1257"/>
      <c r="I67" s="1257"/>
      <c r="J67" s="1257"/>
      <c r="K67" s="1257"/>
      <c r="L67" s="1257"/>
      <c r="M67" s="1257"/>
      <c r="N67" s="1257"/>
      <c r="O67" s="1257"/>
      <c r="P67" s="1257"/>
      <c r="Q67" s="1257"/>
      <c r="R67" s="1257"/>
      <c r="S67" s="1257"/>
      <c r="T67" s="1257"/>
      <c r="U67" s="1257"/>
      <c r="V67" s="1257"/>
      <c r="W67" s="1257"/>
      <c r="X67" s="1257"/>
      <c r="Y67" s="1257"/>
      <c r="Z67" s="1257"/>
      <c r="AA67" s="1257"/>
      <c r="AB67" s="1257"/>
      <c r="AC67" s="1257"/>
      <c r="AD67" s="1257"/>
      <c r="AE67" s="1257"/>
      <c r="AF67" s="1257"/>
      <c r="AG67" s="1257"/>
      <c r="AH67" s="1257"/>
      <c r="AI67" s="1257"/>
      <c r="AJ67" s="1257"/>
      <c r="AK67" s="1257"/>
      <c r="AL67" s="1257"/>
      <c r="AM67" s="1257"/>
      <c r="AN67" s="1257"/>
      <c r="AO67" s="1257"/>
      <c r="AP67" s="1257"/>
      <c r="AQ67" s="1257"/>
      <c r="AR67" s="1257"/>
      <c r="AS67" s="1257"/>
      <c r="AT67" s="1257"/>
      <c r="AU67" s="1257"/>
      <c r="AV67" s="1257"/>
      <c r="AW67" s="1257"/>
      <c r="AX67" s="1257"/>
      <c r="AY67" s="1257"/>
      <c r="AZ67" s="1257"/>
      <c r="BA67" s="1257"/>
      <c r="BB67" s="1257"/>
      <c r="BC67" s="1257"/>
      <c r="BD67" s="1257"/>
      <c r="BE67" s="1257"/>
      <c r="BF67" s="1257"/>
      <c r="BG67" s="1257"/>
      <c r="BH67" s="1257"/>
      <c r="BI67" s="1257"/>
      <c r="BJ67" s="1257"/>
      <c r="BK67" s="1257"/>
      <c r="BL67" s="1257"/>
      <c r="BM67" s="1257"/>
      <c r="BN67" s="1257"/>
      <c r="BO67" s="1257"/>
      <c r="BP67" s="1257"/>
      <c r="BQ67" s="1257"/>
      <c r="BR67" s="1257"/>
      <c r="BS67" s="1257"/>
      <c r="BT67" s="1257"/>
      <c r="BU67" s="1257"/>
      <c r="BV67" s="1257"/>
      <c r="BW67" s="1257"/>
      <c r="BX67" s="1224" t="s">
        <v>43</v>
      </c>
      <c r="BY67" s="1225"/>
      <c r="BZ67" s="1225"/>
      <c r="CA67" s="1225"/>
      <c r="CB67" s="1225"/>
      <c r="CC67" s="1225"/>
      <c r="CD67" s="1225"/>
      <c r="CE67" s="1226"/>
      <c r="CF67" s="1227" t="s">
        <v>52</v>
      </c>
      <c r="CG67" s="1228"/>
      <c r="CH67" s="1228"/>
      <c r="CI67" s="1228"/>
      <c r="CJ67" s="1228"/>
      <c r="CK67" s="1228"/>
      <c r="CL67" s="1228"/>
      <c r="CM67" s="1228"/>
      <c r="CN67" s="1228"/>
      <c r="CO67" s="1228"/>
      <c r="CP67" s="1228"/>
      <c r="CQ67" s="1228"/>
      <c r="CR67" s="1229"/>
      <c r="CS67" s="1230">
        <f>ВСЕГО!H35</f>
        <v>0</v>
      </c>
      <c r="CT67" s="1231"/>
      <c r="CU67" s="1231"/>
      <c r="CV67" s="1231"/>
      <c r="CW67" s="1231"/>
      <c r="CX67" s="1231"/>
      <c r="CY67" s="1231"/>
      <c r="CZ67" s="1231"/>
      <c r="DA67" s="1231"/>
      <c r="DB67" s="1231"/>
      <c r="DC67" s="1231"/>
      <c r="DD67" s="1231"/>
      <c r="DE67" s="1232"/>
      <c r="DF67" s="1230">
        <f>ВСЕГО!H143</f>
        <v>0</v>
      </c>
      <c r="DG67" s="1231"/>
      <c r="DH67" s="1231"/>
      <c r="DI67" s="1231"/>
      <c r="DJ67" s="1231"/>
      <c r="DK67" s="1231"/>
      <c r="DL67" s="1231"/>
      <c r="DM67" s="1231"/>
      <c r="DN67" s="1231"/>
      <c r="DO67" s="1231"/>
      <c r="DP67" s="1231"/>
      <c r="DQ67" s="1231"/>
      <c r="DR67" s="1232"/>
      <c r="DS67" s="1230">
        <f>ВСЕГО!H251</f>
        <v>0</v>
      </c>
      <c r="DT67" s="1231"/>
      <c r="DU67" s="1231"/>
      <c r="DV67" s="1231"/>
      <c r="DW67" s="1231"/>
      <c r="DX67" s="1231"/>
      <c r="DY67" s="1231"/>
      <c r="DZ67" s="1231"/>
      <c r="EA67" s="1231"/>
      <c r="EB67" s="1231"/>
      <c r="EC67" s="1231"/>
      <c r="ED67" s="1231"/>
      <c r="EE67" s="1232"/>
      <c r="EF67" s="1230" t="s">
        <v>43</v>
      </c>
      <c r="EG67" s="1231"/>
      <c r="EH67" s="1231"/>
      <c r="EI67" s="1231"/>
      <c r="EJ67" s="1231"/>
      <c r="EK67" s="1231"/>
      <c r="EL67" s="1231"/>
      <c r="EM67" s="1231"/>
      <c r="EN67" s="1231"/>
      <c r="EO67" s="1231"/>
      <c r="EP67" s="1231"/>
      <c r="EQ67" s="1231"/>
      <c r="ER67" s="1233"/>
    </row>
    <row r="68" spans="1:148" s="87" customFormat="1" ht="34.5" customHeight="1">
      <c r="A68" s="1234" t="s">
        <v>276</v>
      </c>
      <c r="B68" s="1235"/>
      <c r="C68" s="1235"/>
      <c r="D68" s="1235"/>
      <c r="E68" s="1235"/>
      <c r="F68" s="1235"/>
      <c r="G68" s="1235"/>
      <c r="H68" s="1235"/>
      <c r="I68" s="1235"/>
      <c r="J68" s="1235"/>
      <c r="K68" s="1235"/>
      <c r="L68" s="1235"/>
      <c r="M68" s="1235"/>
      <c r="N68" s="1235"/>
      <c r="O68" s="1235"/>
      <c r="P68" s="1235"/>
      <c r="Q68" s="1235"/>
      <c r="R68" s="1235"/>
      <c r="S68" s="1235"/>
      <c r="T68" s="1235"/>
      <c r="U68" s="1235"/>
      <c r="V68" s="1235"/>
      <c r="W68" s="1235"/>
      <c r="X68" s="1235"/>
      <c r="Y68" s="1235"/>
      <c r="Z68" s="1235"/>
      <c r="AA68" s="1235"/>
      <c r="AB68" s="1235"/>
      <c r="AC68" s="1235"/>
      <c r="AD68" s="1235"/>
      <c r="AE68" s="1235"/>
      <c r="AF68" s="1235"/>
      <c r="AG68" s="1235"/>
      <c r="AH68" s="1235"/>
      <c r="AI68" s="1235"/>
      <c r="AJ68" s="1235"/>
      <c r="AK68" s="1235"/>
      <c r="AL68" s="1235"/>
      <c r="AM68" s="1235"/>
      <c r="AN68" s="1235"/>
      <c r="AO68" s="1235"/>
      <c r="AP68" s="1235"/>
      <c r="AQ68" s="1235"/>
      <c r="AR68" s="1235"/>
      <c r="AS68" s="1235"/>
      <c r="AT68" s="1235"/>
      <c r="AU68" s="1235"/>
      <c r="AV68" s="1235"/>
      <c r="AW68" s="1235"/>
      <c r="AX68" s="1235"/>
      <c r="AY68" s="1235"/>
      <c r="AZ68" s="1235"/>
      <c r="BA68" s="1235"/>
      <c r="BB68" s="1235"/>
      <c r="BC68" s="1235"/>
      <c r="BD68" s="1235"/>
      <c r="BE68" s="1235"/>
      <c r="BF68" s="1235"/>
      <c r="BG68" s="1235"/>
      <c r="BH68" s="1235"/>
      <c r="BI68" s="1235"/>
      <c r="BJ68" s="1235"/>
      <c r="BK68" s="1235"/>
      <c r="BL68" s="1235"/>
      <c r="BM68" s="1235"/>
      <c r="BN68" s="1235"/>
      <c r="BO68" s="1235"/>
      <c r="BP68" s="1235"/>
      <c r="BQ68" s="1235"/>
      <c r="BR68" s="1235"/>
      <c r="BS68" s="1235"/>
      <c r="BT68" s="1235"/>
      <c r="BU68" s="1235"/>
      <c r="BV68" s="1235"/>
      <c r="BW68" s="1235"/>
      <c r="BX68" s="1236" t="s">
        <v>277</v>
      </c>
      <c r="BY68" s="1237"/>
      <c r="BZ68" s="1237"/>
      <c r="CA68" s="1237"/>
      <c r="CB68" s="1237"/>
      <c r="CC68" s="1237"/>
      <c r="CD68" s="1237"/>
      <c r="CE68" s="1238"/>
      <c r="CF68" s="1239" t="s">
        <v>164</v>
      </c>
      <c r="CG68" s="1237"/>
      <c r="CH68" s="1237"/>
      <c r="CI68" s="1237"/>
      <c r="CJ68" s="1237"/>
      <c r="CK68" s="1237"/>
      <c r="CL68" s="1237"/>
      <c r="CM68" s="1237"/>
      <c r="CN68" s="1237"/>
      <c r="CO68" s="1237"/>
      <c r="CP68" s="1237"/>
      <c r="CQ68" s="1237"/>
      <c r="CR68" s="1238"/>
      <c r="CS68" s="1240">
        <f>CS69+CS70+CS71</f>
        <v>0</v>
      </c>
      <c r="CT68" s="1241"/>
      <c r="CU68" s="1241"/>
      <c r="CV68" s="1241"/>
      <c r="CW68" s="1241"/>
      <c r="CX68" s="1241"/>
      <c r="CY68" s="1241"/>
      <c r="CZ68" s="1241"/>
      <c r="DA68" s="1241"/>
      <c r="DB68" s="1241"/>
      <c r="DC68" s="1241"/>
      <c r="DD68" s="1241"/>
      <c r="DE68" s="1242"/>
      <c r="DF68" s="1240">
        <f>DF69+DF70+DF71</f>
        <v>0</v>
      </c>
      <c r="DG68" s="1241"/>
      <c r="DH68" s="1241"/>
      <c r="DI68" s="1241"/>
      <c r="DJ68" s="1241"/>
      <c r="DK68" s="1241"/>
      <c r="DL68" s="1241"/>
      <c r="DM68" s="1241"/>
      <c r="DN68" s="1241"/>
      <c r="DO68" s="1241"/>
      <c r="DP68" s="1241"/>
      <c r="DQ68" s="1241"/>
      <c r="DR68" s="1242"/>
      <c r="DS68" s="1240">
        <f>DS69+DS70+DS71</f>
        <v>0</v>
      </c>
      <c r="DT68" s="1241"/>
      <c r="DU68" s="1241"/>
      <c r="DV68" s="1241"/>
      <c r="DW68" s="1241"/>
      <c r="DX68" s="1241"/>
      <c r="DY68" s="1241"/>
      <c r="DZ68" s="1241"/>
      <c r="EA68" s="1241"/>
      <c r="EB68" s="1241"/>
      <c r="EC68" s="1241"/>
      <c r="ED68" s="1241"/>
      <c r="EE68" s="1242"/>
      <c r="EF68" s="1240" t="s">
        <v>43</v>
      </c>
      <c r="EG68" s="1241"/>
      <c r="EH68" s="1241"/>
      <c r="EI68" s="1241"/>
      <c r="EJ68" s="1241"/>
      <c r="EK68" s="1241"/>
      <c r="EL68" s="1241"/>
      <c r="EM68" s="1241"/>
      <c r="EN68" s="1241"/>
      <c r="EO68" s="1241"/>
      <c r="EP68" s="1241"/>
      <c r="EQ68" s="1241"/>
      <c r="ER68" s="1243"/>
    </row>
    <row r="69" spans="1:148" s="87" customFormat="1" ht="34.5" customHeight="1">
      <c r="A69" s="1323" t="s">
        <v>714</v>
      </c>
      <c r="B69" s="1324"/>
      <c r="C69" s="1324"/>
      <c r="D69" s="1324"/>
      <c r="E69" s="1324"/>
      <c r="F69" s="1324"/>
      <c r="G69" s="1324"/>
      <c r="H69" s="1324"/>
      <c r="I69" s="1324"/>
      <c r="J69" s="1324"/>
      <c r="K69" s="1324"/>
      <c r="L69" s="1324"/>
      <c r="M69" s="1324"/>
      <c r="N69" s="1324"/>
      <c r="O69" s="1324"/>
      <c r="P69" s="1324"/>
      <c r="Q69" s="1324"/>
      <c r="R69" s="1324"/>
      <c r="S69" s="1324"/>
      <c r="T69" s="1324"/>
      <c r="U69" s="1324"/>
      <c r="V69" s="1324"/>
      <c r="W69" s="1324"/>
      <c r="X69" s="1324"/>
      <c r="Y69" s="1324"/>
      <c r="Z69" s="1324"/>
      <c r="AA69" s="1324"/>
      <c r="AB69" s="1324"/>
      <c r="AC69" s="1324"/>
      <c r="AD69" s="1324"/>
      <c r="AE69" s="1324"/>
      <c r="AF69" s="1324"/>
      <c r="AG69" s="1324"/>
      <c r="AH69" s="1324"/>
      <c r="AI69" s="1324"/>
      <c r="AJ69" s="1324"/>
      <c r="AK69" s="1324"/>
      <c r="AL69" s="1324"/>
      <c r="AM69" s="1324"/>
      <c r="AN69" s="1324"/>
      <c r="AO69" s="1324"/>
      <c r="AP69" s="1324"/>
      <c r="AQ69" s="1324"/>
      <c r="AR69" s="1324"/>
      <c r="AS69" s="1324"/>
      <c r="AT69" s="1324"/>
      <c r="AU69" s="1324"/>
      <c r="AV69" s="1324"/>
      <c r="AW69" s="1324"/>
      <c r="AX69" s="1324"/>
      <c r="AY69" s="1324"/>
      <c r="AZ69" s="1324"/>
      <c r="BA69" s="1324"/>
      <c r="BB69" s="1324"/>
      <c r="BC69" s="1324"/>
      <c r="BD69" s="1324"/>
      <c r="BE69" s="1324"/>
      <c r="BF69" s="1324"/>
      <c r="BG69" s="1324"/>
      <c r="BH69" s="1324"/>
      <c r="BI69" s="1324"/>
      <c r="BJ69" s="1324"/>
      <c r="BK69" s="1324"/>
      <c r="BL69" s="1324"/>
      <c r="BM69" s="1324"/>
      <c r="BN69" s="1324"/>
      <c r="BO69" s="1324"/>
      <c r="BP69" s="1324"/>
      <c r="BQ69" s="1324"/>
      <c r="BR69" s="1324"/>
      <c r="BS69" s="1324"/>
      <c r="BT69" s="1324"/>
      <c r="BU69" s="1324"/>
      <c r="BV69" s="1324"/>
      <c r="BW69" s="1324"/>
      <c r="BX69" s="1224" t="s">
        <v>43</v>
      </c>
      <c r="BY69" s="1225"/>
      <c r="BZ69" s="1225"/>
      <c r="CA69" s="1225"/>
      <c r="CB69" s="1225"/>
      <c r="CC69" s="1225"/>
      <c r="CD69" s="1225"/>
      <c r="CE69" s="1226"/>
      <c r="CF69" s="1325" t="s">
        <v>164</v>
      </c>
      <c r="CG69" s="1225"/>
      <c r="CH69" s="1225"/>
      <c r="CI69" s="1225"/>
      <c r="CJ69" s="1225"/>
      <c r="CK69" s="1225"/>
      <c r="CL69" s="1225"/>
      <c r="CM69" s="1225"/>
      <c r="CN69" s="1225"/>
      <c r="CO69" s="1225"/>
      <c r="CP69" s="1225"/>
      <c r="CQ69" s="1225"/>
      <c r="CR69" s="1226"/>
      <c r="CS69" s="1326">
        <f>ВСЕГО!F39</f>
        <v>0</v>
      </c>
      <c r="CT69" s="1327"/>
      <c r="CU69" s="1327"/>
      <c r="CV69" s="1327"/>
      <c r="CW69" s="1327"/>
      <c r="CX69" s="1327"/>
      <c r="CY69" s="1327"/>
      <c r="CZ69" s="1327"/>
      <c r="DA69" s="1327"/>
      <c r="DB69" s="1327"/>
      <c r="DC69" s="1327"/>
      <c r="DD69" s="1327"/>
      <c r="DE69" s="1328"/>
      <c r="DF69" s="1326">
        <f>ВСЕГО!F147</f>
        <v>0</v>
      </c>
      <c r="DG69" s="1327"/>
      <c r="DH69" s="1327"/>
      <c r="DI69" s="1327"/>
      <c r="DJ69" s="1327"/>
      <c r="DK69" s="1327"/>
      <c r="DL69" s="1327"/>
      <c r="DM69" s="1327"/>
      <c r="DN69" s="1327"/>
      <c r="DO69" s="1327"/>
      <c r="DP69" s="1327"/>
      <c r="DQ69" s="1327"/>
      <c r="DR69" s="1328"/>
      <c r="DS69" s="1326">
        <f>ВСЕГО!F255</f>
        <v>0</v>
      </c>
      <c r="DT69" s="1327"/>
      <c r="DU69" s="1327"/>
      <c r="DV69" s="1327"/>
      <c r="DW69" s="1327"/>
      <c r="DX69" s="1327"/>
      <c r="DY69" s="1327"/>
      <c r="DZ69" s="1327"/>
      <c r="EA69" s="1327"/>
      <c r="EB69" s="1327"/>
      <c r="EC69" s="1327"/>
      <c r="ED69" s="1327"/>
      <c r="EE69" s="1328"/>
      <c r="EF69" s="1326" t="s">
        <v>43</v>
      </c>
      <c r="EG69" s="1327"/>
      <c r="EH69" s="1327"/>
      <c r="EI69" s="1327"/>
      <c r="EJ69" s="1327"/>
      <c r="EK69" s="1327"/>
      <c r="EL69" s="1327"/>
      <c r="EM69" s="1327"/>
      <c r="EN69" s="1327"/>
      <c r="EO69" s="1327"/>
      <c r="EP69" s="1327"/>
      <c r="EQ69" s="1327"/>
      <c r="ER69" s="1329"/>
    </row>
    <row r="70" spans="1:148" s="87" customFormat="1" ht="34.5" customHeight="1">
      <c r="A70" s="1323" t="s">
        <v>715</v>
      </c>
      <c r="B70" s="1324"/>
      <c r="C70" s="1324"/>
      <c r="D70" s="1324"/>
      <c r="E70" s="1324"/>
      <c r="F70" s="1324"/>
      <c r="G70" s="1324"/>
      <c r="H70" s="1324"/>
      <c r="I70" s="1324"/>
      <c r="J70" s="1324"/>
      <c r="K70" s="1324"/>
      <c r="L70" s="1324"/>
      <c r="M70" s="1324"/>
      <c r="N70" s="1324"/>
      <c r="O70" s="1324"/>
      <c r="P70" s="1324"/>
      <c r="Q70" s="1324"/>
      <c r="R70" s="1324"/>
      <c r="S70" s="1324"/>
      <c r="T70" s="1324"/>
      <c r="U70" s="1324"/>
      <c r="V70" s="1324"/>
      <c r="W70" s="1324"/>
      <c r="X70" s="1324"/>
      <c r="Y70" s="1324"/>
      <c r="Z70" s="1324"/>
      <c r="AA70" s="1324"/>
      <c r="AB70" s="1324"/>
      <c r="AC70" s="1324"/>
      <c r="AD70" s="1324"/>
      <c r="AE70" s="1324"/>
      <c r="AF70" s="1324"/>
      <c r="AG70" s="1324"/>
      <c r="AH70" s="1324"/>
      <c r="AI70" s="1324"/>
      <c r="AJ70" s="1324"/>
      <c r="AK70" s="1324"/>
      <c r="AL70" s="1324"/>
      <c r="AM70" s="1324"/>
      <c r="AN70" s="1324"/>
      <c r="AO70" s="1324"/>
      <c r="AP70" s="1324"/>
      <c r="AQ70" s="1324"/>
      <c r="AR70" s="1324"/>
      <c r="AS70" s="1324"/>
      <c r="AT70" s="1324"/>
      <c r="AU70" s="1324"/>
      <c r="AV70" s="1324"/>
      <c r="AW70" s="1324"/>
      <c r="AX70" s="1324"/>
      <c r="AY70" s="1324"/>
      <c r="AZ70" s="1324"/>
      <c r="BA70" s="1324"/>
      <c r="BB70" s="1324"/>
      <c r="BC70" s="1324"/>
      <c r="BD70" s="1324"/>
      <c r="BE70" s="1324"/>
      <c r="BF70" s="1324"/>
      <c r="BG70" s="1324"/>
      <c r="BH70" s="1324"/>
      <c r="BI70" s="1324"/>
      <c r="BJ70" s="1324"/>
      <c r="BK70" s="1324"/>
      <c r="BL70" s="1324"/>
      <c r="BM70" s="1324"/>
      <c r="BN70" s="1324"/>
      <c r="BO70" s="1324"/>
      <c r="BP70" s="1324"/>
      <c r="BQ70" s="1324"/>
      <c r="BR70" s="1324"/>
      <c r="BS70" s="1324"/>
      <c r="BT70" s="1324"/>
      <c r="BU70" s="1324"/>
      <c r="BV70" s="1324"/>
      <c r="BW70" s="1324"/>
      <c r="BX70" s="1224" t="s">
        <v>43</v>
      </c>
      <c r="BY70" s="1225"/>
      <c r="BZ70" s="1225"/>
      <c r="CA70" s="1225"/>
      <c r="CB70" s="1225"/>
      <c r="CC70" s="1225"/>
      <c r="CD70" s="1225"/>
      <c r="CE70" s="1226"/>
      <c r="CF70" s="1325" t="s">
        <v>164</v>
      </c>
      <c r="CG70" s="1225"/>
      <c r="CH70" s="1225"/>
      <c r="CI70" s="1225"/>
      <c r="CJ70" s="1225"/>
      <c r="CK70" s="1225"/>
      <c r="CL70" s="1225"/>
      <c r="CM70" s="1225"/>
      <c r="CN70" s="1225"/>
      <c r="CO70" s="1225"/>
      <c r="CP70" s="1225"/>
      <c r="CQ70" s="1225"/>
      <c r="CR70" s="1226"/>
      <c r="CS70" s="1326">
        <f>ВСЕГО!G39</f>
        <v>0</v>
      </c>
      <c r="CT70" s="1327"/>
      <c r="CU70" s="1327"/>
      <c r="CV70" s="1327"/>
      <c r="CW70" s="1327"/>
      <c r="CX70" s="1327"/>
      <c r="CY70" s="1327"/>
      <c r="CZ70" s="1327"/>
      <c r="DA70" s="1327"/>
      <c r="DB70" s="1327"/>
      <c r="DC70" s="1327"/>
      <c r="DD70" s="1327"/>
      <c r="DE70" s="1328"/>
      <c r="DF70" s="1326">
        <f>ВСЕГО!G147</f>
        <v>0</v>
      </c>
      <c r="DG70" s="1327"/>
      <c r="DH70" s="1327"/>
      <c r="DI70" s="1327"/>
      <c r="DJ70" s="1327"/>
      <c r="DK70" s="1327"/>
      <c r="DL70" s="1327"/>
      <c r="DM70" s="1327"/>
      <c r="DN70" s="1327"/>
      <c r="DO70" s="1327"/>
      <c r="DP70" s="1327"/>
      <c r="DQ70" s="1327"/>
      <c r="DR70" s="1328"/>
      <c r="DS70" s="1326">
        <f>ВСЕГО!G255</f>
        <v>0</v>
      </c>
      <c r="DT70" s="1327"/>
      <c r="DU70" s="1327"/>
      <c r="DV70" s="1327"/>
      <c r="DW70" s="1327"/>
      <c r="DX70" s="1327"/>
      <c r="DY70" s="1327"/>
      <c r="DZ70" s="1327"/>
      <c r="EA70" s="1327"/>
      <c r="EB70" s="1327"/>
      <c r="EC70" s="1327"/>
      <c r="ED70" s="1327"/>
      <c r="EE70" s="1328"/>
      <c r="EF70" s="1326" t="s">
        <v>43</v>
      </c>
      <c r="EG70" s="1327"/>
      <c r="EH70" s="1327"/>
      <c r="EI70" s="1327"/>
      <c r="EJ70" s="1327"/>
      <c r="EK70" s="1327"/>
      <c r="EL70" s="1327"/>
      <c r="EM70" s="1327"/>
      <c r="EN70" s="1327"/>
      <c r="EO70" s="1327"/>
      <c r="EP70" s="1327"/>
      <c r="EQ70" s="1327"/>
      <c r="ER70" s="1329"/>
    </row>
    <row r="71" spans="1:148" s="87" customFormat="1" ht="34.5" customHeight="1">
      <c r="A71" s="1323" t="s">
        <v>716</v>
      </c>
      <c r="B71" s="1324"/>
      <c r="C71" s="1324"/>
      <c r="D71" s="1324"/>
      <c r="E71" s="1324"/>
      <c r="F71" s="1324"/>
      <c r="G71" s="1324"/>
      <c r="H71" s="1324"/>
      <c r="I71" s="1324"/>
      <c r="J71" s="1324"/>
      <c r="K71" s="1324"/>
      <c r="L71" s="1324"/>
      <c r="M71" s="1324"/>
      <c r="N71" s="1324"/>
      <c r="O71" s="1324"/>
      <c r="P71" s="1324"/>
      <c r="Q71" s="1324"/>
      <c r="R71" s="1324"/>
      <c r="S71" s="1324"/>
      <c r="T71" s="1324"/>
      <c r="U71" s="1324"/>
      <c r="V71" s="1324"/>
      <c r="W71" s="1324"/>
      <c r="X71" s="1324"/>
      <c r="Y71" s="1324"/>
      <c r="Z71" s="1324"/>
      <c r="AA71" s="1324"/>
      <c r="AB71" s="1324"/>
      <c r="AC71" s="1324"/>
      <c r="AD71" s="1324"/>
      <c r="AE71" s="1324"/>
      <c r="AF71" s="1324"/>
      <c r="AG71" s="1324"/>
      <c r="AH71" s="1324"/>
      <c r="AI71" s="1324"/>
      <c r="AJ71" s="1324"/>
      <c r="AK71" s="1324"/>
      <c r="AL71" s="1324"/>
      <c r="AM71" s="1324"/>
      <c r="AN71" s="1324"/>
      <c r="AO71" s="1324"/>
      <c r="AP71" s="1324"/>
      <c r="AQ71" s="1324"/>
      <c r="AR71" s="1324"/>
      <c r="AS71" s="1324"/>
      <c r="AT71" s="1324"/>
      <c r="AU71" s="1324"/>
      <c r="AV71" s="1324"/>
      <c r="AW71" s="1324"/>
      <c r="AX71" s="1324"/>
      <c r="AY71" s="1324"/>
      <c r="AZ71" s="1324"/>
      <c r="BA71" s="1324"/>
      <c r="BB71" s="1324"/>
      <c r="BC71" s="1324"/>
      <c r="BD71" s="1324"/>
      <c r="BE71" s="1324"/>
      <c r="BF71" s="1324"/>
      <c r="BG71" s="1324"/>
      <c r="BH71" s="1324"/>
      <c r="BI71" s="1324"/>
      <c r="BJ71" s="1324"/>
      <c r="BK71" s="1324"/>
      <c r="BL71" s="1324"/>
      <c r="BM71" s="1324"/>
      <c r="BN71" s="1324"/>
      <c r="BO71" s="1324"/>
      <c r="BP71" s="1324"/>
      <c r="BQ71" s="1324"/>
      <c r="BR71" s="1324"/>
      <c r="BS71" s="1324"/>
      <c r="BT71" s="1324"/>
      <c r="BU71" s="1324"/>
      <c r="BV71" s="1324"/>
      <c r="BW71" s="1324"/>
      <c r="BX71" s="1224" t="s">
        <v>43</v>
      </c>
      <c r="BY71" s="1225"/>
      <c r="BZ71" s="1225"/>
      <c r="CA71" s="1225"/>
      <c r="CB71" s="1225"/>
      <c r="CC71" s="1225"/>
      <c r="CD71" s="1225"/>
      <c r="CE71" s="1226"/>
      <c r="CF71" s="1325" t="s">
        <v>164</v>
      </c>
      <c r="CG71" s="1225"/>
      <c r="CH71" s="1225"/>
      <c r="CI71" s="1225"/>
      <c r="CJ71" s="1225"/>
      <c r="CK71" s="1225"/>
      <c r="CL71" s="1225"/>
      <c r="CM71" s="1225"/>
      <c r="CN71" s="1225"/>
      <c r="CO71" s="1225"/>
      <c r="CP71" s="1225"/>
      <c r="CQ71" s="1225"/>
      <c r="CR71" s="1226"/>
      <c r="CS71" s="1326">
        <f>ВСЕГО!H39</f>
        <v>0</v>
      </c>
      <c r="CT71" s="1327"/>
      <c r="CU71" s="1327"/>
      <c r="CV71" s="1327"/>
      <c r="CW71" s="1327"/>
      <c r="CX71" s="1327"/>
      <c r="CY71" s="1327"/>
      <c r="CZ71" s="1327"/>
      <c r="DA71" s="1327"/>
      <c r="DB71" s="1327"/>
      <c r="DC71" s="1327"/>
      <c r="DD71" s="1327"/>
      <c r="DE71" s="1328"/>
      <c r="DF71" s="1326">
        <f>ВСЕГО!H147</f>
        <v>0</v>
      </c>
      <c r="DG71" s="1327"/>
      <c r="DH71" s="1327"/>
      <c r="DI71" s="1327"/>
      <c r="DJ71" s="1327"/>
      <c r="DK71" s="1327"/>
      <c r="DL71" s="1327"/>
      <c r="DM71" s="1327"/>
      <c r="DN71" s="1327"/>
      <c r="DO71" s="1327"/>
      <c r="DP71" s="1327"/>
      <c r="DQ71" s="1327"/>
      <c r="DR71" s="1328"/>
      <c r="DS71" s="1326">
        <f>ВСЕГО!H255</f>
        <v>0</v>
      </c>
      <c r="DT71" s="1327"/>
      <c r="DU71" s="1327"/>
      <c r="DV71" s="1327"/>
      <c r="DW71" s="1327"/>
      <c r="DX71" s="1327"/>
      <c r="DY71" s="1327"/>
      <c r="DZ71" s="1327"/>
      <c r="EA71" s="1327"/>
      <c r="EB71" s="1327"/>
      <c r="EC71" s="1327"/>
      <c r="ED71" s="1327"/>
      <c r="EE71" s="1328"/>
      <c r="EF71" s="1326" t="s">
        <v>43</v>
      </c>
      <c r="EG71" s="1327"/>
      <c r="EH71" s="1327"/>
      <c r="EI71" s="1327"/>
      <c r="EJ71" s="1327"/>
      <c r="EK71" s="1327"/>
      <c r="EL71" s="1327"/>
      <c r="EM71" s="1327"/>
      <c r="EN71" s="1327"/>
      <c r="EO71" s="1327"/>
      <c r="EP71" s="1327"/>
      <c r="EQ71" s="1327"/>
      <c r="ER71" s="1329"/>
    </row>
    <row r="72" spans="1:148" s="87" customFormat="1" ht="52.5" customHeight="1">
      <c r="A72" s="1234" t="s">
        <v>278</v>
      </c>
      <c r="B72" s="1235"/>
      <c r="C72" s="1235"/>
      <c r="D72" s="1235"/>
      <c r="E72" s="1235"/>
      <c r="F72" s="1235"/>
      <c r="G72" s="1235"/>
      <c r="H72" s="1235"/>
      <c r="I72" s="1235"/>
      <c r="J72" s="1235"/>
      <c r="K72" s="1235"/>
      <c r="L72" s="1235"/>
      <c r="M72" s="1235"/>
      <c r="N72" s="1235"/>
      <c r="O72" s="1235"/>
      <c r="P72" s="1235"/>
      <c r="Q72" s="1235"/>
      <c r="R72" s="1235"/>
      <c r="S72" s="1235"/>
      <c r="T72" s="1235"/>
      <c r="U72" s="1235"/>
      <c r="V72" s="1235"/>
      <c r="W72" s="1235"/>
      <c r="X72" s="1235"/>
      <c r="Y72" s="1235"/>
      <c r="Z72" s="1235"/>
      <c r="AA72" s="1235"/>
      <c r="AB72" s="1235"/>
      <c r="AC72" s="1235"/>
      <c r="AD72" s="1235"/>
      <c r="AE72" s="1235"/>
      <c r="AF72" s="1235"/>
      <c r="AG72" s="1235"/>
      <c r="AH72" s="1235"/>
      <c r="AI72" s="1235"/>
      <c r="AJ72" s="1235"/>
      <c r="AK72" s="1235"/>
      <c r="AL72" s="1235"/>
      <c r="AM72" s="1235"/>
      <c r="AN72" s="1235"/>
      <c r="AO72" s="1235"/>
      <c r="AP72" s="1235"/>
      <c r="AQ72" s="1235"/>
      <c r="AR72" s="1235"/>
      <c r="AS72" s="1235"/>
      <c r="AT72" s="1235"/>
      <c r="AU72" s="1235"/>
      <c r="AV72" s="1235"/>
      <c r="AW72" s="1235"/>
      <c r="AX72" s="1235"/>
      <c r="AY72" s="1235"/>
      <c r="AZ72" s="1235"/>
      <c r="BA72" s="1235"/>
      <c r="BB72" s="1235"/>
      <c r="BC72" s="1235"/>
      <c r="BD72" s="1235"/>
      <c r="BE72" s="1235"/>
      <c r="BF72" s="1235"/>
      <c r="BG72" s="1235"/>
      <c r="BH72" s="1235"/>
      <c r="BI72" s="1235"/>
      <c r="BJ72" s="1235"/>
      <c r="BK72" s="1235"/>
      <c r="BL72" s="1235"/>
      <c r="BM72" s="1235"/>
      <c r="BN72" s="1235"/>
      <c r="BO72" s="1235"/>
      <c r="BP72" s="1235"/>
      <c r="BQ72" s="1235"/>
      <c r="BR72" s="1235"/>
      <c r="BS72" s="1235"/>
      <c r="BT72" s="1235"/>
      <c r="BU72" s="1235"/>
      <c r="BV72" s="1235"/>
      <c r="BW72" s="1235"/>
      <c r="BX72" s="1236" t="s">
        <v>279</v>
      </c>
      <c r="BY72" s="1237"/>
      <c r="BZ72" s="1237"/>
      <c r="CA72" s="1237"/>
      <c r="CB72" s="1237"/>
      <c r="CC72" s="1237"/>
      <c r="CD72" s="1237"/>
      <c r="CE72" s="1238"/>
      <c r="CF72" s="1239" t="s">
        <v>53</v>
      </c>
      <c r="CG72" s="1237"/>
      <c r="CH72" s="1237"/>
      <c r="CI72" s="1237"/>
      <c r="CJ72" s="1237"/>
      <c r="CK72" s="1237"/>
      <c r="CL72" s="1237"/>
      <c r="CM72" s="1237"/>
      <c r="CN72" s="1237"/>
      <c r="CO72" s="1237"/>
      <c r="CP72" s="1237"/>
      <c r="CQ72" s="1237"/>
      <c r="CR72" s="1238"/>
      <c r="CS72" s="1240">
        <f>CS73+CS74+CS75</f>
        <v>11752458.610000001</v>
      </c>
      <c r="CT72" s="1241"/>
      <c r="CU72" s="1241"/>
      <c r="CV72" s="1241"/>
      <c r="CW72" s="1241"/>
      <c r="CX72" s="1241"/>
      <c r="CY72" s="1241"/>
      <c r="CZ72" s="1241"/>
      <c r="DA72" s="1241"/>
      <c r="DB72" s="1241"/>
      <c r="DC72" s="1241"/>
      <c r="DD72" s="1241"/>
      <c r="DE72" s="1242"/>
      <c r="DF72" s="1240">
        <f>DF73+DF74+DF75</f>
        <v>12510503.209999999</v>
      </c>
      <c r="DG72" s="1241"/>
      <c r="DH72" s="1241"/>
      <c r="DI72" s="1241"/>
      <c r="DJ72" s="1241"/>
      <c r="DK72" s="1241"/>
      <c r="DL72" s="1241"/>
      <c r="DM72" s="1241"/>
      <c r="DN72" s="1241"/>
      <c r="DO72" s="1241"/>
      <c r="DP72" s="1241"/>
      <c r="DQ72" s="1241"/>
      <c r="DR72" s="1242"/>
      <c r="DS72" s="1240">
        <f>DS73+DS74+DS75</f>
        <v>13007299.34</v>
      </c>
      <c r="DT72" s="1241"/>
      <c r="DU72" s="1241"/>
      <c r="DV72" s="1241"/>
      <c r="DW72" s="1241"/>
      <c r="DX72" s="1241"/>
      <c r="DY72" s="1241"/>
      <c r="DZ72" s="1241"/>
      <c r="EA72" s="1241"/>
      <c r="EB72" s="1241"/>
      <c r="EC72" s="1241"/>
      <c r="ED72" s="1241"/>
      <c r="EE72" s="1242"/>
      <c r="EF72" s="1240" t="s">
        <v>43</v>
      </c>
      <c r="EG72" s="1241"/>
      <c r="EH72" s="1241"/>
      <c r="EI72" s="1241"/>
      <c r="EJ72" s="1241"/>
      <c r="EK72" s="1241"/>
      <c r="EL72" s="1241"/>
      <c r="EM72" s="1241"/>
      <c r="EN72" s="1241"/>
      <c r="EO72" s="1241"/>
      <c r="EP72" s="1241"/>
      <c r="EQ72" s="1241"/>
      <c r="ER72" s="1243"/>
    </row>
    <row r="73" spans="1:148" s="87" customFormat="1" ht="38.25" customHeight="1">
      <c r="A73" s="1323" t="s">
        <v>717</v>
      </c>
      <c r="B73" s="1324"/>
      <c r="C73" s="1324"/>
      <c r="D73" s="1324"/>
      <c r="E73" s="1324"/>
      <c r="F73" s="1324"/>
      <c r="G73" s="1324"/>
      <c r="H73" s="1324"/>
      <c r="I73" s="1324"/>
      <c r="J73" s="1324"/>
      <c r="K73" s="1324"/>
      <c r="L73" s="1324"/>
      <c r="M73" s="1324"/>
      <c r="N73" s="1324"/>
      <c r="O73" s="1324"/>
      <c r="P73" s="1324"/>
      <c r="Q73" s="1324"/>
      <c r="R73" s="1324"/>
      <c r="S73" s="1324"/>
      <c r="T73" s="1324"/>
      <c r="U73" s="1324"/>
      <c r="V73" s="1324"/>
      <c r="W73" s="1324"/>
      <c r="X73" s="1324"/>
      <c r="Y73" s="1324"/>
      <c r="Z73" s="1324"/>
      <c r="AA73" s="1324"/>
      <c r="AB73" s="1324"/>
      <c r="AC73" s="1324"/>
      <c r="AD73" s="1324"/>
      <c r="AE73" s="1324"/>
      <c r="AF73" s="1324"/>
      <c r="AG73" s="1324"/>
      <c r="AH73" s="1324"/>
      <c r="AI73" s="1324"/>
      <c r="AJ73" s="1324"/>
      <c r="AK73" s="1324"/>
      <c r="AL73" s="1324"/>
      <c r="AM73" s="1324"/>
      <c r="AN73" s="1324"/>
      <c r="AO73" s="1324"/>
      <c r="AP73" s="1324"/>
      <c r="AQ73" s="1324"/>
      <c r="AR73" s="1324"/>
      <c r="AS73" s="1324"/>
      <c r="AT73" s="1324"/>
      <c r="AU73" s="1324"/>
      <c r="AV73" s="1324"/>
      <c r="AW73" s="1324"/>
      <c r="AX73" s="1324"/>
      <c r="AY73" s="1324"/>
      <c r="AZ73" s="1324"/>
      <c r="BA73" s="1324"/>
      <c r="BB73" s="1324"/>
      <c r="BC73" s="1324"/>
      <c r="BD73" s="1324"/>
      <c r="BE73" s="1324"/>
      <c r="BF73" s="1324"/>
      <c r="BG73" s="1324"/>
      <c r="BH73" s="1324"/>
      <c r="BI73" s="1324"/>
      <c r="BJ73" s="1324"/>
      <c r="BK73" s="1324"/>
      <c r="BL73" s="1324"/>
      <c r="BM73" s="1324"/>
      <c r="BN73" s="1324"/>
      <c r="BO73" s="1324"/>
      <c r="BP73" s="1324"/>
      <c r="BQ73" s="1324"/>
      <c r="BR73" s="1324"/>
      <c r="BS73" s="1324"/>
      <c r="BT73" s="1324"/>
      <c r="BU73" s="1324"/>
      <c r="BV73" s="1324"/>
      <c r="BW73" s="1324"/>
      <c r="BX73" s="1224" t="s">
        <v>43</v>
      </c>
      <c r="BY73" s="1225"/>
      <c r="BZ73" s="1225"/>
      <c r="CA73" s="1225"/>
      <c r="CB73" s="1225"/>
      <c r="CC73" s="1225"/>
      <c r="CD73" s="1225"/>
      <c r="CE73" s="1226"/>
      <c r="CF73" s="1325" t="s">
        <v>53</v>
      </c>
      <c r="CG73" s="1225"/>
      <c r="CH73" s="1225"/>
      <c r="CI73" s="1225"/>
      <c r="CJ73" s="1225"/>
      <c r="CK73" s="1225"/>
      <c r="CL73" s="1225"/>
      <c r="CM73" s="1225"/>
      <c r="CN73" s="1225"/>
      <c r="CO73" s="1225"/>
      <c r="CP73" s="1225"/>
      <c r="CQ73" s="1225"/>
      <c r="CR73" s="1226"/>
      <c r="CS73" s="1326">
        <f>ВСЕГО!F41+ВСЕГО!F43</f>
        <v>11715585.620000001</v>
      </c>
      <c r="CT73" s="1327"/>
      <c r="CU73" s="1327"/>
      <c r="CV73" s="1327"/>
      <c r="CW73" s="1327"/>
      <c r="CX73" s="1327"/>
      <c r="CY73" s="1327"/>
      <c r="CZ73" s="1327"/>
      <c r="DA73" s="1327"/>
      <c r="DB73" s="1327"/>
      <c r="DC73" s="1327"/>
      <c r="DD73" s="1327"/>
      <c r="DE73" s="1328"/>
      <c r="DF73" s="1326">
        <f>ВСЕГО!F149</f>
        <v>12510503.209999999</v>
      </c>
      <c r="DG73" s="1327"/>
      <c r="DH73" s="1327"/>
      <c r="DI73" s="1327"/>
      <c r="DJ73" s="1327"/>
      <c r="DK73" s="1327"/>
      <c r="DL73" s="1327"/>
      <c r="DM73" s="1327"/>
      <c r="DN73" s="1327"/>
      <c r="DO73" s="1327"/>
      <c r="DP73" s="1327"/>
      <c r="DQ73" s="1327"/>
      <c r="DR73" s="1328"/>
      <c r="DS73" s="1326">
        <f>ВСЕГО!F257</f>
        <v>13007299.34</v>
      </c>
      <c r="DT73" s="1327"/>
      <c r="DU73" s="1327"/>
      <c r="DV73" s="1327"/>
      <c r="DW73" s="1327"/>
      <c r="DX73" s="1327"/>
      <c r="DY73" s="1327"/>
      <c r="DZ73" s="1327"/>
      <c r="EA73" s="1327"/>
      <c r="EB73" s="1327"/>
      <c r="EC73" s="1327"/>
      <c r="ED73" s="1327"/>
      <c r="EE73" s="1328"/>
      <c r="EF73" s="1326" t="s">
        <v>43</v>
      </c>
      <c r="EG73" s="1327"/>
      <c r="EH73" s="1327"/>
      <c r="EI73" s="1327"/>
      <c r="EJ73" s="1327"/>
      <c r="EK73" s="1327"/>
      <c r="EL73" s="1327"/>
      <c r="EM73" s="1327"/>
      <c r="EN73" s="1327"/>
      <c r="EO73" s="1327"/>
      <c r="EP73" s="1327"/>
      <c r="EQ73" s="1327"/>
      <c r="ER73" s="1329"/>
    </row>
    <row r="74" spans="1:148" s="87" customFormat="1" ht="38.25" customHeight="1">
      <c r="A74" s="1323" t="s">
        <v>718</v>
      </c>
      <c r="B74" s="1324"/>
      <c r="C74" s="1324"/>
      <c r="D74" s="1324"/>
      <c r="E74" s="1324"/>
      <c r="F74" s="1324"/>
      <c r="G74" s="1324"/>
      <c r="H74" s="1324"/>
      <c r="I74" s="1324"/>
      <c r="J74" s="1324"/>
      <c r="K74" s="1324"/>
      <c r="L74" s="1324"/>
      <c r="M74" s="1324"/>
      <c r="N74" s="1324"/>
      <c r="O74" s="1324"/>
      <c r="P74" s="1324"/>
      <c r="Q74" s="1324"/>
      <c r="R74" s="1324"/>
      <c r="S74" s="1324"/>
      <c r="T74" s="1324"/>
      <c r="U74" s="1324"/>
      <c r="V74" s="1324"/>
      <c r="W74" s="1324"/>
      <c r="X74" s="1324"/>
      <c r="Y74" s="1324"/>
      <c r="Z74" s="1324"/>
      <c r="AA74" s="1324"/>
      <c r="AB74" s="1324"/>
      <c r="AC74" s="1324"/>
      <c r="AD74" s="1324"/>
      <c r="AE74" s="1324"/>
      <c r="AF74" s="1324"/>
      <c r="AG74" s="1324"/>
      <c r="AH74" s="1324"/>
      <c r="AI74" s="1324"/>
      <c r="AJ74" s="1324"/>
      <c r="AK74" s="1324"/>
      <c r="AL74" s="1324"/>
      <c r="AM74" s="1324"/>
      <c r="AN74" s="1324"/>
      <c r="AO74" s="1324"/>
      <c r="AP74" s="1324"/>
      <c r="AQ74" s="1324"/>
      <c r="AR74" s="1324"/>
      <c r="AS74" s="1324"/>
      <c r="AT74" s="1324"/>
      <c r="AU74" s="1324"/>
      <c r="AV74" s="1324"/>
      <c r="AW74" s="1324"/>
      <c r="AX74" s="1324"/>
      <c r="AY74" s="1324"/>
      <c r="AZ74" s="1324"/>
      <c r="BA74" s="1324"/>
      <c r="BB74" s="1324"/>
      <c r="BC74" s="1324"/>
      <c r="BD74" s="1324"/>
      <c r="BE74" s="1324"/>
      <c r="BF74" s="1324"/>
      <c r="BG74" s="1324"/>
      <c r="BH74" s="1324"/>
      <c r="BI74" s="1324"/>
      <c r="BJ74" s="1324"/>
      <c r="BK74" s="1324"/>
      <c r="BL74" s="1324"/>
      <c r="BM74" s="1324"/>
      <c r="BN74" s="1324"/>
      <c r="BO74" s="1324"/>
      <c r="BP74" s="1324"/>
      <c r="BQ74" s="1324"/>
      <c r="BR74" s="1324"/>
      <c r="BS74" s="1324"/>
      <c r="BT74" s="1324"/>
      <c r="BU74" s="1324"/>
      <c r="BV74" s="1324"/>
      <c r="BW74" s="1324"/>
      <c r="BX74" s="1224" t="s">
        <v>43</v>
      </c>
      <c r="BY74" s="1225"/>
      <c r="BZ74" s="1225"/>
      <c r="CA74" s="1225"/>
      <c r="CB74" s="1225"/>
      <c r="CC74" s="1225"/>
      <c r="CD74" s="1225"/>
      <c r="CE74" s="1226"/>
      <c r="CF74" s="1325" t="s">
        <v>53</v>
      </c>
      <c r="CG74" s="1225"/>
      <c r="CH74" s="1225"/>
      <c r="CI74" s="1225"/>
      <c r="CJ74" s="1225"/>
      <c r="CK74" s="1225"/>
      <c r="CL74" s="1225"/>
      <c r="CM74" s="1225"/>
      <c r="CN74" s="1225"/>
      <c r="CO74" s="1225"/>
      <c r="CP74" s="1225"/>
      <c r="CQ74" s="1225"/>
      <c r="CR74" s="1226"/>
      <c r="CS74" s="1326">
        <f>ВСЕГО!G41</f>
        <v>0</v>
      </c>
      <c r="CT74" s="1327"/>
      <c r="CU74" s="1327"/>
      <c r="CV74" s="1327"/>
      <c r="CW74" s="1327"/>
      <c r="CX74" s="1327"/>
      <c r="CY74" s="1327"/>
      <c r="CZ74" s="1327"/>
      <c r="DA74" s="1327"/>
      <c r="DB74" s="1327"/>
      <c r="DC74" s="1327"/>
      <c r="DD74" s="1327"/>
      <c r="DE74" s="1328"/>
      <c r="DF74" s="1326">
        <f>ВСЕГО!G149</f>
        <v>0</v>
      </c>
      <c r="DG74" s="1327"/>
      <c r="DH74" s="1327"/>
      <c r="DI74" s="1327"/>
      <c r="DJ74" s="1327"/>
      <c r="DK74" s="1327"/>
      <c r="DL74" s="1327"/>
      <c r="DM74" s="1327"/>
      <c r="DN74" s="1327"/>
      <c r="DO74" s="1327"/>
      <c r="DP74" s="1327"/>
      <c r="DQ74" s="1327"/>
      <c r="DR74" s="1328"/>
      <c r="DS74" s="1326">
        <f>ВСЕГО!G257</f>
        <v>0</v>
      </c>
      <c r="DT74" s="1327"/>
      <c r="DU74" s="1327"/>
      <c r="DV74" s="1327"/>
      <c r="DW74" s="1327"/>
      <c r="DX74" s="1327"/>
      <c r="DY74" s="1327"/>
      <c r="DZ74" s="1327"/>
      <c r="EA74" s="1327"/>
      <c r="EB74" s="1327"/>
      <c r="EC74" s="1327"/>
      <c r="ED74" s="1327"/>
      <c r="EE74" s="1328"/>
      <c r="EF74" s="1326" t="s">
        <v>43</v>
      </c>
      <c r="EG74" s="1327"/>
      <c r="EH74" s="1327"/>
      <c r="EI74" s="1327"/>
      <c r="EJ74" s="1327"/>
      <c r="EK74" s="1327"/>
      <c r="EL74" s="1327"/>
      <c r="EM74" s="1327"/>
      <c r="EN74" s="1327"/>
      <c r="EO74" s="1327"/>
      <c r="EP74" s="1327"/>
      <c r="EQ74" s="1327"/>
      <c r="ER74" s="1329"/>
    </row>
    <row r="75" spans="1:148" s="87" customFormat="1" ht="38.25" customHeight="1">
      <c r="A75" s="1323" t="s">
        <v>719</v>
      </c>
      <c r="B75" s="1324"/>
      <c r="C75" s="1324"/>
      <c r="D75" s="1324"/>
      <c r="E75" s="1324"/>
      <c r="F75" s="1324"/>
      <c r="G75" s="1324"/>
      <c r="H75" s="1324"/>
      <c r="I75" s="1324"/>
      <c r="J75" s="1324"/>
      <c r="K75" s="1324"/>
      <c r="L75" s="1324"/>
      <c r="M75" s="1324"/>
      <c r="N75" s="1324"/>
      <c r="O75" s="1324"/>
      <c r="P75" s="1324"/>
      <c r="Q75" s="1324"/>
      <c r="R75" s="1324"/>
      <c r="S75" s="1324"/>
      <c r="T75" s="1324"/>
      <c r="U75" s="1324"/>
      <c r="V75" s="1324"/>
      <c r="W75" s="1324"/>
      <c r="X75" s="1324"/>
      <c r="Y75" s="1324"/>
      <c r="Z75" s="1324"/>
      <c r="AA75" s="1324"/>
      <c r="AB75" s="1324"/>
      <c r="AC75" s="1324"/>
      <c r="AD75" s="1324"/>
      <c r="AE75" s="1324"/>
      <c r="AF75" s="1324"/>
      <c r="AG75" s="1324"/>
      <c r="AH75" s="1324"/>
      <c r="AI75" s="1324"/>
      <c r="AJ75" s="1324"/>
      <c r="AK75" s="1324"/>
      <c r="AL75" s="1324"/>
      <c r="AM75" s="1324"/>
      <c r="AN75" s="1324"/>
      <c r="AO75" s="1324"/>
      <c r="AP75" s="1324"/>
      <c r="AQ75" s="1324"/>
      <c r="AR75" s="1324"/>
      <c r="AS75" s="1324"/>
      <c r="AT75" s="1324"/>
      <c r="AU75" s="1324"/>
      <c r="AV75" s="1324"/>
      <c r="AW75" s="1324"/>
      <c r="AX75" s="1324"/>
      <c r="AY75" s="1324"/>
      <c r="AZ75" s="1324"/>
      <c r="BA75" s="1324"/>
      <c r="BB75" s="1324"/>
      <c r="BC75" s="1324"/>
      <c r="BD75" s="1324"/>
      <c r="BE75" s="1324"/>
      <c r="BF75" s="1324"/>
      <c r="BG75" s="1324"/>
      <c r="BH75" s="1324"/>
      <c r="BI75" s="1324"/>
      <c r="BJ75" s="1324"/>
      <c r="BK75" s="1324"/>
      <c r="BL75" s="1324"/>
      <c r="BM75" s="1324"/>
      <c r="BN75" s="1324"/>
      <c r="BO75" s="1324"/>
      <c r="BP75" s="1324"/>
      <c r="BQ75" s="1324"/>
      <c r="BR75" s="1324"/>
      <c r="BS75" s="1324"/>
      <c r="BT75" s="1324"/>
      <c r="BU75" s="1324"/>
      <c r="BV75" s="1324"/>
      <c r="BW75" s="1324"/>
      <c r="BX75" s="1224" t="s">
        <v>43</v>
      </c>
      <c r="BY75" s="1225"/>
      <c r="BZ75" s="1225"/>
      <c r="CA75" s="1225"/>
      <c r="CB75" s="1225"/>
      <c r="CC75" s="1225"/>
      <c r="CD75" s="1225"/>
      <c r="CE75" s="1226"/>
      <c r="CF75" s="1325" t="s">
        <v>53</v>
      </c>
      <c r="CG75" s="1225"/>
      <c r="CH75" s="1225"/>
      <c r="CI75" s="1225"/>
      <c r="CJ75" s="1225"/>
      <c r="CK75" s="1225"/>
      <c r="CL75" s="1225"/>
      <c r="CM75" s="1225"/>
      <c r="CN75" s="1225"/>
      <c r="CO75" s="1225"/>
      <c r="CP75" s="1225"/>
      <c r="CQ75" s="1225"/>
      <c r="CR75" s="1226"/>
      <c r="CS75" s="1326">
        <f>ВСЕГО!H41</f>
        <v>36872.99</v>
      </c>
      <c r="CT75" s="1327"/>
      <c r="CU75" s="1327"/>
      <c r="CV75" s="1327"/>
      <c r="CW75" s="1327"/>
      <c r="CX75" s="1327"/>
      <c r="CY75" s="1327"/>
      <c r="CZ75" s="1327"/>
      <c r="DA75" s="1327"/>
      <c r="DB75" s="1327"/>
      <c r="DC75" s="1327"/>
      <c r="DD75" s="1327"/>
      <c r="DE75" s="1328"/>
      <c r="DF75" s="1326">
        <f>ВСЕГО!H149</f>
        <v>0</v>
      </c>
      <c r="DG75" s="1327"/>
      <c r="DH75" s="1327"/>
      <c r="DI75" s="1327"/>
      <c r="DJ75" s="1327"/>
      <c r="DK75" s="1327"/>
      <c r="DL75" s="1327"/>
      <c r="DM75" s="1327"/>
      <c r="DN75" s="1327"/>
      <c r="DO75" s="1327"/>
      <c r="DP75" s="1327"/>
      <c r="DQ75" s="1327"/>
      <c r="DR75" s="1328"/>
      <c r="DS75" s="1326">
        <f>ВСЕГО!H257</f>
        <v>0</v>
      </c>
      <c r="DT75" s="1327"/>
      <c r="DU75" s="1327"/>
      <c r="DV75" s="1327"/>
      <c r="DW75" s="1327"/>
      <c r="DX75" s="1327"/>
      <c r="DY75" s="1327"/>
      <c r="DZ75" s="1327"/>
      <c r="EA75" s="1327"/>
      <c r="EB75" s="1327"/>
      <c r="EC75" s="1327"/>
      <c r="ED75" s="1327"/>
      <c r="EE75" s="1328"/>
      <c r="EF75" s="1326" t="s">
        <v>43</v>
      </c>
      <c r="EG75" s="1327"/>
      <c r="EH75" s="1327"/>
      <c r="EI75" s="1327"/>
      <c r="EJ75" s="1327"/>
      <c r="EK75" s="1327"/>
      <c r="EL75" s="1327"/>
      <c r="EM75" s="1327"/>
      <c r="EN75" s="1327"/>
      <c r="EO75" s="1327"/>
      <c r="EP75" s="1327"/>
      <c r="EQ75" s="1327"/>
      <c r="ER75" s="1329"/>
    </row>
    <row r="76" spans="1:148" s="87" customFormat="1" ht="38.25" customHeight="1">
      <c r="A76" s="1321" t="s">
        <v>280</v>
      </c>
      <c r="B76" s="1322"/>
      <c r="C76" s="1322"/>
      <c r="D76" s="1322"/>
      <c r="E76" s="1322"/>
      <c r="F76" s="1322"/>
      <c r="G76" s="1322"/>
      <c r="H76" s="1322"/>
      <c r="I76" s="1322"/>
      <c r="J76" s="1322"/>
      <c r="K76" s="1322"/>
      <c r="L76" s="1322"/>
      <c r="M76" s="1322"/>
      <c r="N76" s="1322"/>
      <c r="O76" s="1322"/>
      <c r="P76" s="1322"/>
      <c r="Q76" s="1322"/>
      <c r="R76" s="1322"/>
      <c r="S76" s="1322"/>
      <c r="T76" s="1322"/>
      <c r="U76" s="1322"/>
      <c r="V76" s="1322"/>
      <c r="W76" s="1322"/>
      <c r="X76" s="1322"/>
      <c r="Y76" s="1322"/>
      <c r="Z76" s="1322"/>
      <c r="AA76" s="1322"/>
      <c r="AB76" s="1322"/>
      <c r="AC76" s="1322"/>
      <c r="AD76" s="1322"/>
      <c r="AE76" s="1322"/>
      <c r="AF76" s="1322"/>
      <c r="AG76" s="1322"/>
      <c r="AH76" s="1322"/>
      <c r="AI76" s="1322"/>
      <c r="AJ76" s="1322"/>
      <c r="AK76" s="1322"/>
      <c r="AL76" s="1322"/>
      <c r="AM76" s="1322"/>
      <c r="AN76" s="1322"/>
      <c r="AO76" s="1322"/>
      <c r="AP76" s="1322"/>
      <c r="AQ76" s="1322"/>
      <c r="AR76" s="1322"/>
      <c r="AS76" s="1322"/>
      <c r="AT76" s="1322"/>
      <c r="AU76" s="1322"/>
      <c r="AV76" s="1322"/>
      <c r="AW76" s="1322"/>
      <c r="AX76" s="1322"/>
      <c r="AY76" s="1322"/>
      <c r="AZ76" s="1322"/>
      <c r="BA76" s="1322"/>
      <c r="BB76" s="1322"/>
      <c r="BC76" s="1322"/>
      <c r="BD76" s="1322"/>
      <c r="BE76" s="1322"/>
      <c r="BF76" s="1322"/>
      <c r="BG76" s="1322"/>
      <c r="BH76" s="1322"/>
      <c r="BI76" s="1322"/>
      <c r="BJ76" s="1322"/>
      <c r="BK76" s="1322"/>
      <c r="BL76" s="1322"/>
      <c r="BM76" s="1322"/>
      <c r="BN76" s="1322"/>
      <c r="BO76" s="1322"/>
      <c r="BP76" s="1322"/>
      <c r="BQ76" s="1322"/>
      <c r="BR76" s="1322"/>
      <c r="BS76" s="1322"/>
      <c r="BT76" s="1322"/>
      <c r="BU76" s="1322"/>
      <c r="BV76" s="1322"/>
      <c r="BW76" s="1322"/>
      <c r="BX76" s="1277" t="s">
        <v>281</v>
      </c>
      <c r="BY76" s="1278"/>
      <c r="BZ76" s="1278"/>
      <c r="CA76" s="1278"/>
      <c r="CB76" s="1278"/>
      <c r="CC76" s="1278"/>
      <c r="CD76" s="1278"/>
      <c r="CE76" s="1279"/>
      <c r="CF76" s="1319" t="s">
        <v>53</v>
      </c>
      <c r="CG76" s="1278"/>
      <c r="CH76" s="1278"/>
      <c r="CI76" s="1278"/>
      <c r="CJ76" s="1278"/>
      <c r="CK76" s="1278"/>
      <c r="CL76" s="1278"/>
      <c r="CM76" s="1278"/>
      <c r="CN76" s="1278"/>
      <c r="CO76" s="1278"/>
      <c r="CP76" s="1278"/>
      <c r="CQ76" s="1278"/>
      <c r="CR76" s="1279"/>
      <c r="CS76" s="1314"/>
      <c r="CT76" s="1315"/>
      <c r="CU76" s="1315"/>
      <c r="CV76" s="1315"/>
      <c r="CW76" s="1315"/>
      <c r="CX76" s="1315"/>
      <c r="CY76" s="1315"/>
      <c r="CZ76" s="1315"/>
      <c r="DA76" s="1315"/>
      <c r="DB76" s="1315"/>
      <c r="DC76" s="1315"/>
      <c r="DD76" s="1315"/>
      <c r="DE76" s="1320"/>
      <c r="DF76" s="1314"/>
      <c r="DG76" s="1315"/>
      <c r="DH76" s="1315"/>
      <c r="DI76" s="1315"/>
      <c r="DJ76" s="1315"/>
      <c r="DK76" s="1315"/>
      <c r="DL76" s="1315"/>
      <c r="DM76" s="1315"/>
      <c r="DN76" s="1315"/>
      <c r="DO76" s="1315"/>
      <c r="DP76" s="1315"/>
      <c r="DQ76" s="1315"/>
      <c r="DR76" s="1320"/>
      <c r="DS76" s="1314"/>
      <c r="DT76" s="1315"/>
      <c r="DU76" s="1315"/>
      <c r="DV76" s="1315"/>
      <c r="DW76" s="1315"/>
      <c r="DX76" s="1315"/>
      <c r="DY76" s="1315"/>
      <c r="DZ76" s="1315"/>
      <c r="EA76" s="1315"/>
      <c r="EB76" s="1315"/>
      <c r="EC76" s="1315"/>
      <c r="ED76" s="1315"/>
      <c r="EE76" s="1320"/>
      <c r="EF76" s="1314" t="s">
        <v>43</v>
      </c>
      <c r="EG76" s="1315"/>
      <c r="EH76" s="1315"/>
      <c r="EI76" s="1315"/>
      <c r="EJ76" s="1315"/>
      <c r="EK76" s="1315"/>
      <c r="EL76" s="1315"/>
      <c r="EM76" s="1315"/>
      <c r="EN76" s="1315"/>
      <c r="EO76" s="1315"/>
      <c r="EP76" s="1315"/>
      <c r="EQ76" s="1315"/>
      <c r="ER76" s="1316"/>
    </row>
    <row r="77" spans="1:148" s="87" customFormat="1" ht="18.75" customHeight="1">
      <c r="A77" s="1317" t="s">
        <v>282</v>
      </c>
      <c r="B77" s="1318"/>
      <c r="C77" s="1318"/>
      <c r="D77" s="1318"/>
      <c r="E77" s="1318"/>
      <c r="F77" s="1318"/>
      <c r="G77" s="1318"/>
      <c r="H77" s="1318"/>
      <c r="I77" s="1318"/>
      <c r="J77" s="1318"/>
      <c r="K77" s="1318"/>
      <c r="L77" s="1318"/>
      <c r="M77" s="1318"/>
      <c r="N77" s="1318"/>
      <c r="O77" s="1318"/>
      <c r="P77" s="1318"/>
      <c r="Q77" s="1318"/>
      <c r="R77" s="1318"/>
      <c r="S77" s="1318"/>
      <c r="T77" s="1318"/>
      <c r="U77" s="1318"/>
      <c r="V77" s="1318"/>
      <c r="W77" s="1318"/>
      <c r="X77" s="1318"/>
      <c r="Y77" s="1318"/>
      <c r="Z77" s="1318"/>
      <c r="AA77" s="1318"/>
      <c r="AB77" s="1318"/>
      <c r="AC77" s="1318"/>
      <c r="AD77" s="1318"/>
      <c r="AE77" s="1318"/>
      <c r="AF77" s="1318"/>
      <c r="AG77" s="1318"/>
      <c r="AH77" s="1318"/>
      <c r="AI77" s="1318"/>
      <c r="AJ77" s="1318"/>
      <c r="AK77" s="1318"/>
      <c r="AL77" s="1318"/>
      <c r="AM77" s="1318"/>
      <c r="AN77" s="1318"/>
      <c r="AO77" s="1318"/>
      <c r="AP77" s="1318"/>
      <c r="AQ77" s="1318"/>
      <c r="AR77" s="1318"/>
      <c r="AS77" s="1318"/>
      <c r="AT77" s="1318"/>
      <c r="AU77" s="1318"/>
      <c r="AV77" s="1318"/>
      <c r="AW77" s="1318"/>
      <c r="AX77" s="1318"/>
      <c r="AY77" s="1318"/>
      <c r="AZ77" s="1318"/>
      <c r="BA77" s="1318"/>
      <c r="BB77" s="1318"/>
      <c r="BC77" s="1318"/>
      <c r="BD77" s="1318"/>
      <c r="BE77" s="1318"/>
      <c r="BF77" s="1318"/>
      <c r="BG77" s="1318"/>
      <c r="BH77" s="1318"/>
      <c r="BI77" s="1318"/>
      <c r="BJ77" s="1318"/>
      <c r="BK77" s="1318"/>
      <c r="BL77" s="1318"/>
      <c r="BM77" s="1318"/>
      <c r="BN77" s="1318"/>
      <c r="BO77" s="1318"/>
      <c r="BP77" s="1318"/>
      <c r="BQ77" s="1318"/>
      <c r="BR77" s="1318"/>
      <c r="BS77" s="1318"/>
      <c r="BT77" s="1318"/>
      <c r="BU77" s="1318"/>
      <c r="BV77" s="1318"/>
      <c r="BW77" s="1318"/>
      <c r="BX77" s="1277" t="s">
        <v>283</v>
      </c>
      <c r="BY77" s="1278"/>
      <c r="BZ77" s="1278"/>
      <c r="CA77" s="1278"/>
      <c r="CB77" s="1278"/>
      <c r="CC77" s="1278"/>
      <c r="CD77" s="1278"/>
      <c r="CE77" s="1279"/>
      <c r="CF77" s="1319" t="s">
        <v>53</v>
      </c>
      <c r="CG77" s="1278"/>
      <c r="CH77" s="1278"/>
      <c r="CI77" s="1278"/>
      <c r="CJ77" s="1278"/>
      <c r="CK77" s="1278"/>
      <c r="CL77" s="1278"/>
      <c r="CM77" s="1278"/>
      <c r="CN77" s="1278"/>
      <c r="CO77" s="1278"/>
      <c r="CP77" s="1278"/>
      <c r="CQ77" s="1278"/>
      <c r="CR77" s="1279"/>
      <c r="CS77" s="1314"/>
      <c r="CT77" s="1315"/>
      <c r="CU77" s="1315"/>
      <c r="CV77" s="1315"/>
      <c r="CW77" s="1315"/>
      <c r="CX77" s="1315"/>
      <c r="CY77" s="1315"/>
      <c r="CZ77" s="1315"/>
      <c r="DA77" s="1315"/>
      <c r="DB77" s="1315"/>
      <c r="DC77" s="1315"/>
      <c r="DD77" s="1315"/>
      <c r="DE77" s="1320"/>
      <c r="DF77" s="1314"/>
      <c r="DG77" s="1315"/>
      <c r="DH77" s="1315"/>
      <c r="DI77" s="1315"/>
      <c r="DJ77" s="1315"/>
      <c r="DK77" s="1315"/>
      <c r="DL77" s="1315"/>
      <c r="DM77" s="1315"/>
      <c r="DN77" s="1315"/>
      <c r="DO77" s="1315"/>
      <c r="DP77" s="1315"/>
      <c r="DQ77" s="1315"/>
      <c r="DR77" s="1320"/>
      <c r="DS77" s="1314"/>
      <c r="DT77" s="1315"/>
      <c r="DU77" s="1315"/>
      <c r="DV77" s="1315"/>
      <c r="DW77" s="1315"/>
      <c r="DX77" s="1315"/>
      <c r="DY77" s="1315"/>
      <c r="DZ77" s="1315"/>
      <c r="EA77" s="1315"/>
      <c r="EB77" s="1315"/>
      <c r="EC77" s="1315"/>
      <c r="ED77" s="1315"/>
      <c r="EE77" s="1320"/>
      <c r="EF77" s="1314" t="s">
        <v>43</v>
      </c>
      <c r="EG77" s="1315"/>
      <c r="EH77" s="1315"/>
      <c r="EI77" s="1315"/>
      <c r="EJ77" s="1315"/>
      <c r="EK77" s="1315"/>
      <c r="EL77" s="1315"/>
      <c r="EM77" s="1315"/>
      <c r="EN77" s="1315"/>
      <c r="EO77" s="1315"/>
      <c r="EP77" s="1315"/>
      <c r="EQ77" s="1315"/>
      <c r="ER77" s="1316"/>
    </row>
    <row r="78" spans="1:148" s="98" customFormat="1" ht="26.25" customHeight="1">
      <c r="A78" s="1304" t="s">
        <v>34</v>
      </c>
      <c r="B78" s="1288"/>
      <c r="C78" s="1288"/>
      <c r="D78" s="1288"/>
      <c r="E78" s="1288"/>
      <c r="F78" s="1288"/>
      <c r="G78" s="1288"/>
      <c r="H78" s="1288"/>
      <c r="I78" s="1288"/>
      <c r="J78" s="1288"/>
      <c r="K78" s="1288"/>
      <c r="L78" s="1288"/>
      <c r="M78" s="1288"/>
      <c r="N78" s="1288"/>
      <c r="O78" s="1288"/>
      <c r="P78" s="1288"/>
      <c r="Q78" s="1288"/>
      <c r="R78" s="1288"/>
      <c r="S78" s="1288"/>
      <c r="T78" s="1288"/>
      <c r="U78" s="1288"/>
      <c r="V78" s="1288"/>
      <c r="W78" s="1288"/>
      <c r="X78" s="1288"/>
      <c r="Y78" s="1288"/>
      <c r="Z78" s="1288"/>
      <c r="AA78" s="1288"/>
      <c r="AB78" s="1288"/>
      <c r="AC78" s="1288"/>
      <c r="AD78" s="1288"/>
      <c r="AE78" s="1288"/>
      <c r="AF78" s="1288"/>
      <c r="AG78" s="1288"/>
      <c r="AH78" s="1288"/>
      <c r="AI78" s="1288"/>
      <c r="AJ78" s="1288"/>
      <c r="AK78" s="1288"/>
      <c r="AL78" s="1288"/>
      <c r="AM78" s="1288"/>
      <c r="AN78" s="1288"/>
      <c r="AO78" s="1288"/>
      <c r="AP78" s="1288"/>
      <c r="AQ78" s="1288"/>
      <c r="AR78" s="1288"/>
      <c r="AS78" s="1288"/>
      <c r="AT78" s="1288"/>
      <c r="AU78" s="1288"/>
      <c r="AV78" s="1288"/>
      <c r="AW78" s="1288"/>
      <c r="AX78" s="1288"/>
      <c r="AY78" s="1288"/>
      <c r="AZ78" s="1288"/>
      <c r="BA78" s="1288"/>
      <c r="BB78" s="1288"/>
      <c r="BC78" s="1288"/>
      <c r="BD78" s="1288"/>
      <c r="BE78" s="1288"/>
      <c r="BF78" s="1288"/>
      <c r="BG78" s="1288"/>
      <c r="BH78" s="1288"/>
      <c r="BI78" s="1288"/>
      <c r="BJ78" s="1288"/>
      <c r="BK78" s="1288"/>
      <c r="BL78" s="1288"/>
      <c r="BM78" s="1288"/>
      <c r="BN78" s="1288"/>
      <c r="BO78" s="1288"/>
      <c r="BP78" s="1288"/>
      <c r="BQ78" s="1288"/>
      <c r="BR78" s="1288"/>
      <c r="BS78" s="1288"/>
      <c r="BT78" s="1288"/>
      <c r="BU78" s="1288"/>
      <c r="BV78" s="1288"/>
      <c r="BW78" s="1288"/>
      <c r="BX78" s="1309" t="s">
        <v>284</v>
      </c>
      <c r="BY78" s="1310"/>
      <c r="BZ78" s="1310"/>
      <c r="CA78" s="1310"/>
      <c r="CB78" s="1310"/>
      <c r="CC78" s="1310"/>
      <c r="CD78" s="1310"/>
      <c r="CE78" s="1311"/>
      <c r="CF78" s="1312" t="s">
        <v>29</v>
      </c>
      <c r="CG78" s="1310"/>
      <c r="CH78" s="1310"/>
      <c r="CI78" s="1310"/>
      <c r="CJ78" s="1310"/>
      <c r="CK78" s="1310"/>
      <c r="CL78" s="1310"/>
      <c r="CM78" s="1310"/>
      <c r="CN78" s="1310"/>
      <c r="CO78" s="1310"/>
      <c r="CP78" s="1310"/>
      <c r="CQ78" s="1310"/>
      <c r="CR78" s="1311"/>
      <c r="CS78" s="1306">
        <f>CS79</f>
        <v>0</v>
      </c>
      <c r="CT78" s="1307"/>
      <c r="CU78" s="1307"/>
      <c r="CV78" s="1307"/>
      <c r="CW78" s="1307"/>
      <c r="CX78" s="1307"/>
      <c r="CY78" s="1307"/>
      <c r="CZ78" s="1307"/>
      <c r="DA78" s="1307"/>
      <c r="DB78" s="1307"/>
      <c r="DC78" s="1307"/>
      <c r="DD78" s="1307"/>
      <c r="DE78" s="1313"/>
      <c r="DF78" s="1306">
        <f>DF79</f>
        <v>0</v>
      </c>
      <c r="DG78" s="1307"/>
      <c r="DH78" s="1307"/>
      <c r="DI78" s="1307"/>
      <c r="DJ78" s="1307"/>
      <c r="DK78" s="1307"/>
      <c r="DL78" s="1307"/>
      <c r="DM78" s="1307"/>
      <c r="DN78" s="1307"/>
      <c r="DO78" s="1307"/>
      <c r="DP78" s="1307"/>
      <c r="DQ78" s="1307"/>
      <c r="DR78" s="1313"/>
      <c r="DS78" s="1306">
        <f>DS79</f>
        <v>0</v>
      </c>
      <c r="DT78" s="1307"/>
      <c r="DU78" s="1307"/>
      <c r="DV78" s="1307"/>
      <c r="DW78" s="1307"/>
      <c r="DX78" s="1307"/>
      <c r="DY78" s="1307"/>
      <c r="DZ78" s="1307"/>
      <c r="EA78" s="1307"/>
      <c r="EB78" s="1307"/>
      <c r="EC78" s="1307"/>
      <c r="ED78" s="1307"/>
      <c r="EE78" s="1313"/>
      <c r="EF78" s="1306" t="s">
        <v>43</v>
      </c>
      <c r="EG78" s="1307"/>
      <c r="EH78" s="1307"/>
      <c r="EI78" s="1307"/>
      <c r="EJ78" s="1307"/>
      <c r="EK78" s="1307"/>
      <c r="EL78" s="1307"/>
      <c r="EM78" s="1307"/>
      <c r="EN78" s="1307"/>
      <c r="EO78" s="1307"/>
      <c r="EP78" s="1307"/>
      <c r="EQ78" s="1307"/>
      <c r="ER78" s="1308"/>
    </row>
    <row r="79" spans="1:148" ht="50.25" customHeight="1">
      <c r="A79" s="1275" t="s">
        <v>285</v>
      </c>
      <c r="B79" s="1276"/>
      <c r="C79" s="1276"/>
      <c r="D79" s="1276"/>
      <c r="E79" s="1276"/>
      <c r="F79" s="1276"/>
      <c r="G79" s="1276"/>
      <c r="H79" s="1276"/>
      <c r="I79" s="1276"/>
      <c r="J79" s="1276"/>
      <c r="K79" s="1276"/>
      <c r="L79" s="1276"/>
      <c r="M79" s="1276"/>
      <c r="N79" s="1276"/>
      <c r="O79" s="1276"/>
      <c r="P79" s="1276"/>
      <c r="Q79" s="1276"/>
      <c r="R79" s="1276"/>
      <c r="S79" s="1276"/>
      <c r="T79" s="1276"/>
      <c r="U79" s="1276"/>
      <c r="V79" s="1276"/>
      <c r="W79" s="1276"/>
      <c r="X79" s="1276"/>
      <c r="Y79" s="1276"/>
      <c r="Z79" s="1276"/>
      <c r="AA79" s="1276"/>
      <c r="AB79" s="1276"/>
      <c r="AC79" s="1276"/>
      <c r="AD79" s="1276"/>
      <c r="AE79" s="1276"/>
      <c r="AF79" s="1276"/>
      <c r="AG79" s="1276"/>
      <c r="AH79" s="1276"/>
      <c r="AI79" s="1276"/>
      <c r="AJ79" s="1276"/>
      <c r="AK79" s="1276"/>
      <c r="AL79" s="1276"/>
      <c r="AM79" s="1276"/>
      <c r="AN79" s="1276"/>
      <c r="AO79" s="1276"/>
      <c r="AP79" s="1276"/>
      <c r="AQ79" s="1276"/>
      <c r="AR79" s="1276"/>
      <c r="AS79" s="1276"/>
      <c r="AT79" s="1276"/>
      <c r="AU79" s="1276"/>
      <c r="AV79" s="1276"/>
      <c r="AW79" s="1276"/>
      <c r="AX79" s="1276"/>
      <c r="AY79" s="1276"/>
      <c r="AZ79" s="1276"/>
      <c r="BA79" s="1276"/>
      <c r="BB79" s="1276"/>
      <c r="BC79" s="1276"/>
      <c r="BD79" s="1276"/>
      <c r="BE79" s="1276"/>
      <c r="BF79" s="1276"/>
      <c r="BG79" s="1276"/>
      <c r="BH79" s="1276"/>
      <c r="BI79" s="1276"/>
      <c r="BJ79" s="1276"/>
      <c r="BK79" s="1276"/>
      <c r="BL79" s="1276"/>
      <c r="BM79" s="1276"/>
      <c r="BN79" s="1276"/>
      <c r="BO79" s="1276"/>
      <c r="BP79" s="1276"/>
      <c r="BQ79" s="1276"/>
      <c r="BR79" s="1276"/>
      <c r="BS79" s="1276"/>
      <c r="BT79" s="1276"/>
      <c r="BU79" s="1276"/>
      <c r="BV79" s="1276"/>
      <c r="BW79" s="1276"/>
      <c r="BX79" s="1277" t="s">
        <v>286</v>
      </c>
      <c r="BY79" s="1278"/>
      <c r="BZ79" s="1278"/>
      <c r="CA79" s="1278"/>
      <c r="CB79" s="1278"/>
      <c r="CC79" s="1278"/>
      <c r="CD79" s="1278"/>
      <c r="CE79" s="1279"/>
      <c r="CF79" s="1280" t="s">
        <v>31</v>
      </c>
      <c r="CG79" s="1281"/>
      <c r="CH79" s="1281"/>
      <c r="CI79" s="1281"/>
      <c r="CJ79" s="1281"/>
      <c r="CK79" s="1281"/>
      <c r="CL79" s="1281"/>
      <c r="CM79" s="1281"/>
      <c r="CN79" s="1281"/>
      <c r="CO79" s="1281"/>
      <c r="CP79" s="1281"/>
      <c r="CQ79" s="1281"/>
      <c r="CR79" s="1282"/>
      <c r="CS79" s="1283">
        <f>CS80</f>
        <v>0</v>
      </c>
      <c r="CT79" s="1284"/>
      <c r="CU79" s="1284"/>
      <c r="CV79" s="1284"/>
      <c r="CW79" s="1284"/>
      <c r="CX79" s="1284"/>
      <c r="CY79" s="1284"/>
      <c r="CZ79" s="1284"/>
      <c r="DA79" s="1284"/>
      <c r="DB79" s="1284"/>
      <c r="DC79" s="1284"/>
      <c r="DD79" s="1284"/>
      <c r="DE79" s="1285"/>
      <c r="DF79" s="1283">
        <f>DF80</f>
        <v>0</v>
      </c>
      <c r="DG79" s="1284"/>
      <c r="DH79" s="1284"/>
      <c r="DI79" s="1284"/>
      <c r="DJ79" s="1284"/>
      <c r="DK79" s="1284"/>
      <c r="DL79" s="1284"/>
      <c r="DM79" s="1284"/>
      <c r="DN79" s="1284"/>
      <c r="DO79" s="1284"/>
      <c r="DP79" s="1284"/>
      <c r="DQ79" s="1284"/>
      <c r="DR79" s="1285"/>
      <c r="DS79" s="1283">
        <f>DS80</f>
        <v>0</v>
      </c>
      <c r="DT79" s="1284"/>
      <c r="DU79" s="1284"/>
      <c r="DV79" s="1284"/>
      <c r="DW79" s="1284"/>
      <c r="DX79" s="1284"/>
      <c r="DY79" s="1284"/>
      <c r="DZ79" s="1284"/>
      <c r="EA79" s="1284"/>
      <c r="EB79" s="1284"/>
      <c r="EC79" s="1284"/>
      <c r="ED79" s="1284"/>
      <c r="EE79" s="1285"/>
      <c r="EF79" s="1283" t="s">
        <v>43</v>
      </c>
      <c r="EG79" s="1284"/>
      <c r="EH79" s="1284"/>
      <c r="EI79" s="1284"/>
      <c r="EJ79" s="1284"/>
      <c r="EK79" s="1284"/>
      <c r="EL79" s="1284"/>
      <c r="EM79" s="1284"/>
      <c r="EN79" s="1284"/>
      <c r="EO79" s="1284"/>
      <c r="EP79" s="1284"/>
      <c r="EQ79" s="1284"/>
      <c r="ER79" s="1286"/>
    </row>
    <row r="80" spans="1:148" ht="52.5" customHeight="1">
      <c r="A80" s="1234" t="s">
        <v>287</v>
      </c>
      <c r="B80" s="1235"/>
      <c r="C80" s="1235"/>
      <c r="D80" s="1235"/>
      <c r="E80" s="1235"/>
      <c r="F80" s="1235"/>
      <c r="G80" s="1235"/>
      <c r="H80" s="1235"/>
      <c r="I80" s="1235"/>
      <c r="J80" s="1235"/>
      <c r="K80" s="1235"/>
      <c r="L80" s="1235"/>
      <c r="M80" s="1235"/>
      <c r="N80" s="1235"/>
      <c r="O80" s="1235"/>
      <c r="P80" s="1235"/>
      <c r="Q80" s="1235"/>
      <c r="R80" s="1235"/>
      <c r="S80" s="1235"/>
      <c r="T80" s="1235"/>
      <c r="U80" s="1235"/>
      <c r="V80" s="1235"/>
      <c r="W80" s="1235"/>
      <c r="X80" s="1235"/>
      <c r="Y80" s="1235"/>
      <c r="Z80" s="1235"/>
      <c r="AA80" s="1235"/>
      <c r="AB80" s="1235"/>
      <c r="AC80" s="1235"/>
      <c r="AD80" s="1235"/>
      <c r="AE80" s="1235"/>
      <c r="AF80" s="1235"/>
      <c r="AG80" s="1235"/>
      <c r="AH80" s="1235"/>
      <c r="AI80" s="1235"/>
      <c r="AJ80" s="1235"/>
      <c r="AK80" s="1235"/>
      <c r="AL80" s="1235"/>
      <c r="AM80" s="1235"/>
      <c r="AN80" s="1235"/>
      <c r="AO80" s="1235"/>
      <c r="AP80" s="1235"/>
      <c r="AQ80" s="1235"/>
      <c r="AR80" s="1235"/>
      <c r="AS80" s="1235"/>
      <c r="AT80" s="1235"/>
      <c r="AU80" s="1235"/>
      <c r="AV80" s="1235"/>
      <c r="AW80" s="1235"/>
      <c r="AX80" s="1235"/>
      <c r="AY80" s="1235"/>
      <c r="AZ80" s="1235"/>
      <c r="BA80" s="1235"/>
      <c r="BB80" s="1235"/>
      <c r="BC80" s="1235"/>
      <c r="BD80" s="1235"/>
      <c r="BE80" s="1235"/>
      <c r="BF80" s="1235"/>
      <c r="BG80" s="1235"/>
      <c r="BH80" s="1235"/>
      <c r="BI80" s="1235"/>
      <c r="BJ80" s="1235"/>
      <c r="BK80" s="1235"/>
      <c r="BL80" s="1235"/>
      <c r="BM80" s="1235"/>
      <c r="BN80" s="1235"/>
      <c r="BO80" s="1235"/>
      <c r="BP80" s="1235"/>
      <c r="BQ80" s="1235"/>
      <c r="BR80" s="1235"/>
      <c r="BS80" s="1235"/>
      <c r="BT80" s="1235"/>
      <c r="BU80" s="1235"/>
      <c r="BV80" s="1235"/>
      <c r="BW80" s="1235"/>
      <c r="BX80" s="1236" t="s">
        <v>288</v>
      </c>
      <c r="BY80" s="1237"/>
      <c r="BZ80" s="1237"/>
      <c r="CA80" s="1237"/>
      <c r="CB80" s="1237"/>
      <c r="CC80" s="1237"/>
      <c r="CD80" s="1237"/>
      <c r="CE80" s="1238"/>
      <c r="CF80" s="1239" t="s">
        <v>169</v>
      </c>
      <c r="CG80" s="1237"/>
      <c r="CH80" s="1237"/>
      <c r="CI80" s="1237"/>
      <c r="CJ80" s="1237"/>
      <c r="CK80" s="1237"/>
      <c r="CL80" s="1237"/>
      <c r="CM80" s="1237"/>
      <c r="CN80" s="1237"/>
      <c r="CO80" s="1237"/>
      <c r="CP80" s="1237"/>
      <c r="CQ80" s="1237"/>
      <c r="CR80" s="1238"/>
      <c r="CS80" s="1240">
        <f>CS84+CS85+CS86</f>
        <v>0</v>
      </c>
      <c r="CT80" s="1241"/>
      <c r="CU80" s="1241"/>
      <c r="CV80" s="1241"/>
      <c r="CW80" s="1241"/>
      <c r="CX80" s="1241"/>
      <c r="CY80" s="1241"/>
      <c r="CZ80" s="1241"/>
      <c r="DA80" s="1241"/>
      <c r="DB80" s="1241"/>
      <c r="DC80" s="1241"/>
      <c r="DD80" s="1241"/>
      <c r="DE80" s="1242"/>
      <c r="DF80" s="1240">
        <f>DF84+DF85+DF86</f>
        <v>0</v>
      </c>
      <c r="DG80" s="1241"/>
      <c r="DH80" s="1241"/>
      <c r="DI80" s="1241"/>
      <c r="DJ80" s="1241"/>
      <c r="DK80" s="1241"/>
      <c r="DL80" s="1241"/>
      <c r="DM80" s="1241"/>
      <c r="DN80" s="1241"/>
      <c r="DO80" s="1241"/>
      <c r="DP80" s="1241"/>
      <c r="DQ80" s="1241"/>
      <c r="DR80" s="1242"/>
      <c r="DS80" s="1240">
        <f>DS84+DS85+DS86</f>
        <v>0</v>
      </c>
      <c r="DT80" s="1241"/>
      <c r="DU80" s="1241"/>
      <c r="DV80" s="1241"/>
      <c r="DW80" s="1241"/>
      <c r="DX80" s="1241"/>
      <c r="DY80" s="1241"/>
      <c r="DZ80" s="1241"/>
      <c r="EA80" s="1241"/>
      <c r="EB80" s="1241"/>
      <c r="EC80" s="1241"/>
      <c r="ED80" s="1241"/>
      <c r="EE80" s="1242"/>
      <c r="EF80" s="1240" t="s">
        <v>43</v>
      </c>
      <c r="EG80" s="1241"/>
      <c r="EH80" s="1241"/>
      <c r="EI80" s="1241"/>
      <c r="EJ80" s="1241"/>
      <c r="EK80" s="1241"/>
      <c r="EL80" s="1241"/>
      <c r="EM80" s="1241"/>
      <c r="EN80" s="1241"/>
      <c r="EO80" s="1241"/>
      <c r="EP80" s="1241"/>
      <c r="EQ80" s="1241"/>
      <c r="ER80" s="1243"/>
    </row>
    <row r="81" spans="1:148" ht="39" hidden="1" customHeight="1">
      <c r="A81" s="1275" t="s">
        <v>289</v>
      </c>
      <c r="B81" s="1276"/>
      <c r="C81" s="1276"/>
      <c r="D81" s="1276"/>
      <c r="E81" s="1276"/>
      <c r="F81" s="1276"/>
      <c r="G81" s="1276"/>
      <c r="H81" s="1276"/>
      <c r="I81" s="1276"/>
      <c r="J81" s="1276"/>
      <c r="K81" s="1276"/>
      <c r="L81" s="1276"/>
      <c r="M81" s="1276"/>
      <c r="N81" s="1276"/>
      <c r="O81" s="1276"/>
      <c r="P81" s="1276"/>
      <c r="Q81" s="1276"/>
      <c r="R81" s="1276"/>
      <c r="S81" s="1276"/>
      <c r="T81" s="1276"/>
      <c r="U81" s="1276"/>
      <c r="V81" s="1276"/>
      <c r="W81" s="1276"/>
      <c r="X81" s="1276"/>
      <c r="Y81" s="1276"/>
      <c r="Z81" s="1276"/>
      <c r="AA81" s="1276"/>
      <c r="AB81" s="1276"/>
      <c r="AC81" s="1276"/>
      <c r="AD81" s="1276"/>
      <c r="AE81" s="1276"/>
      <c r="AF81" s="1276"/>
      <c r="AG81" s="1276"/>
      <c r="AH81" s="1276"/>
      <c r="AI81" s="1276"/>
      <c r="AJ81" s="1276"/>
      <c r="AK81" s="1276"/>
      <c r="AL81" s="1276"/>
      <c r="AM81" s="1276"/>
      <c r="AN81" s="1276"/>
      <c r="AO81" s="1276"/>
      <c r="AP81" s="1276"/>
      <c r="AQ81" s="1276"/>
      <c r="AR81" s="1276"/>
      <c r="AS81" s="1276"/>
      <c r="AT81" s="1276"/>
      <c r="AU81" s="1276"/>
      <c r="AV81" s="1276"/>
      <c r="AW81" s="1276"/>
      <c r="AX81" s="1276"/>
      <c r="AY81" s="1276"/>
      <c r="AZ81" s="1276"/>
      <c r="BA81" s="1276"/>
      <c r="BB81" s="1276"/>
      <c r="BC81" s="1276"/>
      <c r="BD81" s="1276"/>
      <c r="BE81" s="1276"/>
      <c r="BF81" s="1276"/>
      <c r="BG81" s="1276"/>
      <c r="BH81" s="1276"/>
      <c r="BI81" s="1276"/>
      <c r="BJ81" s="1276"/>
      <c r="BK81" s="1276"/>
      <c r="BL81" s="1276"/>
      <c r="BM81" s="1276"/>
      <c r="BN81" s="1276"/>
      <c r="BO81" s="1276"/>
      <c r="BP81" s="1276"/>
      <c r="BQ81" s="1276"/>
      <c r="BR81" s="1276"/>
      <c r="BS81" s="1276"/>
      <c r="BT81" s="1276"/>
      <c r="BU81" s="1276"/>
      <c r="BV81" s="1276"/>
      <c r="BW81" s="1276"/>
      <c r="BX81" s="1277" t="s">
        <v>290</v>
      </c>
      <c r="BY81" s="1278"/>
      <c r="BZ81" s="1278"/>
      <c r="CA81" s="1278"/>
      <c r="CB81" s="1278"/>
      <c r="CC81" s="1278"/>
      <c r="CD81" s="1278"/>
      <c r="CE81" s="1279"/>
      <c r="CF81" s="1280" t="s">
        <v>57</v>
      </c>
      <c r="CG81" s="1281"/>
      <c r="CH81" s="1281"/>
      <c r="CI81" s="1281"/>
      <c r="CJ81" s="1281"/>
      <c r="CK81" s="1281"/>
      <c r="CL81" s="1281"/>
      <c r="CM81" s="1281"/>
      <c r="CN81" s="1281"/>
      <c r="CO81" s="1281"/>
      <c r="CP81" s="1281"/>
      <c r="CQ81" s="1281"/>
      <c r="CR81" s="1282"/>
      <c r="CS81" s="1283"/>
      <c r="CT81" s="1284"/>
      <c r="CU81" s="1284"/>
      <c r="CV81" s="1284"/>
      <c r="CW81" s="1284"/>
      <c r="CX81" s="1284"/>
      <c r="CY81" s="1284"/>
      <c r="CZ81" s="1284"/>
      <c r="DA81" s="1284"/>
      <c r="DB81" s="1284"/>
      <c r="DC81" s="1284"/>
      <c r="DD81" s="1284"/>
      <c r="DE81" s="1285"/>
      <c r="DF81" s="1283"/>
      <c r="DG81" s="1284"/>
      <c r="DH81" s="1284"/>
      <c r="DI81" s="1284"/>
      <c r="DJ81" s="1284"/>
      <c r="DK81" s="1284"/>
      <c r="DL81" s="1284"/>
      <c r="DM81" s="1284"/>
      <c r="DN81" s="1284"/>
      <c r="DO81" s="1284"/>
      <c r="DP81" s="1284"/>
      <c r="DQ81" s="1284"/>
      <c r="DR81" s="1285"/>
      <c r="DS81" s="1283"/>
      <c r="DT81" s="1284"/>
      <c r="DU81" s="1284"/>
      <c r="DV81" s="1284"/>
      <c r="DW81" s="1284"/>
      <c r="DX81" s="1284"/>
      <c r="DY81" s="1284"/>
      <c r="DZ81" s="1284"/>
      <c r="EA81" s="1284"/>
      <c r="EB81" s="1284"/>
      <c r="EC81" s="1284"/>
      <c r="ED81" s="1284"/>
      <c r="EE81" s="1285"/>
      <c r="EF81" s="1283" t="s">
        <v>43</v>
      </c>
      <c r="EG81" s="1284"/>
      <c r="EH81" s="1284"/>
      <c r="EI81" s="1284"/>
      <c r="EJ81" s="1284"/>
      <c r="EK81" s="1284"/>
      <c r="EL81" s="1284"/>
      <c r="EM81" s="1284"/>
      <c r="EN81" s="1284"/>
      <c r="EO81" s="1284"/>
      <c r="EP81" s="1284"/>
      <c r="EQ81" s="1284"/>
      <c r="ER81" s="1286"/>
    </row>
    <row r="82" spans="1:148" ht="54" hidden="1" customHeight="1">
      <c r="A82" s="1275" t="s">
        <v>291</v>
      </c>
      <c r="B82" s="1305"/>
      <c r="C82" s="1305"/>
      <c r="D82" s="1305"/>
      <c r="E82" s="1305"/>
      <c r="F82" s="1305"/>
      <c r="G82" s="1305"/>
      <c r="H82" s="1305"/>
      <c r="I82" s="1305"/>
      <c r="J82" s="1305"/>
      <c r="K82" s="1305"/>
      <c r="L82" s="1305"/>
      <c r="M82" s="1305"/>
      <c r="N82" s="1305"/>
      <c r="O82" s="1305"/>
      <c r="P82" s="1305"/>
      <c r="Q82" s="1305"/>
      <c r="R82" s="1305"/>
      <c r="S82" s="1305"/>
      <c r="T82" s="1305"/>
      <c r="U82" s="1305"/>
      <c r="V82" s="1305"/>
      <c r="W82" s="1305"/>
      <c r="X82" s="1305"/>
      <c r="Y82" s="1305"/>
      <c r="Z82" s="1305"/>
      <c r="AA82" s="1305"/>
      <c r="AB82" s="1305"/>
      <c r="AC82" s="1305"/>
      <c r="AD82" s="1305"/>
      <c r="AE82" s="1305"/>
      <c r="AF82" s="1305"/>
      <c r="AG82" s="1305"/>
      <c r="AH82" s="1305"/>
      <c r="AI82" s="1305"/>
      <c r="AJ82" s="1305"/>
      <c r="AK82" s="1305"/>
      <c r="AL82" s="1305"/>
      <c r="AM82" s="1305"/>
      <c r="AN82" s="1305"/>
      <c r="AO82" s="1305"/>
      <c r="AP82" s="1305"/>
      <c r="AQ82" s="1305"/>
      <c r="AR82" s="1305"/>
      <c r="AS82" s="1305"/>
      <c r="AT82" s="1305"/>
      <c r="AU82" s="1305"/>
      <c r="AV82" s="1305"/>
      <c r="AW82" s="1305"/>
      <c r="AX82" s="1305"/>
      <c r="AY82" s="1305"/>
      <c r="AZ82" s="1305"/>
      <c r="BA82" s="1305"/>
      <c r="BB82" s="1305"/>
      <c r="BC82" s="1305"/>
      <c r="BD82" s="1305"/>
      <c r="BE82" s="1305"/>
      <c r="BF82" s="1305"/>
      <c r="BG82" s="1305"/>
      <c r="BH82" s="1305"/>
      <c r="BI82" s="1305"/>
      <c r="BJ82" s="1305"/>
      <c r="BK82" s="1305"/>
      <c r="BL82" s="1305"/>
      <c r="BM82" s="1305"/>
      <c r="BN82" s="1305"/>
      <c r="BO82" s="1305"/>
      <c r="BP82" s="1305"/>
      <c r="BQ82" s="1305"/>
      <c r="BR82" s="1305"/>
      <c r="BS82" s="1305"/>
      <c r="BT82" s="1305"/>
      <c r="BU82" s="1305"/>
      <c r="BV82" s="1305"/>
      <c r="BW82" s="1305"/>
      <c r="BX82" s="1277" t="s">
        <v>292</v>
      </c>
      <c r="BY82" s="1278"/>
      <c r="BZ82" s="1278"/>
      <c r="CA82" s="1278"/>
      <c r="CB82" s="1278"/>
      <c r="CC82" s="1278"/>
      <c r="CD82" s="1278"/>
      <c r="CE82" s="1279"/>
      <c r="CF82" s="1280" t="s">
        <v>293</v>
      </c>
      <c r="CG82" s="1281"/>
      <c r="CH82" s="1281"/>
      <c r="CI82" s="1281"/>
      <c r="CJ82" s="1281"/>
      <c r="CK82" s="1281"/>
      <c r="CL82" s="1281"/>
      <c r="CM82" s="1281"/>
      <c r="CN82" s="1281"/>
      <c r="CO82" s="1281"/>
      <c r="CP82" s="1281"/>
      <c r="CQ82" s="1281"/>
      <c r="CR82" s="1282"/>
      <c r="CS82" s="1283"/>
      <c r="CT82" s="1284"/>
      <c r="CU82" s="1284"/>
      <c r="CV82" s="1284"/>
      <c r="CW82" s="1284"/>
      <c r="CX82" s="1284"/>
      <c r="CY82" s="1284"/>
      <c r="CZ82" s="1284"/>
      <c r="DA82" s="1284"/>
      <c r="DB82" s="1284"/>
      <c r="DC82" s="1284"/>
      <c r="DD82" s="1284"/>
      <c r="DE82" s="1285"/>
      <c r="DF82" s="1283"/>
      <c r="DG82" s="1284"/>
      <c r="DH82" s="1284"/>
      <c r="DI82" s="1284"/>
      <c r="DJ82" s="1284"/>
      <c r="DK82" s="1284"/>
      <c r="DL82" s="1284"/>
      <c r="DM82" s="1284"/>
      <c r="DN82" s="1284"/>
      <c r="DO82" s="1284"/>
      <c r="DP82" s="1284"/>
      <c r="DQ82" s="1284"/>
      <c r="DR82" s="1285"/>
      <c r="DS82" s="1283"/>
      <c r="DT82" s="1284"/>
      <c r="DU82" s="1284"/>
      <c r="DV82" s="1284"/>
      <c r="DW82" s="1284"/>
      <c r="DX82" s="1284"/>
      <c r="DY82" s="1284"/>
      <c r="DZ82" s="1284"/>
      <c r="EA82" s="1284"/>
      <c r="EB82" s="1284"/>
      <c r="EC82" s="1284"/>
      <c r="ED82" s="1284"/>
      <c r="EE82" s="1285"/>
      <c r="EF82" s="1283" t="s">
        <v>43</v>
      </c>
      <c r="EG82" s="1284"/>
      <c r="EH82" s="1284"/>
      <c r="EI82" s="1284"/>
      <c r="EJ82" s="1284"/>
      <c r="EK82" s="1284"/>
      <c r="EL82" s="1284"/>
      <c r="EM82" s="1284"/>
      <c r="EN82" s="1284"/>
      <c r="EO82" s="1284"/>
      <c r="EP82" s="1284"/>
      <c r="EQ82" s="1284"/>
      <c r="ER82" s="1286"/>
    </row>
    <row r="83" spans="1:148" ht="30.75" hidden="1" customHeight="1">
      <c r="A83" s="1275" t="s">
        <v>294</v>
      </c>
      <c r="B83" s="1276"/>
      <c r="C83" s="1276"/>
      <c r="D83" s="1276"/>
      <c r="E83" s="1276"/>
      <c r="F83" s="1276"/>
      <c r="G83" s="1276"/>
      <c r="H83" s="1276"/>
      <c r="I83" s="1276"/>
      <c r="J83" s="1276"/>
      <c r="K83" s="1276"/>
      <c r="L83" s="1276"/>
      <c r="M83" s="1276"/>
      <c r="N83" s="1276"/>
      <c r="O83" s="1276"/>
      <c r="P83" s="1276"/>
      <c r="Q83" s="1276"/>
      <c r="R83" s="1276"/>
      <c r="S83" s="1276"/>
      <c r="T83" s="1276"/>
      <c r="U83" s="1276"/>
      <c r="V83" s="1276"/>
      <c r="W83" s="1276"/>
      <c r="X83" s="1276"/>
      <c r="Y83" s="1276"/>
      <c r="Z83" s="1276"/>
      <c r="AA83" s="1276"/>
      <c r="AB83" s="1276"/>
      <c r="AC83" s="1276"/>
      <c r="AD83" s="1276"/>
      <c r="AE83" s="1276"/>
      <c r="AF83" s="1276"/>
      <c r="AG83" s="1276"/>
      <c r="AH83" s="1276"/>
      <c r="AI83" s="1276"/>
      <c r="AJ83" s="1276"/>
      <c r="AK83" s="1276"/>
      <c r="AL83" s="1276"/>
      <c r="AM83" s="1276"/>
      <c r="AN83" s="1276"/>
      <c r="AO83" s="1276"/>
      <c r="AP83" s="1276"/>
      <c r="AQ83" s="1276"/>
      <c r="AR83" s="1276"/>
      <c r="AS83" s="1276"/>
      <c r="AT83" s="1276"/>
      <c r="AU83" s="1276"/>
      <c r="AV83" s="1276"/>
      <c r="AW83" s="1276"/>
      <c r="AX83" s="1276"/>
      <c r="AY83" s="1276"/>
      <c r="AZ83" s="1276"/>
      <c r="BA83" s="1276"/>
      <c r="BB83" s="1276"/>
      <c r="BC83" s="1276"/>
      <c r="BD83" s="1276"/>
      <c r="BE83" s="1276"/>
      <c r="BF83" s="1276"/>
      <c r="BG83" s="1276"/>
      <c r="BH83" s="1276"/>
      <c r="BI83" s="1276"/>
      <c r="BJ83" s="1276"/>
      <c r="BK83" s="1276"/>
      <c r="BL83" s="1276"/>
      <c r="BM83" s="1276"/>
      <c r="BN83" s="1276"/>
      <c r="BO83" s="1276"/>
      <c r="BP83" s="1276"/>
      <c r="BQ83" s="1276"/>
      <c r="BR83" s="1276"/>
      <c r="BS83" s="1276"/>
      <c r="BT83" s="1276"/>
      <c r="BU83" s="1276"/>
      <c r="BV83" s="1276"/>
      <c r="BW83" s="1276"/>
      <c r="BX83" s="1277" t="s">
        <v>295</v>
      </c>
      <c r="BY83" s="1278"/>
      <c r="BZ83" s="1278"/>
      <c r="CA83" s="1278"/>
      <c r="CB83" s="1278"/>
      <c r="CC83" s="1278"/>
      <c r="CD83" s="1278"/>
      <c r="CE83" s="1279"/>
      <c r="CF83" s="1280" t="s">
        <v>296</v>
      </c>
      <c r="CG83" s="1281"/>
      <c r="CH83" s="1281"/>
      <c r="CI83" s="1281"/>
      <c r="CJ83" s="1281"/>
      <c r="CK83" s="1281"/>
      <c r="CL83" s="1281"/>
      <c r="CM83" s="1281"/>
      <c r="CN83" s="1281"/>
      <c r="CO83" s="1281"/>
      <c r="CP83" s="1281"/>
      <c r="CQ83" s="1281"/>
      <c r="CR83" s="1282"/>
      <c r="CS83" s="1283"/>
      <c r="CT83" s="1284"/>
      <c r="CU83" s="1284"/>
      <c r="CV83" s="1284"/>
      <c r="CW83" s="1284"/>
      <c r="CX83" s="1284"/>
      <c r="CY83" s="1284"/>
      <c r="CZ83" s="1284"/>
      <c r="DA83" s="1284"/>
      <c r="DB83" s="1284"/>
      <c r="DC83" s="1284"/>
      <c r="DD83" s="1284"/>
      <c r="DE83" s="1285"/>
      <c r="DF83" s="1283"/>
      <c r="DG83" s="1284"/>
      <c r="DH83" s="1284"/>
      <c r="DI83" s="1284"/>
      <c r="DJ83" s="1284"/>
      <c r="DK83" s="1284"/>
      <c r="DL83" s="1284"/>
      <c r="DM83" s="1284"/>
      <c r="DN83" s="1284"/>
      <c r="DO83" s="1284"/>
      <c r="DP83" s="1284"/>
      <c r="DQ83" s="1284"/>
      <c r="DR83" s="1285"/>
      <c r="DS83" s="1283"/>
      <c r="DT83" s="1284"/>
      <c r="DU83" s="1284"/>
      <c r="DV83" s="1284"/>
      <c r="DW83" s="1284"/>
      <c r="DX83" s="1284"/>
      <c r="DY83" s="1284"/>
      <c r="DZ83" s="1284"/>
      <c r="EA83" s="1284"/>
      <c r="EB83" s="1284"/>
      <c r="EC83" s="1284"/>
      <c r="ED83" s="1284"/>
      <c r="EE83" s="1285"/>
      <c r="EF83" s="1283" t="s">
        <v>43</v>
      </c>
      <c r="EG83" s="1284"/>
      <c r="EH83" s="1284"/>
      <c r="EI83" s="1284"/>
      <c r="EJ83" s="1284"/>
      <c r="EK83" s="1284"/>
      <c r="EL83" s="1284"/>
      <c r="EM83" s="1284"/>
      <c r="EN83" s="1284"/>
      <c r="EO83" s="1284"/>
      <c r="EP83" s="1284"/>
      <c r="EQ83" s="1284"/>
      <c r="ER83" s="1286"/>
    </row>
    <row r="84" spans="1:148" s="343" customFormat="1" ht="35.25" customHeight="1">
      <c r="A84" s="1222" t="s">
        <v>720</v>
      </c>
      <c r="B84" s="1223"/>
      <c r="C84" s="1223"/>
      <c r="D84" s="1223"/>
      <c r="E84" s="1223"/>
      <c r="F84" s="1223"/>
      <c r="G84" s="1223"/>
      <c r="H84" s="1223"/>
      <c r="I84" s="1223"/>
      <c r="J84" s="1223"/>
      <c r="K84" s="1223"/>
      <c r="L84" s="1223"/>
      <c r="M84" s="1223"/>
      <c r="N84" s="1223"/>
      <c r="O84" s="1223"/>
      <c r="P84" s="1223"/>
      <c r="Q84" s="1223"/>
      <c r="R84" s="1223"/>
      <c r="S84" s="1223"/>
      <c r="T84" s="1223"/>
      <c r="U84" s="1223"/>
      <c r="V84" s="1223"/>
      <c r="W84" s="1223"/>
      <c r="X84" s="1223"/>
      <c r="Y84" s="1223"/>
      <c r="Z84" s="1223"/>
      <c r="AA84" s="1223"/>
      <c r="AB84" s="1223"/>
      <c r="AC84" s="1223"/>
      <c r="AD84" s="1223"/>
      <c r="AE84" s="1223"/>
      <c r="AF84" s="1223"/>
      <c r="AG84" s="1223"/>
      <c r="AH84" s="1223"/>
      <c r="AI84" s="1223"/>
      <c r="AJ84" s="1223"/>
      <c r="AK84" s="1223"/>
      <c r="AL84" s="1223"/>
      <c r="AM84" s="1223"/>
      <c r="AN84" s="1223"/>
      <c r="AO84" s="1223"/>
      <c r="AP84" s="1223"/>
      <c r="AQ84" s="1223"/>
      <c r="AR84" s="1223"/>
      <c r="AS84" s="1223"/>
      <c r="AT84" s="1223"/>
      <c r="AU84" s="1223"/>
      <c r="AV84" s="1223"/>
      <c r="AW84" s="1223"/>
      <c r="AX84" s="1223"/>
      <c r="AY84" s="1223"/>
      <c r="AZ84" s="1223"/>
      <c r="BA84" s="1223"/>
      <c r="BB84" s="1223"/>
      <c r="BC84" s="1223"/>
      <c r="BD84" s="1223"/>
      <c r="BE84" s="1223"/>
      <c r="BF84" s="1223"/>
      <c r="BG84" s="1223"/>
      <c r="BH84" s="1223"/>
      <c r="BI84" s="1223"/>
      <c r="BJ84" s="1223"/>
      <c r="BK84" s="1223"/>
      <c r="BL84" s="1223"/>
      <c r="BM84" s="1223"/>
      <c r="BN84" s="1223"/>
      <c r="BO84" s="1223"/>
      <c r="BP84" s="1223"/>
      <c r="BQ84" s="1223"/>
      <c r="BR84" s="1223"/>
      <c r="BS84" s="1223"/>
      <c r="BT84" s="1223"/>
      <c r="BU84" s="1223"/>
      <c r="BV84" s="1223"/>
      <c r="BW84" s="1223"/>
      <c r="BX84" s="1224" t="s">
        <v>43</v>
      </c>
      <c r="BY84" s="1225"/>
      <c r="BZ84" s="1225"/>
      <c r="CA84" s="1225"/>
      <c r="CB84" s="1225"/>
      <c r="CC84" s="1225"/>
      <c r="CD84" s="1225"/>
      <c r="CE84" s="1226"/>
      <c r="CF84" s="1227" t="s">
        <v>169</v>
      </c>
      <c r="CG84" s="1228"/>
      <c r="CH84" s="1228"/>
      <c r="CI84" s="1228"/>
      <c r="CJ84" s="1228"/>
      <c r="CK84" s="1228"/>
      <c r="CL84" s="1228"/>
      <c r="CM84" s="1228"/>
      <c r="CN84" s="1228"/>
      <c r="CO84" s="1228"/>
      <c r="CP84" s="1228"/>
      <c r="CQ84" s="1228"/>
      <c r="CR84" s="1229"/>
      <c r="CS84" s="1230">
        <f>ВСЕГО!F46</f>
        <v>0</v>
      </c>
      <c r="CT84" s="1231"/>
      <c r="CU84" s="1231"/>
      <c r="CV84" s="1231"/>
      <c r="CW84" s="1231"/>
      <c r="CX84" s="1231"/>
      <c r="CY84" s="1231"/>
      <c r="CZ84" s="1231"/>
      <c r="DA84" s="1231"/>
      <c r="DB84" s="1231"/>
      <c r="DC84" s="1231"/>
      <c r="DD84" s="1231"/>
      <c r="DE84" s="1232"/>
      <c r="DF84" s="1230">
        <f>ВСЕГО!F154</f>
        <v>0</v>
      </c>
      <c r="DG84" s="1231"/>
      <c r="DH84" s="1231"/>
      <c r="DI84" s="1231"/>
      <c r="DJ84" s="1231"/>
      <c r="DK84" s="1231"/>
      <c r="DL84" s="1231"/>
      <c r="DM84" s="1231"/>
      <c r="DN84" s="1231"/>
      <c r="DO84" s="1231"/>
      <c r="DP84" s="1231"/>
      <c r="DQ84" s="1231"/>
      <c r="DR84" s="1232"/>
      <c r="DS84" s="1230">
        <f>ВСЕГО!F262</f>
        <v>0</v>
      </c>
      <c r="DT84" s="1231"/>
      <c r="DU84" s="1231"/>
      <c r="DV84" s="1231"/>
      <c r="DW84" s="1231"/>
      <c r="DX84" s="1231"/>
      <c r="DY84" s="1231"/>
      <c r="DZ84" s="1231"/>
      <c r="EA84" s="1231"/>
      <c r="EB84" s="1231"/>
      <c r="EC84" s="1231"/>
      <c r="ED84" s="1231"/>
      <c r="EE84" s="1232"/>
      <c r="EF84" s="1230" t="s">
        <v>43</v>
      </c>
      <c r="EG84" s="1231"/>
      <c r="EH84" s="1231"/>
      <c r="EI84" s="1231"/>
      <c r="EJ84" s="1231"/>
      <c r="EK84" s="1231"/>
      <c r="EL84" s="1231"/>
      <c r="EM84" s="1231"/>
      <c r="EN84" s="1231"/>
      <c r="EO84" s="1231"/>
      <c r="EP84" s="1231"/>
      <c r="EQ84" s="1231"/>
      <c r="ER84" s="1233"/>
    </row>
    <row r="85" spans="1:148" s="343" customFormat="1" ht="37.5" customHeight="1">
      <c r="A85" s="1222" t="s">
        <v>721</v>
      </c>
      <c r="B85" s="1223"/>
      <c r="C85" s="1223"/>
      <c r="D85" s="1223"/>
      <c r="E85" s="1223"/>
      <c r="F85" s="1223"/>
      <c r="G85" s="1223"/>
      <c r="H85" s="1223"/>
      <c r="I85" s="1223"/>
      <c r="J85" s="1223"/>
      <c r="K85" s="1223"/>
      <c r="L85" s="1223"/>
      <c r="M85" s="1223"/>
      <c r="N85" s="1223"/>
      <c r="O85" s="1223"/>
      <c r="P85" s="1223"/>
      <c r="Q85" s="1223"/>
      <c r="R85" s="1223"/>
      <c r="S85" s="1223"/>
      <c r="T85" s="1223"/>
      <c r="U85" s="1223"/>
      <c r="V85" s="1223"/>
      <c r="W85" s="1223"/>
      <c r="X85" s="1223"/>
      <c r="Y85" s="1223"/>
      <c r="Z85" s="1223"/>
      <c r="AA85" s="1223"/>
      <c r="AB85" s="1223"/>
      <c r="AC85" s="1223"/>
      <c r="AD85" s="1223"/>
      <c r="AE85" s="1223"/>
      <c r="AF85" s="1223"/>
      <c r="AG85" s="1223"/>
      <c r="AH85" s="1223"/>
      <c r="AI85" s="1223"/>
      <c r="AJ85" s="1223"/>
      <c r="AK85" s="1223"/>
      <c r="AL85" s="1223"/>
      <c r="AM85" s="1223"/>
      <c r="AN85" s="1223"/>
      <c r="AO85" s="1223"/>
      <c r="AP85" s="1223"/>
      <c r="AQ85" s="1223"/>
      <c r="AR85" s="1223"/>
      <c r="AS85" s="1223"/>
      <c r="AT85" s="1223"/>
      <c r="AU85" s="1223"/>
      <c r="AV85" s="1223"/>
      <c r="AW85" s="1223"/>
      <c r="AX85" s="1223"/>
      <c r="AY85" s="1223"/>
      <c r="AZ85" s="1223"/>
      <c r="BA85" s="1223"/>
      <c r="BB85" s="1223"/>
      <c r="BC85" s="1223"/>
      <c r="BD85" s="1223"/>
      <c r="BE85" s="1223"/>
      <c r="BF85" s="1223"/>
      <c r="BG85" s="1223"/>
      <c r="BH85" s="1223"/>
      <c r="BI85" s="1223"/>
      <c r="BJ85" s="1223"/>
      <c r="BK85" s="1223"/>
      <c r="BL85" s="1223"/>
      <c r="BM85" s="1223"/>
      <c r="BN85" s="1223"/>
      <c r="BO85" s="1223"/>
      <c r="BP85" s="1223"/>
      <c r="BQ85" s="1223"/>
      <c r="BR85" s="1223"/>
      <c r="BS85" s="1223"/>
      <c r="BT85" s="1223"/>
      <c r="BU85" s="1223"/>
      <c r="BV85" s="1223"/>
      <c r="BW85" s="1223"/>
      <c r="BX85" s="1224" t="s">
        <v>43</v>
      </c>
      <c r="BY85" s="1225"/>
      <c r="BZ85" s="1225"/>
      <c r="CA85" s="1225"/>
      <c r="CB85" s="1225"/>
      <c r="CC85" s="1225"/>
      <c r="CD85" s="1225"/>
      <c r="CE85" s="1226"/>
      <c r="CF85" s="1227" t="s">
        <v>169</v>
      </c>
      <c r="CG85" s="1228"/>
      <c r="CH85" s="1228"/>
      <c r="CI85" s="1228"/>
      <c r="CJ85" s="1228"/>
      <c r="CK85" s="1228"/>
      <c r="CL85" s="1228"/>
      <c r="CM85" s="1228"/>
      <c r="CN85" s="1228"/>
      <c r="CO85" s="1228"/>
      <c r="CP85" s="1228"/>
      <c r="CQ85" s="1228"/>
      <c r="CR85" s="1229"/>
      <c r="CS85" s="1230">
        <f>ВСЕГО!G46</f>
        <v>0</v>
      </c>
      <c r="CT85" s="1231"/>
      <c r="CU85" s="1231"/>
      <c r="CV85" s="1231"/>
      <c r="CW85" s="1231"/>
      <c r="CX85" s="1231"/>
      <c r="CY85" s="1231"/>
      <c r="CZ85" s="1231"/>
      <c r="DA85" s="1231"/>
      <c r="DB85" s="1231"/>
      <c r="DC85" s="1231"/>
      <c r="DD85" s="1231"/>
      <c r="DE85" s="1232"/>
      <c r="DF85" s="1230">
        <f>ВСЕГО!G154</f>
        <v>0</v>
      </c>
      <c r="DG85" s="1231"/>
      <c r="DH85" s="1231"/>
      <c r="DI85" s="1231"/>
      <c r="DJ85" s="1231"/>
      <c r="DK85" s="1231"/>
      <c r="DL85" s="1231"/>
      <c r="DM85" s="1231"/>
      <c r="DN85" s="1231"/>
      <c r="DO85" s="1231"/>
      <c r="DP85" s="1231"/>
      <c r="DQ85" s="1231"/>
      <c r="DR85" s="1232"/>
      <c r="DS85" s="1230">
        <f>ВСЕГО!G262</f>
        <v>0</v>
      </c>
      <c r="DT85" s="1231"/>
      <c r="DU85" s="1231"/>
      <c r="DV85" s="1231"/>
      <c r="DW85" s="1231"/>
      <c r="DX85" s="1231"/>
      <c r="DY85" s="1231"/>
      <c r="DZ85" s="1231"/>
      <c r="EA85" s="1231"/>
      <c r="EB85" s="1231"/>
      <c r="EC85" s="1231"/>
      <c r="ED85" s="1231"/>
      <c r="EE85" s="1232"/>
      <c r="EF85" s="1230" t="s">
        <v>43</v>
      </c>
      <c r="EG85" s="1231"/>
      <c r="EH85" s="1231"/>
      <c r="EI85" s="1231"/>
      <c r="EJ85" s="1231"/>
      <c r="EK85" s="1231"/>
      <c r="EL85" s="1231"/>
      <c r="EM85" s="1231"/>
      <c r="EN85" s="1231"/>
      <c r="EO85" s="1231"/>
      <c r="EP85" s="1231"/>
      <c r="EQ85" s="1231"/>
      <c r="ER85" s="1233"/>
    </row>
    <row r="86" spans="1:148" s="343" customFormat="1" ht="37.5" customHeight="1">
      <c r="A86" s="1222" t="s">
        <v>722</v>
      </c>
      <c r="B86" s="1223"/>
      <c r="C86" s="1223"/>
      <c r="D86" s="1223"/>
      <c r="E86" s="1223"/>
      <c r="F86" s="1223"/>
      <c r="G86" s="1223"/>
      <c r="H86" s="1223"/>
      <c r="I86" s="1223"/>
      <c r="J86" s="1223"/>
      <c r="K86" s="1223"/>
      <c r="L86" s="1223"/>
      <c r="M86" s="1223"/>
      <c r="N86" s="1223"/>
      <c r="O86" s="1223"/>
      <c r="P86" s="1223"/>
      <c r="Q86" s="1223"/>
      <c r="R86" s="1223"/>
      <c r="S86" s="1223"/>
      <c r="T86" s="1223"/>
      <c r="U86" s="1223"/>
      <c r="V86" s="1223"/>
      <c r="W86" s="1223"/>
      <c r="X86" s="1223"/>
      <c r="Y86" s="1223"/>
      <c r="Z86" s="1223"/>
      <c r="AA86" s="1223"/>
      <c r="AB86" s="1223"/>
      <c r="AC86" s="1223"/>
      <c r="AD86" s="1223"/>
      <c r="AE86" s="1223"/>
      <c r="AF86" s="1223"/>
      <c r="AG86" s="1223"/>
      <c r="AH86" s="1223"/>
      <c r="AI86" s="1223"/>
      <c r="AJ86" s="1223"/>
      <c r="AK86" s="1223"/>
      <c r="AL86" s="1223"/>
      <c r="AM86" s="1223"/>
      <c r="AN86" s="1223"/>
      <c r="AO86" s="1223"/>
      <c r="AP86" s="1223"/>
      <c r="AQ86" s="1223"/>
      <c r="AR86" s="1223"/>
      <c r="AS86" s="1223"/>
      <c r="AT86" s="1223"/>
      <c r="AU86" s="1223"/>
      <c r="AV86" s="1223"/>
      <c r="AW86" s="1223"/>
      <c r="AX86" s="1223"/>
      <c r="AY86" s="1223"/>
      <c r="AZ86" s="1223"/>
      <c r="BA86" s="1223"/>
      <c r="BB86" s="1223"/>
      <c r="BC86" s="1223"/>
      <c r="BD86" s="1223"/>
      <c r="BE86" s="1223"/>
      <c r="BF86" s="1223"/>
      <c r="BG86" s="1223"/>
      <c r="BH86" s="1223"/>
      <c r="BI86" s="1223"/>
      <c r="BJ86" s="1223"/>
      <c r="BK86" s="1223"/>
      <c r="BL86" s="1223"/>
      <c r="BM86" s="1223"/>
      <c r="BN86" s="1223"/>
      <c r="BO86" s="1223"/>
      <c r="BP86" s="1223"/>
      <c r="BQ86" s="1223"/>
      <c r="BR86" s="1223"/>
      <c r="BS86" s="1223"/>
      <c r="BT86" s="1223"/>
      <c r="BU86" s="1223"/>
      <c r="BV86" s="1223"/>
      <c r="BW86" s="1223"/>
      <c r="BX86" s="1224" t="s">
        <v>43</v>
      </c>
      <c r="BY86" s="1225"/>
      <c r="BZ86" s="1225"/>
      <c r="CA86" s="1225"/>
      <c r="CB86" s="1225"/>
      <c r="CC86" s="1225"/>
      <c r="CD86" s="1225"/>
      <c r="CE86" s="1226"/>
      <c r="CF86" s="1227" t="s">
        <v>169</v>
      </c>
      <c r="CG86" s="1228"/>
      <c r="CH86" s="1228"/>
      <c r="CI86" s="1228"/>
      <c r="CJ86" s="1228"/>
      <c r="CK86" s="1228"/>
      <c r="CL86" s="1228"/>
      <c r="CM86" s="1228"/>
      <c r="CN86" s="1228"/>
      <c r="CO86" s="1228"/>
      <c r="CP86" s="1228"/>
      <c r="CQ86" s="1228"/>
      <c r="CR86" s="1229"/>
      <c r="CS86" s="1230">
        <f>ВСЕГО!H46</f>
        <v>0</v>
      </c>
      <c r="CT86" s="1231"/>
      <c r="CU86" s="1231"/>
      <c r="CV86" s="1231"/>
      <c r="CW86" s="1231"/>
      <c r="CX86" s="1231"/>
      <c r="CY86" s="1231"/>
      <c r="CZ86" s="1231"/>
      <c r="DA86" s="1231"/>
      <c r="DB86" s="1231"/>
      <c r="DC86" s="1231"/>
      <c r="DD86" s="1231"/>
      <c r="DE86" s="1232"/>
      <c r="DF86" s="1230">
        <f>ВСЕГО!H154</f>
        <v>0</v>
      </c>
      <c r="DG86" s="1231"/>
      <c r="DH86" s="1231"/>
      <c r="DI86" s="1231"/>
      <c r="DJ86" s="1231"/>
      <c r="DK86" s="1231"/>
      <c r="DL86" s="1231"/>
      <c r="DM86" s="1231"/>
      <c r="DN86" s="1231"/>
      <c r="DO86" s="1231"/>
      <c r="DP86" s="1231"/>
      <c r="DQ86" s="1231"/>
      <c r="DR86" s="1232"/>
      <c r="DS86" s="1230">
        <f>ВСЕГО!H262</f>
        <v>0</v>
      </c>
      <c r="DT86" s="1231"/>
      <c r="DU86" s="1231"/>
      <c r="DV86" s="1231"/>
      <c r="DW86" s="1231"/>
      <c r="DX86" s="1231"/>
      <c r="DY86" s="1231"/>
      <c r="DZ86" s="1231"/>
      <c r="EA86" s="1231"/>
      <c r="EB86" s="1231"/>
      <c r="EC86" s="1231"/>
      <c r="ED86" s="1231"/>
      <c r="EE86" s="1232"/>
      <c r="EF86" s="1230" t="s">
        <v>43</v>
      </c>
      <c r="EG86" s="1231"/>
      <c r="EH86" s="1231"/>
      <c r="EI86" s="1231"/>
      <c r="EJ86" s="1231"/>
      <c r="EK86" s="1231"/>
      <c r="EL86" s="1231"/>
      <c r="EM86" s="1231"/>
      <c r="EN86" s="1231"/>
      <c r="EO86" s="1231"/>
      <c r="EP86" s="1231"/>
      <c r="EQ86" s="1231"/>
      <c r="ER86" s="1233"/>
    </row>
    <row r="87" spans="1:148" s="98" customFormat="1" ht="23.25" customHeight="1">
      <c r="A87" s="1304" t="s">
        <v>297</v>
      </c>
      <c r="B87" s="1288"/>
      <c r="C87" s="1288"/>
      <c r="D87" s="1288"/>
      <c r="E87" s="1288"/>
      <c r="F87" s="1288"/>
      <c r="G87" s="1288"/>
      <c r="H87" s="1288"/>
      <c r="I87" s="1288"/>
      <c r="J87" s="1288"/>
      <c r="K87" s="1288"/>
      <c r="L87" s="1288"/>
      <c r="M87" s="1288"/>
      <c r="N87" s="1288"/>
      <c r="O87" s="1288"/>
      <c r="P87" s="1288"/>
      <c r="Q87" s="1288"/>
      <c r="R87" s="1288"/>
      <c r="S87" s="1288"/>
      <c r="T87" s="1288"/>
      <c r="U87" s="1288"/>
      <c r="V87" s="1288"/>
      <c r="W87" s="1288"/>
      <c r="X87" s="1288"/>
      <c r="Y87" s="1288"/>
      <c r="Z87" s="1288"/>
      <c r="AA87" s="1288"/>
      <c r="AB87" s="1288"/>
      <c r="AC87" s="1288"/>
      <c r="AD87" s="1288"/>
      <c r="AE87" s="1288"/>
      <c r="AF87" s="1288"/>
      <c r="AG87" s="1288"/>
      <c r="AH87" s="1288"/>
      <c r="AI87" s="1288"/>
      <c r="AJ87" s="1288"/>
      <c r="AK87" s="1288"/>
      <c r="AL87" s="1288"/>
      <c r="AM87" s="1288"/>
      <c r="AN87" s="1288"/>
      <c r="AO87" s="1288"/>
      <c r="AP87" s="1288"/>
      <c r="AQ87" s="1288"/>
      <c r="AR87" s="1288"/>
      <c r="AS87" s="1288"/>
      <c r="AT87" s="1288"/>
      <c r="AU87" s="1288"/>
      <c r="AV87" s="1288"/>
      <c r="AW87" s="1288"/>
      <c r="AX87" s="1288"/>
      <c r="AY87" s="1288"/>
      <c r="AZ87" s="1288"/>
      <c r="BA87" s="1288"/>
      <c r="BB87" s="1288"/>
      <c r="BC87" s="1288"/>
      <c r="BD87" s="1288"/>
      <c r="BE87" s="1288"/>
      <c r="BF87" s="1288"/>
      <c r="BG87" s="1288"/>
      <c r="BH87" s="1288"/>
      <c r="BI87" s="1288"/>
      <c r="BJ87" s="1288"/>
      <c r="BK87" s="1288"/>
      <c r="BL87" s="1288"/>
      <c r="BM87" s="1288"/>
      <c r="BN87" s="1288"/>
      <c r="BO87" s="1288"/>
      <c r="BP87" s="1288"/>
      <c r="BQ87" s="1288"/>
      <c r="BR87" s="1288"/>
      <c r="BS87" s="1288"/>
      <c r="BT87" s="1288"/>
      <c r="BU87" s="1288"/>
      <c r="BV87" s="1288"/>
      <c r="BW87" s="1288"/>
      <c r="BX87" s="1289" t="s">
        <v>298</v>
      </c>
      <c r="BY87" s="1290"/>
      <c r="BZ87" s="1290"/>
      <c r="CA87" s="1290"/>
      <c r="CB87" s="1290"/>
      <c r="CC87" s="1290"/>
      <c r="CD87" s="1290"/>
      <c r="CE87" s="1291"/>
      <c r="CF87" s="1292" t="s">
        <v>299</v>
      </c>
      <c r="CG87" s="1290"/>
      <c r="CH87" s="1290"/>
      <c r="CI87" s="1290"/>
      <c r="CJ87" s="1290"/>
      <c r="CK87" s="1290"/>
      <c r="CL87" s="1290"/>
      <c r="CM87" s="1290"/>
      <c r="CN87" s="1290"/>
      <c r="CO87" s="1290"/>
      <c r="CP87" s="1290"/>
      <c r="CQ87" s="1290"/>
      <c r="CR87" s="1291"/>
      <c r="CS87" s="1272">
        <f>CS96+CS92+CS88</f>
        <v>1226777.42</v>
      </c>
      <c r="CT87" s="1273"/>
      <c r="CU87" s="1273"/>
      <c r="CV87" s="1273"/>
      <c r="CW87" s="1273"/>
      <c r="CX87" s="1273"/>
      <c r="CY87" s="1273"/>
      <c r="CZ87" s="1273"/>
      <c r="DA87" s="1273"/>
      <c r="DB87" s="1273"/>
      <c r="DC87" s="1273"/>
      <c r="DD87" s="1273"/>
      <c r="DE87" s="1293"/>
      <c r="DF87" s="1272">
        <f>DF96+DF92+DF88</f>
        <v>1170117</v>
      </c>
      <c r="DG87" s="1273"/>
      <c r="DH87" s="1273"/>
      <c r="DI87" s="1273"/>
      <c r="DJ87" s="1273"/>
      <c r="DK87" s="1273"/>
      <c r="DL87" s="1273"/>
      <c r="DM87" s="1273"/>
      <c r="DN87" s="1273"/>
      <c r="DO87" s="1273"/>
      <c r="DP87" s="1273"/>
      <c r="DQ87" s="1273"/>
      <c r="DR87" s="1293"/>
      <c r="DS87" s="1272">
        <f>DS96+DS92+DS88</f>
        <v>1170117</v>
      </c>
      <c r="DT87" s="1273"/>
      <c r="DU87" s="1273"/>
      <c r="DV87" s="1273"/>
      <c r="DW87" s="1273"/>
      <c r="DX87" s="1273"/>
      <c r="DY87" s="1273"/>
      <c r="DZ87" s="1273"/>
      <c r="EA87" s="1273"/>
      <c r="EB87" s="1273"/>
      <c r="EC87" s="1273"/>
      <c r="ED87" s="1273"/>
      <c r="EE87" s="1293"/>
      <c r="EF87" s="1272" t="s">
        <v>43</v>
      </c>
      <c r="EG87" s="1273"/>
      <c r="EH87" s="1273"/>
      <c r="EI87" s="1273"/>
      <c r="EJ87" s="1273"/>
      <c r="EK87" s="1273"/>
      <c r="EL87" s="1273"/>
      <c r="EM87" s="1273"/>
      <c r="EN87" s="1273"/>
      <c r="EO87" s="1273"/>
      <c r="EP87" s="1273"/>
      <c r="EQ87" s="1273"/>
      <c r="ER87" s="1274"/>
    </row>
    <row r="88" spans="1:148" ht="35.25" customHeight="1">
      <c r="A88" s="1234" t="s">
        <v>300</v>
      </c>
      <c r="B88" s="1235"/>
      <c r="C88" s="1235"/>
      <c r="D88" s="1235"/>
      <c r="E88" s="1235"/>
      <c r="F88" s="1235"/>
      <c r="G88" s="1235"/>
      <c r="H88" s="1235"/>
      <c r="I88" s="1235"/>
      <c r="J88" s="1235"/>
      <c r="K88" s="1235"/>
      <c r="L88" s="1235"/>
      <c r="M88" s="1235"/>
      <c r="N88" s="1235"/>
      <c r="O88" s="1235"/>
      <c r="P88" s="1235"/>
      <c r="Q88" s="1235"/>
      <c r="R88" s="1235"/>
      <c r="S88" s="1235"/>
      <c r="T88" s="1235"/>
      <c r="U88" s="1235"/>
      <c r="V88" s="1235"/>
      <c r="W88" s="1235"/>
      <c r="X88" s="1235"/>
      <c r="Y88" s="1235"/>
      <c r="Z88" s="1235"/>
      <c r="AA88" s="1235"/>
      <c r="AB88" s="1235"/>
      <c r="AC88" s="1235"/>
      <c r="AD88" s="1235"/>
      <c r="AE88" s="1235"/>
      <c r="AF88" s="1235"/>
      <c r="AG88" s="1235"/>
      <c r="AH88" s="1235"/>
      <c r="AI88" s="1235"/>
      <c r="AJ88" s="1235"/>
      <c r="AK88" s="1235"/>
      <c r="AL88" s="1235"/>
      <c r="AM88" s="1235"/>
      <c r="AN88" s="1235"/>
      <c r="AO88" s="1235"/>
      <c r="AP88" s="1235"/>
      <c r="AQ88" s="1235"/>
      <c r="AR88" s="1235"/>
      <c r="AS88" s="1235"/>
      <c r="AT88" s="1235"/>
      <c r="AU88" s="1235"/>
      <c r="AV88" s="1235"/>
      <c r="AW88" s="1235"/>
      <c r="AX88" s="1235"/>
      <c r="AY88" s="1235"/>
      <c r="AZ88" s="1235"/>
      <c r="BA88" s="1235"/>
      <c r="BB88" s="1235"/>
      <c r="BC88" s="1235"/>
      <c r="BD88" s="1235"/>
      <c r="BE88" s="1235"/>
      <c r="BF88" s="1235"/>
      <c r="BG88" s="1235"/>
      <c r="BH88" s="1235"/>
      <c r="BI88" s="1235"/>
      <c r="BJ88" s="1235"/>
      <c r="BK88" s="1235"/>
      <c r="BL88" s="1235"/>
      <c r="BM88" s="1235"/>
      <c r="BN88" s="1235"/>
      <c r="BO88" s="1235"/>
      <c r="BP88" s="1235"/>
      <c r="BQ88" s="1235"/>
      <c r="BR88" s="1235"/>
      <c r="BS88" s="1235"/>
      <c r="BT88" s="1235"/>
      <c r="BU88" s="1235"/>
      <c r="BV88" s="1235"/>
      <c r="BW88" s="1235"/>
      <c r="BX88" s="1236" t="s">
        <v>301</v>
      </c>
      <c r="BY88" s="1237"/>
      <c r="BZ88" s="1237"/>
      <c r="CA88" s="1237"/>
      <c r="CB88" s="1237"/>
      <c r="CC88" s="1237"/>
      <c r="CD88" s="1237"/>
      <c r="CE88" s="1238"/>
      <c r="CF88" s="1239" t="s">
        <v>58</v>
      </c>
      <c r="CG88" s="1237"/>
      <c r="CH88" s="1237"/>
      <c r="CI88" s="1237"/>
      <c r="CJ88" s="1237"/>
      <c r="CK88" s="1237"/>
      <c r="CL88" s="1237"/>
      <c r="CM88" s="1237"/>
      <c r="CN88" s="1237"/>
      <c r="CO88" s="1237"/>
      <c r="CP88" s="1237"/>
      <c r="CQ88" s="1237"/>
      <c r="CR88" s="1238"/>
      <c r="CS88" s="1240">
        <f>CS89+CS90+CS91</f>
        <v>1170118</v>
      </c>
      <c r="CT88" s="1241"/>
      <c r="CU88" s="1241"/>
      <c r="CV88" s="1241"/>
      <c r="CW88" s="1241"/>
      <c r="CX88" s="1241"/>
      <c r="CY88" s="1241"/>
      <c r="CZ88" s="1241"/>
      <c r="DA88" s="1241"/>
      <c r="DB88" s="1241"/>
      <c r="DC88" s="1241"/>
      <c r="DD88" s="1241"/>
      <c r="DE88" s="1242"/>
      <c r="DF88" s="1240">
        <f>DF89+DF90+DF91</f>
        <v>1170117</v>
      </c>
      <c r="DG88" s="1241"/>
      <c r="DH88" s="1241"/>
      <c r="DI88" s="1241"/>
      <c r="DJ88" s="1241"/>
      <c r="DK88" s="1241"/>
      <c r="DL88" s="1241"/>
      <c r="DM88" s="1241"/>
      <c r="DN88" s="1241"/>
      <c r="DO88" s="1241"/>
      <c r="DP88" s="1241"/>
      <c r="DQ88" s="1241"/>
      <c r="DR88" s="1242"/>
      <c r="DS88" s="1240">
        <f>DS89+DS90+DS91</f>
        <v>1170117</v>
      </c>
      <c r="DT88" s="1241"/>
      <c r="DU88" s="1241"/>
      <c r="DV88" s="1241"/>
      <c r="DW88" s="1241"/>
      <c r="DX88" s="1241"/>
      <c r="DY88" s="1241"/>
      <c r="DZ88" s="1241"/>
      <c r="EA88" s="1241"/>
      <c r="EB88" s="1241"/>
      <c r="EC88" s="1241"/>
      <c r="ED88" s="1241"/>
      <c r="EE88" s="1242"/>
      <c r="EF88" s="1240" t="s">
        <v>43</v>
      </c>
      <c r="EG88" s="1241"/>
      <c r="EH88" s="1241"/>
      <c r="EI88" s="1241"/>
      <c r="EJ88" s="1241"/>
      <c r="EK88" s="1241"/>
      <c r="EL88" s="1241"/>
      <c r="EM88" s="1241"/>
      <c r="EN88" s="1241"/>
      <c r="EO88" s="1241"/>
      <c r="EP88" s="1241"/>
      <c r="EQ88" s="1241"/>
      <c r="ER88" s="1243"/>
    </row>
    <row r="89" spans="1:148" s="353" customFormat="1" ht="20.25" customHeight="1">
      <c r="A89" s="1222" t="s">
        <v>731</v>
      </c>
      <c r="B89" s="1223"/>
      <c r="C89" s="1223"/>
      <c r="D89" s="1223"/>
      <c r="E89" s="1223"/>
      <c r="F89" s="1223"/>
      <c r="G89" s="1223"/>
      <c r="H89" s="1223"/>
      <c r="I89" s="1223"/>
      <c r="J89" s="1223"/>
      <c r="K89" s="1223"/>
      <c r="L89" s="1223"/>
      <c r="M89" s="1223"/>
      <c r="N89" s="1223"/>
      <c r="O89" s="1223"/>
      <c r="P89" s="1223"/>
      <c r="Q89" s="1223"/>
      <c r="R89" s="1223"/>
      <c r="S89" s="1223"/>
      <c r="T89" s="1223"/>
      <c r="U89" s="1223"/>
      <c r="V89" s="1223"/>
      <c r="W89" s="1223"/>
      <c r="X89" s="1223"/>
      <c r="Y89" s="1223"/>
      <c r="Z89" s="1223"/>
      <c r="AA89" s="1223"/>
      <c r="AB89" s="1223"/>
      <c r="AC89" s="1223"/>
      <c r="AD89" s="1223"/>
      <c r="AE89" s="1223"/>
      <c r="AF89" s="1223"/>
      <c r="AG89" s="1223"/>
      <c r="AH89" s="1223"/>
      <c r="AI89" s="1223"/>
      <c r="AJ89" s="1223"/>
      <c r="AK89" s="1223"/>
      <c r="AL89" s="1223"/>
      <c r="AM89" s="1223"/>
      <c r="AN89" s="1223"/>
      <c r="AO89" s="1223"/>
      <c r="AP89" s="1223"/>
      <c r="AQ89" s="1223"/>
      <c r="AR89" s="1223"/>
      <c r="AS89" s="1223"/>
      <c r="AT89" s="1223"/>
      <c r="AU89" s="1223"/>
      <c r="AV89" s="1223"/>
      <c r="AW89" s="1223"/>
      <c r="AX89" s="1223"/>
      <c r="AY89" s="1223"/>
      <c r="AZ89" s="1223"/>
      <c r="BA89" s="1223"/>
      <c r="BB89" s="1223"/>
      <c r="BC89" s="1223"/>
      <c r="BD89" s="1223"/>
      <c r="BE89" s="1223"/>
      <c r="BF89" s="1223"/>
      <c r="BG89" s="1223"/>
      <c r="BH89" s="1223"/>
      <c r="BI89" s="1223"/>
      <c r="BJ89" s="1223"/>
      <c r="BK89" s="1223"/>
      <c r="BL89" s="1223"/>
      <c r="BM89" s="1223"/>
      <c r="BN89" s="1223"/>
      <c r="BO89" s="1223"/>
      <c r="BP89" s="1223"/>
      <c r="BQ89" s="1223"/>
      <c r="BR89" s="1223"/>
      <c r="BS89" s="1223"/>
      <c r="BT89" s="1223"/>
      <c r="BU89" s="1223"/>
      <c r="BV89" s="1223"/>
      <c r="BW89" s="1223"/>
      <c r="BX89" s="1224" t="s">
        <v>43</v>
      </c>
      <c r="BY89" s="1225"/>
      <c r="BZ89" s="1225"/>
      <c r="CA89" s="1225"/>
      <c r="CB89" s="1225"/>
      <c r="CC89" s="1225"/>
      <c r="CD89" s="1225"/>
      <c r="CE89" s="1226"/>
      <c r="CF89" s="1227" t="s">
        <v>58</v>
      </c>
      <c r="CG89" s="1228"/>
      <c r="CH89" s="1228"/>
      <c r="CI89" s="1228"/>
      <c r="CJ89" s="1228"/>
      <c r="CK89" s="1228"/>
      <c r="CL89" s="1228"/>
      <c r="CM89" s="1228"/>
      <c r="CN89" s="1228"/>
      <c r="CO89" s="1228"/>
      <c r="CP89" s="1228"/>
      <c r="CQ89" s="1228"/>
      <c r="CR89" s="1229"/>
      <c r="CS89" s="1230">
        <f>ВСЕГО!F52</f>
        <v>1170118</v>
      </c>
      <c r="CT89" s="1231"/>
      <c r="CU89" s="1231"/>
      <c r="CV89" s="1231"/>
      <c r="CW89" s="1231"/>
      <c r="CX89" s="1231"/>
      <c r="CY89" s="1231"/>
      <c r="CZ89" s="1231"/>
      <c r="DA89" s="1231"/>
      <c r="DB89" s="1231"/>
      <c r="DC89" s="1231"/>
      <c r="DD89" s="1231"/>
      <c r="DE89" s="1232"/>
      <c r="DF89" s="1230">
        <f>ВСЕГО!F159</f>
        <v>1170117</v>
      </c>
      <c r="DG89" s="1231"/>
      <c r="DH89" s="1231"/>
      <c r="DI89" s="1231"/>
      <c r="DJ89" s="1231"/>
      <c r="DK89" s="1231"/>
      <c r="DL89" s="1231"/>
      <c r="DM89" s="1231"/>
      <c r="DN89" s="1231"/>
      <c r="DO89" s="1231"/>
      <c r="DP89" s="1231"/>
      <c r="DQ89" s="1231"/>
      <c r="DR89" s="1232"/>
      <c r="DS89" s="1230">
        <f>ВСЕГО!F267</f>
        <v>1170117</v>
      </c>
      <c r="DT89" s="1231"/>
      <c r="DU89" s="1231"/>
      <c r="DV89" s="1231"/>
      <c r="DW89" s="1231"/>
      <c r="DX89" s="1231"/>
      <c r="DY89" s="1231"/>
      <c r="DZ89" s="1231"/>
      <c r="EA89" s="1231"/>
      <c r="EB89" s="1231"/>
      <c r="EC89" s="1231"/>
      <c r="ED89" s="1231"/>
      <c r="EE89" s="1232"/>
      <c r="EF89" s="1230" t="s">
        <v>43</v>
      </c>
      <c r="EG89" s="1231"/>
      <c r="EH89" s="1231"/>
      <c r="EI89" s="1231"/>
      <c r="EJ89" s="1231"/>
      <c r="EK89" s="1231"/>
      <c r="EL89" s="1231"/>
      <c r="EM89" s="1231"/>
      <c r="EN89" s="1231"/>
      <c r="EO89" s="1231"/>
      <c r="EP89" s="1231"/>
      <c r="EQ89" s="1231"/>
      <c r="ER89" s="1233"/>
    </row>
    <row r="90" spans="1:148" s="353" customFormat="1" ht="21.75" customHeight="1">
      <c r="A90" s="1222" t="s">
        <v>732</v>
      </c>
      <c r="B90" s="1223"/>
      <c r="C90" s="1223"/>
      <c r="D90" s="1223"/>
      <c r="E90" s="1223"/>
      <c r="F90" s="1223"/>
      <c r="G90" s="1223"/>
      <c r="H90" s="1223"/>
      <c r="I90" s="1223"/>
      <c r="J90" s="1223"/>
      <c r="K90" s="1223"/>
      <c r="L90" s="1223"/>
      <c r="M90" s="1223"/>
      <c r="N90" s="1223"/>
      <c r="O90" s="1223"/>
      <c r="P90" s="1223"/>
      <c r="Q90" s="1223"/>
      <c r="R90" s="1223"/>
      <c r="S90" s="1223"/>
      <c r="T90" s="1223"/>
      <c r="U90" s="1223"/>
      <c r="V90" s="1223"/>
      <c r="W90" s="1223"/>
      <c r="X90" s="1223"/>
      <c r="Y90" s="1223"/>
      <c r="Z90" s="1223"/>
      <c r="AA90" s="1223"/>
      <c r="AB90" s="1223"/>
      <c r="AC90" s="1223"/>
      <c r="AD90" s="1223"/>
      <c r="AE90" s="1223"/>
      <c r="AF90" s="1223"/>
      <c r="AG90" s="1223"/>
      <c r="AH90" s="1223"/>
      <c r="AI90" s="1223"/>
      <c r="AJ90" s="1223"/>
      <c r="AK90" s="1223"/>
      <c r="AL90" s="1223"/>
      <c r="AM90" s="1223"/>
      <c r="AN90" s="1223"/>
      <c r="AO90" s="1223"/>
      <c r="AP90" s="1223"/>
      <c r="AQ90" s="1223"/>
      <c r="AR90" s="1223"/>
      <c r="AS90" s="1223"/>
      <c r="AT90" s="1223"/>
      <c r="AU90" s="1223"/>
      <c r="AV90" s="1223"/>
      <c r="AW90" s="1223"/>
      <c r="AX90" s="1223"/>
      <c r="AY90" s="1223"/>
      <c r="AZ90" s="1223"/>
      <c r="BA90" s="1223"/>
      <c r="BB90" s="1223"/>
      <c r="BC90" s="1223"/>
      <c r="BD90" s="1223"/>
      <c r="BE90" s="1223"/>
      <c r="BF90" s="1223"/>
      <c r="BG90" s="1223"/>
      <c r="BH90" s="1223"/>
      <c r="BI90" s="1223"/>
      <c r="BJ90" s="1223"/>
      <c r="BK90" s="1223"/>
      <c r="BL90" s="1223"/>
      <c r="BM90" s="1223"/>
      <c r="BN90" s="1223"/>
      <c r="BO90" s="1223"/>
      <c r="BP90" s="1223"/>
      <c r="BQ90" s="1223"/>
      <c r="BR90" s="1223"/>
      <c r="BS90" s="1223"/>
      <c r="BT90" s="1223"/>
      <c r="BU90" s="1223"/>
      <c r="BV90" s="1223"/>
      <c r="BW90" s="1223"/>
      <c r="BX90" s="1224" t="s">
        <v>43</v>
      </c>
      <c r="BY90" s="1225"/>
      <c r="BZ90" s="1225"/>
      <c r="CA90" s="1225"/>
      <c r="CB90" s="1225"/>
      <c r="CC90" s="1225"/>
      <c r="CD90" s="1225"/>
      <c r="CE90" s="1226"/>
      <c r="CF90" s="1227" t="s">
        <v>58</v>
      </c>
      <c r="CG90" s="1228"/>
      <c r="CH90" s="1228"/>
      <c r="CI90" s="1228"/>
      <c r="CJ90" s="1228"/>
      <c r="CK90" s="1228"/>
      <c r="CL90" s="1228"/>
      <c r="CM90" s="1228"/>
      <c r="CN90" s="1228"/>
      <c r="CO90" s="1228"/>
      <c r="CP90" s="1228"/>
      <c r="CQ90" s="1228"/>
      <c r="CR90" s="1229"/>
      <c r="CS90" s="1230">
        <f>ВСЕГО!G51</f>
        <v>0</v>
      </c>
      <c r="CT90" s="1231"/>
      <c r="CU90" s="1231"/>
      <c r="CV90" s="1231"/>
      <c r="CW90" s="1231"/>
      <c r="CX90" s="1231"/>
      <c r="CY90" s="1231"/>
      <c r="CZ90" s="1231"/>
      <c r="DA90" s="1231"/>
      <c r="DB90" s="1231"/>
      <c r="DC90" s="1231"/>
      <c r="DD90" s="1231"/>
      <c r="DE90" s="1232"/>
      <c r="DF90" s="1230">
        <f>ВСЕГО!G159</f>
        <v>0</v>
      </c>
      <c r="DG90" s="1231"/>
      <c r="DH90" s="1231"/>
      <c r="DI90" s="1231"/>
      <c r="DJ90" s="1231"/>
      <c r="DK90" s="1231"/>
      <c r="DL90" s="1231"/>
      <c r="DM90" s="1231"/>
      <c r="DN90" s="1231"/>
      <c r="DO90" s="1231"/>
      <c r="DP90" s="1231"/>
      <c r="DQ90" s="1231"/>
      <c r="DR90" s="1232"/>
      <c r="DS90" s="1230">
        <f>ВСЕГО!G267</f>
        <v>0</v>
      </c>
      <c r="DT90" s="1231"/>
      <c r="DU90" s="1231"/>
      <c r="DV90" s="1231"/>
      <c r="DW90" s="1231"/>
      <c r="DX90" s="1231"/>
      <c r="DY90" s="1231"/>
      <c r="DZ90" s="1231"/>
      <c r="EA90" s="1231"/>
      <c r="EB90" s="1231"/>
      <c r="EC90" s="1231"/>
      <c r="ED90" s="1231"/>
      <c r="EE90" s="1232"/>
      <c r="EF90" s="1230" t="s">
        <v>43</v>
      </c>
      <c r="EG90" s="1231"/>
      <c r="EH90" s="1231"/>
      <c r="EI90" s="1231"/>
      <c r="EJ90" s="1231"/>
      <c r="EK90" s="1231"/>
      <c r="EL90" s="1231"/>
      <c r="EM90" s="1231"/>
      <c r="EN90" s="1231"/>
      <c r="EO90" s="1231"/>
      <c r="EP90" s="1231"/>
      <c r="EQ90" s="1231"/>
      <c r="ER90" s="1233"/>
    </row>
    <row r="91" spans="1:148" s="353" customFormat="1" ht="21" customHeight="1">
      <c r="A91" s="1222" t="s">
        <v>733</v>
      </c>
      <c r="B91" s="1223"/>
      <c r="C91" s="1223"/>
      <c r="D91" s="1223"/>
      <c r="E91" s="1223"/>
      <c r="F91" s="1223"/>
      <c r="G91" s="1223"/>
      <c r="H91" s="1223"/>
      <c r="I91" s="1223"/>
      <c r="J91" s="1223"/>
      <c r="K91" s="1223"/>
      <c r="L91" s="1223"/>
      <c r="M91" s="1223"/>
      <c r="N91" s="1223"/>
      <c r="O91" s="1223"/>
      <c r="P91" s="1223"/>
      <c r="Q91" s="1223"/>
      <c r="R91" s="1223"/>
      <c r="S91" s="1223"/>
      <c r="T91" s="1223"/>
      <c r="U91" s="1223"/>
      <c r="V91" s="1223"/>
      <c r="W91" s="1223"/>
      <c r="X91" s="1223"/>
      <c r="Y91" s="1223"/>
      <c r="Z91" s="1223"/>
      <c r="AA91" s="1223"/>
      <c r="AB91" s="1223"/>
      <c r="AC91" s="1223"/>
      <c r="AD91" s="1223"/>
      <c r="AE91" s="1223"/>
      <c r="AF91" s="1223"/>
      <c r="AG91" s="1223"/>
      <c r="AH91" s="1223"/>
      <c r="AI91" s="1223"/>
      <c r="AJ91" s="1223"/>
      <c r="AK91" s="1223"/>
      <c r="AL91" s="1223"/>
      <c r="AM91" s="1223"/>
      <c r="AN91" s="1223"/>
      <c r="AO91" s="1223"/>
      <c r="AP91" s="1223"/>
      <c r="AQ91" s="1223"/>
      <c r="AR91" s="1223"/>
      <c r="AS91" s="1223"/>
      <c r="AT91" s="1223"/>
      <c r="AU91" s="1223"/>
      <c r="AV91" s="1223"/>
      <c r="AW91" s="1223"/>
      <c r="AX91" s="1223"/>
      <c r="AY91" s="1223"/>
      <c r="AZ91" s="1223"/>
      <c r="BA91" s="1223"/>
      <c r="BB91" s="1223"/>
      <c r="BC91" s="1223"/>
      <c r="BD91" s="1223"/>
      <c r="BE91" s="1223"/>
      <c r="BF91" s="1223"/>
      <c r="BG91" s="1223"/>
      <c r="BH91" s="1223"/>
      <c r="BI91" s="1223"/>
      <c r="BJ91" s="1223"/>
      <c r="BK91" s="1223"/>
      <c r="BL91" s="1223"/>
      <c r="BM91" s="1223"/>
      <c r="BN91" s="1223"/>
      <c r="BO91" s="1223"/>
      <c r="BP91" s="1223"/>
      <c r="BQ91" s="1223"/>
      <c r="BR91" s="1223"/>
      <c r="BS91" s="1223"/>
      <c r="BT91" s="1223"/>
      <c r="BU91" s="1223"/>
      <c r="BV91" s="1223"/>
      <c r="BW91" s="1223"/>
      <c r="BX91" s="1224" t="s">
        <v>43</v>
      </c>
      <c r="BY91" s="1225"/>
      <c r="BZ91" s="1225"/>
      <c r="CA91" s="1225"/>
      <c r="CB91" s="1225"/>
      <c r="CC91" s="1225"/>
      <c r="CD91" s="1225"/>
      <c r="CE91" s="1226"/>
      <c r="CF91" s="1227" t="s">
        <v>58</v>
      </c>
      <c r="CG91" s="1228"/>
      <c r="CH91" s="1228"/>
      <c r="CI91" s="1228"/>
      <c r="CJ91" s="1228"/>
      <c r="CK91" s="1228"/>
      <c r="CL91" s="1228"/>
      <c r="CM91" s="1228"/>
      <c r="CN91" s="1228"/>
      <c r="CO91" s="1228"/>
      <c r="CP91" s="1228"/>
      <c r="CQ91" s="1228"/>
      <c r="CR91" s="1229"/>
      <c r="CS91" s="1230">
        <f>ВСЕГО!H51</f>
        <v>0</v>
      </c>
      <c r="CT91" s="1231"/>
      <c r="CU91" s="1231"/>
      <c r="CV91" s="1231"/>
      <c r="CW91" s="1231"/>
      <c r="CX91" s="1231"/>
      <c r="CY91" s="1231"/>
      <c r="CZ91" s="1231"/>
      <c r="DA91" s="1231"/>
      <c r="DB91" s="1231"/>
      <c r="DC91" s="1231"/>
      <c r="DD91" s="1231"/>
      <c r="DE91" s="1232"/>
      <c r="DF91" s="1230">
        <f>ВСЕГО!H159</f>
        <v>0</v>
      </c>
      <c r="DG91" s="1231"/>
      <c r="DH91" s="1231"/>
      <c r="DI91" s="1231"/>
      <c r="DJ91" s="1231"/>
      <c r="DK91" s="1231"/>
      <c r="DL91" s="1231"/>
      <c r="DM91" s="1231"/>
      <c r="DN91" s="1231"/>
      <c r="DO91" s="1231"/>
      <c r="DP91" s="1231"/>
      <c r="DQ91" s="1231"/>
      <c r="DR91" s="1232"/>
      <c r="DS91" s="1230">
        <f>ВСЕГО!H267</f>
        <v>0</v>
      </c>
      <c r="DT91" s="1231"/>
      <c r="DU91" s="1231"/>
      <c r="DV91" s="1231"/>
      <c r="DW91" s="1231"/>
      <c r="DX91" s="1231"/>
      <c r="DY91" s="1231"/>
      <c r="DZ91" s="1231"/>
      <c r="EA91" s="1231"/>
      <c r="EB91" s="1231"/>
      <c r="EC91" s="1231"/>
      <c r="ED91" s="1231"/>
      <c r="EE91" s="1232"/>
      <c r="EF91" s="1230" t="s">
        <v>43</v>
      </c>
      <c r="EG91" s="1231"/>
      <c r="EH91" s="1231"/>
      <c r="EI91" s="1231"/>
      <c r="EJ91" s="1231"/>
      <c r="EK91" s="1231"/>
      <c r="EL91" s="1231"/>
      <c r="EM91" s="1231"/>
      <c r="EN91" s="1231"/>
      <c r="EO91" s="1231"/>
      <c r="EP91" s="1231"/>
      <c r="EQ91" s="1231"/>
      <c r="ER91" s="1233"/>
    </row>
    <row r="92" spans="1:148" ht="36.75" customHeight="1">
      <c r="A92" s="1234" t="s">
        <v>302</v>
      </c>
      <c r="B92" s="1235"/>
      <c r="C92" s="1235"/>
      <c r="D92" s="1235"/>
      <c r="E92" s="1235"/>
      <c r="F92" s="1235"/>
      <c r="G92" s="1235"/>
      <c r="H92" s="1235"/>
      <c r="I92" s="1235"/>
      <c r="J92" s="1235"/>
      <c r="K92" s="1235"/>
      <c r="L92" s="1235"/>
      <c r="M92" s="1235"/>
      <c r="N92" s="1235"/>
      <c r="O92" s="1235"/>
      <c r="P92" s="1235"/>
      <c r="Q92" s="1235"/>
      <c r="R92" s="1235"/>
      <c r="S92" s="1235"/>
      <c r="T92" s="1235"/>
      <c r="U92" s="1235"/>
      <c r="V92" s="1235"/>
      <c r="W92" s="1235"/>
      <c r="X92" s="1235"/>
      <c r="Y92" s="1235"/>
      <c r="Z92" s="1235"/>
      <c r="AA92" s="1235"/>
      <c r="AB92" s="1235"/>
      <c r="AC92" s="1235"/>
      <c r="AD92" s="1235"/>
      <c r="AE92" s="1235"/>
      <c r="AF92" s="1235"/>
      <c r="AG92" s="1235"/>
      <c r="AH92" s="1235"/>
      <c r="AI92" s="1235"/>
      <c r="AJ92" s="1235"/>
      <c r="AK92" s="1235"/>
      <c r="AL92" s="1235"/>
      <c r="AM92" s="1235"/>
      <c r="AN92" s="1235"/>
      <c r="AO92" s="1235"/>
      <c r="AP92" s="1235"/>
      <c r="AQ92" s="1235"/>
      <c r="AR92" s="1235"/>
      <c r="AS92" s="1235"/>
      <c r="AT92" s="1235"/>
      <c r="AU92" s="1235"/>
      <c r="AV92" s="1235"/>
      <c r="AW92" s="1235"/>
      <c r="AX92" s="1235"/>
      <c r="AY92" s="1235"/>
      <c r="AZ92" s="1235"/>
      <c r="BA92" s="1235"/>
      <c r="BB92" s="1235"/>
      <c r="BC92" s="1235"/>
      <c r="BD92" s="1235"/>
      <c r="BE92" s="1235"/>
      <c r="BF92" s="1235"/>
      <c r="BG92" s="1235"/>
      <c r="BH92" s="1235"/>
      <c r="BI92" s="1235"/>
      <c r="BJ92" s="1235"/>
      <c r="BK92" s="1235"/>
      <c r="BL92" s="1235"/>
      <c r="BM92" s="1235"/>
      <c r="BN92" s="1235"/>
      <c r="BO92" s="1235"/>
      <c r="BP92" s="1235"/>
      <c r="BQ92" s="1235"/>
      <c r="BR92" s="1235"/>
      <c r="BS92" s="1235"/>
      <c r="BT92" s="1235"/>
      <c r="BU92" s="1235"/>
      <c r="BV92" s="1235"/>
      <c r="BW92" s="1235"/>
      <c r="BX92" s="1236" t="s">
        <v>303</v>
      </c>
      <c r="BY92" s="1237"/>
      <c r="BZ92" s="1237"/>
      <c r="CA92" s="1237"/>
      <c r="CB92" s="1237"/>
      <c r="CC92" s="1237"/>
      <c r="CD92" s="1237"/>
      <c r="CE92" s="1238"/>
      <c r="CF92" s="1239" t="s">
        <v>59</v>
      </c>
      <c r="CG92" s="1237"/>
      <c r="CH92" s="1237"/>
      <c r="CI92" s="1237"/>
      <c r="CJ92" s="1237"/>
      <c r="CK92" s="1237"/>
      <c r="CL92" s="1237"/>
      <c r="CM92" s="1237"/>
      <c r="CN92" s="1237"/>
      <c r="CO92" s="1237"/>
      <c r="CP92" s="1237"/>
      <c r="CQ92" s="1237"/>
      <c r="CR92" s="1238"/>
      <c r="CS92" s="1240">
        <f>CS93+CS94+CS95</f>
        <v>0</v>
      </c>
      <c r="CT92" s="1241"/>
      <c r="CU92" s="1241"/>
      <c r="CV92" s="1241"/>
      <c r="CW92" s="1241"/>
      <c r="CX92" s="1241"/>
      <c r="CY92" s="1241"/>
      <c r="CZ92" s="1241"/>
      <c r="DA92" s="1241"/>
      <c r="DB92" s="1241"/>
      <c r="DC92" s="1241"/>
      <c r="DD92" s="1241"/>
      <c r="DE92" s="1242"/>
      <c r="DF92" s="1240">
        <f>DF93+DF94+DF95</f>
        <v>0</v>
      </c>
      <c r="DG92" s="1241"/>
      <c r="DH92" s="1241"/>
      <c r="DI92" s="1241"/>
      <c r="DJ92" s="1241"/>
      <c r="DK92" s="1241"/>
      <c r="DL92" s="1241"/>
      <c r="DM92" s="1241"/>
      <c r="DN92" s="1241"/>
      <c r="DO92" s="1241"/>
      <c r="DP92" s="1241"/>
      <c r="DQ92" s="1241"/>
      <c r="DR92" s="1242"/>
      <c r="DS92" s="1240">
        <f>DS93+DS94+DS95</f>
        <v>0</v>
      </c>
      <c r="DT92" s="1241"/>
      <c r="DU92" s="1241"/>
      <c r="DV92" s="1241"/>
      <c r="DW92" s="1241"/>
      <c r="DX92" s="1241"/>
      <c r="DY92" s="1241"/>
      <c r="DZ92" s="1241"/>
      <c r="EA92" s="1241"/>
      <c r="EB92" s="1241"/>
      <c r="EC92" s="1241"/>
      <c r="ED92" s="1241"/>
      <c r="EE92" s="1242"/>
      <c r="EF92" s="1240" t="s">
        <v>43</v>
      </c>
      <c r="EG92" s="1241"/>
      <c r="EH92" s="1241"/>
      <c r="EI92" s="1241"/>
      <c r="EJ92" s="1241"/>
      <c r="EK92" s="1241"/>
      <c r="EL92" s="1241"/>
      <c r="EM92" s="1241"/>
      <c r="EN92" s="1241"/>
      <c r="EO92" s="1241"/>
      <c r="EP92" s="1241"/>
      <c r="EQ92" s="1241"/>
      <c r="ER92" s="1243"/>
    </row>
    <row r="93" spans="1:148" s="353" customFormat="1" ht="36.75" customHeight="1">
      <c r="A93" s="1222" t="s">
        <v>734</v>
      </c>
      <c r="B93" s="1223"/>
      <c r="C93" s="1223"/>
      <c r="D93" s="1223"/>
      <c r="E93" s="1223"/>
      <c r="F93" s="1223"/>
      <c r="G93" s="1223"/>
      <c r="H93" s="1223"/>
      <c r="I93" s="1223"/>
      <c r="J93" s="1223"/>
      <c r="K93" s="1223"/>
      <c r="L93" s="1223"/>
      <c r="M93" s="1223"/>
      <c r="N93" s="1223"/>
      <c r="O93" s="1223"/>
      <c r="P93" s="1223"/>
      <c r="Q93" s="1223"/>
      <c r="R93" s="1223"/>
      <c r="S93" s="1223"/>
      <c r="T93" s="1223"/>
      <c r="U93" s="1223"/>
      <c r="V93" s="1223"/>
      <c r="W93" s="1223"/>
      <c r="X93" s="1223"/>
      <c r="Y93" s="1223"/>
      <c r="Z93" s="1223"/>
      <c r="AA93" s="1223"/>
      <c r="AB93" s="1223"/>
      <c r="AC93" s="1223"/>
      <c r="AD93" s="1223"/>
      <c r="AE93" s="1223"/>
      <c r="AF93" s="1223"/>
      <c r="AG93" s="1223"/>
      <c r="AH93" s="1223"/>
      <c r="AI93" s="1223"/>
      <c r="AJ93" s="1223"/>
      <c r="AK93" s="1223"/>
      <c r="AL93" s="1223"/>
      <c r="AM93" s="1223"/>
      <c r="AN93" s="1223"/>
      <c r="AO93" s="1223"/>
      <c r="AP93" s="1223"/>
      <c r="AQ93" s="1223"/>
      <c r="AR93" s="1223"/>
      <c r="AS93" s="1223"/>
      <c r="AT93" s="1223"/>
      <c r="AU93" s="1223"/>
      <c r="AV93" s="1223"/>
      <c r="AW93" s="1223"/>
      <c r="AX93" s="1223"/>
      <c r="AY93" s="1223"/>
      <c r="AZ93" s="1223"/>
      <c r="BA93" s="1223"/>
      <c r="BB93" s="1223"/>
      <c r="BC93" s="1223"/>
      <c r="BD93" s="1223"/>
      <c r="BE93" s="1223"/>
      <c r="BF93" s="1223"/>
      <c r="BG93" s="1223"/>
      <c r="BH93" s="1223"/>
      <c r="BI93" s="1223"/>
      <c r="BJ93" s="1223"/>
      <c r="BK93" s="1223"/>
      <c r="BL93" s="1223"/>
      <c r="BM93" s="1223"/>
      <c r="BN93" s="1223"/>
      <c r="BO93" s="1223"/>
      <c r="BP93" s="1223"/>
      <c r="BQ93" s="1223"/>
      <c r="BR93" s="1223"/>
      <c r="BS93" s="1223"/>
      <c r="BT93" s="1223"/>
      <c r="BU93" s="1223"/>
      <c r="BV93" s="1223"/>
      <c r="BW93" s="1223"/>
      <c r="BX93" s="1224" t="s">
        <v>43</v>
      </c>
      <c r="BY93" s="1225"/>
      <c r="BZ93" s="1225"/>
      <c r="CA93" s="1225"/>
      <c r="CB93" s="1225"/>
      <c r="CC93" s="1225"/>
      <c r="CD93" s="1225"/>
      <c r="CE93" s="1226"/>
      <c r="CF93" s="1227" t="s">
        <v>59</v>
      </c>
      <c r="CG93" s="1228"/>
      <c r="CH93" s="1228"/>
      <c r="CI93" s="1228"/>
      <c r="CJ93" s="1228"/>
      <c r="CK93" s="1228"/>
      <c r="CL93" s="1228"/>
      <c r="CM93" s="1228"/>
      <c r="CN93" s="1228"/>
      <c r="CO93" s="1228"/>
      <c r="CP93" s="1228"/>
      <c r="CQ93" s="1228"/>
      <c r="CR93" s="1229"/>
      <c r="CS93" s="1230">
        <f>ВСЕГО!F53</f>
        <v>0</v>
      </c>
      <c r="CT93" s="1231"/>
      <c r="CU93" s="1231"/>
      <c r="CV93" s="1231"/>
      <c r="CW93" s="1231"/>
      <c r="CX93" s="1231"/>
      <c r="CY93" s="1231"/>
      <c r="CZ93" s="1231"/>
      <c r="DA93" s="1231"/>
      <c r="DB93" s="1231"/>
      <c r="DC93" s="1231"/>
      <c r="DD93" s="1231"/>
      <c r="DE93" s="1232"/>
      <c r="DF93" s="1230">
        <f>ВСЕГО!F161</f>
        <v>0</v>
      </c>
      <c r="DG93" s="1231"/>
      <c r="DH93" s="1231"/>
      <c r="DI93" s="1231"/>
      <c r="DJ93" s="1231"/>
      <c r="DK93" s="1231"/>
      <c r="DL93" s="1231"/>
      <c r="DM93" s="1231"/>
      <c r="DN93" s="1231"/>
      <c r="DO93" s="1231"/>
      <c r="DP93" s="1231"/>
      <c r="DQ93" s="1231"/>
      <c r="DR93" s="1232"/>
      <c r="DS93" s="1230">
        <f>ВСЕГО!F269</f>
        <v>0</v>
      </c>
      <c r="DT93" s="1231"/>
      <c r="DU93" s="1231"/>
      <c r="DV93" s="1231"/>
      <c r="DW93" s="1231"/>
      <c r="DX93" s="1231"/>
      <c r="DY93" s="1231"/>
      <c r="DZ93" s="1231"/>
      <c r="EA93" s="1231"/>
      <c r="EB93" s="1231"/>
      <c r="EC93" s="1231"/>
      <c r="ED93" s="1231"/>
      <c r="EE93" s="1232"/>
      <c r="EF93" s="1230" t="s">
        <v>43</v>
      </c>
      <c r="EG93" s="1231"/>
      <c r="EH93" s="1231"/>
      <c r="EI93" s="1231"/>
      <c r="EJ93" s="1231"/>
      <c r="EK93" s="1231"/>
      <c r="EL93" s="1231"/>
      <c r="EM93" s="1231"/>
      <c r="EN93" s="1231"/>
      <c r="EO93" s="1231"/>
      <c r="EP93" s="1231"/>
      <c r="EQ93" s="1231"/>
      <c r="ER93" s="1233"/>
    </row>
    <row r="94" spans="1:148" s="353" customFormat="1" ht="36.75" customHeight="1">
      <c r="A94" s="1222" t="s">
        <v>735</v>
      </c>
      <c r="B94" s="1223"/>
      <c r="C94" s="1223"/>
      <c r="D94" s="1223"/>
      <c r="E94" s="1223"/>
      <c r="F94" s="1223"/>
      <c r="G94" s="1223"/>
      <c r="H94" s="1223"/>
      <c r="I94" s="1223"/>
      <c r="J94" s="1223"/>
      <c r="K94" s="1223"/>
      <c r="L94" s="1223"/>
      <c r="M94" s="1223"/>
      <c r="N94" s="1223"/>
      <c r="O94" s="1223"/>
      <c r="P94" s="1223"/>
      <c r="Q94" s="1223"/>
      <c r="R94" s="1223"/>
      <c r="S94" s="1223"/>
      <c r="T94" s="1223"/>
      <c r="U94" s="1223"/>
      <c r="V94" s="1223"/>
      <c r="W94" s="1223"/>
      <c r="X94" s="1223"/>
      <c r="Y94" s="1223"/>
      <c r="Z94" s="1223"/>
      <c r="AA94" s="1223"/>
      <c r="AB94" s="1223"/>
      <c r="AC94" s="1223"/>
      <c r="AD94" s="1223"/>
      <c r="AE94" s="1223"/>
      <c r="AF94" s="1223"/>
      <c r="AG94" s="1223"/>
      <c r="AH94" s="1223"/>
      <c r="AI94" s="1223"/>
      <c r="AJ94" s="1223"/>
      <c r="AK94" s="1223"/>
      <c r="AL94" s="1223"/>
      <c r="AM94" s="1223"/>
      <c r="AN94" s="1223"/>
      <c r="AO94" s="1223"/>
      <c r="AP94" s="1223"/>
      <c r="AQ94" s="1223"/>
      <c r="AR94" s="1223"/>
      <c r="AS94" s="1223"/>
      <c r="AT94" s="1223"/>
      <c r="AU94" s="1223"/>
      <c r="AV94" s="1223"/>
      <c r="AW94" s="1223"/>
      <c r="AX94" s="1223"/>
      <c r="AY94" s="1223"/>
      <c r="AZ94" s="1223"/>
      <c r="BA94" s="1223"/>
      <c r="BB94" s="1223"/>
      <c r="BC94" s="1223"/>
      <c r="BD94" s="1223"/>
      <c r="BE94" s="1223"/>
      <c r="BF94" s="1223"/>
      <c r="BG94" s="1223"/>
      <c r="BH94" s="1223"/>
      <c r="BI94" s="1223"/>
      <c r="BJ94" s="1223"/>
      <c r="BK94" s="1223"/>
      <c r="BL94" s="1223"/>
      <c r="BM94" s="1223"/>
      <c r="BN94" s="1223"/>
      <c r="BO94" s="1223"/>
      <c r="BP94" s="1223"/>
      <c r="BQ94" s="1223"/>
      <c r="BR94" s="1223"/>
      <c r="BS94" s="1223"/>
      <c r="BT94" s="1223"/>
      <c r="BU94" s="1223"/>
      <c r="BV94" s="1223"/>
      <c r="BW94" s="1223"/>
      <c r="BX94" s="1224" t="s">
        <v>43</v>
      </c>
      <c r="BY94" s="1225"/>
      <c r="BZ94" s="1225"/>
      <c r="CA94" s="1225"/>
      <c r="CB94" s="1225"/>
      <c r="CC94" s="1225"/>
      <c r="CD94" s="1225"/>
      <c r="CE94" s="1226"/>
      <c r="CF94" s="1227" t="s">
        <v>59</v>
      </c>
      <c r="CG94" s="1228"/>
      <c r="CH94" s="1228"/>
      <c r="CI94" s="1228"/>
      <c r="CJ94" s="1228"/>
      <c r="CK94" s="1228"/>
      <c r="CL94" s="1228"/>
      <c r="CM94" s="1228"/>
      <c r="CN94" s="1228"/>
      <c r="CO94" s="1228"/>
      <c r="CP94" s="1228"/>
      <c r="CQ94" s="1228"/>
      <c r="CR94" s="1229"/>
      <c r="CS94" s="1230">
        <f>ВСЕГО!G53</f>
        <v>0</v>
      </c>
      <c r="CT94" s="1231"/>
      <c r="CU94" s="1231"/>
      <c r="CV94" s="1231"/>
      <c r="CW94" s="1231"/>
      <c r="CX94" s="1231"/>
      <c r="CY94" s="1231"/>
      <c r="CZ94" s="1231"/>
      <c r="DA94" s="1231"/>
      <c r="DB94" s="1231"/>
      <c r="DC94" s="1231"/>
      <c r="DD94" s="1231"/>
      <c r="DE94" s="1232"/>
      <c r="DF94" s="1230">
        <f>ВСЕГО!G161</f>
        <v>0</v>
      </c>
      <c r="DG94" s="1231"/>
      <c r="DH94" s="1231"/>
      <c r="DI94" s="1231"/>
      <c r="DJ94" s="1231"/>
      <c r="DK94" s="1231"/>
      <c r="DL94" s="1231"/>
      <c r="DM94" s="1231"/>
      <c r="DN94" s="1231"/>
      <c r="DO94" s="1231"/>
      <c r="DP94" s="1231"/>
      <c r="DQ94" s="1231"/>
      <c r="DR94" s="1232"/>
      <c r="DS94" s="1230">
        <f>ВСЕГО!G269</f>
        <v>0</v>
      </c>
      <c r="DT94" s="1231"/>
      <c r="DU94" s="1231"/>
      <c r="DV94" s="1231"/>
      <c r="DW94" s="1231"/>
      <c r="DX94" s="1231"/>
      <c r="DY94" s="1231"/>
      <c r="DZ94" s="1231"/>
      <c r="EA94" s="1231"/>
      <c r="EB94" s="1231"/>
      <c r="EC94" s="1231"/>
      <c r="ED94" s="1231"/>
      <c r="EE94" s="1232"/>
      <c r="EF94" s="1230" t="s">
        <v>43</v>
      </c>
      <c r="EG94" s="1231"/>
      <c r="EH94" s="1231"/>
      <c r="EI94" s="1231"/>
      <c r="EJ94" s="1231"/>
      <c r="EK94" s="1231"/>
      <c r="EL94" s="1231"/>
      <c r="EM94" s="1231"/>
      <c r="EN94" s="1231"/>
      <c r="EO94" s="1231"/>
      <c r="EP94" s="1231"/>
      <c r="EQ94" s="1231"/>
      <c r="ER94" s="1233"/>
    </row>
    <row r="95" spans="1:148" s="353" customFormat="1" ht="36.75" customHeight="1">
      <c r="A95" s="1222" t="s">
        <v>736</v>
      </c>
      <c r="B95" s="1223"/>
      <c r="C95" s="1223"/>
      <c r="D95" s="1223"/>
      <c r="E95" s="1223"/>
      <c r="F95" s="1223"/>
      <c r="G95" s="1223"/>
      <c r="H95" s="1223"/>
      <c r="I95" s="1223"/>
      <c r="J95" s="1223"/>
      <c r="K95" s="1223"/>
      <c r="L95" s="1223"/>
      <c r="M95" s="1223"/>
      <c r="N95" s="1223"/>
      <c r="O95" s="1223"/>
      <c r="P95" s="1223"/>
      <c r="Q95" s="1223"/>
      <c r="R95" s="1223"/>
      <c r="S95" s="1223"/>
      <c r="T95" s="1223"/>
      <c r="U95" s="1223"/>
      <c r="V95" s="1223"/>
      <c r="W95" s="1223"/>
      <c r="X95" s="1223"/>
      <c r="Y95" s="1223"/>
      <c r="Z95" s="1223"/>
      <c r="AA95" s="1223"/>
      <c r="AB95" s="1223"/>
      <c r="AC95" s="1223"/>
      <c r="AD95" s="1223"/>
      <c r="AE95" s="1223"/>
      <c r="AF95" s="1223"/>
      <c r="AG95" s="1223"/>
      <c r="AH95" s="1223"/>
      <c r="AI95" s="1223"/>
      <c r="AJ95" s="1223"/>
      <c r="AK95" s="1223"/>
      <c r="AL95" s="1223"/>
      <c r="AM95" s="1223"/>
      <c r="AN95" s="1223"/>
      <c r="AO95" s="1223"/>
      <c r="AP95" s="1223"/>
      <c r="AQ95" s="1223"/>
      <c r="AR95" s="1223"/>
      <c r="AS95" s="1223"/>
      <c r="AT95" s="1223"/>
      <c r="AU95" s="1223"/>
      <c r="AV95" s="1223"/>
      <c r="AW95" s="1223"/>
      <c r="AX95" s="1223"/>
      <c r="AY95" s="1223"/>
      <c r="AZ95" s="1223"/>
      <c r="BA95" s="1223"/>
      <c r="BB95" s="1223"/>
      <c r="BC95" s="1223"/>
      <c r="BD95" s="1223"/>
      <c r="BE95" s="1223"/>
      <c r="BF95" s="1223"/>
      <c r="BG95" s="1223"/>
      <c r="BH95" s="1223"/>
      <c r="BI95" s="1223"/>
      <c r="BJ95" s="1223"/>
      <c r="BK95" s="1223"/>
      <c r="BL95" s="1223"/>
      <c r="BM95" s="1223"/>
      <c r="BN95" s="1223"/>
      <c r="BO95" s="1223"/>
      <c r="BP95" s="1223"/>
      <c r="BQ95" s="1223"/>
      <c r="BR95" s="1223"/>
      <c r="BS95" s="1223"/>
      <c r="BT95" s="1223"/>
      <c r="BU95" s="1223"/>
      <c r="BV95" s="1223"/>
      <c r="BW95" s="1223"/>
      <c r="BX95" s="1224" t="s">
        <v>43</v>
      </c>
      <c r="BY95" s="1225"/>
      <c r="BZ95" s="1225"/>
      <c r="CA95" s="1225"/>
      <c r="CB95" s="1225"/>
      <c r="CC95" s="1225"/>
      <c r="CD95" s="1225"/>
      <c r="CE95" s="1226"/>
      <c r="CF95" s="1227" t="s">
        <v>59</v>
      </c>
      <c r="CG95" s="1228"/>
      <c r="CH95" s="1228"/>
      <c r="CI95" s="1228"/>
      <c r="CJ95" s="1228"/>
      <c r="CK95" s="1228"/>
      <c r="CL95" s="1228"/>
      <c r="CM95" s="1228"/>
      <c r="CN95" s="1228"/>
      <c r="CO95" s="1228"/>
      <c r="CP95" s="1228"/>
      <c r="CQ95" s="1228"/>
      <c r="CR95" s="1229"/>
      <c r="CS95" s="1230">
        <f>ВСЕГО!H53</f>
        <v>0</v>
      </c>
      <c r="CT95" s="1231"/>
      <c r="CU95" s="1231"/>
      <c r="CV95" s="1231"/>
      <c r="CW95" s="1231"/>
      <c r="CX95" s="1231"/>
      <c r="CY95" s="1231"/>
      <c r="CZ95" s="1231"/>
      <c r="DA95" s="1231"/>
      <c r="DB95" s="1231"/>
      <c r="DC95" s="1231"/>
      <c r="DD95" s="1231"/>
      <c r="DE95" s="1232"/>
      <c r="DF95" s="1230">
        <f>ВСЕГО!H161</f>
        <v>0</v>
      </c>
      <c r="DG95" s="1231"/>
      <c r="DH95" s="1231"/>
      <c r="DI95" s="1231"/>
      <c r="DJ95" s="1231"/>
      <c r="DK95" s="1231"/>
      <c r="DL95" s="1231"/>
      <c r="DM95" s="1231"/>
      <c r="DN95" s="1231"/>
      <c r="DO95" s="1231"/>
      <c r="DP95" s="1231"/>
      <c r="DQ95" s="1231"/>
      <c r="DR95" s="1232"/>
      <c r="DS95" s="1230">
        <f>ВСЕГО!H269</f>
        <v>0</v>
      </c>
      <c r="DT95" s="1231"/>
      <c r="DU95" s="1231"/>
      <c r="DV95" s="1231"/>
      <c r="DW95" s="1231"/>
      <c r="DX95" s="1231"/>
      <c r="DY95" s="1231"/>
      <c r="DZ95" s="1231"/>
      <c r="EA95" s="1231"/>
      <c r="EB95" s="1231"/>
      <c r="EC95" s="1231"/>
      <c r="ED95" s="1231"/>
      <c r="EE95" s="1232"/>
      <c r="EF95" s="1230" t="s">
        <v>43</v>
      </c>
      <c r="EG95" s="1231"/>
      <c r="EH95" s="1231"/>
      <c r="EI95" s="1231"/>
      <c r="EJ95" s="1231"/>
      <c r="EK95" s="1231"/>
      <c r="EL95" s="1231"/>
      <c r="EM95" s="1231"/>
      <c r="EN95" s="1231"/>
      <c r="EO95" s="1231"/>
      <c r="EP95" s="1231"/>
      <c r="EQ95" s="1231"/>
      <c r="ER95" s="1233"/>
    </row>
    <row r="96" spans="1:148" ht="32.25" customHeight="1">
      <c r="A96" s="1234" t="s">
        <v>304</v>
      </c>
      <c r="B96" s="1235"/>
      <c r="C96" s="1235"/>
      <c r="D96" s="1235"/>
      <c r="E96" s="1235"/>
      <c r="F96" s="1235"/>
      <c r="G96" s="1235"/>
      <c r="H96" s="1235"/>
      <c r="I96" s="1235"/>
      <c r="J96" s="1235"/>
      <c r="K96" s="1235"/>
      <c r="L96" s="1235"/>
      <c r="M96" s="1235"/>
      <c r="N96" s="1235"/>
      <c r="O96" s="1235"/>
      <c r="P96" s="1235"/>
      <c r="Q96" s="1235"/>
      <c r="R96" s="1235"/>
      <c r="S96" s="1235"/>
      <c r="T96" s="1235"/>
      <c r="U96" s="1235"/>
      <c r="V96" s="1235"/>
      <c r="W96" s="1235"/>
      <c r="X96" s="1235"/>
      <c r="Y96" s="1235"/>
      <c r="Z96" s="1235"/>
      <c r="AA96" s="1235"/>
      <c r="AB96" s="1235"/>
      <c r="AC96" s="1235"/>
      <c r="AD96" s="1235"/>
      <c r="AE96" s="1235"/>
      <c r="AF96" s="1235"/>
      <c r="AG96" s="1235"/>
      <c r="AH96" s="1235"/>
      <c r="AI96" s="1235"/>
      <c r="AJ96" s="1235"/>
      <c r="AK96" s="1235"/>
      <c r="AL96" s="1235"/>
      <c r="AM96" s="1235"/>
      <c r="AN96" s="1235"/>
      <c r="AO96" s="1235"/>
      <c r="AP96" s="1235"/>
      <c r="AQ96" s="1235"/>
      <c r="AR96" s="1235"/>
      <c r="AS96" s="1235"/>
      <c r="AT96" s="1235"/>
      <c r="AU96" s="1235"/>
      <c r="AV96" s="1235"/>
      <c r="AW96" s="1235"/>
      <c r="AX96" s="1235"/>
      <c r="AY96" s="1235"/>
      <c r="AZ96" s="1235"/>
      <c r="BA96" s="1235"/>
      <c r="BB96" s="1235"/>
      <c r="BC96" s="1235"/>
      <c r="BD96" s="1235"/>
      <c r="BE96" s="1235"/>
      <c r="BF96" s="1235"/>
      <c r="BG96" s="1235"/>
      <c r="BH96" s="1235"/>
      <c r="BI96" s="1235"/>
      <c r="BJ96" s="1235"/>
      <c r="BK96" s="1235"/>
      <c r="BL96" s="1235"/>
      <c r="BM96" s="1235"/>
      <c r="BN96" s="1235"/>
      <c r="BO96" s="1235"/>
      <c r="BP96" s="1235"/>
      <c r="BQ96" s="1235"/>
      <c r="BR96" s="1235"/>
      <c r="BS96" s="1235"/>
      <c r="BT96" s="1235"/>
      <c r="BU96" s="1235"/>
      <c r="BV96" s="1235"/>
      <c r="BW96" s="1235"/>
      <c r="BX96" s="1236" t="s">
        <v>305</v>
      </c>
      <c r="BY96" s="1237"/>
      <c r="BZ96" s="1237"/>
      <c r="CA96" s="1237"/>
      <c r="CB96" s="1237"/>
      <c r="CC96" s="1237"/>
      <c r="CD96" s="1237"/>
      <c r="CE96" s="1238"/>
      <c r="CF96" s="1239" t="s">
        <v>66</v>
      </c>
      <c r="CG96" s="1237"/>
      <c r="CH96" s="1237"/>
      <c r="CI96" s="1237"/>
      <c r="CJ96" s="1237"/>
      <c r="CK96" s="1237"/>
      <c r="CL96" s="1237"/>
      <c r="CM96" s="1237"/>
      <c r="CN96" s="1237"/>
      <c r="CO96" s="1237"/>
      <c r="CP96" s="1237"/>
      <c r="CQ96" s="1237"/>
      <c r="CR96" s="1238"/>
      <c r="CS96" s="1240">
        <f>CS97+CS98+CS99</f>
        <v>56659.42</v>
      </c>
      <c r="CT96" s="1241"/>
      <c r="CU96" s="1241"/>
      <c r="CV96" s="1241"/>
      <c r="CW96" s="1241"/>
      <c r="CX96" s="1241"/>
      <c r="CY96" s="1241"/>
      <c r="CZ96" s="1241"/>
      <c r="DA96" s="1241"/>
      <c r="DB96" s="1241"/>
      <c r="DC96" s="1241"/>
      <c r="DD96" s="1241"/>
      <c r="DE96" s="1242"/>
      <c r="DF96" s="1240">
        <f>DF97+DF98+DF99</f>
        <v>0</v>
      </c>
      <c r="DG96" s="1241"/>
      <c r="DH96" s="1241"/>
      <c r="DI96" s="1241"/>
      <c r="DJ96" s="1241"/>
      <c r="DK96" s="1241"/>
      <c r="DL96" s="1241"/>
      <c r="DM96" s="1241"/>
      <c r="DN96" s="1241"/>
      <c r="DO96" s="1241"/>
      <c r="DP96" s="1241"/>
      <c r="DQ96" s="1241"/>
      <c r="DR96" s="1242"/>
      <c r="DS96" s="1240">
        <f>DS97+DS98+DS99</f>
        <v>0</v>
      </c>
      <c r="DT96" s="1241"/>
      <c r="DU96" s="1241"/>
      <c r="DV96" s="1241"/>
      <c r="DW96" s="1241"/>
      <c r="DX96" s="1241"/>
      <c r="DY96" s="1241"/>
      <c r="DZ96" s="1241"/>
      <c r="EA96" s="1241"/>
      <c r="EB96" s="1241"/>
      <c r="EC96" s="1241"/>
      <c r="ED96" s="1241"/>
      <c r="EE96" s="1242"/>
      <c r="EF96" s="1240" t="s">
        <v>43</v>
      </c>
      <c r="EG96" s="1241"/>
      <c r="EH96" s="1241"/>
      <c r="EI96" s="1241"/>
      <c r="EJ96" s="1241"/>
      <c r="EK96" s="1241"/>
      <c r="EL96" s="1241"/>
      <c r="EM96" s="1241"/>
      <c r="EN96" s="1241"/>
      <c r="EO96" s="1241"/>
      <c r="EP96" s="1241"/>
      <c r="EQ96" s="1241"/>
      <c r="ER96" s="1243"/>
    </row>
    <row r="97" spans="1:148" s="353" customFormat="1" ht="25.5" customHeight="1">
      <c r="A97" s="1222" t="s">
        <v>737</v>
      </c>
      <c r="B97" s="1223"/>
      <c r="C97" s="1223"/>
      <c r="D97" s="1223"/>
      <c r="E97" s="1223"/>
      <c r="F97" s="1223"/>
      <c r="G97" s="1223"/>
      <c r="H97" s="1223"/>
      <c r="I97" s="1223"/>
      <c r="J97" s="1223"/>
      <c r="K97" s="1223"/>
      <c r="L97" s="1223"/>
      <c r="M97" s="1223"/>
      <c r="N97" s="1223"/>
      <c r="O97" s="1223"/>
      <c r="P97" s="1223"/>
      <c r="Q97" s="1223"/>
      <c r="R97" s="1223"/>
      <c r="S97" s="1223"/>
      <c r="T97" s="1223"/>
      <c r="U97" s="1223"/>
      <c r="V97" s="1223"/>
      <c r="W97" s="1223"/>
      <c r="X97" s="1223"/>
      <c r="Y97" s="1223"/>
      <c r="Z97" s="1223"/>
      <c r="AA97" s="1223"/>
      <c r="AB97" s="1223"/>
      <c r="AC97" s="1223"/>
      <c r="AD97" s="1223"/>
      <c r="AE97" s="1223"/>
      <c r="AF97" s="1223"/>
      <c r="AG97" s="1223"/>
      <c r="AH97" s="1223"/>
      <c r="AI97" s="1223"/>
      <c r="AJ97" s="1223"/>
      <c r="AK97" s="1223"/>
      <c r="AL97" s="1223"/>
      <c r="AM97" s="1223"/>
      <c r="AN97" s="1223"/>
      <c r="AO97" s="1223"/>
      <c r="AP97" s="1223"/>
      <c r="AQ97" s="1223"/>
      <c r="AR97" s="1223"/>
      <c r="AS97" s="1223"/>
      <c r="AT97" s="1223"/>
      <c r="AU97" s="1223"/>
      <c r="AV97" s="1223"/>
      <c r="AW97" s="1223"/>
      <c r="AX97" s="1223"/>
      <c r="AY97" s="1223"/>
      <c r="AZ97" s="1223"/>
      <c r="BA97" s="1223"/>
      <c r="BB97" s="1223"/>
      <c r="BC97" s="1223"/>
      <c r="BD97" s="1223"/>
      <c r="BE97" s="1223"/>
      <c r="BF97" s="1223"/>
      <c r="BG97" s="1223"/>
      <c r="BH97" s="1223"/>
      <c r="BI97" s="1223"/>
      <c r="BJ97" s="1223"/>
      <c r="BK97" s="1223"/>
      <c r="BL97" s="1223"/>
      <c r="BM97" s="1223"/>
      <c r="BN97" s="1223"/>
      <c r="BO97" s="1223"/>
      <c r="BP97" s="1223"/>
      <c r="BQ97" s="1223"/>
      <c r="BR97" s="1223"/>
      <c r="BS97" s="1223"/>
      <c r="BT97" s="1223"/>
      <c r="BU97" s="1223"/>
      <c r="BV97" s="1223"/>
      <c r="BW97" s="1223"/>
      <c r="BX97" s="1224" t="s">
        <v>43</v>
      </c>
      <c r="BY97" s="1225"/>
      <c r="BZ97" s="1225"/>
      <c r="CA97" s="1225"/>
      <c r="CB97" s="1225"/>
      <c r="CC97" s="1225"/>
      <c r="CD97" s="1225"/>
      <c r="CE97" s="1226"/>
      <c r="CF97" s="1227" t="s">
        <v>66</v>
      </c>
      <c r="CG97" s="1228"/>
      <c r="CH97" s="1228"/>
      <c r="CI97" s="1228"/>
      <c r="CJ97" s="1228"/>
      <c r="CK97" s="1228"/>
      <c r="CL97" s="1228"/>
      <c r="CM97" s="1228"/>
      <c r="CN97" s="1228"/>
      <c r="CO97" s="1228"/>
      <c r="CP97" s="1228"/>
      <c r="CQ97" s="1228"/>
      <c r="CR97" s="1229"/>
      <c r="CS97" s="1230">
        <f>ВСЕГО!F55</f>
        <v>30000</v>
      </c>
      <c r="CT97" s="1231"/>
      <c r="CU97" s="1231"/>
      <c r="CV97" s="1231"/>
      <c r="CW97" s="1231"/>
      <c r="CX97" s="1231"/>
      <c r="CY97" s="1231"/>
      <c r="CZ97" s="1231"/>
      <c r="DA97" s="1231"/>
      <c r="DB97" s="1231"/>
      <c r="DC97" s="1231"/>
      <c r="DD97" s="1231"/>
      <c r="DE97" s="1232"/>
      <c r="DF97" s="1230">
        <f>ВСЕГО!F163</f>
        <v>0</v>
      </c>
      <c r="DG97" s="1231"/>
      <c r="DH97" s="1231"/>
      <c r="DI97" s="1231"/>
      <c r="DJ97" s="1231"/>
      <c r="DK97" s="1231"/>
      <c r="DL97" s="1231"/>
      <c r="DM97" s="1231"/>
      <c r="DN97" s="1231"/>
      <c r="DO97" s="1231"/>
      <c r="DP97" s="1231"/>
      <c r="DQ97" s="1231"/>
      <c r="DR97" s="1232"/>
      <c r="DS97" s="1230">
        <f>ВСЕГО!F271</f>
        <v>0</v>
      </c>
      <c r="DT97" s="1231"/>
      <c r="DU97" s="1231"/>
      <c r="DV97" s="1231"/>
      <c r="DW97" s="1231"/>
      <c r="DX97" s="1231"/>
      <c r="DY97" s="1231"/>
      <c r="DZ97" s="1231"/>
      <c r="EA97" s="1231"/>
      <c r="EB97" s="1231"/>
      <c r="EC97" s="1231"/>
      <c r="ED97" s="1231"/>
      <c r="EE97" s="1232"/>
      <c r="EF97" s="1230" t="s">
        <v>43</v>
      </c>
      <c r="EG97" s="1231"/>
      <c r="EH97" s="1231"/>
      <c r="EI97" s="1231"/>
      <c r="EJ97" s="1231"/>
      <c r="EK97" s="1231"/>
      <c r="EL97" s="1231"/>
      <c r="EM97" s="1231"/>
      <c r="EN97" s="1231"/>
      <c r="EO97" s="1231"/>
      <c r="EP97" s="1231"/>
      <c r="EQ97" s="1231"/>
      <c r="ER97" s="1233"/>
    </row>
    <row r="98" spans="1:148" s="353" customFormat="1" ht="25.5" customHeight="1">
      <c r="A98" s="1222" t="s">
        <v>738</v>
      </c>
      <c r="B98" s="1223"/>
      <c r="C98" s="1223"/>
      <c r="D98" s="1223"/>
      <c r="E98" s="1223"/>
      <c r="F98" s="1223"/>
      <c r="G98" s="1223"/>
      <c r="H98" s="1223"/>
      <c r="I98" s="1223"/>
      <c r="J98" s="1223"/>
      <c r="K98" s="1223"/>
      <c r="L98" s="1223"/>
      <c r="M98" s="1223"/>
      <c r="N98" s="1223"/>
      <c r="O98" s="1223"/>
      <c r="P98" s="1223"/>
      <c r="Q98" s="1223"/>
      <c r="R98" s="1223"/>
      <c r="S98" s="1223"/>
      <c r="T98" s="1223"/>
      <c r="U98" s="1223"/>
      <c r="V98" s="1223"/>
      <c r="W98" s="1223"/>
      <c r="X98" s="1223"/>
      <c r="Y98" s="1223"/>
      <c r="Z98" s="1223"/>
      <c r="AA98" s="1223"/>
      <c r="AB98" s="1223"/>
      <c r="AC98" s="1223"/>
      <c r="AD98" s="1223"/>
      <c r="AE98" s="1223"/>
      <c r="AF98" s="1223"/>
      <c r="AG98" s="1223"/>
      <c r="AH98" s="1223"/>
      <c r="AI98" s="1223"/>
      <c r="AJ98" s="1223"/>
      <c r="AK98" s="1223"/>
      <c r="AL98" s="1223"/>
      <c r="AM98" s="1223"/>
      <c r="AN98" s="1223"/>
      <c r="AO98" s="1223"/>
      <c r="AP98" s="1223"/>
      <c r="AQ98" s="1223"/>
      <c r="AR98" s="1223"/>
      <c r="AS98" s="1223"/>
      <c r="AT98" s="1223"/>
      <c r="AU98" s="1223"/>
      <c r="AV98" s="1223"/>
      <c r="AW98" s="1223"/>
      <c r="AX98" s="1223"/>
      <c r="AY98" s="1223"/>
      <c r="AZ98" s="1223"/>
      <c r="BA98" s="1223"/>
      <c r="BB98" s="1223"/>
      <c r="BC98" s="1223"/>
      <c r="BD98" s="1223"/>
      <c r="BE98" s="1223"/>
      <c r="BF98" s="1223"/>
      <c r="BG98" s="1223"/>
      <c r="BH98" s="1223"/>
      <c r="BI98" s="1223"/>
      <c r="BJ98" s="1223"/>
      <c r="BK98" s="1223"/>
      <c r="BL98" s="1223"/>
      <c r="BM98" s="1223"/>
      <c r="BN98" s="1223"/>
      <c r="BO98" s="1223"/>
      <c r="BP98" s="1223"/>
      <c r="BQ98" s="1223"/>
      <c r="BR98" s="1223"/>
      <c r="BS98" s="1223"/>
      <c r="BT98" s="1223"/>
      <c r="BU98" s="1223"/>
      <c r="BV98" s="1223"/>
      <c r="BW98" s="1223"/>
      <c r="BX98" s="1224" t="s">
        <v>43</v>
      </c>
      <c r="BY98" s="1225"/>
      <c r="BZ98" s="1225"/>
      <c r="CA98" s="1225"/>
      <c r="CB98" s="1225"/>
      <c r="CC98" s="1225"/>
      <c r="CD98" s="1225"/>
      <c r="CE98" s="1226"/>
      <c r="CF98" s="1227" t="s">
        <v>66</v>
      </c>
      <c r="CG98" s="1228"/>
      <c r="CH98" s="1228"/>
      <c r="CI98" s="1228"/>
      <c r="CJ98" s="1228"/>
      <c r="CK98" s="1228"/>
      <c r="CL98" s="1228"/>
      <c r="CM98" s="1228"/>
      <c r="CN98" s="1228"/>
      <c r="CO98" s="1228"/>
      <c r="CP98" s="1228"/>
      <c r="CQ98" s="1228"/>
      <c r="CR98" s="1229"/>
      <c r="CS98" s="1230">
        <f>ВСЕГО!G55</f>
        <v>0</v>
      </c>
      <c r="CT98" s="1231"/>
      <c r="CU98" s="1231"/>
      <c r="CV98" s="1231"/>
      <c r="CW98" s="1231"/>
      <c r="CX98" s="1231"/>
      <c r="CY98" s="1231"/>
      <c r="CZ98" s="1231"/>
      <c r="DA98" s="1231"/>
      <c r="DB98" s="1231"/>
      <c r="DC98" s="1231"/>
      <c r="DD98" s="1231"/>
      <c r="DE98" s="1232"/>
      <c r="DF98" s="1230">
        <f>ВСЕГО!G163</f>
        <v>0</v>
      </c>
      <c r="DG98" s="1231"/>
      <c r="DH98" s="1231"/>
      <c r="DI98" s="1231"/>
      <c r="DJ98" s="1231"/>
      <c r="DK98" s="1231"/>
      <c r="DL98" s="1231"/>
      <c r="DM98" s="1231"/>
      <c r="DN98" s="1231"/>
      <c r="DO98" s="1231"/>
      <c r="DP98" s="1231"/>
      <c r="DQ98" s="1231"/>
      <c r="DR98" s="1232"/>
      <c r="DS98" s="1230">
        <f>ВСЕГО!G271</f>
        <v>0</v>
      </c>
      <c r="DT98" s="1231"/>
      <c r="DU98" s="1231"/>
      <c r="DV98" s="1231"/>
      <c r="DW98" s="1231"/>
      <c r="DX98" s="1231"/>
      <c r="DY98" s="1231"/>
      <c r="DZ98" s="1231"/>
      <c r="EA98" s="1231"/>
      <c r="EB98" s="1231"/>
      <c r="EC98" s="1231"/>
      <c r="ED98" s="1231"/>
      <c r="EE98" s="1232"/>
      <c r="EF98" s="1230" t="s">
        <v>43</v>
      </c>
      <c r="EG98" s="1231"/>
      <c r="EH98" s="1231"/>
      <c r="EI98" s="1231"/>
      <c r="EJ98" s="1231"/>
      <c r="EK98" s="1231"/>
      <c r="EL98" s="1231"/>
      <c r="EM98" s="1231"/>
      <c r="EN98" s="1231"/>
      <c r="EO98" s="1231"/>
      <c r="EP98" s="1231"/>
      <c r="EQ98" s="1231"/>
      <c r="ER98" s="1233"/>
    </row>
    <row r="99" spans="1:148" s="353" customFormat="1" ht="25.5" customHeight="1">
      <c r="A99" s="1222" t="s">
        <v>739</v>
      </c>
      <c r="B99" s="1223"/>
      <c r="C99" s="1223"/>
      <c r="D99" s="1223"/>
      <c r="E99" s="1223"/>
      <c r="F99" s="1223"/>
      <c r="G99" s="1223"/>
      <c r="H99" s="1223"/>
      <c r="I99" s="1223"/>
      <c r="J99" s="1223"/>
      <c r="K99" s="1223"/>
      <c r="L99" s="1223"/>
      <c r="M99" s="1223"/>
      <c r="N99" s="1223"/>
      <c r="O99" s="1223"/>
      <c r="P99" s="1223"/>
      <c r="Q99" s="1223"/>
      <c r="R99" s="1223"/>
      <c r="S99" s="1223"/>
      <c r="T99" s="1223"/>
      <c r="U99" s="1223"/>
      <c r="V99" s="1223"/>
      <c r="W99" s="1223"/>
      <c r="X99" s="1223"/>
      <c r="Y99" s="1223"/>
      <c r="Z99" s="1223"/>
      <c r="AA99" s="1223"/>
      <c r="AB99" s="1223"/>
      <c r="AC99" s="1223"/>
      <c r="AD99" s="1223"/>
      <c r="AE99" s="1223"/>
      <c r="AF99" s="1223"/>
      <c r="AG99" s="1223"/>
      <c r="AH99" s="1223"/>
      <c r="AI99" s="1223"/>
      <c r="AJ99" s="1223"/>
      <c r="AK99" s="1223"/>
      <c r="AL99" s="1223"/>
      <c r="AM99" s="1223"/>
      <c r="AN99" s="1223"/>
      <c r="AO99" s="1223"/>
      <c r="AP99" s="1223"/>
      <c r="AQ99" s="1223"/>
      <c r="AR99" s="1223"/>
      <c r="AS99" s="1223"/>
      <c r="AT99" s="1223"/>
      <c r="AU99" s="1223"/>
      <c r="AV99" s="1223"/>
      <c r="AW99" s="1223"/>
      <c r="AX99" s="1223"/>
      <c r="AY99" s="1223"/>
      <c r="AZ99" s="1223"/>
      <c r="BA99" s="1223"/>
      <c r="BB99" s="1223"/>
      <c r="BC99" s="1223"/>
      <c r="BD99" s="1223"/>
      <c r="BE99" s="1223"/>
      <c r="BF99" s="1223"/>
      <c r="BG99" s="1223"/>
      <c r="BH99" s="1223"/>
      <c r="BI99" s="1223"/>
      <c r="BJ99" s="1223"/>
      <c r="BK99" s="1223"/>
      <c r="BL99" s="1223"/>
      <c r="BM99" s="1223"/>
      <c r="BN99" s="1223"/>
      <c r="BO99" s="1223"/>
      <c r="BP99" s="1223"/>
      <c r="BQ99" s="1223"/>
      <c r="BR99" s="1223"/>
      <c r="BS99" s="1223"/>
      <c r="BT99" s="1223"/>
      <c r="BU99" s="1223"/>
      <c r="BV99" s="1223"/>
      <c r="BW99" s="1223"/>
      <c r="BX99" s="1224" t="s">
        <v>43</v>
      </c>
      <c r="BY99" s="1225"/>
      <c r="BZ99" s="1225"/>
      <c r="CA99" s="1225"/>
      <c r="CB99" s="1225"/>
      <c r="CC99" s="1225"/>
      <c r="CD99" s="1225"/>
      <c r="CE99" s="1226"/>
      <c r="CF99" s="1227" t="s">
        <v>66</v>
      </c>
      <c r="CG99" s="1228"/>
      <c r="CH99" s="1228"/>
      <c r="CI99" s="1228"/>
      <c r="CJ99" s="1228"/>
      <c r="CK99" s="1228"/>
      <c r="CL99" s="1228"/>
      <c r="CM99" s="1228"/>
      <c r="CN99" s="1228"/>
      <c r="CO99" s="1228"/>
      <c r="CP99" s="1228"/>
      <c r="CQ99" s="1228"/>
      <c r="CR99" s="1229"/>
      <c r="CS99" s="1230">
        <f>ВСЕГО!H55</f>
        <v>26659.42</v>
      </c>
      <c r="CT99" s="1231"/>
      <c r="CU99" s="1231"/>
      <c r="CV99" s="1231"/>
      <c r="CW99" s="1231"/>
      <c r="CX99" s="1231"/>
      <c r="CY99" s="1231"/>
      <c r="CZ99" s="1231"/>
      <c r="DA99" s="1231"/>
      <c r="DB99" s="1231"/>
      <c r="DC99" s="1231"/>
      <c r="DD99" s="1231"/>
      <c r="DE99" s="1232"/>
      <c r="DF99" s="1230">
        <f>ВСЕГО!H163</f>
        <v>0</v>
      </c>
      <c r="DG99" s="1231"/>
      <c r="DH99" s="1231"/>
      <c r="DI99" s="1231"/>
      <c r="DJ99" s="1231"/>
      <c r="DK99" s="1231"/>
      <c r="DL99" s="1231"/>
      <c r="DM99" s="1231"/>
      <c r="DN99" s="1231"/>
      <c r="DO99" s="1231"/>
      <c r="DP99" s="1231"/>
      <c r="DQ99" s="1231"/>
      <c r="DR99" s="1232"/>
      <c r="DS99" s="1230">
        <f>ВСЕГО!H271</f>
        <v>0</v>
      </c>
      <c r="DT99" s="1231"/>
      <c r="DU99" s="1231"/>
      <c r="DV99" s="1231"/>
      <c r="DW99" s="1231"/>
      <c r="DX99" s="1231"/>
      <c r="DY99" s="1231"/>
      <c r="DZ99" s="1231"/>
      <c r="EA99" s="1231"/>
      <c r="EB99" s="1231"/>
      <c r="EC99" s="1231"/>
      <c r="ED99" s="1231"/>
      <c r="EE99" s="1232"/>
      <c r="EF99" s="1230" t="s">
        <v>43</v>
      </c>
      <c r="EG99" s="1231"/>
      <c r="EH99" s="1231"/>
      <c r="EI99" s="1231"/>
      <c r="EJ99" s="1231"/>
      <c r="EK99" s="1231"/>
      <c r="EL99" s="1231"/>
      <c r="EM99" s="1231"/>
      <c r="EN99" s="1231"/>
      <c r="EO99" s="1231"/>
      <c r="EP99" s="1231"/>
      <c r="EQ99" s="1231"/>
      <c r="ER99" s="1233"/>
    </row>
    <row r="100" spans="1:148" s="98" customFormat="1" ht="18.75" customHeight="1">
      <c r="A100" s="1304" t="s">
        <v>306</v>
      </c>
      <c r="B100" s="1288"/>
      <c r="C100" s="1288"/>
      <c r="D100" s="1288"/>
      <c r="E100" s="1288"/>
      <c r="F100" s="1288"/>
      <c r="G100" s="1288"/>
      <c r="H100" s="1288"/>
      <c r="I100" s="1288"/>
      <c r="J100" s="1288"/>
      <c r="K100" s="1288"/>
      <c r="L100" s="1288"/>
      <c r="M100" s="1288"/>
      <c r="N100" s="1288"/>
      <c r="O100" s="1288"/>
      <c r="P100" s="1288"/>
      <c r="Q100" s="1288"/>
      <c r="R100" s="1288"/>
      <c r="S100" s="1288"/>
      <c r="T100" s="1288"/>
      <c r="U100" s="1288"/>
      <c r="V100" s="1288"/>
      <c r="W100" s="1288"/>
      <c r="X100" s="1288"/>
      <c r="Y100" s="1288"/>
      <c r="Z100" s="1288"/>
      <c r="AA100" s="1288"/>
      <c r="AB100" s="1288"/>
      <c r="AC100" s="1288"/>
      <c r="AD100" s="1288"/>
      <c r="AE100" s="1288"/>
      <c r="AF100" s="1288"/>
      <c r="AG100" s="1288"/>
      <c r="AH100" s="1288"/>
      <c r="AI100" s="1288"/>
      <c r="AJ100" s="1288"/>
      <c r="AK100" s="1288"/>
      <c r="AL100" s="1288"/>
      <c r="AM100" s="1288"/>
      <c r="AN100" s="1288"/>
      <c r="AO100" s="1288"/>
      <c r="AP100" s="1288"/>
      <c r="AQ100" s="1288"/>
      <c r="AR100" s="1288"/>
      <c r="AS100" s="1288"/>
      <c r="AT100" s="1288"/>
      <c r="AU100" s="1288"/>
      <c r="AV100" s="1288"/>
      <c r="AW100" s="1288"/>
      <c r="AX100" s="1288"/>
      <c r="AY100" s="1288"/>
      <c r="AZ100" s="1288"/>
      <c r="BA100" s="1288"/>
      <c r="BB100" s="1288"/>
      <c r="BC100" s="1288"/>
      <c r="BD100" s="1288"/>
      <c r="BE100" s="1288"/>
      <c r="BF100" s="1288"/>
      <c r="BG100" s="1288"/>
      <c r="BH100" s="1288"/>
      <c r="BI100" s="1288"/>
      <c r="BJ100" s="1288"/>
      <c r="BK100" s="1288"/>
      <c r="BL100" s="1288"/>
      <c r="BM100" s="1288"/>
      <c r="BN100" s="1288"/>
      <c r="BO100" s="1288"/>
      <c r="BP100" s="1288"/>
      <c r="BQ100" s="1288"/>
      <c r="BR100" s="1288"/>
      <c r="BS100" s="1288"/>
      <c r="BT100" s="1288"/>
      <c r="BU100" s="1288"/>
      <c r="BV100" s="1288"/>
      <c r="BW100" s="1288"/>
      <c r="BX100" s="1289" t="s">
        <v>307</v>
      </c>
      <c r="BY100" s="1290"/>
      <c r="BZ100" s="1290"/>
      <c r="CA100" s="1290"/>
      <c r="CB100" s="1290"/>
      <c r="CC100" s="1290"/>
      <c r="CD100" s="1290"/>
      <c r="CE100" s="1291"/>
      <c r="CF100" s="1292" t="s">
        <v>43</v>
      </c>
      <c r="CG100" s="1290"/>
      <c r="CH100" s="1290"/>
      <c r="CI100" s="1290"/>
      <c r="CJ100" s="1290"/>
      <c r="CK100" s="1290"/>
      <c r="CL100" s="1290"/>
      <c r="CM100" s="1290"/>
      <c r="CN100" s="1290"/>
      <c r="CO100" s="1290"/>
      <c r="CP100" s="1290"/>
      <c r="CQ100" s="1290"/>
      <c r="CR100" s="1291"/>
      <c r="CS100" s="1272">
        <f>CS101</f>
        <v>0</v>
      </c>
      <c r="CT100" s="1273"/>
      <c r="CU100" s="1273"/>
      <c r="CV100" s="1273"/>
      <c r="CW100" s="1273"/>
      <c r="CX100" s="1273"/>
      <c r="CY100" s="1273"/>
      <c r="CZ100" s="1273"/>
      <c r="DA100" s="1273"/>
      <c r="DB100" s="1273"/>
      <c r="DC100" s="1273"/>
      <c r="DD100" s="1273"/>
      <c r="DE100" s="1293"/>
      <c r="DF100" s="1272">
        <f>DF101</f>
        <v>0</v>
      </c>
      <c r="DG100" s="1273"/>
      <c r="DH100" s="1273"/>
      <c r="DI100" s="1273"/>
      <c r="DJ100" s="1273"/>
      <c r="DK100" s="1273"/>
      <c r="DL100" s="1273"/>
      <c r="DM100" s="1273"/>
      <c r="DN100" s="1273"/>
      <c r="DO100" s="1273"/>
      <c r="DP100" s="1273"/>
      <c r="DQ100" s="1273"/>
      <c r="DR100" s="1293"/>
      <c r="DS100" s="1272">
        <f>DS101</f>
        <v>0</v>
      </c>
      <c r="DT100" s="1273"/>
      <c r="DU100" s="1273"/>
      <c r="DV100" s="1273"/>
      <c r="DW100" s="1273"/>
      <c r="DX100" s="1273"/>
      <c r="DY100" s="1273"/>
      <c r="DZ100" s="1273"/>
      <c r="EA100" s="1273"/>
      <c r="EB100" s="1273"/>
      <c r="EC100" s="1273"/>
      <c r="ED100" s="1273"/>
      <c r="EE100" s="1293"/>
      <c r="EF100" s="1272" t="s">
        <v>43</v>
      </c>
      <c r="EG100" s="1273"/>
      <c r="EH100" s="1273"/>
      <c r="EI100" s="1273"/>
      <c r="EJ100" s="1273"/>
      <c r="EK100" s="1273"/>
      <c r="EL100" s="1273"/>
      <c r="EM100" s="1273"/>
      <c r="EN100" s="1273"/>
      <c r="EO100" s="1273"/>
      <c r="EP100" s="1273"/>
      <c r="EQ100" s="1273"/>
      <c r="ER100" s="1274"/>
    </row>
    <row r="101" spans="1:148" ht="36.75" customHeight="1">
      <c r="A101" s="1275" t="s">
        <v>979</v>
      </c>
      <c r="B101" s="1276"/>
      <c r="C101" s="1276"/>
      <c r="D101" s="1276"/>
      <c r="E101" s="1276"/>
      <c r="F101" s="1276"/>
      <c r="G101" s="1276"/>
      <c r="H101" s="1276"/>
      <c r="I101" s="1276"/>
      <c r="J101" s="1276"/>
      <c r="K101" s="1276"/>
      <c r="L101" s="1276"/>
      <c r="M101" s="1276"/>
      <c r="N101" s="1276"/>
      <c r="O101" s="1276"/>
      <c r="P101" s="1276"/>
      <c r="Q101" s="1276"/>
      <c r="R101" s="1276"/>
      <c r="S101" s="1276"/>
      <c r="T101" s="1276"/>
      <c r="U101" s="1276"/>
      <c r="V101" s="1276"/>
      <c r="W101" s="1276"/>
      <c r="X101" s="1276"/>
      <c r="Y101" s="1276"/>
      <c r="Z101" s="1276"/>
      <c r="AA101" s="1276"/>
      <c r="AB101" s="1276"/>
      <c r="AC101" s="1276"/>
      <c r="AD101" s="1276"/>
      <c r="AE101" s="1276"/>
      <c r="AF101" s="1276"/>
      <c r="AG101" s="1276"/>
      <c r="AH101" s="1276"/>
      <c r="AI101" s="1276"/>
      <c r="AJ101" s="1276"/>
      <c r="AK101" s="1276"/>
      <c r="AL101" s="1276"/>
      <c r="AM101" s="1276"/>
      <c r="AN101" s="1276"/>
      <c r="AO101" s="1276"/>
      <c r="AP101" s="1276"/>
      <c r="AQ101" s="1276"/>
      <c r="AR101" s="1276"/>
      <c r="AS101" s="1276"/>
      <c r="AT101" s="1276"/>
      <c r="AU101" s="1276"/>
      <c r="AV101" s="1276"/>
      <c r="AW101" s="1276"/>
      <c r="AX101" s="1276"/>
      <c r="AY101" s="1276"/>
      <c r="AZ101" s="1276"/>
      <c r="BA101" s="1276"/>
      <c r="BB101" s="1276"/>
      <c r="BC101" s="1276"/>
      <c r="BD101" s="1276"/>
      <c r="BE101" s="1276"/>
      <c r="BF101" s="1276"/>
      <c r="BG101" s="1276"/>
      <c r="BH101" s="1276"/>
      <c r="BI101" s="1276"/>
      <c r="BJ101" s="1276"/>
      <c r="BK101" s="1276"/>
      <c r="BL101" s="1276"/>
      <c r="BM101" s="1276"/>
      <c r="BN101" s="1276"/>
      <c r="BO101" s="1276"/>
      <c r="BP101" s="1276"/>
      <c r="BQ101" s="1276"/>
      <c r="BR101" s="1276"/>
      <c r="BS101" s="1276"/>
      <c r="BT101" s="1276"/>
      <c r="BU101" s="1276"/>
      <c r="BV101" s="1276"/>
      <c r="BW101" s="1276"/>
      <c r="BX101" s="1277" t="s">
        <v>309</v>
      </c>
      <c r="BY101" s="1278"/>
      <c r="BZ101" s="1278"/>
      <c r="CA101" s="1278"/>
      <c r="CB101" s="1278"/>
      <c r="CC101" s="1278"/>
      <c r="CD101" s="1278"/>
      <c r="CE101" s="1279"/>
      <c r="CF101" s="1280" t="s">
        <v>310</v>
      </c>
      <c r="CG101" s="1281"/>
      <c r="CH101" s="1281"/>
      <c r="CI101" s="1281"/>
      <c r="CJ101" s="1281"/>
      <c r="CK101" s="1281"/>
      <c r="CL101" s="1281"/>
      <c r="CM101" s="1281"/>
      <c r="CN101" s="1281"/>
      <c r="CO101" s="1281"/>
      <c r="CP101" s="1281"/>
      <c r="CQ101" s="1281"/>
      <c r="CR101" s="1282"/>
      <c r="CS101" s="1283"/>
      <c r="CT101" s="1284"/>
      <c r="CU101" s="1284"/>
      <c r="CV101" s="1284"/>
      <c r="CW101" s="1284"/>
      <c r="CX101" s="1284"/>
      <c r="CY101" s="1284"/>
      <c r="CZ101" s="1284"/>
      <c r="DA101" s="1284"/>
      <c r="DB101" s="1284"/>
      <c r="DC101" s="1284"/>
      <c r="DD101" s="1284"/>
      <c r="DE101" s="1285"/>
      <c r="DF101" s="1283"/>
      <c r="DG101" s="1284"/>
      <c r="DH101" s="1284"/>
      <c r="DI101" s="1284"/>
      <c r="DJ101" s="1284"/>
      <c r="DK101" s="1284"/>
      <c r="DL101" s="1284"/>
      <c r="DM101" s="1284"/>
      <c r="DN101" s="1284"/>
      <c r="DO101" s="1284"/>
      <c r="DP101" s="1284"/>
      <c r="DQ101" s="1284"/>
      <c r="DR101" s="1285"/>
      <c r="DS101" s="1283"/>
      <c r="DT101" s="1284"/>
      <c r="DU101" s="1284"/>
      <c r="DV101" s="1284"/>
      <c r="DW101" s="1284"/>
      <c r="DX101" s="1284"/>
      <c r="DY101" s="1284"/>
      <c r="DZ101" s="1284"/>
      <c r="EA101" s="1284"/>
      <c r="EB101" s="1284"/>
      <c r="EC101" s="1284"/>
      <c r="ED101" s="1284"/>
      <c r="EE101" s="1285"/>
      <c r="EF101" s="1283" t="s">
        <v>43</v>
      </c>
      <c r="EG101" s="1284"/>
      <c r="EH101" s="1284"/>
      <c r="EI101" s="1284"/>
      <c r="EJ101" s="1284"/>
      <c r="EK101" s="1284"/>
      <c r="EL101" s="1284"/>
      <c r="EM101" s="1284"/>
      <c r="EN101" s="1284"/>
      <c r="EO101" s="1284"/>
      <c r="EP101" s="1284"/>
      <c r="EQ101" s="1284"/>
      <c r="ER101" s="1286"/>
    </row>
    <row r="102" spans="1:148" s="98" customFormat="1" ht="29.25" customHeight="1">
      <c r="A102" s="1304" t="s">
        <v>311</v>
      </c>
      <c r="B102" s="1288"/>
      <c r="C102" s="1288"/>
      <c r="D102" s="1288"/>
      <c r="E102" s="1288"/>
      <c r="F102" s="1288"/>
      <c r="G102" s="1288"/>
      <c r="H102" s="1288"/>
      <c r="I102" s="1288"/>
      <c r="J102" s="1288"/>
      <c r="K102" s="1288"/>
      <c r="L102" s="1288"/>
      <c r="M102" s="1288"/>
      <c r="N102" s="1288"/>
      <c r="O102" s="1288"/>
      <c r="P102" s="1288"/>
      <c r="Q102" s="1288"/>
      <c r="R102" s="1288"/>
      <c r="S102" s="1288"/>
      <c r="T102" s="1288"/>
      <c r="U102" s="1288"/>
      <c r="V102" s="1288"/>
      <c r="W102" s="1288"/>
      <c r="X102" s="1288"/>
      <c r="Y102" s="1288"/>
      <c r="Z102" s="1288"/>
      <c r="AA102" s="1288"/>
      <c r="AB102" s="1288"/>
      <c r="AC102" s="1288"/>
      <c r="AD102" s="1288"/>
      <c r="AE102" s="1288"/>
      <c r="AF102" s="1288"/>
      <c r="AG102" s="1288"/>
      <c r="AH102" s="1288"/>
      <c r="AI102" s="1288"/>
      <c r="AJ102" s="1288"/>
      <c r="AK102" s="1288"/>
      <c r="AL102" s="1288"/>
      <c r="AM102" s="1288"/>
      <c r="AN102" s="1288"/>
      <c r="AO102" s="1288"/>
      <c r="AP102" s="1288"/>
      <c r="AQ102" s="1288"/>
      <c r="AR102" s="1288"/>
      <c r="AS102" s="1288"/>
      <c r="AT102" s="1288"/>
      <c r="AU102" s="1288"/>
      <c r="AV102" s="1288"/>
      <c r="AW102" s="1288"/>
      <c r="AX102" s="1288"/>
      <c r="AY102" s="1288"/>
      <c r="AZ102" s="1288"/>
      <c r="BA102" s="1288"/>
      <c r="BB102" s="1288"/>
      <c r="BC102" s="1288"/>
      <c r="BD102" s="1288"/>
      <c r="BE102" s="1288"/>
      <c r="BF102" s="1288"/>
      <c r="BG102" s="1288"/>
      <c r="BH102" s="1288"/>
      <c r="BI102" s="1288"/>
      <c r="BJ102" s="1288"/>
      <c r="BK102" s="1288"/>
      <c r="BL102" s="1288"/>
      <c r="BM102" s="1288"/>
      <c r="BN102" s="1288"/>
      <c r="BO102" s="1288"/>
      <c r="BP102" s="1288"/>
      <c r="BQ102" s="1288"/>
      <c r="BR102" s="1288"/>
      <c r="BS102" s="1288"/>
      <c r="BT102" s="1288"/>
      <c r="BU102" s="1288"/>
      <c r="BV102" s="1288"/>
      <c r="BW102" s="1288"/>
      <c r="BX102" s="1289" t="s">
        <v>312</v>
      </c>
      <c r="BY102" s="1290"/>
      <c r="BZ102" s="1290"/>
      <c r="CA102" s="1290"/>
      <c r="CB102" s="1290"/>
      <c r="CC102" s="1290"/>
      <c r="CD102" s="1290"/>
      <c r="CE102" s="1291"/>
      <c r="CF102" s="1292" t="s">
        <v>43</v>
      </c>
      <c r="CG102" s="1290"/>
      <c r="CH102" s="1290"/>
      <c r="CI102" s="1290"/>
      <c r="CJ102" s="1290"/>
      <c r="CK102" s="1290"/>
      <c r="CL102" s="1290"/>
      <c r="CM102" s="1290"/>
      <c r="CN102" s="1290"/>
      <c r="CO102" s="1290"/>
      <c r="CP102" s="1290"/>
      <c r="CQ102" s="1290"/>
      <c r="CR102" s="1291"/>
      <c r="CS102" s="1272">
        <f>CS103</f>
        <v>0</v>
      </c>
      <c r="CT102" s="1273"/>
      <c r="CU102" s="1273"/>
      <c r="CV102" s="1273"/>
      <c r="CW102" s="1273"/>
      <c r="CX102" s="1273"/>
      <c r="CY102" s="1273"/>
      <c r="CZ102" s="1273"/>
      <c r="DA102" s="1273"/>
      <c r="DB102" s="1273"/>
      <c r="DC102" s="1273"/>
      <c r="DD102" s="1273"/>
      <c r="DE102" s="1293"/>
      <c r="DF102" s="1272">
        <f>DF103</f>
        <v>0</v>
      </c>
      <c r="DG102" s="1273"/>
      <c r="DH102" s="1273"/>
      <c r="DI102" s="1273"/>
      <c r="DJ102" s="1273"/>
      <c r="DK102" s="1273"/>
      <c r="DL102" s="1273"/>
      <c r="DM102" s="1273"/>
      <c r="DN102" s="1273"/>
      <c r="DO102" s="1273"/>
      <c r="DP102" s="1273"/>
      <c r="DQ102" s="1273"/>
      <c r="DR102" s="1293"/>
      <c r="DS102" s="1272">
        <f>DS103</f>
        <v>0</v>
      </c>
      <c r="DT102" s="1273"/>
      <c r="DU102" s="1273"/>
      <c r="DV102" s="1273"/>
      <c r="DW102" s="1273"/>
      <c r="DX102" s="1273"/>
      <c r="DY102" s="1273"/>
      <c r="DZ102" s="1273"/>
      <c r="EA102" s="1273"/>
      <c r="EB102" s="1273"/>
      <c r="EC102" s="1273"/>
      <c r="ED102" s="1273"/>
      <c r="EE102" s="1293"/>
      <c r="EF102" s="1272" t="s">
        <v>43</v>
      </c>
      <c r="EG102" s="1273"/>
      <c r="EH102" s="1273"/>
      <c r="EI102" s="1273"/>
      <c r="EJ102" s="1273"/>
      <c r="EK102" s="1273"/>
      <c r="EL102" s="1273"/>
      <c r="EM102" s="1273"/>
      <c r="EN102" s="1273"/>
      <c r="EO102" s="1273"/>
      <c r="EP102" s="1273"/>
      <c r="EQ102" s="1273"/>
      <c r="ER102" s="1274"/>
    </row>
    <row r="103" spans="1:148" ht="51" customHeight="1">
      <c r="A103" s="1234" t="s">
        <v>313</v>
      </c>
      <c r="B103" s="1235"/>
      <c r="C103" s="1235"/>
      <c r="D103" s="1235"/>
      <c r="E103" s="1235"/>
      <c r="F103" s="1235"/>
      <c r="G103" s="1235"/>
      <c r="H103" s="1235"/>
      <c r="I103" s="1235"/>
      <c r="J103" s="1235"/>
      <c r="K103" s="1235"/>
      <c r="L103" s="1235"/>
      <c r="M103" s="1235"/>
      <c r="N103" s="1235"/>
      <c r="O103" s="1235"/>
      <c r="P103" s="1235"/>
      <c r="Q103" s="1235"/>
      <c r="R103" s="1235"/>
      <c r="S103" s="1235"/>
      <c r="T103" s="1235"/>
      <c r="U103" s="1235"/>
      <c r="V103" s="1235"/>
      <c r="W103" s="1235"/>
      <c r="X103" s="1235"/>
      <c r="Y103" s="1235"/>
      <c r="Z103" s="1235"/>
      <c r="AA103" s="1235"/>
      <c r="AB103" s="1235"/>
      <c r="AC103" s="1235"/>
      <c r="AD103" s="1235"/>
      <c r="AE103" s="1235"/>
      <c r="AF103" s="1235"/>
      <c r="AG103" s="1235"/>
      <c r="AH103" s="1235"/>
      <c r="AI103" s="1235"/>
      <c r="AJ103" s="1235"/>
      <c r="AK103" s="1235"/>
      <c r="AL103" s="1235"/>
      <c r="AM103" s="1235"/>
      <c r="AN103" s="1235"/>
      <c r="AO103" s="1235"/>
      <c r="AP103" s="1235"/>
      <c r="AQ103" s="1235"/>
      <c r="AR103" s="1235"/>
      <c r="AS103" s="1235"/>
      <c r="AT103" s="1235"/>
      <c r="AU103" s="1235"/>
      <c r="AV103" s="1235"/>
      <c r="AW103" s="1235"/>
      <c r="AX103" s="1235"/>
      <c r="AY103" s="1235"/>
      <c r="AZ103" s="1235"/>
      <c r="BA103" s="1235"/>
      <c r="BB103" s="1235"/>
      <c r="BC103" s="1235"/>
      <c r="BD103" s="1235"/>
      <c r="BE103" s="1235"/>
      <c r="BF103" s="1235"/>
      <c r="BG103" s="1235"/>
      <c r="BH103" s="1235"/>
      <c r="BI103" s="1235"/>
      <c r="BJ103" s="1235"/>
      <c r="BK103" s="1235"/>
      <c r="BL103" s="1235"/>
      <c r="BM103" s="1235"/>
      <c r="BN103" s="1235"/>
      <c r="BO103" s="1235"/>
      <c r="BP103" s="1235"/>
      <c r="BQ103" s="1235"/>
      <c r="BR103" s="1235"/>
      <c r="BS103" s="1235"/>
      <c r="BT103" s="1235"/>
      <c r="BU103" s="1235"/>
      <c r="BV103" s="1235"/>
      <c r="BW103" s="1235"/>
      <c r="BX103" s="1236" t="s">
        <v>314</v>
      </c>
      <c r="BY103" s="1237"/>
      <c r="BZ103" s="1237"/>
      <c r="CA103" s="1237"/>
      <c r="CB103" s="1237"/>
      <c r="CC103" s="1237"/>
      <c r="CD103" s="1237"/>
      <c r="CE103" s="1238"/>
      <c r="CF103" s="1239" t="s">
        <v>173</v>
      </c>
      <c r="CG103" s="1237"/>
      <c r="CH103" s="1237"/>
      <c r="CI103" s="1237"/>
      <c r="CJ103" s="1237"/>
      <c r="CK103" s="1237"/>
      <c r="CL103" s="1237"/>
      <c r="CM103" s="1237"/>
      <c r="CN103" s="1237"/>
      <c r="CO103" s="1237"/>
      <c r="CP103" s="1237"/>
      <c r="CQ103" s="1237"/>
      <c r="CR103" s="1238"/>
      <c r="CS103" s="1240">
        <f>CS104+CS105+CS106</f>
        <v>0</v>
      </c>
      <c r="CT103" s="1241"/>
      <c r="CU103" s="1241"/>
      <c r="CV103" s="1241"/>
      <c r="CW103" s="1241"/>
      <c r="CX103" s="1241"/>
      <c r="CY103" s="1241"/>
      <c r="CZ103" s="1241"/>
      <c r="DA103" s="1241"/>
      <c r="DB103" s="1241"/>
      <c r="DC103" s="1241"/>
      <c r="DD103" s="1241"/>
      <c r="DE103" s="1242"/>
      <c r="DF103" s="1240">
        <f>DF104+DF105+DF106</f>
        <v>0</v>
      </c>
      <c r="DG103" s="1241"/>
      <c r="DH103" s="1241"/>
      <c r="DI103" s="1241"/>
      <c r="DJ103" s="1241"/>
      <c r="DK103" s="1241"/>
      <c r="DL103" s="1241"/>
      <c r="DM103" s="1241"/>
      <c r="DN103" s="1241"/>
      <c r="DO103" s="1241"/>
      <c r="DP103" s="1241"/>
      <c r="DQ103" s="1241"/>
      <c r="DR103" s="1242"/>
      <c r="DS103" s="1240">
        <f>DS104+DS105+DS106</f>
        <v>0</v>
      </c>
      <c r="DT103" s="1241"/>
      <c r="DU103" s="1241"/>
      <c r="DV103" s="1241"/>
      <c r="DW103" s="1241"/>
      <c r="DX103" s="1241"/>
      <c r="DY103" s="1241"/>
      <c r="DZ103" s="1241"/>
      <c r="EA103" s="1241"/>
      <c r="EB103" s="1241"/>
      <c r="EC103" s="1241"/>
      <c r="ED103" s="1241"/>
      <c r="EE103" s="1242"/>
      <c r="EF103" s="1240" t="s">
        <v>43</v>
      </c>
      <c r="EG103" s="1241"/>
      <c r="EH103" s="1241"/>
      <c r="EI103" s="1241"/>
      <c r="EJ103" s="1241"/>
      <c r="EK103" s="1241"/>
      <c r="EL103" s="1241"/>
      <c r="EM103" s="1241"/>
      <c r="EN103" s="1241"/>
      <c r="EO103" s="1241"/>
      <c r="EP103" s="1241"/>
      <c r="EQ103" s="1241"/>
      <c r="ER103" s="1243"/>
    </row>
    <row r="104" spans="1:148" s="353" customFormat="1" ht="32.25" customHeight="1">
      <c r="A104" s="1222" t="s">
        <v>743</v>
      </c>
      <c r="B104" s="1223"/>
      <c r="C104" s="1223"/>
      <c r="D104" s="1223"/>
      <c r="E104" s="1223"/>
      <c r="F104" s="1223"/>
      <c r="G104" s="1223"/>
      <c r="H104" s="1223"/>
      <c r="I104" s="1223"/>
      <c r="J104" s="1223"/>
      <c r="K104" s="1223"/>
      <c r="L104" s="1223"/>
      <c r="M104" s="1223"/>
      <c r="N104" s="1223"/>
      <c r="O104" s="1223"/>
      <c r="P104" s="1223"/>
      <c r="Q104" s="1223"/>
      <c r="R104" s="1223"/>
      <c r="S104" s="1223"/>
      <c r="T104" s="1223"/>
      <c r="U104" s="1223"/>
      <c r="V104" s="1223"/>
      <c r="W104" s="1223"/>
      <c r="X104" s="1223"/>
      <c r="Y104" s="1223"/>
      <c r="Z104" s="1223"/>
      <c r="AA104" s="1223"/>
      <c r="AB104" s="1223"/>
      <c r="AC104" s="1223"/>
      <c r="AD104" s="1223"/>
      <c r="AE104" s="1223"/>
      <c r="AF104" s="1223"/>
      <c r="AG104" s="1223"/>
      <c r="AH104" s="1223"/>
      <c r="AI104" s="1223"/>
      <c r="AJ104" s="1223"/>
      <c r="AK104" s="1223"/>
      <c r="AL104" s="1223"/>
      <c r="AM104" s="1223"/>
      <c r="AN104" s="1223"/>
      <c r="AO104" s="1223"/>
      <c r="AP104" s="1223"/>
      <c r="AQ104" s="1223"/>
      <c r="AR104" s="1223"/>
      <c r="AS104" s="1223"/>
      <c r="AT104" s="1223"/>
      <c r="AU104" s="1223"/>
      <c r="AV104" s="1223"/>
      <c r="AW104" s="1223"/>
      <c r="AX104" s="1223"/>
      <c r="AY104" s="1223"/>
      <c r="AZ104" s="1223"/>
      <c r="BA104" s="1223"/>
      <c r="BB104" s="1223"/>
      <c r="BC104" s="1223"/>
      <c r="BD104" s="1223"/>
      <c r="BE104" s="1223"/>
      <c r="BF104" s="1223"/>
      <c r="BG104" s="1223"/>
      <c r="BH104" s="1223"/>
      <c r="BI104" s="1223"/>
      <c r="BJ104" s="1223"/>
      <c r="BK104" s="1223"/>
      <c r="BL104" s="1223"/>
      <c r="BM104" s="1223"/>
      <c r="BN104" s="1223"/>
      <c r="BO104" s="1223"/>
      <c r="BP104" s="1223"/>
      <c r="BQ104" s="1223"/>
      <c r="BR104" s="1223"/>
      <c r="BS104" s="1223"/>
      <c r="BT104" s="1223"/>
      <c r="BU104" s="1223"/>
      <c r="BV104" s="1223"/>
      <c r="BW104" s="1223"/>
      <c r="BX104" s="1224" t="s">
        <v>43</v>
      </c>
      <c r="BY104" s="1225"/>
      <c r="BZ104" s="1225"/>
      <c r="CA104" s="1225"/>
      <c r="CB104" s="1225"/>
      <c r="CC104" s="1225"/>
      <c r="CD104" s="1225"/>
      <c r="CE104" s="1226"/>
      <c r="CF104" s="1227" t="s">
        <v>173</v>
      </c>
      <c r="CG104" s="1228"/>
      <c r="CH104" s="1228"/>
      <c r="CI104" s="1228"/>
      <c r="CJ104" s="1228"/>
      <c r="CK104" s="1228"/>
      <c r="CL104" s="1228"/>
      <c r="CM104" s="1228"/>
      <c r="CN104" s="1228"/>
      <c r="CO104" s="1228"/>
      <c r="CP104" s="1228"/>
      <c r="CQ104" s="1228"/>
      <c r="CR104" s="1229"/>
      <c r="CS104" s="1230">
        <f>ВСЕГО!F63</f>
        <v>0</v>
      </c>
      <c r="CT104" s="1231"/>
      <c r="CU104" s="1231"/>
      <c r="CV104" s="1231"/>
      <c r="CW104" s="1231"/>
      <c r="CX104" s="1231"/>
      <c r="CY104" s="1231"/>
      <c r="CZ104" s="1231"/>
      <c r="DA104" s="1231"/>
      <c r="DB104" s="1231"/>
      <c r="DC104" s="1231"/>
      <c r="DD104" s="1231"/>
      <c r="DE104" s="1232"/>
      <c r="DF104" s="1230">
        <f>ВСЕГО!F171</f>
        <v>0</v>
      </c>
      <c r="DG104" s="1231"/>
      <c r="DH104" s="1231"/>
      <c r="DI104" s="1231"/>
      <c r="DJ104" s="1231"/>
      <c r="DK104" s="1231"/>
      <c r="DL104" s="1231"/>
      <c r="DM104" s="1231"/>
      <c r="DN104" s="1231"/>
      <c r="DO104" s="1231"/>
      <c r="DP104" s="1231"/>
      <c r="DQ104" s="1231"/>
      <c r="DR104" s="1232"/>
      <c r="DS104" s="1230">
        <f>ВСЕГО!F279</f>
        <v>0</v>
      </c>
      <c r="DT104" s="1231"/>
      <c r="DU104" s="1231"/>
      <c r="DV104" s="1231"/>
      <c r="DW104" s="1231"/>
      <c r="DX104" s="1231"/>
      <c r="DY104" s="1231"/>
      <c r="DZ104" s="1231"/>
      <c r="EA104" s="1231"/>
      <c r="EB104" s="1231"/>
      <c r="EC104" s="1231"/>
      <c r="ED104" s="1231"/>
      <c r="EE104" s="1232"/>
      <c r="EF104" s="1230" t="s">
        <v>43</v>
      </c>
      <c r="EG104" s="1231"/>
      <c r="EH104" s="1231"/>
      <c r="EI104" s="1231"/>
      <c r="EJ104" s="1231"/>
      <c r="EK104" s="1231"/>
      <c r="EL104" s="1231"/>
      <c r="EM104" s="1231"/>
      <c r="EN104" s="1231"/>
      <c r="EO104" s="1231"/>
      <c r="EP104" s="1231"/>
      <c r="EQ104" s="1231"/>
      <c r="ER104" s="1233"/>
    </row>
    <row r="105" spans="1:148" s="353" customFormat="1" ht="32.25" customHeight="1">
      <c r="A105" s="1222" t="s">
        <v>744</v>
      </c>
      <c r="B105" s="1223"/>
      <c r="C105" s="1223"/>
      <c r="D105" s="1223"/>
      <c r="E105" s="1223"/>
      <c r="F105" s="1223"/>
      <c r="G105" s="1223"/>
      <c r="H105" s="1223"/>
      <c r="I105" s="1223"/>
      <c r="J105" s="1223"/>
      <c r="K105" s="1223"/>
      <c r="L105" s="1223"/>
      <c r="M105" s="1223"/>
      <c r="N105" s="1223"/>
      <c r="O105" s="1223"/>
      <c r="P105" s="1223"/>
      <c r="Q105" s="1223"/>
      <c r="R105" s="1223"/>
      <c r="S105" s="1223"/>
      <c r="T105" s="1223"/>
      <c r="U105" s="1223"/>
      <c r="V105" s="1223"/>
      <c r="W105" s="1223"/>
      <c r="X105" s="1223"/>
      <c r="Y105" s="1223"/>
      <c r="Z105" s="1223"/>
      <c r="AA105" s="1223"/>
      <c r="AB105" s="1223"/>
      <c r="AC105" s="1223"/>
      <c r="AD105" s="1223"/>
      <c r="AE105" s="1223"/>
      <c r="AF105" s="1223"/>
      <c r="AG105" s="1223"/>
      <c r="AH105" s="1223"/>
      <c r="AI105" s="1223"/>
      <c r="AJ105" s="1223"/>
      <c r="AK105" s="1223"/>
      <c r="AL105" s="1223"/>
      <c r="AM105" s="1223"/>
      <c r="AN105" s="1223"/>
      <c r="AO105" s="1223"/>
      <c r="AP105" s="1223"/>
      <c r="AQ105" s="1223"/>
      <c r="AR105" s="1223"/>
      <c r="AS105" s="1223"/>
      <c r="AT105" s="1223"/>
      <c r="AU105" s="1223"/>
      <c r="AV105" s="1223"/>
      <c r="AW105" s="1223"/>
      <c r="AX105" s="1223"/>
      <c r="AY105" s="1223"/>
      <c r="AZ105" s="1223"/>
      <c r="BA105" s="1223"/>
      <c r="BB105" s="1223"/>
      <c r="BC105" s="1223"/>
      <c r="BD105" s="1223"/>
      <c r="BE105" s="1223"/>
      <c r="BF105" s="1223"/>
      <c r="BG105" s="1223"/>
      <c r="BH105" s="1223"/>
      <c r="BI105" s="1223"/>
      <c r="BJ105" s="1223"/>
      <c r="BK105" s="1223"/>
      <c r="BL105" s="1223"/>
      <c r="BM105" s="1223"/>
      <c r="BN105" s="1223"/>
      <c r="BO105" s="1223"/>
      <c r="BP105" s="1223"/>
      <c r="BQ105" s="1223"/>
      <c r="BR105" s="1223"/>
      <c r="BS105" s="1223"/>
      <c r="BT105" s="1223"/>
      <c r="BU105" s="1223"/>
      <c r="BV105" s="1223"/>
      <c r="BW105" s="1223"/>
      <c r="BX105" s="1224" t="s">
        <v>43</v>
      </c>
      <c r="BY105" s="1225"/>
      <c r="BZ105" s="1225"/>
      <c r="CA105" s="1225"/>
      <c r="CB105" s="1225"/>
      <c r="CC105" s="1225"/>
      <c r="CD105" s="1225"/>
      <c r="CE105" s="1226"/>
      <c r="CF105" s="1227" t="s">
        <v>173</v>
      </c>
      <c r="CG105" s="1228"/>
      <c r="CH105" s="1228"/>
      <c r="CI105" s="1228"/>
      <c r="CJ105" s="1228"/>
      <c r="CK105" s="1228"/>
      <c r="CL105" s="1228"/>
      <c r="CM105" s="1228"/>
      <c r="CN105" s="1228"/>
      <c r="CO105" s="1228"/>
      <c r="CP105" s="1228"/>
      <c r="CQ105" s="1228"/>
      <c r="CR105" s="1229"/>
      <c r="CS105" s="1230">
        <f>ВСЕГО!G63</f>
        <v>0</v>
      </c>
      <c r="CT105" s="1231"/>
      <c r="CU105" s="1231"/>
      <c r="CV105" s="1231"/>
      <c r="CW105" s="1231"/>
      <c r="CX105" s="1231"/>
      <c r="CY105" s="1231"/>
      <c r="CZ105" s="1231"/>
      <c r="DA105" s="1231"/>
      <c r="DB105" s="1231"/>
      <c r="DC105" s="1231"/>
      <c r="DD105" s="1231"/>
      <c r="DE105" s="1232"/>
      <c r="DF105" s="1230">
        <f>ВСЕГО!G171</f>
        <v>0</v>
      </c>
      <c r="DG105" s="1231"/>
      <c r="DH105" s="1231"/>
      <c r="DI105" s="1231"/>
      <c r="DJ105" s="1231"/>
      <c r="DK105" s="1231"/>
      <c r="DL105" s="1231"/>
      <c r="DM105" s="1231"/>
      <c r="DN105" s="1231"/>
      <c r="DO105" s="1231"/>
      <c r="DP105" s="1231"/>
      <c r="DQ105" s="1231"/>
      <c r="DR105" s="1232"/>
      <c r="DS105" s="1230">
        <f>ВСЕГО!G279</f>
        <v>0</v>
      </c>
      <c r="DT105" s="1231"/>
      <c r="DU105" s="1231"/>
      <c r="DV105" s="1231"/>
      <c r="DW105" s="1231"/>
      <c r="DX105" s="1231"/>
      <c r="DY105" s="1231"/>
      <c r="DZ105" s="1231"/>
      <c r="EA105" s="1231"/>
      <c r="EB105" s="1231"/>
      <c r="EC105" s="1231"/>
      <c r="ED105" s="1231"/>
      <c r="EE105" s="1232"/>
      <c r="EF105" s="1230" t="s">
        <v>43</v>
      </c>
      <c r="EG105" s="1231"/>
      <c r="EH105" s="1231"/>
      <c r="EI105" s="1231"/>
      <c r="EJ105" s="1231"/>
      <c r="EK105" s="1231"/>
      <c r="EL105" s="1231"/>
      <c r="EM105" s="1231"/>
      <c r="EN105" s="1231"/>
      <c r="EO105" s="1231"/>
      <c r="EP105" s="1231"/>
      <c r="EQ105" s="1231"/>
      <c r="ER105" s="1233"/>
    </row>
    <row r="106" spans="1:148" s="353" customFormat="1" ht="32.25" customHeight="1">
      <c r="A106" s="1222" t="s">
        <v>745</v>
      </c>
      <c r="B106" s="1223"/>
      <c r="C106" s="1223"/>
      <c r="D106" s="1223"/>
      <c r="E106" s="1223"/>
      <c r="F106" s="1223"/>
      <c r="G106" s="1223"/>
      <c r="H106" s="1223"/>
      <c r="I106" s="1223"/>
      <c r="J106" s="1223"/>
      <c r="K106" s="1223"/>
      <c r="L106" s="1223"/>
      <c r="M106" s="1223"/>
      <c r="N106" s="1223"/>
      <c r="O106" s="1223"/>
      <c r="P106" s="1223"/>
      <c r="Q106" s="1223"/>
      <c r="R106" s="1223"/>
      <c r="S106" s="1223"/>
      <c r="T106" s="1223"/>
      <c r="U106" s="1223"/>
      <c r="V106" s="1223"/>
      <c r="W106" s="1223"/>
      <c r="X106" s="1223"/>
      <c r="Y106" s="1223"/>
      <c r="Z106" s="1223"/>
      <c r="AA106" s="1223"/>
      <c r="AB106" s="1223"/>
      <c r="AC106" s="1223"/>
      <c r="AD106" s="1223"/>
      <c r="AE106" s="1223"/>
      <c r="AF106" s="1223"/>
      <c r="AG106" s="1223"/>
      <c r="AH106" s="1223"/>
      <c r="AI106" s="1223"/>
      <c r="AJ106" s="1223"/>
      <c r="AK106" s="1223"/>
      <c r="AL106" s="1223"/>
      <c r="AM106" s="1223"/>
      <c r="AN106" s="1223"/>
      <c r="AO106" s="1223"/>
      <c r="AP106" s="1223"/>
      <c r="AQ106" s="1223"/>
      <c r="AR106" s="1223"/>
      <c r="AS106" s="1223"/>
      <c r="AT106" s="1223"/>
      <c r="AU106" s="1223"/>
      <c r="AV106" s="1223"/>
      <c r="AW106" s="1223"/>
      <c r="AX106" s="1223"/>
      <c r="AY106" s="1223"/>
      <c r="AZ106" s="1223"/>
      <c r="BA106" s="1223"/>
      <c r="BB106" s="1223"/>
      <c r="BC106" s="1223"/>
      <c r="BD106" s="1223"/>
      <c r="BE106" s="1223"/>
      <c r="BF106" s="1223"/>
      <c r="BG106" s="1223"/>
      <c r="BH106" s="1223"/>
      <c r="BI106" s="1223"/>
      <c r="BJ106" s="1223"/>
      <c r="BK106" s="1223"/>
      <c r="BL106" s="1223"/>
      <c r="BM106" s="1223"/>
      <c r="BN106" s="1223"/>
      <c r="BO106" s="1223"/>
      <c r="BP106" s="1223"/>
      <c r="BQ106" s="1223"/>
      <c r="BR106" s="1223"/>
      <c r="BS106" s="1223"/>
      <c r="BT106" s="1223"/>
      <c r="BU106" s="1223"/>
      <c r="BV106" s="1223"/>
      <c r="BW106" s="1223"/>
      <c r="BX106" s="1224" t="s">
        <v>43</v>
      </c>
      <c r="BY106" s="1225"/>
      <c r="BZ106" s="1225"/>
      <c r="CA106" s="1225"/>
      <c r="CB106" s="1225"/>
      <c r="CC106" s="1225"/>
      <c r="CD106" s="1225"/>
      <c r="CE106" s="1226"/>
      <c r="CF106" s="1227" t="s">
        <v>173</v>
      </c>
      <c r="CG106" s="1228"/>
      <c r="CH106" s="1228"/>
      <c r="CI106" s="1228"/>
      <c r="CJ106" s="1228"/>
      <c r="CK106" s="1228"/>
      <c r="CL106" s="1228"/>
      <c r="CM106" s="1228"/>
      <c r="CN106" s="1228"/>
      <c r="CO106" s="1228"/>
      <c r="CP106" s="1228"/>
      <c r="CQ106" s="1228"/>
      <c r="CR106" s="1229"/>
      <c r="CS106" s="1230">
        <f>ВСЕГО!H63</f>
        <v>0</v>
      </c>
      <c r="CT106" s="1231"/>
      <c r="CU106" s="1231"/>
      <c r="CV106" s="1231"/>
      <c r="CW106" s="1231"/>
      <c r="CX106" s="1231"/>
      <c r="CY106" s="1231"/>
      <c r="CZ106" s="1231"/>
      <c r="DA106" s="1231"/>
      <c r="DB106" s="1231"/>
      <c r="DC106" s="1231"/>
      <c r="DD106" s="1231"/>
      <c r="DE106" s="1232"/>
      <c r="DF106" s="1230">
        <f>ВСЕГО!H171</f>
        <v>0</v>
      </c>
      <c r="DG106" s="1231"/>
      <c r="DH106" s="1231"/>
      <c r="DI106" s="1231"/>
      <c r="DJ106" s="1231"/>
      <c r="DK106" s="1231"/>
      <c r="DL106" s="1231"/>
      <c r="DM106" s="1231"/>
      <c r="DN106" s="1231"/>
      <c r="DO106" s="1231"/>
      <c r="DP106" s="1231"/>
      <c r="DQ106" s="1231"/>
      <c r="DR106" s="1232"/>
      <c r="DS106" s="1230">
        <f>ВСЕГО!H279</f>
        <v>0</v>
      </c>
      <c r="DT106" s="1231"/>
      <c r="DU106" s="1231"/>
      <c r="DV106" s="1231"/>
      <c r="DW106" s="1231"/>
      <c r="DX106" s="1231"/>
      <c r="DY106" s="1231"/>
      <c r="DZ106" s="1231"/>
      <c r="EA106" s="1231"/>
      <c r="EB106" s="1231"/>
      <c r="EC106" s="1231"/>
      <c r="ED106" s="1231"/>
      <c r="EE106" s="1232"/>
      <c r="EF106" s="1230" t="s">
        <v>43</v>
      </c>
      <c r="EG106" s="1231"/>
      <c r="EH106" s="1231"/>
      <c r="EI106" s="1231"/>
      <c r="EJ106" s="1231"/>
      <c r="EK106" s="1231"/>
      <c r="EL106" s="1231"/>
      <c r="EM106" s="1231"/>
      <c r="EN106" s="1231"/>
      <c r="EO106" s="1231"/>
      <c r="EP106" s="1231"/>
      <c r="EQ106" s="1231"/>
      <c r="ER106" s="1233"/>
    </row>
    <row r="107" spans="1:148" s="98" customFormat="1" ht="25.5" customHeight="1">
      <c r="A107" s="1304" t="s">
        <v>315</v>
      </c>
      <c r="B107" s="1288"/>
      <c r="C107" s="1288"/>
      <c r="D107" s="1288"/>
      <c r="E107" s="1288"/>
      <c r="F107" s="1288"/>
      <c r="G107" s="1288"/>
      <c r="H107" s="1288"/>
      <c r="I107" s="1288"/>
      <c r="J107" s="1288"/>
      <c r="K107" s="1288"/>
      <c r="L107" s="1288"/>
      <c r="M107" s="1288"/>
      <c r="N107" s="1288"/>
      <c r="O107" s="1288"/>
      <c r="P107" s="1288"/>
      <c r="Q107" s="1288"/>
      <c r="R107" s="1288"/>
      <c r="S107" s="1288"/>
      <c r="T107" s="1288"/>
      <c r="U107" s="1288"/>
      <c r="V107" s="1288"/>
      <c r="W107" s="1288"/>
      <c r="X107" s="1288"/>
      <c r="Y107" s="1288"/>
      <c r="Z107" s="1288"/>
      <c r="AA107" s="1288"/>
      <c r="AB107" s="1288"/>
      <c r="AC107" s="1288"/>
      <c r="AD107" s="1288"/>
      <c r="AE107" s="1288"/>
      <c r="AF107" s="1288"/>
      <c r="AG107" s="1288"/>
      <c r="AH107" s="1288"/>
      <c r="AI107" s="1288"/>
      <c r="AJ107" s="1288"/>
      <c r="AK107" s="1288"/>
      <c r="AL107" s="1288"/>
      <c r="AM107" s="1288"/>
      <c r="AN107" s="1288"/>
      <c r="AO107" s="1288"/>
      <c r="AP107" s="1288"/>
      <c r="AQ107" s="1288"/>
      <c r="AR107" s="1288"/>
      <c r="AS107" s="1288"/>
      <c r="AT107" s="1288"/>
      <c r="AU107" s="1288"/>
      <c r="AV107" s="1288"/>
      <c r="AW107" s="1288"/>
      <c r="AX107" s="1288"/>
      <c r="AY107" s="1288"/>
      <c r="AZ107" s="1288"/>
      <c r="BA107" s="1288"/>
      <c r="BB107" s="1288"/>
      <c r="BC107" s="1288"/>
      <c r="BD107" s="1288"/>
      <c r="BE107" s="1288"/>
      <c r="BF107" s="1288"/>
      <c r="BG107" s="1288"/>
      <c r="BH107" s="1288"/>
      <c r="BI107" s="1288"/>
      <c r="BJ107" s="1288"/>
      <c r="BK107" s="1288"/>
      <c r="BL107" s="1288"/>
      <c r="BM107" s="1288"/>
      <c r="BN107" s="1288"/>
      <c r="BO107" s="1288"/>
      <c r="BP107" s="1288"/>
      <c r="BQ107" s="1288"/>
      <c r="BR107" s="1288"/>
      <c r="BS107" s="1288"/>
      <c r="BT107" s="1288"/>
      <c r="BU107" s="1288"/>
      <c r="BV107" s="1288"/>
      <c r="BW107" s="1288"/>
      <c r="BX107" s="1289" t="s">
        <v>316</v>
      </c>
      <c r="BY107" s="1290"/>
      <c r="BZ107" s="1290"/>
      <c r="CA107" s="1290"/>
      <c r="CB107" s="1290"/>
      <c r="CC107" s="1290"/>
      <c r="CD107" s="1290"/>
      <c r="CE107" s="1291"/>
      <c r="CF107" s="1292" t="s">
        <v>43</v>
      </c>
      <c r="CG107" s="1290"/>
      <c r="CH107" s="1290"/>
      <c r="CI107" s="1290"/>
      <c r="CJ107" s="1290"/>
      <c r="CK107" s="1290"/>
      <c r="CL107" s="1290"/>
      <c r="CM107" s="1290"/>
      <c r="CN107" s="1290"/>
      <c r="CO107" s="1290"/>
      <c r="CP107" s="1290"/>
      <c r="CQ107" s="1290"/>
      <c r="CR107" s="1291"/>
      <c r="CS107" s="1272">
        <f>CS115+CS120+CS110+CS131</f>
        <v>24550186.669999998</v>
      </c>
      <c r="CT107" s="1273"/>
      <c r="CU107" s="1273"/>
      <c r="CV107" s="1273"/>
      <c r="CW107" s="1273"/>
      <c r="CX107" s="1273"/>
      <c r="CY107" s="1273"/>
      <c r="CZ107" s="1273"/>
      <c r="DA107" s="1273"/>
      <c r="DB107" s="1273"/>
      <c r="DC107" s="1273"/>
      <c r="DD107" s="1273"/>
      <c r="DE107" s="1293"/>
      <c r="DF107" s="1272">
        <f t="shared" ref="DF107" si="0">DF115+DF120+DF110+DF131</f>
        <v>8189972.4800000004</v>
      </c>
      <c r="DG107" s="1273"/>
      <c r="DH107" s="1273"/>
      <c r="DI107" s="1273"/>
      <c r="DJ107" s="1273"/>
      <c r="DK107" s="1273"/>
      <c r="DL107" s="1273"/>
      <c r="DM107" s="1273"/>
      <c r="DN107" s="1273"/>
      <c r="DO107" s="1273"/>
      <c r="DP107" s="1273"/>
      <c r="DQ107" s="1273"/>
      <c r="DR107" s="1293"/>
      <c r="DS107" s="1272">
        <f t="shared" ref="DS107" si="1">DS115+DS120+DS110+DS131</f>
        <v>10421076.050000001</v>
      </c>
      <c r="DT107" s="1273"/>
      <c r="DU107" s="1273"/>
      <c r="DV107" s="1273"/>
      <c r="DW107" s="1273"/>
      <c r="DX107" s="1273"/>
      <c r="DY107" s="1273"/>
      <c r="DZ107" s="1273"/>
      <c r="EA107" s="1273"/>
      <c r="EB107" s="1273"/>
      <c r="EC107" s="1273"/>
      <c r="ED107" s="1273"/>
      <c r="EE107" s="1293"/>
      <c r="EF107" s="1272">
        <v>0</v>
      </c>
      <c r="EG107" s="1273"/>
      <c r="EH107" s="1273"/>
      <c r="EI107" s="1273"/>
      <c r="EJ107" s="1273"/>
      <c r="EK107" s="1273"/>
      <c r="EL107" s="1273"/>
      <c r="EM107" s="1273"/>
      <c r="EN107" s="1273"/>
      <c r="EO107" s="1273"/>
      <c r="EP107" s="1273"/>
      <c r="EQ107" s="1273"/>
      <c r="ER107" s="1274"/>
    </row>
    <row r="108" spans="1:148" ht="51" hidden="1" customHeight="1">
      <c r="A108" s="1275" t="s">
        <v>1037</v>
      </c>
      <c r="B108" s="1276"/>
      <c r="C108" s="1276"/>
      <c r="D108" s="1276"/>
      <c r="E108" s="1276"/>
      <c r="F108" s="1276"/>
      <c r="G108" s="1276"/>
      <c r="H108" s="1276"/>
      <c r="I108" s="1276"/>
      <c r="J108" s="1276"/>
      <c r="K108" s="1276"/>
      <c r="L108" s="1276"/>
      <c r="M108" s="1276"/>
      <c r="N108" s="1276"/>
      <c r="O108" s="1276"/>
      <c r="P108" s="1276"/>
      <c r="Q108" s="1276"/>
      <c r="R108" s="1276"/>
      <c r="S108" s="1276"/>
      <c r="T108" s="1276"/>
      <c r="U108" s="1276"/>
      <c r="V108" s="1276"/>
      <c r="W108" s="1276"/>
      <c r="X108" s="1276"/>
      <c r="Y108" s="1276"/>
      <c r="Z108" s="1276"/>
      <c r="AA108" s="1276"/>
      <c r="AB108" s="1276"/>
      <c r="AC108" s="1276"/>
      <c r="AD108" s="1276"/>
      <c r="AE108" s="1276"/>
      <c r="AF108" s="1276"/>
      <c r="AG108" s="1276"/>
      <c r="AH108" s="1276"/>
      <c r="AI108" s="1276"/>
      <c r="AJ108" s="1276"/>
      <c r="AK108" s="1276"/>
      <c r="AL108" s="1276"/>
      <c r="AM108" s="1276"/>
      <c r="AN108" s="1276"/>
      <c r="AO108" s="1276"/>
      <c r="AP108" s="1276"/>
      <c r="AQ108" s="1276"/>
      <c r="AR108" s="1276"/>
      <c r="AS108" s="1276"/>
      <c r="AT108" s="1276"/>
      <c r="AU108" s="1276"/>
      <c r="AV108" s="1276"/>
      <c r="AW108" s="1276"/>
      <c r="AX108" s="1276"/>
      <c r="AY108" s="1276"/>
      <c r="AZ108" s="1276"/>
      <c r="BA108" s="1276"/>
      <c r="BB108" s="1276"/>
      <c r="BC108" s="1276"/>
      <c r="BD108" s="1276"/>
      <c r="BE108" s="1276"/>
      <c r="BF108" s="1276"/>
      <c r="BG108" s="1276"/>
      <c r="BH108" s="1276"/>
      <c r="BI108" s="1276"/>
      <c r="BJ108" s="1276"/>
      <c r="BK108" s="1276"/>
      <c r="BL108" s="1276"/>
      <c r="BM108" s="1276"/>
      <c r="BN108" s="1276"/>
      <c r="BO108" s="1276"/>
      <c r="BP108" s="1276"/>
      <c r="BQ108" s="1276"/>
      <c r="BR108" s="1276"/>
      <c r="BS108" s="1276"/>
      <c r="BT108" s="1276"/>
      <c r="BU108" s="1276"/>
      <c r="BV108" s="1276"/>
      <c r="BW108" s="1276"/>
      <c r="BX108" s="1277" t="s">
        <v>318</v>
      </c>
      <c r="BY108" s="1278"/>
      <c r="BZ108" s="1278"/>
      <c r="CA108" s="1278"/>
      <c r="CB108" s="1278"/>
      <c r="CC108" s="1278"/>
      <c r="CD108" s="1278"/>
      <c r="CE108" s="1279"/>
      <c r="CF108" s="1280" t="s">
        <v>319</v>
      </c>
      <c r="CG108" s="1281"/>
      <c r="CH108" s="1281"/>
      <c r="CI108" s="1281"/>
      <c r="CJ108" s="1281"/>
      <c r="CK108" s="1281"/>
      <c r="CL108" s="1281"/>
      <c r="CM108" s="1281"/>
      <c r="CN108" s="1281"/>
      <c r="CO108" s="1281"/>
      <c r="CP108" s="1281"/>
      <c r="CQ108" s="1281"/>
      <c r="CR108" s="1282"/>
      <c r="CS108" s="1283"/>
      <c r="CT108" s="1284"/>
      <c r="CU108" s="1284"/>
      <c r="CV108" s="1284"/>
      <c r="CW108" s="1284"/>
      <c r="CX108" s="1284"/>
      <c r="CY108" s="1284"/>
      <c r="CZ108" s="1284"/>
      <c r="DA108" s="1284"/>
      <c r="DB108" s="1284"/>
      <c r="DC108" s="1284"/>
      <c r="DD108" s="1284"/>
      <c r="DE108" s="1285"/>
      <c r="DF108" s="1283"/>
      <c r="DG108" s="1284"/>
      <c r="DH108" s="1284"/>
      <c r="DI108" s="1284"/>
      <c r="DJ108" s="1284"/>
      <c r="DK108" s="1284"/>
      <c r="DL108" s="1284"/>
      <c r="DM108" s="1284"/>
      <c r="DN108" s="1284"/>
      <c r="DO108" s="1284"/>
      <c r="DP108" s="1284"/>
      <c r="DQ108" s="1284"/>
      <c r="DR108" s="1285"/>
      <c r="DS108" s="1283"/>
      <c r="DT108" s="1284"/>
      <c r="DU108" s="1284"/>
      <c r="DV108" s="1284"/>
      <c r="DW108" s="1284"/>
      <c r="DX108" s="1284"/>
      <c r="DY108" s="1284"/>
      <c r="DZ108" s="1284"/>
      <c r="EA108" s="1284"/>
      <c r="EB108" s="1284"/>
      <c r="EC108" s="1284"/>
      <c r="ED108" s="1284"/>
      <c r="EE108" s="1285"/>
      <c r="EF108" s="1283"/>
      <c r="EG108" s="1284"/>
      <c r="EH108" s="1284"/>
      <c r="EI108" s="1284"/>
      <c r="EJ108" s="1284"/>
      <c r="EK108" s="1284"/>
      <c r="EL108" s="1284"/>
      <c r="EM108" s="1284"/>
      <c r="EN108" s="1284"/>
      <c r="EO108" s="1284"/>
      <c r="EP108" s="1284"/>
      <c r="EQ108" s="1284"/>
      <c r="ER108" s="1286"/>
    </row>
    <row r="109" spans="1:148" ht="31.5" hidden="1" customHeight="1">
      <c r="A109" s="1275" t="s">
        <v>320</v>
      </c>
      <c r="B109" s="1276"/>
      <c r="C109" s="1276"/>
      <c r="D109" s="1276"/>
      <c r="E109" s="1276"/>
      <c r="F109" s="1276"/>
      <c r="G109" s="1276"/>
      <c r="H109" s="1276"/>
      <c r="I109" s="1276"/>
      <c r="J109" s="1276"/>
      <c r="K109" s="1276"/>
      <c r="L109" s="1276"/>
      <c r="M109" s="1276"/>
      <c r="N109" s="1276"/>
      <c r="O109" s="1276"/>
      <c r="P109" s="1276"/>
      <c r="Q109" s="1276"/>
      <c r="R109" s="1276"/>
      <c r="S109" s="1276"/>
      <c r="T109" s="1276"/>
      <c r="U109" s="1276"/>
      <c r="V109" s="1276"/>
      <c r="W109" s="1276"/>
      <c r="X109" s="1276"/>
      <c r="Y109" s="1276"/>
      <c r="Z109" s="1276"/>
      <c r="AA109" s="1276"/>
      <c r="AB109" s="1276"/>
      <c r="AC109" s="1276"/>
      <c r="AD109" s="1276"/>
      <c r="AE109" s="1276"/>
      <c r="AF109" s="1276"/>
      <c r="AG109" s="1276"/>
      <c r="AH109" s="1276"/>
      <c r="AI109" s="1276"/>
      <c r="AJ109" s="1276"/>
      <c r="AK109" s="1276"/>
      <c r="AL109" s="1276"/>
      <c r="AM109" s="1276"/>
      <c r="AN109" s="1276"/>
      <c r="AO109" s="1276"/>
      <c r="AP109" s="1276"/>
      <c r="AQ109" s="1276"/>
      <c r="AR109" s="1276"/>
      <c r="AS109" s="1276"/>
      <c r="AT109" s="1276"/>
      <c r="AU109" s="1276"/>
      <c r="AV109" s="1276"/>
      <c r="AW109" s="1276"/>
      <c r="AX109" s="1276"/>
      <c r="AY109" s="1276"/>
      <c r="AZ109" s="1276"/>
      <c r="BA109" s="1276"/>
      <c r="BB109" s="1276"/>
      <c r="BC109" s="1276"/>
      <c r="BD109" s="1276"/>
      <c r="BE109" s="1276"/>
      <c r="BF109" s="1276"/>
      <c r="BG109" s="1276"/>
      <c r="BH109" s="1276"/>
      <c r="BI109" s="1276"/>
      <c r="BJ109" s="1276"/>
      <c r="BK109" s="1276"/>
      <c r="BL109" s="1276"/>
      <c r="BM109" s="1276"/>
      <c r="BN109" s="1276"/>
      <c r="BO109" s="1276"/>
      <c r="BP109" s="1276"/>
      <c r="BQ109" s="1276"/>
      <c r="BR109" s="1276"/>
      <c r="BS109" s="1276"/>
      <c r="BT109" s="1276"/>
      <c r="BU109" s="1276"/>
      <c r="BV109" s="1276"/>
      <c r="BW109" s="1276"/>
      <c r="BX109" s="1277" t="s">
        <v>321</v>
      </c>
      <c r="BY109" s="1278"/>
      <c r="BZ109" s="1278"/>
      <c r="CA109" s="1278"/>
      <c r="CB109" s="1278"/>
      <c r="CC109" s="1278"/>
      <c r="CD109" s="1278"/>
      <c r="CE109" s="1279"/>
      <c r="CF109" s="1280" t="s">
        <v>185</v>
      </c>
      <c r="CG109" s="1281"/>
      <c r="CH109" s="1281"/>
      <c r="CI109" s="1281"/>
      <c r="CJ109" s="1281"/>
      <c r="CK109" s="1281"/>
      <c r="CL109" s="1281"/>
      <c r="CM109" s="1281"/>
      <c r="CN109" s="1281"/>
      <c r="CO109" s="1281"/>
      <c r="CP109" s="1281"/>
      <c r="CQ109" s="1281"/>
      <c r="CR109" s="1282"/>
      <c r="CS109" s="1283"/>
      <c r="CT109" s="1284"/>
      <c r="CU109" s="1284"/>
      <c r="CV109" s="1284"/>
      <c r="CW109" s="1284"/>
      <c r="CX109" s="1284"/>
      <c r="CY109" s="1284"/>
      <c r="CZ109" s="1284"/>
      <c r="DA109" s="1284"/>
      <c r="DB109" s="1284"/>
      <c r="DC109" s="1284"/>
      <c r="DD109" s="1284"/>
      <c r="DE109" s="1285"/>
      <c r="DF109" s="1283"/>
      <c r="DG109" s="1284"/>
      <c r="DH109" s="1284"/>
      <c r="DI109" s="1284"/>
      <c r="DJ109" s="1284"/>
      <c r="DK109" s="1284"/>
      <c r="DL109" s="1284"/>
      <c r="DM109" s="1284"/>
      <c r="DN109" s="1284"/>
      <c r="DO109" s="1284"/>
      <c r="DP109" s="1284"/>
      <c r="DQ109" s="1284"/>
      <c r="DR109" s="1285"/>
      <c r="DS109" s="1283"/>
      <c r="DT109" s="1284"/>
      <c r="DU109" s="1284"/>
      <c r="DV109" s="1284"/>
      <c r="DW109" s="1284"/>
      <c r="DX109" s="1284"/>
      <c r="DY109" s="1284"/>
      <c r="DZ109" s="1284"/>
      <c r="EA109" s="1284"/>
      <c r="EB109" s="1284"/>
      <c r="EC109" s="1284"/>
      <c r="ED109" s="1284"/>
      <c r="EE109" s="1285"/>
      <c r="EF109" s="1283"/>
      <c r="EG109" s="1284"/>
      <c r="EH109" s="1284"/>
      <c r="EI109" s="1284"/>
      <c r="EJ109" s="1284"/>
      <c r="EK109" s="1284"/>
      <c r="EL109" s="1284"/>
      <c r="EM109" s="1284"/>
      <c r="EN109" s="1284"/>
      <c r="EO109" s="1284"/>
      <c r="EP109" s="1284"/>
      <c r="EQ109" s="1284"/>
      <c r="ER109" s="1286"/>
    </row>
    <row r="110" spans="1:148" ht="35.25" customHeight="1">
      <c r="A110" s="1234" t="s">
        <v>322</v>
      </c>
      <c r="B110" s="1235"/>
      <c r="C110" s="1235"/>
      <c r="D110" s="1235"/>
      <c r="E110" s="1235"/>
      <c r="F110" s="1235"/>
      <c r="G110" s="1235"/>
      <c r="H110" s="1235"/>
      <c r="I110" s="1235"/>
      <c r="J110" s="1235"/>
      <c r="K110" s="1235"/>
      <c r="L110" s="1235"/>
      <c r="M110" s="1235"/>
      <c r="N110" s="1235"/>
      <c r="O110" s="1235"/>
      <c r="P110" s="1235"/>
      <c r="Q110" s="1235"/>
      <c r="R110" s="1235"/>
      <c r="S110" s="1235"/>
      <c r="T110" s="1235"/>
      <c r="U110" s="1235"/>
      <c r="V110" s="1235"/>
      <c r="W110" s="1235"/>
      <c r="X110" s="1235"/>
      <c r="Y110" s="1235"/>
      <c r="Z110" s="1235"/>
      <c r="AA110" s="1235"/>
      <c r="AB110" s="1235"/>
      <c r="AC110" s="1235"/>
      <c r="AD110" s="1235"/>
      <c r="AE110" s="1235"/>
      <c r="AF110" s="1235"/>
      <c r="AG110" s="1235"/>
      <c r="AH110" s="1235"/>
      <c r="AI110" s="1235"/>
      <c r="AJ110" s="1235"/>
      <c r="AK110" s="1235"/>
      <c r="AL110" s="1235"/>
      <c r="AM110" s="1235"/>
      <c r="AN110" s="1235"/>
      <c r="AO110" s="1235"/>
      <c r="AP110" s="1235"/>
      <c r="AQ110" s="1235"/>
      <c r="AR110" s="1235"/>
      <c r="AS110" s="1235"/>
      <c r="AT110" s="1235"/>
      <c r="AU110" s="1235"/>
      <c r="AV110" s="1235"/>
      <c r="AW110" s="1235"/>
      <c r="AX110" s="1235"/>
      <c r="AY110" s="1235"/>
      <c r="AZ110" s="1235"/>
      <c r="BA110" s="1235"/>
      <c r="BB110" s="1235"/>
      <c r="BC110" s="1235"/>
      <c r="BD110" s="1235"/>
      <c r="BE110" s="1235"/>
      <c r="BF110" s="1235"/>
      <c r="BG110" s="1235"/>
      <c r="BH110" s="1235"/>
      <c r="BI110" s="1235"/>
      <c r="BJ110" s="1235"/>
      <c r="BK110" s="1235"/>
      <c r="BL110" s="1235"/>
      <c r="BM110" s="1235"/>
      <c r="BN110" s="1235"/>
      <c r="BO110" s="1235"/>
      <c r="BP110" s="1235"/>
      <c r="BQ110" s="1235"/>
      <c r="BR110" s="1235"/>
      <c r="BS110" s="1235"/>
      <c r="BT110" s="1235"/>
      <c r="BU110" s="1235"/>
      <c r="BV110" s="1235"/>
      <c r="BW110" s="1235"/>
      <c r="BX110" s="1299" t="s">
        <v>323</v>
      </c>
      <c r="BY110" s="1300"/>
      <c r="BZ110" s="1300"/>
      <c r="CA110" s="1300"/>
      <c r="CB110" s="1300"/>
      <c r="CC110" s="1300"/>
      <c r="CD110" s="1300"/>
      <c r="CE110" s="1301"/>
      <c r="CF110" s="1302" t="s">
        <v>160</v>
      </c>
      <c r="CG110" s="1300"/>
      <c r="CH110" s="1300"/>
      <c r="CI110" s="1300"/>
      <c r="CJ110" s="1300"/>
      <c r="CK110" s="1300"/>
      <c r="CL110" s="1300"/>
      <c r="CM110" s="1300"/>
      <c r="CN110" s="1300"/>
      <c r="CO110" s="1300"/>
      <c r="CP110" s="1300"/>
      <c r="CQ110" s="1300"/>
      <c r="CR110" s="1301"/>
      <c r="CS110" s="1294">
        <f>CS112+CS113+CS114</f>
        <v>0</v>
      </c>
      <c r="CT110" s="1295"/>
      <c r="CU110" s="1295"/>
      <c r="CV110" s="1295"/>
      <c r="CW110" s="1295"/>
      <c r="CX110" s="1295"/>
      <c r="CY110" s="1295"/>
      <c r="CZ110" s="1295"/>
      <c r="DA110" s="1295"/>
      <c r="DB110" s="1295"/>
      <c r="DC110" s="1295"/>
      <c r="DD110" s="1295"/>
      <c r="DE110" s="1303"/>
      <c r="DF110" s="1294">
        <f>DF112+DF113+DF114</f>
        <v>0</v>
      </c>
      <c r="DG110" s="1295"/>
      <c r="DH110" s="1295"/>
      <c r="DI110" s="1295"/>
      <c r="DJ110" s="1295"/>
      <c r="DK110" s="1295"/>
      <c r="DL110" s="1295"/>
      <c r="DM110" s="1295"/>
      <c r="DN110" s="1295"/>
      <c r="DO110" s="1295"/>
      <c r="DP110" s="1295"/>
      <c r="DQ110" s="1295"/>
      <c r="DR110" s="1303"/>
      <c r="DS110" s="1294">
        <f>DS112+DS113+DS114</f>
        <v>0</v>
      </c>
      <c r="DT110" s="1295"/>
      <c r="DU110" s="1295"/>
      <c r="DV110" s="1295"/>
      <c r="DW110" s="1295"/>
      <c r="DX110" s="1295"/>
      <c r="DY110" s="1295"/>
      <c r="DZ110" s="1295"/>
      <c r="EA110" s="1295"/>
      <c r="EB110" s="1295"/>
      <c r="EC110" s="1295"/>
      <c r="ED110" s="1295"/>
      <c r="EE110" s="1303"/>
      <c r="EF110" s="1294">
        <f>EF112+EF113+EF114</f>
        <v>0</v>
      </c>
      <c r="EG110" s="1295"/>
      <c r="EH110" s="1295"/>
      <c r="EI110" s="1295"/>
      <c r="EJ110" s="1295"/>
      <c r="EK110" s="1295"/>
      <c r="EL110" s="1295"/>
      <c r="EM110" s="1295"/>
      <c r="EN110" s="1295"/>
      <c r="EO110" s="1295"/>
      <c r="EP110" s="1295"/>
      <c r="EQ110" s="1295"/>
      <c r="ER110" s="1296"/>
    </row>
    <row r="111" spans="1:148" s="353" customFormat="1" ht="12.75" customHeight="1">
      <c r="A111" s="1254" t="s">
        <v>326</v>
      </c>
      <c r="B111" s="1255"/>
      <c r="C111" s="1255"/>
      <c r="D111" s="1255"/>
      <c r="E111" s="1255"/>
      <c r="F111" s="1255"/>
      <c r="G111" s="1255"/>
      <c r="H111" s="1255"/>
      <c r="I111" s="1255"/>
      <c r="J111" s="1255"/>
      <c r="K111" s="1255"/>
      <c r="L111" s="1255"/>
      <c r="M111" s="1255"/>
      <c r="N111" s="1255"/>
      <c r="O111" s="1255"/>
      <c r="P111" s="1255"/>
      <c r="Q111" s="1255"/>
      <c r="R111" s="1255"/>
      <c r="S111" s="1255"/>
      <c r="T111" s="1255"/>
      <c r="U111" s="1255"/>
      <c r="V111" s="1255"/>
      <c r="W111" s="1255"/>
      <c r="X111" s="1255"/>
      <c r="Y111" s="1255"/>
      <c r="Z111" s="1255"/>
      <c r="AA111" s="1255"/>
      <c r="AB111" s="1255"/>
      <c r="AC111" s="1255"/>
      <c r="AD111" s="1255"/>
      <c r="AE111" s="1255"/>
      <c r="AF111" s="1255"/>
      <c r="AG111" s="1255"/>
      <c r="AH111" s="1255"/>
      <c r="AI111" s="1255"/>
      <c r="AJ111" s="1255"/>
      <c r="AK111" s="1255"/>
      <c r="AL111" s="1255"/>
      <c r="AM111" s="1255"/>
      <c r="AN111" s="1255"/>
      <c r="AO111" s="1255"/>
      <c r="AP111" s="1255"/>
      <c r="AQ111" s="1255"/>
      <c r="AR111" s="1255"/>
      <c r="AS111" s="1255"/>
      <c r="AT111" s="1255"/>
      <c r="AU111" s="1255"/>
      <c r="AV111" s="1255"/>
      <c r="AW111" s="1255"/>
      <c r="AX111" s="1255"/>
      <c r="AY111" s="1255"/>
      <c r="AZ111" s="1255"/>
      <c r="BA111" s="1255"/>
      <c r="BB111" s="1255"/>
      <c r="BC111" s="1255"/>
      <c r="BD111" s="1255"/>
      <c r="BE111" s="1255"/>
      <c r="BF111" s="1255"/>
      <c r="BG111" s="1255"/>
      <c r="BH111" s="1255"/>
      <c r="BI111" s="1255"/>
      <c r="BJ111" s="1255"/>
      <c r="BK111" s="1255"/>
      <c r="BL111" s="1255"/>
      <c r="BM111" s="1255"/>
      <c r="BN111" s="1255"/>
      <c r="BO111" s="1255"/>
      <c r="BP111" s="1255"/>
      <c r="BQ111" s="1255"/>
      <c r="BR111" s="1255"/>
      <c r="BS111" s="1255"/>
      <c r="BT111" s="1255"/>
      <c r="BU111" s="1255"/>
      <c r="BV111" s="1255"/>
      <c r="BW111" s="1255"/>
      <c r="BX111" s="142"/>
      <c r="BY111" s="143"/>
      <c r="BZ111" s="143"/>
      <c r="CA111" s="143"/>
      <c r="CB111" s="143"/>
      <c r="CC111" s="143"/>
      <c r="CD111" s="143"/>
      <c r="CE111" s="144"/>
      <c r="CF111" s="145"/>
      <c r="CG111" s="146"/>
      <c r="CH111" s="146"/>
      <c r="CI111" s="146"/>
      <c r="CJ111" s="146"/>
      <c r="CK111" s="146"/>
      <c r="CL111" s="146"/>
      <c r="CM111" s="146"/>
      <c r="CN111" s="146"/>
      <c r="CO111" s="146"/>
      <c r="CP111" s="146"/>
      <c r="CQ111" s="146"/>
      <c r="CR111" s="147"/>
      <c r="CS111" s="138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  <c r="DD111" s="139"/>
      <c r="DE111" s="140"/>
      <c r="DF111" s="138"/>
      <c r="DG111" s="139"/>
      <c r="DH111" s="139"/>
      <c r="DI111" s="139"/>
      <c r="DJ111" s="139"/>
      <c r="DK111" s="139"/>
      <c r="DL111" s="139"/>
      <c r="DM111" s="139"/>
      <c r="DN111" s="139"/>
      <c r="DO111" s="139"/>
      <c r="DP111" s="139"/>
      <c r="DQ111" s="139"/>
      <c r="DR111" s="140"/>
      <c r="DS111" s="138"/>
      <c r="DT111" s="139"/>
      <c r="DU111" s="139"/>
      <c r="DV111" s="139"/>
      <c r="DW111" s="139"/>
      <c r="DX111" s="139"/>
      <c r="DY111" s="139"/>
      <c r="DZ111" s="139"/>
      <c r="EA111" s="139"/>
      <c r="EB111" s="139"/>
      <c r="EC111" s="139"/>
      <c r="ED111" s="139"/>
      <c r="EE111" s="140"/>
      <c r="EF111" s="138"/>
      <c r="EG111" s="139"/>
      <c r="EH111" s="139"/>
      <c r="EI111" s="139"/>
      <c r="EJ111" s="139"/>
      <c r="EK111" s="139"/>
      <c r="EL111" s="139"/>
      <c r="EM111" s="139"/>
      <c r="EN111" s="139"/>
      <c r="EO111" s="139"/>
      <c r="EP111" s="139"/>
      <c r="EQ111" s="139"/>
      <c r="ER111" s="141"/>
    </row>
    <row r="112" spans="1:148" s="353" customFormat="1" ht="35.25" customHeight="1">
      <c r="A112" s="1256" t="s">
        <v>740</v>
      </c>
      <c r="B112" s="1257"/>
      <c r="C112" s="1257"/>
      <c r="D112" s="1257"/>
      <c r="E112" s="1257"/>
      <c r="F112" s="1257"/>
      <c r="G112" s="1257"/>
      <c r="H112" s="1257"/>
      <c r="I112" s="1257"/>
      <c r="J112" s="1257"/>
      <c r="K112" s="1257"/>
      <c r="L112" s="1257"/>
      <c r="M112" s="1257"/>
      <c r="N112" s="1257"/>
      <c r="O112" s="1257"/>
      <c r="P112" s="1257"/>
      <c r="Q112" s="1257"/>
      <c r="R112" s="1257"/>
      <c r="S112" s="1257"/>
      <c r="T112" s="1257"/>
      <c r="U112" s="1257"/>
      <c r="V112" s="1257"/>
      <c r="W112" s="1257"/>
      <c r="X112" s="1257"/>
      <c r="Y112" s="1257"/>
      <c r="Z112" s="1257"/>
      <c r="AA112" s="1257"/>
      <c r="AB112" s="1257"/>
      <c r="AC112" s="1257"/>
      <c r="AD112" s="1257"/>
      <c r="AE112" s="1257"/>
      <c r="AF112" s="1257"/>
      <c r="AG112" s="1257"/>
      <c r="AH112" s="1257"/>
      <c r="AI112" s="1257"/>
      <c r="AJ112" s="1257"/>
      <c r="AK112" s="1257"/>
      <c r="AL112" s="1257"/>
      <c r="AM112" s="1257"/>
      <c r="AN112" s="1257"/>
      <c r="AO112" s="1257"/>
      <c r="AP112" s="1257"/>
      <c r="AQ112" s="1257"/>
      <c r="AR112" s="1257"/>
      <c r="AS112" s="1257"/>
      <c r="AT112" s="1257"/>
      <c r="AU112" s="1257"/>
      <c r="AV112" s="1257"/>
      <c r="AW112" s="1257"/>
      <c r="AX112" s="1257"/>
      <c r="AY112" s="1257"/>
      <c r="AZ112" s="1257"/>
      <c r="BA112" s="1257"/>
      <c r="BB112" s="1257"/>
      <c r="BC112" s="1257"/>
      <c r="BD112" s="1257"/>
      <c r="BE112" s="1257"/>
      <c r="BF112" s="1257"/>
      <c r="BG112" s="1257"/>
      <c r="BH112" s="1257"/>
      <c r="BI112" s="1257"/>
      <c r="BJ112" s="1257"/>
      <c r="BK112" s="1257"/>
      <c r="BL112" s="1257"/>
      <c r="BM112" s="1257"/>
      <c r="BN112" s="1257"/>
      <c r="BO112" s="1257"/>
      <c r="BP112" s="1257"/>
      <c r="BQ112" s="1257"/>
      <c r="BR112" s="1257"/>
      <c r="BS112" s="1257"/>
      <c r="BT112" s="1257"/>
      <c r="BU112" s="1257"/>
      <c r="BV112" s="1257"/>
      <c r="BW112" s="1257"/>
      <c r="BX112" s="1244" t="s">
        <v>323</v>
      </c>
      <c r="BY112" s="1245"/>
      <c r="BZ112" s="1245"/>
      <c r="CA112" s="1245"/>
      <c r="CB112" s="1245"/>
      <c r="CC112" s="1245"/>
      <c r="CD112" s="1245"/>
      <c r="CE112" s="1246"/>
      <c r="CF112" s="1247" t="s">
        <v>160</v>
      </c>
      <c r="CG112" s="1248"/>
      <c r="CH112" s="1248"/>
      <c r="CI112" s="1248"/>
      <c r="CJ112" s="1248"/>
      <c r="CK112" s="1248"/>
      <c r="CL112" s="1248"/>
      <c r="CM112" s="1248"/>
      <c r="CN112" s="1248"/>
      <c r="CO112" s="1248"/>
      <c r="CP112" s="1248"/>
      <c r="CQ112" s="1248"/>
      <c r="CR112" s="1249"/>
      <c r="CS112" s="1250">
        <f>ВСЕГО!F69</f>
        <v>0</v>
      </c>
      <c r="CT112" s="1251"/>
      <c r="CU112" s="1251"/>
      <c r="CV112" s="1251"/>
      <c r="CW112" s="1251"/>
      <c r="CX112" s="1251"/>
      <c r="CY112" s="1251"/>
      <c r="CZ112" s="1251"/>
      <c r="DA112" s="1251"/>
      <c r="DB112" s="1251"/>
      <c r="DC112" s="1251"/>
      <c r="DD112" s="1251"/>
      <c r="DE112" s="1252"/>
      <c r="DF112" s="1250">
        <f>ВСЕГО!F177</f>
        <v>0</v>
      </c>
      <c r="DG112" s="1251"/>
      <c r="DH112" s="1251"/>
      <c r="DI112" s="1251"/>
      <c r="DJ112" s="1251"/>
      <c r="DK112" s="1251"/>
      <c r="DL112" s="1251"/>
      <c r="DM112" s="1251"/>
      <c r="DN112" s="1251"/>
      <c r="DO112" s="1251"/>
      <c r="DP112" s="1251"/>
      <c r="DQ112" s="1251"/>
      <c r="DR112" s="1252"/>
      <c r="DS112" s="1250">
        <f>ВСЕГО!F285</f>
        <v>0</v>
      </c>
      <c r="DT112" s="1251"/>
      <c r="DU112" s="1251"/>
      <c r="DV112" s="1251"/>
      <c r="DW112" s="1251"/>
      <c r="DX112" s="1251"/>
      <c r="DY112" s="1251"/>
      <c r="DZ112" s="1251"/>
      <c r="EA112" s="1251"/>
      <c r="EB112" s="1251"/>
      <c r="EC112" s="1251"/>
      <c r="ED112" s="1251"/>
      <c r="EE112" s="1252"/>
      <c r="EF112" s="1250"/>
      <c r="EG112" s="1251"/>
      <c r="EH112" s="1251"/>
      <c r="EI112" s="1251"/>
      <c r="EJ112" s="1251"/>
      <c r="EK112" s="1251"/>
      <c r="EL112" s="1251"/>
      <c r="EM112" s="1251"/>
      <c r="EN112" s="1251"/>
      <c r="EO112" s="1251"/>
      <c r="EP112" s="1251"/>
      <c r="EQ112" s="1251"/>
      <c r="ER112" s="1253"/>
    </row>
    <row r="113" spans="1:149" s="353" customFormat="1" ht="35.25" customHeight="1">
      <c r="A113" s="1222" t="s">
        <v>741</v>
      </c>
      <c r="B113" s="1223"/>
      <c r="C113" s="1223"/>
      <c r="D113" s="1223"/>
      <c r="E113" s="1223"/>
      <c r="F113" s="1223"/>
      <c r="G113" s="1223"/>
      <c r="H113" s="1223"/>
      <c r="I113" s="1223"/>
      <c r="J113" s="1223"/>
      <c r="K113" s="1223"/>
      <c r="L113" s="1223"/>
      <c r="M113" s="1223"/>
      <c r="N113" s="1223"/>
      <c r="O113" s="1223"/>
      <c r="P113" s="1223"/>
      <c r="Q113" s="1223"/>
      <c r="R113" s="1223"/>
      <c r="S113" s="1223"/>
      <c r="T113" s="1223"/>
      <c r="U113" s="1223"/>
      <c r="V113" s="1223"/>
      <c r="W113" s="1223"/>
      <c r="X113" s="1223"/>
      <c r="Y113" s="1223"/>
      <c r="Z113" s="1223"/>
      <c r="AA113" s="1223"/>
      <c r="AB113" s="1223"/>
      <c r="AC113" s="1223"/>
      <c r="AD113" s="1223"/>
      <c r="AE113" s="1223"/>
      <c r="AF113" s="1223"/>
      <c r="AG113" s="1223"/>
      <c r="AH113" s="1223"/>
      <c r="AI113" s="1223"/>
      <c r="AJ113" s="1223"/>
      <c r="AK113" s="1223"/>
      <c r="AL113" s="1223"/>
      <c r="AM113" s="1223"/>
      <c r="AN113" s="1223"/>
      <c r="AO113" s="1223"/>
      <c r="AP113" s="1223"/>
      <c r="AQ113" s="1223"/>
      <c r="AR113" s="1223"/>
      <c r="AS113" s="1223"/>
      <c r="AT113" s="1223"/>
      <c r="AU113" s="1223"/>
      <c r="AV113" s="1223"/>
      <c r="AW113" s="1223"/>
      <c r="AX113" s="1223"/>
      <c r="AY113" s="1223"/>
      <c r="AZ113" s="1223"/>
      <c r="BA113" s="1223"/>
      <c r="BB113" s="1223"/>
      <c r="BC113" s="1223"/>
      <c r="BD113" s="1223"/>
      <c r="BE113" s="1223"/>
      <c r="BF113" s="1223"/>
      <c r="BG113" s="1223"/>
      <c r="BH113" s="1223"/>
      <c r="BI113" s="1223"/>
      <c r="BJ113" s="1223"/>
      <c r="BK113" s="1223"/>
      <c r="BL113" s="1223"/>
      <c r="BM113" s="1223"/>
      <c r="BN113" s="1223"/>
      <c r="BO113" s="1223"/>
      <c r="BP113" s="1223"/>
      <c r="BQ113" s="1223"/>
      <c r="BR113" s="1223"/>
      <c r="BS113" s="1223"/>
      <c r="BT113" s="1223"/>
      <c r="BU113" s="1223"/>
      <c r="BV113" s="1223"/>
      <c r="BW113" s="1223"/>
      <c r="BX113" s="1244" t="s">
        <v>323</v>
      </c>
      <c r="BY113" s="1245"/>
      <c r="BZ113" s="1245"/>
      <c r="CA113" s="1245"/>
      <c r="CB113" s="1245"/>
      <c r="CC113" s="1245"/>
      <c r="CD113" s="1245"/>
      <c r="CE113" s="1246"/>
      <c r="CF113" s="1247" t="s">
        <v>160</v>
      </c>
      <c r="CG113" s="1248"/>
      <c r="CH113" s="1248"/>
      <c r="CI113" s="1248"/>
      <c r="CJ113" s="1248"/>
      <c r="CK113" s="1248"/>
      <c r="CL113" s="1248"/>
      <c r="CM113" s="1248"/>
      <c r="CN113" s="1248"/>
      <c r="CO113" s="1248"/>
      <c r="CP113" s="1248"/>
      <c r="CQ113" s="1248"/>
      <c r="CR113" s="1249"/>
      <c r="CS113" s="1250">
        <f>ВСЕГО!G69</f>
        <v>0</v>
      </c>
      <c r="CT113" s="1251"/>
      <c r="CU113" s="1251"/>
      <c r="CV113" s="1251"/>
      <c r="CW113" s="1251"/>
      <c r="CX113" s="1251"/>
      <c r="CY113" s="1251"/>
      <c r="CZ113" s="1251"/>
      <c r="DA113" s="1251"/>
      <c r="DB113" s="1251"/>
      <c r="DC113" s="1251"/>
      <c r="DD113" s="1251"/>
      <c r="DE113" s="1252"/>
      <c r="DF113" s="1250">
        <f>ВСЕГО!G177</f>
        <v>0</v>
      </c>
      <c r="DG113" s="1251"/>
      <c r="DH113" s="1251"/>
      <c r="DI113" s="1251"/>
      <c r="DJ113" s="1251"/>
      <c r="DK113" s="1251"/>
      <c r="DL113" s="1251"/>
      <c r="DM113" s="1251"/>
      <c r="DN113" s="1251"/>
      <c r="DO113" s="1251"/>
      <c r="DP113" s="1251"/>
      <c r="DQ113" s="1251"/>
      <c r="DR113" s="1252"/>
      <c r="DS113" s="1250">
        <f>ВСЕГО!G285</f>
        <v>0</v>
      </c>
      <c r="DT113" s="1251"/>
      <c r="DU113" s="1251"/>
      <c r="DV113" s="1251"/>
      <c r="DW113" s="1251"/>
      <c r="DX113" s="1251"/>
      <c r="DY113" s="1251"/>
      <c r="DZ113" s="1251"/>
      <c r="EA113" s="1251"/>
      <c r="EB113" s="1251"/>
      <c r="EC113" s="1251"/>
      <c r="ED113" s="1251"/>
      <c r="EE113" s="1252"/>
      <c r="EF113" s="1250"/>
      <c r="EG113" s="1251"/>
      <c r="EH113" s="1251"/>
      <c r="EI113" s="1251"/>
      <c r="EJ113" s="1251"/>
      <c r="EK113" s="1251"/>
      <c r="EL113" s="1251"/>
      <c r="EM113" s="1251"/>
      <c r="EN113" s="1251"/>
      <c r="EO113" s="1251"/>
      <c r="EP113" s="1251"/>
      <c r="EQ113" s="1251"/>
      <c r="ER113" s="1253"/>
    </row>
    <row r="114" spans="1:149" s="353" customFormat="1" ht="35.25" customHeight="1">
      <c r="A114" s="1222" t="s">
        <v>742</v>
      </c>
      <c r="B114" s="1223"/>
      <c r="C114" s="1223"/>
      <c r="D114" s="1223"/>
      <c r="E114" s="1223"/>
      <c r="F114" s="1223"/>
      <c r="G114" s="1223"/>
      <c r="H114" s="1223"/>
      <c r="I114" s="1223"/>
      <c r="J114" s="1223"/>
      <c r="K114" s="1223"/>
      <c r="L114" s="1223"/>
      <c r="M114" s="1223"/>
      <c r="N114" s="1223"/>
      <c r="O114" s="1223"/>
      <c r="P114" s="1223"/>
      <c r="Q114" s="1223"/>
      <c r="R114" s="1223"/>
      <c r="S114" s="1223"/>
      <c r="T114" s="1223"/>
      <c r="U114" s="1223"/>
      <c r="V114" s="1223"/>
      <c r="W114" s="1223"/>
      <c r="X114" s="1223"/>
      <c r="Y114" s="1223"/>
      <c r="Z114" s="1223"/>
      <c r="AA114" s="1223"/>
      <c r="AB114" s="1223"/>
      <c r="AC114" s="1223"/>
      <c r="AD114" s="1223"/>
      <c r="AE114" s="1223"/>
      <c r="AF114" s="1223"/>
      <c r="AG114" s="1223"/>
      <c r="AH114" s="1223"/>
      <c r="AI114" s="1223"/>
      <c r="AJ114" s="1223"/>
      <c r="AK114" s="1223"/>
      <c r="AL114" s="1223"/>
      <c r="AM114" s="1223"/>
      <c r="AN114" s="1223"/>
      <c r="AO114" s="1223"/>
      <c r="AP114" s="1223"/>
      <c r="AQ114" s="1223"/>
      <c r="AR114" s="1223"/>
      <c r="AS114" s="1223"/>
      <c r="AT114" s="1223"/>
      <c r="AU114" s="1223"/>
      <c r="AV114" s="1223"/>
      <c r="AW114" s="1223"/>
      <c r="AX114" s="1223"/>
      <c r="AY114" s="1223"/>
      <c r="AZ114" s="1223"/>
      <c r="BA114" s="1223"/>
      <c r="BB114" s="1223"/>
      <c r="BC114" s="1223"/>
      <c r="BD114" s="1223"/>
      <c r="BE114" s="1223"/>
      <c r="BF114" s="1223"/>
      <c r="BG114" s="1223"/>
      <c r="BH114" s="1223"/>
      <c r="BI114" s="1223"/>
      <c r="BJ114" s="1223"/>
      <c r="BK114" s="1223"/>
      <c r="BL114" s="1223"/>
      <c r="BM114" s="1223"/>
      <c r="BN114" s="1223"/>
      <c r="BO114" s="1223"/>
      <c r="BP114" s="1223"/>
      <c r="BQ114" s="1223"/>
      <c r="BR114" s="1223"/>
      <c r="BS114" s="1223"/>
      <c r="BT114" s="1223"/>
      <c r="BU114" s="1223"/>
      <c r="BV114" s="1223"/>
      <c r="BW114" s="1223"/>
      <c r="BX114" s="1244" t="s">
        <v>323</v>
      </c>
      <c r="BY114" s="1245"/>
      <c r="BZ114" s="1245"/>
      <c r="CA114" s="1245"/>
      <c r="CB114" s="1245"/>
      <c r="CC114" s="1245"/>
      <c r="CD114" s="1245"/>
      <c r="CE114" s="1246"/>
      <c r="CF114" s="1247" t="s">
        <v>160</v>
      </c>
      <c r="CG114" s="1248"/>
      <c r="CH114" s="1248"/>
      <c r="CI114" s="1248"/>
      <c r="CJ114" s="1248"/>
      <c r="CK114" s="1248"/>
      <c r="CL114" s="1248"/>
      <c r="CM114" s="1248"/>
      <c r="CN114" s="1248"/>
      <c r="CO114" s="1248"/>
      <c r="CP114" s="1248"/>
      <c r="CQ114" s="1248"/>
      <c r="CR114" s="1249"/>
      <c r="CS114" s="1250">
        <f>ВСЕГО!H69</f>
        <v>0</v>
      </c>
      <c r="CT114" s="1251"/>
      <c r="CU114" s="1251"/>
      <c r="CV114" s="1251"/>
      <c r="CW114" s="1251"/>
      <c r="CX114" s="1251"/>
      <c r="CY114" s="1251"/>
      <c r="CZ114" s="1251"/>
      <c r="DA114" s="1251"/>
      <c r="DB114" s="1251"/>
      <c r="DC114" s="1251"/>
      <c r="DD114" s="1251"/>
      <c r="DE114" s="1252"/>
      <c r="DF114" s="1250">
        <f>ВСЕГО!H177</f>
        <v>0</v>
      </c>
      <c r="DG114" s="1251"/>
      <c r="DH114" s="1251"/>
      <c r="DI114" s="1251"/>
      <c r="DJ114" s="1251"/>
      <c r="DK114" s="1251"/>
      <c r="DL114" s="1251"/>
      <c r="DM114" s="1251"/>
      <c r="DN114" s="1251"/>
      <c r="DO114" s="1251"/>
      <c r="DP114" s="1251"/>
      <c r="DQ114" s="1251"/>
      <c r="DR114" s="1252"/>
      <c r="DS114" s="1250">
        <f>ВСЕГО!H285</f>
        <v>0</v>
      </c>
      <c r="DT114" s="1251"/>
      <c r="DU114" s="1251"/>
      <c r="DV114" s="1251"/>
      <c r="DW114" s="1251"/>
      <c r="DX114" s="1251"/>
      <c r="DY114" s="1251"/>
      <c r="DZ114" s="1251"/>
      <c r="EA114" s="1251"/>
      <c r="EB114" s="1251"/>
      <c r="EC114" s="1251"/>
      <c r="ED114" s="1251"/>
      <c r="EE114" s="1252"/>
      <c r="EF114" s="1250"/>
      <c r="EG114" s="1251"/>
      <c r="EH114" s="1251"/>
      <c r="EI114" s="1251"/>
      <c r="EJ114" s="1251"/>
      <c r="EK114" s="1251"/>
      <c r="EL114" s="1251"/>
      <c r="EM114" s="1251"/>
      <c r="EN114" s="1251"/>
      <c r="EO114" s="1251"/>
      <c r="EP114" s="1251"/>
      <c r="EQ114" s="1251"/>
      <c r="ER114" s="1253"/>
    </row>
    <row r="115" spans="1:149" ht="27" customHeight="1">
      <c r="A115" s="1297" t="s">
        <v>324</v>
      </c>
      <c r="B115" s="1298"/>
      <c r="C115" s="1298"/>
      <c r="D115" s="1298"/>
      <c r="E115" s="1298"/>
      <c r="F115" s="1298"/>
      <c r="G115" s="1298"/>
      <c r="H115" s="1298"/>
      <c r="I115" s="1298"/>
      <c r="J115" s="1298"/>
      <c r="K115" s="1298"/>
      <c r="L115" s="1298"/>
      <c r="M115" s="1298"/>
      <c r="N115" s="1298"/>
      <c r="O115" s="1298"/>
      <c r="P115" s="1298"/>
      <c r="Q115" s="1298"/>
      <c r="R115" s="1298"/>
      <c r="S115" s="1298"/>
      <c r="T115" s="1298"/>
      <c r="U115" s="1298"/>
      <c r="V115" s="1298"/>
      <c r="W115" s="1298"/>
      <c r="X115" s="1298"/>
      <c r="Y115" s="1298"/>
      <c r="Z115" s="1298"/>
      <c r="AA115" s="1298"/>
      <c r="AB115" s="1298"/>
      <c r="AC115" s="1298"/>
      <c r="AD115" s="1298"/>
      <c r="AE115" s="1298"/>
      <c r="AF115" s="1298"/>
      <c r="AG115" s="1298"/>
      <c r="AH115" s="1298"/>
      <c r="AI115" s="1298"/>
      <c r="AJ115" s="1298"/>
      <c r="AK115" s="1298"/>
      <c r="AL115" s="1298"/>
      <c r="AM115" s="1298"/>
      <c r="AN115" s="1298"/>
      <c r="AO115" s="1298"/>
      <c r="AP115" s="1298"/>
      <c r="AQ115" s="1298"/>
      <c r="AR115" s="1298"/>
      <c r="AS115" s="1298"/>
      <c r="AT115" s="1298"/>
      <c r="AU115" s="1298"/>
      <c r="AV115" s="1298"/>
      <c r="AW115" s="1298"/>
      <c r="AX115" s="1298"/>
      <c r="AY115" s="1298"/>
      <c r="AZ115" s="1298"/>
      <c r="BA115" s="1298"/>
      <c r="BB115" s="1298"/>
      <c r="BC115" s="1298"/>
      <c r="BD115" s="1298"/>
      <c r="BE115" s="1298"/>
      <c r="BF115" s="1298"/>
      <c r="BG115" s="1298"/>
      <c r="BH115" s="1298"/>
      <c r="BI115" s="1298"/>
      <c r="BJ115" s="1298"/>
      <c r="BK115" s="1298"/>
      <c r="BL115" s="1298"/>
      <c r="BM115" s="1298"/>
      <c r="BN115" s="1298"/>
      <c r="BO115" s="1298"/>
      <c r="BP115" s="1298"/>
      <c r="BQ115" s="1298"/>
      <c r="BR115" s="1298"/>
      <c r="BS115" s="1298"/>
      <c r="BT115" s="1298"/>
      <c r="BU115" s="1298"/>
      <c r="BV115" s="1298"/>
      <c r="BW115" s="1298"/>
      <c r="BX115" s="1299" t="s">
        <v>325</v>
      </c>
      <c r="BY115" s="1300"/>
      <c r="BZ115" s="1300"/>
      <c r="CA115" s="1300"/>
      <c r="CB115" s="1300"/>
      <c r="CC115" s="1300"/>
      <c r="CD115" s="1300"/>
      <c r="CE115" s="1301"/>
      <c r="CF115" s="1302" t="s">
        <v>159</v>
      </c>
      <c r="CG115" s="1300"/>
      <c r="CH115" s="1300"/>
      <c r="CI115" s="1300"/>
      <c r="CJ115" s="1300"/>
      <c r="CK115" s="1300"/>
      <c r="CL115" s="1300"/>
      <c r="CM115" s="1300"/>
      <c r="CN115" s="1300"/>
      <c r="CO115" s="1300"/>
      <c r="CP115" s="1300"/>
      <c r="CQ115" s="1300"/>
      <c r="CR115" s="1301"/>
      <c r="CS115" s="1294">
        <f>CS117+CS118+CS119</f>
        <v>17522945.009999998</v>
      </c>
      <c r="CT115" s="1295"/>
      <c r="CU115" s="1295"/>
      <c r="CV115" s="1295"/>
      <c r="CW115" s="1295"/>
      <c r="CX115" s="1295"/>
      <c r="CY115" s="1295"/>
      <c r="CZ115" s="1295"/>
      <c r="DA115" s="1295"/>
      <c r="DB115" s="1295"/>
      <c r="DC115" s="1295"/>
      <c r="DD115" s="1295"/>
      <c r="DE115" s="1303"/>
      <c r="DF115" s="1294">
        <f>DF117+DF118+DF119</f>
        <v>4684646.7200000007</v>
      </c>
      <c r="DG115" s="1295"/>
      <c r="DH115" s="1295"/>
      <c r="DI115" s="1295"/>
      <c r="DJ115" s="1295"/>
      <c r="DK115" s="1295"/>
      <c r="DL115" s="1295"/>
      <c r="DM115" s="1295"/>
      <c r="DN115" s="1295"/>
      <c r="DO115" s="1295"/>
      <c r="DP115" s="1295"/>
      <c r="DQ115" s="1295"/>
      <c r="DR115" s="1303"/>
      <c r="DS115" s="1294">
        <f>DS117+DS118+DS119</f>
        <v>6144577.6100000003</v>
      </c>
      <c r="DT115" s="1295"/>
      <c r="DU115" s="1295"/>
      <c r="DV115" s="1295"/>
      <c r="DW115" s="1295"/>
      <c r="DX115" s="1295"/>
      <c r="DY115" s="1295"/>
      <c r="DZ115" s="1295"/>
      <c r="EA115" s="1295"/>
      <c r="EB115" s="1295"/>
      <c r="EC115" s="1295"/>
      <c r="ED115" s="1295"/>
      <c r="EE115" s="1303"/>
      <c r="EF115" s="1294">
        <f>EF117+EF118+EF119</f>
        <v>0</v>
      </c>
      <c r="EG115" s="1295"/>
      <c r="EH115" s="1295"/>
      <c r="EI115" s="1295"/>
      <c r="EJ115" s="1295"/>
      <c r="EK115" s="1295"/>
      <c r="EL115" s="1295"/>
      <c r="EM115" s="1295"/>
      <c r="EN115" s="1295"/>
      <c r="EO115" s="1295"/>
      <c r="EP115" s="1295"/>
      <c r="EQ115" s="1295"/>
      <c r="ER115" s="1296"/>
      <c r="ES115" s="403" t="s">
        <v>749</v>
      </c>
    </row>
    <row r="116" spans="1:149" ht="12.75" customHeight="1">
      <c r="A116" s="1254" t="s">
        <v>326</v>
      </c>
      <c r="B116" s="1255"/>
      <c r="C116" s="1255"/>
      <c r="D116" s="1255"/>
      <c r="E116" s="1255"/>
      <c r="F116" s="1255"/>
      <c r="G116" s="1255"/>
      <c r="H116" s="1255"/>
      <c r="I116" s="1255"/>
      <c r="J116" s="1255"/>
      <c r="K116" s="1255"/>
      <c r="L116" s="1255"/>
      <c r="M116" s="1255"/>
      <c r="N116" s="1255"/>
      <c r="O116" s="1255"/>
      <c r="P116" s="1255"/>
      <c r="Q116" s="1255"/>
      <c r="R116" s="1255"/>
      <c r="S116" s="1255"/>
      <c r="T116" s="1255"/>
      <c r="U116" s="1255"/>
      <c r="V116" s="1255"/>
      <c r="W116" s="1255"/>
      <c r="X116" s="1255"/>
      <c r="Y116" s="1255"/>
      <c r="Z116" s="1255"/>
      <c r="AA116" s="1255"/>
      <c r="AB116" s="1255"/>
      <c r="AC116" s="1255"/>
      <c r="AD116" s="1255"/>
      <c r="AE116" s="1255"/>
      <c r="AF116" s="1255"/>
      <c r="AG116" s="1255"/>
      <c r="AH116" s="1255"/>
      <c r="AI116" s="1255"/>
      <c r="AJ116" s="1255"/>
      <c r="AK116" s="1255"/>
      <c r="AL116" s="1255"/>
      <c r="AM116" s="1255"/>
      <c r="AN116" s="1255"/>
      <c r="AO116" s="1255"/>
      <c r="AP116" s="1255"/>
      <c r="AQ116" s="1255"/>
      <c r="AR116" s="1255"/>
      <c r="AS116" s="1255"/>
      <c r="AT116" s="1255"/>
      <c r="AU116" s="1255"/>
      <c r="AV116" s="1255"/>
      <c r="AW116" s="1255"/>
      <c r="AX116" s="1255"/>
      <c r="AY116" s="1255"/>
      <c r="AZ116" s="1255"/>
      <c r="BA116" s="1255"/>
      <c r="BB116" s="1255"/>
      <c r="BC116" s="1255"/>
      <c r="BD116" s="1255"/>
      <c r="BE116" s="1255"/>
      <c r="BF116" s="1255"/>
      <c r="BG116" s="1255"/>
      <c r="BH116" s="1255"/>
      <c r="BI116" s="1255"/>
      <c r="BJ116" s="1255"/>
      <c r="BK116" s="1255"/>
      <c r="BL116" s="1255"/>
      <c r="BM116" s="1255"/>
      <c r="BN116" s="1255"/>
      <c r="BO116" s="1255"/>
      <c r="BP116" s="1255"/>
      <c r="BQ116" s="1255"/>
      <c r="BR116" s="1255"/>
      <c r="BS116" s="1255"/>
      <c r="BT116" s="1255"/>
      <c r="BU116" s="1255"/>
      <c r="BV116" s="1255"/>
      <c r="BW116" s="1255"/>
      <c r="BX116" s="142"/>
      <c r="BY116" s="143"/>
      <c r="BZ116" s="143"/>
      <c r="CA116" s="143"/>
      <c r="CB116" s="143"/>
      <c r="CC116" s="143"/>
      <c r="CD116" s="143"/>
      <c r="CE116" s="144"/>
      <c r="CF116" s="145"/>
      <c r="CG116" s="146"/>
      <c r="CH116" s="146"/>
      <c r="CI116" s="146"/>
      <c r="CJ116" s="146"/>
      <c r="CK116" s="146"/>
      <c r="CL116" s="146"/>
      <c r="CM116" s="146"/>
      <c r="CN116" s="146"/>
      <c r="CO116" s="146"/>
      <c r="CP116" s="146"/>
      <c r="CQ116" s="146"/>
      <c r="CR116" s="147"/>
      <c r="CS116" s="138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  <c r="DD116" s="139"/>
      <c r="DE116" s="140"/>
      <c r="DF116" s="349"/>
      <c r="DG116" s="350"/>
      <c r="DH116" s="350"/>
      <c r="DI116" s="350"/>
      <c r="DJ116" s="350"/>
      <c r="DK116" s="350"/>
      <c r="DL116" s="350"/>
      <c r="DM116" s="350"/>
      <c r="DN116" s="350"/>
      <c r="DO116" s="350"/>
      <c r="DP116" s="350"/>
      <c r="DQ116" s="350"/>
      <c r="DR116" s="351"/>
      <c r="DS116" s="349"/>
      <c r="DT116" s="350"/>
      <c r="DU116" s="350"/>
      <c r="DV116" s="350"/>
      <c r="DW116" s="350"/>
      <c r="DX116" s="350"/>
      <c r="DY116" s="350"/>
      <c r="DZ116" s="350"/>
      <c r="EA116" s="350"/>
      <c r="EB116" s="350"/>
      <c r="EC116" s="350"/>
      <c r="ED116" s="350"/>
      <c r="EE116" s="351"/>
      <c r="EF116" s="349"/>
      <c r="EG116" s="350"/>
      <c r="EH116" s="350"/>
      <c r="EI116" s="350"/>
      <c r="EJ116" s="350"/>
      <c r="EK116" s="350"/>
      <c r="EL116" s="350"/>
      <c r="EM116" s="350"/>
      <c r="EN116" s="350"/>
      <c r="EO116" s="350"/>
      <c r="EP116" s="350"/>
      <c r="EQ116" s="350"/>
      <c r="ER116" s="352"/>
    </row>
    <row r="117" spans="1:149" ht="21.75" customHeight="1">
      <c r="A117" s="1256" t="s">
        <v>723</v>
      </c>
      <c r="B117" s="1263"/>
      <c r="C117" s="1263"/>
      <c r="D117" s="1263"/>
      <c r="E117" s="1263"/>
      <c r="F117" s="1263"/>
      <c r="G117" s="1263"/>
      <c r="H117" s="1263"/>
      <c r="I117" s="1263"/>
      <c r="J117" s="1263"/>
      <c r="K117" s="1263"/>
      <c r="L117" s="1263"/>
      <c r="M117" s="1263"/>
      <c r="N117" s="1263"/>
      <c r="O117" s="1263"/>
      <c r="P117" s="1263"/>
      <c r="Q117" s="1263"/>
      <c r="R117" s="1263"/>
      <c r="S117" s="1263"/>
      <c r="T117" s="1263"/>
      <c r="U117" s="1263"/>
      <c r="V117" s="1263"/>
      <c r="W117" s="1263"/>
      <c r="X117" s="1263"/>
      <c r="Y117" s="1263"/>
      <c r="Z117" s="1263"/>
      <c r="AA117" s="1263"/>
      <c r="AB117" s="1263"/>
      <c r="AC117" s="1263"/>
      <c r="AD117" s="1263"/>
      <c r="AE117" s="1263"/>
      <c r="AF117" s="1263"/>
      <c r="AG117" s="1263"/>
      <c r="AH117" s="1263"/>
      <c r="AI117" s="1263"/>
      <c r="AJ117" s="1263"/>
      <c r="AK117" s="1263"/>
      <c r="AL117" s="1263"/>
      <c r="AM117" s="1263"/>
      <c r="AN117" s="1263"/>
      <c r="AO117" s="1263"/>
      <c r="AP117" s="1263"/>
      <c r="AQ117" s="1263"/>
      <c r="AR117" s="1263"/>
      <c r="AS117" s="1263"/>
      <c r="AT117" s="1263"/>
      <c r="AU117" s="1263"/>
      <c r="AV117" s="1263"/>
      <c r="AW117" s="1263"/>
      <c r="AX117" s="1263"/>
      <c r="AY117" s="1263"/>
      <c r="AZ117" s="1263"/>
      <c r="BA117" s="1263"/>
      <c r="BB117" s="1263"/>
      <c r="BC117" s="1263"/>
      <c r="BD117" s="1263"/>
      <c r="BE117" s="1263"/>
      <c r="BF117" s="1263"/>
      <c r="BG117" s="1263"/>
      <c r="BH117" s="1263"/>
      <c r="BI117" s="1263"/>
      <c r="BJ117" s="1263"/>
      <c r="BK117" s="1263"/>
      <c r="BL117" s="1263"/>
      <c r="BM117" s="1263"/>
      <c r="BN117" s="1263"/>
      <c r="BO117" s="1263"/>
      <c r="BP117" s="1263"/>
      <c r="BQ117" s="1263"/>
      <c r="BR117" s="1263"/>
      <c r="BS117" s="1263"/>
      <c r="BT117" s="1263"/>
      <c r="BU117" s="1263"/>
      <c r="BV117" s="1263"/>
      <c r="BW117" s="1264"/>
      <c r="BX117" s="1244" t="s">
        <v>43</v>
      </c>
      <c r="BY117" s="1245"/>
      <c r="BZ117" s="1245"/>
      <c r="CA117" s="1245"/>
      <c r="CB117" s="1245"/>
      <c r="CC117" s="1245"/>
      <c r="CD117" s="1245"/>
      <c r="CE117" s="1246"/>
      <c r="CF117" s="1247" t="s">
        <v>159</v>
      </c>
      <c r="CG117" s="1248"/>
      <c r="CH117" s="1248"/>
      <c r="CI117" s="1248"/>
      <c r="CJ117" s="1248"/>
      <c r="CK117" s="1248"/>
      <c r="CL117" s="1248"/>
      <c r="CM117" s="1248"/>
      <c r="CN117" s="1248"/>
      <c r="CO117" s="1248"/>
      <c r="CP117" s="1248"/>
      <c r="CQ117" s="1248"/>
      <c r="CR117" s="1249"/>
      <c r="CS117" s="1250">
        <f>ВСЕГО!F74</f>
        <v>13702774.989999998</v>
      </c>
      <c r="CT117" s="1251"/>
      <c r="CU117" s="1251"/>
      <c r="CV117" s="1251"/>
      <c r="CW117" s="1251"/>
      <c r="CX117" s="1251"/>
      <c r="CY117" s="1251"/>
      <c r="CZ117" s="1251"/>
      <c r="DA117" s="1251"/>
      <c r="DB117" s="1251"/>
      <c r="DC117" s="1251"/>
      <c r="DD117" s="1251"/>
      <c r="DE117" s="1252"/>
      <c r="DF117" s="1250">
        <f>ВСЕГО!F182</f>
        <v>4684646.7200000007</v>
      </c>
      <c r="DG117" s="1251"/>
      <c r="DH117" s="1251"/>
      <c r="DI117" s="1251"/>
      <c r="DJ117" s="1251"/>
      <c r="DK117" s="1251"/>
      <c r="DL117" s="1251"/>
      <c r="DM117" s="1251"/>
      <c r="DN117" s="1251"/>
      <c r="DO117" s="1251"/>
      <c r="DP117" s="1251"/>
      <c r="DQ117" s="1251"/>
      <c r="DR117" s="1252"/>
      <c r="DS117" s="1250">
        <f>ВСЕГО!F290</f>
        <v>6144577.6100000003</v>
      </c>
      <c r="DT117" s="1251"/>
      <c r="DU117" s="1251"/>
      <c r="DV117" s="1251"/>
      <c r="DW117" s="1251"/>
      <c r="DX117" s="1251"/>
      <c r="DY117" s="1251"/>
      <c r="DZ117" s="1251"/>
      <c r="EA117" s="1251"/>
      <c r="EB117" s="1251"/>
      <c r="EC117" s="1251"/>
      <c r="ED117" s="1251"/>
      <c r="EE117" s="1252"/>
      <c r="EF117" s="1250"/>
      <c r="EG117" s="1251"/>
      <c r="EH117" s="1251"/>
      <c r="EI117" s="1251"/>
      <c r="EJ117" s="1251"/>
      <c r="EK117" s="1251"/>
      <c r="EL117" s="1251"/>
      <c r="EM117" s="1251"/>
      <c r="EN117" s="1251"/>
      <c r="EO117" s="1251"/>
      <c r="EP117" s="1251"/>
      <c r="EQ117" s="1251"/>
      <c r="ER117" s="1253"/>
    </row>
    <row r="118" spans="1:149" ht="20.25" customHeight="1">
      <c r="A118" s="1256" t="s">
        <v>724</v>
      </c>
      <c r="B118" s="1263"/>
      <c r="C118" s="1263"/>
      <c r="D118" s="1263"/>
      <c r="E118" s="1263"/>
      <c r="F118" s="1263"/>
      <c r="G118" s="1263"/>
      <c r="H118" s="1263"/>
      <c r="I118" s="1263"/>
      <c r="J118" s="1263"/>
      <c r="K118" s="1263"/>
      <c r="L118" s="1263"/>
      <c r="M118" s="1263"/>
      <c r="N118" s="1263"/>
      <c r="O118" s="1263"/>
      <c r="P118" s="1263"/>
      <c r="Q118" s="1263"/>
      <c r="R118" s="1263"/>
      <c r="S118" s="1263"/>
      <c r="T118" s="1263"/>
      <c r="U118" s="1263"/>
      <c r="V118" s="1263"/>
      <c r="W118" s="1263"/>
      <c r="X118" s="1263"/>
      <c r="Y118" s="1263"/>
      <c r="Z118" s="1263"/>
      <c r="AA118" s="1263"/>
      <c r="AB118" s="1263"/>
      <c r="AC118" s="1263"/>
      <c r="AD118" s="1263"/>
      <c r="AE118" s="1263"/>
      <c r="AF118" s="1263"/>
      <c r="AG118" s="1263"/>
      <c r="AH118" s="1263"/>
      <c r="AI118" s="1263"/>
      <c r="AJ118" s="1263"/>
      <c r="AK118" s="1263"/>
      <c r="AL118" s="1263"/>
      <c r="AM118" s="1263"/>
      <c r="AN118" s="1263"/>
      <c r="AO118" s="1263"/>
      <c r="AP118" s="1263"/>
      <c r="AQ118" s="1263"/>
      <c r="AR118" s="1263"/>
      <c r="AS118" s="1263"/>
      <c r="AT118" s="1263"/>
      <c r="AU118" s="1263"/>
      <c r="AV118" s="1263"/>
      <c r="AW118" s="1263"/>
      <c r="AX118" s="1263"/>
      <c r="AY118" s="1263"/>
      <c r="AZ118" s="1263"/>
      <c r="BA118" s="1263"/>
      <c r="BB118" s="1263"/>
      <c r="BC118" s="1263"/>
      <c r="BD118" s="1263"/>
      <c r="BE118" s="1263"/>
      <c r="BF118" s="1263"/>
      <c r="BG118" s="1263"/>
      <c r="BH118" s="1263"/>
      <c r="BI118" s="1263"/>
      <c r="BJ118" s="1263"/>
      <c r="BK118" s="1263"/>
      <c r="BL118" s="1263"/>
      <c r="BM118" s="1263"/>
      <c r="BN118" s="1263"/>
      <c r="BO118" s="1263"/>
      <c r="BP118" s="1263"/>
      <c r="BQ118" s="1263"/>
      <c r="BR118" s="1263"/>
      <c r="BS118" s="1263"/>
      <c r="BT118" s="1263"/>
      <c r="BU118" s="1263"/>
      <c r="BV118" s="1263"/>
      <c r="BW118" s="1264"/>
      <c r="BX118" s="1224" t="s">
        <v>43</v>
      </c>
      <c r="BY118" s="1225"/>
      <c r="BZ118" s="1225"/>
      <c r="CA118" s="1225"/>
      <c r="CB118" s="1225"/>
      <c r="CC118" s="1225"/>
      <c r="CD118" s="1225"/>
      <c r="CE118" s="1226"/>
      <c r="CF118" s="1247" t="s">
        <v>159</v>
      </c>
      <c r="CG118" s="1248"/>
      <c r="CH118" s="1248"/>
      <c r="CI118" s="1248"/>
      <c r="CJ118" s="1248"/>
      <c r="CK118" s="1248"/>
      <c r="CL118" s="1248"/>
      <c r="CM118" s="1248"/>
      <c r="CN118" s="1248"/>
      <c r="CO118" s="1248"/>
      <c r="CP118" s="1248"/>
      <c r="CQ118" s="1248"/>
      <c r="CR118" s="1249"/>
      <c r="CS118" s="1230">
        <f>ВСЕГО!G74</f>
        <v>3344234.04</v>
      </c>
      <c r="CT118" s="1231"/>
      <c r="CU118" s="1231"/>
      <c r="CV118" s="1231"/>
      <c r="CW118" s="1231"/>
      <c r="CX118" s="1231"/>
      <c r="CY118" s="1231"/>
      <c r="CZ118" s="1231"/>
      <c r="DA118" s="1231"/>
      <c r="DB118" s="1231"/>
      <c r="DC118" s="1231"/>
      <c r="DD118" s="1231"/>
      <c r="DE118" s="1232"/>
      <c r="DF118" s="1230">
        <f>ВСЕГО!G182</f>
        <v>0</v>
      </c>
      <c r="DG118" s="1231"/>
      <c r="DH118" s="1231"/>
      <c r="DI118" s="1231"/>
      <c r="DJ118" s="1231"/>
      <c r="DK118" s="1231"/>
      <c r="DL118" s="1231"/>
      <c r="DM118" s="1231"/>
      <c r="DN118" s="1231"/>
      <c r="DO118" s="1231"/>
      <c r="DP118" s="1231"/>
      <c r="DQ118" s="1231"/>
      <c r="DR118" s="1232"/>
      <c r="DS118" s="1230">
        <f>ВСЕГО!G290</f>
        <v>0</v>
      </c>
      <c r="DT118" s="1231"/>
      <c r="DU118" s="1231"/>
      <c r="DV118" s="1231"/>
      <c r="DW118" s="1231"/>
      <c r="DX118" s="1231"/>
      <c r="DY118" s="1231"/>
      <c r="DZ118" s="1231"/>
      <c r="EA118" s="1231"/>
      <c r="EB118" s="1231"/>
      <c r="EC118" s="1231"/>
      <c r="ED118" s="1231"/>
      <c r="EE118" s="1232"/>
      <c r="EF118" s="1230"/>
      <c r="EG118" s="1231"/>
      <c r="EH118" s="1231"/>
      <c r="EI118" s="1231"/>
      <c r="EJ118" s="1231"/>
      <c r="EK118" s="1231"/>
      <c r="EL118" s="1231"/>
      <c r="EM118" s="1231"/>
      <c r="EN118" s="1231"/>
      <c r="EO118" s="1231"/>
      <c r="EP118" s="1231"/>
      <c r="EQ118" s="1231"/>
      <c r="ER118" s="1233"/>
    </row>
    <row r="119" spans="1:149" ht="27.75" customHeight="1">
      <c r="A119" s="1256" t="s">
        <v>725</v>
      </c>
      <c r="B119" s="1263"/>
      <c r="C119" s="1263"/>
      <c r="D119" s="1263"/>
      <c r="E119" s="1263"/>
      <c r="F119" s="1263"/>
      <c r="G119" s="1263"/>
      <c r="H119" s="1263"/>
      <c r="I119" s="1263"/>
      <c r="J119" s="1263"/>
      <c r="K119" s="1263"/>
      <c r="L119" s="1263"/>
      <c r="M119" s="1263"/>
      <c r="N119" s="1263"/>
      <c r="O119" s="1263"/>
      <c r="P119" s="1263"/>
      <c r="Q119" s="1263"/>
      <c r="R119" s="1263"/>
      <c r="S119" s="1263"/>
      <c r="T119" s="1263"/>
      <c r="U119" s="1263"/>
      <c r="V119" s="1263"/>
      <c r="W119" s="1263"/>
      <c r="X119" s="1263"/>
      <c r="Y119" s="1263"/>
      <c r="Z119" s="1263"/>
      <c r="AA119" s="1263"/>
      <c r="AB119" s="1263"/>
      <c r="AC119" s="1263"/>
      <c r="AD119" s="1263"/>
      <c r="AE119" s="1263"/>
      <c r="AF119" s="1263"/>
      <c r="AG119" s="1263"/>
      <c r="AH119" s="1263"/>
      <c r="AI119" s="1263"/>
      <c r="AJ119" s="1263"/>
      <c r="AK119" s="1263"/>
      <c r="AL119" s="1263"/>
      <c r="AM119" s="1263"/>
      <c r="AN119" s="1263"/>
      <c r="AO119" s="1263"/>
      <c r="AP119" s="1263"/>
      <c r="AQ119" s="1263"/>
      <c r="AR119" s="1263"/>
      <c r="AS119" s="1263"/>
      <c r="AT119" s="1263"/>
      <c r="AU119" s="1263"/>
      <c r="AV119" s="1263"/>
      <c r="AW119" s="1263"/>
      <c r="AX119" s="1263"/>
      <c r="AY119" s="1263"/>
      <c r="AZ119" s="1263"/>
      <c r="BA119" s="1263"/>
      <c r="BB119" s="1263"/>
      <c r="BC119" s="1263"/>
      <c r="BD119" s="1263"/>
      <c r="BE119" s="1263"/>
      <c r="BF119" s="1263"/>
      <c r="BG119" s="1263"/>
      <c r="BH119" s="1263"/>
      <c r="BI119" s="1263"/>
      <c r="BJ119" s="1263"/>
      <c r="BK119" s="1263"/>
      <c r="BL119" s="1263"/>
      <c r="BM119" s="1263"/>
      <c r="BN119" s="1263"/>
      <c r="BO119" s="1263"/>
      <c r="BP119" s="1263"/>
      <c r="BQ119" s="1263"/>
      <c r="BR119" s="1263"/>
      <c r="BS119" s="1263"/>
      <c r="BT119" s="1263"/>
      <c r="BU119" s="1263"/>
      <c r="BV119" s="1263"/>
      <c r="BW119" s="1264"/>
      <c r="BX119" s="1224" t="s">
        <v>43</v>
      </c>
      <c r="BY119" s="1225"/>
      <c r="BZ119" s="1225"/>
      <c r="CA119" s="1225"/>
      <c r="CB119" s="1225"/>
      <c r="CC119" s="1225"/>
      <c r="CD119" s="1225"/>
      <c r="CE119" s="1226"/>
      <c r="CF119" s="1247" t="s">
        <v>159</v>
      </c>
      <c r="CG119" s="1248"/>
      <c r="CH119" s="1248"/>
      <c r="CI119" s="1248"/>
      <c r="CJ119" s="1248"/>
      <c r="CK119" s="1248"/>
      <c r="CL119" s="1248"/>
      <c r="CM119" s="1248"/>
      <c r="CN119" s="1248"/>
      <c r="CO119" s="1248"/>
      <c r="CP119" s="1248"/>
      <c r="CQ119" s="1248"/>
      <c r="CR119" s="1249"/>
      <c r="CS119" s="1230">
        <f>ВСЕГО!H74</f>
        <v>475935.98</v>
      </c>
      <c r="CT119" s="1231"/>
      <c r="CU119" s="1231"/>
      <c r="CV119" s="1231"/>
      <c r="CW119" s="1231"/>
      <c r="CX119" s="1231"/>
      <c r="CY119" s="1231"/>
      <c r="CZ119" s="1231"/>
      <c r="DA119" s="1231"/>
      <c r="DB119" s="1231"/>
      <c r="DC119" s="1231"/>
      <c r="DD119" s="1231"/>
      <c r="DE119" s="1232"/>
      <c r="DF119" s="1230">
        <f>ВСЕГО!H182</f>
        <v>0</v>
      </c>
      <c r="DG119" s="1231"/>
      <c r="DH119" s="1231"/>
      <c r="DI119" s="1231"/>
      <c r="DJ119" s="1231"/>
      <c r="DK119" s="1231"/>
      <c r="DL119" s="1231"/>
      <c r="DM119" s="1231"/>
      <c r="DN119" s="1231"/>
      <c r="DO119" s="1231"/>
      <c r="DP119" s="1231"/>
      <c r="DQ119" s="1231"/>
      <c r="DR119" s="1232"/>
      <c r="DS119" s="1230">
        <f>ВСЕГО!H290</f>
        <v>0</v>
      </c>
      <c r="DT119" s="1231"/>
      <c r="DU119" s="1231"/>
      <c r="DV119" s="1231"/>
      <c r="DW119" s="1231"/>
      <c r="DX119" s="1231"/>
      <c r="DY119" s="1231"/>
      <c r="DZ119" s="1231"/>
      <c r="EA119" s="1231"/>
      <c r="EB119" s="1231"/>
      <c r="EC119" s="1231"/>
      <c r="ED119" s="1231"/>
      <c r="EE119" s="1232"/>
      <c r="EF119" s="1230"/>
      <c r="EG119" s="1231"/>
      <c r="EH119" s="1231"/>
      <c r="EI119" s="1231"/>
      <c r="EJ119" s="1231"/>
      <c r="EK119" s="1231"/>
      <c r="EL119" s="1231"/>
      <c r="EM119" s="1231"/>
      <c r="EN119" s="1231"/>
      <c r="EO119" s="1231"/>
      <c r="EP119" s="1231"/>
      <c r="EQ119" s="1231"/>
      <c r="ER119" s="1233"/>
    </row>
    <row r="120" spans="1:149" ht="38.25" customHeight="1">
      <c r="A120" s="1234" t="s">
        <v>327</v>
      </c>
      <c r="B120" s="1235"/>
      <c r="C120" s="1235"/>
      <c r="D120" s="1235"/>
      <c r="E120" s="1235"/>
      <c r="F120" s="1235"/>
      <c r="G120" s="1235"/>
      <c r="H120" s="1235"/>
      <c r="I120" s="1235"/>
      <c r="J120" s="1235"/>
      <c r="K120" s="1235"/>
      <c r="L120" s="1235"/>
      <c r="M120" s="1235"/>
      <c r="N120" s="1235"/>
      <c r="O120" s="1235"/>
      <c r="P120" s="1235"/>
      <c r="Q120" s="1235"/>
      <c r="R120" s="1235"/>
      <c r="S120" s="1235"/>
      <c r="T120" s="1235"/>
      <c r="U120" s="1235"/>
      <c r="V120" s="1235"/>
      <c r="W120" s="1235"/>
      <c r="X120" s="1235"/>
      <c r="Y120" s="1235"/>
      <c r="Z120" s="1235"/>
      <c r="AA120" s="1235"/>
      <c r="AB120" s="1235"/>
      <c r="AC120" s="1235"/>
      <c r="AD120" s="1235"/>
      <c r="AE120" s="1235"/>
      <c r="AF120" s="1235"/>
      <c r="AG120" s="1235"/>
      <c r="AH120" s="1235"/>
      <c r="AI120" s="1235"/>
      <c r="AJ120" s="1235"/>
      <c r="AK120" s="1235"/>
      <c r="AL120" s="1235"/>
      <c r="AM120" s="1235"/>
      <c r="AN120" s="1235"/>
      <c r="AO120" s="1235"/>
      <c r="AP120" s="1235"/>
      <c r="AQ120" s="1235"/>
      <c r="AR120" s="1235"/>
      <c r="AS120" s="1235"/>
      <c r="AT120" s="1235"/>
      <c r="AU120" s="1235"/>
      <c r="AV120" s="1235"/>
      <c r="AW120" s="1235"/>
      <c r="AX120" s="1235"/>
      <c r="AY120" s="1235"/>
      <c r="AZ120" s="1235"/>
      <c r="BA120" s="1235"/>
      <c r="BB120" s="1235"/>
      <c r="BC120" s="1235"/>
      <c r="BD120" s="1235"/>
      <c r="BE120" s="1235"/>
      <c r="BF120" s="1235"/>
      <c r="BG120" s="1235"/>
      <c r="BH120" s="1235"/>
      <c r="BI120" s="1235"/>
      <c r="BJ120" s="1235"/>
      <c r="BK120" s="1235"/>
      <c r="BL120" s="1235"/>
      <c r="BM120" s="1235"/>
      <c r="BN120" s="1235"/>
      <c r="BO120" s="1235"/>
      <c r="BP120" s="1235"/>
      <c r="BQ120" s="1235"/>
      <c r="BR120" s="1235"/>
      <c r="BS120" s="1235"/>
      <c r="BT120" s="1235"/>
      <c r="BU120" s="1235"/>
      <c r="BV120" s="1235"/>
      <c r="BW120" s="1235"/>
      <c r="BX120" s="1236" t="s">
        <v>328</v>
      </c>
      <c r="BY120" s="1237"/>
      <c r="BZ120" s="1237"/>
      <c r="CA120" s="1237"/>
      <c r="CB120" s="1237"/>
      <c r="CC120" s="1237"/>
      <c r="CD120" s="1237"/>
      <c r="CE120" s="1238"/>
      <c r="CF120" s="1239" t="s">
        <v>61</v>
      </c>
      <c r="CG120" s="1237"/>
      <c r="CH120" s="1237"/>
      <c r="CI120" s="1237"/>
      <c r="CJ120" s="1237"/>
      <c r="CK120" s="1237"/>
      <c r="CL120" s="1237"/>
      <c r="CM120" s="1237"/>
      <c r="CN120" s="1237"/>
      <c r="CO120" s="1237"/>
      <c r="CP120" s="1237"/>
      <c r="CQ120" s="1237"/>
      <c r="CR120" s="1238"/>
      <c r="CS120" s="1240">
        <f>CS124+CS125+CS126</f>
        <v>2526600</v>
      </c>
      <c r="CT120" s="1241"/>
      <c r="CU120" s="1241"/>
      <c r="CV120" s="1241"/>
      <c r="CW120" s="1241"/>
      <c r="CX120" s="1241"/>
      <c r="CY120" s="1241"/>
      <c r="CZ120" s="1241"/>
      <c r="DA120" s="1241"/>
      <c r="DB120" s="1241"/>
      <c r="DC120" s="1241"/>
      <c r="DD120" s="1241"/>
      <c r="DE120" s="1242"/>
      <c r="DF120" s="1240">
        <f>DF124+DF125+DF126</f>
        <v>0</v>
      </c>
      <c r="DG120" s="1241"/>
      <c r="DH120" s="1241"/>
      <c r="DI120" s="1241"/>
      <c r="DJ120" s="1241"/>
      <c r="DK120" s="1241"/>
      <c r="DL120" s="1241"/>
      <c r="DM120" s="1241"/>
      <c r="DN120" s="1241"/>
      <c r="DO120" s="1241"/>
      <c r="DP120" s="1241"/>
      <c r="DQ120" s="1241"/>
      <c r="DR120" s="1242"/>
      <c r="DS120" s="1240">
        <f>DS124+DS125+DS126</f>
        <v>0</v>
      </c>
      <c r="DT120" s="1241"/>
      <c r="DU120" s="1241"/>
      <c r="DV120" s="1241"/>
      <c r="DW120" s="1241"/>
      <c r="DX120" s="1241"/>
      <c r="DY120" s="1241"/>
      <c r="DZ120" s="1241"/>
      <c r="EA120" s="1241"/>
      <c r="EB120" s="1241"/>
      <c r="EC120" s="1241"/>
      <c r="ED120" s="1241"/>
      <c r="EE120" s="1242"/>
      <c r="EF120" s="1240" t="s">
        <v>43</v>
      </c>
      <c r="EG120" s="1241"/>
      <c r="EH120" s="1241"/>
      <c r="EI120" s="1241"/>
      <c r="EJ120" s="1241"/>
      <c r="EK120" s="1241"/>
      <c r="EL120" s="1241"/>
      <c r="EM120" s="1241"/>
      <c r="EN120" s="1241"/>
      <c r="EO120" s="1241"/>
      <c r="EP120" s="1241"/>
      <c r="EQ120" s="1241"/>
      <c r="ER120" s="1243"/>
    </row>
    <row r="121" spans="1:149" ht="31.5" hidden="1" customHeight="1">
      <c r="A121" s="1275" t="s">
        <v>329</v>
      </c>
      <c r="B121" s="1276"/>
      <c r="C121" s="1276"/>
      <c r="D121" s="1276"/>
      <c r="E121" s="1276"/>
      <c r="F121" s="1276"/>
      <c r="G121" s="1276"/>
      <c r="H121" s="1276"/>
      <c r="I121" s="1276"/>
      <c r="J121" s="1276"/>
      <c r="K121" s="1276"/>
      <c r="L121" s="1276"/>
      <c r="M121" s="1276"/>
      <c r="N121" s="1276"/>
      <c r="O121" s="1276"/>
      <c r="P121" s="1276"/>
      <c r="Q121" s="1276"/>
      <c r="R121" s="1276"/>
      <c r="S121" s="1276"/>
      <c r="T121" s="1276"/>
      <c r="U121" s="1276"/>
      <c r="V121" s="1276"/>
      <c r="W121" s="1276"/>
      <c r="X121" s="1276"/>
      <c r="Y121" s="1276"/>
      <c r="Z121" s="1276"/>
      <c r="AA121" s="1276"/>
      <c r="AB121" s="1276"/>
      <c r="AC121" s="1276"/>
      <c r="AD121" s="1276"/>
      <c r="AE121" s="1276"/>
      <c r="AF121" s="1276"/>
      <c r="AG121" s="1276"/>
      <c r="AH121" s="1276"/>
      <c r="AI121" s="1276"/>
      <c r="AJ121" s="1276"/>
      <c r="AK121" s="1276"/>
      <c r="AL121" s="1276"/>
      <c r="AM121" s="1276"/>
      <c r="AN121" s="1276"/>
      <c r="AO121" s="1276"/>
      <c r="AP121" s="1276"/>
      <c r="AQ121" s="1276"/>
      <c r="AR121" s="1276"/>
      <c r="AS121" s="1276"/>
      <c r="AT121" s="1276"/>
      <c r="AU121" s="1276"/>
      <c r="AV121" s="1276"/>
      <c r="AW121" s="1276"/>
      <c r="AX121" s="1276"/>
      <c r="AY121" s="1276"/>
      <c r="AZ121" s="1276"/>
      <c r="BA121" s="1276"/>
      <c r="BB121" s="1276"/>
      <c r="BC121" s="1276"/>
      <c r="BD121" s="1276"/>
      <c r="BE121" s="1276"/>
      <c r="BF121" s="1276"/>
      <c r="BG121" s="1276"/>
      <c r="BH121" s="1276"/>
      <c r="BI121" s="1276"/>
      <c r="BJ121" s="1276"/>
      <c r="BK121" s="1276"/>
      <c r="BL121" s="1276"/>
      <c r="BM121" s="1276"/>
      <c r="BN121" s="1276"/>
      <c r="BO121" s="1276"/>
      <c r="BP121" s="1276"/>
      <c r="BQ121" s="1276"/>
      <c r="BR121" s="1276"/>
      <c r="BS121" s="1276"/>
      <c r="BT121" s="1276"/>
      <c r="BU121" s="1276"/>
      <c r="BV121" s="1276"/>
      <c r="BW121" s="1276"/>
      <c r="BX121" s="1277" t="s">
        <v>330</v>
      </c>
      <c r="BY121" s="1278"/>
      <c r="BZ121" s="1278"/>
      <c r="CA121" s="1278"/>
      <c r="CB121" s="1278"/>
      <c r="CC121" s="1278"/>
      <c r="CD121" s="1278"/>
      <c r="CE121" s="1279"/>
      <c r="CF121" s="1280" t="s">
        <v>32</v>
      </c>
      <c r="CG121" s="1281"/>
      <c r="CH121" s="1281"/>
      <c r="CI121" s="1281"/>
      <c r="CJ121" s="1281"/>
      <c r="CK121" s="1281"/>
      <c r="CL121" s="1281"/>
      <c r="CM121" s="1281"/>
      <c r="CN121" s="1281"/>
      <c r="CO121" s="1281"/>
      <c r="CP121" s="1281"/>
      <c r="CQ121" s="1281"/>
      <c r="CR121" s="1282"/>
      <c r="CS121" s="1283"/>
      <c r="CT121" s="1284"/>
      <c r="CU121" s="1284"/>
      <c r="CV121" s="1284"/>
      <c r="CW121" s="1284"/>
      <c r="CX121" s="1284"/>
      <c r="CY121" s="1284"/>
      <c r="CZ121" s="1284"/>
      <c r="DA121" s="1284"/>
      <c r="DB121" s="1284"/>
      <c r="DC121" s="1284"/>
      <c r="DD121" s="1284"/>
      <c r="DE121" s="1285"/>
      <c r="DF121" s="1283"/>
      <c r="DG121" s="1284"/>
      <c r="DH121" s="1284"/>
      <c r="DI121" s="1284"/>
      <c r="DJ121" s="1284"/>
      <c r="DK121" s="1284"/>
      <c r="DL121" s="1284"/>
      <c r="DM121" s="1284"/>
      <c r="DN121" s="1284"/>
      <c r="DO121" s="1284"/>
      <c r="DP121" s="1284"/>
      <c r="DQ121" s="1284"/>
      <c r="DR121" s="1285"/>
      <c r="DS121" s="1283"/>
      <c r="DT121" s="1284"/>
      <c r="DU121" s="1284"/>
      <c r="DV121" s="1284"/>
      <c r="DW121" s="1284"/>
      <c r="DX121" s="1284"/>
      <c r="DY121" s="1284"/>
      <c r="DZ121" s="1284"/>
      <c r="EA121" s="1284"/>
      <c r="EB121" s="1284"/>
      <c r="EC121" s="1284"/>
      <c r="ED121" s="1284"/>
      <c r="EE121" s="1285"/>
      <c r="EF121" s="1283"/>
      <c r="EG121" s="1284"/>
      <c r="EH121" s="1284"/>
      <c r="EI121" s="1284"/>
      <c r="EJ121" s="1284"/>
      <c r="EK121" s="1284"/>
      <c r="EL121" s="1284"/>
      <c r="EM121" s="1284"/>
      <c r="EN121" s="1284"/>
      <c r="EO121" s="1284"/>
      <c r="EP121" s="1284"/>
      <c r="EQ121" s="1284"/>
      <c r="ER121" s="1286"/>
    </row>
    <row r="122" spans="1:149" ht="46.5" hidden="1" customHeight="1">
      <c r="A122" s="1275" t="s">
        <v>331</v>
      </c>
      <c r="B122" s="1276"/>
      <c r="C122" s="1276"/>
      <c r="D122" s="1276"/>
      <c r="E122" s="1276"/>
      <c r="F122" s="1276"/>
      <c r="G122" s="1276"/>
      <c r="H122" s="1276"/>
      <c r="I122" s="1276"/>
      <c r="J122" s="1276"/>
      <c r="K122" s="1276"/>
      <c r="L122" s="1276"/>
      <c r="M122" s="1276"/>
      <c r="N122" s="1276"/>
      <c r="O122" s="1276"/>
      <c r="P122" s="1276"/>
      <c r="Q122" s="1276"/>
      <c r="R122" s="1276"/>
      <c r="S122" s="1276"/>
      <c r="T122" s="1276"/>
      <c r="U122" s="1276"/>
      <c r="V122" s="1276"/>
      <c r="W122" s="1276"/>
      <c r="X122" s="1276"/>
      <c r="Y122" s="1276"/>
      <c r="Z122" s="1276"/>
      <c r="AA122" s="1276"/>
      <c r="AB122" s="1276"/>
      <c r="AC122" s="1276"/>
      <c r="AD122" s="1276"/>
      <c r="AE122" s="1276"/>
      <c r="AF122" s="1276"/>
      <c r="AG122" s="1276"/>
      <c r="AH122" s="1276"/>
      <c r="AI122" s="1276"/>
      <c r="AJ122" s="1276"/>
      <c r="AK122" s="1276"/>
      <c r="AL122" s="1276"/>
      <c r="AM122" s="1276"/>
      <c r="AN122" s="1276"/>
      <c r="AO122" s="1276"/>
      <c r="AP122" s="1276"/>
      <c r="AQ122" s="1276"/>
      <c r="AR122" s="1276"/>
      <c r="AS122" s="1276"/>
      <c r="AT122" s="1276"/>
      <c r="AU122" s="1276"/>
      <c r="AV122" s="1276"/>
      <c r="AW122" s="1276"/>
      <c r="AX122" s="1276"/>
      <c r="AY122" s="1276"/>
      <c r="AZ122" s="1276"/>
      <c r="BA122" s="1276"/>
      <c r="BB122" s="1276"/>
      <c r="BC122" s="1276"/>
      <c r="BD122" s="1276"/>
      <c r="BE122" s="1276"/>
      <c r="BF122" s="1276"/>
      <c r="BG122" s="1276"/>
      <c r="BH122" s="1276"/>
      <c r="BI122" s="1276"/>
      <c r="BJ122" s="1276"/>
      <c r="BK122" s="1276"/>
      <c r="BL122" s="1276"/>
      <c r="BM122" s="1276"/>
      <c r="BN122" s="1276"/>
      <c r="BO122" s="1276"/>
      <c r="BP122" s="1276"/>
      <c r="BQ122" s="1276"/>
      <c r="BR122" s="1276"/>
      <c r="BS122" s="1276"/>
      <c r="BT122" s="1276"/>
      <c r="BU122" s="1276"/>
      <c r="BV122" s="1276"/>
      <c r="BW122" s="1276"/>
      <c r="BX122" s="1277" t="s">
        <v>332</v>
      </c>
      <c r="BY122" s="1278"/>
      <c r="BZ122" s="1278"/>
      <c r="CA122" s="1278"/>
      <c r="CB122" s="1278"/>
      <c r="CC122" s="1278"/>
      <c r="CD122" s="1278"/>
      <c r="CE122" s="1279"/>
      <c r="CF122" s="1280" t="s">
        <v>333</v>
      </c>
      <c r="CG122" s="1281"/>
      <c r="CH122" s="1281"/>
      <c r="CI122" s="1281"/>
      <c r="CJ122" s="1281"/>
      <c r="CK122" s="1281"/>
      <c r="CL122" s="1281"/>
      <c r="CM122" s="1281"/>
      <c r="CN122" s="1281"/>
      <c r="CO122" s="1281"/>
      <c r="CP122" s="1281"/>
      <c r="CQ122" s="1281"/>
      <c r="CR122" s="1282"/>
      <c r="CS122" s="1283"/>
      <c r="CT122" s="1284"/>
      <c r="CU122" s="1284"/>
      <c r="CV122" s="1284"/>
      <c r="CW122" s="1284"/>
      <c r="CX122" s="1284"/>
      <c r="CY122" s="1284"/>
      <c r="CZ122" s="1284"/>
      <c r="DA122" s="1284"/>
      <c r="DB122" s="1284"/>
      <c r="DC122" s="1284"/>
      <c r="DD122" s="1284"/>
      <c r="DE122" s="1285"/>
      <c r="DF122" s="1283"/>
      <c r="DG122" s="1284"/>
      <c r="DH122" s="1284"/>
      <c r="DI122" s="1284"/>
      <c r="DJ122" s="1284"/>
      <c r="DK122" s="1284"/>
      <c r="DL122" s="1284"/>
      <c r="DM122" s="1284"/>
      <c r="DN122" s="1284"/>
      <c r="DO122" s="1284"/>
      <c r="DP122" s="1284"/>
      <c r="DQ122" s="1284"/>
      <c r="DR122" s="1285"/>
      <c r="DS122" s="1283"/>
      <c r="DT122" s="1284"/>
      <c r="DU122" s="1284"/>
      <c r="DV122" s="1284"/>
      <c r="DW122" s="1284"/>
      <c r="DX122" s="1284"/>
      <c r="DY122" s="1284"/>
      <c r="DZ122" s="1284"/>
      <c r="EA122" s="1284"/>
      <c r="EB122" s="1284"/>
      <c r="EC122" s="1284"/>
      <c r="ED122" s="1284"/>
      <c r="EE122" s="1285"/>
      <c r="EF122" s="1283"/>
      <c r="EG122" s="1284"/>
      <c r="EH122" s="1284"/>
      <c r="EI122" s="1284"/>
      <c r="EJ122" s="1284"/>
      <c r="EK122" s="1284"/>
      <c r="EL122" s="1284"/>
      <c r="EM122" s="1284"/>
      <c r="EN122" s="1284"/>
      <c r="EO122" s="1284"/>
      <c r="EP122" s="1284"/>
      <c r="EQ122" s="1284"/>
      <c r="ER122" s="1286"/>
    </row>
    <row r="123" spans="1:149" ht="36" hidden="1" customHeight="1">
      <c r="A123" s="1275" t="s">
        <v>334</v>
      </c>
      <c r="B123" s="1276"/>
      <c r="C123" s="1276"/>
      <c r="D123" s="1276"/>
      <c r="E123" s="1276"/>
      <c r="F123" s="1276"/>
      <c r="G123" s="1276"/>
      <c r="H123" s="1276"/>
      <c r="I123" s="1276"/>
      <c r="J123" s="1276"/>
      <c r="K123" s="1276"/>
      <c r="L123" s="1276"/>
      <c r="M123" s="1276"/>
      <c r="N123" s="1276"/>
      <c r="O123" s="1276"/>
      <c r="P123" s="1276"/>
      <c r="Q123" s="1276"/>
      <c r="R123" s="1276"/>
      <c r="S123" s="1276"/>
      <c r="T123" s="1276"/>
      <c r="U123" s="1276"/>
      <c r="V123" s="1276"/>
      <c r="W123" s="1276"/>
      <c r="X123" s="1276"/>
      <c r="Y123" s="1276"/>
      <c r="Z123" s="1276"/>
      <c r="AA123" s="1276"/>
      <c r="AB123" s="1276"/>
      <c r="AC123" s="1276"/>
      <c r="AD123" s="1276"/>
      <c r="AE123" s="1276"/>
      <c r="AF123" s="1276"/>
      <c r="AG123" s="1276"/>
      <c r="AH123" s="1276"/>
      <c r="AI123" s="1276"/>
      <c r="AJ123" s="1276"/>
      <c r="AK123" s="1276"/>
      <c r="AL123" s="1276"/>
      <c r="AM123" s="1276"/>
      <c r="AN123" s="1276"/>
      <c r="AO123" s="1276"/>
      <c r="AP123" s="1276"/>
      <c r="AQ123" s="1276"/>
      <c r="AR123" s="1276"/>
      <c r="AS123" s="1276"/>
      <c r="AT123" s="1276"/>
      <c r="AU123" s="1276"/>
      <c r="AV123" s="1276"/>
      <c r="AW123" s="1276"/>
      <c r="AX123" s="1276"/>
      <c r="AY123" s="1276"/>
      <c r="AZ123" s="1276"/>
      <c r="BA123" s="1276"/>
      <c r="BB123" s="1276"/>
      <c r="BC123" s="1276"/>
      <c r="BD123" s="1276"/>
      <c r="BE123" s="1276"/>
      <c r="BF123" s="1276"/>
      <c r="BG123" s="1276"/>
      <c r="BH123" s="1276"/>
      <c r="BI123" s="1276"/>
      <c r="BJ123" s="1276"/>
      <c r="BK123" s="1276"/>
      <c r="BL123" s="1276"/>
      <c r="BM123" s="1276"/>
      <c r="BN123" s="1276"/>
      <c r="BO123" s="1276"/>
      <c r="BP123" s="1276"/>
      <c r="BQ123" s="1276"/>
      <c r="BR123" s="1276"/>
      <c r="BS123" s="1276"/>
      <c r="BT123" s="1276"/>
      <c r="BU123" s="1276"/>
      <c r="BV123" s="1276"/>
      <c r="BW123" s="1276"/>
      <c r="BX123" s="1277" t="s">
        <v>335</v>
      </c>
      <c r="BY123" s="1278"/>
      <c r="BZ123" s="1278"/>
      <c r="CA123" s="1278"/>
      <c r="CB123" s="1278"/>
      <c r="CC123" s="1278"/>
      <c r="CD123" s="1278"/>
      <c r="CE123" s="1279"/>
      <c r="CF123" s="1280" t="s">
        <v>336</v>
      </c>
      <c r="CG123" s="1281"/>
      <c r="CH123" s="1281"/>
      <c r="CI123" s="1281"/>
      <c r="CJ123" s="1281"/>
      <c r="CK123" s="1281"/>
      <c r="CL123" s="1281"/>
      <c r="CM123" s="1281"/>
      <c r="CN123" s="1281"/>
      <c r="CO123" s="1281"/>
      <c r="CP123" s="1281"/>
      <c r="CQ123" s="1281"/>
      <c r="CR123" s="1282"/>
      <c r="CS123" s="1283"/>
      <c r="CT123" s="1284"/>
      <c r="CU123" s="1284"/>
      <c r="CV123" s="1284"/>
      <c r="CW123" s="1284"/>
      <c r="CX123" s="1284"/>
      <c r="CY123" s="1284"/>
      <c r="CZ123" s="1284"/>
      <c r="DA123" s="1284"/>
      <c r="DB123" s="1284"/>
      <c r="DC123" s="1284"/>
      <c r="DD123" s="1284"/>
      <c r="DE123" s="1285"/>
      <c r="DF123" s="1283"/>
      <c r="DG123" s="1284"/>
      <c r="DH123" s="1284"/>
      <c r="DI123" s="1284"/>
      <c r="DJ123" s="1284"/>
      <c r="DK123" s="1284"/>
      <c r="DL123" s="1284"/>
      <c r="DM123" s="1284"/>
      <c r="DN123" s="1284"/>
      <c r="DO123" s="1284"/>
      <c r="DP123" s="1284"/>
      <c r="DQ123" s="1284"/>
      <c r="DR123" s="1285"/>
      <c r="DS123" s="1283"/>
      <c r="DT123" s="1284"/>
      <c r="DU123" s="1284"/>
      <c r="DV123" s="1284"/>
      <c r="DW123" s="1284"/>
      <c r="DX123" s="1284"/>
      <c r="DY123" s="1284"/>
      <c r="DZ123" s="1284"/>
      <c r="EA123" s="1284"/>
      <c r="EB123" s="1284"/>
      <c r="EC123" s="1284"/>
      <c r="ED123" s="1284"/>
      <c r="EE123" s="1285"/>
      <c r="EF123" s="1283"/>
      <c r="EG123" s="1284"/>
      <c r="EH123" s="1284"/>
      <c r="EI123" s="1284"/>
      <c r="EJ123" s="1284"/>
      <c r="EK123" s="1284"/>
      <c r="EL123" s="1284"/>
      <c r="EM123" s="1284"/>
      <c r="EN123" s="1284"/>
      <c r="EO123" s="1284"/>
      <c r="EP123" s="1284"/>
      <c r="EQ123" s="1284"/>
      <c r="ER123" s="1286"/>
    </row>
    <row r="124" spans="1:149" s="353" customFormat="1" ht="38.25" customHeight="1">
      <c r="A124" s="1222" t="s">
        <v>746</v>
      </c>
      <c r="B124" s="1223"/>
      <c r="C124" s="1223"/>
      <c r="D124" s="1223"/>
      <c r="E124" s="1223"/>
      <c r="F124" s="1223"/>
      <c r="G124" s="1223"/>
      <c r="H124" s="1223"/>
      <c r="I124" s="1223"/>
      <c r="J124" s="1223"/>
      <c r="K124" s="1223"/>
      <c r="L124" s="1223"/>
      <c r="M124" s="1223"/>
      <c r="N124" s="1223"/>
      <c r="O124" s="1223"/>
      <c r="P124" s="1223"/>
      <c r="Q124" s="1223"/>
      <c r="R124" s="1223"/>
      <c r="S124" s="1223"/>
      <c r="T124" s="1223"/>
      <c r="U124" s="1223"/>
      <c r="V124" s="1223"/>
      <c r="W124" s="1223"/>
      <c r="X124" s="1223"/>
      <c r="Y124" s="1223"/>
      <c r="Z124" s="1223"/>
      <c r="AA124" s="1223"/>
      <c r="AB124" s="1223"/>
      <c r="AC124" s="1223"/>
      <c r="AD124" s="1223"/>
      <c r="AE124" s="1223"/>
      <c r="AF124" s="1223"/>
      <c r="AG124" s="1223"/>
      <c r="AH124" s="1223"/>
      <c r="AI124" s="1223"/>
      <c r="AJ124" s="1223"/>
      <c r="AK124" s="1223"/>
      <c r="AL124" s="1223"/>
      <c r="AM124" s="1223"/>
      <c r="AN124" s="1223"/>
      <c r="AO124" s="1223"/>
      <c r="AP124" s="1223"/>
      <c r="AQ124" s="1223"/>
      <c r="AR124" s="1223"/>
      <c r="AS124" s="1223"/>
      <c r="AT124" s="1223"/>
      <c r="AU124" s="1223"/>
      <c r="AV124" s="1223"/>
      <c r="AW124" s="1223"/>
      <c r="AX124" s="1223"/>
      <c r="AY124" s="1223"/>
      <c r="AZ124" s="1223"/>
      <c r="BA124" s="1223"/>
      <c r="BB124" s="1223"/>
      <c r="BC124" s="1223"/>
      <c r="BD124" s="1223"/>
      <c r="BE124" s="1223"/>
      <c r="BF124" s="1223"/>
      <c r="BG124" s="1223"/>
      <c r="BH124" s="1223"/>
      <c r="BI124" s="1223"/>
      <c r="BJ124" s="1223"/>
      <c r="BK124" s="1223"/>
      <c r="BL124" s="1223"/>
      <c r="BM124" s="1223"/>
      <c r="BN124" s="1223"/>
      <c r="BO124" s="1223"/>
      <c r="BP124" s="1223"/>
      <c r="BQ124" s="1223"/>
      <c r="BR124" s="1223"/>
      <c r="BS124" s="1223"/>
      <c r="BT124" s="1223"/>
      <c r="BU124" s="1223"/>
      <c r="BV124" s="1223"/>
      <c r="BW124" s="1223"/>
      <c r="BX124" s="1224" t="s">
        <v>43</v>
      </c>
      <c r="BY124" s="1225"/>
      <c r="BZ124" s="1225"/>
      <c r="CA124" s="1225"/>
      <c r="CB124" s="1225"/>
      <c r="CC124" s="1225"/>
      <c r="CD124" s="1225"/>
      <c r="CE124" s="1226"/>
      <c r="CF124" s="1227" t="s">
        <v>61</v>
      </c>
      <c r="CG124" s="1228"/>
      <c r="CH124" s="1228"/>
      <c r="CI124" s="1228"/>
      <c r="CJ124" s="1228"/>
      <c r="CK124" s="1228"/>
      <c r="CL124" s="1228"/>
      <c r="CM124" s="1228"/>
      <c r="CN124" s="1228"/>
      <c r="CO124" s="1228"/>
      <c r="CP124" s="1228"/>
      <c r="CQ124" s="1228"/>
      <c r="CR124" s="1229"/>
      <c r="CS124" s="1230">
        <f>ВСЕГО!F90</f>
        <v>0</v>
      </c>
      <c r="CT124" s="1231"/>
      <c r="CU124" s="1231"/>
      <c r="CV124" s="1231"/>
      <c r="CW124" s="1231"/>
      <c r="CX124" s="1231"/>
      <c r="CY124" s="1231"/>
      <c r="CZ124" s="1231"/>
      <c r="DA124" s="1231"/>
      <c r="DB124" s="1231"/>
      <c r="DC124" s="1231"/>
      <c r="DD124" s="1231"/>
      <c r="DE124" s="1232"/>
      <c r="DF124" s="1230">
        <f>ВСЕГО!F198</f>
        <v>0</v>
      </c>
      <c r="DG124" s="1231"/>
      <c r="DH124" s="1231"/>
      <c r="DI124" s="1231"/>
      <c r="DJ124" s="1231"/>
      <c r="DK124" s="1231"/>
      <c r="DL124" s="1231"/>
      <c r="DM124" s="1231"/>
      <c r="DN124" s="1231"/>
      <c r="DO124" s="1231"/>
      <c r="DP124" s="1231"/>
      <c r="DQ124" s="1231"/>
      <c r="DR124" s="1232"/>
      <c r="DS124" s="1230">
        <f>ВСЕГО!F306</f>
        <v>0</v>
      </c>
      <c r="DT124" s="1231"/>
      <c r="DU124" s="1231"/>
      <c r="DV124" s="1231"/>
      <c r="DW124" s="1231"/>
      <c r="DX124" s="1231"/>
      <c r="DY124" s="1231"/>
      <c r="DZ124" s="1231"/>
      <c r="EA124" s="1231"/>
      <c r="EB124" s="1231"/>
      <c r="EC124" s="1231"/>
      <c r="ED124" s="1231"/>
      <c r="EE124" s="1232"/>
      <c r="EF124" s="1230" t="s">
        <v>43</v>
      </c>
      <c r="EG124" s="1231"/>
      <c r="EH124" s="1231"/>
      <c r="EI124" s="1231"/>
      <c r="EJ124" s="1231"/>
      <c r="EK124" s="1231"/>
      <c r="EL124" s="1231"/>
      <c r="EM124" s="1231"/>
      <c r="EN124" s="1231"/>
      <c r="EO124" s="1231"/>
      <c r="EP124" s="1231"/>
      <c r="EQ124" s="1231"/>
      <c r="ER124" s="1233"/>
    </row>
    <row r="125" spans="1:149" s="353" customFormat="1" ht="38.25" customHeight="1">
      <c r="A125" s="1222" t="s">
        <v>747</v>
      </c>
      <c r="B125" s="1223"/>
      <c r="C125" s="1223"/>
      <c r="D125" s="1223"/>
      <c r="E125" s="1223"/>
      <c r="F125" s="1223"/>
      <c r="G125" s="1223"/>
      <c r="H125" s="1223"/>
      <c r="I125" s="1223"/>
      <c r="J125" s="1223"/>
      <c r="K125" s="1223"/>
      <c r="L125" s="1223"/>
      <c r="M125" s="1223"/>
      <c r="N125" s="1223"/>
      <c r="O125" s="1223"/>
      <c r="P125" s="1223"/>
      <c r="Q125" s="1223"/>
      <c r="R125" s="1223"/>
      <c r="S125" s="1223"/>
      <c r="T125" s="1223"/>
      <c r="U125" s="1223"/>
      <c r="V125" s="1223"/>
      <c r="W125" s="1223"/>
      <c r="X125" s="1223"/>
      <c r="Y125" s="1223"/>
      <c r="Z125" s="1223"/>
      <c r="AA125" s="1223"/>
      <c r="AB125" s="1223"/>
      <c r="AC125" s="1223"/>
      <c r="AD125" s="1223"/>
      <c r="AE125" s="1223"/>
      <c r="AF125" s="1223"/>
      <c r="AG125" s="1223"/>
      <c r="AH125" s="1223"/>
      <c r="AI125" s="1223"/>
      <c r="AJ125" s="1223"/>
      <c r="AK125" s="1223"/>
      <c r="AL125" s="1223"/>
      <c r="AM125" s="1223"/>
      <c r="AN125" s="1223"/>
      <c r="AO125" s="1223"/>
      <c r="AP125" s="1223"/>
      <c r="AQ125" s="1223"/>
      <c r="AR125" s="1223"/>
      <c r="AS125" s="1223"/>
      <c r="AT125" s="1223"/>
      <c r="AU125" s="1223"/>
      <c r="AV125" s="1223"/>
      <c r="AW125" s="1223"/>
      <c r="AX125" s="1223"/>
      <c r="AY125" s="1223"/>
      <c r="AZ125" s="1223"/>
      <c r="BA125" s="1223"/>
      <c r="BB125" s="1223"/>
      <c r="BC125" s="1223"/>
      <c r="BD125" s="1223"/>
      <c r="BE125" s="1223"/>
      <c r="BF125" s="1223"/>
      <c r="BG125" s="1223"/>
      <c r="BH125" s="1223"/>
      <c r="BI125" s="1223"/>
      <c r="BJ125" s="1223"/>
      <c r="BK125" s="1223"/>
      <c r="BL125" s="1223"/>
      <c r="BM125" s="1223"/>
      <c r="BN125" s="1223"/>
      <c r="BO125" s="1223"/>
      <c r="BP125" s="1223"/>
      <c r="BQ125" s="1223"/>
      <c r="BR125" s="1223"/>
      <c r="BS125" s="1223"/>
      <c r="BT125" s="1223"/>
      <c r="BU125" s="1223"/>
      <c r="BV125" s="1223"/>
      <c r="BW125" s="1223"/>
      <c r="BX125" s="1224" t="s">
        <v>43</v>
      </c>
      <c r="BY125" s="1225"/>
      <c r="BZ125" s="1225"/>
      <c r="CA125" s="1225"/>
      <c r="CB125" s="1225"/>
      <c r="CC125" s="1225"/>
      <c r="CD125" s="1225"/>
      <c r="CE125" s="1226"/>
      <c r="CF125" s="1227" t="s">
        <v>61</v>
      </c>
      <c r="CG125" s="1228"/>
      <c r="CH125" s="1228"/>
      <c r="CI125" s="1228"/>
      <c r="CJ125" s="1228"/>
      <c r="CK125" s="1228"/>
      <c r="CL125" s="1228"/>
      <c r="CM125" s="1228"/>
      <c r="CN125" s="1228"/>
      <c r="CO125" s="1228"/>
      <c r="CP125" s="1228"/>
      <c r="CQ125" s="1228"/>
      <c r="CR125" s="1229"/>
      <c r="CS125" s="1230">
        <f>ВСЕГО!G90</f>
        <v>2526600</v>
      </c>
      <c r="CT125" s="1231"/>
      <c r="CU125" s="1231"/>
      <c r="CV125" s="1231"/>
      <c r="CW125" s="1231"/>
      <c r="CX125" s="1231"/>
      <c r="CY125" s="1231"/>
      <c r="CZ125" s="1231"/>
      <c r="DA125" s="1231"/>
      <c r="DB125" s="1231"/>
      <c r="DC125" s="1231"/>
      <c r="DD125" s="1231"/>
      <c r="DE125" s="1232"/>
      <c r="DF125" s="1230">
        <f>ВСЕГО!G198</f>
        <v>0</v>
      </c>
      <c r="DG125" s="1231"/>
      <c r="DH125" s="1231"/>
      <c r="DI125" s="1231"/>
      <c r="DJ125" s="1231"/>
      <c r="DK125" s="1231"/>
      <c r="DL125" s="1231"/>
      <c r="DM125" s="1231"/>
      <c r="DN125" s="1231"/>
      <c r="DO125" s="1231"/>
      <c r="DP125" s="1231"/>
      <c r="DQ125" s="1231"/>
      <c r="DR125" s="1232"/>
      <c r="DS125" s="1230">
        <f>ВСЕГО!G306</f>
        <v>0</v>
      </c>
      <c r="DT125" s="1231"/>
      <c r="DU125" s="1231"/>
      <c r="DV125" s="1231"/>
      <c r="DW125" s="1231"/>
      <c r="DX125" s="1231"/>
      <c r="DY125" s="1231"/>
      <c r="DZ125" s="1231"/>
      <c r="EA125" s="1231"/>
      <c r="EB125" s="1231"/>
      <c r="EC125" s="1231"/>
      <c r="ED125" s="1231"/>
      <c r="EE125" s="1232"/>
      <c r="EF125" s="1230" t="s">
        <v>43</v>
      </c>
      <c r="EG125" s="1231"/>
      <c r="EH125" s="1231"/>
      <c r="EI125" s="1231"/>
      <c r="EJ125" s="1231"/>
      <c r="EK125" s="1231"/>
      <c r="EL125" s="1231"/>
      <c r="EM125" s="1231"/>
      <c r="EN125" s="1231"/>
      <c r="EO125" s="1231"/>
      <c r="EP125" s="1231"/>
      <c r="EQ125" s="1231"/>
      <c r="ER125" s="1233"/>
    </row>
    <row r="126" spans="1:149" s="353" customFormat="1" ht="38.25" customHeight="1">
      <c r="A126" s="1222" t="s">
        <v>748</v>
      </c>
      <c r="B126" s="1223"/>
      <c r="C126" s="1223"/>
      <c r="D126" s="1223"/>
      <c r="E126" s="1223"/>
      <c r="F126" s="1223"/>
      <c r="G126" s="1223"/>
      <c r="H126" s="1223"/>
      <c r="I126" s="1223"/>
      <c r="J126" s="1223"/>
      <c r="K126" s="1223"/>
      <c r="L126" s="1223"/>
      <c r="M126" s="1223"/>
      <c r="N126" s="1223"/>
      <c r="O126" s="1223"/>
      <c r="P126" s="1223"/>
      <c r="Q126" s="1223"/>
      <c r="R126" s="1223"/>
      <c r="S126" s="1223"/>
      <c r="T126" s="1223"/>
      <c r="U126" s="1223"/>
      <c r="V126" s="1223"/>
      <c r="W126" s="1223"/>
      <c r="X126" s="1223"/>
      <c r="Y126" s="1223"/>
      <c r="Z126" s="1223"/>
      <c r="AA126" s="1223"/>
      <c r="AB126" s="1223"/>
      <c r="AC126" s="1223"/>
      <c r="AD126" s="1223"/>
      <c r="AE126" s="1223"/>
      <c r="AF126" s="1223"/>
      <c r="AG126" s="1223"/>
      <c r="AH126" s="1223"/>
      <c r="AI126" s="1223"/>
      <c r="AJ126" s="1223"/>
      <c r="AK126" s="1223"/>
      <c r="AL126" s="1223"/>
      <c r="AM126" s="1223"/>
      <c r="AN126" s="1223"/>
      <c r="AO126" s="1223"/>
      <c r="AP126" s="1223"/>
      <c r="AQ126" s="1223"/>
      <c r="AR126" s="1223"/>
      <c r="AS126" s="1223"/>
      <c r="AT126" s="1223"/>
      <c r="AU126" s="1223"/>
      <c r="AV126" s="1223"/>
      <c r="AW126" s="1223"/>
      <c r="AX126" s="1223"/>
      <c r="AY126" s="1223"/>
      <c r="AZ126" s="1223"/>
      <c r="BA126" s="1223"/>
      <c r="BB126" s="1223"/>
      <c r="BC126" s="1223"/>
      <c r="BD126" s="1223"/>
      <c r="BE126" s="1223"/>
      <c r="BF126" s="1223"/>
      <c r="BG126" s="1223"/>
      <c r="BH126" s="1223"/>
      <c r="BI126" s="1223"/>
      <c r="BJ126" s="1223"/>
      <c r="BK126" s="1223"/>
      <c r="BL126" s="1223"/>
      <c r="BM126" s="1223"/>
      <c r="BN126" s="1223"/>
      <c r="BO126" s="1223"/>
      <c r="BP126" s="1223"/>
      <c r="BQ126" s="1223"/>
      <c r="BR126" s="1223"/>
      <c r="BS126" s="1223"/>
      <c r="BT126" s="1223"/>
      <c r="BU126" s="1223"/>
      <c r="BV126" s="1223"/>
      <c r="BW126" s="1223"/>
      <c r="BX126" s="1224" t="s">
        <v>43</v>
      </c>
      <c r="BY126" s="1225"/>
      <c r="BZ126" s="1225"/>
      <c r="CA126" s="1225"/>
      <c r="CB126" s="1225"/>
      <c r="CC126" s="1225"/>
      <c r="CD126" s="1225"/>
      <c r="CE126" s="1226"/>
      <c r="CF126" s="1227" t="s">
        <v>61</v>
      </c>
      <c r="CG126" s="1228"/>
      <c r="CH126" s="1228"/>
      <c r="CI126" s="1228"/>
      <c r="CJ126" s="1228"/>
      <c r="CK126" s="1228"/>
      <c r="CL126" s="1228"/>
      <c r="CM126" s="1228"/>
      <c r="CN126" s="1228"/>
      <c r="CO126" s="1228"/>
      <c r="CP126" s="1228"/>
      <c r="CQ126" s="1228"/>
      <c r="CR126" s="1229"/>
      <c r="CS126" s="1230">
        <f>ВСЕГО!H90</f>
        <v>0</v>
      </c>
      <c r="CT126" s="1231"/>
      <c r="CU126" s="1231"/>
      <c r="CV126" s="1231"/>
      <c r="CW126" s="1231"/>
      <c r="CX126" s="1231"/>
      <c r="CY126" s="1231"/>
      <c r="CZ126" s="1231"/>
      <c r="DA126" s="1231"/>
      <c r="DB126" s="1231"/>
      <c r="DC126" s="1231"/>
      <c r="DD126" s="1231"/>
      <c r="DE126" s="1232"/>
      <c r="DF126" s="1230">
        <f>ВСЕГО!H198</f>
        <v>0</v>
      </c>
      <c r="DG126" s="1231"/>
      <c r="DH126" s="1231"/>
      <c r="DI126" s="1231"/>
      <c r="DJ126" s="1231"/>
      <c r="DK126" s="1231"/>
      <c r="DL126" s="1231"/>
      <c r="DM126" s="1231"/>
      <c r="DN126" s="1231"/>
      <c r="DO126" s="1231"/>
      <c r="DP126" s="1231"/>
      <c r="DQ126" s="1231"/>
      <c r="DR126" s="1232"/>
      <c r="DS126" s="1230">
        <f>ВСЕГО!H306</f>
        <v>0</v>
      </c>
      <c r="DT126" s="1231"/>
      <c r="DU126" s="1231"/>
      <c r="DV126" s="1231"/>
      <c r="DW126" s="1231"/>
      <c r="DX126" s="1231"/>
      <c r="DY126" s="1231"/>
      <c r="DZ126" s="1231"/>
      <c r="EA126" s="1231"/>
      <c r="EB126" s="1231"/>
      <c r="EC126" s="1231"/>
      <c r="ED126" s="1231"/>
      <c r="EE126" s="1232"/>
      <c r="EF126" s="1230" t="s">
        <v>43</v>
      </c>
      <c r="EG126" s="1231"/>
      <c r="EH126" s="1231"/>
      <c r="EI126" s="1231"/>
      <c r="EJ126" s="1231"/>
      <c r="EK126" s="1231"/>
      <c r="EL126" s="1231"/>
      <c r="EM126" s="1231"/>
      <c r="EN126" s="1231"/>
      <c r="EO126" s="1231"/>
      <c r="EP126" s="1231"/>
      <c r="EQ126" s="1231"/>
      <c r="ER126" s="1233"/>
    </row>
    <row r="127" spans="1:149" s="677" customFormat="1" ht="37.5" customHeight="1">
      <c r="A127" s="1234" t="s">
        <v>1038</v>
      </c>
      <c r="B127" s="1235"/>
      <c r="C127" s="1235"/>
      <c r="D127" s="1235"/>
      <c r="E127" s="1235"/>
      <c r="F127" s="1235"/>
      <c r="G127" s="1235"/>
      <c r="H127" s="1235"/>
      <c r="I127" s="1235"/>
      <c r="J127" s="1235"/>
      <c r="K127" s="1235"/>
      <c r="L127" s="1235"/>
      <c r="M127" s="1235"/>
      <c r="N127" s="1235"/>
      <c r="O127" s="1235"/>
      <c r="P127" s="1235"/>
      <c r="Q127" s="1235"/>
      <c r="R127" s="1235"/>
      <c r="S127" s="1235"/>
      <c r="T127" s="1235"/>
      <c r="U127" s="1235"/>
      <c r="V127" s="1235"/>
      <c r="W127" s="1235"/>
      <c r="X127" s="1235"/>
      <c r="Y127" s="1235"/>
      <c r="Z127" s="1235"/>
      <c r="AA127" s="1235"/>
      <c r="AB127" s="1235"/>
      <c r="AC127" s="1235"/>
      <c r="AD127" s="1235"/>
      <c r="AE127" s="1235"/>
      <c r="AF127" s="1235"/>
      <c r="AG127" s="1235"/>
      <c r="AH127" s="1235"/>
      <c r="AI127" s="1235"/>
      <c r="AJ127" s="1235"/>
      <c r="AK127" s="1235"/>
      <c r="AL127" s="1235"/>
      <c r="AM127" s="1235"/>
      <c r="AN127" s="1235"/>
      <c r="AO127" s="1235"/>
      <c r="AP127" s="1235"/>
      <c r="AQ127" s="1235"/>
      <c r="AR127" s="1235"/>
      <c r="AS127" s="1235"/>
      <c r="AT127" s="1235"/>
      <c r="AU127" s="1235"/>
      <c r="AV127" s="1235"/>
      <c r="AW127" s="1235"/>
      <c r="AX127" s="1235"/>
      <c r="AY127" s="1235"/>
      <c r="AZ127" s="1235"/>
      <c r="BA127" s="1235"/>
      <c r="BB127" s="1235"/>
      <c r="BC127" s="1235"/>
      <c r="BD127" s="1235"/>
      <c r="BE127" s="1235"/>
      <c r="BF127" s="1235"/>
      <c r="BG127" s="1235"/>
      <c r="BH127" s="1235"/>
      <c r="BI127" s="1235"/>
      <c r="BJ127" s="1235"/>
      <c r="BK127" s="1235"/>
      <c r="BL127" s="1235"/>
      <c r="BM127" s="1235"/>
      <c r="BN127" s="1235"/>
      <c r="BO127" s="1235"/>
      <c r="BP127" s="1235"/>
      <c r="BQ127" s="1235"/>
      <c r="BR127" s="1235"/>
      <c r="BS127" s="1235"/>
      <c r="BT127" s="1235"/>
      <c r="BU127" s="1235"/>
      <c r="BV127" s="1235"/>
      <c r="BW127" s="1235"/>
      <c r="BX127" s="1236" t="s">
        <v>330</v>
      </c>
      <c r="BY127" s="1237"/>
      <c r="BZ127" s="1237"/>
      <c r="CA127" s="1237"/>
      <c r="CB127" s="1237"/>
      <c r="CC127" s="1237"/>
      <c r="CD127" s="1237"/>
      <c r="CE127" s="1238"/>
      <c r="CF127" s="1239" t="s">
        <v>1042</v>
      </c>
      <c r="CG127" s="1237"/>
      <c r="CH127" s="1237"/>
      <c r="CI127" s="1237"/>
      <c r="CJ127" s="1237"/>
      <c r="CK127" s="1237"/>
      <c r="CL127" s="1237"/>
      <c r="CM127" s="1237"/>
      <c r="CN127" s="1237"/>
      <c r="CO127" s="1237"/>
      <c r="CP127" s="1237"/>
      <c r="CQ127" s="1237"/>
      <c r="CR127" s="1238"/>
      <c r="CS127" s="1240">
        <f>CS128+CS129+CS130</f>
        <v>0</v>
      </c>
      <c r="CT127" s="1241"/>
      <c r="CU127" s="1241"/>
      <c r="CV127" s="1241"/>
      <c r="CW127" s="1241"/>
      <c r="CX127" s="1241"/>
      <c r="CY127" s="1241"/>
      <c r="CZ127" s="1241"/>
      <c r="DA127" s="1241"/>
      <c r="DB127" s="1241"/>
      <c r="DC127" s="1241"/>
      <c r="DD127" s="1241"/>
      <c r="DE127" s="1242"/>
      <c r="DF127" s="1240">
        <f>DF128+DF129+DF130</f>
        <v>0</v>
      </c>
      <c r="DG127" s="1241"/>
      <c r="DH127" s="1241"/>
      <c r="DI127" s="1241"/>
      <c r="DJ127" s="1241"/>
      <c r="DK127" s="1241"/>
      <c r="DL127" s="1241"/>
      <c r="DM127" s="1241"/>
      <c r="DN127" s="1241"/>
      <c r="DO127" s="1241"/>
      <c r="DP127" s="1241"/>
      <c r="DQ127" s="1241"/>
      <c r="DR127" s="1242"/>
      <c r="DS127" s="1240">
        <f>DS128+DS129+DS130</f>
        <v>0</v>
      </c>
      <c r="DT127" s="1241"/>
      <c r="DU127" s="1241"/>
      <c r="DV127" s="1241"/>
      <c r="DW127" s="1241"/>
      <c r="DX127" s="1241"/>
      <c r="DY127" s="1241"/>
      <c r="DZ127" s="1241"/>
      <c r="EA127" s="1241"/>
      <c r="EB127" s="1241"/>
      <c r="EC127" s="1241"/>
      <c r="ED127" s="1241"/>
      <c r="EE127" s="1242"/>
      <c r="EF127" s="1240" t="s">
        <v>43</v>
      </c>
      <c r="EG127" s="1241"/>
      <c r="EH127" s="1241"/>
      <c r="EI127" s="1241"/>
      <c r="EJ127" s="1241"/>
      <c r="EK127" s="1241"/>
      <c r="EL127" s="1241"/>
      <c r="EM127" s="1241"/>
      <c r="EN127" s="1241"/>
      <c r="EO127" s="1241"/>
      <c r="EP127" s="1241"/>
      <c r="EQ127" s="1241"/>
      <c r="ER127" s="1243"/>
    </row>
    <row r="128" spans="1:149" s="677" customFormat="1" ht="33.75" hidden="1" customHeight="1">
      <c r="A128" s="1222" t="s">
        <v>1039</v>
      </c>
      <c r="B128" s="1223"/>
      <c r="C128" s="1223"/>
      <c r="D128" s="1223"/>
      <c r="E128" s="1223"/>
      <c r="F128" s="1223"/>
      <c r="G128" s="1223"/>
      <c r="H128" s="1223"/>
      <c r="I128" s="1223"/>
      <c r="J128" s="1223"/>
      <c r="K128" s="1223"/>
      <c r="L128" s="1223"/>
      <c r="M128" s="1223"/>
      <c r="N128" s="1223"/>
      <c r="O128" s="1223"/>
      <c r="P128" s="1223"/>
      <c r="Q128" s="1223"/>
      <c r="R128" s="1223"/>
      <c r="S128" s="1223"/>
      <c r="T128" s="1223"/>
      <c r="U128" s="1223"/>
      <c r="V128" s="1223"/>
      <c r="W128" s="1223"/>
      <c r="X128" s="1223"/>
      <c r="Y128" s="1223"/>
      <c r="Z128" s="1223"/>
      <c r="AA128" s="1223"/>
      <c r="AB128" s="1223"/>
      <c r="AC128" s="1223"/>
      <c r="AD128" s="1223"/>
      <c r="AE128" s="1223"/>
      <c r="AF128" s="1223"/>
      <c r="AG128" s="1223"/>
      <c r="AH128" s="1223"/>
      <c r="AI128" s="1223"/>
      <c r="AJ128" s="1223"/>
      <c r="AK128" s="1223"/>
      <c r="AL128" s="1223"/>
      <c r="AM128" s="1223"/>
      <c r="AN128" s="1223"/>
      <c r="AO128" s="1223"/>
      <c r="AP128" s="1223"/>
      <c r="AQ128" s="1223"/>
      <c r="AR128" s="1223"/>
      <c r="AS128" s="1223"/>
      <c r="AT128" s="1223"/>
      <c r="AU128" s="1223"/>
      <c r="AV128" s="1223"/>
      <c r="AW128" s="1223"/>
      <c r="AX128" s="1223"/>
      <c r="AY128" s="1223"/>
      <c r="AZ128" s="1223"/>
      <c r="BA128" s="1223"/>
      <c r="BB128" s="1223"/>
      <c r="BC128" s="1223"/>
      <c r="BD128" s="1223"/>
      <c r="BE128" s="1223"/>
      <c r="BF128" s="1223"/>
      <c r="BG128" s="1223"/>
      <c r="BH128" s="1223"/>
      <c r="BI128" s="1223"/>
      <c r="BJ128" s="1223"/>
      <c r="BK128" s="1223"/>
      <c r="BL128" s="1223"/>
      <c r="BM128" s="1223"/>
      <c r="BN128" s="1223"/>
      <c r="BO128" s="1223"/>
      <c r="BP128" s="1223"/>
      <c r="BQ128" s="1223"/>
      <c r="BR128" s="1223"/>
      <c r="BS128" s="1223"/>
      <c r="BT128" s="1223"/>
      <c r="BU128" s="1223"/>
      <c r="BV128" s="1223"/>
      <c r="BW128" s="1223"/>
      <c r="BX128" s="1224" t="s">
        <v>43</v>
      </c>
      <c r="BY128" s="1225"/>
      <c r="BZ128" s="1225"/>
      <c r="CA128" s="1225"/>
      <c r="CB128" s="1225"/>
      <c r="CC128" s="1225"/>
      <c r="CD128" s="1225"/>
      <c r="CE128" s="1226"/>
      <c r="CF128" s="1227" t="s">
        <v>1042</v>
      </c>
      <c r="CG128" s="1228"/>
      <c r="CH128" s="1228"/>
      <c r="CI128" s="1228"/>
      <c r="CJ128" s="1228"/>
      <c r="CK128" s="1228"/>
      <c r="CL128" s="1228"/>
      <c r="CM128" s="1228"/>
      <c r="CN128" s="1228"/>
      <c r="CO128" s="1228"/>
      <c r="CP128" s="1228"/>
      <c r="CQ128" s="1228"/>
      <c r="CR128" s="1229"/>
      <c r="CS128" s="1230">
        <f>ВСЕГО!F96</f>
        <v>0</v>
      </c>
      <c r="CT128" s="1231"/>
      <c r="CU128" s="1231"/>
      <c r="CV128" s="1231"/>
      <c r="CW128" s="1231"/>
      <c r="CX128" s="1231"/>
      <c r="CY128" s="1231"/>
      <c r="CZ128" s="1231"/>
      <c r="DA128" s="1231"/>
      <c r="DB128" s="1231"/>
      <c r="DC128" s="1231"/>
      <c r="DD128" s="1231"/>
      <c r="DE128" s="1232"/>
      <c r="DF128" s="1230">
        <f>ВСЕГО!F204</f>
        <v>0</v>
      </c>
      <c r="DG128" s="1231"/>
      <c r="DH128" s="1231"/>
      <c r="DI128" s="1231"/>
      <c r="DJ128" s="1231"/>
      <c r="DK128" s="1231"/>
      <c r="DL128" s="1231"/>
      <c r="DM128" s="1231"/>
      <c r="DN128" s="1231"/>
      <c r="DO128" s="1231"/>
      <c r="DP128" s="1231"/>
      <c r="DQ128" s="1231"/>
      <c r="DR128" s="1232"/>
      <c r="DS128" s="1230">
        <f>ВСЕГО!F312</f>
        <v>0</v>
      </c>
      <c r="DT128" s="1231"/>
      <c r="DU128" s="1231"/>
      <c r="DV128" s="1231"/>
      <c r="DW128" s="1231"/>
      <c r="DX128" s="1231"/>
      <c r="DY128" s="1231"/>
      <c r="DZ128" s="1231"/>
      <c r="EA128" s="1231"/>
      <c r="EB128" s="1231"/>
      <c r="EC128" s="1231"/>
      <c r="ED128" s="1231"/>
      <c r="EE128" s="1232"/>
      <c r="EF128" s="1230" t="s">
        <v>43</v>
      </c>
      <c r="EG128" s="1231"/>
      <c r="EH128" s="1231"/>
      <c r="EI128" s="1231"/>
      <c r="EJ128" s="1231"/>
      <c r="EK128" s="1231"/>
      <c r="EL128" s="1231"/>
      <c r="EM128" s="1231"/>
      <c r="EN128" s="1231"/>
      <c r="EO128" s="1231"/>
      <c r="EP128" s="1231"/>
      <c r="EQ128" s="1231"/>
      <c r="ER128" s="1233"/>
    </row>
    <row r="129" spans="1:149" s="677" customFormat="1" ht="36" hidden="1" customHeight="1">
      <c r="A129" s="1222" t="s">
        <v>1040</v>
      </c>
      <c r="B129" s="1223"/>
      <c r="C129" s="1223"/>
      <c r="D129" s="1223"/>
      <c r="E129" s="1223"/>
      <c r="F129" s="1223"/>
      <c r="G129" s="1223"/>
      <c r="H129" s="1223"/>
      <c r="I129" s="1223"/>
      <c r="J129" s="1223"/>
      <c r="K129" s="1223"/>
      <c r="L129" s="1223"/>
      <c r="M129" s="1223"/>
      <c r="N129" s="1223"/>
      <c r="O129" s="1223"/>
      <c r="P129" s="1223"/>
      <c r="Q129" s="1223"/>
      <c r="R129" s="1223"/>
      <c r="S129" s="1223"/>
      <c r="T129" s="1223"/>
      <c r="U129" s="1223"/>
      <c r="V129" s="1223"/>
      <c r="W129" s="1223"/>
      <c r="X129" s="1223"/>
      <c r="Y129" s="1223"/>
      <c r="Z129" s="1223"/>
      <c r="AA129" s="1223"/>
      <c r="AB129" s="1223"/>
      <c r="AC129" s="1223"/>
      <c r="AD129" s="1223"/>
      <c r="AE129" s="1223"/>
      <c r="AF129" s="1223"/>
      <c r="AG129" s="1223"/>
      <c r="AH129" s="1223"/>
      <c r="AI129" s="1223"/>
      <c r="AJ129" s="1223"/>
      <c r="AK129" s="1223"/>
      <c r="AL129" s="1223"/>
      <c r="AM129" s="1223"/>
      <c r="AN129" s="1223"/>
      <c r="AO129" s="1223"/>
      <c r="AP129" s="1223"/>
      <c r="AQ129" s="1223"/>
      <c r="AR129" s="1223"/>
      <c r="AS129" s="1223"/>
      <c r="AT129" s="1223"/>
      <c r="AU129" s="1223"/>
      <c r="AV129" s="1223"/>
      <c r="AW129" s="1223"/>
      <c r="AX129" s="1223"/>
      <c r="AY129" s="1223"/>
      <c r="AZ129" s="1223"/>
      <c r="BA129" s="1223"/>
      <c r="BB129" s="1223"/>
      <c r="BC129" s="1223"/>
      <c r="BD129" s="1223"/>
      <c r="BE129" s="1223"/>
      <c r="BF129" s="1223"/>
      <c r="BG129" s="1223"/>
      <c r="BH129" s="1223"/>
      <c r="BI129" s="1223"/>
      <c r="BJ129" s="1223"/>
      <c r="BK129" s="1223"/>
      <c r="BL129" s="1223"/>
      <c r="BM129" s="1223"/>
      <c r="BN129" s="1223"/>
      <c r="BO129" s="1223"/>
      <c r="BP129" s="1223"/>
      <c r="BQ129" s="1223"/>
      <c r="BR129" s="1223"/>
      <c r="BS129" s="1223"/>
      <c r="BT129" s="1223"/>
      <c r="BU129" s="1223"/>
      <c r="BV129" s="1223"/>
      <c r="BW129" s="1223"/>
      <c r="BX129" s="1224" t="s">
        <v>43</v>
      </c>
      <c r="BY129" s="1225"/>
      <c r="BZ129" s="1225"/>
      <c r="CA129" s="1225"/>
      <c r="CB129" s="1225"/>
      <c r="CC129" s="1225"/>
      <c r="CD129" s="1225"/>
      <c r="CE129" s="1226"/>
      <c r="CF129" s="1227" t="s">
        <v>1042</v>
      </c>
      <c r="CG129" s="1228"/>
      <c r="CH129" s="1228"/>
      <c r="CI129" s="1228"/>
      <c r="CJ129" s="1228"/>
      <c r="CK129" s="1228"/>
      <c r="CL129" s="1228"/>
      <c r="CM129" s="1228"/>
      <c r="CN129" s="1228"/>
      <c r="CO129" s="1228"/>
      <c r="CP129" s="1228"/>
      <c r="CQ129" s="1228"/>
      <c r="CR129" s="1229"/>
      <c r="CS129" s="1230">
        <f>ВСЕГО!G96</f>
        <v>0</v>
      </c>
      <c r="CT129" s="1231"/>
      <c r="CU129" s="1231"/>
      <c r="CV129" s="1231"/>
      <c r="CW129" s="1231"/>
      <c r="CX129" s="1231"/>
      <c r="CY129" s="1231"/>
      <c r="CZ129" s="1231"/>
      <c r="DA129" s="1231"/>
      <c r="DB129" s="1231"/>
      <c r="DC129" s="1231"/>
      <c r="DD129" s="1231"/>
      <c r="DE129" s="1232"/>
      <c r="DF129" s="1230">
        <f>ВСЕГО!G204</f>
        <v>0</v>
      </c>
      <c r="DG129" s="1231"/>
      <c r="DH129" s="1231"/>
      <c r="DI129" s="1231"/>
      <c r="DJ129" s="1231"/>
      <c r="DK129" s="1231"/>
      <c r="DL129" s="1231"/>
      <c r="DM129" s="1231"/>
      <c r="DN129" s="1231"/>
      <c r="DO129" s="1231"/>
      <c r="DP129" s="1231"/>
      <c r="DQ129" s="1231"/>
      <c r="DR129" s="1232"/>
      <c r="DS129" s="1230">
        <f>ВСЕГО!G312</f>
        <v>0</v>
      </c>
      <c r="DT129" s="1231"/>
      <c r="DU129" s="1231"/>
      <c r="DV129" s="1231"/>
      <c r="DW129" s="1231"/>
      <c r="DX129" s="1231"/>
      <c r="DY129" s="1231"/>
      <c r="DZ129" s="1231"/>
      <c r="EA129" s="1231"/>
      <c r="EB129" s="1231"/>
      <c r="EC129" s="1231"/>
      <c r="ED129" s="1231"/>
      <c r="EE129" s="1232"/>
      <c r="EF129" s="1230" t="s">
        <v>43</v>
      </c>
      <c r="EG129" s="1231"/>
      <c r="EH129" s="1231"/>
      <c r="EI129" s="1231"/>
      <c r="EJ129" s="1231"/>
      <c r="EK129" s="1231"/>
      <c r="EL129" s="1231"/>
      <c r="EM129" s="1231"/>
      <c r="EN129" s="1231"/>
      <c r="EO129" s="1231"/>
      <c r="EP129" s="1231"/>
      <c r="EQ129" s="1231"/>
      <c r="ER129" s="1233"/>
    </row>
    <row r="130" spans="1:149" s="677" customFormat="1" ht="42.75" hidden="1" customHeight="1">
      <c r="A130" s="1222" t="s">
        <v>1041</v>
      </c>
      <c r="B130" s="1223"/>
      <c r="C130" s="1223"/>
      <c r="D130" s="1223"/>
      <c r="E130" s="1223"/>
      <c r="F130" s="1223"/>
      <c r="G130" s="1223"/>
      <c r="H130" s="1223"/>
      <c r="I130" s="1223"/>
      <c r="J130" s="1223"/>
      <c r="K130" s="1223"/>
      <c r="L130" s="1223"/>
      <c r="M130" s="1223"/>
      <c r="N130" s="1223"/>
      <c r="O130" s="1223"/>
      <c r="P130" s="1223"/>
      <c r="Q130" s="1223"/>
      <c r="R130" s="1223"/>
      <c r="S130" s="1223"/>
      <c r="T130" s="1223"/>
      <c r="U130" s="1223"/>
      <c r="V130" s="1223"/>
      <c r="W130" s="1223"/>
      <c r="X130" s="1223"/>
      <c r="Y130" s="1223"/>
      <c r="Z130" s="1223"/>
      <c r="AA130" s="1223"/>
      <c r="AB130" s="1223"/>
      <c r="AC130" s="1223"/>
      <c r="AD130" s="1223"/>
      <c r="AE130" s="1223"/>
      <c r="AF130" s="1223"/>
      <c r="AG130" s="1223"/>
      <c r="AH130" s="1223"/>
      <c r="AI130" s="1223"/>
      <c r="AJ130" s="1223"/>
      <c r="AK130" s="1223"/>
      <c r="AL130" s="1223"/>
      <c r="AM130" s="1223"/>
      <c r="AN130" s="1223"/>
      <c r="AO130" s="1223"/>
      <c r="AP130" s="1223"/>
      <c r="AQ130" s="1223"/>
      <c r="AR130" s="1223"/>
      <c r="AS130" s="1223"/>
      <c r="AT130" s="1223"/>
      <c r="AU130" s="1223"/>
      <c r="AV130" s="1223"/>
      <c r="AW130" s="1223"/>
      <c r="AX130" s="1223"/>
      <c r="AY130" s="1223"/>
      <c r="AZ130" s="1223"/>
      <c r="BA130" s="1223"/>
      <c r="BB130" s="1223"/>
      <c r="BC130" s="1223"/>
      <c r="BD130" s="1223"/>
      <c r="BE130" s="1223"/>
      <c r="BF130" s="1223"/>
      <c r="BG130" s="1223"/>
      <c r="BH130" s="1223"/>
      <c r="BI130" s="1223"/>
      <c r="BJ130" s="1223"/>
      <c r="BK130" s="1223"/>
      <c r="BL130" s="1223"/>
      <c r="BM130" s="1223"/>
      <c r="BN130" s="1223"/>
      <c r="BO130" s="1223"/>
      <c r="BP130" s="1223"/>
      <c r="BQ130" s="1223"/>
      <c r="BR130" s="1223"/>
      <c r="BS130" s="1223"/>
      <c r="BT130" s="1223"/>
      <c r="BU130" s="1223"/>
      <c r="BV130" s="1223"/>
      <c r="BW130" s="1223"/>
      <c r="BX130" s="1224" t="s">
        <v>43</v>
      </c>
      <c r="BY130" s="1225"/>
      <c r="BZ130" s="1225"/>
      <c r="CA130" s="1225"/>
      <c r="CB130" s="1225"/>
      <c r="CC130" s="1225"/>
      <c r="CD130" s="1225"/>
      <c r="CE130" s="1226"/>
      <c r="CF130" s="1227" t="s">
        <v>1042</v>
      </c>
      <c r="CG130" s="1228"/>
      <c r="CH130" s="1228"/>
      <c r="CI130" s="1228"/>
      <c r="CJ130" s="1228"/>
      <c r="CK130" s="1228"/>
      <c r="CL130" s="1228"/>
      <c r="CM130" s="1228"/>
      <c r="CN130" s="1228"/>
      <c r="CO130" s="1228"/>
      <c r="CP130" s="1228"/>
      <c r="CQ130" s="1228"/>
      <c r="CR130" s="1229"/>
      <c r="CS130" s="1230">
        <f>ВСЕГО!H96</f>
        <v>0</v>
      </c>
      <c r="CT130" s="1231"/>
      <c r="CU130" s="1231"/>
      <c r="CV130" s="1231"/>
      <c r="CW130" s="1231"/>
      <c r="CX130" s="1231"/>
      <c r="CY130" s="1231"/>
      <c r="CZ130" s="1231"/>
      <c r="DA130" s="1231"/>
      <c r="DB130" s="1231"/>
      <c r="DC130" s="1231"/>
      <c r="DD130" s="1231"/>
      <c r="DE130" s="1232"/>
      <c r="DF130" s="1230">
        <f>ВСЕГО!H204</f>
        <v>0</v>
      </c>
      <c r="DG130" s="1231"/>
      <c r="DH130" s="1231"/>
      <c r="DI130" s="1231"/>
      <c r="DJ130" s="1231"/>
      <c r="DK130" s="1231"/>
      <c r="DL130" s="1231"/>
      <c r="DM130" s="1231"/>
      <c r="DN130" s="1231"/>
      <c r="DO130" s="1231"/>
      <c r="DP130" s="1231"/>
      <c r="DQ130" s="1231"/>
      <c r="DR130" s="1232"/>
      <c r="DS130" s="1230">
        <f>ВСЕГО!H312</f>
        <v>0</v>
      </c>
      <c r="DT130" s="1231"/>
      <c r="DU130" s="1231"/>
      <c r="DV130" s="1231"/>
      <c r="DW130" s="1231"/>
      <c r="DX130" s="1231"/>
      <c r="DY130" s="1231"/>
      <c r="DZ130" s="1231"/>
      <c r="EA130" s="1231"/>
      <c r="EB130" s="1231"/>
      <c r="EC130" s="1231"/>
      <c r="ED130" s="1231"/>
      <c r="EE130" s="1232"/>
      <c r="EF130" s="1230" t="s">
        <v>43</v>
      </c>
      <c r="EG130" s="1231"/>
      <c r="EH130" s="1231"/>
      <c r="EI130" s="1231"/>
      <c r="EJ130" s="1231"/>
      <c r="EK130" s="1231"/>
      <c r="EL130" s="1231"/>
      <c r="EM130" s="1231"/>
      <c r="EN130" s="1231"/>
      <c r="EO130" s="1231"/>
      <c r="EP130" s="1231"/>
      <c r="EQ130" s="1231"/>
      <c r="ER130" s="1233"/>
    </row>
    <row r="131" spans="1:149" s="677" customFormat="1" ht="22.5" customHeight="1">
      <c r="A131" s="1234" t="s">
        <v>1015</v>
      </c>
      <c r="B131" s="1235"/>
      <c r="C131" s="1235"/>
      <c r="D131" s="1235"/>
      <c r="E131" s="1235"/>
      <c r="F131" s="1235"/>
      <c r="G131" s="1235"/>
      <c r="H131" s="1235"/>
      <c r="I131" s="1235"/>
      <c r="J131" s="1235"/>
      <c r="K131" s="1235"/>
      <c r="L131" s="1235"/>
      <c r="M131" s="1235"/>
      <c r="N131" s="1235"/>
      <c r="O131" s="1235"/>
      <c r="P131" s="1235"/>
      <c r="Q131" s="1235"/>
      <c r="R131" s="1235"/>
      <c r="S131" s="1235"/>
      <c r="T131" s="1235"/>
      <c r="U131" s="1235"/>
      <c r="V131" s="1235"/>
      <c r="W131" s="1235"/>
      <c r="X131" s="1235"/>
      <c r="Y131" s="1235"/>
      <c r="Z131" s="1235"/>
      <c r="AA131" s="1235"/>
      <c r="AB131" s="1235"/>
      <c r="AC131" s="1235"/>
      <c r="AD131" s="1235"/>
      <c r="AE131" s="1235"/>
      <c r="AF131" s="1235"/>
      <c r="AG131" s="1235"/>
      <c r="AH131" s="1235"/>
      <c r="AI131" s="1235"/>
      <c r="AJ131" s="1235"/>
      <c r="AK131" s="1235"/>
      <c r="AL131" s="1235"/>
      <c r="AM131" s="1235"/>
      <c r="AN131" s="1235"/>
      <c r="AO131" s="1235"/>
      <c r="AP131" s="1235"/>
      <c r="AQ131" s="1235"/>
      <c r="AR131" s="1235"/>
      <c r="AS131" s="1235"/>
      <c r="AT131" s="1235"/>
      <c r="AU131" s="1235"/>
      <c r="AV131" s="1235"/>
      <c r="AW131" s="1235"/>
      <c r="AX131" s="1235"/>
      <c r="AY131" s="1235"/>
      <c r="AZ131" s="1235"/>
      <c r="BA131" s="1235"/>
      <c r="BB131" s="1235"/>
      <c r="BC131" s="1235"/>
      <c r="BD131" s="1235"/>
      <c r="BE131" s="1235"/>
      <c r="BF131" s="1235"/>
      <c r="BG131" s="1235"/>
      <c r="BH131" s="1235"/>
      <c r="BI131" s="1235"/>
      <c r="BJ131" s="1235"/>
      <c r="BK131" s="1235"/>
      <c r="BL131" s="1235"/>
      <c r="BM131" s="1235"/>
      <c r="BN131" s="1235"/>
      <c r="BO131" s="1235"/>
      <c r="BP131" s="1235"/>
      <c r="BQ131" s="1235"/>
      <c r="BR131" s="1235"/>
      <c r="BS131" s="1235"/>
      <c r="BT131" s="1235"/>
      <c r="BU131" s="1235"/>
      <c r="BV131" s="1235"/>
      <c r="BW131" s="1235"/>
      <c r="BX131" s="1236" t="s">
        <v>1043</v>
      </c>
      <c r="BY131" s="1237"/>
      <c r="BZ131" s="1237"/>
      <c r="CA131" s="1237"/>
      <c r="CB131" s="1237"/>
      <c r="CC131" s="1237"/>
      <c r="CD131" s="1237"/>
      <c r="CE131" s="1238"/>
      <c r="CF131" s="1239" t="s">
        <v>1016</v>
      </c>
      <c r="CG131" s="1237"/>
      <c r="CH131" s="1237"/>
      <c r="CI131" s="1237"/>
      <c r="CJ131" s="1237"/>
      <c r="CK131" s="1237"/>
      <c r="CL131" s="1237"/>
      <c r="CM131" s="1237"/>
      <c r="CN131" s="1237"/>
      <c r="CO131" s="1237"/>
      <c r="CP131" s="1237"/>
      <c r="CQ131" s="1237"/>
      <c r="CR131" s="1238"/>
      <c r="CS131" s="1240">
        <f>CS132+CS133+CS134</f>
        <v>4500641.66</v>
      </c>
      <c r="CT131" s="1241"/>
      <c r="CU131" s="1241"/>
      <c r="CV131" s="1241"/>
      <c r="CW131" s="1241"/>
      <c r="CX131" s="1241"/>
      <c r="CY131" s="1241"/>
      <c r="CZ131" s="1241"/>
      <c r="DA131" s="1241"/>
      <c r="DB131" s="1241"/>
      <c r="DC131" s="1241"/>
      <c r="DD131" s="1241"/>
      <c r="DE131" s="1242"/>
      <c r="DF131" s="1240">
        <f>DF132+DF133+DF134</f>
        <v>3505325.76</v>
      </c>
      <c r="DG131" s="1241"/>
      <c r="DH131" s="1241"/>
      <c r="DI131" s="1241"/>
      <c r="DJ131" s="1241"/>
      <c r="DK131" s="1241"/>
      <c r="DL131" s="1241"/>
      <c r="DM131" s="1241"/>
      <c r="DN131" s="1241"/>
      <c r="DO131" s="1241"/>
      <c r="DP131" s="1241"/>
      <c r="DQ131" s="1241"/>
      <c r="DR131" s="1242"/>
      <c r="DS131" s="1240">
        <f>DS132+DS133+DS134</f>
        <v>4276498.4400000004</v>
      </c>
      <c r="DT131" s="1241"/>
      <c r="DU131" s="1241"/>
      <c r="DV131" s="1241"/>
      <c r="DW131" s="1241"/>
      <c r="DX131" s="1241"/>
      <c r="DY131" s="1241"/>
      <c r="DZ131" s="1241"/>
      <c r="EA131" s="1241"/>
      <c r="EB131" s="1241"/>
      <c r="EC131" s="1241"/>
      <c r="ED131" s="1241"/>
      <c r="EE131" s="1242"/>
      <c r="EF131" s="1240" t="s">
        <v>43</v>
      </c>
      <c r="EG131" s="1241"/>
      <c r="EH131" s="1241"/>
      <c r="EI131" s="1241"/>
      <c r="EJ131" s="1241"/>
      <c r="EK131" s="1241"/>
      <c r="EL131" s="1241"/>
      <c r="EM131" s="1241"/>
      <c r="EN131" s="1241"/>
      <c r="EO131" s="1241"/>
      <c r="EP131" s="1241"/>
      <c r="EQ131" s="1241"/>
      <c r="ER131" s="1243"/>
    </row>
    <row r="132" spans="1:149" s="677" customFormat="1" ht="21" customHeight="1">
      <c r="A132" s="1222" t="s">
        <v>1017</v>
      </c>
      <c r="B132" s="1223"/>
      <c r="C132" s="1223"/>
      <c r="D132" s="1223"/>
      <c r="E132" s="1223"/>
      <c r="F132" s="1223"/>
      <c r="G132" s="1223"/>
      <c r="H132" s="1223"/>
      <c r="I132" s="1223"/>
      <c r="J132" s="1223"/>
      <c r="K132" s="1223"/>
      <c r="L132" s="1223"/>
      <c r="M132" s="1223"/>
      <c r="N132" s="1223"/>
      <c r="O132" s="1223"/>
      <c r="P132" s="1223"/>
      <c r="Q132" s="1223"/>
      <c r="R132" s="1223"/>
      <c r="S132" s="1223"/>
      <c r="T132" s="1223"/>
      <c r="U132" s="1223"/>
      <c r="V132" s="1223"/>
      <c r="W132" s="1223"/>
      <c r="X132" s="1223"/>
      <c r="Y132" s="1223"/>
      <c r="Z132" s="1223"/>
      <c r="AA132" s="1223"/>
      <c r="AB132" s="1223"/>
      <c r="AC132" s="1223"/>
      <c r="AD132" s="1223"/>
      <c r="AE132" s="1223"/>
      <c r="AF132" s="1223"/>
      <c r="AG132" s="1223"/>
      <c r="AH132" s="1223"/>
      <c r="AI132" s="1223"/>
      <c r="AJ132" s="1223"/>
      <c r="AK132" s="1223"/>
      <c r="AL132" s="1223"/>
      <c r="AM132" s="1223"/>
      <c r="AN132" s="1223"/>
      <c r="AO132" s="1223"/>
      <c r="AP132" s="1223"/>
      <c r="AQ132" s="1223"/>
      <c r="AR132" s="1223"/>
      <c r="AS132" s="1223"/>
      <c r="AT132" s="1223"/>
      <c r="AU132" s="1223"/>
      <c r="AV132" s="1223"/>
      <c r="AW132" s="1223"/>
      <c r="AX132" s="1223"/>
      <c r="AY132" s="1223"/>
      <c r="AZ132" s="1223"/>
      <c r="BA132" s="1223"/>
      <c r="BB132" s="1223"/>
      <c r="BC132" s="1223"/>
      <c r="BD132" s="1223"/>
      <c r="BE132" s="1223"/>
      <c r="BF132" s="1223"/>
      <c r="BG132" s="1223"/>
      <c r="BH132" s="1223"/>
      <c r="BI132" s="1223"/>
      <c r="BJ132" s="1223"/>
      <c r="BK132" s="1223"/>
      <c r="BL132" s="1223"/>
      <c r="BM132" s="1223"/>
      <c r="BN132" s="1223"/>
      <c r="BO132" s="1223"/>
      <c r="BP132" s="1223"/>
      <c r="BQ132" s="1223"/>
      <c r="BR132" s="1223"/>
      <c r="BS132" s="1223"/>
      <c r="BT132" s="1223"/>
      <c r="BU132" s="1223"/>
      <c r="BV132" s="1223"/>
      <c r="BW132" s="1223"/>
      <c r="BX132" s="1224" t="s">
        <v>43</v>
      </c>
      <c r="BY132" s="1225"/>
      <c r="BZ132" s="1225"/>
      <c r="CA132" s="1225"/>
      <c r="CB132" s="1225"/>
      <c r="CC132" s="1225"/>
      <c r="CD132" s="1225"/>
      <c r="CE132" s="1226"/>
      <c r="CF132" s="1227" t="s">
        <v>1016</v>
      </c>
      <c r="CG132" s="1228"/>
      <c r="CH132" s="1228"/>
      <c r="CI132" s="1228"/>
      <c r="CJ132" s="1228"/>
      <c r="CK132" s="1228"/>
      <c r="CL132" s="1228"/>
      <c r="CM132" s="1228"/>
      <c r="CN132" s="1228"/>
      <c r="CO132" s="1228"/>
      <c r="CP132" s="1228"/>
      <c r="CQ132" s="1228"/>
      <c r="CR132" s="1229"/>
      <c r="CS132" s="1230">
        <f>ВСЕГО!F99</f>
        <v>4487641.66</v>
      </c>
      <c r="CT132" s="1231"/>
      <c r="CU132" s="1231"/>
      <c r="CV132" s="1231"/>
      <c r="CW132" s="1231"/>
      <c r="CX132" s="1231"/>
      <c r="CY132" s="1231"/>
      <c r="CZ132" s="1231"/>
      <c r="DA132" s="1231"/>
      <c r="DB132" s="1231"/>
      <c r="DC132" s="1231"/>
      <c r="DD132" s="1231"/>
      <c r="DE132" s="1232"/>
      <c r="DF132" s="1230">
        <f>ВСЕГО!F207</f>
        <v>3505325.76</v>
      </c>
      <c r="DG132" s="1231"/>
      <c r="DH132" s="1231"/>
      <c r="DI132" s="1231"/>
      <c r="DJ132" s="1231"/>
      <c r="DK132" s="1231"/>
      <c r="DL132" s="1231"/>
      <c r="DM132" s="1231"/>
      <c r="DN132" s="1231"/>
      <c r="DO132" s="1231"/>
      <c r="DP132" s="1231"/>
      <c r="DQ132" s="1231"/>
      <c r="DR132" s="1232"/>
      <c r="DS132" s="1230">
        <f>ВСЕГО!F315</f>
        <v>4276498.4400000004</v>
      </c>
      <c r="DT132" s="1231"/>
      <c r="DU132" s="1231"/>
      <c r="DV132" s="1231"/>
      <c r="DW132" s="1231"/>
      <c r="DX132" s="1231"/>
      <c r="DY132" s="1231"/>
      <c r="DZ132" s="1231"/>
      <c r="EA132" s="1231"/>
      <c r="EB132" s="1231"/>
      <c r="EC132" s="1231"/>
      <c r="ED132" s="1231"/>
      <c r="EE132" s="1232"/>
      <c r="EF132" s="1230" t="s">
        <v>43</v>
      </c>
      <c r="EG132" s="1231"/>
      <c r="EH132" s="1231"/>
      <c r="EI132" s="1231"/>
      <c r="EJ132" s="1231"/>
      <c r="EK132" s="1231"/>
      <c r="EL132" s="1231"/>
      <c r="EM132" s="1231"/>
      <c r="EN132" s="1231"/>
      <c r="EO132" s="1231"/>
      <c r="EP132" s="1231"/>
      <c r="EQ132" s="1231"/>
      <c r="ER132" s="1233"/>
    </row>
    <row r="133" spans="1:149" s="677" customFormat="1" ht="20.25" customHeight="1">
      <c r="A133" s="1222" t="s">
        <v>1018</v>
      </c>
      <c r="B133" s="1223"/>
      <c r="C133" s="1223"/>
      <c r="D133" s="1223"/>
      <c r="E133" s="1223"/>
      <c r="F133" s="1223"/>
      <c r="G133" s="1223"/>
      <c r="H133" s="1223"/>
      <c r="I133" s="1223"/>
      <c r="J133" s="1223"/>
      <c r="K133" s="1223"/>
      <c r="L133" s="1223"/>
      <c r="M133" s="1223"/>
      <c r="N133" s="1223"/>
      <c r="O133" s="1223"/>
      <c r="P133" s="1223"/>
      <c r="Q133" s="1223"/>
      <c r="R133" s="1223"/>
      <c r="S133" s="1223"/>
      <c r="T133" s="1223"/>
      <c r="U133" s="1223"/>
      <c r="V133" s="1223"/>
      <c r="W133" s="1223"/>
      <c r="X133" s="1223"/>
      <c r="Y133" s="1223"/>
      <c r="Z133" s="1223"/>
      <c r="AA133" s="1223"/>
      <c r="AB133" s="1223"/>
      <c r="AC133" s="1223"/>
      <c r="AD133" s="1223"/>
      <c r="AE133" s="1223"/>
      <c r="AF133" s="1223"/>
      <c r="AG133" s="1223"/>
      <c r="AH133" s="1223"/>
      <c r="AI133" s="1223"/>
      <c r="AJ133" s="1223"/>
      <c r="AK133" s="1223"/>
      <c r="AL133" s="1223"/>
      <c r="AM133" s="1223"/>
      <c r="AN133" s="1223"/>
      <c r="AO133" s="1223"/>
      <c r="AP133" s="1223"/>
      <c r="AQ133" s="1223"/>
      <c r="AR133" s="1223"/>
      <c r="AS133" s="1223"/>
      <c r="AT133" s="1223"/>
      <c r="AU133" s="1223"/>
      <c r="AV133" s="1223"/>
      <c r="AW133" s="1223"/>
      <c r="AX133" s="1223"/>
      <c r="AY133" s="1223"/>
      <c r="AZ133" s="1223"/>
      <c r="BA133" s="1223"/>
      <c r="BB133" s="1223"/>
      <c r="BC133" s="1223"/>
      <c r="BD133" s="1223"/>
      <c r="BE133" s="1223"/>
      <c r="BF133" s="1223"/>
      <c r="BG133" s="1223"/>
      <c r="BH133" s="1223"/>
      <c r="BI133" s="1223"/>
      <c r="BJ133" s="1223"/>
      <c r="BK133" s="1223"/>
      <c r="BL133" s="1223"/>
      <c r="BM133" s="1223"/>
      <c r="BN133" s="1223"/>
      <c r="BO133" s="1223"/>
      <c r="BP133" s="1223"/>
      <c r="BQ133" s="1223"/>
      <c r="BR133" s="1223"/>
      <c r="BS133" s="1223"/>
      <c r="BT133" s="1223"/>
      <c r="BU133" s="1223"/>
      <c r="BV133" s="1223"/>
      <c r="BW133" s="1223"/>
      <c r="BX133" s="1224" t="s">
        <v>43</v>
      </c>
      <c r="BY133" s="1225"/>
      <c r="BZ133" s="1225"/>
      <c r="CA133" s="1225"/>
      <c r="CB133" s="1225"/>
      <c r="CC133" s="1225"/>
      <c r="CD133" s="1225"/>
      <c r="CE133" s="1226"/>
      <c r="CF133" s="1227" t="s">
        <v>1016</v>
      </c>
      <c r="CG133" s="1228"/>
      <c r="CH133" s="1228"/>
      <c r="CI133" s="1228"/>
      <c r="CJ133" s="1228"/>
      <c r="CK133" s="1228"/>
      <c r="CL133" s="1228"/>
      <c r="CM133" s="1228"/>
      <c r="CN133" s="1228"/>
      <c r="CO133" s="1228"/>
      <c r="CP133" s="1228"/>
      <c r="CQ133" s="1228"/>
      <c r="CR133" s="1229"/>
      <c r="CS133" s="1230">
        <f>ВСЕГО!G99</f>
        <v>0</v>
      </c>
      <c r="CT133" s="1231"/>
      <c r="CU133" s="1231"/>
      <c r="CV133" s="1231"/>
      <c r="CW133" s="1231"/>
      <c r="CX133" s="1231"/>
      <c r="CY133" s="1231"/>
      <c r="CZ133" s="1231"/>
      <c r="DA133" s="1231"/>
      <c r="DB133" s="1231"/>
      <c r="DC133" s="1231"/>
      <c r="DD133" s="1231"/>
      <c r="DE133" s="1232"/>
      <c r="DF133" s="1230">
        <f>ВСЕГО!G207</f>
        <v>0</v>
      </c>
      <c r="DG133" s="1231"/>
      <c r="DH133" s="1231"/>
      <c r="DI133" s="1231"/>
      <c r="DJ133" s="1231"/>
      <c r="DK133" s="1231"/>
      <c r="DL133" s="1231"/>
      <c r="DM133" s="1231"/>
      <c r="DN133" s="1231"/>
      <c r="DO133" s="1231"/>
      <c r="DP133" s="1231"/>
      <c r="DQ133" s="1231"/>
      <c r="DR133" s="1232"/>
      <c r="DS133" s="1230">
        <f>ВСЕГО!G315</f>
        <v>0</v>
      </c>
      <c r="DT133" s="1231"/>
      <c r="DU133" s="1231"/>
      <c r="DV133" s="1231"/>
      <c r="DW133" s="1231"/>
      <c r="DX133" s="1231"/>
      <c r="DY133" s="1231"/>
      <c r="DZ133" s="1231"/>
      <c r="EA133" s="1231"/>
      <c r="EB133" s="1231"/>
      <c r="EC133" s="1231"/>
      <c r="ED133" s="1231"/>
      <c r="EE133" s="1232"/>
      <c r="EF133" s="1230" t="s">
        <v>43</v>
      </c>
      <c r="EG133" s="1231"/>
      <c r="EH133" s="1231"/>
      <c r="EI133" s="1231"/>
      <c r="EJ133" s="1231"/>
      <c r="EK133" s="1231"/>
      <c r="EL133" s="1231"/>
      <c r="EM133" s="1231"/>
      <c r="EN133" s="1231"/>
      <c r="EO133" s="1231"/>
      <c r="EP133" s="1231"/>
      <c r="EQ133" s="1231"/>
      <c r="ER133" s="1233"/>
    </row>
    <row r="134" spans="1:149" s="677" customFormat="1" ht="21" customHeight="1">
      <c r="A134" s="1222" t="s">
        <v>1019</v>
      </c>
      <c r="B134" s="1223"/>
      <c r="C134" s="1223"/>
      <c r="D134" s="1223"/>
      <c r="E134" s="1223"/>
      <c r="F134" s="1223"/>
      <c r="G134" s="1223"/>
      <c r="H134" s="1223"/>
      <c r="I134" s="1223"/>
      <c r="J134" s="1223"/>
      <c r="K134" s="1223"/>
      <c r="L134" s="1223"/>
      <c r="M134" s="1223"/>
      <c r="N134" s="1223"/>
      <c r="O134" s="1223"/>
      <c r="P134" s="1223"/>
      <c r="Q134" s="1223"/>
      <c r="R134" s="1223"/>
      <c r="S134" s="1223"/>
      <c r="T134" s="1223"/>
      <c r="U134" s="1223"/>
      <c r="V134" s="1223"/>
      <c r="W134" s="1223"/>
      <c r="X134" s="1223"/>
      <c r="Y134" s="1223"/>
      <c r="Z134" s="1223"/>
      <c r="AA134" s="1223"/>
      <c r="AB134" s="1223"/>
      <c r="AC134" s="1223"/>
      <c r="AD134" s="1223"/>
      <c r="AE134" s="1223"/>
      <c r="AF134" s="1223"/>
      <c r="AG134" s="1223"/>
      <c r="AH134" s="1223"/>
      <c r="AI134" s="1223"/>
      <c r="AJ134" s="1223"/>
      <c r="AK134" s="1223"/>
      <c r="AL134" s="1223"/>
      <c r="AM134" s="1223"/>
      <c r="AN134" s="1223"/>
      <c r="AO134" s="1223"/>
      <c r="AP134" s="1223"/>
      <c r="AQ134" s="1223"/>
      <c r="AR134" s="1223"/>
      <c r="AS134" s="1223"/>
      <c r="AT134" s="1223"/>
      <c r="AU134" s="1223"/>
      <c r="AV134" s="1223"/>
      <c r="AW134" s="1223"/>
      <c r="AX134" s="1223"/>
      <c r="AY134" s="1223"/>
      <c r="AZ134" s="1223"/>
      <c r="BA134" s="1223"/>
      <c r="BB134" s="1223"/>
      <c r="BC134" s="1223"/>
      <c r="BD134" s="1223"/>
      <c r="BE134" s="1223"/>
      <c r="BF134" s="1223"/>
      <c r="BG134" s="1223"/>
      <c r="BH134" s="1223"/>
      <c r="BI134" s="1223"/>
      <c r="BJ134" s="1223"/>
      <c r="BK134" s="1223"/>
      <c r="BL134" s="1223"/>
      <c r="BM134" s="1223"/>
      <c r="BN134" s="1223"/>
      <c r="BO134" s="1223"/>
      <c r="BP134" s="1223"/>
      <c r="BQ134" s="1223"/>
      <c r="BR134" s="1223"/>
      <c r="BS134" s="1223"/>
      <c r="BT134" s="1223"/>
      <c r="BU134" s="1223"/>
      <c r="BV134" s="1223"/>
      <c r="BW134" s="1223"/>
      <c r="BX134" s="1224" t="s">
        <v>43</v>
      </c>
      <c r="BY134" s="1225"/>
      <c r="BZ134" s="1225"/>
      <c r="CA134" s="1225"/>
      <c r="CB134" s="1225"/>
      <c r="CC134" s="1225"/>
      <c r="CD134" s="1225"/>
      <c r="CE134" s="1226"/>
      <c r="CF134" s="1227" t="s">
        <v>1016</v>
      </c>
      <c r="CG134" s="1228"/>
      <c r="CH134" s="1228"/>
      <c r="CI134" s="1228"/>
      <c r="CJ134" s="1228"/>
      <c r="CK134" s="1228"/>
      <c r="CL134" s="1228"/>
      <c r="CM134" s="1228"/>
      <c r="CN134" s="1228"/>
      <c r="CO134" s="1228"/>
      <c r="CP134" s="1228"/>
      <c r="CQ134" s="1228"/>
      <c r="CR134" s="1229"/>
      <c r="CS134" s="1230">
        <f>ВСЕГО!H99</f>
        <v>13000</v>
      </c>
      <c r="CT134" s="1231"/>
      <c r="CU134" s="1231"/>
      <c r="CV134" s="1231"/>
      <c r="CW134" s="1231"/>
      <c r="CX134" s="1231"/>
      <c r="CY134" s="1231"/>
      <c r="CZ134" s="1231"/>
      <c r="DA134" s="1231"/>
      <c r="DB134" s="1231"/>
      <c r="DC134" s="1231"/>
      <c r="DD134" s="1231"/>
      <c r="DE134" s="1232"/>
      <c r="DF134" s="1230">
        <f>ВСЕГО!H207</f>
        <v>0</v>
      </c>
      <c r="DG134" s="1231"/>
      <c r="DH134" s="1231"/>
      <c r="DI134" s="1231"/>
      <c r="DJ134" s="1231"/>
      <c r="DK134" s="1231"/>
      <c r="DL134" s="1231"/>
      <c r="DM134" s="1231"/>
      <c r="DN134" s="1231"/>
      <c r="DO134" s="1231"/>
      <c r="DP134" s="1231"/>
      <c r="DQ134" s="1231"/>
      <c r="DR134" s="1232"/>
      <c r="DS134" s="1230">
        <f>ВСЕГО!H315</f>
        <v>0</v>
      </c>
      <c r="DT134" s="1231"/>
      <c r="DU134" s="1231"/>
      <c r="DV134" s="1231"/>
      <c r="DW134" s="1231"/>
      <c r="DX134" s="1231"/>
      <c r="DY134" s="1231"/>
      <c r="DZ134" s="1231"/>
      <c r="EA134" s="1231"/>
      <c r="EB134" s="1231"/>
      <c r="EC134" s="1231"/>
      <c r="ED134" s="1231"/>
      <c r="EE134" s="1232"/>
      <c r="EF134" s="1230" t="s">
        <v>43</v>
      </c>
      <c r="EG134" s="1231"/>
      <c r="EH134" s="1231"/>
      <c r="EI134" s="1231"/>
      <c r="EJ134" s="1231"/>
      <c r="EK134" s="1231"/>
      <c r="EL134" s="1231"/>
      <c r="EM134" s="1231"/>
      <c r="EN134" s="1231"/>
      <c r="EO134" s="1231"/>
      <c r="EP134" s="1231"/>
      <c r="EQ134" s="1231"/>
      <c r="ER134" s="1233"/>
    </row>
    <row r="135" spans="1:149" ht="24" customHeight="1">
      <c r="A135" s="1287" t="s">
        <v>337</v>
      </c>
      <c r="B135" s="1288"/>
      <c r="C135" s="1288"/>
      <c r="D135" s="1288"/>
      <c r="E135" s="1288"/>
      <c r="F135" s="1288"/>
      <c r="G135" s="1288"/>
      <c r="H135" s="1288"/>
      <c r="I135" s="1288"/>
      <c r="J135" s="1288"/>
      <c r="K135" s="1288"/>
      <c r="L135" s="1288"/>
      <c r="M135" s="1288"/>
      <c r="N135" s="1288"/>
      <c r="O135" s="1288"/>
      <c r="P135" s="1288"/>
      <c r="Q135" s="1288"/>
      <c r="R135" s="1288"/>
      <c r="S135" s="1288"/>
      <c r="T135" s="1288"/>
      <c r="U135" s="1288"/>
      <c r="V135" s="1288"/>
      <c r="W135" s="1288"/>
      <c r="X135" s="1288"/>
      <c r="Y135" s="1288"/>
      <c r="Z135" s="1288"/>
      <c r="AA135" s="1288"/>
      <c r="AB135" s="1288"/>
      <c r="AC135" s="1288"/>
      <c r="AD135" s="1288"/>
      <c r="AE135" s="1288"/>
      <c r="AF135" s="1288"/>
      <c r="AG135" s="1288"/>
      <c r="AH135" s="1288"/>
      <c r="AI135" s="1288"/>
      <c r="AJ135" s="1288"/>
      <c r="AK135" s="1288"/>
      <c r="AL135" s="1288"/>
      <c r="AM135" s="1288"/>
      <c r="AN135" s="1288"/>
      <c r="AO135" s="1288"/>
      <c r="AP135" s="1288"/>
      <c r="AQ135" s="1288"/>
      <c r="AR135" s="1288"/>
      <c r="AS135" s="1288"/>
      <c r="AT135" s="1288"/>
      <c r="AU135" s="1288"/>
      <c r="AV135" s="1288"/>
      <c r="AW135" s="1288"/>
      <c r="AX135" s="1288"/>
      <c r="AY135" s="1288"/>
      <c r="AZ135" s="1288"/>
      <c r="BA135" s="1288"/>
      <c r="BB135" s="1288"/>
      <c r="BC135" s="1288"/>
      <c r="BD135" s="1288"/>
      <c r="BE135" s="1288"/>
      <c r="BF135" s="1288"/>
      <c r="BG135" s="1288"/>
      <c r="BH135" s="1288"/>
      <c r="BI135" s="1288"/>
      <c r="BJ135" s="1288"/>
      <c r="BK135" s="1288"/>
      <c r="BL135" s="1288"/>
      <c r="BM135" s="1288"/>
      <c r="BN135" s="1288"/>
      <c r="BO135" s="1288"/>
      <c r="BP135" s="1288"/>
      <c r="BQ135" s="1288"/>
      <c r="BR135" s="1288"/>
      <c r="BS135" s="1288"/>
      <c r="BT135" s="1288"/>
      <c r="BU135" s="1288"/>
      <c r="BV135" s="1288"/>
      <c r="BW135" s="1288"/>
      <c r="BX135" s="1289" t="s">
        <v>338</v>
      </c>
      <c r="BY135" s="1290"/>
      <c r="BZ135" s="1290"/>
      <c r="CA135" s="1290"/>
      <c r="CB135" s="1290"/>
      <c r="CC135" s="1290"/>
      <c r="CD135" s="1290"/>
      <c r="CE135" s="1291"/>
      <c r="CF135" s="1292" t="s">
        <v>21</v>
      </c>
      <c r="CG135" s="1290"/>
      <c r="CH135" s="1290"/>
      <c r="CI135" s="1290"/>
      <c r="CJ135" s="1290"/>
      <c r="CK135" s="1290"/>
      <c r="CL135" s="1290"/>
      <c r="CM135" s="1290"/>
      <c r="CN135" s="1290"/>
      <c r="CO135" s="1290"/>
      <c r="CP135" s="1290"/>
      <c r="CQ135" s="1290"/>
      <c r="CR135" s="1291"/>
      <c r="CS135" s="1272">
        <f>CS136+CS137+CS138</f>
        <v>0</v>
      </c>
      <c r="CT135" s="1273"/>
      <c r="CU135" s="1273"/>
      <c r="CV135" s="1273"/>
      <c r="CW135" s="1273"/>
      <c r="CX135" s="1273"/>
      <c r="CY135" s="1273"/>
      <c r="CZ135" s="1273"/>
      <c r="DA135" s="1273"/>
      <c r="DB135" s="1273"/>
      <c r="DC135" s="1273"/>
      <c r="DD135" s="1273"/>
      <c r="DE135" s="1293"/>
      <c r="DF135" s="1272">
        <f>DF136+DF137+DF138</f>
        <v>0</v>
      </c>
      <c r="DG135" s="1273"/>
      <c r="DH135" s="1273"/>
      <c r="DI135" s="1273"/>
      <c r="DJ135" s="1273"/>
      <c r="DK135" s="1273"/>
      <c r="DL135" s="1273"/>
      <c r="DM135" s="1273"/>
      <c r="DN135" s="1273"/>
      <c r="DO135" s="1273"/>
      <c r="DP135" s="1273"/>
      <c r="DQ135" s="1273"/>
      <c r="DR135" s="1293"/>
      <c r="DS135" s="1272">
        <f>DS136+DS137+DS138</f>
        <v>0</v>
      </c>
      <c r="DT135" s="1273"/>
      <c r="DU135" s="1273"/>
      <c r="DV135" s="1273"/>
      <c r="DW135" s="1273"/>
      <c r="DX135" s="1273"/>
      <c r="DY135" s="1273"/>
      <c r="DZ135" s="1273"/>
      <c r="EA135" s="1273"/>
      <c r="EB135" s="1273"/>
      <c r="EC135" s="1273"/>
      <c r="ED135" s="1273"/>
      <c r="EE135" s="1293"/>
      <c r="EF135" s="1272" t="s">
        <v>43</v>
      </c>
      <c r="EG135" s="1273"/>
      <c r="EH135" s="1273"/>
      <c r="EI135" s="1273"/>
      <c r="EJ135" s="1273"/>
      <c r="EK135" s="1273"/>
      <c r="EL135" s="1273"/>
      <c r="EM135" s="1273"/>
      <c r="EN135" s="1273"/>
      <c r="EO135" s="1273"/>
      <c r="EP135" s="1273"/>
      <c r="EQ135" s="1273"/>
      <c r="ER135" s="1274"/>
    </row>
    <row r="136" spans="1:149" ht="32.25" customHeight="1">
      <c r="A136" s="1275" t="s">
        <v>339</v>
      </c>
      <c r="B136" s="1276"/>
      <c r="C136" s="1276"/>
      <c r="D136" s="1276"/>
      <c r="E136" s="1276"/>
      <c r="F136" s="1276"/>
      <c r="G136" s="1276"/>
      <c r="H136" s="1276"/>
      <c r="I136" s="1276"/>
      <c r="J136" s="1276"/>
      <c r="K136" s="1276"/>
      <c r="L136" s="1276"/>
      <c r="M136" s="1276"/>
      <c r="N136" s="1276"/>
      <c r="O136" s="1276"/>
      <c r="P136" s="1276"/>
      <c r="Q136" s="1276"/>
      <c r="R136" s="1276"/>
      <c r="S136" s="1276"/>
      <c r="T136" s="1276"/>
      <c r="U136" s="1276"/>
      <c r="V136" s="1276"/>
      <c r="W136" s="1276"/>
      <c r="X136" s="1276"/>
      <c r="Y136" s="1276"/>
      <c r="Z136" s="1276"/>
      <c r="AA136" s="1276"/>
      <c r="AB136" s="1276"/>
      <c r="AC136" s="1276"/>
      <c r="AD136" s="1276"/>
      <c r="AE136" s="1276"/>
      <c r="AF136" s="1276"/>
      <c r="AG136" s="1276"/>
      <c r="AH136" s="1276"/>
      <c r="AI136" s="1276"/>
      <c r="AJ136" s="1276"/>
      <c r="AK136" s="1276"/>
      <c r="AL136" s="1276"/>
      <c r="AM136" s="1276"/>
      <c r="AN136" s="1276"/>
      <c r="AO136" s="1276"/>
      <c r="AP136" s="1276"/>
      <c r="AQ136" s="1276"/>
      <c r="AR136" s="1276"/>
      <c r="AS136" s="1276"/>
      <c r="AT136" s="1276"/>
      <c r="AU136" s="1276"/>
      <c r="AV136" s="1276"/>
      <c r="AW136" s="1276"/>
      <c r="AX136" s="1276"/>
      <c r="AY136" s="1276"/>
      <c r="AZ136" s="1276"/>
      <c r="BA136" s="1276"/>
      <c r="BB136" s="1276"/>
      <c r="BC136" s="1276"/>
      <c r="BD136" s="1276"/>
      <c r="BE136" s="1276"/>
      <c r="BF136" s="1276"/>
      <c r="BG136" s="1276"/>
      <c r="BH136" s="1276"/>
      <c r="BI136" s="1276"/>
      <c r="BJ136" s="1276"/>
      <c r="BK136" s="1276"/>
      <c r="BL136" s="1276"/>
      <c r="BM136" s="1276"/>
      <c r="BN136" s="1276"/>
      <c r="BO136" s="1276"/>
      <c r="BP136" s="1276"/>
      <c r="BQ136" s="1276"/>
      <c r="BR136" s="1276"/>
      <c r="BS136" s="1276"/>
      <c r="BT136" s="1276"/>
      <c r="BU136" s="1276"/>
      <c r="BV136" s="1276"/>
      <c r="BW136" s="1276"/>
      <c r="BX136" s="1277" t="s">
        <v>340</v>
      </c>
      <c r="BY136" s="1278"/>
      <c r="BZ136" s="1278"/>
      <c r="CA136" s="1278"/>
      <c r="CB136" s="1278"/>
      <c r="CC136" s="1278"/>
      <c r="CD136" s="1278"/>
      <c r="CE136" s="1279"/>
      <c r="CF136" s="1280"/>
      <c r="CG136" s="1281"/>
      <c r="CH136" s="1281"/>
      <c r="CI136" s="1281"/>
      <c r="CJ136" s="1281"/>
      <c r="CK136" s="1281"/>
      <c r="CL136" s="1281"/>
      <c r="CM136" s="1281"/>
      <c r="CN136" s="1281"/>
      <c r="CO136" s="1281"/>
      <c r="CP136" s="1281"/>
      <c r="CQ136" s="1281"/>
      <c r="CR136" s="1282"/>
      <c r="CS136" s="1283"/>
      <c r="CT136" s="1284"/>
      <c r="CU136" s="1284"/>
      <c r="CV136" s="1284"/>
      <c r="CW136" s="1284"/>
      <c r="CX136" s="1284"/>
      <c r="CY136" s="1284"/>
      <c r="CZ136" s="1284"/>
      <c r="DA136" s="1284"/>
      <c r="DB136" s="1284"/>
      <c r="DC136" s="1284"/>
      <c r="DD136" s="1284"/>
      <c r="DE136" s="1285"/>
      <c r="DF136" s="1283"/>
      <c r="DG136" s="1284"/>
      <c r="DH136" s="1284"/>
      <c r="DI136" s="1284"/>
      <c r="DJ136" s="1284"/>
      <c r="DK136" s="1284"/>
      <c r="DL136" s="1284"/>
      <c r="DM136" s="1284"/>
      <c r="DN136" s="1284"/>
      <c r="DO136" s="1284"/>
      <c r="DP136" s="1284"/>
      <c r="DQ136" s="1284"/>
      <c r="DR136" s="1285"/>
      <c r="DS136" s="1283"/>
      <c r="DT136" s="1284"/>
      <c r="DU136" s="1284"/>
      <c r="DV136" s="1284"/>
      <c r="DW136" s="1284"/>
      <c r="DX136" s="1284"/>
      <c r="DY136" s="1284"/>
      <c r="DZ136" s="1284"/>
      <c r="EA136" s="1284"/>
      <c r="EB136" s="1284"/>
      <c r="EC136" s="1284"/>
      <c r="ED136" s="1284"/>
      <c r="EE136" s="1285"/>
      <c r="EF136" s="1283" t="s">
        <v>43</v>
      </c>
      <c r="EG136" s="1284"/>
      <c r="EH136" s="1284"/>
      <c r="EI136" s="1284"/>
      <c r="EJ136" s="1284"/>
      <c r="EK136" s="1284"/>
      <c r="EL136" s="1284"/>
      <c r="EM136" s="1284"/>
      <c r="EN136" s="1284"/>
      <c r="EO136" s="1284"/>
      <c r="EP136" s="1284"/>
      <c r="EQ136" s="1284"/>
      <c r="ER136" s="1286"/>
    </row>
    <row r="137" spans="1:149" ht="20.25" customHeight="1">
      <c r="A137" s="1275" t="s">
        <v>341</v>
      </c>
      <c r="B137" s="1276"/>
      <c r="C137" s="1276"/>
      <c r="D137" s="1276"/>
      <c r="E137" s="1276"/>
      <c r="F137" s="1276"/>
      <c r="G137" s="1276"/>
      <c r="H137" s="1276"/>
      <c r="I137" s="1276"/>
      <c r="J137" s="1276"/>
      <c r="K137" s="1276"/>
      <c r="L137" s="1276"/>
      <c r="M137" s="1276"/>
      <c r="N137" s="1276"/>
      <c r="O137" s="1276"/>
      <c r="P137" s="1276"/>
      <c r="Q137" s="1276"/>
      <c r="R137" s="1276"/>
      <c r="S137" s="1276"/>
      <c r="T137" s="1276"/>
      <c r="U137" s="1276"/>
      <c r="V137" s="1276"/>
      <c r="W137" s="1276"/>
      <c r="X137" s="1276"/>
      <c r="Y137" s="1276"/>
      <c r="Z137" s="1276"/>
      <c r="AA137" s="1276"/>
      <c r="AB137" s="1276"/>
      <c r="AC137" s="1276"/>
      <c r="AD137" s="1276"/>
      <c r="AE137" s="1276"/>
      <c r="AF137" s="1276"/>
      <c r="AG137" s="1276"/>
      <c r="AH137" s="1276"/>
      <c r="AI137" s="1276"/>
      <c r="AJ137" s="1276"/>
      <c r="AK137" s="1276"/>
      <c r="AL137" s="1276"/>
      <c r="AM137" s="1276"/>
      <c r="AN137" s="1276"/>
      <c r="AO137" s="1276"/>
      <c r="AP137" s="1276"/>
      <c r="AQ137" s="1276"/>
      <c r="AR137" s="1276"/>
      <c r="AS137" s="1276"/>
      <c r="AT137" s="1276"/>
      <c r="AU137" s="1276"/>
      <c r="AV137" s="1276"/>
      <c r="AW137" s="1276"/>
      <c r="AX137" s="1276"/>
      <c r="AY137" s="1276"/>
      <c r="AZ137" s="1276"/>
      <c r="BA137" s="1276"/>
      <c r="BB137" s="1276"/>
      <c r="BC137" s="1276"/>
      <c r="BD137" s="1276"/>
      <c r="BE137" s="1276"/>
      <c r="BF137" s="1276"/>
      <c r="BG137" s="1276"/>
      <c r="BH137" s="1276"/>
      <c r="BI137" s="1276"/>
      <c r="BJ137" s="1276"/>
      <c r="BK137" s="1276"/>
      <c r="BL137" s="1276"/>
      <c r="BM137" s="1276"/>
      <c r="BN137" s="1276"/>
      <c r="BO137" s="1276"/>
      <c r="BP137" s="1276"/>
      <c r="BQ137" s="1276"/>
      <c r="BR137" s="1276"/>
      <c r="BS137" s="1276"/>
      <c r="BT137" s="1276"/>
      <c r="BU137" s="1276"/>
      <c r="BV137" s="1276"/>
      <c r="BW137" s="1276"/>
      <c r="BX137" s="1277" t="s">
        <v>342</v>
      </c>
      <c r="BY137" s="1278"/>
      <c r="BZ137" s="1278"/>
      <c r="CA137" s="1278"/>
      <c r="CB137" s="1278"/>
      <c r="CC137" s="1278"/>
      <c r="CD137" s="1278"/>
      <c r="CE137" s="1279"/>
      <c r="CF137" s="1280"/>
      <c r="CG137" s="1281"/>
      <c r="CH137" s="1281"/>
      <c r="CI137" s="1281"/>
      <c r="CJ137" s="1281"/>
      <c r="CK137" s="1281"/>
      <c r="CL137" s="1281"/>
      <c r="CM137" s="1281"/>
      <c r="CN137" s="1281"/>
      <c r="CO137" s="1281"/>
      <c r="CP137" s="1281"/>
      <c r="CQ137" s="1281"/>
      <c r="CR137" s="1282"/>
      <c r="CS137" s="1283"/>
      <c r="CT137" s="1284"/>
      <c r="CU137" s="1284"/>
      <c r="CV137" s="1284"/>
      <c r="CW137" s="1284"/>
      <c r="CX137" s="1284"/>
      <c r="CY137" s="1284"/>
      <c r="CZ137" s="1284"/>
      <c r="DA137" s="1284"/>
      <c r="DB137" s="1284"/>
      <c r="DC137" s="1284"/>
      <c r="DD137" s="1284"/>
      <c r="DE137" s="1285"/>
      <c r="DF137" s="1283"/>
      <c r="DG137" s="1284"/>
      <c r="DH137" s="1284"/>
      <c r="DI137" s="1284"/>
      <c r="DJ137" s="1284"/>
      <c r="DK137" s="1284"/>
      <c r="DL137" s="1284"/>
      <c r="DM137" s="1284"/>
      <c r="DN137" s="1284"/>
      <c r="DO137" s="1284"/>
      <c r="DP137" s="1284"/>
      <c r="DQ137" s="1284"/>
      <c r="DR137" s="1285"/>
      <c r="DS137" s="1283"/>
      <c r="DT137" s="1284"/>
      <c r="DU137" s="1284"/>
      <c r="DV137" s="1284"/>
      <c r="DW137" s="1284"/>
      <c r="DX137" s="1284"/>
      <c r="DY137" s="1284"/>
      <c r="DZ137" s="1284"/>
      <c r="EA137" s="1284"/>
      <c r="EB137" s="1284"/>
      <c r="EC137" s="1284"/>
      <c r="ED137" s="1284"/>
      <c r="EE137" s="1285"/>
      <c r="EF137" s="1283" t="s">
        <v>43</v>
      </c>
      <c r="EG137" s="1284"/>
      <c r="EH137" s="1284"/>
      <c r="EI137" s="1284"/>
      <c r="EJ137" s="1284"/>
      <c r="EK137" s="1284"/>
      <c r="EL137" s="1284"/>
      <c r="EM137" s="1284"/>
      <c r="EN137" s="1284"/>
      <c r="EO137" s="1284"/>
      <c r="EP137" s="1284"/>
      <c r="EQ137" s="1284"/>
      <c r="ER137" s="1286"/>
    </row>
    <row r="138" spans="1:149" ht="16.5" customHeight="1">
      <c r="A138" s="1275" t="s">
        <v>343</v>
      </c>
      <c r="B138" s="1276"/>
      <c r="C138" s="1276"/>
      <c r="D138" s="1276"/>
      <c r="E138" s="1276"/>
      <c r="F138" s="1276"/>
      <c r="G138" s="1276"/>
      <c r="H138" s="1276"/>
      <c r="I138" s="1276"/>
      <c r="J138" s="1276"/>
      <c r="K138" s="1276"/>
      <c r="L138" s="1276"/>
      <c r="M138" s="1276"/>
      <c r="N138" s="1276"/>
      <c r="O138" s="1276"/>
      <c r="P138" s="1276"/>
      <c r="Q138" s="1276"/>
      <c r="R138" s="1276"/>
      <c r="S138" s="1276"/>
      <c r="T138" s="1276"/>
      <c r="U138" s="1276"/>
      <c r="V138" s="1276"/>
      <c r="W138" s="1276"/>
      <c r="X138" s="1276"/>
      <c r="Y138" s="1276"/>
      <c r="Z138" s="1276"/>
      <c r="AA138" s="1276"/>
      <c r="AB138" s="1276"/>
      <c r="AC138" s="1276"/>
      <c r="AD138" s="1276"/>
      <c r="AE138" s="1276"/>
      <c r="AF138" s="1276"/>
      <c r="AG138" s="1276"/>
      <c r="AH138" s="1276"/>
      <c r="AI138" s="1276"/>
      <c r="AJ138" s="1276"/>
      <c r="AK138" s="1276"/>
      <c r="AL138" s="1276"/>
      <c r="AM138" s="1276"/>
      <c r="AN138" s="1276"/>
      <c r="AO138" s="1276"/>
      <c r="AP138" s="1276"/>
      <c r="AQ138" s="1276"/>
      <c r="AR138" s="1276"/>
      <c r="AS138" s="1276"/>
      <c r="AT138" s="1276"/>
      <c r="AU138" s="1276"/>
      <c r="AV138" s="1276"/>
      <c r="AW138" s="1276"/>
      <c r="AX138" s="1276"/>
      <c r="AY138" s="1276"/>
      <c r="AZ138" s="1276"/>
      <c r="BA138" s="1276"/>
      <c r="BB138" s="1276"/>
      <c r="BC138" s="1276"/>
      <c r="BD138" s="1276"/>
      <c r="BE138" s="1276"/>
      <c r="BF138" s="1276"/>
      <c r="BG138" s="1276"/>
      <c r="BH138" s="1276"/>
      <c r="BI138" s="1276"/>
      <c r="BJ138" s="1276"/>
      <c r="BK138" s="1276"/>
      <c r="BL138" s="1276"/>
      <c r="BM138" s="1276"/>
      <c r="BN138" s="1276"/>
      <c r="BO138" s="1276"/>
      <c r="BP138" s="1276"/>
      <c r="BQ138" s="1276"/>
      <c r="BR138" s="1276"/>
      <c r="BS138" s="1276"/>
      <c r="BT138" s="1276"/>
      <c r="BU138" s="1276"/>
      <c r="BV138" s="1276"/>
      <c r="BW138" s="1276"/>
      <c r="BX138" s="1277" t="s">
        <v>344</v>
      </c>
      <c r="BY138" s="1278"/>
      <c r="BZ138" s="1278"/>
      <c r="CA138" s="1278"/>
      <c r="CB138" s="1278"/>
      <c r="CC138" s="1278"/>
      <c r="CD138" s="1278"/>
      <c r="CE138" s="1279"/>
      <c r="CF138" s="1280"/>
      <c r="CG138" s="1281"/>
      <c r="CH138" s="1281"/>
      <c r="CI138" s="1281"/>
      <c r="CJ138" s="1281"/>
      <c r="CK138" s="1281"/>
      <c r="CL138" s="1281"/>
      <c r="CM138" s="1281"/>
      <c r="CN138" s="1281"/>
      <c r="CO138" s="1281"/>
      <c r="CP138" s="1281"/>
      <c r="CQ138" s="1281"/>
      <c r="CR138" s="1282"/>
      <c r="CS138" s="1283"/>
      <c r="CT138" s="1284"/>
      <c r="CU138" s="1284"/>
      <c r="CV138" s="1284"/>
      <c r="CW138" s="1284"/>
      <c r="CX138" s="1284"/>
      <c r="CY138" s="1284"/>
      <c r="CZ138" s="1284"/>
      <c r="DA138" s="1284"/>
      <c r="DB138" s="1284"/>
      <c r="DC138" s="1284"/>
      <c r="DD138" s="1284"/>
      <c r="DE138" s="1285"/>
      <c r="DF138" s="1283"/>
      <c r="DG138" s="1284"/>
      <c r="DH138" s="1284"/>
      <c r="DI138" s="1284"/>
      <c r="DJ138" s="1284"/>
      <c r="DK138" s="1284"/>
      <c r="DL138" s="1284"/>
      <c r="DM138" s="1284"/>
      <c r="DN138" s="1284"/>
      <c r="DO138" s="1284"/>
      <c r="DP138" s="1284"/>
      <c r="DQ138" s="1284"/>
      <c r="DR138" s="1285"/>
      <c r="DS138" s="1283"/>
      <c r="DT138" s="1284"/>
      <c r="DU138" s="1284"/>
      <c r="DV138" s="1284"/>
      <c r="DW138" s="1284"/>
      <c r="DX138" s="1284"/>
      <c r="DY138" s="1284"/>
      <c r="DZ138" s="1284"/>
      <c r="EA138" s="1284"/>
      <c r="EB138" s="1284"/>
      <c r="EC138" s="1284"/>
      <c r="ED138" s="1284"/>
      <c r="EE138" s="1285"/>
      <c r="EF138" s="1283" t="s">
        <v>43</v>
      </c>
      <c r="EG138" s="1284"/>
      <c r="EH138" s="1284"/>
      <c r="EI138" s="1284"/>
      <c r="EJ138" s="1284"/>
      <c r="EK138" s="1284"/>
      <c r="EL138" s="1284"/>
      <c r="EM138" s="1284"/>
      <c r="EN138" s="1284"/>
      <c r="EO138" s="1284"/>
      <c r="EP138" s="1284"/>
      <c r="EQ138" s="1284"/>
      <c r="ER138" s="1286"/>
    </row>
    <row r="139" spans="1:149" ht="21" customHeight="1">
      <c r="A139" s="1287" t="s">
        <v>345</v>
      </c>
      <c r="B139" s="1288"/>
      <c r="C139" s="1288"/>
      <c r="D139" s="1288"/>
      <c r="E139" s="1288"/>
      <c r="F139" s="1288"/>
      <c r="G139" s="1288"/>
      <c r="H139" s="1288"/>
      <c r="I139" s="1288"/>
      <c r="J139" s="1288"/>
      <c r="K139" s="1288"/>
      <c r="L139" s="1288"/>
      <c r="M139" s="1288"/>
      <c r="N139" s="1288"/>
      <c r="O139" s="1288"/>
      <c r="P139" s="1288"/>
      <c r="Q139" s="1288"/>
      <c r="R139" s="1288"/>
      <c r="S139" s="1288"/>
      <c r="T139" s="1288"/>
      <c r="U139" s="1288"/>
      <c r="V139" s="1288"/>
      <c r="W139" s="1288"/>
      <c r="X139" s="1288"/>
      <c r="Y139" s="1288"/>
      <c r="Z139" s="1288"/>
      <c r="AA139" s="1288"/>
      <c r="AB139" s="1288"/>
      <c r="AC139" s="1288"/>
      <c r="AD139" s="1288"/>
      <c r="AE139" s="1288"/>
      <c r="AF139" s="1288"/>
      <c r="AG139" s="1288"/>
      <c r="AH139" s="1288"/>
      <c r="AI139" s="1288"/>
      <c r="AJ139" s="1288"/>
      <c r="AK139" s="1288"/>
      <c r="AL139" s="1288"/>
      <c r="AM139" s="1288"/>
      <c r="AN139" s="1288"/>
      <c r="AO139" s="1288"/>
      <c r="AP139" s="1288"/>
      <c r="AQ139" s="1288"/>
      <c r="AR139" s="1288"/>
      <c r="AS139" s="1288"/>
      <c r="AT139" s="1288"/>
      <c r="AU139" s="1288"/>
      <c r="AV139" s="1288"/>
      <c r="AW139" s="1288"/>
      <c r="AX139" s="1288"/>
      <c r="AY139" s="1288"/>
      <c r="AZ139" s="1288"/>
      <c r="BA139" s="1288"/>
      <c r="BB139" s="1288"/>
      <c r="BC139" s="1288"/>
      <c r="BD139" s="1288"/>
      <c r="BE139" s="1288"/>
      <c r="BF139" s="1288"/>
      <c r="BG139" s="1288"/>
      <c r="BH139" s="1288"/>
      <c r="BI139" s="1288"/>
      <c r="BJ139" s="1288"/>
      <c r="BK139" s="1288"/>
      <c r="BL139" s="1288"/>
      <c r="BM139" s="1288"/>
      <c r="BN139" s="1288"/>
      <c r="BO139" s="1288"/>
      <c r="BP139" s="1288"/>
      <c r="BQ139" s="1288"/>
      <c r="BR139" s="1288"/>
      <c r="BS139" s="1288"/>
      <c r="BT139" s="1288"/>
      <c r="BU139" s="1288"/>
      <c r="BV139" s="1288"/>
      <c r="BW139" s="1288"/>
      <c r="BX139" s="1289" t="s">
        <v>346</v>
      </c>
      <c r="BY139" s="1290"/>
      <c r="BZ139" s="1290"/>
      <c r="CA139" s="1290"/>
      <c r="CB139" s="1290"/>
      <c r="CC139" s="1290"/>
      <c r="CD139" s="1290"/>
      <c r="CE139" s="1291"/>
      <c r="CF139" s="1292" t="s">
        <v>43</v>
      </c>
      <c r="CG139" s="1290"/>
      <c r="CH139" s="1290"/>
      <c r="CI139" s="1290"/>
      <c r="CJ139" s="1290"/>
      <c r="CK139" s="1290"/>
      <c r="CL139" s="1290"/>
      <c r="CM139" s="1290"/>
      <c r="CN139" s="1290"/>
      <c r="CO139" s="1290"/>
      <c r="CP139" s="1290"/>
      <c r="CQ139" s="1290"/>
      <c r="CR139" s="1291"/>
      <c r="CS139" s="1272">
        <f>CS140</f>
        <v>0</v>
      </c>
      <c r="CT139" s="1273"/>
      <c r="CU139" s="1273"/>
      <c r="CV139" s="1273"/>
      <c r="CW139" s="1273"/>
      <c r="CX139" s="1273"/>
      <c r="CY139" s="1273"/>
      <c r="CZ139" s="1273"/>
      <c r="DA139" s="1273"/>
      <c r="DB139" s="1273"/>
      <c r="DC139" s="1273"/>
      <c r="DD139" s="1273"/>
      <c r="DE139" s="1293"/>
      <c r="DF139" s="1272">
        <f>DF140</f>
        <v>0</v>
      </c>
      <c r="DG139" s="1273"/>
      <c r="DH139" s="1273"/>
      <c r="DI139" s="1273"/>
      <c r="DJ139" s="1273"/>
      <c r="DK139" s="1273"/>
      <c r="DL139" s="1273"/>
      <c r="DM139" s="1273"/>
      <c r="DN139" s="1273"/>
      <c r="DO139" s="1273"/>
      <c r="DP139" s="1273"/>
      <c r="DQ139" s="1273"/>
      <c r="DR139" s="1293"/>
      <c r="DS139" s="1272">
        <f>DS140</f>
        <v>0</v>
      </c>
      <c r="DT139" s="1273"/>
      <c r="DU139" s="1273"/>
      <c r="DV139" s="1273"/>
      <c r="DW139" s="1273"/>
      <c r="DX139" s="1273"/>
      <c r="DY139" s="1273"/>
      <c r="DZ139" s="1273"/>
      <c r="EA139" s="1273"/>
      <c r="EB139" s="1273"/>
      <c r="EC139" s="1273"/>
      <c r="ED139" s="1273"/>
      <c r="EE139" s="1293"/>
      <c r="EF139" s="1272" t="s">
        <v>43</v>
      </c>
      <c r="EG139" s="1273"/>
      <c r="EH139" s="1273"/>
      <c r="EI139" s="1273"/>
      <c r="EJ139" s="1273"/>
      <c r="EK139" s="1273"/>
      <c r="EL139" s="1273"/>
      <c r="EM139" s="1273"/>
      <c r="EN139" s="1273"/>
      <c r="EO139" s="1273"/>
      <c r="EP139" s="1273"/>
      <c r="EQ139" s="1273"/>
      <c r="ER139" s="1274"/>
    </row>
    <row r="140" spans="1:149" ht="30" customHeight="1">
      <c r="A140" s="1275" t="s">
        <v>347</v>
      </c>
      <c r="B140" s="1276"/>
      <c r="C140" s="1276"/>
      <c r="D140" s="1276"/>
      <c r="E140" s="1276"/>
      <c r="F140" s="1276"/>
      <c r="G140" s="1276"/>
      <c r="H140" s="1276"/>
      <c r="I140" s="1276"/>
      <c r="J140" s="1276"/>
      <c r="K140" s="1276"/>
      <c r="L140" s="1276"/>
      <c r="M140" s="1276"/>
      <c r="N140" s="1276"/>
      <c r="O140" s="1276"/>
      <c r="P140" s="1276"/>
      <c r="Q140" s="1276"/>
      <c r="R140" s="1276"/>
      <c r="S140" s="1276"/>
      <c r="T140" s="1276"/>
      <c r="U140" s="1276"/>
      <c r="V140" s="1276"/>
      <c r="W140" s="1276"/>
      <c r="X140" s="1276"/>
      <c r="Y140" s="1276"/>
      <c r="Z140" s="1276"/>
      <c r="AA140" s="1276"/>
      <c r="AB140" s="1276"/>
      <c r="AC140" s="1276"/>
      <c r="AD140" s="1276"/>
      <c r="AE140" s="1276"/>
      <c r="AF140" s="1276"/>
      <c r="AG140" s="1276"/>
      <c r="AH140" s="1276"/>
      <c r="AI140" s="1276"/>
      <c r="AJ140" s="1276"/>
      <c r="AK140" s="1276"/>
      <c r="AL140" s="1276"/>
      <c r="AM140" s="1276"/>
      <c r="AN140" s="1276"/>
      <c r="AO140" s="1276"/>
      <c r="AP140" s="1276"/>
      <c r="AQ140" s="1276"/>
      <c r="AR140" s="1276"/>
      <c r="AS140" s="1276"/>
      <c r="AT140" s="1276"/>
      <c r="AU140" s="1276"/>
      <c r="AV140" s="1276"/>
      <c r="AW140" s="1276"/>
      <c r="AX140" s="1276"/>
      <c r="AY140" s="1276"/>
      <c r="AZ140" s="1276"/>
      <c r="BA140" s="1276"/>
      <c r="BB140" s="1276"/>
      <c r="BC140" s="1276"/>
      <c r="BD140" s="1276"/>
      <c r="BE140" s="1276"/>
      <c r="BF140" s="1276"/>
      <c r="BG140" s="1276"/>
      <c r="BH140" s="1276"/>
      <c r="BI140" s="1276"/>
      <c r="BJ140" s="1276"/>
      <c r="BK140" s="1276"/>
      <c r="BL140" s="1276"/>
      <c r="BM140" s="1276"/>
      <c r="BN140" s="1276"/>
      <c r="BO140" s="1276"/>
      <c r="BP140" s="1276"/>
      <c r="BQ140" s="1276"/>
      <c r="BR140" s="1276"/>
      <c r="BS140" s="1276"/>
      <c r="BT140" s="1276"/>
      <c r="BU140" s="1276"/>
      <c r="BV140" s="1276"/>
      <c r="BW140" s="1276"/>
      <c r="BX140" s="1277" t="s">
        <v>348</v>
      </c>
      <c r="BY140" s="1278"/>
      <c r="BZ140" s="1278"/>
      <c r="CA140" s="1278"/>
      <c r="CB140" s="1278"/>
      <c r="CC140" s="1278"/>
      <c r="CD140" s="1278"/>
      <c r="CE140" s="1279"/>
      <c r="CF140" s="1280" t="s">
        <v>349</v>
      </c>
      <c r="CG140" s="1281"/>
      <c r="CH140" s="1281"/>
      <c r="CI140" s="1281"/>
      <c r="CJ140" s="1281"/>
      <c r="CK140" s="1281"/>
      <c r="CL140" s="1281"/>
      <c r="CM140" s="1281"/>
      <c r="CN140" s="1281"/>
      <c r="CO140" s="1281"/>
      <c r="CP140" s="1281"/>
      <c r="CQ140" s="1281"/>
      <c r="CR140" s="1282"/>
      <c r="CS140" s="1283"/>
      <c r="CT140" s="1284"/>
      <c r="CU140" s="1284"/>
      <c r="CV140" s="1284"/>
      <c r="CW140" s="1284"/>
      <c r="CX140" s="1284"/>
      <c r="CY140" s="1284"/>
      <c r="CZ140" s="1284"/>
      <c r="DA140" s="1284"/>
      <c r="DB140" s="1284"/>
      <c r="DC140" s="1284"/>
      <c r="DD140" s="1284"/>
      <c r="DE140" s="1285"/>
      <c r="DF140" s="1283"/>
      <c r="DG140" s="1284"/>
      <c r="DH140" s="1284"/>
      <c r="DI140" s="1284"/>
      <c r="DJ140" s="1284"/>
      <c r="DK140" s="1284"/>
      <c r="DL140" s="1284"/>
      <c r="DM140" s="1284"/>
      <c r="DN140" s="1284"/>
      <c r="DO140" s="1284"/>
      <c r="DP140" s="1284"/>
      <c r="DQ140" s="1284"/>
      <c r="DR140" s="1285"/>
      <c r="DS140" s="1283"/>
      <c r="DT140" s="1284"/>
      <c r="DU140" s="1284"/>
      <c r="DV140" s="1284"/>
      <c r="DW140" s="1284"/>
      <c r="DX140" s="1284"/>
      <c r="DY140" s="1284"/>
      <c r="DZ140" s="1284"/>
      <c r="EA140" s="1284"/>
      <c r="EB140" s="1284"/>
      <c r="EC140" s="1284"/>
      <c r="ED140" s="1284"/>
      <c r="EE140" s="1285"/>
      <c r="EF140" s="1283" t="s">
        <v>43</v>
      </c>
      <c r="EG140" s="1284"/>
      <c r="EH140" s="1284"/>
      <c r="EI140" s="1284"/>
      <c r="EJ140" s="1284"/>
      <c r="EK140" s="1284"/>
      <c r="EL140" s="1284"/>
      <c r="EM140" s="1284"/>
      <c r="EN140" s="1284"/>
      <c r="EO140" s="1284"/>
      <c r="EP140" s="1284"/>
      <c r="EQ140" s="1284"/>
      <c r="ER140" s="1286"/>
    </row>
    <row r="141" spans="1:149" ht="8.25" customHeight="1" thickBot="1">
      <c r="A141" s="1265"/>
      <c r="B141" s="1266"/>
      <c r="C141" s="1266"/>
      <c r="D141" s="1266"/>
      <c r="E141" s="1266"/>
      <c r="F141" s="1266"/>
      <c r="G141" s="1266"/>
      <c r="H141" s="1266"/>
      <c r="I141" s="1266"/>
      <c r="J141" s="1266"/>
      <c r="K141" s="1266"/>
      <c r="L141" s="1266"/>
      <c r="M141" s="1266"/>
      <c r="N141" s="1266"/>
      <c r="O141" s="1266"/>
      <c r="P141" s="1266"/>
      <c r="Q141" s="1266"/>
      <c r="R141" s="1266"/>
      <c r="S141" s="1266"/>
      <c r="T141" s="1266"/>
      <c r="U141" s="1266"/>
      <c r="V141" s="1266"/>
      <c r="W141" s="1266"/>
      <c r="X141" s="1266"/>
      <c r="Y141" s="1266"/>
      <c r="Z141" s="1266"/>
      <c r="AA141" s="1266"/>
      <c r="AB141" s="1266"/>
      <c r="AC141" s="1266"/>
      <c r="AD141" s="1266"/>
      <c r="AE141" s="1266"/>
      <c r="AF141" s="1266"/>
      <c r="AG141" s="1266"/>
      <c r="AH141" s="1266"/>
      <c r="AI141" s="1266"/>
      <c r="AJ141" s="1266"/>
      <c r="AK141" s="1266"/>
      <c r="AL141" s="1266"/>
      <c r="AM141" s="1266"/>
      <c r="AN141" s="1266"/>
      <c r="AO141" s="1266"/>
      <c r="AP141" s="1266"/>
      <c r="AQ141" s="1266"/>
      <c r="AR141" s="1266"/>
      <c r="AS141" s="1266"/>
      <c r="AT141" s="1266"/>
      <c r="AU141" s="1266"/>
      <c r="AV141" s="1266"/>
      <c r="AW141" s="1266"/>
      <c r="AX141" s="1266"/>
      <c r="AY141" s="1266"/>
      <c r="AZ141" s="1266"/>
      <c r="BA141" s="1266"/>
      <c r="BB141" s="1266"/>
      <c r="BC141" s="1266"/>
      <c r="BD141" s="1266"/>
      <c r="BE141" s="1266"/>
      <c r="BF141" s="1266"/>
      <c r="BG141" s="1266"/>
      <c r="BH141" s="1266"/>
      <c r="BI141" s="1266"/>
      <c r="BJ141" s="1266"/>
      <c r="BK141" s="1266"/>
      <c r="BL141" s="1266"/>
      <c r="BM141" s="1266"/>
      <c r="BN141" s="1266"/>
      <c r="BO141" s="1266"/>
      <c r="BP141" s="1266"/>
      <c r="BQ141" s="1266"/>
      <c r="BR141" s="1266"/>
      <c r="BS141" s="1266"/>
      <c r="BT141" s="1266"/>
      <c r="BU141" s="1266"/>
      <c r="BV141" s="1266"/>
      <c r="BW141" s="1266"/>
      <c r="BX141" s="1267"/>
      <c r="BY141" s="1268"/>
      <c r="BZ141" s="1268"/>
      <c r="CA141" s="1268"/>
      <c r="CB141" s="1268"/>
      <c r="CC141" s="1268"/>
      <c r="CD141" s="1268"/>
      <c r="CE141" s="1269"/>
      <c r="CF141" s="1270"/>
      <c r="CG141" s="1268"/>
      <c r="CH141" s="1268"/>
      <c r="CI141" s="1268"/>
      <c r="CJ141" s="1268"/>
      <c r="CK141" s="1268"/>
      <c r="CL141" s="1268"/>
      <c r="CM141" s="1268"/>
      <c r="CN141" s="1268"/>
      <c r="CO141" s="1268"/>
      <c r="CP141" s="1268"/>
      <c r="CQ141" s="1268"/>
      <c r="CR141" s="1269"/>
      <c r="CS141" s="1258"/>
      <c r="CT141" s="1259"/>
      <c r="CU141" s="1259"/>
      <c r="CV141" s="1259"/>
      <c r="CW141" s="1259"/>
      <c r="CX141" s="1259"/>
      <c r="CY141" s="1259"/>
      <c r="CZ141" s="1259"/>
      <c r="DA141" s="1259"/>
      <c r="DB141" s="1259"/>
      <c r="DC141" s="1259"/>
      <c r="DD141" s="1259"/>
      <c r="DE141" s="1271"/>
      <c r="DF141" s="1258"/>
      <c r="DG141" s="1259"/>
      <c r="DH141" s="1259"/>
      <c r="DI141" s="1259"/>
      <c r="DJ141" s="1259"/>
      <c r="DK141" s="1259"/>
      <c r="DL141" s="1259"/>
      <c r="DM141" s="1259"/>
      <c r="DN141" s="1259"/>
      <c r="DO141" s="1259"/>
      <c r="DP141" s="1259"/>
      <c r="DQ141" s="1259"/>
      <c r="DR141" s="1271"/>
      <c r="DS141" s="1258"/>
      <c r="DT141" s="1259"/>
      <c r="DU141" s="1259"/>
      <c r="DV141" s="1259"/>
      <c r="DW141" s="1259"/>
      <c r="DX141" s="1259"/>
      <c r="DY141" s="1259"/>
      <c r="DZ141" s="1259"/>
      <c r="EA141" s="1259"/>
      <c r="EB141" s="1259"/>
      <c r="EC141" s="1259"/>
      <c r="ED141" s="1259"/>
      <c r="EE141" s="1271"/>
      <c r="EF141" s="1258"/>
      <c r="EG141" s="1259"/>
      <c r="EH141" s="1259"/>
      <c r="EI141" s="1259"/>
      <c r="EJ141" s="1259"/>
      <c r="EK141" s="1259"/>
      <c r="EL141" s="1259"/>
      <c r="EM141" s="1259"/>
      <c r="EN141" s="1259"/>
      <c r="EO141" s="1259"/>
      <c r="EP141" s="1259"/>
      <c r="EQ141" s="1259"/>
      <c r="ER141" s="1260"/>
    </row>
    <row r="142" spans="1:149" ht="15.6">
      <c r="CS142" s="1261">
        <f>CS34-CS58</f>
        <v>-2864567.0400000066</v>
      </c>
      <c r="CT142" s="1262"/>
      <c r="CU142" s="1262"/>
      <c r="CV142" s="1262"/>
      <c r="CW142" s="1262"/>
      <c r="CX142" s="1262"/>
      <c r="CY142" s="1262"/>
      <c r="CZ142" s="1262"/>
      <c r="DA142" s="1262"/>
      <c r="DB142" s="1262"/>
      <c r="DC142" s="1262"/>
      <c r="DD142" s="1262"/>
      <c r="DE142" s="1262"/>
      <c r="DF142" s="1261">
        <f>DF34-DF58</f>
        <v>0</v>
      </c>
      <c r="DG142" s="1262"/>
      <c r="DH142" s="1262"/>
      <c r="DI142" s="1262"/>
      <c r="DJ142" s="1262"/>
      <c r="DK142" s="1262"/>
      <c r="DL142" s="1262"/>
      <c r="DM142" s="1262"/>
      <c r="DN142" s="1262"/>
      <c r="DO142" s="1262"/>
      <c r="DP142" s="1262"/>
      <c r="DQ142" s="1262"/>
      <c r="DR142" s="1262"/>
      <c r="DS142" s="1261">
        <f>DS34-DS58</f>
        <v>0</v>
      </c>
      <c r="DT142" s="1262"/>
      <c r="DU142" s="1262"/>
      <c r="DV142" s="1262"/>
      <c r="DW142" s="1262"/>
      <c r="DX142" s="1262"/>
      <c r="DY142" s="1262"/>
      <c r="DZ142" s="1262"/>
      <c r="EA142" s="1262"/>
      <c r="EB142" s="1262"/>
      <c r="EC142" s="1262"/>
      <c r="ED142" s="1262"/>
      <c r="EE142" s="1262"/>
      <c r="ES142" s="1194">
        <f>CS142+ВСЕГО!E13</f>
        <v>-6.5192580223083496E-9</v>
      </c>
    </row>
  </sheetData>
  <mergeCells count="797">
    <mergeCell ref="A133:BW133"/>
    <mergeCell ref="BX133:CE133"/>
    <mergeCell ref="CF133:CR133"/>
    <mergeCell ref="CS133:DE133"/>
    <mergeCell ref="DF133:DR133"/>
    <mergeCell ref="DS133:EE133"/>
    <mergeCell ref="EF133:ER133"/>
    <mergeCell ref="A134:BW134"/>
    <mergeCell ref="BX134:CE134"/>
    <mergeCell ref="CF134:CR134"/>
    <mergeCell ref="CS134:DE134"/>
    <mergeCell ref="DF134:DR134"/>
    <mergeCell ref="DS134:EE134"/>
    <mergeCell ref="EF134:ER134"/>
    <mergeCell ref="A131:BW131"/>
    <mergeCell ref="BX131:CE131"/>
    <mergeCell ref="CF131:CR131"/>
    <mergeCell ref="CS131:DE131"/>
    <mergeCell ref="DF131:DR131"/>
    <mergeCell ref="DS131:EE131"/>
    <mergeCell ref="EF131:ER131"/>
    <mergeCell ref="A132:BW132"/>
    <mergeCell ref="BX132:CE132"/>
    <mergeCell ref="CF132:CR132"/>
    <mergeCell ref="CS132:DE132"/>
    <mergeCell ref="DF132:DR132"/>
    <mergeCell ref="DS132:EE132"/>
    <mergeCell ref="EF132:ER132"/>
    <mergeCell ref="A86:BW86"/>
    <mergeCell ref="BX86:CE86"/>
    <mergeCell ref="CF86:CR86"/>
    <mergeCell ref="CS86:DE86"/>
    <mergeCell ref="DF86:DR86"/>
    <mergeCell ref="DS86:EE86"/>
    <mergeCell ref="EF86:ER86"/>
    <mergeCell ref="A84:BW84"/>
    <mergeCell ref="BX84:CE84"/>
    <mergeCell ref="CF84:CR84"/>
    <mergeCell ref="CS84:DE84"/>
    <mergeCell ref="DF84:DR84"/>
    <mergeCell ref="DS84:EE84"/>
    <mergeCell ref="EF84:ER84"/>
    <mergeCell ref="A85:BW85"/>
    <mergeCell ref="BX85:CE85"/>
    <mergeCell ref="CF85:CR85"/>
    <mergeCell ref="CS85:DE85"/>
    <mergeCell ref="DF85:DR85"/>
    <mergeCell ref="DS85:EE85"/>
    <mergeCell ref="EF85:ER85"/>
    <mergeCell ref="A74:BW74"/>
    <mergeCell ref="BX74:CE74"/>
    <mergeCell ref="CF74:CR74"/>
    <mergeCell ref="CS74:DE74"/>
    <mergeCell ref="DF74:DR74"/>
    <mergeCell ref="DS74:EE74"/>
    <mergeCell ref="EF74:ER74"/>
    <mergeCell ref="A75:BW75"/>
    <mergeCell ref="BX75:CE75"/>
    <mergeCell ref="CF75:CR75"/>
    <mergeCell ref="CS75:DE75"/>
    <mergeCell ref="DF75:DR75"/>
    <mergeCell ref="DS75:EE75"/>
    <mergeCell ref="EF75:ER75"/>
    <mergeCell ref="A73:BW73"/>
    <mergeCell ref="BX73:CE73"/>
    <mergeCell ref="CF73:CR73"/>
    <mergeCell ref="CS73:DE73"/>
    <mergeCell ref="DF73:DR73"/>
    <mergeCell ref="DS73:EE73"/>
    <mergeCell ref="EF73:ER73"/>
    <mergeCell ref="A72:BW72"/>
    <mergeCell ref="BX72:CE72"/>
    <mergeCell ref="CF72:CR72"/>
    <mergeCell ref="CS72:DE72"/>
    <mergeCell ref="DF72:DR72"/>
    <mergeCell ref="DS72:EE72"/>
    <mergeCell ref="EF72:ER72"/>
    <mergeCell ref="A67:BW67"/>
    <mergeCell ref="BX67:CE67"/>
    <mergeCell ref="CF67:CR67"/>
    <mergeCell ref="CS67:DE67"/>
    <mergeCell ref="DF67:DR67"/>
    <mergeCell ref="DS67:EE67"/>
    <mergeCell ref="EF67:ER67"/>
    <mergeCell ref="A69:BW69"/>
    <mergeCell ref="BX69:CE69"/>
    <mergeCell ref="CF69:CR69"/>
    <mergeCell ref="CS69:DE69"/>
    <mergeCell ref="DF69:DR69"/>
    <mergeCell ref="DS69:EE69"/>
    <mergeCell ref="EF69:ER69"/>
    <mergeCell ref="EF68:ER68"/>
    <mergeCell ref="A68:BW68"/>
    <mergeCell ref="BX68:CE68"/>
    <mergeCell ref="CF68:CR68"/>
    <mergeCell ref="CS68:DE68"/>
    <mergeCell ref="DF68:DR68"/>
    <mergeCell ref="DS68:EE68"/>
    <mergeCell ref="A65:BW65"/>
    <mergeCell ref="BX65:CE65"/>
    <mergeCell ref="CF65:CR65"/>
    <mergeCell ref="CS65:DE65"/>
    <mergeCell ref="DF65:DR65"/>
    <mergeCell ref="DS65:EE65"/>
    <mergeCell ref="EF65:ER65"/>
    <mergeCell ref="A66:BW66"/>
    <mergeCell ref="BX66:CE66"/>
    <mergeCell ref="CF66:CR66"/>
    <mergeCell ref="CS66:DE66"/>
    <mergeCell ref="DF66:DR66"/>
    <mergeCell ref="DS66:EE66"/>
    <mergeCell ref="EF66:ER66"/>
    <mergeCell ref="A60:BW60"/>
    <mergeCell ref="A62:BW62"/>
    <mergeCell ref="BX62:CE62"/>
    <mergeCell ref="CF62:CR62"/>
    <mergeCell ref="CS62:DE62"/>
    <mergeCell ref="DF62:DR62"/>
    <mergeCell ref="DS62:EE62"/>
    <mergeCell ref="EF62:ER62"/>
    <mergeCell ref="A63:BW63"/>
    <mergeCell ref="BX63:CE63"/>
    <mergeCell ref="CF63:CR63"/>
    <mergeCell ref="CS63:DE63"/>
    <mergeCell ref="DF63:DR63"/>
    <mergeCell ref="DS63:EE63"/>
    <mergeCell ref="EF63:ER63"/>
    <mergeCell ref="BX60:CE60"/>
    <mergeCell ref="CF60:CR60"/>
    <mergeCell ref="CS60:DE60"/>
    <mergeCell ref="DF60:DR60"/>
    <mergeCell ref="DS60:EE60"/>
    <mergeCell ref="EF60:ER60"/>
    <mergeCell ref="EF61:ER61"/>
    <mergeCell ref="CS7:DL7"/>
    <mergeCell ref="DO7:ER7"/>
    <mergeCell ref="DB9:DE9"/>
    <mergeCell ref="DI9:DZ9"/>
    <mergeCell ref="EA9:ED9"/>
    <mergeCell ref="EE9:EH9"/>
    <mergeCell ref="CS1:ER1"/>
    <mergeCell ref="CS2:ER2"/>
    <mergeCell ref="CS3:ER3"/>
    <mergeCell ref="CS4:ER4"/>
    <mergeCell ref="CS5:ER5"/>
    <mergeCell ref="CS6:DL6"/>
    <mergeCell ref="DO6:ER6"/>
    <mergeCell ref="BD13:BJ13"/>
    <mergeCell ref="BK13:BM13"/>
    <mergeCell ref="BN13:CI13"/>
    <mergeCell ref="CJ13:CL13"/>
    <mergeCell ref="CM13:CQ13"/>
    <mergeCell ref="CR13:CS13"/>
    <mergeCell ref="EF13:ER14"/>
    <mergeCell ref="A11:EE11"/>
    <mergeCell ref="A12:EE12"/>
    <mergeCell ref="EF19:ER19"/>
    <mergeCell ref="A20:Z20"/>
    <mergeCell ref="AB20:DC20"/>
    <mergeCell ref="EF20:ER20"/>
    <mergeCell ref="AB22:DC22"/>
    <mergeCell ref="EF24:ER24"/>
    <mergeCell ref="EF15:ER15"/>
    <mergeCell ref="A16:AA16"/>
    <mergeCell ref="EF16:ER16"/>
    <mergeCell ref="AB17:DC17"/>
    <mergeCell ref="EF17:ER17"/>
    <mergeCell ref="EF18:ER18"/>
    <mergeCell ref="BM15:BP15"/>
    <mergeCell ref="BQ15:BS15"/>
    <mergeCell ref="BT15:BU15"/>
    <mergeCell ref="BW15:CK15"/>
    <mergeCell ref="CL15:CN15"/>
    <mergeCell ref="CO15:CQ15"/>
    <mergeCell ref="DO29:DR29"/>
    <mergeCell ref="DS29:DX29"/>
    <mergeCell ref="DY29:EA29"/>
    <mergeCell ref="EB29:EE29"/>
    <mergeCell ref="EF29:ER30"/>
    <mergeCell ref="CS30:DE30"/>
    <mergeCell ref="DF30:DR30"/>
    <mergeCell ref="DS30:EE30"/>
    <mergeCell ref="A26:ER26"/>
    <mergeCell ref="A28:BW30"/>
    <mergeCell ref="BX28:CE30"/>
    <mergeCell ref="CF28:CR30"/>
    <mergeCell ref="CS28:ER28"/>
    <mergeCell ref="CS29:CX29"/>
    <mergeCell ref="CY29:DA29"/>
    <mergeCell ref="DB29:DE29"/>
    <mergeCell ref="DF29:DK29"/>
    <mergeCell ref="DL29:DN29"/>
    <mergeCell ref="EF31:ER31"/>
    <mergeCell ref="A32:BW32"/>
    <mergeCell ref="BX32:CE32"/>
    <mergeCell ref="CF32:CR32"/>
    <mergeCell ref="CS32:DE32"/>
    <mergeCell ref="DF32:DR32"/>
    <mergeCell ref="DS32:EE32"/>
    <mergeCell ref="EF32:ER32"/>
    <mergeCell ref="A31:BW31"/>
    <mergeCell ref="BX31:CE31"/>
    <mergeCell ref="CF31:CR31"/>
    <mergeCell ref="CS31:DE31"/>
    <mergeCell ref="DF31:DR31"/>
    <mergeCell ref="DS31:EE31"/>
    <mergeCell ref="EF33:ER33"/>
    <mergeCell ref="A34:BW34"/>
    <mergeCell ref="BX34:CE34"/>
    <mergeCell ref="CF34:CR34"/>
    <mergeCell ref="CS34:DE34"/>
    <mergeCell ref="DF34:DR34"/>
    <mergeCell ref="DS34:EE34"/>
    <mergeCell ref="EF34:ER34"/>
    <mergeCell ref="A33:BW33"/>
    <mergeCell ref="BX33:CE33"/>
    <mergeCell ref="CF33:CR33"/>
    <mergeCell ref="CS33:DE33"/>
    <mergeCell ref="DF33:DR33"/>
    <mergeCell ref="DS33:EE33"/>
    <mergeCell ref="EF35:ER35"/>
    <mergeCell ref="A36:BW36"/>
    <mergeCell ref="BX36:CE37"/>
    <mergeCell ref="CF36:CR37"/>
    <mergeCell ref="CS36:DE37"/>
    <mergeCell ref="DF36:DR37"/>
    <mergeCell ref="DS36:EE37"/>
    <mergeCell ref="EF36:ER37"/>
    <mergeCell ref="A37:BW37"/>
    <mergeCell ref="A35:BW35"/>
    <mergeCell ref="BX35:CE35"/>
    <mergeCell ref="CF35:CR35"/>
    <mergeCell ref="CS35:DE35"/>
    <mergeCell ref="DF35:DR35"/>
    <mergeCell ref="DS35:EE35"/>
    <mergeCell ref="EF38:ER38"/>
    <mergeCell ref="A39:BW39"/>
    <mergeCell ref="BX39:CE39"/>
    <mergeCell ref="CF39:CR39"/>
    <mergeCell ref="CS39:DE39"/>
    <mergeCell ref="DF39:DR39"/>
    <mergeCell ref="DS39:EE39"/>
    <mergeCell ref="EF39:ER39"/>
    <mergeCell ref="A38:BW38"/>
    <mergeCell ref="BX38:CE38"/>
    <mergeCell ref="CF38:CR38"/>
    <mergeCell ref="CS38:DE38"/>
    <mergeCell ref="DF38:DR38"/>
    <mergeCell ref="DS38:EE38"/>
    <mergeCell ref="EF40:ER40"/>
    <mergeCell ref="A41:BW41"/>
    <mergeCell ref="BX41:CE41"/>
    <mergeCell ref="CF41:CR41"/>
    <mergeCell ref="CS41:DE41"/>
    <mergeCell ref="DF41:DR41"/>
    <mergeCell ref="DS41:EE41"/>
    <mergeCell ref="EF41:ER41"/>
    <mergeCell ref="A40:BW40"/>
    <mergeCell ref="BX40:CE40"/>
    <mergeCell ref="CF40:CR40"/>
    <mergeCell ref="CS40:DE40"/>
    <mergeCell ref="DF40:DR40"/>
    <mergeCell ref="DS40:EE40"/>
    <mergeCell ref="EF42:ER43"/>
    <mergeCell ref="A43:BW43"/>
    <mergeCell ref="A44:BW44"/>
    <mergeCell ref="BX44:CE44"/>
    <mergeCell ref="CF44:CR44"/>
    <mergeCell ref="CS44:DE44"/>
    <mergeCell ref="DF44:DR44"/>
    <mergeCell ref="DS44:EE44"/>
    <mergeCell ref="EF44:ER44"/>
    <mergeCell ref="A42:BW42"/>
    <mergeCell ref="BX42:CE43"/>
    <mergeCell ref="CF42:CR43"/>
    <mergeCell ref="CS42:DE43"/>
    <mergeCell ref="DF42:DR43"/>
    <mergeCell ref="DS42:EE43"/>
    <mergeCell ref="BX47:CE47"/>
    <mergeCell ref="CF47:CR47"/>
    <mergeCell ref="CS47:DE47"/>
    <mergeCell ref="DF47:DR47"/>
    <mergeCell ref="DS47:EE47"/>
    <mergeCell ref="EF47:ER47"/>
    <mergeCell ref="FE44:FE50"/>
    <mergeCell ref="A45:BW45"/>
    <mergeCell ref="BX45:CE46"/>
    <mergeCell ref="CF45:CR46"/>
    <mergeCell ref="CS45:DE46"/>
    <mergeCell ref="DF45:DR46"/>
    <mergeCell ref="DS45:EE46"/>
    <mergeCell ref="EF45:ER46"/>
    <mergeCell ref="A46:BW46"/>
    <mergeCell ref="A47:BW47"/>
    <mergeCell ref="EF48:ER48"/>
    <mergeCell ref="A49:BW49"/>
    <mergeCell ref="BX49:CE49"/>
    <mergeCell ref="CF49:CR49"/>
    <mergeCell ref="CS49:DE49"/>
    <mergeCell ref="DF49:DR49"/>
    <mergeCell ref="DS49:EE49"/>
    <mergeCell ref="EF49:ER49"/>
    <mergeCell ref="A48:BW48"/>
    <mergeCell ref="BX48:CE48"/>
    <mergeCell ref="CF48:CR48"/>
    <mergeCell ref="CS48:DE48"/>
    <mergeCell ref="DF48:DR48"/>
    <mergeCell ref="DS48:EE48"/>
    <mergeCell ref="EF50:ER51"/>
    <mergeCell ref="A51:BW51"/>
    <mergeCell ref="A52:BW52"/>
    <mergeCell ref="BX52:CE52"/>
    <mergeCell ref="CF52:CR52"/>
    <mergeCell ref="CS52:DE52"/>
    <mergeCell ref="DF52:DR52"/>
    <mergeCell ref="DS52:EE52"/>
    <mergeCell ref="EF52:ER52"/>
    <mergeCell ref="A50:BW50"/>
    <mergeCell ref="BX50:CE51"/>
    <mergeCell ref="CF50:CR51"/>
    <mergeCell ref="CS50:DE51"/>
    <mergeCell ref="DF50:DR51"/>
    <mergeCell ref="DS50:EE51"/>
    <mergeCell ref="EF53:ER53"/>
    <mergeCell ref="A54:BW54"/>
    <mergeCell ref="BX54:CE55"/>
    <mergeCell ref="CF54:CR55"/>
    <mergeCell ref="CS54:DE55"/>
    <mergeCell ref="DF54:DR55"/>
    <mergeCell ref="DS54:EE55"/>
    <mergeCell ref="EF54:ER55"/>
    <mergeCell ref="A55:BW55"/>
    <mergeCell ref="A53:BW53"/>
    <mergeCell ref="BX53:CE53"/>
    <mergeCell ref="CF53:CR53"/>
    <mergeCell ref="CS53:DE53"/>
    <mergeCell ref="DF53:DR53"/>
    <mergeCell ref="DS53:EE53"/>
    <mergeCell ref="EF56:ER56"/>
    <mergeCell ref="A57:BW57"/>
    <mergeCell ref="BX57:CE57"/>
    <mergeCell ref="CF57:CR57"/>
    <mergeCell ref="CS57:DE57"/>
    <mergeCell ref="DF57:DR57"/>
    <mergeCell ref="DS57:EE57"/>
    <mergeCell ref="EF57:ER57"/>
    <mergeCell ref="A56:BW56"/>
    <mergeCell ref="BX56:CE56"/>
    <mergeCell ref="CF56:CR56"/>
    <mergeCell ref="CS56:DE56"/>
    <mergeCell ref="DF56:DR56"/>
    <mergeCell ref="DS56:EE56"/>
    <mergeCell ref="EF58:ER58"/>
    <mergeCell ref="A59:BW59"/>
    <mergeCell ref="BX59:CE59"/>
    <mergeCell ref="CF59:CR59"/>
    <mergeCell ref="CS59:DE59"/>
    <mergeCell ref="DF59:DR59"/>
    <mergeCell ref="DS59:EE59"/>
    <mergeCell ref="EF59:ER59"/>
    <mergeCell ref="A58:BW58"/>
    <mergeCell ref="BX58:CE58"/>
    <mergeCell ref="CF58:CR58"/>
    <mergeCell ref="CS58:DE58"/>
    <mergeCell ref="DF58:DR58"/>
    <mergeCell ref="DS58:EE58"/>
    <mergeCell ref="A64:BW64"/>
    <mergeCell ref="BX64:CE64"/>
    <mergeCell ref="CF64:CR64"/>
    <mergeCell ref="CS64:DE64"/>
    <mergeCell ref="DF64:DR64"/>
    <mergeCell ref="DS64:EE64"/>
    <mergeCell ref="EF64:ER64"/>
    <mergeCell ref="A61:BW61"/>
    <mergeCell ref="BX61:CE61"/>
    <mergeCell ref="CF61:CR61"/>
    <mergeCell ref="CS61:DE61"/>
    <mergeCell ref="DF61:DR61"/>
    <mergeCell ref="DS61:EE61"/>
    <mergeCell ref="A70:BW70"/>
    <mergeCell ref="BX70:CE70"/>
    <mergeCell ref="CF70:CR70"/>
    <mergeCell ref="CS70:DE70"/>
    <mergeCell ref="DF70:DR70"/>
    <mergeCell ref="DS70:EE70"/>
    <mergeCell ref="EF70:ER70"/>
    <mergeCell ref="A71:BW71"/>
    <mergeCell ref="BX71:CE71"/>
    <mergeCell ref="CF71:CR71"/>
    <mergeCell ref="CS71:DE71"/>
    <mergeCell ref="DF71:DR71"/>
    <mergeCell ref="DS71:EE71"/>
    <mergeCell ref="EF71:ER71"/>
    <mergeCell ref="EF76:ER76"/>
    <mergeCell ref="A77:BW77"/>
    <mergeCell ref="BX77:CE77"/>
    <mergeCell ref="CF77:CR77"/>
    <mergeCell ref="CS77:DE77"/>
    <mergeCell ref="DF77:DR77"/>
    <mergeCell ref="DS77:EE77"/>
    <mergeCell ref="EF77:ER77"/>
    <mergeCell ref="A76:BW76"/>
    <mergeCell ref="BX76:CE76"/>
    <mergeCell ref="CF76:CR76"/>
    <mergeCell ref="CS76:DE76"/>
    <mergeCell ref="DF76:DR76"/>
    <mergeCell ref="DS76:EE76"/>
    <mergeCell ref="EF78:ER78"/>
    <mergeCell ref="A79:BW79"/>
    <mergeCell ref="BX79:CE79"/>
    <mergeCell ref="CF79:CR79"/>
    <mergeCell ref="CS79:DE79"/>
    <mergeCell ref="DF79:DR79"/>
    <mergeCell ref="DS79:EE79"/>
    <mergeCell ref="EF79:ER79"/>
    <mergeCell ref="A78:BW78"/>
    <mergeCell ref="BX78:CE78"/>
    <mergeCell ref="CF78:CR78"/>
    <mergeCell ref="CS78:DE78"/>
    <mergeCell ref="DF78:DR78"/>
    <mergeCell ref="DS78:EE78"/>
    <mergeCell ref="EF80:ER80"/>
    <mergeCell ref="A81:BW81"/>
    <mergeCell ref="BX81:CE81"/>
    <mergeCell ref="CF81:CR81"/>
    <mergeCell ref="CS81:DE81"/>
    <mergeCell ref="DF81:DR81"/>
    <mergeCell ref="DS81:EE81"/>
    <mergeCell ref="EF81:ER81"/>
    <mergeCell ref="A80:BW80"/>
    <mergeCell ref="BX80:CE80"/>
    <mergeCell ref="CF80:CR80"/>
    <mergeCell ref="CS80:DE80"/>
    <mergeCell ref="DF80:DR80"/>
    <mergeCell ref="DS80:EE80"/>
    <mergeCell ref="EF82:ER82"/>
    <mergeCell ref="A83:BW83"/>
    <mergeCell ref="BX83:CE83"/>
    <mergeCell ref="CF83:CR83"/>
    <mergeCell ref="CS83:DE83"/>
    <mergeCell ref="DF83:DR83"/>
    <mergeCell ref="DS83:EE83"/>
    <mergeCell ref="EF83:ER83"/>
    <mergeCell ref="A82:BW82"/>
    <mergeCell ref="BX82:CE82"/>
    <mergeCell ref="CF82:CR82"/>
    <mergeCell ref="CS82:DE82"/>
    <mergeCell ref="DF82:DR82"/>
    <mergeCell ref="DS82:EE82"/>
    <mergeCell ref="EF87:ER87"/>
    <mergeCell ref="A88:BW88"/>
    <mergeCell ref="BX88:CE88"/>
    <mergeCell ref="CF88:CR88"/>
    <mergeCell ref="CS88:DE88"/>
    <mergeCell ref="DF88:DR88"/>
    <mergeCell ref="DS88:EE88"/>
    <mergeCell ref="EF88:ER88"/>
    <mergeCell ref="A87:BW87"/>
    <mergeCell ref="BX87:CE87"/>
    <mergeCell ref="CF87:CR87"/>
    <mergeCell ref="CS87:DE87"/>
    <mergeCell ref="DF87:DR87"/>
    <mergeCell ref="DS87:EE87"/>
    <mergeCell ref="A94:BW94"/>
    <mergeCell ref="BX94:CE94"/>
    <mergeCell ref="CF94:CR94"/>
    <mergeCell ref="CS94:DE94"/>
    <mergeCell ref="DF94:DR94"/>
    <mergeCell ref="DS94:EE94"/>
    <mergeCell ref="EF94:ER94"/>
    <mergeCell ref="A95:BW95"/>
    <mergeCell ref="BX95:CE95"/>
    <mergeCell ref="CF95:CR95"/>
    <mergeCell ref="CS95:DE95"/>
    <mergeCell ref="DF95:DR95"/>
    <mergeCell ref="DS95:EE95"/>
    <mergeCell ref="EF95:ER95"/>
    <mergeCell ref="EF100:ER100"/>
    <mergeCell ref="A101:BW101"/>
    <mergeCell ref="BX101:CE101"/>
    <mergeCell ref="CF101:CR101"/>
    <mergeCell ref="CS101:DE101"/>
    <mergeCell ref="DF101:DR101"/>
    <mergeCell ref="DS101:EE101"/>
    <mergeCell ref="EF101:ER101"/>
    <mergeCell ref="A100:BW100"/>
    <mergeCell ref="BX100:CE100"/>
    <mergeCell ref="CF100:CR100"/>
    <mergeCell ref="CS100:DE100"/>
    <mergeCell ref="DF100:DR100"/>
    <mergeCell ref="DS100:EE100"/>
    <mergeCell ref="EF102:ER102"/>
    <mergeCell ref="A103:BW103"/>
    <mergeCell ref="BX103:CE103"/>
    <mergeCell ref="CF103:CR103"/>
    <mergeCell ref="CS103:DE103"/>
    <mergeCell ref="DF103:DR103"/>
    <mergeCell ref="DS103:EE103"/>
    <mergeCell ref="EF103:ER103"/>
    <mergeCell ref="A102:BW102"/>
    <mergeCell ref="BX102:CE102"/>
    <mergeCell ref="CF102:CR102"/>
    <mergeCell ref="CS102:DE102"/>
    <mergeCell ref="DF102:DR102"/>
    <mergeCell ref="DS102:EE102"/>
    <mergeCell ref="EF107:ER107"/>
    <mergeCell ref="A108:BW108"/>
    <mergeCell ref="BX108:CE108"/>
    <mergeCell ref="CF108:CR108"/>
    <mergeCell ref="CS108:DE108"/>
    <mergeCell ref="DF108:DR108"/>
    <mergeCell ref="DS108:EE108"/>
    <mergeCell ref="EF108:ER108"/>
    <mergeCell ref="A107:BW107"/>
    <mergeCell ref="BX107:CE107"/>
    <mergeCell ref="CF107:CR107"/>
    <mergeCell ref="CS107:DE107"/>
    <mergeCell ref="DF107:DR107"/>
    <mergeCell ref="DS107:EE107"/>
    <mergeCell ref="EF109:ER109"/>
    <mergeCell ref="A110:BW110"/>
    <mergeCell ref="BX110:CE110"/>
    <mergeCell ref="CF110:CR110"/>
    <mergeCell ref="CS110:DE110"/>
    <mergeCell ref="DF110:DR110"/>
    <mergeCell ref="DS110:EE110"/>
    <mergeCell ref="EF110:ER110"/>
    <mergeCell ref="A109:BW109"/>
    <mergeCell ref="BX109:CE109"/>
    <mergeCell ref="CF109:CR109"/>
    <mergeCell ref="CS109:DE109"/>
    <mergeCell ref="DF109:DR109"/>
    <mergeCell ref="DS109:EE109"/>
    <mergeCell ref="EF115:ER115"/>
    <mergeCell ref="A116:BW116"/>
    <mergeCell ref="A117:BW117"/>
    <mergeCell ref="A115:BW115"/>
    <mergeCell ref="BX115:CE115"/>
    <mergeCell ref="CF115:CR115"/>
    <mergeCell ref="CS115:DE115"/>
    <mergeCell ref="DF115:DR115"/>
    <mergeCell ref="DS115:EE115"/>
    <mergeCell ref="EF117:ER117"/>
    <mergeCell ref="EF120:ER120"/>
    <mergeCell ref="A121:BW121"/>
    <mergeCell ref="BX121:CE121"/>
    <mergeCell ref="CF121:CR121"/>
    <mergeCell ref="CS121:DE121"/>
    <mergeCell ref="DF121:DR121"/>
    <mergeCell ref="DS121:EE121"/>
    <mergeCell ref="EF121:ER121"/>
    <mergeCell ref="A120:BW120"/>
    <mergeCell ref="BX120:CE120"/>
    <mergeCell ref="CF120:CR120"/>
    <mergeCell ref="CS120:DE120"/>
    <mergeCell ref="DF120:DR120"/>
    <mergeCell ref="DS120:EE120"/>
    <mergeCell ref="EF122:ER122"/>
    <mergeCell ref="A123:BW123"/>
    <mergeCell ref="BX123:CE123"/>
    <mergeCell ref="CF123:CR123"/>
    <mergeCell ref="CS123:DE123"/>
    <mergeCell ref="DF123:DR123"/>
    <mergeCell ref="DS123:EE123"/>
    <mergeCell ref="EF123:ER123"/>
    <mergeCell ref="A122:BW122"/>
    <mergeCell ref="BX122:CE122"/>
    <mergeCell ref="CF122:CR122"/>
    <mergeCell ref="CS122:DE122"/>
    <mergeCell ref="DF122:DR122"/>
    <mergeCell ref="DS122:EE122"/>
    <mergeCell ref="EF135:ER135"/>
    <mergeCell ref="A136:BW136"/>
    <mergeCell ref="BX136:CE136"/>
    <mergeCell ref="CF136:CR136"/>
    <mergeCell ref="CS136:DE136"/>
    <mergeCell ref="DF136:DR136"/>
    <mergeCell ref="DS136:EE136"/>
    <mergeCell ref="EF136:ER136"/>
    <mergeCell ref="A135:BW135"/>
    <mergeCell ref="BX135:CE135"/>
    <mergeCell ref="CF135:CR135"/>
    <mergeCell ref="CS135:DE135"/>
    <mergeCell ref="DF135:DR135"/>
    <mergeCell ref="DS135:EE135"/>
    <mergeCell ref="A139:BW139"/>
    <mergeCell ref="BX139:CE139"/>
    <mergeCell ref="CF139:CR139"/>
    <mergeCell ref="CS139:DE139"/>
    <mergeCell ref="DF139:DR139"/>
    <mergeCell ref="DS139:EE139"/>
    <mergeCell ref="EF137:ER137"/>
    <mergeCell ref="A138:BW138"/>
    <mergeCell ref="BX138:CE138"/>
    <mergeCell ref="CF138:CR138"/>
    <mergeCell ref="CS138:DE138"/>
    <mergeCell ref="DF138:DR138"/>
    <mergeCell ref="DS138:EE138"/>
    <mergeCell ref="EF138:ER138"/>
    <mergeCell ref="A137:BW137"/>
    <mergeCell ref="BX137:CE137"/>
    <mergeCell ref="CF137:CR137"/>
    <mergeCell ref="CS137:DE137"/>
    <mergeCell ref="DF137:DR137"/>
    <mergeCell ref="DS137:EE137"/>
    <mergeCell ref="EF141:ER141"/>
    <mergeCell ref="CS142:DE142"/>
    <mergeCell ref="DF142:DR142"/>
    <mergeCell ref="DS142:EE142"/>
    <mergeCell ref="A119:BW119"/>
    <mergeCell ref="BX117:CE117"/>
    <mergeCell ref="BX119:CE119"/>
    <mergeCell ref="CF117:CR117"/>
    <mergeCell ref="A141:BW141"/>
    <mergeCell ref="BX141:CE141"/>
    <mergeCell ref="CF141:CR141"/>
    <mergeCell ref="CS141:DE141"/>
    <mergeCell ref="DF141:DR141"/>
    <mergeCell ref="DS141:EE141"/>
    <mergeCell ref="EF139:ER139"/>
    <mergeCell ref="A140:BW140"/>
    <mergeCell ref="BX140:CE140"/>
    <mergeCell ref="CF140:CR140"/>
    <mergeCell ref="CS140:DE140"/>
    <mergeCell ref="DF140:DR140"/>
    <mergeCell ref="DS140:EE140"/>
    <mergeCell ref="EF140:ER140"/>
    <mergeCell ref="A118:BW118"/>
    <mergeCell ref="BX118:CE118"/>
    <mergeCell ref="EF119:ER119"/>
    <mergeCell ref="EF118:ER118"/>
    <mergeCell ref="CF118:CR118"/>
    <mergeCell ref="CS118:DE118"/>
    <mergeCell ref="DF118:DR118"/>
    <mergeCell ref="DS117:EE117"/>
    <mergeCell ref="DS119:EE119"/>
    <mergeCell ref="DS118:EE118"/>
    <mergeCell ref="CF119:CR119"/>
    <mergeCell ref="CS117:DE117"/>
    <mergeCell ref="CS119:DE119"/>
    <mergeCell ref="DF117:DR117"/>
    <mergeCell ref="DF119:DR119"/>
    <mergeCell ref="A89:BW89"/>
    <mergeCell ref="BX89:CE89"/>
    <mergeCell ref="CF89:CR89"/>
    <mergeCell ref="CS89:DE89"/>
    <mergeCell ref="DF89:DR89"/>
    <mergeCell ref="DS89:EE89"/>
    <mergeCell ref="EF89:ER89"/>
    <mergeCell ref="A90:BW90"/>
    <mergeCell ref="BX90:CE90"/>
    <mergeCell ref="CF90:CR90"/>
    <mergeCell ref="CS90:DE90"/>
    <mergeCell ref="DF90:DR90"/>
    <mergeCell ref="DS90:EE90"/>
    <mergeCell ref="EF90:ER90"/>
    <mergeCell ref="A91:BW91"/>
    <mergeCell ref="BX91:CE91"/>
    <mergeCell ref="CF91:CR91"/>
    <mergeCell ref="CS91:DE91"/>
    <mergeCell ref="DF91:DR91"/>
    <mergeCell ref="DS91:EE91"/>
    <mergeCell ref="EF91:ER91"/>
    <mergeCell ref="A93:BW93"/>
    <mergeCell ref="BX93:CE93"/>
    <mergeCell ref="CF93:CR93"/>
    <mergeCell ref="CS93:DE93"/>
    <mergeCell ref="DF93:DR93"/>
    <mergeCell ref="DS93:EE93"/>
    <mergeCell ref="EF93:ER93"/>
    <mergeCell ref="EF92:ER92"/>
    <mergeCell ref="A92:BW92"/>
    <mergeCell ref="BX92:CE92"/>
    <mergeCell ref="CF92:CR92"/>
    <mergeCell ref="CS92:DE92"/>
    <mergeCell ref="DF92:DR92"/>
    <mergeCell ref="DS92:EE92"/>
    <mergeCell ref="A97:BW97"/>
    <mergeCell ref="BX97:CE97"/>
    <mergeCell ref="CF97:CR97"/>
    <mergeCell ref="CS97:DE97"/>
    <mergeCell ref="DF97:DR97"/>
    <mergeCell ref="DS97:EE97"/>
    <mergeCell ref="EF97:ER97"/>
    <mergeCell ref="A96:BW96"/>
    <mergeCell ref="BX96:CE96"/>
    <mergeCell ref="CF96:CR96"/>
    <mergeCell ref="CS96:DE96"/>
    <mergeCell ref="DF96:DR96"/>
    <mergeCell ref="DS96:EE96"/>
    <mergeCell ref="EF96:ER96"/>
    <mergeCell ref="A98:BW98"/>
    <mergeCell ref="BX98:CE98"/>
    <mergeCell ref="CF98:CR98"/>
    <mergeCell ref="CS98:DE98"/>
    <mergeCell ref="DF98:DR98"/>
    <mergeCell ref="DS98:EE98"/>
    <mergeCell ref="EF98:ER98"/>
    <mergeCell ref="A99:BW99"/>
    <mergeCell ref="BX99:CE99"/>
    <mergeCell ref="CF99:CR99"/>
    <mergeCell ref="CS99:DE99"/>
    <mergeCell ref="DF99:DR99"/>
    <mergeCell ref="DS99:EE99"/>
    <mergeCell ref="EF99:ER99"/>
    <mergeCell ref="A111:BW111"/>
    <mergeCell ref="A112:BW112"/>
    <mergeCell ref="BX112:CE112"/>
    <mergeCell ref="CF112:CR112"/>
    <mergeCell ref="CS112:DE112"/>
    <mergeCell ref="DF112:DR112"/>
    <mergeCell ref="DS112:EE112"/>
    <mergeCell ref="EF112:ER112"/>
    <mergeCell ref="A113:BW113"/>
    <mergeCell ref="BX113:CE113"/>
    <mergeCell ref="CF113:CR113"/>
    <mergeCell ref="CS113:DE113"/>
    <mergeCell ref="DF113:DR113"/>
    <mergeCell ref="DS113:EE113"/>
    <mergeCell ref="EF113:ER113"/>
    <mergeCell ref="CS105:DE105"/>
    <mergeCell ref="DF105:DR105"/>
    <mergeCell ref="DS105:EE105"/>
    <mergeCell ref="EF105:ER105"/>
    <mergeCell ref="A106:BW106"/>
    <mergeCell ref="BX106:CE106"/>
    <mergeCell ref="CF106:CR106"/>
    <mergeCell ref="CS106:DE106"/>
    <mergeCell ref="DF106:DR106"/>
    <mergeCell ref="DS106:EE106"/>
    <mergeCell ref="EF106:ER106"/>
    <mergeCell ref="A104:BW104"/>
    <mergeCell ref="BX104:CE104"/>
    <mergeCell ref="CF104:CR104"/>
    <mergeCell ref="CS104:DE104"/>
    <mergeCell ref="DF104:DR104"/>
    <mergeCell ref="DS104:EE104"/>
    <mergeCell ref="EF104:ER104"/>
    <mergeCell ref="A124:BW124"/>
    <mergeCell ref="BX124:CE124"/>
    <mergeCell ref="CF124:CR124"/>
    <mergeCell ref="CS124:DE124"/>
    <mergeCell ref="DF124:DR124"/>
    <mergeCell ref="DS124:EE124"/>
    <mergeCell ref="EF124:ER124"/>
    <mergeCell ref="A114:BW114"/>
    <mergeCell ref="BX114:CE114"/>
    <mergeCell ref="CF114:CR114"/>
    <mergeCell ref="CS114:DE114"/>
    <mergeCell ref="DF114:DR114"/>
    <mergeCell ref="DS114:EE114"/>
    <mergeCell ref="EF114:ER114"/>
    <mergeCell ref="A105:BW105"/>
    <mergeCell ref="BX105:CE105"/>
    <mergeCell ref="CF105:CR105"/>
    <mergeCell ref="A125:BW125"/>
    <mergeCell ref="BX125:CE125"/>
    <mergeCell ref="CF125:CR125"/>
    <mergeCell ref="CS125:DE125"/>
    <mergeCell ref="DF125:DR125"/>
    <mergeCell ref="DS125:EE125"/>
    <mergeCell ref="EF125:ER125"/>
    <mergeCell ref="A126:BW126"/>
    <mergeCell ref="BX126:CE126"/>
    <mergeCell ref="CF126:CR126"/>
    <mergeCell ref="CS126:DE126"/>
    <mergeCell ref="DF126:DR126"/>
    <mergeCell ref="DS126:EE126"/>
    <mergeCell ref="EF126:ER126"/>
    <mergeCell ref="A127:BW127"/>
    <mergeCell ref="BX127:CE127"/>
    <mergeCell ref="CF127:CR127"/>
    <mergeCell ref="CS127:DE127"/>
    <mergeCell ref="DF127:DR127"/>
    <mergeCell ref="DS127:EE127"/>
    <mergeCell ref="EF127:ER127"/>
    <mergeCell ref="A128:BW128"/>
    <mergeCell ref="BX128:CE128"/>
    <mergeCell ref="CF128:CR128"/>
    <mergeCell ref="CS128:DE128"/>
    <mergeCell ref="DF128:DR128"/>
    <mergeCell ref="DS128:EE128"/>
    <mergeCell ref="EF128:ER128"/>
    <mergeCell ref="A129:BW129"/>
    <mergeCell ref="BX129:CE129"/>
    <mergeCell ref="CF129:CR129"/>
    <mergeCell ref="CS129:DE129"/>
    <mergeCell ref="DF129:DR129"/>
    <mergeCell ref="DS129:EE129"/>
    <mergeCell ref="EF129:ER129"/>
    <mergeCell ref="A130:BW130"/>
    <mergeCell ref="BX130:CE130"/>
    <mergeCell ref="CF130:CR130"/>
    <mergeCell ref="CS130:DE130"/>
    <mergeCell ref="DF130:DR130"/>
    <mergeCell ref="DS130:EE130"/>
    <mergeCell ref="EF130:ER130"/>
  </mergeCells>
  <pageMargins left="0" right="0" top="0.78740157480314965" bottom="0.39370078740157483" header="0.31496062992125984" footer="0.31496062992125984"/>
  <pageSetup paperSize="9" scale="77" fitToHeight="7" orientation="landscape" r:id="rId1"/>
  <rowBreaks count="5" manualBreakCount="5">
    <brk id="25" max="147" man="1"/>
    <brk id="57" max="147" man="1"/>
    <brk id="77" max="147" man="1"/>
    <brk id="95" max="147" man="1"/>
    <brk id="114" max="14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T1335"/>
  <sheetViews>
    <sheetView view="pageBreakPreview" topLeftCell="A330" zoomScale="60" zoomScaleNormal="70" workbookViewId="0">
      <selection activeCell="L332" sqref="L332:M332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5.55468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1" width="21.88671875" style="150" customWidth="1"/>
    <col min="12" max="12" width="19.88671875" style="149" customWidth="1"/>
    <col min="13" max="13" width="21.332031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>
      <c r="A1" s="1987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1" s="1987"/>
      <c r="C1" s="1987"/>
      <c r="D1" s="1987"/>
      <c r="E1" s="1987"/>
      <c r="F1" s="1987"/>
      <c r="G1" s="1987"/>
      <c r="H1" s="1987"/>
      <c r="I1" s="1987"/>
      <c r="J1" s="1987"/>
      <c r="K1" s="198"/>
    </row>
    <row r="3" spans="1:11">
      <c r="A3" s="1959" t="s">
        <v>130</v>
      </c>
      <c r="B3" s="1959"/>
      <c r="C3" s="1959"/>
      <c r="D3" s="1959"/>
      <c r="E3" s="1959"/>
      <c r="F3" s="1959"/>
      <c r="G3" s="1959"/>
      <c r="H3" s="1959"/>
      <c r="I3" s="1959"/>
      <c r="J3" s="1959"/>
      <c r="K3" s="199"/>
    </row>
    <row r="5" spans="1:11">
      <c r="A5" s="193"/>
      <c r="B5" s="193"/>
      <c r="C5" s="193"/>
      <c r="D5" s="193"/>
      <c r="E5" s="193"/>
      <c r="F5" s="193"/>
      <c r="G5" s="151" t="s">
        <v>161</v>
      </c>
      <c r="H5" s="16"/>
      <c r="I5" s="152"/>
      <c r="J5" s="16"/>
      <c r="K5" s="200"/>
    </row>
    <row r="6" spans="1:11">
      <c r="B6" s="38"/>
    </row>
    <row r="7" spans="1:11" ht="23.25" customHeight="1">
      <c r="A7" s="1988" t="s">
        <v>148</v>
      </c>
      <c r="B7" s="1988"/>
      <c r="C7" s="1989" t="s">
        <v>150</v>
      </c>
      <c r="D7" s="1990"/>
      <c r="E7" s="1990"/>
      <c r="F7" s="1990"/>
      <c r="G7" s="1990"/>
      <c r="H7" s="1990"/>
      <c r="I7" s="1990"/>
      <c r="J7" s="1991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50.25" customHeight="1">
      <c r="A10" s="1992" t="s">
        <v>610</v>
      </c>
      <c r="B10" s="1992"/>
      <c r="C10" s="1992"/>
      <c r="D10" s="1992"/>
      <c r="E10" s="1992"/>
      <c r="F10" s="1992"/>
      <c r="G10" s="1992"/>
      <c r="H10" s="1992"/>
      <c r="I10" s="1992"/>
      <c r="J10" s="1992"/>
    </row>
    <row r="11" spans="1:1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 hidden="1">
      <c r="A12" s="1993" t="s">
        <v>622</v>
      </c>
      <c r="B12" s="1993"/>
      <c r="C12" s="1993"/>
      <c r="D12" s="1993"/>
      <c r="E12" s="1993"/>
      <c r="F12" s="1993"/>
      <c r="G12" s="1993"/>
      <c r="H12" s="1993"/>
      <c r="I12" s="1993"/>
      <c r="J12" s="1993"/>
      <c r="K12" s="205"/>
    </row>
    <row r="13" spans="1:11" hidden="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 hidden="1">
      <c r="A14" s="1995" t="s">
        <v>493</v>
      </c>
      <c r="B14" s="1995"/>
      <c r="C14" s="1995"/>
      <c r="D14" s="1995"/>
      <c r="E14" s="1995"/>
      <c r="F14" s="1995"/>
      <c r="G14" s="1995"/>
      <c r="H14" s="1995"/>
      <c r="I14" s="1995"/>
      <c r="J14" s="1995"/>
      <c r="K14" s="207"/>
    </row>
    <row r="15" spans="1:11" hidden="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 hidden="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 hidden="1">
      <c r="A17" s="1996" t="s">
        <v>77</v>
      </c>
      <c r="B17" s="1996" t="s">
        <v>75</v>
      </c>
      <c r="C17" s="1996" t="s">
        <v>76</v>
      </c>
      <c r="D17" s="1997" t="s">
        <v>69</v>
      </c>
      <c r="E17" s="1998"/>
      <c r="F17" s="1998"/>
      <c r="G17" s="1999"/>
      <c r="H17" s="2000" t="s">
        <v>70</v>
      </c>
      <c r="I17" s="2000" t="s">
        <v>78</v>
      </c>
      <c r="J17" s="2003" t="s">
        <v>541</v>
      </c>
      <c r="K17" s="39"/>
    </row>
    <row r="18" spans="1:17" hidden="1">
      <c r="A18" s="1980"/>
      <c r="B18" s="1980"/>
      <c r="C18" s="1980"/>
      <c r="D18" s="1996" t="s">
        <v>20</v>
      </c>
      <c r="E18" s="1997" t="s">
        <v>2</v>
      </c>
      <c r="F18" s="1998"/>
      <c r="G18" s="1999"/>
      <c r="H18" s="2001"/>
      <c r="I18" s="2001"/>
      <c r="J18" s="2003"/>
      <c r="K18" s="42"/>
    </row>
    <row r="19" spans="1:17" ht="68.400000000000006" hidden="1">
      <c r="A19" s="1981"/>
      <c r="B19" s="1981"/>
      <c r="C19" s="1981"/>
      <c r="D19" s="1981"/>
      <c r="E19" s="260" t="s">
        <v>71</v>
      </c>
      <c r="F19" s="260" t="s">
        <v>79</v>
      </c>
      <c r="G19" s="260" t="s">
        <v>72</v>
      </c>
      <c r="H19" s="2002"/>
      <c r="I19" s="2002"/>
      <c r="J19" s="2003"/>
      <c r="K19" s="273"/>
    </row>
    <row r="20" spans="1:17" hidden="1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273"/>
    </row>
    <row r="21" spans="1:17" ht="38.25" hidden="1" customHeight="1">
      <c r="A21" s="260" t="s">
        <v>142</v>
      </c>
      <c r="B21" s="31"/>
      <c r="C21" s="258"/>
      <c r="D21" s="258">
        <f>F21+G21+E21</f>
        <v>0</v>
      </c>
      <c r="E21" s="258"/>
      <c r="F21" s="258"/>
      <c r="G21" s="258">
        <f>ROUND((J21-K21)/12,2)</f>
        <v>0</v>
      </c>
      <c r="H21" s="258">
        <v>0</v>
      </c>
      <c r="I21" s="258"/>
      <c r="J21" s="21"/>
      <c r="K21" s="278">
        <f>ROUND((E21+F21)*12,2)</f>
        <v>0</v>
      </c>
      <c r="M21" s="157"/>
      <c r="N21" s="274"/>
      <c r="O21" s="280"/>
    </row>
    <row r="22" spans="1:17" s="160" customFormat="1" ht="38.25" hidden="1" customHeight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 hidden="1">
      <c r="K23" s="196"/>
    </row>
    <row r="24" spans="1:17" hidden="1">
      <c r="A24" s="1994" t="s">
        <v>497</v>
      </c>
      <c r="B24" s="1994"/>
      <c r="C24" s="1994"/>
      <c r="D24" s="1994"/>
      <c r="E24" s="1994"/>
      <c r="F24" s="1994"/>
      <c r="G24" s="1994"/>
      <c r="H24" s="1994"/>
      <c r="I24" s="1994"/>
      <c r="J24" s="1994"/>
      <c r="K24" s="197"/>
    </row>
    <row r="25" spans="1:17" hidden="1">
      <c r="A25" s="267"/>
      <c r="B25" s="267"/>
      <c r="C25" s="267"/>
      <c r="D25" s="267"/>
      <c r="E25" s="267"/>
      <c r="F25" s="267"/>
      <c r="G25" s="267"/>
      <c r="H25" s="267"/>
      <c r="I25" s="1986" t="s">
        <v>545</v>
      </c>
      <c r="J25" s="1986"/>
    </row>
    <row r="26" spans="1:17" ht="54" hidden="1">
      <c r="A26" s="35" t="s">
        <v>77</v>
      </c>
      <c r="B26" s="35" t="s">
        <v>67</v>
      </c>
      <c r="C26" s="260" t="s">
        <v>505</v>
      </c>
      <c r="D26" s="260" t="s">
        <v>506</v>
      </c>
      <c r="E26" s="260" t="s">
        <v>507</v>
      </c>
      <c r="G26" s="267"/>
      <c r="H26" s="267"/>
      <c r="I26" s="215" t="s">
        <v>186</v>
      </c>
      <c r="J26" s="215" t="s">
        <v>546</v>
      </c>
      <c r="K26" s="202"/>
    </row>
    <row r="27" spans="1:17" hidden="1">
      <c r="A27" s="173">
        <v>1</v>
      </c>
      <c r="B27" s="173">
        <v>2</v>
      </c>
      <c r="C27" s="195">
        <v>3</v>
      </c>
      <c r="D27" s="195">
        <v>4</v>
      </c>
      <c r="E27" s="195">
        <v>5</v>
      </c>
      <c r="G27" s="267"/>
      <c r="H27" s="267"/>
      <c r="I27" s="216"/>
      <c r="J27" s="215"/>
    </row>
    <row r="28" spans="1:17" ht="136.80000000000001" hidden="1">
      <c r="A28" s="166">
        <v>1</v>
      </c>
      <c r="B28" s="172" t="s">
        <v>496</v>
      </c>
      <c r="C28" s="258"/>
      <c r="D28" s="159">
        <v>12</v>
      </c>
      <c r="E28" s="167"/>
      <c r="G28" s="168"/>
      <c r="H28" s="169"/>
      <c r="I28" s="220"/>
      <c r="J28" s="220"/>
    </row>
    <row r="29" spans="1:17" hidden="1">
      <c r="A29" s="166">
        <v>2</v>
      </c>
      <c r="B29" s="172" t="s">
        <v>533</v>
      </c>
      <c r="C29" s="258"/>
      <c r="D29" s="159"/>
      <c r="E29" s="167"/>
      <c r="G29" s="168"/>
      <c r="H29" s="169"/>
      <c r="I29" s="220"/>
      <c r="J29" s="220"/>
    </row>
    <row r="30" spans="1:17" hidden="1">
      <c r="A30" s="229"/>
      <c r="B30" s="227" t="s">
        <v>73</v>
      </c>
      <c r="C30" s="230"/>
      <c r="D30" s="231"/>
      <c r="E30" s="228">
        <f>E29+E28</f>
        <v>0</v>
      </c>
      <c r="G30" s="267"/>
      <c r="H30" s="267"/>
      <c r="I30" s="217">
        <f>SUM(I28:I29)</f>
        <v>0</v>
      </c>
      <c r="J30" s="217">
        <f>SUM(J28:J29)</f>
        <v>0</v>
      </c>
    </row>
    <row r="31" spans="1:17" hidden="1"/>
    <row r="32" spans="1:17" ht="33" hidden="1" customHeight="1">
      <c r="A32" s="1993" t="s">
        <v>621</v>
      </c>
      <c r="B32" s="1993"/>
      <c r="C32" s="1993"/>
      <c r="D32" s="1993"/>
      <c r="E32" s="1993"/>
      <c r="F32" s="1993"/>
      <c r="G32" s="1993"/>
      <c r="H32" s="1993"/>
      <c r="I32" s="1993"/>
      <c r="J32" s="1993"/>
    </row>
    <row r="33" spans="1:17" hidden="1">
      <c r="A33" s="193"/>
      <c r="B33" s="193"/>
      <c r="C33" s="193"/>
      <c r="D33" s="193"/>
      <c r="E33" s="193"/>
      <c r="F33" s="193"/>
      <c r="G33" s="193"/>
      <c r="H33" s="193"/>
      <c r="I33" s="193"/>
      <c r="J33" s="193"/>
    </row>
    <row r="34" spans="1:17" hidden="1">
      <c r="A34" s="2009" t="s">
        <v>494</v>
      </c>
      <c r="B34" s="2009"/>
      <c r="C34" s="2009"/>
      <c r="D34" s="2009"/>
      <c r="E34" s="2009"/>
      <c r="F34" s="2009"/>
      <c r="G34" s="2009"/>
      <c r="H34" s="2009"/>
      <c r="I34" s="2009"/>
      <c r="J34" s="2009"/>
      <c r="K34" s="207"/>
    </row>
    <row r="35" spans="1:17" hidden="1">
      <c r="A35" s="256"/>
      <c r="B35" s="45"/>
      <c r="C35" s="256"/>
      <c r="D35" s="256"/>
      <c r="E35" s="256"/>
      <c r="F35" s="256"/>
      <c r="I35" s="1986" t="s">
        <v>545</v>
      </c>
      <c r="J35" s="1986"/>
      <c r="K35" s="193"/>
    </row>
    <row r="36" spans="1:17" ht="68.400000000000006" hidden="1">
      <c r="A36" s="260" t="s">
        <v>77</v>
      </c>
      <c r="B36" s="260" t="s">
        <v>67</v>
      </c>
      <c r="C36" s="260" t="s">
        <v>93</v>
      </c>
      <c r="D36" s="260" t="s">
        <v>91</v>
      </c>
      <c r="E36" s="260" t="s">
        <v>92</v>
      </c>
      <c r="F36" s="260" t="s">
        <v>133</v>
      </c>
      <c r="I36" s="215" t="s">
        <v>186</v>
      </c>
      <c r="J36" s="215" t="s">
        <v>546</v>
      </c>
      <c r="K36" s="204"/>
      <c r="O36" s="188"/>
    </row>
    <row r="37" spans="1:17" hidden="1">
      <c r="A37" s="195">
        <v>1</v>
      </c>
      <c r="B37" s="195">
        <v>2</v>
      </c>
      <c r="C37" s="195">
        <v>3</v>
      </c>
      <c r="D37" s="195">
        <v>4</v>
      </c>
      <c r="E37" s="195">
        <v>5</v>
      </c>
      <c r="F37" s="195">
        <v>6</v>
      </c>
      <c r="G37" s="160"/>
      <c r="H37" s="160"/>
      <c r="I37" s="218"/>
      <c r="J37" s="218"/>
      <c r="O37" s="188"/>
    </row>
    <row r="38" spans="1:17" ht="68.400000000000006" hidden="1">
      <c r="A38" s="260">
        <v>1</v>
      </c>
      <c r="B38" s="31" t="s">
        <v>81</v>
      </c>
      <c r="C38" s="260" t="s">
        <v>74</v>
      </c>
      <c r="D38" s="260" t="s">
        <v>74</v>
      </c>
      <c r="E38" s="260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 hidden="1">
      <c r="A39" s="2008" t="s">
        <v>82</v>
      </c>
      <c r="B39" s="31" t="s">
        <v>2</v>
      </c>
      <c r="C39" s="260"/>
      <c r="D39" s="260"/>
      <c r="E39" s="260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 hidden="1">
      <c r="A40" s="2008"/>
      <c r="B40" s="31" t="s">
        <v>83</v>
      </c>
      <c r="C40" s="260" t="e">
        <f>F40/E40/D40</f>
        <v>#DIV/0!</v>
      </c>
      <c r="D40" s="260"/>
      <c r="E40" s="260"/>
      <c r="F40" s="21"/>
      <c r="I40" s="225"/>
      <c r="J40" s="225"/>
      <c r="O40" s="188"/>
    </row>
    <row r="41" spans="1:17" ht="68.400000000000006" hidden="1">
      <c r="A41" s="260">
        <v>2</v>
      </c>
      <c r="B41" s="31" t="s">
        <v>87</v>
      </c>
      <c r="C41" s="260" t="s">
        <v>74</v>
      </c>
      <c r="D41" s="260" t="s">
        <v>74</v>
      </c>
      <c r="E41" s="260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 hidden="1">
      <c r="A42" s="2008" t="s">
        <v>88</v>
      </c>
      <c r="B42" s="31" t="s">
        <v>2</v>
      </c>
      <c r="C42" s="260"/>
      <c r="D42" s="260"/>
      <c r="E42" s="260"/>
      <c r="F42" s="21"/>
      <c r="I42" s="219"/>
      <c r="J42" s="219"/>
      <c r="O42" s="188"/>
    </row>
    <row r="43" spans="1:17" ht="68.400000000000006" hidden="1">
      <c r="A43" s="2008"/>
      <c r="B43" s="31" t="s">
        <v>83</v>
      </c>
      <c r="C43" s="260" t="e">
        <f t="shared" ref="C43" si="0">F43/E43/D43</f>
        <v>#DIV/0!</v>
      </c>
      <c r="D43" s="260"/>
      <c r="E43" s="260"/>
      <c r="F43" s="21"/>
      <c r="I43" s="225"/>
      <c r="J43" s="225"/>
      <c r="O43" s="188"/>
    </row>
    <row r="44" spans="1:17" hidden="1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 hidden="1">
      <c r="A45" s="38"/>
      <c r="B45" s="32"/>
      <c r="C45" s="38"/>
      <c r="D45" s="38"/>
      <c r="E45" s="38"/>
      <c r="F45" s="38"/>
      <c r="G45" s="203"/>
      <c r="O45" s="188"/>
    </row>
    <row r="46" spans="1:17" hidden="1">
      <c r="A46" s="2009" t="s">
        <v>491</v>
      </c>
      <c r="B46" s="2009"/>
      <c r="C46" s="2009"/>
      <c r="D46" s="2009"/>
      <c r="E46" s="2009"/>
      <c r="F46" s="2009"/>
      <c r="G46" s="2009"/>
      <c r="H46" s="2009"/>
      <c r="I46" s="2009"/>
      <c r="J46" s="2009"/>
      <c r="O46" s="188"/>
    </row>
    <row r="47" spans="1:17" hidden="1">
      <c r="A47" s="256"/>
      <c r="B47" s="45"/>
      <c r="C47" s="256"/>
      <c r="D47" s="256"/>
      <c r="E47" s="256"/>
      <c r="F47" s="256"/>
      <c r="I47" s="1986" t="s">
        <v>545</v>
      </c>
      <c r="J47" s="1986"/>
      <c r="O47" s="188"/>
    </row>
    <row r="48" spans="1:17" ht="68.400000000000006" hidden="1">
      <c r="A48" s="260" t="s">
        <v>77</v>
      </c>
      <c r="B48" s="260" t="s">
        <v>67</v>
      </c>
      <c r="C48" s="260" t="s">
        <v>536</v>
      </c>
      <c r="D48" s="260" t="s">
        <v>91</v>
      </c>
      <c r="E48" s="260" t="s">
        <v>92</v>
      </c>
      <c r="F48" s="260" t="s">
        <v>133</v>
      </c>
      <c r="I48" s="215" t="s">
        <v>186</v>
      </c>
      <c r="J48" s="215" t="s">
        <v>546</v>
      </c>
      <c r="K48" s="204"/>
      <c r="O48" s="188"/>
    </row>
    <row r="49" spans="1:17" hidden="1">
      <c r="A49" s="194">
        <v>1</v>
      </c>
      <c r="B49" s="194">
        <v>2</v>
      </c>
      <c r="C49" s="194">
        <v>3</v>
      </c>
      <c r="D49" s="194">
        <v>4</v>
      </c>
      <c r="E49" s="194">
        <v>5</v>
      </c>
      <c r="F49" s="194">
        <v>6</v>
      </c>
      <c r="G49" s="25"/>
      <c r="H49" s="25"/>
      <c r="I49" s="218"/>
      <c r="J49" s="218"/>
      <c r="O49" s="188"/>
    </row>
    <row r="50" spans="1:17" ht="68.400000000000006" hidden="1">
      <c r="A50" s="260">
        <v>1</v>
      </c>
      <c r="B50" s="31" t="s">
        <v>81</v>
      </c>
      <c r="C50" s="260" t="s">
        <v>74</v>
      </c>
      <c r="D50" s="260" t="s">
        <v>74</v>
      </c>
      <c r="E50" s="260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 hidden="1">
      <c r="A51" s="260"/>
      <c r="B51" s="31" t="s">
        <v>2</v>
      </c>
      <c r="C51" s="260"/>
      <c r="D51" s="260"/>
      <c r="E51" s="260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 hidden="1">
      <c r="A52" s="260" t="s">
        <v>82</v>
      </c>
      <c r="B52" s="31" t="s">
        <v>85</v>
      </c>
      <c r="C52" s="260" t="e">
        <f t="shared" ref="C52:C53" si="1">F52/E52/D52</f>
        <v>#DIV/0!</v>
      </c>
      <c r="D52" s="260"/>
      <c r="E52" s="260"/>
      <c r="F52" s="21"/>
      <c r="I52" s="225"/>
      <c r="J52" s="225"/>
      <c r="O52" s="188"/>
    </row>
    <row r="53" spans="1:17" ht="45.6" hidden="1">
      <c r="A53" s="260" t="s">
        <v>84</v>
      </c>
      <c r="B53" s="31" t="s">
        <v>86</v>
      </c>
      <c r="C53" s="260" t="e">
        <f t="shared" si="1"/>
        <v>#DIV/0!</v>
      </c>
      <c r="D53" s="260"/>
      <c r="E53" s="260"/>
      <c r="F53" s="21"/>
      <c r="I53" s="225"/>
      <c r="J53" s="225"/>
      <c r="O53" s="188"/>
    </row>
    <row r="54" spans="1:17" hidden="1">
      <c r="A54" s="260"/>
      <c r="B54" s="31"/>
      <c r="C54" s="260"/>
      <c r="D54" s="260"/>
      <c r="E54" s="260"/>
      <c r="F54" s="21"/>
      <c r="I54" s="225"/>
      <c r="J54" s="225"/>
      <c r="O54" s="188"/>
    </row>
    <row r="55" spans="1:17" hidden="1">
      <c r="A55" s="260"/>
      <c r="B55" s="31"/>
      <c r="C55" s="260"/>
      <c r="D55" s="260"/>
      <c r="E55" s="260"/>
      <c r="F55" s="21"/>
      <c r="I55" s="225"/>
      <c r="J55" s="225"/>
      <c r="O55" s="188"/>
    </row>
    <row r="56" spans="1:17" ht="68.400000000000006" hidden="1">
      <c r="A56" s="260">
        <v>2</v>
      </c>
      <c r="B56" s="31" t="s">
        <v>87</v>
      </c>
      <c r="C56" s="260" t="s">
        <v>74</v>
      </c>
      <c r="D56" s="260" t="s">
        <v>74</v>
      </c>
      <c r="E56" s="260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 hidden="1">
      <c r="A57" s="260"/>
      <c r="B57" s="31" t="s">
        <v>2</v>
      </c>
      <c r="C57" s="260"/>
      <c r="D57" s="260"/>
      <c r="E57" s="260"/>
      <c r="F57" s="21"/>
      <c r="I57" s="219"/>
      <c r="J57" s="219"/>
      <c r="O57" s="188"/>
    </row>
    <row r="58" spans="1:17" ht="45.6" hidden="1">
      <c r="A58" s="260" t="s">
        <v>88</v>
      </c>
      <c r="B58" s="31" t="s">
        <v>85</v>
      </c>
      <c r="C58" s="260" t="e">
        <f t="shared" ref="C58:C59" si="2">F58/E58/D58</f>
        <v>#DIV/0!</v>
      </c>
      <c r="D58" s="260"/>
      <c r="E58" s="260"/>
      <c r="F58" s="21"/>
      <c r="I58" s="225"/>
      <c r="J58" s="225"/>
      <c r="O58" s="188"/>
    </row>
    <row r="59" spans="1:17" ht="45.6" hidden="1">
      <c r="A59" s="260" t="s">
        <v>89</v>
      </c>
      <c r="B59" s="31" t="s">
        <v>86</v>
      </c>
      <c r="C59" s="260" t="e">
        <f t="shared" si="2"/>
        <v>#DIV/0!</v>
      </c>
      <c r="D59" s="260"/>
      <c r="E59" s="260"/>
      <c r="F59" s="21"/>
      <c r="I59" s="225"/>
      <c r="J59" s="225"/>
      <c r="O59" s="188"/>
    </row>
    <row r="60" spans="1:17" hidden="1">
      <c r="A60" s="260"/>
      <c r="B60" s="31"/>
      <c r="C60" s="260"/>
      <c r="D60" s="260"/>
      <c r="E60" s="260"/>
      <c r="F60" s="21"/>
      <c r="I60" s="225"/>
      <c r="J60" s="225"/>
      <c r="O60" s="188"/>
    </row>
    <row r="61" spans="1:17" hidden="1">
      <c r="A61" s="260"/>
      <c r="B61" s="31"/>
      <c r="C61" s="260"/>
      <c r="D61" s="260"/>
      <c r="E61" s="260"/>
      <c r="F61" s="21"/>
      <c r="I61" s="225"/>
      <c r="J61" s="225"/>
      <c r="O61" s="188"/>
    </row>
    <row r="62" spans="1:17" hidden="1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 hidden="1">
      <c r="A63" s="38"/>
      <c r="B63" s="32"/>
      <c r="C63" s="38"/>
      <c r="D63" s="38"/>
      <c r="E63" s="38"/>
      <c r="F63" s="38"/>
      <c r="O63" s="188"/>
    </row>
    <row r="64" spans="1:17" hidden="1">
      <c r="A64" s="2009" t="s">
        <v>492</v>
      </c>
      <c r="B64" s="2009"/>
      <c r="C64" s="2009"/>
      <c r="D64" s="2009"/>
      <c r="E64" s="2009"/>
      <c r="F64" s="2009"/>
      <c r="G64" s="2009"/>
      <c r="H64" s="2009"/>
      <c r="I64" s="2009"/>
      <c r="J64" s="2009"/>
      <c r="O64" s="188"/>
    </row>
    <row r="65" spans="1:17" hidden="1">
      <c r="A65" s="256"/>
      <c r="B65" s="45"/>
      <c r="C65" s="256"/>
      <c r="D65" s="256"/>
      <c r="E65" s="256"/>
      <c r="F65" s="256"/>
      <c r="I65" s="1986" t="s">
        <v>545</v>
      </c>
      <c r="J65" s="1986"/>
      <c r="O65" s="188"/>
    </row>
    <row r="66" spans="1:17" ht="91.2" hidden="1">
      <c r="A66" s="260" t="s">
        <v>77</v>
      </c>
      <c r="B66" s="260" t="s">
        <v>67</v>
      </c>
      <c r="C66" s="260" t="s">
        <v>96</v>
      </c>
      <c r="D66" s="260" t="s">
        <v>94</v>
      </c>
      <c r="E66" s="260" t="s">
        <v>97</v>
      </c>
      <c r="F66" s="260" t="s">
        <v>95</v>
      </c>
      <c r="I66" s="215" t="s">
        <v>186</v>
      </c>
      <c r="J66" s="215" t="s">
        <v>546</v>
      </c>
      <c r="K66" s="204"/>
      <c r="O66" s="188"/>
    </row>
    <row r="67" spans="1:17" hidden="1">
      <c r="A67" s="195">
        <v>1</v>
      </c>
      <c r="B67" s="195">
        <v>2</v>
      </c>
      <c r="C67" s="195">
        <v>3</v>
      </c>
      <c r="D67" s="195">
        <v>4</v>
      </c>
      <c r="E67" s="195">
        <v>5</v>
      </c>
      <c r="F67" s="195">
        <v>6</v>
      </c>
      <c r="G67" s="160"/>
      <c r="H67" s="160"/>
      <c r="I67" s="218"/>
      <c r="J67" s="218"/>
      <c r="O67" s="188"/>
    </row>
    <row r="68" spans="1:17" hidden="1">
      <c r="A68" s="260">
        <v>1</v>
      </c>
      <c r="B68" s="31" t="s">
        <v>98</v>
      </c>
      <c r="C68" s="260"/>
      <c r="D68" s="260"/>
      <c r="E68" s="260">
        <v>50</v>
      </c>
      <c r="F68" s="21">
        <f>E68*D68*C68</f>
        <v>0</v>
      </c>
      <c r="I68" s="220"/>
      <c r="J68" s="220"/>
      <c r="O68" s="188"/>
    </row>
    <row r="69" spans="1:17" s="160" customFormat="1" hidden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 hidden="1">
      <c r="O70" s="188"/>
    </row>
    <row r="71" spans="1:17" ht="51" hidden="1" customHeight="1">
      <c r="A71" s="2010" t="s">
        <v>620</v>
      </c>
      <c r="B71" s="2010"/>
      <c r="C71" s="2010"/>
      <c r="D71" s="2010"/>
      <c r="E71" s="2010"/>
      <c r="F71" s="2010"/>
      <c r="G71" s="2010"/>
      <c r="H71" s="2010"/>
      <c r="I71" s="2010"/>
      <c r="J71" s="2010"/>
      <c r="O71" s="188"/>
    </row>
    <row r="72" spans="1:17" hidden="1">
      <c r="A72" s="263"/>
      <c r="B72" s="263"/>
      <c r="C72" s="263"/>
      <c r="D72" s="263"/>
      <c r="E72" s="263"/>
      <c r="F72" s="263"/>
      <c r="G72" s="263"/>
      <c r="H72" s="263"/>
      <c r="I72" s="263"/>
      <c r="J72" s="263"/>
    </row>
    <row r="73" spans="1:17" hidden="1">
      <c r="A73" s="2004" t="s">
        <v>491</v>
      </c>
      <c r="B73" s="2004"/>
      <c r="C73" s="2004"/>
      <c r="D73" s="2004"/>
      <c r="E73" s="2004"/>
      <c r="F73" s="2004"/>
      <c r="G73" s="2004"/>
      <c r="H73" s="2004"/>
      <c r="I73" s="2004"/>
      <c r="J73" s="2004"/>
      <c r="K73" s="206"/>
    </row>
    <row r="74" spans="1:17" hidden="1">
      <c r="A74" s="2012"/>
      <c r="B74" s="2012"/>
      <c r="C74" s="2012"/>
      <c r="D74" s="2012"/>
      <c r="E74" s="2012"/>
      <c r="F74" s="38"/>
      <c r="I74" s="1986" t="s">
        <v>545</v>
      </c>
      <c r="J74" s="1986"/>
      <c r="K74" s="263"/>
    </row>
    <row r="75" spans="1:17" ht="54" hidden="1">
      <c r="A75" s="260" t="s">
        <v>68</v>
      </c>
      <c r="B75" s="260" t="s">
        <v>67</v>
      </c>
      <c r="C75" s="260" t="s">
        <v>80</v>
      </c>
      <c r="D75" s="260" t="s">
        <v>128</v>
      </c>
      <c r="E75" s="260" t="s">
        <v>129</v>
      </c>
      <c r="I75" s="215" t="s">
        <v>186</v>
      </c>
      <c r="J75" s="215" t="s">
        <v>546</v>
      </c>
      <c r="K75" s="163"/>
    </row>
    <row r="76" spans="1:17" hidden="1">
      <c r="A76" s="195">
        <v>1</v>
      </c>
      <c r="B76" s="195">
        <v>2</v>
      </c>
      <c r="C76" s="195">
        <v>3</v>
      </c>
      <c r="D76" s="195">
        <v>4</v>
      </c>
      <c r="E76" s="195">
        <v>5</v>
      </c>
      <c r="F76" s="160"/>
      <c r="G76" s="160"/>
      <c r="H76" s="160"/>
      <c r="I76" s="218"/>
      <c r="J76" s="218"/>
    </row>
    <row r="77" spans="1:17" ht="114" hidden="1">
      <c r="A77" s="260">
        <v>1</v>
      </c>
      <c r="B77" s="31" t="s">
        <v>163</v>
      </c>
      <c r="C77" s="260"/>
      <c r="D77" s="258" t="e">
        <f>E77/C77</f>
        <v>#DIV/0!</v>
      </c>
      <c r="E77" s="258"/>
      <c r="I77" s="220"/>
      <c r="J77" s="220"/>
    </row>
    <row r="78" spans="1:17" s="160" customFormat="1" hidden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79" spans="1:17" hidden="1"/>
    <row r="80" spans="1:17" ht="54" hidden="1" customHeight="1">
      <c r="A80" s="2010" t="s">
        <v>619</v>
      </c>
      <c r="B80" s="2010"/>
      <c r="C80" s="2010"/>
      <c r="D80" s="2010"/>
      <c r="E80" s="2010"/>
      <c r="F80" s="2010"/>
      <c r="G80" s="2010"/>
      <c r="H80" s="2010"/>
      <c r="I80" s="2010"/>
      <c r="J80" s="2010"/>
    </row>
    <row r="81" spans="1:17" hidden="1">
      <c r="A81" s="38"/>
      <c r="B81" s="32"/>
      <c r="C81" s="38"/>
      <c r="D81" s="38"/>
      <c r="E81" s="38"/>
      <c r="F81" s="38"/>
    </row>
    <row r="82" spans="1:17" hidden="1">
      <c r="A82" s="2004" t="s">
        <v>495</v>
      </c>
      <c r="B82" s="2004"/>
      <c r="C82" s="2004"/>
      <c r="D82" s="2004"/>
      <c r="E82" s="2004"/>
      <c r="F82" s="2004"/>
      <c r="G82" s="2004"/>
      <c r="H82" s="2004"/>
      <c r="I82" s="2004"/>
      <c r="J82" s="2004"/>
      <c r="K82" s="206"/>
    </row>
    <row r="83" spans="1:17" hidden="1">
      <c r="A83" s="44"/>
      <c r="B83" s="32"/>
      <c r="C83" s="38"/>
      <c r="D83" s="38"/>
      <c r="E83" s="38"/>
      <c r="F83" s="38"/>
      <c r="I83" s="1986" t="s">
        <v>545</v>
      </c>
      <c r="J83" s="1986"/>
    </row>
    <row r="84" spans="1:17" ht="68.400000000000006" hidden="1">
      <c r="A84" s="260" t="s">
        <v>77</v>
      </c>
      <c r="B84" s="260" t="s">
        <v>99</v>
      </c>
      <c r="C84" s="260" t="s">
        <v>106</v>
      </c>
      <c r="D84" s="260" t="s">
        <v>107</v>
      </c>
      <c r="F84" s="38"/>
      <c r="I84" s="215" t="s">
        <v>186</v>
      </c>
      <c r="J84" s="215" t="s">
        <v>546</v>
      </c>
    </row>
    <row r="85" spans="1:17" hidden="1">
      <c r="A85" s="195">
        <v>1</v>
      </c>
      <c r="B85" s="195">
        <v>2</v>
      </c>
      <c r="C85" s="195">
        <v>3</v>
      </c>
      <c r="D85" s="195">
        <v>4</v>
      </c>
      <c r="E85" s="160"/>
      <c r="F85" s="14"/>
      <c r="G85" s="160"/>
      <c r="H85" s="160"/>
      <c r="I85" s="215"/>
      <c r="J85" s="215"/>
    </row>
    <row r="86" spans="1:17" ht="45.6" hidden="1">
      <c r="A86" s="264">
        <v>1</v>
      </c>
      <c r="B86" s="47" t="s">
        <v>100</v>
      </c>
      <c r="C86" s="264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 hidden="1">
      <c r="A87" s="260" t="s">
        <v>82</v>
      </c>
      <c r="B87" s="31" t="s">
        <v>101</v>
      </c>
      <c r="C87" s="258">
        <f>J22+E28</f>
        <v>0</v>
      </c>
      <c r="D87" s="258"/>
      <c r="E87" s="149"/>
      <c r="F87" s="38"/>
      <c r="G87" s="149"/>
      <c r="H87" s="149"/>
      <c r="I87" s="220"/>
      <c r="J87" s="220"/>
      <c r="K87" s="156">
        <f>C87*0.22</f>
        <v>0</v>
      </c>
      <c r="L87" s="2021" t="s">
        <v>176</v>
      </c>
      <c r="O87" s="283"/>
      <c r="P87" s="283"/>
      <c r="Q87" s="283"/>
    </row>
    <row r="88" spans="1:17" ht="45.6" hidden="1">
      <c r="A88" s="264">
        <v>2</v>
      </c>
      <c r="B88" s="47" t="s">
        <v>102</v>
      </c>
      <c r="C88" s="264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21"/>
    </row>
    <row r="89" spans="1:17" hidden="1">
      <c r="A89" s="2008" t="s">
        <v>88</v>
      </c>
      <c r="B89" s="31" t="s">
        <v>2</v>
      </c>
      <c r="C89" s="260"/>
      <c r="D89" s="258"/>
      <c r="F89" s="38"/>
      <c r="I89" s="220"/>
      <c r="J89" s="220"/>
      <c r="K89" s="156"/>
      <c r="L89" s="2021"/>
      <c r="N89" s="48"/>
      <c r="O89" s="48"/>
      <c r="P89" s="48"/>
      <c r="Q89" s="48"/>
    </row>
    <row r="90" spans="1:17" ht="68.400000000000006" hidden="1">
      <c r="A90" s="2008"/>
      <c r="B90" s="31" t="s">
        <v>103</v>
      </c>
      <c r="C90" s="23">
        <f>C87</f>
        <v>0</v>
      </c>
      <c r="D90" s="258"/>
      <c r="F90" s="38"/>
      <c r="I90" s="220"/>
      <c r="J90" s="220"/>
      <c r="K90" s="156">
        <f>C90*0.029</f>
        <v>0</v>
      </c>
      <c r="L90" s="2021"/>
      <c r="N90" s="48"/>
      <c r="O90" s="48"/>
      <c r="P90" s="48"/>
      <c r="Q90" s="48"/>
    </row>
    <row r="91" spans="1:17" ht="68.400000000000006" hidden="1">
      <c r="A91" s="260" t="s">
        <v>90</v>
      </c>
      <c r="B91" s="31" t="s">
        <v>104</v>
      </c>
      <c r="C91" s="258">
        <f>C87</f>
        <v>0</v>
      </c>
      <c r="D91" s="258"/>
      <c r="F91" s="38"/>
      <c r="I91" s="220"/>
      <c r="J91" s="220"/>
      <c r="K91" s="156">
        <f>C91*0.002</f>
        <v>0</v>
      </c>
      <c r="L91" s="2021"/>
      <c r="N91" s="48"/>
      <c r="O91" s="48"/>
      <c r="P91" s="48"/>
      <c r="Q91" s="48"/>
    </row>
    <row r="92" spans="1:17" ht="68.400000000000006" hidden="1">
      <c r="A92" s="264">
        <v>3</v>
      </c>
      <c r="B92" s="47" t="s">
        <v>105</v>
      </c>
      <c r="C92" s="258">
        <f>C87</f>
        <v>0</v>
      </c>
      <c r="D92" s="258"/>
      <c r="F92" s="38"/>
      <c r="I92" s="220"/>
      <c r="J92" s="220"/>
      <c r="K92" s="156">
        <f>C92*0.051</f>
        <v>0</v>
      </c>
      <c r="L92" s="2021"/>
      <c r="N92" s="48"/>
      <c r="O92" s="48"/>
      <c r="P92" s="48"/>
      <c r="Q92" s="48"/>
    </row>
    <row r="93" spans="1:17" hidden="1">
      <c r="A93" s="264">
        <v>4</v>
      </c>
      <c r="B93" s="47" t="s">
        <v>165</v>
      </c>
      <c r="C93" s="258"/>
      <c r="D93" s="258"/>
      <c r="F93" s="38"/>
      <c r="I93" s="220"/>
      <c r="J93" s="220"/>
      <c r="N93" s="48"/>
      <c r="O93" s="48"/>
      <c r="P93" s="48"/>
      <c r="Q93" s="48"/>
    </row>
    <row r="94" spans="1:17" hidden="1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5" spans="1:17" hidden="1"/>
    <row r="96" spans="1:17" ht="50.25" hidden="1" customHeight="1">
      <c r="A96" s="2011" t="s">
        <v>618</v>
      </c>
      <c r="B96" s="2011"/>
      <c r="C96" s="2011"/>
      <c r="D96" s="2011"/>
      <c r="E96" s="2011"/>
      <c r="F96" s="2011"/>
      <c r="G96" s="2011"/>
      <c r="H96" s="2011"/>
      <c r="I96" s="2011"/>
      <c r="J96" s="2011"/>
    </row>
    <row r="97" spans="1:20" hidden="1"/>
    <row r="98" spans="1:20" hidden="1">
      <c r="A98" s="1994" t="s">
        <v>535</v>
      </c>
      <c r="B98" s="1994"/>
      <c r="C98" s="1994"/>
      <c r="D98" s="1994"/>
      <c r="E98" s="1994"/>
      <c r="F98" s="1994"/>
      <c r="G98" s="1994"/>
      <c r="H98" s="1994"/>
      <c r="I98" s="1994"/>
      <c r="J98" s="1994"/>
      <c r="K98" s="208"/>
    </row>
    <row r="99" spans="1:20" hidden="1">
      <c r="A99" s="267"/>
      <c r="B99" s="267"/>
      <c r="C99" s="267"/>
      <c r="D99" s="267"/>
      <c r="E99" s="267"/>
      <c r="F99" s="267"/>
      <c r="G99" s="267"/>
      <c r="H99" s="267"/>
      <c r="I99" s="1986" t="s">
        <v>545</v>
      </c>
      <c r="J99" s="1986"/>
    </row>
    <row r="100" spans="1:20" ht="54" hidden="1">
      <c r="A100" s="35" t="s">
        <v>77</v>
      </c>
      <c r="B100" s="35" t="s">
        <v>67</v>
      </c>
      <c r="C100" s="260" t="s">
        <v>505</v>
      </c>
      <c r="D100" s="260" t="s">
        <v>506</v>
      </c>
      <c r="E100" s="260" t="s">
        <v>168</v>
      </c>
      <c r="G100" s="267"/>
      <c r="H100" s="267"/>
      <c r="I100" s="215" t="s">
        <v>186</v>
      </c>
      <c r="J100" s="215" t="s">
        <v>546</v>
      </c>
      <c r="K100" s="202"/>
    </row>
    <row r="101" spans="1:20" hidden="1">
      <c r="A101" s="173">
        <v>1</v>
      </c>
      <c r="B101" s="173">
        <v>2</v>
      </c>
      <c r="C101" s="195">
        <v>3</v>
      </c>
      <c r="D101" s="195">
        <v>4</v>
      </c>
      <c r="E101" s="195">
        <v>5</v>
      </c>
      <c r="G101" s="267"/>
      <c r="H101" s="267"/>
      <c r="I101" s="220"/>
      <c r="J101" s="220"/>
    </row>
    <row r="102" spans="1:20" ht="68.400000000000006" hidden="1">
      <c r="A102" s="166">
        <v>1</v>
      </c>
      <c r="B102" s="183" t="s">
        <v>539</v>
      </c>
      <c r="C102" s="25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91.2" hidden="1">
      <c r="A103" s="166">
        <v>2</v>
      </c>
      <c r="B103" s="183" t="s">
        <v>537</v>
      </c>
      <c r="C103" s="25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91.2" hidden="1">
      <c r="A104" s="166">
        <v>3</v>
      </c>
      <c r="B104" s="183" t="s">
        <v>538</v>
      </c>
      <c r="C104" s="25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 hidden="1">
      <c r="A105" s="229"/>
      <c r="B105" s="227" t="s">
        <v>73</v>
      </c>
      <c r="C105" s="230"/>
      <c r="D105" s="231"/>
      <c r="E105" s="228">
        <f>E102</f>
        <v>0</v>
      </c>
      <c r="G105" s="267"/>
      <c r="H105" s="267"/>
      <c r="I105" s="217">
        <f>I102</f>
        <v>0</v>
      </c>
      <c r="J105" s="217">
        <f>J102</f>
        <v>0</v>
      </c>
    </row>
    <row r="106" spans="1:20" hidden="1"/>
    <row r="107" spans="1:20" ht="39" hidden="1" customHeight="1">
      <c r="A107" s="2011" t="s">
        <v>617</v>
      </c>
      <c r="B107" s="2011"/>
      <c r="C107" s="2011"/>
      <c r="D107" s="2011"/>
      <c r="E107" s="2011"/>
      <c r="F107" s="2011"/>
      <c r="G107" s="2011"/>
      <c r="H107" s="2011"/>
      <c r="I107" s="2011"/>
      <c r="J107" s="2011"/>
    </row>
    <row r="108" spans="1:20" hidden="1"/>
    <row r="109" spans="1:20" hidden="1">
      <c r="A109" s="2004" t="s">
        <v>504</v>
      </c>
      <c r="B109" s="2004"/>
      <c r="C109" s="2004"/>
      <c r="D109" s="2004"/>
      <c r="E109" s="2004"/>
      <c r="F109" s="2004"/>
      <c r="G109" s="2004"/>
      <c r="H109" s="2004"/>
      <c r="I109" s="2004"/>
      <c r="J109" s="2004"/>
      <c r="K109" s="208"/>
    </row>
    <row r="110" spans="1:20" hidden="1">
      <c r="A110" s="2015"/>
      <c r="B110" s="2015"/>
      <c r="C110" s="2015"/>
      <c r="D110" s="2015"/>
      <c r="E110" s="2015"/>
      <c r="F110" s="38"/>
      <c r="G110" s="33"/>
      <c r="H110" s="33"/>
      <c r="I110" s="1986" t="s">
        <v>545</v>
      </c>
      <c r="J110" s="1986"/>
    </row>
    <row r="111" spans="1:20" s="33" customFormat="1" ht="54" hidden="1">
      <c r="A111" s="260" t="s">
        <v>77</v>
      </c>
      <c r="B111" s="260" t="s">
        <v>67</v>
      </c>
      <c r="C111" s="260" t="s">
        <v>111</v>
      </c>
      <c r="D111" s="260" t="s">
        <v>108</v>
      </c>
      <c r="E111" s="260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 hidden="1">
      <c r="A112" s="195">
        <v>1</v>
      </c>
      <c r="B112" s="195">
        <v>2</v>
      </c>
      <c r="C112" s="195">
        <v>3</v>
      </c>
      <c r="D112" s="195">
        <v>4</v>
      </c>
      <c r="E112" s="195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 hidden="1">
      <c r="A113" s="260">
        <v>1</v>
      </c>
      <c r="B113" s="31" t="s">
        <v>109</v>
      </c>
      <c r="C113" s="176">
        <f>C115</f>
        <v>0</v>
      </c>
      <c r="D113" s="35">
        <f>D115</f>
        <v>1.5</v>
      </c>
      <c r="E113" s="176">
        <f>E115</f>
        <v>0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 hidden="1">
      <c r="A114" s="260"/>
      <c r="B114" s="31" t="s">
        <v>110</v>
      </c>
      <c r="C114" s="258"/>
      <c r="D114" s="260"/>
      <c r="E114" s="25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 hidden="1">
      <c r="A115" s="260"/>
      <c r="B115" s="31" t="s">
        <v>503</v>
      </c>
      <c r="C115" s="258"/>
      <c r="D115" s="260">
        <v>1.5</v>
      </c>
      <c r="E115" s="258"/>
      <c r="I115" s="220"/>
      <c r="J115" s="220"/>
      <c r="K115" s="37" t="s">
        <v>624</v>
      </c>
      <c r="L115" s="57"/>
      <c r="M115" s="57"/>
      <c r="O115" s="284"/>
      <c r="P115" s="291"/>
      <c r="Q115" s="291"/>
      <c r="R115" s="174"/>
      <c r="S115" s="174"/>
      <c r="T115" s="174"/>
    </row>
    <row r="116" spans="1:20" s="33" customFormat="1" hidden="1">
      <c r="A116" s="226"/>
      <c r="B116" s="227" t="s">
        <v>73</v>
      </c>
      <c r="C116" s="226" t="s">
        <v>74</v>
      </c>
      <c r="D116" s="226" t="s">
        <v>74</v>
      </c>
      <c r="E116" s="228">
        <f>E113</f>
        <v>0</v>
      </c>
      <c r="I116" s="217">
        <f>I113</f>
        <v>0</v>
      </c>
      <c r="J116" s="217">
        <f>J113</f>
        <v>0</v>
      </c>
      <c r="K116" s="37"/>
      <c r="L116" s="57"/>
      <c r="M116" s="57"/>
      <c r="O116" s="284"/>
      <c r="P116" s="291"/>
      <c r="Q116" s="291"/>
      <c r="R116" s="174"/>
      <c r="S116" s="174"/>
      <c r="T116" s="174"/>
    </row>
    <row r="117" spans="1:20" s="33" customFormat="1" hidden="1">
      <c r="A117" s="49"/>
      <c r="B117" s="50"/>
      <c r="C117" s="49"/>
      <c r="D117" s="49"/>
      <c r="E117" s="38"/>
      <c r="F117" s="38"/>
      <c r="K117" s="37"/>
      <c r="L117" s="57"/>
      <c r="M117" s="57"/>
      <c r="O117" s="284"/>
      <c r="P117" s="291"/>
      <c r="Q117" s="291"/>
      <c r="R117" s="174"/>
      <c r="S117" s="174"/>
      <c r="T117" s="174"/>
    </row>
    <row r="118" spans="1:20" s="33" customFormat="1" hidden="1">
      <c r="A118" s="49"/>
      <c r="B118" s="50"/>
      <c r="C118" s="49"/>
      <c r="D118" s="49"/>
      <c r="E118" s="38"/>
      <c r="F118" s="38"/>
      <c r="K118" s="37"/>
      <c r="L118" s="57"/>
      <c r="M118" s="57"/>
      <c r="O118" s="284"/>
      <c r="P118" s="291"/>
      <c r="Q118" s="291"/>
      <c r="R118" s="174"/>
      <c r="S118" s="174"/>
      <c r="T118" s="174"/>
    </row>
    <row r="119" spans="1:20" s="33" customFormat="1" hidden="1">
      <c r="A119" s="49"/>
      <c r="B119" s="50"/>
      <c r="C119" s="49"/>
      <c r="D119" s="49"/>
      <c r="E119" s="38"/>
      <c r="F119" s="38"/>
      <c r="I119" s="1986" t="s">
        <v>545</v>
      </c>
      <c r="J119" s="1986"/>
      <c r="K119" s="37"/>
      <c r="L119" s="57"/>
      <c r="M119" s="57"/>
      <c r="O119" s="284"/>
      <c r="P119" s="291"/>
      <c r="Q119" s="291"/>
      <c r="R119" s="174"/>
      <c r="S119" s="174"/>
      <c r="T119" s="174"/>
    </row>
    <row r="120" spans="1:20" s="33" customFormat="1" ht="114" hidden="1">
      <c r="A120" s="261" t="s">
        <v>77</v>
      </c>
      <c r="B120" s="260" t="s">
        <v>67</v>
      </c>
      <c r="C120" s="261" t="s">
        <v>498</v>
      </c>
      <c r="D120" s="260" t="s">
        <v>108</v>
      </c>
      <c r="E120" s="260" t="s">
        <v>534</v>
      </c>
      <c r="I120" s="215" t="s">
        <v>186</v>
      </c>
      <c r="J120" s="215" t="s">
        <v>546</v>
      </c>
      <c r="K120" s="37"/>
      <c r="L120" s="57"/>
      <c r="M120" s="57"/>
      <c r="O120" s="284"/>
      <c r="P120" s="291"/>
      <c r="Q120" s="291"/>
      <c r="R120" s="174"/>
      <c r="S120" s="174"/>
      <c r="T120" s="174"/>
    </row>
    <row r="121" spans="1:20" s="33" customFormat="1" hidden="1">
      <c r="A121" s="195">
        <v>1</v>
      </c>
      <c r="B121" s="195">
        <v>2</v>
      </c>
      <c r="C121" s="195">
        <v>3</v>
      </c>
      <c r="D121" s="195">
        <v>4</v>
      </c>
      <c r="E121" s="195">
        <v>5</v>
      </c>
      <c r="F121" s="179"/>
      <c r="G121" s="179"/>
      <c r="H121" s="179"/>
      <c r="I121" s="216"/>
      <c r="J121" s="216"/>
      <c r="K121" s="37"/>
      <c r="L121" s="57"/>
      <c r="M121" s="57"/>
      <c r="O121" s="284"/>
      <c r="P121" s="291"/>
      <c r="Q121" s="291"/>
      <c r="R121" s="174"/>
      <c r="S121" s="174"/>
      <c r="T121" s="174"/>
    </row>
    <row r="122" spans="1:20" s="33" customFormat="1" hidden="1">
      <c r="A122" s="34">
        <v>1</v>
      </c>
      <c r="B122" s="177" t="s">
        <v>499</v>
      </c>
      <c r="C122" s="258" t="s">
        <v>43</v>
      </c>
      <c r="D122" s="258" t="s">
        <v>43</v>
      </c>
      <c r="E122" s="258">
        <f>E126</f>
        <v>0</v>
      </c>
      <c r="I122" s="217">
        <f>I123</f>
        <v>0</v>
      </c>
      <c r="J122" s="217">
        <f>J123</f>
        <v>0</v>
      </c>
      <c r="K122" s="37"/>
      <c r="L122" s="57"/>
      <c r="M122" s="57"/>
      <c r="O122" s="284"/>
      <c r="P122" s="291"/>
      <c r="Q122" s="291"/>
      <c r="R122" s="174"/>
      <c r="S122" s="174"/>
      <c r="T122" s="174"/>
    </row>
    <row r="123" spans="1:20" s="179" customFormat="1" hidden="1">
      <c r="A123" s="258"/>
      <c r="B123" s="177" t="s">
        <v>500</v>
      </c>
      <c r="C123" s="258">
        <f>C126</f>
        <v>0</v>
      </c>
      <c r="D123" s="258">
        <f>D126</f>
        <v>2.2000000000000002</v>
      </c>
      <c r="E123" s="258">
        <f>E126</f>
        <v>0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181"/>
      <c r="O123" s="285"/>
      <c r="P123" s="292"/>
      <c r="Q123" s="292"/>
      <c r="R123" s="182"/>
      <c r="S123" s="182"/>
      <c r="T123" s="182"/>
    </row>
    <row r="124" spans="1:20" s="33" customFormat="1" hidden="1">
      <c r="A124" s="2013"/>
      <c r="B124" s="177" t="s">
        <v>326</v>
      </c>
      <c r="C124" s="2013"/>
      <c r="D124" s="2013"/>
      <c r="E124" s="2013"/>
      <c r="I124" s="220"/>
      <c r="J124" s="220"/>
      <c r="K124" s="37"/>
      <c r="L124" s="57"/>
      <c r="M124" s="57"/>
      <c r="O124" s="284"/>
      <c r="P124" s="291"/>
      <c r="Q124" s="291"/>
      <c r="R124" s="174"/>
      <c r="S124" s="174"/>
      <c r="T124" s="174"/>
    </row>
    <row r="125" spans="1:20" s="33" customFormat="1" hidden="1">
      <c r="A125" s="2013"/>
      <c r="B125" s="177" t="s">
        <v>501</v>
      </c>
      <c r="C125" s="2013"/>
      <c r="D125" s="2013"/>
      <c r="E125" s="2013"/>
      <c r="I125" s="220"/>
      <c r="J125" s="220"/>
      <c r="K125" s="37"/>
      <c r="L125" s="57"/>
      <c r="M125" s="57"/>
      <c r="O125" s="284"/>
      <c r="P125" s="291"/>
      <c r="Q125" s="291"/>
      <c r="R125" s="174"/>
      <c r="S125" s="174"/>
      <c r="T125" s="174"/>
    </row>
    <row r="126" spans="1:20" s="33" customFormat="1" hidden="1">
      <c r="A126" s="258"/>
      <c r="B126" s="177" t="s">
        <v>502</v>
      </c>
      <c r="C126" s="258">
        <f>E126/D126*100</f>
        <v>0</v>
      </c>
      <c r="D126" s="258">
        <v>2.2000000000000002</v>
      </c>
      <c r="E126" s="258"/>
      <c r="I126" s="220"/>
      <c r="J126" s="220"/>
      <c r="K126" s="37"/>
      <c r="L126" s="57"/>
      <c r="M126" s="57"/>
      <c r="O126" s="284"/>
      <c r="P126" s="291"/>
      <c r="Q126" s="291"/>
      <c r="R126" s="174"/>
      <c r="S126" s="174"/>
      <c r="T126" s="174"/>
    </row>
    <row r="127" spans="1:20" s="33" customFormat="1" hidden="1">
      <c r="A127" s="2013"/>
      <c r="B127" s="258" t="s">
        <v>326</v>
      </c>
      <c r="C127" s="2013"/>
      <c r="D127" s="2013"/>
      <c r="E127" s="2013"/>
      <c r="I127" s="221"/>
      <c r="J127" s="221"/>
      <c r="K127" s="37"/>
      <c r="L127" s="57"/>
      <c r="M127" s="57"/>
      <c r="O127" s="284"/>
      <c r="P127" s="291"/>
      <c r="Q127" s="291"/>
      <c r="R127" s="174"/>
      <c r="S127" s="174"/>
      <c r="T127" s="174"/>
    </row>
    <row r="128" spans="1:20" s="33" customFormat="1" hidden="1">
      <c r="A128" s="2013"/>
      <c r="B128" s="258" t="s">
        <v>501</v>
      </c>
      <c r="C128" s="2013"/>
      <c r="D128" s="2013"/>
      <c r="E128" s="2013"/>
      <c r="I128" s="221"/>
      <c r="J128" s="221"/>
      <c r="K128" s="37"/>
      <c r="L128" s="57"/>
      <c r="M128" s="57"/>
      <c r="O128" s="284"/>
      <c r="P128" s="291"/>
      <c r="Q128" s="291"/>
      <c r="R128" s="174"/>
      <c r="S128" s="174"/>
      <c r="T128" s="174"/>
    </row>
    <row r="129" spans="1:20" s="33" customFormat="1" hidden="1">
      <c r="A129" s="258"/>
      <c r="B129" s="258"/>
      <c r="C129" s="258"/>
      <c r="D129" s="258"/>
      <c r="E129" s="258"/>
      <c r="I129" s="221"/>
      <c r="J129" s="221"/>
      <c r="K129" s="37"/>
      <c r="L129" s="57"/>
      <c r="M129" s="57"/>
      <c r="O129" s="284"/>
      <c r="P129" s="291"/>
      <c r="Q129" s="291"/>
      <c r="R129" s="174"/>
      <c r="S129" s="174"/>
      <c r="T129" s="174"/>
    </row>
    <row r="130" spans="1:20" s="33" customFormat="1" hidden="1">
      <c r="A130" s="258"/>
      <c r="B130" s="258"/>
      <c r="C130" s="258"/>
      <c r="D130" s="258"/>
      <c r="E130" s="258"/>
      <c r="I130" s="221"/>
      <c r="J130" s="221"/>
      <c r="K130" s="37"/>
      <c r="L130" s="57"/>
      <c r="M130" s="57"/>
      <c r="O130" s="284"/>
      <c r="P130" s="291"/>
      <c r="Q130" s="291"/>
      <c r="R130" s="174"/>
      <c r="S130" s="174"/>
      <c r="T130" s="174"/>
    </row>
    <row r="131" spans="1:20" s="33" customFormat="1" hidden="1">
      <c r="A131" s="228"/>
      <c r="B131" s="228" t="s">
        <v>73</v>
      </c>
      <c r="C131" s="228"/>
      <c r="D131" s="228" t="s">
        <v>74</v>
      </c>
      <c r="E131" s="228">
        <f>E122</f>
        <v>0</v>
      </c>
      <c r="I131" s="217">
        <f>I122</f>
        <v>0</v>
      </c>
      <c r="J131" s="217">
        <f>J122</f>
        <v>0</v>
      </c>
      <c r="K131" s="37"/>
      <c r="L131" s="57"/>
      <c r="M131" s="57"/>
      <c r="O131" s="284"/>
      <c r="P131" s="291"/>
      <c r="Q131" s="291"/>
      <c r="R131" s="174"/>
      <c r="S131" s="174"/>
      <c r="T131" s="174"/>
    </row>
    <row r="132" spans="1:20" s="33" customFormat="1" hidden="1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37"/>
      <c r="L132" s="57"/>
      <c r="M132" s="57"/>
      <c r="O132" s="284"/>
      <c r="P132" s="291"/>
      <c r="Q132" s="291"/>
      <c r="R132" s="174"/>
      <c r="S132" s="174"/>
      <c r="T132" s="174"/>
    </row>
    <row r="133" spans="1:20" s="33" customFormat="1" ht="57.75" hidden="1" customHeight="1">
      <c r="A133" s="2014" t="s">
        <v>616</v>
      </c>
      <c r="B133" s="2014"/>
      <c r="C133" s="2014"/>
      <c r="D133" s="2014"/>
      <c r="E133" s="2014"/>
      <c r="F133" s="2014"/>
      <c r="G133" s="2014"/>
      <c r="H133" s="2014"/>
      <c r="I133" s="2014"/>
      <c r="J133" s="2014"/>
      <c r="K133" s="37"/>
      <c r="L133" s="57"/>
      <c r="M133" s="57"/>
      <c r="O133" s="284"/>
      <c r="P133" s="291"/>
      <c r="Q133" s="291"/>
      <c r="R133" s="174"/>
      <c r="S133" s="174"/>
      <c r="T133" s="174"/>
    </row>
    <row r="134" spans="1:20" hidden="1">
      <c r="A134" s="266"/>
      <c r="B134" s="266"/>
      <c r="C134" s="266"/>
      <c r="D134" s="266"/>
      <c r="E134" s="266"/>
      <c r="F134" s="266"/>
      <c r="G134" s="266"/>
      <c r="H134" s="266"/>
      <c r="I134" s="266"/>
      <c r="J134" s="266"/>
    </row>
    <row r="135" spans="1:20" hidden="1">
      <c r="A135" s="2004" t="s">
        <v>504</v>
      </c>
      <c r="B135" s="2004"/>
      <c r="C135" s="2004"/>
      <c r="D135" s="2004"/>
      <c r="E135" s="2004"/>
      <c r="F135" s="2004"/>
      <c r="G135" s="2004"/>
      <c r="H135" s="2004"/>
      <c r="I135" s="2004"/>
      <c r="J135" s="2004"/>
      <c r="K135" s="205"/>
    </row>
    <row r="136" spans="1:20" hidden="1">
      <c r="I136" s="1986" t="s">
        <v>545</v>
      </c>
      <c r="J136" s="1986"/>
      <c r="K136" s="266"/>
    </row>
    <row r="137" spans="1:20" s="33" customFormat="1" ht="54" hidden="1">
      <c r="A137" s="35" t="s">
        <v>77</v>
      </c>
      <c r="B137" s="35" t="s">
        <v>67</v>
      </c>
      <c r="C137" s="35" t="s">
        <v>134</v>
      </c>
      <c r="D137" s="149"/>
      <c r="E137" s="149"/>
      <c r="F137" s="149"/>
      <c r="G137" s="149"/>
      <c r="H137" s="149"/>
      <c r="I137" s="215" t="s">
        <v>186</v>
      </c>
      <c r="J137" s="215" t="s">
        <v>546</v>
      </c>
      <c r="K137" s="163"/>
      <c r="L137" s="57"/>
      <c r="M137" s="57"/>
      <c r="O137" s="284"/>
      <c r="P137" s="291"/>
      <c r="Q137" s="291"/>
      <c r="R137" s="174"/>
      <c r="S137" s="174"/>
      <c r="T137" s="174"/>
    </row>
    <row r="138" spans="1:20" hidden="1">
      <c r="A138" s="173">
        <v>1</v>
      </c>
      <c r="B138" s="173">
        <v>2</v>
      </c>
      <c r="C138" s="173">
        <v>3</v>
      </c>
      <c r="D138" s="160"/>
      <c r="E138" s="160"/>
      <c r="F138" s="160"/>
      <c r="G138" s="160"/>
      <c r="H138" s="160"/>
      <c r="I138" s="222"/>
      <c r="J138" s="222"/>
    </row>
    <row r="139" spans="1:20" hidden="1">
      <c r="A139" s="35">
        <v>1</v>
      </c>
      <c r="B139" s="183" t="s">
        <v>135</v>
      </c>
      <c r="C139" s="184">
        <f>C140+C141+C142+C143</f>
        <v>0</v>
      </c>
      <c r="I139" s="217">
        <f>I140+I141+I142+I143</f>
        <v>0</v>
      </c>
      <c r="J139" s="217">
        <f>J140+J141+J142+J143</f>
        <v>0</v>
      </c>
    </row>
    <row r="140" spans="1:20" s="160" customFormat="1" hidden="1">
      <c r="A140" s="35"/>
      <c r="B140" s="183"/>
      <c r="C140" s="176"/>
      <c r="D140" s="149"/>
      <c r="E140" s="149"/>
      <c r="F140" s="149"/>
      <c r="G140" s="149"/>
      <c r="H140" s="149"/>
      <c r="I140" s="222"/>
      <c r="J140" s="222"/>
      <c r="K140" s="161"/>
      <c r="O140" s="283"/>
      <c r="P140" s="283"/>
      <c r="Q140" s="283"/>
    </row>
    <row r="141" spans="1:20" hidden="1">
      <c r="A141" s="35"/>
      <c r="B141" s="183"/>
      <c r="C141" s="176"/>
      <c r="I141" s="222"/>
      <c r="J141" s="222"/>
    </row>
    <row r="142" spans="1:20" hidden="1">
      <c r="A142" s="35"/>
      <c r="B142" s="183"/>
      <c r="C142" s="176"/>
      <c r="I142" s="222"/>
      <c r="J142" s="222"/>
    </row>
    <row r="143" spans="1:20" hidden="1">
      <c r="A143" s="35"/>
      <c r="B143" s="183"/>
      <c r="C143" s="176"/>
      <c r="I143" s="222"/>
      <c r="J143" s="222"/>
    </row>
    <row r="144" spans="1:20" hidden="1">
      <c r="A144" s="226"/>
      <c r="B144" s="227" t="s">
        <v>73</v>
      </c>
      <c r="C144" s="228">
        <f>C139</f>
        <v>0</v>
      </c>
      <c r="I144" s="217">
        <f>I139</f>
        <v>0</v>
      </c>
      <c r="J144" s="217">
        <f>J139</f>
        <v>0</v>
      </c>
    </row>
    <row r="145" spans="1:20" hidden="1"/>
    <row r="146" spans="1:20" hidden="1">
      <c r="A146" s="2014" t="s">
        <v>615</v>
      </c>
      <c r="B146" s="2014"/>
      <c r="C146" s="2014"/>
      <c r="D146" s="2014"/>
      <c r="E146" s="2014"/>
      <c r="F146" s="2014"/>
      <c r="G146" s="2014"/>
      <c r="H146" s="2014"/>
      <c r="I146" s="2014"/>
      <c r="J146" s="2014"/>
    </row>
    <row r="147" spans="1:20" hidden="1">
      <c r="A147" s="266"/>
      <c r="B147" s="266"/>
      <c r="C147" s="266"/>
      <c r="D147" s="266"/>
      <c r="E147" s="266"/>
      <c r="F147" s="266"/>
      <c r="G147" s="266"/>
      <c r="H147" s="266"/>
      <c r="I147" s="266"/>
      <c r="J147" s="266"/>
    </row>
    <row r="148" spans="1:20" hidden="1">
      <c r="A148" s="2004" t="s">
        <v>504</v>
      </c>
      <c r="B148" s="2004"/>
      <c r="C148" s="2004"/>
      <c r="D148" s="2004"/>
      <c r="E148" s="2004"/>
      <c r="F148" s="2004"/>
      <c r="G148" s="2004"/>
      <c r="H148" s="2004"/>
      <c r="I148" s="2004"/>
      <c r="J148" s="2004"/>
      <c r="K148" s="205"/>
    </row>
    <row r="149" spans="1:20" hidden="1">
      <c r="I149" s="1986" t="s">
        <v>545</v>
      </c>
      <c r="J149" s="1986"/>
      <c r="K149" s="266"/>
    </row>
    <row r="150" spans="1:20" s="33" customFormat="1" ht="54" hidden="1">
      <c r="A150" s="35" t="s">
        <v>77</v>
      </c>
      <c r="B150" s="35" t="s">
        <v>67</v>
      </c>
      <c r="C150" s="35" t="s">
        <v>134</v>
      </c>
      <c r="D150" s="149"/>
      <c r="E150" s="149"/>
      <c r="F150" s="149"/>
      <c r="G150" s="149"/>
      <c r="H150" s="149"/>
      <c r="I150" s="215" t="s">
        <v>186</v>
      </c>
      <c r="J150" s="215" t="s">
        <v>546</v>
      </c>
      <c r="K150" s="163"/>
      <c r="L150" s="57"/>
      <c r="M150" s="57"/>
      <c r="O150" s="284"/>
      <c r="P150" s="291"/>
      <c r="Q150" s="291"/>
      <c r="R150" s="174"/>
      <c r="S150" s="174"/>
      <c r="T150" s="174"/>
    </row>
    <row r="151" spans="1:20" hidden="1">
      <c r="A151" s="173">
        <v>1</v>
      </c>
      <c r="B151" s="173">
        <v>2</v>
      </c>
      <c r="C151" s="173">
        <v>3</v>
      </c>
      <c r="D151" s="160"/>
      <c r="E151" s="160"/>
      <c r="F151" s="160"/>
      <c r="G151" s="160"/>
      <c r="H151" s="160"/>
      <c r="I151" s="222"/>
      <c r="J151" s="222"/>
    </row>
    <row r="152" spans="1:20" hidden="1">
      <c r="A152" s="35">
        <v>1</v>
      </c>
      <c r="B152" s="183"/>
      <c r="C152" s="184"/>
      <c r="I152" s="220"/>
      <c r="J152" s="220"/>
    </row>
    <row r="153" spans="1:20" s="160" customFormat="1" hidden="1">
      <c r="A153" s="35"/>
      <c r="B153" s="183"/>
      <c r="C153" s="176"/>
      <c r="D153" s="149"/>
      <c r="E153" s="149"/>
      <c r="F153" s="149"/>
      <c r="G153" s="149"/>
      <c r="H153" s="149"/>
      <c r="I153" s="222"/>
      <c r="J153" s="222"/>
      <c r="K153" s="161"/>
      <c r="O153" s="283"/>
      <c r="P153" s="283"/>
      <c r="Q153" s="283"/>
    </row>
    <row r="154" spans="1:20" hidden="1">
      <c r="A154" s="35"/>
      <c r="B154" s="183"/>
      <c r="C154" s="176"/>
      <c r="I154" s="222"/>
      <c r="J154" s="222"/>
    </row>
    <row r="155" spans="1:20" hidden="1">
      <c r="A155" s="35"/>
      <c r="B155" s="183"/>
      <c r="C155" s="176"/>
      <c r="I155" s="222"/>
      <c r="J155" s="222"/>
    </row>
    <row r="156" spans="1:20" hidden="1">
      <c r="A156" s="35"/>
      <c r="B156" s="183"/>
      <c r="C156" s="176"/>
      <c r="I156" s="222"/>
      <c r="J156" s="222"/>
    </row>
    <row r="157" spans="1:20" hidden="1">
      <c r="A157" s="226"/>
      <c r="B157" s="227" t="s">
        <v>73</v>
      </c>
      <c r="C157" s="228">
        <f>SUM(C152:C156)</f>
        <v>0</v>
      </c>
      <c r="I157" s="217">
        <f>SUM(I152:I156)</f>
        <v>0</v>
      </c>
      <c r="J157" s="217">
        <f>SUM(J152:J156)</f>
        <v>0</v>
      </c>
    </row>
    <row r="158" spans="1:20" hidden="1"/>
    <row r="159" spans="1:20" hidden="1">
      <c r="A159" s="2004" t="s">
        <v>508</v>
      </c>
      <c r="B159" s="2004"/>
      <c r="C159" s="2004"/>
      <c r="D159" s="2004"/>
      <c r="E159" s="2004"/>
      <c r="F159" s="2004"/>
      <c r="G159" s="2004"/>
      <c r="H159" s="2004"/>
      <c r="I159" s="2004"/>
      <c r="J159" s="2004"/>
    </row>
    <row r="160" spans="1:20" hidden="1">
      <c r="I160" s="1986" t="s">
        <v>545</v>
      </c>
      <c r="J160" s="1986"/>
    </row>
    <row r="161" spans="1:20" s="33" customFormat="1" ht="54" hidden="1">
      <c r="A161" s="35" t="s">
        <v>77</v>
      </c>
      <c r="B161" s="35" t="s">
        <v>67</v>
      </c>
      <c r="C161" s="35" t="s">
        <v>134</v>
      </c>
      <c r="D161" s="149"/>
      <c r="E161" s="149"/>
      <c r="F161" s="149"/>
      <c r="G161" s="149"/>
      <c r="H161" s="149"/>
      <c r="I161" s="215" t="s">
        <v>186</v>
      </c>
      <c r="J161" s="215" t="s">
        <v>546</v>
      </c>
      <c r="K161" s="163"/>
      <c r="L161" s="57"/>
      <c r="M161" s="57"/>
      <c r="O161" s="284"/>
      <c r="P161" s="291"/>
      <c r="Q161" s="291"/>
      <c r="R161" s="174"/>
      <c r="S161" s="174"/>
      <c r="T161" s="174"/>
    </row>
    <row r="162" spans="1:20" hidden="1">
      <c r="A162" s="173">
        <v>1</v>
      </c>
      <c r="B162" s="173">
        <v>2</v>
      </c>
      <c r="C162" s="173">
        <v>3</v>
      </c>
      <c r="D162" s="160"/>
      <c r="E162" s="160"/>
      <c r="F162" s="160"/>
      <c r="G162" s="160"/>
      <c r="H162" s="160"/>
      <c r="I162" s="222"/>
      <c r="J162" s="222"/>
    </row>
    <row r="163" spans="1:20" hidden="1">
      <c r="A163" s="35">
        <v>1</v>
      </c>
      <c r="B163" s="183"/>
      <c r="C163" s="184"/>
      <c r="I163" s="220"/>
      <c r="J163" s="220"/>
    </row>
    <row r="164" spans="1:20" s="160" customFormat="1" hidden="1">
      <c r="A164" s="35"/>
      <c r="B164" s="183"/>
      <c r="C164" s="176"/>
      <c r="D164" s="149"/>
      <c r="E164" s="149"/>
      <c r="F164" s="149"/>
      <c r="G164" s="149"/>
      <c r="H164" s="149"/>
      <c r="I164" s="222"/>
      <c r="J164" s="222"/>
      <c r="K164" s="161"/>
      <c r="O164" s="283"/>
      <c r="P164" s="283"/>
      <c r="Q164" s="283"/>
    </row>
    <row r="165" spans="1:20" hidden="1">
      <c r="A165" s="35"/>
      <c r="B165" s="183"/>
      <c r="C165" s="176"/>
      <c r="I165" s="222"/>
      <c r="J165" s="222"/>
    </row>
    <row r="166" spans="1:20" hidden="1">
      <c r="A166" s="35"/>
      <c r="B166" s="183"/>
      <c r="C166" s="176"/>
      <c r="I166" s="222"/>
      <c r="J166" s="222"/>
    </row>
    <row r="167" spans="1:20" hidden="1">
      <c r="A167" s="35"/>
      <c r="B167" s="183"/>
      <c r="C167" s="176"/>
      <c r="I167" s="222"/>
      <c r="J167" s="222"/>
    </row>
    <row r="168" spans="1:20" hidden="1">
      <c r="A168" s="226"/>
      <c r="B168" s="227" t="s">
        <v>73</v>
      </c>
      <c r="C168" s="228">
        <f>SUM(C163:C167)</f>
        <v>0</v>
      </c>
      <c r="I168" s="217">
        <f>SUM(I163:I167)</f>
        <v>0</v>
      </c>
      <c r="J168" s="217">
        <f>SUM(J163:J167)</f>
        <v>0</v>
      </c>
    </row>
    <row r="169" spans="1:20" hidden="1"/>
    <row r="170" spans="1:20" hidden="1">
      <c r="A170" s="2004" t="s">
        <v>509</v>
      </c>
      <c r="B170" s="2004"/>
      <c r="C170" s="2004"/>
      <c r="D170" s="2004"/>
      <c r="E170" s="2004"/>
      <c r="F170" s="2004"/>
      <c r="G170" s="2004"/>
      <c r="H170" s="2004"/>
      <c r="I170" s="2004"/>
      <c r="J170" s="2004"/>
    </row>
    <row r="171" spans="1:20" hidden="1">
      <c r="I171" s="1986" t="s">
        <v>545</v>
      </c>
      <c r="J171" s="1986"/>
    </row>
    <row r="172" spans="1:20" s="33" customFormat="1" ht="54" hidden="1">
      <c r="A172" s="35" t="s">
        <v>77</v>
      </c>
      <c r="B172" s="35" t="s">
        <v>67</v>
      </c>
      <c r="C172" s="35" t="s">
        <v>134</v>
      </c>
      <c r="D172" s="149"/>
      <c r="E172" s="149"/>
      <c r="F172" s="149"/>
      <c r="G172" s="149"/>
      <c r="H172" s="149"/>
      <c r="I172" s="215" t="s">
        <v>186</v>
      </c>
      <c r="J172" s="215" t="s">
        <v>546</v>
      </c>
      <c r="K172" s="163"/>
      <c r="L172" s="57"/>
      <c r="M172" s="57"/>
      <c r="O172" s="284"/>
      <c r="P172" s="291"/>
      <c r="Q172" s="291"/>
      <c r="R172" s="174"/>
      <c r="S172" s="174"/>
      <c r="T172" s="174"/>
    </row>
    <row r="173" spans="1:20" hidden="1">
      <c r="A173" s="173">
        <v>1</v>
      </c>
      <c r="B173" s="173">
        <v>2</v>
      </c>
      <c r="C173" s="173">
        <v>3</v>
      </c>
      <c r="D173" s="160"/>
      <c r="E173" s="160"/>
      <c r="F173" s="160"/>
      <c r="G173" s="160"/>
      <c r="H173" s="160"/>
      <c r="I173" s="222"/>
      <c r="J173" s="222"/>
    </row>
    <row r="174" spans="1:20" hidden="1">
      <c r="A174" s="35">
        <v>1</v>
      </c>
      <c r="B174" s="183"/>
      <c r="C174" s="184"/>
      <c r="I174" s="220"/>
      <c r="J174" s="220"/>
    </row>
    <row r="175" spans="1:20" s="160" customFormat="1" hidden="1">
      <c r="A175" s="35"/>
      <c r="B175" s="183"/>
      <c r="C175" s="176"/>
      <c r="D175" s="149"/>
      <c r="E175" s="149"/>
      <c r="F175" s="149"/>
      <c r="G175" s="149"/>
      <c r="H175" s="149"/>
      <c r="I175" s="222"/>
      <c r="J175" s="222"/>
      <c r="K175" s="161"/>
      <c r="O175" s="283"/>
      <c r="P175" s="283"/>
      <c r="Q175" s="283"/>
    </row>
    <row r="176" spans="1:20" hidden="1">
      <c r="A176" s="35"/>
      <c r="B176" s="183"/>
      <c r="C176" s="176"/>
      <c r="I176" s="222"/>
      <c r="J176" s="222"/>
    </row>
    <row r="177" spans="1:20" hidden="1">
      <c r="A177" s="35"/>
      <c r="B177" s="183"/>
      <c r="C177" s="176"/>
      <c r="I177" s="222"/>
      <c r="J177" s="222"/>
    </row>
    <row r="178" spans="1:20" hidden="1">
      <c r="A178" s="35"/>
      <c r="B178" s="183"/>
      <c r="C178" s="176"/>
      <c r="I178" s="222"/>
      <c r="J178" s="222"/>
    </row>
    <row r="179" spans="1:20" hidden="1">
      <c r="A179" s="226"/>
      <c r="B179" s="227" t="s">
        <v>73</v>
      </c>
      <c r="C179" s="228">
        <f>SUM(C174:C178)</f>
        <v>0</v>
      </c>
      <c r="I179" s="217">
        <f>SUM(I174:I178)</f>
        <v>0</v>
      </c>
      <c r="J179" s="217">
        <f>SUM(J174:J178)</f>
        <v>0</v>
      </c>
    </row>
    <row r="180" spans="1:20" hidden="1"/>
    <row r="181" spans="1:20" hidden="1">
      <c r="A181" s="2004" t="s">
        <v>510</v>
      </c>
      <c r="B181" s="2004"/>
      <c r="C181" s="2004"/>
      <c r="D181" s="2004"/>
      <c r="E181" s="2004"/>
      <c r="F181" s="2004"/>
      <c r="G181" s="2004"/>
      <c r="H181" s="2004"/>
      <c r="I181" s="2004"/>
      <c r="J181" s="2004"/>
    </row>
    <row r="182" spans="1:20" hidden="1">
      <c r="I182" s="1986" t="s">
        <v>545</v>
      </c>
      <c r="J182" s="1986"/>
    </row>
    <row r="183" spans="1:20" s="33" customFormat="1" ht="54" hidden="1">
      <c r="A183" s="35" t="s">
        <v>77</v>
      </c>
      <c r="B183" s="35" t="s">
        <v>67</v>
      </c>
      <c r="C183" s="35" t="s">
        <v>134</v>
      </c>
      <c r="D183" s="149"/>
      <c r="E183" s="149"/>
      <c r="F183" s="149"/>
      <c r="G183" s="149"/>
      <c r="H183" s="149"/>
      <c r="I183" s="215" t="s">
        <v>186</v>
      </c>
      <c r="J183" s="215" t="s">
        <v>546</v>
      </c>
      <c r="K183" s="163"/>
      <c r="L183" s="57"/>
      <c r="M183" s="57"/>
      <c r="O183" s="284"/>
      <c r="P183" s="291"/>
      <c r="Q183" s="291"/>
      <c r="R183" s="174"/>
      <c r="S183" s="174"/>
      <c r="T183" s="174"/>
    </row>
    <row r="184" spans="1:20" hidden="1">
      <c r="A184" s="173">
        <v>1</v>
      </c>
      <c r="B184" s="173">
        <v>2</v>
      </c>
      <c r="C184" s="173">
        <v>3</v>
      </c>
      <c r="D184" s="160"/>
      <c r="E184" s="160"/>
      <c r="F184" s="160"/>
      <c r="G184" s="160"/>
      <c r="H184" s="160"/>
      <c r="I184" s="222"/>
      <c r="J184" s="222"/>
    </row>
    <row r="185" spans="1:20" hidden="1">
      <c r="A185" s="35">
        <v>1</v>
      </c>
      <c r="B185" s="183"/>
      <c r="C185" s="184"/>
      <c r="I185" s="220"/>
      <c r="J185" s="220"/>
    </row>
    <row r="186" spans="1:20" s="160" customFormat="1" hidden="1">
      <c r="A186" s="35"/>
      <c r="B186" s="183"/>
      <c r="C186" s="176"/>
      <c r="D186" s="149"/>
      <c r="E186" s="149"/>
      <c r="F186" s="149"/>
      <c r="G186" s="149"/>
      <c r="H186" s="149"/>
      <c r="I186" s="222"/>
      <c r="J186" s="222"/>
      <c r="K186" s="161"/>
      <c r="O186" s="283"/>
      <c r="P186" s="283"/>
      <c r="Q186" s="283"/>
    </row>
    <row r="187" spans="1:20" hidden="1">
      <c r="A187" s="35"/>
      <c r="B187" s="183"/>
      <c r="C187" s="176"/>
      <c r="I187" s="222"/>
      <c r="J187" s="222"/>
    </row>
    <row r="188" spans="1:20" hidden="1">
      <c r="A188" s="35"/>
      <c r="B188" s="183"/>
      <c r="C188" s="176"/>
      <c r="I188" s="222"/>
      <c r="J188" s="222"/>
    </row>
    <row r="189" spans="1:20" hidden="1">
      <c r="A189" s="35"/>
      <c r="B189" s="183"/>
      <c r="C189" s="176"/>
      <c r="I189" s="222"/>
      <c r="J189" s="222"/>
    </row>
    <row r="190" spans="1:20" hidden="1">
      <c r="A190" s="226"/>
      <c r="B190" s="227" t="s">
        <v>73</v>
      </c>
      <c r="C190" s="228">
        <f>SUM(C185:C189)</f>
        <v>0</v>
      </c>
      <c r="I190" s="217">
        <f>SUM(I185:I189)</f>
        <v>0</v>
      </c>
      <c r="J190" s="217">
        <f>SUM(J185:J189)</f>
        <v>0</v>
      </c>
    </row>
    <row r="191" spans="1:20" hidden="1"/>
    <row r="192" spans="1:20" hidden="1"/>
    <row r="193" spans="1:20" ht="54" hidden="1" customHeight="1">
      <c r="A193" s="2014" t="s">
        <v>614</v>
      </c>
      <c r="B193" s="2014"/>
      <c r="C193" s="2014"/>
      <c r="D193" s="2014"/>
      <c r="E193" s="2014"/>
      <c r="F193" s="2014"/>
      <c r="G193" s="2014"/>
      <c r="H193" s="2014"/>
      <c r="I193" s="2014"/>
      <c r="J193" s="2014"/>
    </row>
    <row r="194" spans="1:20" hidden="1"/>
    <row r="195" spans="1:20" hidden="1">
      <c r="A195" s="2004" t="s">
        <v>511</v>
      </c>
      <c r="B195" s="2004"/>
      <c r="C195" s="2004"/>
      <c r="D195" s="2004"/>
      <c r="E195" s="2004"/>
      <c r="F195" s="2004"/>
      <c r="G195" s="2004"/>
      <c r="H195" s="2004"/>
      <c r="I195" s="2004"/>
      <c r="J195" s="2004"/>
      <c r="K195" s="205"/>
    </row>
    <row r="196" spans="1:20" hidden="1">
      <c r="I196" s="1986" t="s">
        <v>545</v>
      </c>
      <c r="J196" s="1986"/>
    </row>
    <row r="197" spans="1:20" s="33" customFormat="1" ht="54" hidden="1">
      <c r="A197" s="35" t="s">
        <v>77</v>
      </c>
      <c r="B197" s="35" t="s">
        <v>67</v>
      </c>
      <c r="C197" s="260" t="s">
        <v>505</v>
      </c>
      <c r="D197" s="260" t="s">
        <v>506</v>
      </c>
      <c r="E197" s="260" t="s">
        <v>507</v>
      </c>
      <c r="F197" s="149"/>
      <c r="G197" s="149"/>
      <c r="H197" s="149"/>
      <c r="I197" s="215" t="s">
        <v>186</v>
      </c>
      <c r="J197" s="215" t="s">
        <v>546</v>
      </c>
      <c r="K197" s="163"/>
      <c r="L197" s="57"/>
      <c r="M197" s="57"/>
      <c r="O197" s="284"/>
      <c r="P197" s="291"/>
      <c r="Q197" s="291"/>
      <c r="R197" s="174"/>
      <c r="S197" s="174"/>
      <c r="T197" s="174"/>
    </row>
    <row r="198" spans="1:20" hidden="1">
      <c r="A198" s="173">
        <v>1</v>
      </c>
      <c r="B198" s="173">
        <v>2</v>
      </c>
      <c r="C198" s="195">
        <v>3</v>
      </c>
      <c r="D198" s="195">
        <v>4</v>
      </c>
      <c r="E198" s="195">
        <v>5</v>
      </c>
      <c r="F198" s="160"/>
      <c r="G198" s="160"/>
      <c r="H198" s="160"/>
      <c r="I198" s="220"/>
      <c r="J198" s="220"/>
    </row>
    <row r="199" spans="1:20" hidden="1">
      <c r="A199" s="35">
        <v>1</v>
      </c>
      <c r="B199" s="183"/>
      <c r="C199" s="176"/>
      <c r="D199" s="35"/>
      <c r="E199" s="176"/>
      <c r="I199" s="220"/>
      <c r="J199" s="220"/>
    </row>
    <row r="200" spans="1:20" s="160" customFormat="1" hidden="1">
      <c r="A200" s="35"/>
      <c r="B200" s="183"/>
      <c r="C200" s="258"/>
      <c r="D200" s="260"/>
      <c r="E200" s="258"/>
      <c r="F200" s="149"/>
      <c r="G200" s="149"/>
      <c r="H200" s="149"/>
      <c r="I200" s="220"/>
      <c r="J200" s="220"/>
      <c r="K200" s="161"/>
      <c r="O200" s="283"/>
      <c r="P200" s="283"/>
      <c r="Q200" s="283"/>
    </row>
    <row r="201" spans="1:20" hidden="1">
      <c r="A201" s="35"/>
      <c r="B201" s="183"/>
      <c r="C201" s="258"/>
      <c r="D201" s="260"/>
      <c r="E201" s="258"/>
      <c r="I201" s="220"/>
      <c r="J201" s="220"/>
    </row>
    <row r="202" spans="1:20" hidden="1">
      <c r="A202" s="226"/>
      <c r="B202" s="227" t="s">
        <v>73</v>
      </c>
      <c r="C202" s="226" t="s">
        <v>74</v>
      </c>
      <c r="D202" s="226" t="s">
        <v>74</v>
      </c>
      <c r="E202" s="228">
        <f>E199</f>
        <v>0</v>
      </c>
      <c r="I202" s="217">
        <f>SUM(I199:I201)</f>
        <v>0</v>
      </c>
      <c r="J202" s="217">
        <f>SUM(J199:J201)</f>
        <v>0</v>
      </c>
    </row>
    <row r="203" spans="1:20" hidden="1"/>
    <row r="204" spans="1:20" hidden="1">
      <c r="A204" s="2004" t="s">
        <v>512</v>
      </c>
      <c r="B204" s="2004"/>
      <c r="C204" s="2004"/>
      <c r="D204" s="2004"/>
      <c r="E204" s="2004"/>
      <c r="F204" s="2004"/>
      <c r="G204" s="2004"/>
      <c r="H204" s="2004"/>
      <c r="I204" s="2004"/>
      <c r="J204" s="2004"/>
    </row>
    <row r="205" spans="1:20" hidden="1">
      <c r="I205" s="1986" t="s">
        <v>545</v>
      </c>
      <c r="J205" s="1986"/>
    </row>
    <row r="206" spans="1:20" s="33" customFormat="1" ht="54" hidden="1">
      <c r="A206" s="35" t="s">
        <v>77</v>
      </c>
      <c r="B206" s="35" t="s">
        <v>67</v>
      </c>
      <c r="C206" s="260" t="s">
        <v>505</v>
      </c>
      <c r="D206" s="260" t="s">
        <v>506</v>
      </c>
      <c r="E206" s="260" t="s">
        <v>507</v>
      </c>
      <c r="F206" s="149"/>
      <c r="G206" s="149"/>
      <c r="H206" s="149"/>
      <c r="I206" s="215" t="s">
        <v>186</v>
      </c>
      <c r="J206" s="215" t="s">
        <v>546</v>
      </c>
      <c r="K206" s="163"/>
      <c r="L206" s="57"/>
      <c r="M206" s="57"/>
      <c r="O206" s="284"/>
      <c r="P206" s="291"/>
      <c r="Q206" s="291"/>
      <c r="R206" s="174"/>
      <c r="S206" s="174"/>
      <c r="T206" s="174"/>
    </row>
    <row r="207" spans="1:20" hidden="1">
      <c r="A207" s="173">
        <v>1</v>
      </c>
      <c r="B207" s="173">
        <v>2</v>
      </c>
      <c r="C207" s="195">
        <v>3</v>
      </c>
      <c r="D207" s="195">
        <v>4</v>
      </c>
      <c r="E207" s="195">
        <v>5</v>
      </c>
      <c r="F207" s="160"/>
      <c r="G207" s="160"/>
      <c r="H207" s="160"/>
      <c r="I207" s="220"/>
      <c r="J207" s="220"/>
    </row>
    <row r="208" spans="1:20" hidden="1">
      <c r="A208" s="35">
        <v>1</v>
      </c>
      <c r="B208" s="183"/>
      <c r="C208" s="176"/>
      <c r="D208" s="35"/>
      <c r="E208" s="176"/>
      <c r="I208" s="220"/>
      <c r="J208" s="220"/>
    </row>
    <row r="209" spans="1:17" s="160" customFormat="1" hidden="1">
      <c r="A209" s="35"/>
      <c r="B209" s="183"/>
      <c r="C209" s="258"/>
      <c r="D209" s="260"/>
      <c r="E209" s="258"/>
      <c r="F209" s="149"/>
      <c r="G209" s="149"/>
      <c r="H209" s="149"/>
      <c r="I209" s="220"/>
      <c r="J209" s="220"/>
      <c r="K209" s="161"/>
      <c r="O209" s="283"/>
      <c r="P209" s="283"/>
      <c r="Q209" s="283"/>
    </row>
    <row r="210" spans="1:17" hidden="1">
      <c r="A210" s="35"/>
      <c r="B210" s="183"/>
      <c r="C210" s="258"/>
      <c r="D210" s="260"/>
      <c r="E210" s="258"/>
      <c r="I210" s="220"/>
      <c r="J210" s="220"/>
    </row>
    <row r="211" spans="1:17" hidden="1">
      <c r="A211" s="226"/>
      <c r="B211" s="227" t="s">
        <v>73</v>
      </c>
      <c r="C211" s="226" t="s">
        <v>74</v>
      </c>
      <c r="D211" s="226" t="s">
        <v>74</v>
      </c>
      <c r="E211" s="228">
        <f>E208</f>
        <v>0</v>
      </c>
      <c r="I211" s="217">
        <f>SUM(I208:I210)</f>
        <v>0</v>
      </c>
      <c r="J211" s="217">
        <f>SUM(J208:J210)</f>
        <v>0</v>
      </c>
    </row>
    <row r="212" spans="1:17" hidden="1"/>
    <row r="213" spans="1:17" hidden="1"/>
    <row r="214" spans="1:17" ht="48" hidden="1" customHeight="1">
      <c r="A214" s="2014" t="s">
        <v>613</v>
      </c>
      <c r="B214" s="2014"/>
      <c r="C214" s="2014"/>
      <c r="D214" s="2014"/>
      <c r="E214" s="2014"/>
      <c r="F214" s="2014"/>
      <c r="G214" s="2014"/>
      <c r="H214" s="2014"/>
      <c r="I214" s="2014"/>
      <c r="J214" s="2014"/>
    </row>
    <row r="215" spans="1:17" hidden="1"/>
    <row r="216" spans="1:17" hidden="1">
      <c r="A216" s="2017" t="s">
        <v>513</v>
      </c>
      <c r="B216" s="2017"/>
      <c r="C216" s="2017"/>
      <c r="D216" s="2017"/>
      <c r="E216" s="2017"/>
      <c r="F216" s="2017"/>
      <c r="G216" s="2017"/>
      <c r="H216" s="2017"/>
      <c r="I216" s="2017"/>
      <c r="J216" s="2017"/>
      <c r="K216" s="205"/>
    </row>
    <row r="217" spans="1:17" hidden="1">
      <c r="A217" s="53"/>
      <c r="B217" s="32"/>
      <c r="C217" s="38"/>
      <c r="D217" s="38"/>
      <c r="E217" s="38"/>
      <c r="F217" s="38"/>
      <c r="I217" s="1986" t="s">
        <v>545</v>
      </c>
      <c r="J217" s="1986"/>
    </row>
    <row r="218" spans="1:17" ht="54" hidden="1">
      <c r="A218" s="260" t="s">
        <v>77</v>
      </c>
      <c r="B218" s="260" t="s">
        <v>67</v>
      </c>
      <c r="C218" s="260" t="s">
        <v>124</v>
      </c>
      <c r="D218" s="260" t="s">
        <v>125</v>
      </c>
      <c r="E218" s="260" t="s">
        <v>126</v>
      </c>
      <c r="I218" s="215" t="s">
        <v>186</v>
      </c>
      <c r="J218" s="215" t="s">
        <v>546</v>
      </c>
      <c r="K218" s="209"/>
    </row>
    <row r="219" spans="1:17" hidden="1">
      <c r="A219" s="195">
        <v>1</v>
      </c>
      <c r="B219" s="195">
        <v>2</v>
      </c>
      <c r="C219" s="195">
        <v>3</v>
      </c>
      <c r="D219" s="195">
        <v>4</v>
      </c>
      <c r="E219" s="195">
        <v>5</v>
      </c>
      <c r="F219" s="160"/>
      <c r="G219" s="160"/>
      <c r="H219" s="160"/>
      <c r="I219" s="220"/>
      <c r="J219" s="220"/>
    </row>
    <row r="220" spans="1:17" hidden="1">
      <c r="A220" s="264"/>
      <c r="B220" s="47"/>
      <c r="C220" s="260"/>
      <c r="D220" s="34"/>
      <c r="E220" s="258"/>
      <c r="I220" s="220"/>
      <c r="J220" s="220"/>
    </row>
    <row r="221" spans="1:17" s="160" customFormat="1" hidden="1">
      <c r="A221" s="260"/>
      <c r="B221" s="31"/>
      <c r="C221" s="260"/>
      <c r="D221" s="34"/>
      <c r="E221" s="258"/>
      <c r="F221" s="149"/>
      <c r="G221" s="149"/>
      <c r="H221" s="149"/>
      <c r="I221" s="220"/>
      <c r="J221" s="220"/>
      <c r="K221" s="161"/>
      <c r="O221" s="283"/>
      <c r="P221" s="283"/>
      <c r="Q221" s="283"/>
    </row>
    <row r="222" spans="1:17" hidden="1">
      <c r="A222" s="260"/>
      <c r="B222" s="31"/>
      <c r="C222" s="260"/>
      <c r="D222" s="34"/>
      <c r="E222" s="258"/>
      <c r="I222" s="220"/>
      <c r="J222" s="220"/>
    </row>
    <row r="223" spans="1:17" hidden="1">
      <c r="A223" s="226"/>
      <c r="B223" s="227" t="s">
        <v>73</v>
      </c>
      <c r="C223" s="226" t="s">
        <v>74</v>
      </c>
      <c r="D223" s="226" t="s">
        <v>74</v>
      </c>
      <c r="E223" s="228">
        <f>SUM(E220:E222)</f>
        <v>0</v>
      </c>
      <c r="I223" s="217">
        <f>SUM(I220:I222)</f>
        <v>0</v>
      </c>
      <c r="J223" s="217">
        <f>SUM(J220:J222)</f>
        <v>0</v>
      </c>
    </row>
    <row r="224" spans="1:17" hidden="1">
      <c r="A224" s="51"/>
      <c r="B224" s="52"/>
      <c r="C224" s="51"/>
      <c r="D224" s="51"/>
      <c r="E224" s="51"/>
      <c r="F224" s="51"/>
    </row>
    <row r="225" spans="1:17" hidden="1">
      <c r="A225" s="2016" t="s">
        <v>491</v>
      </c>
      <c r="B225" s="2016"/>
      <c r="C225" s="2016"/>
      <c r="D225" s="2016"/>
      <c r="E225" s="2016"/>
      <c r="F225" s="2016"/>
      <c r="G225" s="2016"/>
      <c r="H225" s="2016"/>
      <c r="I225" s="2016"/>
      <c r="J225" s="2016"/>
    </row>
    <row r="226" spans="1:17" hidden="1">
      <c r="A226" s="51"/>
      <c r="B226" s="32"/>
      <c r="C226" s="38"/>
      <c r="D226" s="38"/>
      <c r="E226" s="38"/>
      <c r="F226" s="38"/>
      <c r="I226" s="1986" t="s">
        <v>545</v>
      </c>
      <c r="J226" s="1986"/>
    </row>
    <row r="227" spans="1:17" ht="54" hidden="1">
      <c r="A227" s="260" t="s">
        <v>77</v>
      </c>
      <c r="B227" s="260" t="s">
        <v>67</v>
      </c>
      <c r="C227" s="260" t="s">
        <v>127</v>
      </c>
      <c r="D227" s="260" t="s">
        <v>490</v>
      </c>
      <c r="F227" s="38"/>
      <c r="I227" s="215" t="s">
        <v>186</v>
      </c>
      <c r="J227" s="215" t="s">
        <v>546</v>
      </c>
      <c r="K227" s="210"/>
    </row>
    <row r="228" spans="1:17" hidden="1">
      <c r="A228" s="195">
        <v>1</v>
      </c>
      <c r="B228" s="195">
        <v>2</v>
      </c>
      <c r="C228" s="195">
        <v>3</v>
      </c>
      <c r="D228" s="195">
        <v>4</v>
      </c>
      <c r="E228" s="160"/>
      <c r="F228" s="14"/>
      <c r="G228" s="160"/>
      <c r="H228" s="160"/>
      <c r="I228" s="220"/>
      <c r="J228" s="220"/>
    </row>
    <row r="229" spans="1:17" hidden="1">
      <c r="A229" s="260"/>
      <c r="B229" s="47"/>
      <c r="C229" s="34"/>
      <c r="D229" s="258"/>
      <c r="F229" s="38"/>
      <c r="I229" s="220"/>
      <c r="J229" s="220"/>
    </row>
    <row r="230" spans="1:17" s="160" customFormat="1" hidden="1">
      <c r="A230" s="260"/>
      <c r="B230" s="31"/>
      <c r="C230" s="34"/>
      <c r="D230" s="258"/>
      <c r="E230" s="149"/>
      <c r="F230" s="38"/>
      <c r="G230" s="149"/>
      <c r="H230" s="149"/>
      <c r="I230" s="220"/>
      <c r="J230" s="220"/>
      <c r="K230" s="161"/>
      <c r="O230" s="283"/>
      <c r="P230" s="283"/>
      <c r="Q230" s="283"/>
    </row>
    <row r="231" spans="1:17" hidden="1">
      <c r="A231" s="260"/>
      <c r="B231" s="31"/>
      <c r="C231" s="34"/>
      <c r="D231" s="258"/>
      <c r="F231" s="38"/>
      <c r="I231" s="220"/>
      <c r="J231" s="220"/>
    </row>
    <row r="232" spans="1:17" hidden="1">
      <c r="A232" s="226"/>
      <c r="B232" s="227" t="s">
        <v>73</v>
      </c>
      <c r="C232" s="226" t="s">
        <v>74</v>
      </c>
      <c r="D232" s="228">
        <f>SUM(D229:D231)</f>
        <v>0</v>
      </c>
      <c r="F232" s="38"/>
      <c r="I232" s="217">
        <f>SUM(I229:I231)</f>
        <v>0</v>
      </c>
      <c r="J232" s="217">
        <f>SUM(J229:J231)</f>
        <v>0</v>
      </c>
    </row>
    <row r="233" spans="1:17" hidden="1">
      <c r="A233" s="51"/>
      <c r="B233" s="52"/>
      <c r="C233" s="51"/>
      <c r="D233" s="51"/>
      <c r="E233" s="51"/>
      <c r="F233" s="51"/>
    </row>
    <row r="234" spans="1:17" hidden="1">
      <c r="A234" s="2016" t="s">
        <v>514</v>
      </c>
      <c r="B234" s="2016"/>
      <c r="C234" s="2016"/>
      <c r="D234" s="2016"/>
      <c r="E234" s="2016"/>
      <c r="F234" s="2016"/>
      <c r="G234" s="2016"/>
      <c r="H234" s="2016"/>
      <c r="I234" s="2016"/>
      <c r="J234" s="2016"/>
    </row>
    <row r="235" spans="1:17" hidden="1">
      <c r="A235" s="51"/>
      <c r="B235" s="32"/>
      <c r="C235" s="38"/>
      <c r="D235" s="38"/>
      <c r="E235" s="38"/>
      <c r="F235" s="38"/>
      <c r="I235" s="1986" t="s">
        <v>545</v>
      </c>
      <c r="J235" s="1986"/>
    </row>
    <row r="236" spans="1:17" ht="54" hidden="1">
      <c r="A236" s="260" t="s">
        <v>77</v>
      </c>
      <c r="B236" s="260" t="s">
        <v>67</v>
      </c>
      <c r="C236" s="260" t="s">
        <v>127</v>
      </c>
      <c r="D236" s="260" t="s">
        <v>490</v>
      </c>
      <c r="F236" s="38"/>
      <c r="I236" s="215" t="s">
        <v>186</v>
      </c>
      <c r="J236" s="215" t="s">
        <v>546</v>
      </c>
      <c r="K236" s="210"/>
    </row>
    <row r="237" spans="1:17" hidden="1">
      <c r="A237" s="195">
        <v>1</v>
      </c>
      <c r="B237" s="195">
        <v>2</v>
      </c>
      <c r="C237" s="195">
        <v>3</v>
      </c>
      <c r="D237" s="195">
        <v>4</v>
      </c>
      <c r="E237" s="160"/>
      <c r="F237" s="14"/>
      <c r="G237" s="160"/>
      <c r="H237" s="160"/>
      <c r="I237" s="220"/>
      <c r="J237" s="220"/>
    </row>
    <row r="238" spans="1:17" hidden="1">
      <c r="A238" s="260"/>
      <c r="B238" s="47"/>
      <c r="C238" s="34"/>
      <c r="D238" s="258"/>
      <c r="F238" s="38"/>
      <c r="I238" s="220"/>
      <c r="J238" s="220"/>
    </row>
    <row r="239" spans="1:17" s="160" customFormat="1" hidden="1">
      <c r="A239" s="260"/>
      <c r="B239" s="31"/>
      <c r="C239" s="34"/>
      <c r="D239" s="258"/>
      <c r="E239" s="149"/>
      <c r="F239" s="38"/>
      <c r="G239" s="149"/>
      <c r="H239" s="149"/>
      <c r="I239" s="220"/>
      <c r="J239" s="220"/>
      <c r="K239" s="161"/>
      <c r="O239" s="283"/>
      <c r="P239" s="283"/>
      <c r="Q239" s="283"/>
    </row>
    <row r="240" spans="1:17" hidden="1">
      <c r="A240" s="260"/>
      <c r="B240" s="31"/>
      <c r="C240" s="34"/>
      <c r="D240" s="258"/>
      <c r="F240" s="38"/>
      <c r="I240" s="220"/>
      <c r="J240" s="220"/>
    </row>
    <row r="241" spans="1:17" hidden="1">
      <c r="A241" s="226"/>
      <c r="B241" s="227" t="s">
        <v>73</v>
      </c>
      <c r="C241" s="226" t="s">
        <v>74</v>
      </c>
      <c r="D241" s="228">
        <f>SUM(D238:D240)</f>
        <v>0</v>
      </c>
      <c r="F241" s="38"/>
      <c r="I241" s="217">
        <f>SUM(I238:I240)</f>
        <v>0</v>
      </c>
      <c r="J241" s="217">
        <f>SUM(J238:J240)</f>
        <v>0</v>
      </c>
    </row>
    <row r="242" spans="1:17" hidden="1">
      <c r="A242" s="51"/>
      <c r="B242" s="52"/>
      <c r="C242" s="51"/>
      <c r="D242" s="51"/>
      <c r="E242" s="51"/>
      <c r="F242" s="51"/>
    </row>
    <row r="243" spans="1:17" hidden="1">
      <c r="A243" s="2004" t="s">
        <v>542</v>
      </c>
      <c r="B243" s="2004"/>
      <c r="C243" s="2004"/>
      <c r="D243" s="2004"/>
      <c r="E243" s="2004"/>
      <c r="F243" s="2004"/>
      <c r="G243" s="2004"/>
      <c r="H243" s="2004"/>
      <c r="I243" s="2004"/>
      <c r="J243" s="2004"/>
    </row>
    <row r="244" spans="1:17" hidden="1">
      <c r="A244" s="2012"/>
      <c r="B244" s="2012"/>
      <c r="C244" s="2012"/>
      <c r="D244" s="2012"/>
      <c r="E244" s="2012"/>
      <c r="F244" s="2012"/>
      <c r="I244" s="1986" t="s">
        <v>545</v>
      </c>
      <c r="J244" s="1986"/>
    </row>
    <row r="245" spans="1:17" ht="54" hidden="1">
      <c r="A245" s="260" t="s">
        <v>77</v>
      </c>
      <c r="B245" s="260" t="s">
        <v>67</v>
      </c>
      <c r="C245" s="260" t="s">
        <v>131</v>
      </c>
      <c r="D245" s="260" t="s">
        <v>80</v>
      </c>
      <c r="E245" s="260" t="s">
        <v>132</v>
      </c>
      <c r="F245" s="260" t="s">
        <v>33</v>
      </c>
      <c r="I245" s="215" t="s">
        <v>186</v>
      </c>
      <c r="J245" s="215" t="s">
        <v>546</v>
      </c>
      <c r="K245" s="163"/>
    </row>
    <row r="246" spans="1:17" hidden="1">
      <c r="A246" s="195">
        <v>1</v>
      </c>
      <c r="B246" s="195">
        <v>2</v>
      </c>
      <c r="C246" s="195">
        <v>3</v>
      </c>
      <c r="D246" s="195">
        <v>4</v>
      </c>
      <c r="E246" s="195">
        <v>5</v>
      </c>
      <c r="F246" s="195">
        <v>6</v>
      </c>
      <c r="G246" s="160"/>
      <c r="H246" s="160"/>
      <c r="I246" s="220"/>
      <c r="J246" s="220"/>
    </row>
    <row r="247" spans="1:17" hidden="1">
      <c r="A247" s="260">
        <v>1</v>
      </c>
      <c r="B247" s="31"/>
      <c r="C247" s="260"/>
      <c r="D247" s="260"/>
      <c r="E247" s="258" t="e">
        <f>F247/D247</f>
        <v>#DIV/0!</v>
      </c>
      <c r="F247" s="258"/>
      <c r="I247" s="220"/>
      <c r="J247" s="220"/>
    </row>
    <row r="248" spans="1:17" s="160" customFormat="1" hidden="1">
      <c r="A248" s="260">
        <v>2</v>
      </c>
      <c r="B248" s="31"/>
      <c r="C248" s="35"/>
      <c r="D248" s="35"/>
      <c r="E248" s="258" t="e">
        <f t="shared" ref="E248:E249" si="3">F248/D248</f>
        <v>#DIV/0!</v>
      </c>
      <c r="F248" s="258"/>
      <c r="G248" s="149"/>
      <c r="H248" s="149"/>
      <c r="I248" s="220"/>
      <c r="J248" s="220"/>
      <c r="K248" s="161"/>
      <c r="O248" s="283"/>
      <c r="P248" s="283"/>
      <c r="Q248" s="283"/>
    </row>
    <row r="249" spans="1:17" hidden="1">
      <c r="A249" s="260">
        <v>3</v>
      </c>
      <c r="B249" s="31"/>
      <c r="C249" s="260"/>
      <c r="D249" s="260"/>
      <c r="E249" s="258" t="e">
        <f t="shared" si="3"/>
        <v>#DIV/0!</v>
      </c>
      <c r="F249" s="258"/>
      <c r="I249" s="220"/>
      <c r="J249" s="220"/>
    </row>
    <row r="250" spans="1:17" hidden="1">
      <c r="A250" s="226"/>
      <c r="B250" s="227" t="s">
        <v>73</v>
      </c>
      <c r="C250" s="226" t="s">
        <v>74</v>
      </c>
      <c r="D250" s="226" t="s">
        <v>74</v>
      </c>
      <c r="E250" s="226" t="s">
        <v>74</v>
      </c>
      <c r="F250" s="228">
        <f>F249+F248+F247</f>
        <v>0</v>
      </c>
      <c r="I250" s="217">
        <f>SUM(I247:I249)</f>
        <v>0</v>
      </c>
      <c r="J250" s="217">
        <f>SUM(J247:J249)</f>
        <v>0</v>
      </c>
    </row>
    <row r="251" spans="1:17" hidden="1">
      <c r="A251" s="51"/>
      <c r="B251" s="52"/>
      <c r="C251" s="51"/>
      <c r="D251" s="51"/>
      <c r="E251" s="51"/>
      <c r="F251" s="51"/>
    </row>
    <row r="252" spans="1:17" hidden="1">
      <c r="A252" s="51"/>
      <c r="B252" s="52"/>
      <c r="C252" s="51"/>
      <c r="D252" s="51"/>
      <c r="E252" s="51"/>
      <c r="F252" s="51"/>
    </row>
    <row r="253" spans="1:17">
      <c r="A253" s="2014" t="s">
        <v>612</v>
      </c>
      <c r="B253" s="2014"/>
      <c r="C253" s="2014"/>
      <c r="D253" s="2014"/>
      <c r="E253" s="2014"/>
      <c r="F253" s="2014"/>
      <c r="G253" s="2014"/>
      <c r="H253" s="2014"/>
      <c r="I253" s="2014"/>
      <c r="J253" s="2014"/>
    </row>
    <row r="254" spans="1:17" hidden="1">
      <c r="A254" s="51"/>
      <c r="B254" s="52"/>
      <c r="C254" s="51"/>
      <c r="D254" s="51"/>
      <c r="E254" s="51"/>
      <c r="F254" s="51"/>
    </row>
    <row r="255" spans="1:17" hidden="1">
      <c r="A255" s="2009" t="s">
        <v>515</v>
      </c>
      <c r="B255" s="2009"/>
      <c r="C255" s="2009"/>
      <c r="D255" s="2009"/>
      <c r="E255" s="2009"/>
      <c r="F255" s="2009"/>
      <c r="G255" s="2009"/>
      <c r="H255" s="2009"/>
      <c r="I255" s="2009"/>
      <c r="J255" s="2009"/>
      <c r="K255" s="205"/>
    </row>
    <row r="256" spans="1:17" hidden="1">
      <c r="A256" s="259"/>
      <c r="B256" s="55"/>
      <c r="C256" s="259"/>
      <c r="D256" s="259"/>
      <c r="E256" s="259"/>
      <c r="F256" s="259"/>
      <c r="I256" s="1986" t="s">
        <v>545</v>
      </c>
      <c r="J256" s="1986"/>
    </row>
    <row r="257" spans="1:17" ht="54" hidden="1">
      <c r="A257" s="260" t="s">
        <v>77</v>
      </c>
      <c r="B257" s="260" t="s">
        <v>67</v>
      </c>
      <c r="C257" s="260" t="s">
        <v>118</v>
      </c>
      <c r="D257" s="260" t="s">
        <v>112</v>
      </c>
      <c r="E257" s="260" t="s">
        <v>113</v>
      </c>
      <c r="F257" s="260" t="s">
        <v>532</v>
      </c>
      <c r="I257" s="215" t="s">
        <v>186</v>
      </c>
      <c r="J257" s="215" t="s">
        <v>546</v>
      </c>
      <c r="K257" s="204"/>
    </row>
    <row r="258" spans="1:17" hidden="1">
      <c r="A258" s="195">
        <v>1</v>
      </c>
      <c r="B258" s="195">
        <v>2</v>
      </c>
      <c r="C258" s="195">
        <v>3</v>
      </c>
      <c r="D258" s="195">
        <v>4</v>
      </c>
      <c r="E258" s="195">
        <v>5</v>
      </c>
      <c r="F258" s="195">
        <v>6</v>
      </c>
      <c r="G258" s="160"/>
      <c r="H258" s="160"/>
      <c r="I258" s="220"/>
      <c r="J258" s="220"/>
    </row>
    <row r="259" spans="1:17" hidden="1">
      <c r="A259" s="260">
        <v>1</v>
      </c>
      <c r="B259" s="31" t="s">
        <v>114</v>
      </c>
      <c r="C259" s="260"/>
      <c r="D259" s="260"/>
      <c r="E259" s="258" t="e">
        <f>F259/D259/C259</f>
        <v>#DIV/0!</v>
      </c>
      <c r="F259" s="258"/>
      <c r="I259" s="220"/>
      <c r="J259" s="220"/>
    </row>
    <row r="260" spans="1:17" s="160" customFormat="1" ht="68.400000000000006" hidden="1">
      <c r="A260" s="260">
        <v>2</v>
      </c>
      <c r="B260" s="31" t="s">
        <v>115</v>
      </c>
      <c r="C260" s="260"/>
      <c r="D260" s="260"/>
      <c r="E260" s="258" t="e">
        <f t="shared" ref="E260:E264" si="4">F260/D260/C260</f>
        <v>#DIV/0!</v>
      </c>
      <c r="F260" s="258"/>
      <c r="G260" s="149"/>
      <c r="H260" s="149"/>
      <c r="I260" s="220"/>
      <c r="J260" s="220"/>
      <c r="K260" s="161"/>
      <c r="O260" s="283"/>
      <c r="P260" s="283"/>
      <c r="Q260" s="283"/>
    </row>
    <row r="261" spans="1:17" ht="45.6" hidden="1">
      <c r="A261" s="260">
        <v>3</v>
      </c>
      <c r="B261" s="31" t="s">
        <v>116</v>
      </c>
      <c r="C261" s="260"/>
      <c r="D261" s="260"/>
      <c r="E261" s="258" t="e">
        <f t="shared" si="4"/>
        <v>#DIV/0!</v>
      </c>
      <c r="F261" s="258"/>
      <c r="I261" s="220"/>
      <c r="J261" s="220"/>
    </row>
    <row r="262" spans="1:17" hidden="1">
      <c r="A262" s="260">
        <v>4</v>
      </c>
      <c r="B262" s="31" t="s">
        <v>117</v>
      </c>
      <c r="C262" s="260"/>
      <c r="D262" s="260"/>
      <c r="E262" s="258" t="e">
        <f t="shared" si="4"/>
        <v>#DIV/0!</v>
      </c>
      <c r="F262" s="258"/>
      <c r="I262" s="222"/>
      <c r="J262" s="222"/>
    </row>
    <row r="263" spans="1:17" ht="91.2" hidden="1">
      <c r="A263" s="260">
        <v>5</v>
      </c>
      <c r="B263" s="31" t="s">
        <v>143</v>
      </c>
      <c r="C263" s="260"/>
      <c r="D263" s="260"/>
      <c r="E263" s="258" t="e">
        <f t="shared" si="4"/>
        <v>#DIV/0!</v>
      </c>
      <c r="F263" s="258"/>
      <c r="I263" s="220"/>
      <c r="J263" s="220"/>
    </row>
    <row r="264" spans="1:17" hidden="1">
      <c r="A264" s="260">
        <v>6</v>
      </c>
      <c r="B264" s="31" t="s">
        <v>144</v>
      </c>
      <c r="C264" s="260"/>
      <c r="D264" s="260"/>
      <c r="E264" s="258" t="e">
        <f t="shared" si="4"/>
        <v>#DIV/0!</v>
      </c>
      <c r="F264" s="258"/>
      <c r="I264" s="220"/>
      <c r="J264" s="220"/>
    </row>
    <row r="265" spans="1:17" hidden="1">
      <c r="A265" s="226"/>
      <c r="B265" s="227" t="s">
        <v>73</v>
      </c>
      <c r="C265" s="226" t="s">
        <v>74</v>
      </c>
      <c r="D265" s="226" t="s">
        <v>74</v>
      </c>
      <c r="E265" s="226" t="s">
        <v>74</v>
      </c>
      <c r="F265" s="228">
        <f>F264+F263+F262+F261+F260+F259</f>
        <v>0</v>
      </c>
      <c r="I265" s="217">
        <f>SUM(I259:I264)</f>
        <v>0</v>
      </c>
      <c r="J265" s="217">
        <f>SUM(J259:J264)</f>
        <v>0</v>
      </c>
    </row>
    <row r="266" spans="1:17" hidden="1">
      <c r="A266" s="38"/>
      <c r="B266" s="32"/>
      <c r="C266" s="38"/>
      <c r="D266" s="38"/>
      <c r="E266" s="38"/>
      <c r="F266" s="38"/>
    </row>
    <row r="267" spans="1:17" hidden="1">
      <c r="A267" s="2009" t="s">
        <v>516</v>
      </c>
      <c r="B267" s="2009"/>
      <c r="C267" s="2009"/>
      <c r="D267" s="2009"/>
      <c r="E267" s="2009"/>
      <c r="F267" s="2009"/>
      <c r="G267" s="2009"/>
      <c r="H267" s="2009"/>
      <c r="I267" s="2009"/>
      <c r="J267" s="2009"/>
    </row>
    <row r="268" spans="1:17" hidden="1">
      <c r="A268" s="256"/>
      <c r="B268" s="45"/>
      <c r="C268" s="256"/>
      <c r="D268" s="256"/>
      <c r="E268" s="256"/>
      <c r="F268" s="38"/>
      <c r="I268" s="1986" t="s">
        <v>545</v>
      </c>
      <c r="J268" s="1986"/>
    </row>
    <row r="269" spans="1:17" ht="54" hidden="1">
      <c r="A269" s="260" t="s">
        <v>77</v>
      </c>
      <c r="B269" s="260" t="s">
        <v>67</v>
      </c>
      <c r="C269" s="260" t="s">
        <v>119</v>
      </c>
      <c r="D269" s="260" t="s">
        <v>518</v>
      </c>
      <c r="E269" s="262" t="s">
        <v>166</v>
      </c>
      <c r="F269" s="260" t="s">
        <v>517</v>
      </c>
      <c r="I269" s="215" t="s">
        <v>186</v>
      </c>
      <c r="J269" s="215" t="s">
        <v>546</v>
      </c>
      <c r="K269" s="204"/>
    </row>
    <row r="270" spans="1:17" hidden="1">
      <c r="A270" s="195">
        <v>1</v>
      </c>
      <c r="B270" s="195">
        <v>2</v>
      </c>
      <c r="C270" s="195">
        <v>3</v>
      </c>
      <c r="D270" s="195">
        <v>4</v>
      </c>
      <c r="E270" s="14">
        <v>5</v>
      </c>
      <c r="F270" s="195">
        <v>6</v>
      </c>
      <c r="G270" s="160"/>
      <c r="H270" s="160"/>
      <c r="I270" s="214"/>
      <c r="J270" s="214"/>
    </row>
    <row r="271" spans="1:17" ht="45.6" hidden="1">
      <c r="A271" s="260">
        <v>1</v>
      </c>
      <c r="B271" s="31" t="s">
        <v>140</v>
      </c>
      <c r="C271" s="260"/>
      <c r="D271" s="258" t="e">
        <f>F271/C271</f>
        <v>#DIV/0!</v>
      </c>
      <c r="E271" s="262" t="s">
        <v>43</v>
      </c>
      <c r="F271" s="258"/>
      <c r="I271" s="220"/>
      <c r="J271" s="220"/>
    </row>
    <row r="272" spans="1:17" s="160" customFormat="1" ht="45.6" hidden="1">
      <c r="A272" s="260">
        <v>2</v>
      </c>
      <c r="B272" s="31" t="s">
        <v>629</v>
      </c>
      <c r="C272" s="260" t="s">
        <v>43</v>
      </c>
      <c r="D272" s="258"/>
      <c r="E272" s="262" t="e">
        <f>F272/D272</f>
        <v>#DIV/0!</v>
      </c>
      <c r="F272" s="258"/>
      <c r="G272" s="149"/>
      <c r="H272" s="149"/>
      <c r="I272" s="220"/>
      <c r="J272" s="220"/>
      <c r="K272" s="161"/>
      <c r="O272" s="283"/>
      <c r="P272" s="283"/>
      <c r="Q272" s="283"/>
    </row>
    <row r="273" spans="1:17" hidden="1">
      <c r="A273" s="226"/>
      <c r="B273" s="227" t="s">
        <v>73</v>
      </c>
      <c r="C273" s="226" t="s">
        <v>43</v>
      </c>
      <c r="D273" s="226" t="s">
        <v>43</v>
      </c>
      <c r="E273" s="226" t="s">
        <v>43</v>
      </c>
      <c r="F273" s="228">
        <f>F271+F272</f>
        <v>0</v>
      </c>
      <c r="I273" s="213">
        <f>SUM(I271:I272)</f>
        <v>0</v>
      </c>
      <c r="J273" s="213">
        <f>SUM(J271:J272)</f>
        <v>0</v>
      </c>
    </row>
    <row r="274" spans="1:17" hidden="1">
      <c r="A274" s="38"/>
      <c r="B274" s="32"/>
      <c r="C274" s="38"/>
      <c r="D274" s="38"/>
      <c r="E274" s="38"/>
      <c r="F274" s="38"/>
    </row>
    <row r="275" spans="1:17" hidden="1">
      <c r="A275" s="2004" t="s">
        <v>519</v>
      </c>
      <c r="B275" s="2004"/>
      <c r="C275" s="2004"/>
      <c r="D275" s="2004"/>
      <c r="E275" s="2004"/>
      <c r="F275" s="2004"/>
      <c r="G275" s="2004"/>
      <c r="H275" s="2004"/>
      <c r="I275" s="2004"/>
      <c r="J275" s="2004"/>
    </row>
    <row r="276" spans="1:17" hidden="1">
      <c r="A276" s="265"/>
      <c r="B276" s="265"/>
      <c r="C276" s="265"/>
      <c r="D276" s="265"/>
      <c r="E276" s="265"/>
      <c r="F276" s="265"/>
      <c r="G276" s="265"/>
      <c r="H276" s="265"/>
      <c r="I276" s="1986" t="s">
        <v>545</v>
      </c>
      <c r="J276" s="1986"/>
    </row>
    <row r="277" spans="1:17" s="38" customFormat="1" ht="54" hidden="1">
      <c r="A277" s="260" t="s">
        <v>77</v>
      </c>
      <c r="B277" s="260" t="s">
        <v>0</v>
      </c>
      <c r="C277" s="260" t="s">
        <v>122</v>
      </c>
      <c r="D277" s="260" t="s">
        <v>120</v>
      </c>
      <c r="E277" s="260" t="s">
        <v>123</v>
      </c>
      <c r="F277" s="260" t="s">
        <v>33</v>
      </c>
      <c r="I277" s="215" t="s">
        <v>186</v>
      </c>
      <c r="J277" s="215" t="s">
        <v>546</v>
      </c>
      <c r="K277" s="163"/>
      <c r="O277" s="41"/>
      <c r="P277" s="41"/>
      <c r="Q277" s="41"/>
    </row>
    <row r="278" spans="1:17" s="38" customFormat="1" hidden="1">
      <c r="A278" s="195">
        <v>1</v>
      </c>
      <c r="B278" s="195">
        <v>2</v>
      </c>
      <c r="C278" s="195">
        <v>4</v>
      </c>
      <c r="D278" s="195">
        <v>5</v>
      </c>
      <c r="E278" s="195">
        <v>6</v>
      </c>
      <c r="F278" s="195">
        <v>7</v>
      </c>
      <c r="G278" s="14"/>
      <c r="H278" s="14"/>
      <c r="I278" s="217"/>
      <c r="J278" s="217"/>
      <c r="K278" s="40"/>
      <c r="O278" s="41"/>
      <c r="P278" s="41"/>
      <c r="Q278" s="41"/>
    </row>
    <row r="279" spans="1:17" s="38" customFormat="1" hidden="1">
      <c r="A279" s="260">
        <v>1</v>
      </c>
      <c r="B279" s="31" t="s">
        <v>145</v>
      </c>
      <c r="C279" s="258" t="e">
        <f>F279/D279</f>
        <v>#DIV/0!</v>
      </c>
      <c r="D279" s="258"/>
      <c r="E279" s="258"/>
      <c r="F279" s="258"/>
      <c r="I279" s="220"/>
      <c r="J279" s="220"/>
      <c r="K279" s="40"/>
      <c r="O279" s="41"/>
      <c r="P279" s="41"/>
      <c r="Q279" s="41"/>
    </row>
    <row r="280" spans="1:17" s="14" customFormat="1" hidden="1">
      <c r="A280" s="260">
        <v>2</v>
      </c>
      <c r="B280" s="31" t="s">
        <v>121</v>
      </c>
      <c r="C280" s="258" t="e">
        <f t="shared" ref="C280:C283" si="5">F280/D280</f>
        <v>#DIV/0!</v>
      </c>
      <c r="D280" s="258"/>
      <c r="E280" s="258"/>
      <c r="F280" s="258"/>
      <c r="G280" s="38"/>
      <c r="H280" s="38"/>
      <c r="I280" s="220"/>
      <c r="J280" s="220"/>
      <c r="K280" s="186"/>
      <c r="O280" s="286"/>
      <c r="P280" s="286"/>
      <c r="Q280" s="286"/>
    </row>
    <row r="281" spans="1:17" s="38" customFormat="1" hidden="1">
      <c r="A281" s="260">
        <v>3</v>
      </c>
      <c r="B281" s="31" t="s">
        <v>146</v>
      </c>
      <c r="C281" s="258" t="e">
        <f t="shared" si="5"/>
        <v>#DIV/0!</v>
      </c>
      <c r="D281" s="258"/>
      <c r="E281" s="258"/>
      <c r="F281" s="258"/>
      <c r="I281" s="220"/>
      <c r="J281" s="220"/>
      <c r="K281" s="40"/>
      <c r="O281" s="41"/>
      <c r="P281" s="41"/>
      <c r="Q281" s="41"/>
    </row>
    <row r="282" spans="1:17" s="38" customFormat="1" hidden="1">
      <c r="A282" s="260">
        <v>4</v>
      </c>
      <c r="B282" s="31" t="s">
        <v>147</v>
      </c>
      <c r="C282" s="258" t="e">
        <f t="shared" si="5"/>
        <v>#DIV/0!</v>
      </c>
      <c r="D282" s="258"/>
      <c r="E282" s="258"/>
      <c r="F282" s="258"/>
      <c r="I282" s="220"/>
      <c r="J282" s="220"/>
      <c r="K282" s="40"/>
      <c r="O282" s="41"/>
      <c r="P282" s="41"/>
      <c r="Q282" s="41"/>
    </row>
    <row r="283" spans="1:17" s="38" customFormat="1" hidden="1">
      <c r="A283" s="260">
        <v>5</v>
      </c>
      <c r="B283" s="31" t="s">
        <v>623</v>
      </c>
      <c r="C283" s="258" t="e">
        <f t="shared" si="5"/>
        <v>#DIV/0!</v>
      </c>
      <c r="D283" s="258"/>
      <c r="E283" s="258"/>
      <c r="F283" s="258"/>
      <c r="I283" s="220"/>
      <c r="J283" s="220"/>
      <c r="K283" s="40"/>
      <c r="O283" s="41"/>
      <c r="P283" s="41"/>
      <c r="Q283" s="41"/>
    </row>
    <row r="284" spans="1:17" s="38" customFormat="1" hidden="1">
      <c r="A284" s="226"/>
      <c r="B284" s="227" t="s">
        <v>73</v>
      </c>
      <c r="C284" s="226" t="s">
        <v>74</v>
      </c>
      <c r="D284" s="226" t="s">
        <v>74</v>
      </c>
      <c r="E284" s="226" t="s">
        <v>74</v>
      </c>
      <c r="F284" s="228">
        <f>SUM(F279:F283)</f>
        <v>0</v>
      </c>
      <c r="I284" s="217">
        <f>SUM(I279:I283)</f>
        <v>0</v>
      </c>
      <c r="J284" s="217">
        <f>SUM(J279:J283)</f>
        <v>0</v>
      </c>
      <c r="K284" s="40"/>
      <c r="O284" s="41"/>
      <c r="P284" s="41"/>
      <c r="Q284" s="41"/>
    </row>
    <row r="285" spans="1:17" s="38" customFormat="1" hidden="1">
      <c r="B285" s="32"/>
      <c r="G285" s="149"/>
      <c r="H285" s="149"/>
      <c r="I285" s="149"/>
      <c r="J285" s="149"/>
      <c r="K285" s="40"/>
      <c r="O285" s="41"/>
      <c r="P285" s="41"/>
      <c r="Q285" s="41"/>
    </row>
    <row r="286" spans="1:17" s="38" customFormat="1" hidden="1">
      <c r="A286" s="2017" t="s">
        <v>513</v>
      </c>
      <c r="B286" s="2017"/>
      <c r="C286" s="2017"/>
      <c r="D286" s="2017"/>
      <c r="E286" s="2017"/>
      <c r="F286" s="2017"/>
      <c r="G286" s="2017"/>
      <c r="H286" s="2017"/>
      <c r="I286" s="2017"/>
      <c r="J286" s="2017"/>
      <c r="K286" s="40"/>
      <c r="O286" s="41"/>
      <c r="P286" s="41"/>
      <c r="Q286" s="41"/>
    </row>
    <row r="287" spans="1:17" hidden="1">
      <c r="A287" s="53"/>
      <c r="B287" s="32"/>
      <c r="C287" s="38"/>
      <c r="D287" s="38"/>
      <c r="E287" s="38"/>
      <c r="F287" s="38"/>
      <c r="I287" s="1986" t="s">
        <v>545</v>
      </c>
      <c r="J287" s="1986"/>
    </row>
    <row r="288" spans="1:17" ht="54" hidden="1">
      <c r="A288" s="260" t="s">
        <v>77</v>
      </c>
      <c r="B288" s="260" t="s">
        <v>67</v>
      </c>
      <c r="C288" s="260" t="s">
        <v>124</v>
      </c>
      <c r="D288" s="260" t="s">
        <v>125</v>
      </c>
      <c r="E288" s="260" t="s">
        <v>520</v>
      </c>
      <c r="I288" s="215" t="s">
        <v>186</v>
      </c>
      <c r="J288" s="215" t="s">
        <v>546</v>
      </c>
      <c r="K288" s="209"/>
    </row>
    <row r="289" spans="1:17" hidden="1">
      <c r="A289" s="195">
        <v>1</v>
      </c>
      <c r="B289" s="195">
        <v>2</v>
      </c>
      <c r="C289" s="195">
        <v>3</v>
      </c>
      <c r="D289" s="195">
        <v>4</v>
      </c>
      <c r="E289" s="195">
        <v>5</v>
      </c>
      <c r="F289" s="160"/>
      <c r="G289" s="160"/>
      <c r="H289" s="160"/>
      <c r="I289" s="217"/>
      <c r="J289" s="217"/>
    </row>
    <row r="290" spans="1:17" hidden="1">
      <c r="A290" s="260">
        <v>1</v>
      </c>
      <c r="B290" s="31"/>
      <c r="C290" s="260"/>
      <c r="D290" s="34"/>
      <c r="E290" s="258"/>
      <c r="I290" s="220"/>
      <c r="J290" s="220"/>
    </row>
    <row r="291" spans="1:17" s="160" customFormat="1" hidden="1">
      <c r="A291" s="260">
        <v>2</v>
      </c>
      <c r="B291" s="31"/>
      <c r="C291" s="260"/>
      <c r="D291" s="34"/>
      <c r="E291" s="258"/>
      <c r="F291" s="149"/>
      <c r="G291" s="149"/>
      <c r="H291" s="149"/>
      <c r="I291" s="220"/>
      <c r="J291" s="220"/>
      <c r="K291" s="161"/>
      <c r="O291" s="283"/>
      <c r="P291" s="283"/>
      <c r="Q291" s="283"/>
    </row>
    <row r="292" spans="1:17" hidden="1">
      <c r="A292" s="260">
        <v>3</v>
      </c>
      <c r="B292" s="31"/>
      <c r="C292" s="260"/>
      <c r="D292" s="34"/>
      <c r="E292" s="258"/>
      <c r="I292" s="220"/>
      <c r="J292" s="220"/>
      <c r="P292" s="188"/>
      <c r="Q292" s="290"/>
    </row>
    <row r="293" spans="1:17" hidden="1">
      <c r="A293" s="260">
        <v>4</v>
      </c>
      <c r="B293" s="31"/>
      <c r="C293" s="260"/>
      <c r="D293" s="34"/>
      <c r="E293" s="258"/>
      <c r="I293" s="220"/>
      <c r="J293" s="220"/>
      <c r="P293" s="188"/>
      <c r="Q293" s="290"/>
    </row>
    <row r="294" spans="1:17" hidden="1">
      <c r="A294" s="226"/>
      <c r="B294" s="227" t="s">
        <v>73</v>
      </c>
      <c r="C294" s="226" t="s">
        <v>74</v>
      </c>
      <c r="D294" s="226" t="s">
        <v>74</v>
      </c>
      <c r="E294" s="228">
        <f>SUM(E290:E293)</f>
        <v>0</v>
      </c>
      <c r="I294" s="217">
        <f>SUM(I290:I293)</f>
        <v>0</v>
      </c>
      <c r="J294" s="217">
        <f>SUM(J290:J293)</f>
        <v>0</v>
      </c>
      <c r="P294" s="188"/>
      <c r="Q294" s="290"/>
    </row>
    <row r="295" spans="1:17">
      <c r="A295" s="38"/>
      <c r="B295" s="32"/>
      <c r="C295" s="38"/>
      <c r="D295" s="38"/>
      <c r="E295" s="38"/>
      <c r="F295" s="38"/>
      <c r="P295" s="188"/>
      <c r="Q295" s="290"/>
    </row>
    <row r="296" spans="1:17">
      <c r="A296" s="2016" t="s">
        <v>491</v>
      </c>
      <c r="B296" s="2016"/>
      <c r="C296" s="2016"/>
      <c r="D296" s="2016"/>
      <c r="E296" s="2016"/>
      <c r="F296" s="2016"/>
      <c r="G296" s="2016"/>
      <c r="H296" s="2016"/>
      <c r="I296" s="2016"/>
      <c r="J296" s="2016"/>
      <c r="P296" s="188"/>
    </row>
    <row r="297" spans="1:17">
      <c r="A297" s="51"/>
      <c r="B297" s="32"/>
      <c r="C297" s="38"/>
      <c r="D297" s="38"/>
      <c r="E297" s="38"/>
      <c r="F297" s="38"/>
      <c r="P297" s="188"/>
    </row>
    <row r="298" spans="1:17">
      <c r="A298" s="51"/>
      <c r="B298" s="32"/>
      <c r="C298" s="38"/>
      <c r="D298" s="38"/>
      <c r="E298" s="38"/>
      <c r="F298" s="38"/>
      <c r="I298" s="1986" t="s">
        <v>545</v>
      </c>
      <c r="J298" s="1986"/>
      <c r="K298" s="210"/>
    </row>
    <row r="299" spans="1:17" ht="54">
      <c r="A299" s="260" t="s">
        <v>77</v>
      </c>
      <c r="B299" s="260" t="s">
        <v>67</v>
      </c>
      <c r="C299" s="260" t="s">
        <v>127</v>
      </c>
      <c r="D299" s="260" t="s">
        <v>490</v>
      </c>
      <c r="F299" s="38"/>
      <c r="I299" s="215" t="s">
        <v>186</v>
      </c>
      <c r="J299" s="215" t="s">
        <v>546</v>
      </c>
      <c r="P299" s="188"/>
    </row>
    <row r="300" spans="1:17">
      <c r="A300" s="195">
        <v>1</v>
      </c>
      <c r="B300" s="195">
        <v>2</v>
      </c>
      <c r="C300" s="195">
        <v>3</v>
      </c>
      <c r="D300" s="195">
        <v>4</v>
      </c>
      <c r="E300" s="160"/>
      <c r="F300" s="14"/>
      <c r="G300" s="160"/>
      <c r="H300" s="160"/>
      <c r="I300" s="217"/>
      <c r="J300" s="217"/>
      <c r="P300" s="188"/>
    </row>
    <row r="301" spans="1:17" ht="45.6">
      <c r="A301" s="260">
        <v>1</v>
      </c>
      <c r="B301" s="36" t="s">
        <v>935</v>
      </c>
      <c r="C301" s="34">
        <v>1</v>
      </c>
      <c r="D301" s="258">
        <v>312220</v>
      </c>
      <c r="F301" s="38"/>
      <c r="I301" s="220"/>
      <c r="J301" s="220"/>
      <c r="L301" s="927">
        <f>138740+173480</f>
        <v>312220</v>
      </c>
      <c r="M301" s="1073">
        <f>D301-L301</f>
        <v>0</v>
      </c>
      <c r="P301" s="188"/>
    </row>
    <row r="302" spans="1:17" s="160" customFormat="1" hidden="1">
      <c r="A302" s="260"/>
      <c r="B302" s="36"/>
      <c r="C302" s="34"/>
      <c r="D302" s="258"/>
      <c r="E302" s="149"/>
      <c r="F302" s="57"/>
      <c r="G302" s="149"/>
      <c r="H302" s="149"/>
      <c r="I302" s="220"/>
      <c r="J302" s="220"/>
      <c r="K302" s="161"/>
      <c r="O302" s="283"/>
      <c r="P302" s="281"/>
      <c r="Q302" s="283"/>
    </row>
    <row r="303" spans="1:17" hidden="1">
      <c r="A303" s="260"/>
      <c r="B303" s="36"/>
      <c r="C303" s="34"/>
      <c r="D303" s="258"/>
      <c r="F303" s="38"/>
      <c r="I303" s="220"/>
      <c r="J303" s="220"/>
      <c r="P303" s="188"/>
      <c r="Q303" s="290"/>
    </row>
    <row r="304" spans="1:17" hidden="1">
      <c r="A304" s="260"/>
      <c r="B304" s="36"/>
      <c r="C304" s="34"/>
      <c r="D304" s="258"/>
      <c r="F304" s="38"/>
      <c r="I304" s="220"/>
      <c r="J304" s="220"/>
      <c r="P304" s="188"/>
      <c r="Q304" s="290"/>
    </row>
    <row r="305" spans="1:17">
      <c r="A305" s="226"/>
      <c r="B305" s="227" t="s">
        <v>73</v>
      </c>
      <c r="C305" s="226" t="s">
        <v>74</v>
      </c>
      <c r="D305" s="228">
        <f>SUM(D301:D304)</f>
        <v>312220</v>
      </c>
      <c r="F305" s="38"/>
      <c r="I305" s="217">
        <f>SUM(I301:I304)</f>
        <v>0</v>
      </c>
      <c r="J305" s="217">
        <f>SUM(J301:J304)</f>
        <v>0</v>
      </c>
      <c r="P305" s="188"/>
      <c r="Q305" s="290"/>
    </row>
    <row r="306" spans="1:17" hidden="1">
      <c r="A306" s="56"/>
      <c r="B306" s="32"/>
      <c r="C306" s="38"/>
      <c r="D306" s="38"/>
      <c r="E306" s="38"/>
      <c r="F306" s="38"/>
      <c r="P306" s="188"/>
      <c r="Q306" s="290"/>
    </row>
    <row r="307" spans="1:17" hidden="1">
      <c r="A307" s="2018" t="s">
        <v>521</v>
      </c>
      <c r="B307" s="2018"/>
      <c r="C307" s="2018"/>
      <c r="D307" s="2018"/>
      <c r="E307" s="2018"/>
      <c r="F307" s="2018"/>
      <c r="G307" s="2018"/>
      <c r="H307" s="2018"/>
      <c r="I307" s="2018"/>
      <c r="J307" s="2018"/>
      <c r="P307" s="188"/>
    </row>
    <row r="308" spans="1:17" hidden="1">
      <c r="A308" s="51"/>
      <c r="B308" s="32"/>
      <c r="C308" s="38"/>
      <c r="D308" s="38"/>
      <c r="E308" s="38"/>
      <c r="F308" s="38"/>
      <c r="P308" s="188"/>
    </row>
    <row r="309" spans="1:17" hidden="1">
      <c r="A309" s="51"/>
      <c r="B309" s="32"/>
      <c r="C309" s="38"/>
      <c r="D309" s="38"/>
      <c r="E309" s="38"/>
      <c r="F309" s="38"/>
      <c r="I309" s="1986" t="s">
        <v>545</v>
      </c>
      <c r="J309" s="1986"/>
      <c r="K309" s="211"/>
      <c r="P309" s="188"/>
    </row>
    <row r="310" spans="1:17" ht="54" hidden="1">
      <c r="A310" s="260" t="s">
        <v>77</v>
      </c>
      <c r="B310" s="260" t="s">
        <v>67</v>
      </c>
      <c r="C310" s="260" t="s">
        <v>127</v>
      </c>
      <c r="D310" s="260" t="s">
        <v>490</v>
      </c>
      <c r="F310" s="38"/>
      <c r="I310" s="215" t="s">
        <v>186</v>
      </c>
      <c r="J310" s="215" t="s">
        <v>546</v>
      </c>
      <c r="P310" s="188"/>
    </row>
    <row r="311" spans="1:17" hidden="1">
      <c r="A311" s="195">
        <v>1</v>
      </c>
      <c r="B311" s="195">
        <v>2</v>
      </c>
      <c r="C311" s="195">
        <v>3</v>
      </c>
      <c r="D311" s="195">
        <v>4</v>
      </c>
      <c r="E311" s="160"/>
      <c r="F311" s="14"/>
      <c r="G311" s="160"/>
      <c r="H311" s="160"/>
      <c r="I311" s="217"/>
      <c r="J311" s="217"/>
      <c r="P311" s="188"/>
    </row>
    <row r="312" spans="1:17" hidden="1">
      <c r="A312" s="260">
        <v>1</v>
      </c>
      <c r="B312" s="36"/>
      <c r="C312" s="34"/>
      <c r="D312" s="258"/>
      <c r="F312" s="38"/>
      <c r="G312" s="157"/>
      <c r="I312" s="220"/>
      <c r="J312" s="220"/>
      <c r="P312" s="188"/>
    </row>
    <row r="313" spans="1:17" s="160" customFormat="1" hidden="1">
      <c r="A313" s="260">
        <v>2</v>
      </c>
      <c r="B313" s="36"/>
      <c r="C313" s="34"/>
      <c r="D313" s="258"/>
      <c r="E313" s="149"/>
      <c r="F313" s="38"/>
      <c r="G313" s="149"/>
      <c r="H313" s="149"/>
      <c r="I313" s="220"/>
      <c r="J313" s="220"/>
      <c r="K313" s="161"/>
      <c r="O313" s="283"/>
      <c r="P313" s="281"/>
      <c r="Q313" s="283"/>
    </row>
    <row r="314" spans="1:17" hidden="1">
      <c r="A314" s="260"/>
      <c r="B314" s="36"/>
      <c r="C314" s="34"/>
      <c r="D314" s="258"/>
      <c r="F314" s="38"/>
      <c r="I314" s="220"/>
      <c r="J314" s="220"/>
      <c r="P314" s="188"/>
      <c r="Q314" s="290"/>
    </row>
    <row r="315" spans="1:17" hidden="1">
      <c r="A315" s="260"/>
      <c r="B315" s="36"/>
      <c r="C315" s="34"/>
      <c r="D315" s="258"/>
      <c r="F315" s="38"/>
      <c r="I315" s="220"/>
      <c r="J315" s="220"/>
      <c r="P315" s="188"/>
      <c r="Q315" s="290"/>
    </row>
    <row r="316" spans="1:17" hidden="1">
      <c r="A316" s="226"/>
      <c r="B316" s="227" t="s">
        <v>73</v>
      </c>
      <c r="C316" s="226" t="s">
        <v>74</v>
      </c>
      <c r="D316" s="228">
        <f>SUM(D312:D315)</f>
        <v>0</v>
      </c>
      <c r="F316" s="38"/>
      <c r="I316" s="217">
        <f>SUM(I312:I315)</f>
        <v>0</v>
      </c>
      <c r="J316" s="217">
        <f>SUM(J312:J315)</f>
        <v>0</v>
      </c>
      <c r="P316" s="188"/>
      <c r="Q316" s="290"/>
    </row>
    <row r="317" spans="1:17" hidden="1">
      <c r="A317" s="56"/>
      <c r="B317" s="32"/>
      <c r="C317" s="38"/>
      <c r="D317" s="38"/>
      <c r="E317" s="38"/>
      <c r="F317" s="38"/>
      <c r="P317" s="188"/>
      <c r="Q317" s="290"/>
    </row>
    <row r="318" spans="1:17" hidden="1">
      <c r="A318" s="2004" t="s">
        <v>523</v>
      </c>
      <c r="B318" s="2004"/>
      <c r="C318" s="2004"/>
      <c r="D318" s="2004"/>
      <c r="E318" s="2004"/>
      <c r="F318" s="2004"/>
      <c r="G318" s="2004"/>
      <c r="H318" s="2004"/>
      <c r="I318" s="2004"/>
      <c r="J318" s="2004"/>
      <c r="P318" s="188"/>
    </row>
    <row r="319" spans="1:17" hidden="1">
      <c r="A319" s="2012"/>
      <c r="B319" s="2012"/>
      <c r="C319" s="2012"/>
      <c r="D319" s="2012"/>
      <c r="E319" s="2012"/>
      <c r="F319" s="38"/>
      <c r="I319" s="1986" t="s">
        <v>545</v>
      </c>
      <c r="J319" s="1986"/>
      <c r="P319" s="188"/>
    </row>
    <row r="320" spans="1:17" ht="54" hidden="1">
      <c r="A320" s="260" t="s">
        <v>68</v>
      </c>
      <c r="B320" s="260" t="s">
        <v>67</v>
      </c>
      <c r="C320" s="260" t="s">
        <v>80</v>
      </c>
      <c r="D320" s="260" t="s">
        <v>128</v>
      </c>
      <c r="E320" s="260" t="s">
        <v>33</v>
      </c>
      <c r="I320" s="215" t="s">
        <v>186</v>
      </c>
      <c r="J320" s="215" t="s">
        <v>546</v>
      </c>
      <c r="P320" s="188"/>
    </row>
    <row r="321" spans="1:17" hidden="1">
      <c r="A321" s="195">
        <v>1</v>
      </c>
      <c r="B321" s="195">
        <v>2</v>
      </c>
      <c r="C321" s="195">
        <v>3</v>
      </c>
      <c r="D321" s="195">
        <v>4</v>
      </c>
      <c r="E321" s="195">
        <v>5</v>
      </c>
      <c r="F321" s="160"/>
      <c r="G321" s="160"/>
      <c r="H321" s="160"/>
      <c r="I321" s="217"/>
      <c r="J321" s="217"/>
      <c r="P321" s="188"/>
    </row>
    <row r="322" spans="1:17" hidden="1">
      <c r="A322" s="260"/>
      <c r="B322" s="31"/>
      <c r="C322" s="260"/>
      <c r="D322" s="258"/>
      <c r="E322" s="258"/>
      <c r="I322" s="220"/>
      <c r="J322" s="220"/>
      <c r="P322" s="188"/>
    </row>
    <row r="323" spans="1:17" s="160" customFormat="1" hidden="1">
      <c r="A323" s="260"/>
      <c r="B323" s="31"/>
      <c r="C323" s="260"/>
      <c r="D323" s="258"/>
      <c r="E323" s="258"/>
      <c r="F323" s="149"/>
      <c r="G323" s="149"/>
      <c r="H323" s="149"/>
      <c r="I323" s="220"/>
      <c r="J323" s="220"/>
      <c r="K323" s="161"/>
      <c r="O323" s="283"/>
      <c r="P323" s="281"/>
      <c r="Q323" s="283"/>
    </row>
    <row r="324" spans="1:17" hidden="1">
      <c r="A324" s="260"/>
      <c r="B324" s="31"/>
      <c r="C324" s="260"/>
      <c r="D324" s="258"/>
      <c r="E324" s="258"/>
      <c r="I324" s="220"/>
      <c r="J324" s="220"/>
      <c r="P324" s="188"/>
      <c r="Q324" s="290"/>
    </row>
    <row r="325" spans="1:17" hidden="1">
      <c r="A325" s="260"/>
      <c r="B325" s="31"/>
      <c r="C325" s="260"/>
      <c r="D325" s="258"/>
      <c r="E325" s="258"/>
      <c r="I325" s="220"/>
      <c r="J325" s="220"/>
      <c r="P325" s="188"/>
      <c r="Q325" s="290"/>
    </row>
    <row r="326" spans="1:17" hidden="1">
      <c r="A326" s="226"/>
      <c r="B326" s="227" t="s">
        <v>73</v>
      </c>
      <c r="C326" s="226"/>
      <c r="D326" s="226" t="s">
        <v>74</v>
      </c>
      <c r="E326" s="228">
        <f>E325+E322+E323+E324</f>
        <v>0</v>
      </c>
      <c r="I326" s="217">
        <f>SUM(I322:I325)</f>
        <v>0</v>
      </c>
      <c r="J326" s="217">
        <f>SUM(J322:J325)</f>
        <v>0</v>
      </c>
      <c r="P326" s="188"/>
      <c r="Q326" s="290"/>
    </row>
    <row r="327" spans="1:17">
      <c r="A327" s="38"/>
      <c r="B327" s="32"/>
      <c r="C327" s="38"/>
      <c r="D327" s="38"/>
      <c r="E327" s="38"/>
      <c r="F327" s="38"/>
      <c r="P327" s="188"/>
      <c r="Q327" s="290"/>
    </row>
    <row r="328" spans="1:17">
      <c r="A328" s="2004" t="s">
        <v>524</v>
      </c>
      <c r="B328" s="2004"/>
      <c r="C328" s="2004"/>
      <c r="D328" s="2004"/>
      <c r="E328" s="2004"/>
      <c r="F328" s="2004"/>
      <c r="G328" s="2004"/>
      <c r="H328" s="2004"/>
      <c r="I328" s="2004"/>
      <c r="J328" s="2004"/>
      <c r="P328" s="188"/>
    </row>
    <row r="329" spans="1:17">
      <c r="A329" s="2012"/>
      <c r="B329" s="2012"/>
      <c r="C329" s="2012"/>
      <c r="D329" s="2012"/>
      <c r="E329" s="2012"/>
      <c r="F329" s="2012"/>
      <c r="I329" s="1986" t="s">
        <v>545</v>
      </c>
      <c r="J329" s="1986"/>
      <c r="P329" s="188"/>
    </row>
    <row r="330" spans="1:17" ht="54">
      <c r="A330" s="260" t="s">
        <v>77</v>
      </c>
      <c r="B330" s="260" t="s">
        <v>67</v>
      </c>
      <c r="C330" s="260" t="s">
        <v>131</v>
      </c>
      <c r="D330" s="260" t="s">
        <v>80</v>
      </c>
      <c r="E330" s="260" t="s">
        <v>132</v>
      </c>
      <c r="F330" s="260" t="s">
        <v>33</v>
      </c>
      <c r="I330" s="215" t="s">
        <v>186</v>
      </c>
      <c r="J330" s="215" t="s">
        <v>546</v>
      </c>
      <c r="K330" s="163"/>
      <c r="L330" s="163"/>
      <c r="P330" s="188"/>
    </row>
    <row r="331" spans="1:17">
      <c r="A331" s="195">
        <v>1</v>
      </c>
      <c r="B331" s="195">
        <v>2</v>
      </c>
      <c r="C331" s="195">
        <v>3</v>
      </c>
      <c r="D331" s="195">
        <v>4</v>
      </c>
      <c r="E331" s="195">
        <v>5</v>
      </c>
      <c r="F331" s="195">
        <v>6</v>
      </c>
      <c r="G331" s="160"/>
      <c r="H331" s="160"/>
      <c r="I331" s="217"/>
      <c r="J331" s="217"/>
      <c r="P331" s="188"/>
    </row>
    <row r="332" spans="1:17" ht="23.4" thickBot="1">
      <c r="A332" s="260">
        <v>1</v>
      </c>
      <c r="B332" s="31" t="s">
        <v>936</v>
      </c>
      <c r="C332" s="260" t="s">
        <v>877</v>
      </c>
      <c r="D332" s="260">
        <v>15</v>
      </c>
      <c r="E332" s="258">
        <f>F332/D332</f>
        <v>252</v>
      </c>
      <c r="F332" s="258">
        <v>3780</v>
      </c>
      <c r="I332" s="220"/>
      <c r="J332" s="220"/>
      <c r="L332" s="927">
        <f>1260+2520</f>
        <v>3780</v>
      </c>
      <c r="M332" s="1073">
        <f>F332-L332</f>
        <v>0</v>
      </c>
      <c r="P332" s="188"/>
    </row>
    <row r="333" spans="1:17" s="160" customFormat="1" hidden="1">
      <c r="A333" s="260">
        <v>2</v>
      </c>
      <c r="B333" s="31"/>
      <c r="C333" s="260"/>
      <c r="D333" s="260"/>
      <c r="E333" s="258"/>
      <c r="F333" s="258"/>
      <c r="G333" s="149"/>
      <c r="H333" s="149"/>
      <c r="I333" s="220"/>
      <c r="J333" s="220"/>
      <c r="K333" s="161"/>
      <c r="O333" s="283"/>
      <c r="P333" s="281"/>
      <c r="Q333" s="283"/>
    </row>
    <row r="334" spans="1:17" hidden="1">
      <c r="A334" s="260">
        <v>3</v>
      </c>
      <c r="B334" s="31"/>
      <c r="C334" s="260"/>
      <c r="D334" s="260"/>
      <c r="E334" s="258"/>
      <c r="F334" s="258"/>
      <c r="I334" s="220"/>
      <c r="J334" s="220"/>
      <c r="K334" s="158"/>
      <c r="P334" s="188"/>
      <c r="Q334" s="290"/>
    </row>
    <row r="335" spans="1:17" hidden="1">
      <c r="A335" s="260">
        <v>4</v>
      </c>
      <c r="B335" s="31"/>
      <c r="C335" s="260"/>
      <c r="D335" s="260"/>
      <c r="E335" s="258"/>
      <c r="F335" s="258"/>
      <c r="I335" s="220"/>
      <c r="J335" s="220"/>
      <c r="P335" s="188"/>
      <c r="Q335" s="290"/>
    </row>
    <row r="336" spans="1:17" ht="23.4" thickBot="1">
      <c r="A336" s="226"/>
      <c r="B336" s="227" t="s">
        <v>73</v>
      </c>
      <c r="C336" s="226" t="s">
        <v>74</v>
      </c>
      <c r="D336" s="226" t="s">
        <v>74</v>
      </c>
      <c r="E336" s="226" t="s">
        <v>74</v>
      </c>
      <c r="F336" s="228">
        <f>F335+F333+F334+F332</f>
        <v>3780</v>
      </c>
      <c r="I336" s="217">
        <f>SUM(I332:I335)</f>
        <v>0</v>
      </c>
      <c r="J336" s="217">
        <f>SUM(J332:J335)</f>
        <v>0</v>
      </c>
      <c r="L336" s="1122">
        <f>L301+L332</f>
        <v>316000</v>
      </c>
      <c r="P336" s="188"/>
      <c r="Q336" s="290"/>
    </row>
    <row r="337" spans="1:17" hidden="1">
      <c r="A337" s="38"/>
      <c r="B337" s="32"/>
      <c r="C337" s="38"/>
      <c r="D337" s="38"/>
      <c r="E337" s="38"/>
      <c r="F337" s="57"/>
      <c r="P337" s="188"/>
      <c r="Q337" s="290"/>
    </row>
    <row r="338" spans="1:17" hidden="1">
      <c r="A338" s="2004" t="s">
        <v>525</v>
      </c>
      <c r="B338" s="2004"/>
      <c r="C338" s="2004"/>
      <c r="D338" s="2004"/>
      <c r="E338" s="2004"/>
      <c r="F338" s="2004"/>
      <c r="G338" s="2004"/>
      <c r="H338" s="2004"/>
      <c r="I338" s="2004"/>
      <c r="J338" s="2004"/>
      <c r="P338" s="188"/>
    </row>
    <row r="339" spans="1:17" hidden="1">
      <c r="A339" s="2012"/>
      <c r="B339" s="2012"/>
      <c r="C339" s="2012"/>
      <c r="D339" s="2012"/>
      <c r="E339" s="2012"/>
      <c r="F339" s="2012"/>
      <c r="I339" s="1986" t="s">
        <v>545</v>
      </c>
      <c r="J339" s="1986"/>
      <c r="P339" s="188"/>
    </row>
    <row r="340" spans="1:17" ht="54" hidden="1">
      <c r="A340" s="260" t="s">
        <v>77</v>
      </c>
      <c r="B340" s="260" t="s">
        <v>67</v>
      </c>
      <c r="C340" s="260" t="s">
        <v>131</v>
      </c>
      <c r="D340" s="260" t="s">
        <v>80</v>
      </c>
      <c r="E340" s="260" t="s">
        <v>132</v>
      </c>
      <c r="F340" s="260" t="s">
        <v>33</v>
      </c>
      <c r="I340" s="215" t="s">
        <v>186</v>
      </c>
      <c r="J340" s="215" t="s">
        <v>546</v>
      </c>
      <c r="K340" s="163"/>
      <c r="L340" s="163"/>
      <c r="P340" s="188"/>
    </row>
    <row r="341" spans="1:17" hidden="1">
      <c r="A341" s="195">
        <v>1</v>
      </c>
      <c r="B341" s="195">
        <v>2</v>
      </c>
      <c r="C341" s="195">
        <v>3</v>
      </c>
      <c r="D341" s="195">
        <v>4</v>
      </c>
      <c r="E341" s="195">
        <v>5</v>
      </c>
      <c r="F341" s="195">
        <v>6</v>
      </c>
      <c r="G341" s="160"/>
      <c r="H341" s="160"/>
      <c r="I341" s="217"/>
      <c r="J341" s="217"/>
      <c r="P341" s="188"/>
    </row>
    <row r="342" spans="1:17" hidden="1">
      <c r="A342" s="260">
        <v>1</v>
      </c>
      <c r="B342" s="31"/>
      <c r="C342" s="260"/>
      <c r="D342" s="260"/>
      <c r="E342" s="258" t="e">
        <f>F342/D342</f>
        <v>#DIV/0!</v>
      </c>
      <c r="F342" s="258"/>
      <c r="I342" s="220"/>
      <c r="J342" s="220"/>
      <c r="P342" s="188"/>
    </row>
    <row r="343" spans="1:17" s="160" customFormat="1" hidden="1">
      <c r="A343" s="260">
        <v>2</v>
      </c>
      <c r="B343" s="31"/>
      <c r="C343" s="35"/>
      <c r="D343" s="35"/>
      <c r="E343" s="258" t="e">
        <f t="shared" ref="E343:E345" si="6">F343/D343</f>
        <v>#DIV/0!</v>
      </c>
      <c r="F343" s="258"/>
      <c r="G343" s="149"/>
      <c r="H343" s="149"/>
      <c r="I343" s="220"/>
      <c r="J343" s="220"/>
      <c r="K343" s="161"/>
      <c r="O343" s="283"/>
      <c r="P343" s="281"/>
      <c r="Q343" s="283"/>
    </row>
    <row r="344" spans="1:17" hidden="1">
      <c r="A344" s="260"/>
      <c r="B344" s="31"/>
      <c r="C344" s="35"/>
      <c r="D344" s="35"/>
      <c r="E344" s="258" t="e">
        <f t="shared" si="6"/>
        <v>#DIV/0!</v>
      </c>
      <c r="F344" s="258"/>
      <c r="I344" s="220"/>
      <c r="J344" s="220"/>
      <c r="P344" s="188"/>
    </row>
    <row r="345" spans="1:17" hidden="1">
      <c r="A345" s="260">
        <v>3</v>
      </c>
      <c r="B345" s="31"/>
      <c r="C345" s="260"/>
      <c r="D345" s="260"/>
      <c r="E345" s="258" t="e">
        <f t="shared" si="6"/>
        <v>#DIV/0!</v>
      </c>
      <c r="F345" s="258"/>
      <c r="I345" s="220"/>
      <c r="J345" s="220"/>
      <c r="P345" s="188"/>
    </row>
    <row r="346" spans="1:17" hidden="1">
      <c r="A346" s="226"/>
      <c r="B346" s="227" t="s">
        <v>73</v>
      </c>
      <c r="C346" s="226" t="s">
        <v>74</v>
      </c>
      <c r="D346" s="226" t="s">
        <v>74</v>
      </c>
      <c r="E346" s="226" t="s">
        <v>74</v>
      </c>
      <c r="F346" s="228">
        <f>F345+F343+F342+F344</f>
        <v>0</v>
      </c>
      <c r="I346" s="217">
        <f>SUM(I342:I345)</f>
        <v>0</v>
      </c>
      <c r="J346" s="217">
        <f>SUM(J342:J345)</f>
        <v>0</v>
      </c>
      <c r="P346" s="188"/>
    </row>
    <row r="347" spans="1:17" hidden="1">
      <c r="A347" s="38"/>
      <c r="B347" s="32"/>
      <c r="C347" s="38"/>
      <c r="D347" s="38"/>
      <c r="E347" s="38"/>
      <c r="F347" s="57"/>
      <c r="P347" s="188"/>
    </row>
    <row r="348" spans="1:17" hidden="1">
      <c r="A348" s="2004" t="s">
        <v>526</v>
      </c>
      <c r="B348" s="2004"/>
      <c r="C348" s="2004"/>
      <c r="D348" s="2004"/>
      <c r="E348" s="2004"/>
      <c r="F348" s="2004"/>
      <c r="G348" s="2004"/>
      <c r="H348" s="2004"/>
      <c r="I348" s="2004"/>
      <c r="J348" s="2004"/>
      <c r="P348" s="188"/>
    </row>
    <row r="349" spans="1:17" hidden="1">
      <c r="A349" s="2012"/>
      <c r="B349" s="2012"/>
      <c r="C349" s="2012"/>
      <c r="D349" s="2012"/>
      <c r="E349" s="2012"/>
      <c r="F349" s="2012"/>
      <c r="I349" s="1986" t="s">
        <v>545</v>
      </c>
      <c r="J349" s="1986"/>
      <c r="P349" s="188"/>
    </row>
    <row r="350" spans="1:17" ht="54" hidden="1">
      <c r="A350" s="260" t="s">
        <v>77</v>
      </c>
      <c r="B350" s="260" t="s">
        <v>67</v>
      </c>
      <c r="C350" s="260" t="s">
        <v>131</v>
      </c>
      <c r="D350" s="260" t="s">
        <v>80</v>
      </c>
      <c r="E350" s="260" t="s">
        <v>132</v>
      </c>
      <c r="F350" s="260" t="s">
        <v>33</v>
      </c>
      <c r="I350" s="215" t="s">
        <v>186</v>
      </c>
      <c r="J350" s="215" t="s">
        <v>546</v>
      </c>
      <c r="K350" s="163"/>
      <c r="L350" s="163"/>
      <c r="P350" s="188"/>
    </row>
    <row r="351" spans="1:17" hidden="1">
      <c r="A351" s="195">
        <v>1</v>
      </c>
      <c r="B351" s="195">
        <v>2</v>
      </c>
      <c r="C351" s="195">
        <v>3</v>
      </c>
      <c r="D351" s="195">
        <v>4</v>
      </c>
      <c r="E351" s="195">
        <v>5</v>
      </c>
      <c r="F351" s="195">
        <v>6</v>
      </c>
      <c r="G351" s="160"/>
      <c r="H351" s="160"/>
      <c r="I351" s="217"/>
      <c r="J351" s="217"/>
      <c r="P351" s="188"/>
    </row>
    <row r="352" spans="1:17" hidden="1">
      <c r="A352" s="260">
        <v>1</v>
      </c>
      <c r="B352" s="31"/>
      <c r="C352" s="260"/>
      <c r="D352" s="260"/>
      <c r="E352" s="258" t="e">
        <f>F352/D352</f>
        <v>#DIV/0!</v>
      </c>
      <c r="F352" s="258"/>
      <c r="I352" s="220"/>
      <c r="J352" s="220"/>
      <c r="P352" s="188"/>
    </row>
    <row r="353" spans="1:17" s="160" customFormat="1" hidden="1">
      <c r="A353" s="260">
        <v>2</v>
      </c>
      <c r="B353" s="31"/>
      <c r="C353" s="35"/>
      <c r="D353" s="35"/>
      <c r="E353" s="258" t="e">
        <f t="shared" ref="E353:E355" si="7">F353/D353</f>
        <v>#DIV/0!</v>
      </c>
      <c r="F353" s="258"/>
      <c r="G353" s="149"/>
      <c r="H353" s="149"/>
      <c r="I353" s="220"/>
      <c r="J353" s="220"/>
      <c r="K353" s="161"/>
      <c r="O353" s="283"/>
      <c r="P353" s="281"/>
      <c r="Q353" s="283"/>
    </row>
    <row r="354" spans="1:17" hidden="1">
      <c r="A354" s="260"/>
      <c r="B354" s="31"/>
      <c r="C354" s="35"/>
      <c r="D354" s="35"/>
      <c r="E354" s="258" t="e">
        <f t="shared" si="7"/>
        <v>#DIV/0!</v>
      </c>
      <c r="F354" s="258"/>
      <c r="I354" s="220"/>
      <c r="J354" s="220"/>
      <c r="P354" s="188"/>
    </row>
    <row r="355" spans="1:17" hidden="1">
      <c r="A355" s="260">
        <v>3</v>
      </c>
      <c r="B355" s="31"/>
      <c r="C355" s="260"/>
      <c r="D355" s="260"/>
      <c r="E355" s="258" t="e">
        <f t="shared" si="7"/>
        <v>#DIV/0!</v>
      </c>
      <c r="F355" s="258"/>
      <c r="I355" s="220"/>
      <c r="J355" s="220"/>
      <c r="P355" s="188"/>
    </row>
    <row r="356" spans="1:17" hidden="1">
      <c r="A356" s="226"/>
      <c r="B356" s="227" t="s">
        <v>73</v>
      </c>
      <c r="C356" s="226" t="s">
        <v>74</v>
      </c>
      <c r="D356" s="226" t="s">
        <v>74</v>
      </c>
      <c r="E356" s="226" t="s">
        <v>74</v>
      </c>
      <c r="F356" s="228">
        <f>F355+F353+F352+F354</f>
        <v>0</v>
      </c>
      <c r="I356" s="217">
        <f>SUM(I352:I355)</f>
        <v>0</v>
      </c>
      <c r="J356" s="217">
        <f>SUM(J352:J355)</f>
        <v>0</v>
      </c>
      <c r="P356" s="188"/>
    </row>
    <row r="357" spans="1:17" hidden="1">
      <c r="A357" s="38"/>
      <c r="B357" s="32"/>
      <c r="C357" s="38"/>
      <c r="D357" s="38"/>
      <c r="E357" s="38"/>
      <c r="F357" s="57"/>
      <c r="P357" s="188"/>
    </row>
    <row r="358" spans="1:17" hidden="1">
      <c r="A358" s="2004" t="s">
        <v>527</v>
      </c>
      <c r="B358" s="2004"/>
      <c r="C358" s="2004"/>
      <c r="D358" s="2004"/>
      <c r="E358" s="2004"/>
      <c r="F358" s="2004"/>
      <c r="G358" s="2004"/>
      <c r="H358" s="2004"/>
      <c r="I358" s="2004"/>
      <c r="J358" s="2004"/>
      <c r="P358" s="188"/>
    </row>
    <row r="359" spans="1:17" hidden="1">
      <c r="A359" s="2012"/>
      <c r="B359" s="2012"/>
      <c r="C359" s="2012"/>
      <c r="D359" s="2012"/>
      <c r="E359" s="2012"/>
      <c r="F359" s="2012"/>
      <c r="I359" s="1986" t="s">
        <v>545</v>
      </c>
      <c r="J359" s="1986"/>
      <c r="P359" s="188"/>
    </row>
    <row r="360" spans="1:17" ht="54" hidden="1">
      <c r="A360" s="260" t="s">
        <v>77</v>
      </c>
      <c r="B360" s="260" t="s">
        <v>67</v>
      </c>
      <c r="C360" s="260" t="s">
        <v>131</v>
      </c>
      <c r="D360" s="260" t="s">
        <v>80</v>
      </c>
      <c r="E360" s="260" t="s">
        <v>132</v>
      </c>
      <c r="F360" s="260" t="s">
        <v>33</v>
      </c>
      <c r="I360" s="215" t="s">
        <v>186</v>
      </c>
      <c r="J360" s="215" t="s">
        <v>546</v>
      </c>
      <c r="K360" s="163"/>
      <c r="L360" s="163"/>
      <c r="P360" s="188"/>
    </row>
    <row r="361" spans="1:17" hidden="1">
      <c r="A361" s="194">
        <v>1</v>
      </c>
      <c r="B361" s="194">
        <v>2</v>
      </c>
      <c r="C361" s="194">
        <v>3</v>
      </c>
      <c r="D361" s="194">
        <v>4</v>
      </c>
      <c r="E361" s="195">
        <v>5</v>
      </c>
      <c r="F361" s="195">
        <v>6</v>
      </c>
      <c r="G361" s="25"/>
      <c r="H361" s="25"/>
      <c r="I361" s="217"/>
      <c r="J361" s="217"/>
      <c r="P361" s="188"/>
    </row>
    <row r="362" spans="1:17" hidden="1">
      <c r="A362" s="260">
        <v>1</v>
      </c>
      <c r="B362" s="31"/>
      <c r="C362" s="260"/>
      <c r="D362" s="260"/>
      <c r="E362" s="258" t="e">
        <f>F362/D362</f>
        <v>#DIV/0!</v>
      </c>
      <c r="F362" s="258"/>
      <c r="I362" s="220"/>
      <c r="J362" s="220"/>
      <c r="P362" s="188"/>
    </row>
    <row r="363" spans="1:17" s="25" customFormat="1" hidden="1">
      <c r="A363" s="260">
        <v>2</v>
      </c>
      <c r="B363" s="31"/>
      <c r="C363" s="35"/>
      <c r="D363" s="35"/>
      <c r="E363" s="258" t="e">
        <f t="shared" ref="E363:E365" si="8">F363/D363</f>
        <v>#DIV/0!</v>
      </c>
      <c r="F363" s="258"/>
      <c r="G363" s="149"/>
      <c r="H363" s="149"/>
      <c r="I363" s="220"/>
      <c r="J363" s="220"/>
      <c r="K363" s="162"/>
      <c r="O363" s="287"/>
      <c r="P363" s="282"/>
      <c r="Q363" s="287"/>
    </row>
    <row r="364" spans="1:17" hidden="1">
      <c r="A364" s="260"/>
      <c r="B364" s="31"/>
      <c r="C364" s="35"/>
      <c r="D364" s="35"/>
      <c r="E364" s="258" t="e">
        <f t="shared" si="8"/>
        <v>#DIV/0!</v>
      </c>
      <c r="F364" s="258"/>
      <c r="I364" s="220"/>
      <c r="J364" s="220"/>
      <c r="P364" s="188"/>
    </row>
    <row r="365" spans="1:17" hidden="1">
      <c r="A365" s="260">
        <v>3</v>
      </c>
      <c r="B365" s="31"/>
      <c r="C365" s="260"/>
      <c r="D365" s="260"/>
      <c r="E365" s="258" t="e">
        <f t="shared" si="8"/>
        <v>#DIV/0!</v>
      </c>
      <c r="F365" s="258"/>
      <c r="I365" s="220"/>
      <c r="J365" s="220"/>
      <c r="P365" s="188"/>
    </row>
    <row r="366" spans="1:17" hidden="1">
      <c r="A366" s="226"/>
      <c r="B366" s="227" t="s">
        <v>73</v>
      </c>
      <c r="C366" s="226" t="s">
        <v>74</v>
      </c>
      <c r="D366" s="226" t="s">
        <v>74</v>
      </c>
      <c r="E366" s="226" t="s">
        <v>74</v>
      </c>
      <c r="F366" s="228">
        <f>F365+F363+F362+F364</f>
        <v>0</v>
      </c>
      <c r="I366" s="217">
        <f>SUM(I362:I365)</f>
        <v>0</v>
      </c>
      <c r="J366" s="217">
        <f>SUM(J362:J365)</f>
        <v>0</v>
      </c>
      <c r="P366" s="188"/>
    </row>
    <row r="367" spans="1:17" hidden="1">
      <c r="A367" s="38"/>
      <c r="B367" s="32"/>
      <c r="C367" s="38"/>
      <c r="D367" s="38"/>
      <c r="E367" s="38"/>
      <c r="F367" s="57"/>
      <c r="P367" s="188"/>
    </row>
    <row r="368" spans="1:17" hidden="1">
      <c r="A368" s="2004" t="s">
        <v>528</v>
      </c>
      <c r="B368" s="2004"/>
      <c r="C368" s="2004"/>
      <c r="D368" s="2004"/>
      <c r="E368" s="2004"/>
      <c r="F368" s="2004"/>
      <c r="G368" s="2004"/>
      <c r="H368" s="2004"/>
      <c r="I368" s="2004"/>
      <c r="J368" s="2004"/>
      <c r="P368" s="188"/>
    </row>
    <row r="369" spans="1:17" hidden="1">
      <c r="A369" s="2012"/>
      <c r="B369" s="2012"/>
      <c r="C369" s="2012"/>
      <c r="D369" s="2012"/>
      <c r="E369" s="2012"/>
      <c r="F369" s="2012"/>
      <c r="I369" s="1986" t="s">
        <v>545</v>
      </c>
      <c r="J369" s="1986"/>
      <c r="P369" s="188"/>
    </row>
    <row r="370" spans="1:17" ht="54" hidden="1">
      <c r="A370" s="260" t="s">
        <v>77</v>
      </c>
      <c r="B370" s="260" t="s">
        <v>67</v>
      </c>
      <c r="C370" s="260" t="s">
        <v>131</v>
      </c>
      <c r="D370" s="260" t="s">
        <v>80</v>
      </c>
      <c r="E370" s="260" t="s">
        <v>132</v>
      </c>
      <c r="F370" s="260" t="s">
        <v>33</v>
      </c>
      <c r="I370" s="215" t="s">
        <v>186</v>
      </c>
      <c r="J370" s="215" t="s">
        <v>546</v>
      </c>
      <c r="K370" s="163"/>
      <c r="L370" s="187"/>
      <c r="P370" s="188"/>
    </row>
    <row r="371" spans="1:17" hidden="1">
      <c r="A371" s="195">
        <v>1</v>
      </c>
      <c r="B371" s="195">
        <v>2</v>
      </c>
      <c r="C371" s="195">
        <v>3</v>
      </c>
      <c r="D371" s="195">
        <v>4</v>
      </c>
      <c r="E371" s="195">
        <v>5</v>
      </c>
      <c r="F371" s="195">
        <v>6</v>
      </c>
      <c r="G371" s="160"/>
      <c r="H371" s="160"/>
      <c r="I371" s="217"/>
      <c r="J371" s="217"/>
      <c r="P371" s="188"/>
    </row>
    <row r="372" spans="1:17" hidden="1">
      <c r="A372" s="260">
        <v>1</v>
      </c>
      <c r="B372" s="31"/>
      <c r="C372" s="260"/>
      <c r="D372" s="260"/>
      <c r="E372" s="258" t="e">
        <f>F372/D372</f>
        <v>#DIV/0!</v>
      </c>
      <c r="F372" s="258"/>
      <c r="I372" s="220"/>
      <c r="J372" s="220"/>
      <c r="P372" s="188"/>
    </row>
    <row r="373" spans="1:17" s="160" customFormat="1" hidden="1">
      <c r="A373" s="260">
        <v>2</v>
      </c>
      <c r="B373" s="31"/>
      <c r="C373" s="35"/>
      <c r="D373" s="35"/>
      <c r="E373" s="258" t="e">
        <f t="shared" ref="E373:E375" si="9">F373/D373</f>
        <v>#DIV/0!</v>
      </c>
      <c r="F373" s="258"/>
      <c r="G373" s="149"/>
      <c r="H373" s="149"/>
      <c r="I373" s="220"/>
      <c r="J373" s="220"/>
      <c r="K373" s="161"/>
      <c r="O373" s="283"/>
      <c r="P373" s="281"/>
      <c r="Q373" s="283"/>
    </row>
    <row r="374" spans="1:17" hidden="1">
      <c r="A374" s="260"/>
      <c r="B374" s="31"/>
      <c r="C374" s="35"/>
      <c r="D374" s="35"/>
      <c r="E374" s="258" t="e">
        <f t="shared" si="9"/>
        <v>#DIV/0!</v>
      </c>
      <c r="F374" s="258"/>
      <c r="I374" s="220"/>
      <c r="J374" s="220"/>
      <c r="P374" s="188"/>
    </row>
    <row r="375" spans="1:17" hidden="1">
      <c r="A375" s="260">
        <v>3</v>
      </c>
      <c r="B375" s="31"/>
      <c r="C375" s="260"/>
      <c r="D375" s="260"/>
      <c r="E375" s="258" t="e">
        <f t="shared" si="9"/>
        <v>#DIV/0!</v>
      </c>
      <c r="F375" s="258"/>
      <c r="I375" s="220"/>
      <c r="J375" s="220"/>
      <c r="P375" s="188"/>
    </row>
    <row r="376" spans="1:17" hidden="1">
      <c r="A376" s="226"/>
      <c r="B376" s="227" t="s">
        <v>73</v>
      </c>
      <c r="C376" s="226" t="s">
        <v>74</v>
      </c>
      <c r="D376" s="226" t="s">
        <v>74</v>
      </c>
      <c r="E376" s="226" t="s">
        <v>74</v>
      </c>
      <c r="F376" s="228">
        <f>F375+F373+F372+F374</f>
        <v>0</v>
      </c>
      <c r="I376" s="217">
        <f>SUM(I372:I375)</f>
        <v>0</v>
      </c>
      <c r="J376" s="217">
        <f>SUM(J372:J375)</f>
        <v>0</v>
      </c>
      <c r="P376" s="188"/>
    </row>
    <row r="377" spans="1:17" hidden="1">
      <c r="A377" s="38"/>
      <c r="B377" s="32"/>
      <c r="C377" s="38"/>
      <c r="D377" s="38"/>
      <c r="E377" s="38"/>
      <c r="F377" s="57"/>
      <c r="P377" s="188"/>
    </row>
    <row r="378" spans="1:17" hidden="1">
      <c r="A378" s="2004" t="s">
        <v>529</v>
      </c>
      <c r="B378" s="2004"/>
      <c r="C378" s="2004"/>
      <c r="D378" s="2004"/>
      <c r="E378" s="2004"/>
      <c r="F378" s="2004"/>
      <c r="G378" s="2004"/>
      <c r="H378" s="2004"/>
      <c r="I378" s="2004"/>
      <c r="J378" s="2004"/>
      <c r="P378" s="188"/>
    </row>
    <row r="379" spans="1:17" hidden="1">
      <c r="A379" s="2012"/>
      <c r="B379" s="2012"/>
      <c r="C379" s="2012"/>
      <c r="D379" s="2012"/>
      <c r="E379" s="2012"/>
      <c r="F379" s="2012"/>
      <c r="I379" s="1986" t="s">
        <v>545</v>
      </c>
      <c r="J379" s="1986"/>
      <c r="P379" s="188"/>
    </row>
    <row r="380" spans="1:17" ht="54" hidden="1">
      <c r="A380" s="260" t="s">
        <v>77</v>
      </c>
      <c r="B380" s="260" t="s">
        <v>67</v>
      </c>
      <c r="C380" s="260" t="s">
        <v>131</v>
      </c>
      <c r="D380" s="260" t="s">
        <v>80</v>
      </c>
      <c r="E380" s="260" t="s">
        <v>132</v>
      </c>
      <c r="F380" s="260" t="s">
        <v>33</v>
      </c>
      <c r="I380" s="215" t="s">
        <v>186</v>
      </c>
      <c r="J380" s="215" t="s">
        <v>546</v>
      </c>
      <c r="K380" s="163"/>
      <c r="L380" s="187"/>
      <c r="P380" s="188"/>
    </row>
    <row r="381" spans="1:17" hidden="1">
      <c r="A381" s="195">
        <v>1</v>
      </c>
      <c r="B381" s="195">
        <v>2</v>
      </c>
      <c r="C381" s="195">
        <v>3</v>
      </c>
      <c r="D381" s="195">
        <v>4</v>
      </c>
      <c r="E381" s="195">
        <v>5</v>
      </c>
      <c r="F381" s="195">
        <v>6</v>
      </c>
      <c r="G381" s="160"/>
      <c r="H381" s="160"/>
      <c r="I381" s="217"/>
      <c r="J381" s="217"/>
      <c r="P381" s="188"/>
    </row>
    <row r="382" spans="1:17" hidden="1">
      <c r="A382" s="260">
        <v>1</v>
      </c>
      <c r="B382" s="31" t="s">
        <v>543</v>
      </c>
      <c r="C382" s="260"/>
      <c r="D382" s="260"/>
      <c r="E382" s="258" t="e">
        <f>F382/D382</f>
        <v>#DIV/0!</v>
      </c>
      <c r="F382" s="258"/>
      <c r="I382" s="220"/>
      <c r="J382" s="220"/>
      <c r="P382" s="188"/>
    </row>
    <row r="383" spans="1:17" s="160" customFormat="1" hidden="1">
      <c r="A383" s="260">
        <v>2</v>
      </c>
      <c r="B383" s="31" t="s">
        <v>544</v>
      </c>
      <c r="C383" s="35"/>
      <c r="D383" s="35"/>
      <c r="E383" s="258" t="e">
        <f t="shared" ref="E383:E385" si="10">F383/D383</f>
        <v>#DIV/0!</v>
      </c>
      <c r="F383" s="258"/>
      <c r="G383" s="149"/>
      <c r="H383" s="149"/>
      <c r="I383" s="220"/>
      <c r="J383" s="220"/>
      <c r="K383" s="161"/>
      <c r="O383" s="283"/>
      <c r="P383" s="281"/>
      <c r="Q383" s="283"/>
    </row>
    <row r="384" spans="1:17" hidden="1">
      <c r="A384" s="260">
        <v>3</v>
      </c>
      <c r="B384" s="31"/>
      <c r="C384" s="260"/>
      <c r="D384" s="260"/>
      <c r="E384" s="258" t="e">
        <f t="shared" si="10"/>
        <v>#DIV/0!</v>
      </c>
      <c r="F384" s="258"/>
      <c r="I384" s="220"/>
      <c r="J384" s="220"/>
      <c r="P384" s="188"/>
      <c r="Q384" s="290"/>
    </row>
    <row r="385" spans="1:17" hidden="1">
      <c r="A385" s="260">
        <v>4</v>
      </c>
      <c r="B385" s="31"/>
      <c r="C385" s="260"/>
      <c r="D385" s="260"/>
      <c r="E385" s="258" t="e">
        <f t="shared" si="10"/>
        <v>#DIV/0!</v>
      </c>
      <c r="F385" s="258"/>
      <c r="I385" s="220"/>
      <c r="J385" s="220"/>
      <c r="P385" s="188"/>
      <c r="Q385" s="290"/>
    </row>
    <row r="386" spans="1:17" hidden="1">
      <c r="A386" s="226"/>
      <c r="B386" s="227" t="s">
        <v>73</v>
      </c>
      <c r="C386" s="226" t="s">
        <v>74</v>
      </c>
      <c r="D386" s="226" t="s">
        <v>74</v>
      </c>
      <c r="E386" s="226" t="s">
        <v>74</v>
      </c>
      <c r="F386" s="228">
        <f>F385+F383+F382+F384</f>
        <v>0</v>
      </c>
      <c r="I386" s="217">
        <f>SUM(I382:I385)</f>
        <v>0</v>
      </c>
      <c r="J386" s="217">
        <f>SUM(J382:J385)</f>
        <v>0</v>
      </c>
      <c r="K386" s="158"/>
      <c r="P386" s="188"/>
      <c r="Q386" s="290"/>
    </row>
    <row r="387" spans="1:17" hidden="1">
      <c r="A387" s="38"/>
      <c r="B387" s="32"/>
      <c r="C387" s="38"/>
      <c r="D387" s="38"/>
      <c r="E387" s="38"/>
      <c r="F387" s="57"/>
      <c r="P387" s="188"/>
      <c r="Q387" s="290"/>
    </row>
    <row r="388" spans="1:17" hidden="1">
      <c r="A388" s="2004" t="s">
        <v>522</v>
      </c>
      <c r="B388" s="2004"/>
      <c r="C388" s="2004"/>
      <c r="D388" s="2004"/>
      <c r="E388" s="2004"/>
      <c r="F388" s="2004"/>
      <c r="G388" s="2004"/>
      <c r="H388" s="2004"/>
      <c r="I388" s="2004"/>
      <c r="J388" s="2004"/>
      <c r="P388" s="188"/>
      <c r="Q388" s="290"/>
    </row>
    <row r="389" spans="1:17" hidden="1">
      <c r="A389" s="2012"/>
      <c r="B389" s="2012"/>
      <c r="C389" s="2012"/>
      <c r="D389" s="2012"/>
      <c r="E389" s="2012"/>
      <c r="F389" s="38"/>
      <c r="I389" s="1986" t="s">
        <v>545</v>
      </c>
      <c r="J389" s="1986"/>
      <c r="O389" s="188"/>
    </row>
    <row r="390" spans="1:17" ht="54" hidden="1">
      <c r="A390" s="260" t="s">
        <v>68</v>
      </c>
      <c r="B390" s="260" t="s">
        <v>67</v>
      </c>
      <c r="C390" s="260" t="s">
        <v>80</v>
      </c>
      <c r="D390" s="260" t="s">
        <v>128</v>
      </c>
      <c r="E390" s="260" t="s">
        <v>33</v>
      </c>
      <c r="I390" s="215" t="s">
        <v>186</v>
      </c>
      <c r="J390" s="215" t="s">
        <v>546</v>
      </c>
      <c r="K390" s="163"/>
      <c r="O390" s="188"/>
    </row>
    <row r="391" spans="1:17" hidden="1">
      <c r="A391" s="195">
        <v>1</v>
      </c>
      <c r="B391" s="195">
        <v>2</v>
      </c>
      <c r="C391" s="195">
        <v>3</v>
      </c>
      <c r="D391" s="195">
        <v>4</v>
      </c>
      <c r="E391" s="195">
        <v>5</v>
      </c>
      <c r="F391" s="160"/>
      <c r="G391" s="160"/>
      <c r="H391" s="160"/>
      <c r="I391" s="217"/>
      <c r="J391" s="217"/>
      <c r="O391" s="188"/>
    </row>
    <row r="392" spans="1:17" hidden="1">
      <c r="A392" s="260">
        <v>1</v>
      </c>
      <c r="B392" s="31" t="s">
        <v>137</v>
      </c>
      <c r="C392" s="260"/>
      <c r="D392" s="258" t="e">
        <f>E392/C392</f>
        <v>#DIV/0!</v>
      </c>
      <c r="E392" s="258"/>
      <c r="I392" s="220"/>
      <c r="J392" s="220"/>
      <c r="O392" s="188"/>
    </row>
    <row r="393" spans="1:17" s="160" customFormat="1" hidden="1">
      <c r="A393" s="260">
        <v>2</v>
      </c>
      <c r="B393" s="31" t="s">
        <v>136</v>
      </c>
      <c r="C393" s="260"/>
      <c r="D393" s="258" t="e">
        <f>E393/C393</f>
        <v>#DIV/0!</v>
      </c>
      <c r="E393" s="258"/>
      <c r="F393" s="149"/>
      <c r="G393" s="149"/>
      <c r="H393" s="149"/>
      <c r="I393" s="220"/>
      <c r="J393" s="220"/>
      <c r="K393" s="161"/>
      <c r="O393" s="281"/>
      <c r="P393" s="283"/>
      <c r="Q393" s="283"/>
    </row>
    <row r="394" spans="1:17" hidden="1">
      <c r="A394" s="260">
        <v>3</v>
      </c>
      <c r="B394" s="31" t="s">
        <v>138</v>
      </c>
      <c r="C394" s="260"/>
      <c r="D394" s="258" t="e">
        <f>E394/C394</f>
        <v>#DIV/0!</v>
      </c>
      <c r="E394" s="258"/>
      <c r="I394" s="220"/>
      <c r="J394" s="220"/>
      <c r="O394" s="188"/>
    </row>
    <row r="395" spans="1:17" hidden="1">
      <c r="A395" s="260">
        <v>4</v>
      </c>
      <c r="B395" s="31" t="s">
        <v>139</v>
      </c>
      <c r="C395" s="260"/>
      <c r="D395" s="258" t="e">
        <f>E395/C395</f>
        <v>#DIV/0!</v>
      </c>
      <c r="E395" s="258"/>
      <c r="I395" s="220"/>
      <c r="J395" s="220"/>
      <c r="O395" s="188"/>
    </row>
    <row r="396" spans="1:17" hidden="1">
      <c r="A396" s="226"/>
      <c r="B396" s="227" t="s">
        <v>73</v>
      </c>
      <c r="C396" s="226"/>
      <c r="D396" s="226" t="s">
        <v>74</v>
      </c>
      <c r="E396" s="228">
        <f>E395+E394+E393+E392</f>
        <v>0</v>
      </c>
      <c r="I396" s="217">
        <f>SUM(I392:I395)</f>
        <v>0</v>
      </c>
      <c r="J396" s="217">
        <f>SUM(J392:J395)</f>
        <v>0</v>
      </c>
      <c r="O396" s="188"/>
    </row>
    <row r="397" spans="1:17" hidden="1">
      <c r="A397" s="56"/>
      <c r="B397" s="32"/>
      <c r="C397" s="38"/>
      <c r="D397" s="38"/>
      <c r="E397" s="38"/>
      <c r="F397" s="57"/>
      <c r="O397" s="188"/>
    </row>
    <row r="398" spans="1:17" hidden="1">
      <c r="A398" s="2004" t="s">
        <v>531</v>
      </c>
      <c r="B398" s="2004"/>
      <c r="C398" s="2004"/>
      <c r="D398" s="2004"/>
      <c r="E398" s="2004"/>
      <c r="F398" s="2004"/>
      <c r="G398" s="2004"/>
      <c r="H398" s="2004"/>
      <c r="I398" s="2004"/>
      <c r="J398" s="2004"/>
      <c r="O398" s="188"/>
    </row>
    <row r="399" spans="1:17" hidden="1">
      <c r="A399" s="51"/>
      <c r="B399" s="32"/>
      <c r="C399" s="38"/>
      <c r="D399" s="38"/>
      <c r="E399" s="38"/>
      <c r="F399" s="38"/>
      <c r="P399" s="188"/>
    </row>
    <row r="400" spans="1:17" hidden="1">
      <c r="A400" s="51"/>
      <c r="B400" s="32"/>
      <c r="C400" s="38"/>
      <c r="D400" s="38"/>
      <c r="E400" s="38"/>
      <c r="F400" s="38"/>
      <c r="I400" s="1986" t="s">
        <v>545</v>
      </c>
      <c r="J400" s="1986"/>
      <c r="K400" s="210"/>
    </row>
    <row r="401" spans="1:17" ht="54" hidden="1">
      <c r="A401" s="260" t="s">
        <v>77</v>
      </c>
      <c r="B401" s="260" t="s">
        <v>67</v>
      </c>
      <c r="C401" s="260" t="s">
        <v>127</v>
      </c>
      <c r="D401" s="260" t="s">
        <v>490</v>
      </c>
      <c r="F401" s="38"/>
      <c r="I401" s="215" t="s">
        <v>186</v>
      </c>
      <c r="J401" s="215" t="s">
        <v>546</v>
      </c>
      <c r="P401" s="188"/>
    </row>
    <row r="402" spans="1:17" hidden="1">
      <c r="A402" s="195">
        <v>1</v>
      </c>
      <c r="B402" s="195">
        <v>2</v>
      </c>
      <c r="C402" s="195">
        <v>3</v>
      </c>
      <c r="D402" s="195">
        <v>4</v>
      </c>
      <c r="E402" s="160"/>
      <c r="F402" s="14"/>
      <c r="G402" s="160"/>
      <c r="H402" s="160"/>
      <c r="I402" s="217"/>
      <c r="J402" s="217"/>
      <c r="P402" s="188"/>
    </row>
    <row r="403" spans="1:17" hidden="1">
      <c r="A403" s="260"/>
      <c r="B403" s="36"/>
      <c r="C403" s="34"/>
      <c r="D403" s="258"/>
      <c r="F403" s="38"/>
      <c r="I403" s="220"/>
      <c r="J403" s="220"/>
      <c r="P403" s="188"/>
    </row>
    <row r="404" spans="1:17" s="160" customFormat="1" hidden="1">
      <c r="A404" s="260"/>
      <c r="B404" s="36"/>
      <c r="C404" s="34"/>
      <c r="D404" s="258"/>
      <c r="E404" s="149"/>
      <c r="F404" s="57"/>
      <c r="G404" s="149"/>
      <c r="H404" s="149"/>
      <c r="I404" s="220"/>
      <c r="J404" s="220"/>
      <c r="K404" s="161"/>
      <c r="O404" s="283"/>
      <c r="P404" s="281"/>
      <c r="Q404" s="283"/>
    </row>
    <row r="405" spans="1:17" hidden="1">
      <c r="A405" s="260"/>
      <c r="B405" s="36"/>
      <c r="C405" s="34"/>
      <c r="D405" s="258"/>
      <c r="F405" s="38"/>
      <c r="I405" s="220"/>
      <c r="J405" s="220"/>
      <c r="P405" s="188"/>
      <c r="Q405" s="290"/>
    </row>
    <row r="406" spans="1:17" hidden="1">
      <c r="A406" s="260"/>
      <c r="B406" s="36"/>
      <c r="C406" s="34"/>
      <c r="D406" s="258"/>
      <c r="F406" s="38"/>
      <c r="I406" s="220"/>
      <c r="J406" s="220"/>
      <c r="P406" s="188"/>
      <c r="Q406" s="290"/>
    </row>
    <row r="407" spans="1:17" hidden="1">
      <c r="A407" s="226"/>
      <c r="B407" s="227" t="s">
        <v>73</v>
      </c>
      <c r="C407" s="226" t="s">
        <v>74</v>
      </c>
      <c r="D407" s="228">
        <f>SUM(D403:D406)</f>
        <v>0</v>
      </c>
      <c r="F407" s="38"/>
      <c r="I407" s="217">
        <f>SUM(I403:I406)</f>
        <v>0</v>
      </c>
      <c r="J407" s="217">
        <f>SUM(J403:J406)</f>
        <v>0</v>
      </c>
      <c r="P407" s="188"/>
      <c r="Q407" s="290"/>
    </row>
    <row r="408" spans="1:17" hidden="1">
      <c r="A408" s="56"/>
      <c r="B408" s="32"/>
      <c r="C408" s="38"/>
      <c r="D408" s="38"/>
      <c r="E408" s="38"/>
      <c r="F408" s="57"/>
      <c r="P408" s="188"/>
      <c r="Q408" s="290"/>
    </row>
    <row r="409" spans="1:17" hidden="1">
      <c r="A409" s="2014" t="s">
        <v>611</v>
      </c>
      <c r="B409" s="2014"/>
      <c r="C409" s="2014"/>
      <c r="D409" s="2014"/>
      <c r="E409" s="2014"/>
      <c r="F409" s="2014"/>
      <c r="G409" s="2014"/>
      <c r="H409" s="2014"/>
      <c r="I409" s="2014"/>
      <c r="J409" s="2014"/>
      <c r="P409" s="188"/>
    </row>
    <row r="410" spans="1:17" hidden="1">
      <c r="A410" s="56"/>
      <c r="B410" s="32"/>
      <c r="C410" s="38"/>
      <c r="D410" s="38"/>
      <c r="E410" s="38"/>
      <c r="F410" s="57"/>
      <c r="P410" s="188"/>
    </row>
    <row r="411" spans="1:17" hidden="1">
      <c r="A411" s="2016" t="s">
        <v>491</v>
      </c>
      <c r="B411" s="2016"/>
      <c r="C411" s="2016"/>
      <c r="D411" s="2016"/>
      <c r="E411" s="2016"/>
      <c r="F411" s="2016"/>
      <c r="G411" s="2016"/>
      <c r="H411" s="2016"/>
      <c r="I411" s="2016"/>
      <c r="J411" s="2016"/>
      <c r="K411" s="205"/>
    </row>
    <row r="412" spans="1:17" hidden="1">
      <c r="A412" s="76"/>
      <c r="B412" s="76"/>
      <c r="C412" s="76"/>
      <c r="D412" s="76"/>
      <c r="E412" s="76"/>
      <c r="F412" s="38"/>
      <c r="I412" s="1986" t="s">
        <v>545</v>
      </c>
      <c r="J412" s="1986"/>
      <c r="P412" s="188"/>
    </row>
    <row r="413" spans="1:17" ht="54" hidden="1">
      <c r="A413" s="260" t="s">
        <v>77</v>
      </c>
      <c r="B413" s="260" t="s">
        <v>67</v>
      </c>
      <c r="C413" s="260" t="s">
        <v>127</v>
      </c>
      <c r="D413" s="260" t="s">
        <v>490</v>
      </c>
      <c r="E413" s="150"/>
      <c r="F413" s="58"/>
      <c r="G413" s="20"/>
      <c r="H413" s="58"/>
      <c r="I413" s="215" t="s">
        <v>186</v>
      </c>
      <c r="J413" s="215" t="s">
        <v>546</v>
      </c>
      <c r="K413" s="210"/>
      <c r="P413" s="188"/>
    </row>
    <row r="414" spans="1:17" hidden="1">
      <c r="A414" s="195">
        <v>1</v>
      </c>
      <c r="B414" s="195">
        <v>2</v>
      </c>
      <c r="C414" s="195">
        <v>3</v>
      </c>
      <c r="D414" s="195">
        <v>4</v>
      </c>
      <c r="E414" s="161"/>
      <c r="F414" s="189"/>
      <c r="G414" s="190"/>
      <c r="H414" s="191"/>
      <c r="I414" s="223"/>
      <c r="J414" s="223"/>
      <c r="P414" s="188"/>
    </row>
    <row r="415" spans="1:17" s="150" customFormat="1" hidden="1">
      <c r="A415" s="260">
        <v>1</v>
      </c>
      <c r="B415" s="31"/>
      <c r="C415" s="34"/>
      <c r="D415" s="258"/>
      <c r="F415" s="58"/>
      <c r="G415" s="20"/>
      <c r="H415" s="42"/>
      <c r="I415" s="224"/>
      <c r="J415" s="224"/>
      <c r="O415" s="203"/>
      <c r="P415" s="170"/>
      <c r="Q415" s="203"/>
    </row>
    <row r="416" spans="1:17" s="161" customFormat="1" hidden="1">
      <c r="A416" s="226"/>
      <c r="B416" s="227" t="s">
        <v>73</v>
      </c>
      <c r="C416" s="226" t="s">
        <v>74</v>
      </c>
      <c r="D416" s="228">
        <f>SUM(D415:D415)</f>
        <v>0</v>
      </c>
      <c r="E416" s="150"/>
      <c r="F416" s="58"/>
      <c r="G416" s="20"/>
      <c r="H416" s="42"/>
      <c r="I416" s="217">
        <f>SUM(I415)</f>
        <v>0</v>
      </c>
      <c r="J416" s="217">
        <f>SUM(J415)</f>
        <v>0</v>
      </c>
      <c r="O416" s="288"/>
      <c r="P416" s="293"/>
      <c r="Q416" s="288"/>
    </row>
    <row r="417" spans="1:17" s="150" customFormat="1" hidden="1">
      <c r="A417" s="58"/>
      <c r="B417" s="58"/>
      <c r="C417" s="58"/>
      <c r="D417" s="58"/>
      <c r="E417" s="58"/>
      <c r="F417" s="58"/>
      <c r="G417" s="20"/>
      <c r="H417" s="42"/>
      <c r="I417" s="20"/>
      <c r="J417" s="20"/>
      <c r="O417" s="203"/>
      <c r="P417" s="170"/>
      <c r="Q417" s="294"/>
    </row>
    <row r="418" spans="1:17" s="150" customFormat="1" hidden="1">
      <c r="A418" s="2004" t="s">
        <v>525</v>
      </c>
      <c r="B418" s="2004"/>
      <c r="C418" s="2004"/>
      <c r="D418" s="2004"/>
      <c r="E418" s="2004"/>
      <c r="F418" s="2004"/>
      <c r="G418" s="2004"/>
      <c r="H418" s="2004"/>
      <c r="I418" s="2004"/>
      <c r="J418" s="2004"/>
      <c r="O418" s="203"/>
      <c r="P418" s="170"/>
      <c r="Q418" s="203"/>
    </row>
    <row r="419" spans="1:17" s="150" customFormat="1" hidden="1">
      <c r="A419" s="2012"/>
      <c r="B419" s="2012"/>
      <c r="C419" s="2012"/>
      <c r="D419" s="2012"/>
      <c r="E419" s="2012"/>
      <c r="F419" s="2012"/>
      <c r="G419" s="149"/>
      <c r="H419" s="149"/>
      <c r="I419" s="1986" t="s">
        <v>545</v>
      </c>
      <c r="J419" s="1986"/>
      <c r="O419" s="203"/>
      <c r="P419" s="170"/>
      <c r="Q419" s="203"/>
    </row>
    <row r="420" spans="1:17" s="150" customFormat="1" ht="54" hidden="1">
      <c r="A420" s="260" t="s">
        <v>77</v>
      </c>
      <c r="B420" s="260" t="s">
        <v>67</v>
      </c>
      <c r="C420" s="260" t="s">
        <v>131</v>
      </c>
      <c r="D420" s="260" t="s">
        <v>80</v>
      </c>
      <c r="E420" s="260" t="s">
        <v>132</v>
      </c>
      <c r="F420" s="260" t="s">
        <v>33</v>
      </c>
      <c r="H420" s="149"/>
      <c r="I420" s="215" t="s">
        <v>186</v>
      </c>
      <c r="J420" s="215" t="s">
        <v>546</v>
      </c>
      <c r="M420" s="158"/>
      <c r="O420" s="203"/>
      <c r="P420" s="170"/>
      <c r="Q420" s="203"/>
    </row>
    <row r="421" spans="1:17" s="150" customFormat="1" hidden="1">
      <c r="A421" s="195">
        <v>1</v>
      </c>
      <c r="B421" s="195">
        <v>2</v>
      </c>
      <c r="C421" s="195">
        <v>3</v>
      </c>
      <c r="D421" s="195">
        <v>4</v>
      </c>
      <c r="E421" s="195">
        <v>5</v>
      </c>
      <c r="F421" s="195">
        <v>6</v>
      </c>
      <c r="G421" s="161"/>
      <c r="H421" s="160"/>
      <c r="I421" s="212"/>
      <c r="J421" s="212"/>
      <c r="O421" s="203"/>
      <c r="P421" s="170"/>
      <c r="Q421" s="203"/>
    </row>
    <row r="422" spans="1:17" s="150" customFormat="1" hidden="1">
      <c r="A422" s="260">
        <v>1</v>
      </c>
      <c r="B422" s="31" t="s">
        <v>548</v>
      </c>
      <c r="C422" s="260"/>
      <c r="D422" s="260"/>
      <c r="E422" s="258" t="e">
        <f>F422/D422</f>
        <v>#DIV/0!</v>
      </c>
      <c r="F422" s="258"/>
      <c r="H422" s="149"/>
      <c r="I422" s="224"/>
      <c r="J422" s="224"/>
      <c r="O422" s="203"/>
      <c r="P422" s="170"/>
      <c r="Q422" s="203"/>
    </row>
    <row r="423" spans="1:17" s="161" customFormat="1" hidden="1">
      <c r="A423" s="226"/>
      <c r="B423" s="227" t="s">
        <v>73</v>
      </c>
      <c r="C423" s="226" t="s">
        <v>74</v>
      </c>
      <c r="D423" s="226" t="s">
        <v>74</v>
      </c>
      <c r="E423" s="226" t="s">
        <v>74</v>
      </c>
      <c r="F423" s="228">
        <f>F422</f>
        <v>0</v>
      </c>
      <c r="G423" s="149"/>
      <c r="H423" s="149"/>
      <c r="I423" s="217">
        <f>SUM(I422)</f>
        <v>0</v>
      </c>
      <c r="J423" s="217">
        <f>SUM(J422)</f>
        <v>0</v>
      </c>
      <c r="O423" s="288"/>
      <c r="P423" s="293"/>
      <c r="Q423" s="288"/>
    </row>
    <row r="424" spans="1:17" s="150" customFormat="1">
      <c r="A424" s="56"/>
      <c r="B424" s="32"/>
      <c r="C424" s="38"/>
      <c r="D424" s="38"/>
      <c r="E424" s="38"/>
      <c r="F424" s="57"/>
      <c r="G424" s="149"/>
      <c r="H424" s="149"/>
      <c r="I424" s="149"/>
      <c r="J424" s="149"/>
      <c r="O424" s="203"/>
      <c r="P424" s="170"/>
      <c r="Q424" s="203"/>
    </row>
    <row r="425" spans="1:17">
      <c r="A425" s="56"/>
      <c r="B425" s="69" t="s">
        <v>153</v>
      </c>
      <c r="C425" s="257">
        <f>C426+C427+C428</f>
        <v>316000</v>
      </c>
      <c r="D425" s="289"/>
      <c r="K425" s="158">
        <f>C425-ДОХОДЫ!AM156-ДОХОДЫ!AM157</f>
        <v>0</v>
      </c>
      <c r="P425" s="188"/>
    </row>
    <row r="426" spans="1:17">
      <c r="A426" s="56"/>
      <c r="B426" s="70" t="s">
        <v>11</v>
      </c>
      <c r="C426" s="257">
        <f>F423+D416+D407+E396+F386+F376+F366+F356+F346+F336+E326+D316+D305+E294+F284+F273+F265+F250+D241+D232+E223+E211+E202+C190+C179+C168+C157+C144+E131+E116+E105+D94+E78+F69+F62+F44+E30+J22-C427-C428</f>
        <v>316000</v>
      </c>
      <c r="D426" s="290"/>
      <c r="P426" s="188"/>
    </row>
    <row r="427" spans="1:17">
      <c r="A427" s="38"/>
      <c r="B427" s="32" t="s">
        <v>65</v>
      </c>
      <c r="C427" s="257">
        <f>I423+I416+I407+I396+I386+I376+I366+I346+I356+I336+I326+I316+I305+I294+I284+I273+I265+I250+I241+I232+I223+I211+I202+I190+I179+I168+I157+I144+I131+I116+I105+I94+I78+I69+I62+I44+I30</f>
        <v>0</v>
      </c>
      <c r="D427" s="290"/>
      <c r="L427" s="59"/>
      <c r="M427" s="32"/>
      <c r="N427" s="157"/>
      <c r="P427" s="188"/>
    </row>
    <row r="428" spans="1:17">
      <c r="A428" s="38"/>
      <c r="B428" s="32" t="s">
        <v>165</v>
      </c>
      <c r="C428" s="257">
        <f>J423+J416+J407+J396+J386+J376+J366+J356+J346+J336+J326+J316+J305+J294+J284+J273+J265+J250+J241+J232+J223+J211+J202+J190+J179+J168+J157+J144+J131+J116+J105+J94+J78+J69+J62+J44+J30</f>
        <v>0</v>
      </c>
      <c r="D428" s="290"/>
    </row>
    <row r="429" spans="1:17">
      <c r="A429" s="38"/>
      <c r="B429" s="32"/>
      <c r="C429" s="38"/>
      <c r="D429" s="38"/>
      <c r="E429" s="38"/>
      <c r="F429" s="38"/>
    </row>
    <row r="430" spans="1:17">
      <c r="A430" s="38"/>
      <c r="B430" s="268" t="s">
        <v>626</v>
      </c>
      <c r="C430" s="296">
        <f>F423+D416+D407+E396+F386+F376+F366+F356+F346+F336+E326+D316+D305+E294+F284+F273+F265+F250+D241+D232+E223</f>
        <v>316000</v>
      </c>
      <c r="D430" s="38"/>
      <c r="E430" s="38"/>
      <c r="F430" s="38"/>
    </row>
    <row r="431" spans="1:17" ht="50.25" customHeight="1">
      <c r="A431" s="38"/>
      <c r="B431" s="295" t="s">
        <v>627</v>
      </c>
      <c r="C431" s="297"/>
      <c r="D431" s="38"/>
      <c r="E431" s="38"/>
      <c r="F431" s="38"/>
    </row>
    <row r="432" spans="1:17" ht="45.6">
      <c r="A432" s="38"/>
      <c r="B432" s="268" t="s">
        <v>628</v>
      </c>
      <c r="C432" s="296">
        <f>C430-C431</f>
        <v>316000</v>
      </c>
      <c r="D432" s="38"/>
      <c r="E432" s="38"/>
      <c r="F432" s="38"/>
    </row>
    <row r="433" spans="1:17">
      <c r="A433" s="38"/>
      <c r="B433" s="32"/>
      <c r="C433" s="38"/>
      <c r="D433" s="38"/>
      <c r="E433" s="38"/>
      <c r="F433" s="38"/>
    </row>
    <row r="434" spans="1:17">
      <c r="A434" s="38"/>
      <c r="B434" s="32"/>
      <c r="C434" s="38"/>
      <c r="D434" s="38"/>
      <c r="E434" s="38"/>
      <c r="F434" s="38"/>
    </row>
    <row r="435" spans="1:17">
      <c r="A435" s="38"/>
      <c r="B435" s="32"/>
      <c r="C435" s="38"/>
      <c r="D435" s="38"/>
      <c r="E435" s="38"/>
      <c r="F435" s="38"/>
    </row>
    <row r="436" spans="1:17" hidden="1">
      <c r="A436" s="38"/>
      <c r="B436" s="32"/>
      <c r="C436" s="38"/>
      <c r="D436" s="38"/>
      <c r="E436" s="38"/>
      <c r="F436" s="38"/>
    </row>
    <row r="437" spans="1:17" hidden="1">
      <c r="A437" s="1927" t="s">
        <v>40</v>
      </c>
      <c r="B437" s="1927"/>
      <c r="C437" s="60"/>
      <c r="D437" s="2044" t="s">
        <v>174</v>
      </c>
      <c r="E437" s="2044"/>
      <c r="F437" s="38"/>
      <c r="G437" s="38"/>
      <c r="H437" s="38"/>
      <c r="I437" s="38"/>
      <c r="J437" s="38"/>
    </row>
    <row r="438" spans="1:17" hidden="1">
      <c r="A438" s="38"/>
      <c r="B438" s="61"/>
      <c r="C438" s="254" t="s">
        <v>41</v>
      </c>
      <c r="D438" s="2045" t="s">
        <v>12</v>
      </c>
      <c r="E438" s="2045"/>
      <c r="F438" s="38"/>
      <c r="G438" s="38"/>
      <c r="H438" s="38"/>
      <c r="I438" s="38"/>
      <c r="J438" s="38"/>
    </row>
    <row r="439" spans="1:17" s="38" customFormat="1" hidden="1">
      <c r="A439" s="1929"/>
      <c r="B439" s="1929"/>
      <c r="C439" s="62"/>
      <c r="D439" s="255"/>
      <c r="E439" s="63"/>
      <c r="L439" s="193"/>
      <c r="O439" s="41"/>
      <c r="P439" s="41"/>
      <c r="Q439" s="41"/>
    </row>
    <row r="440" spans="1:17" s="38" customFormat="1" hidden="1">
      <c r="A440" s="1929"/>
      <c r="B440" s="1929"/>
      <c r="C440" s="62"/>
      <c r="D440" s="1950"/>
      <c r="E440" s="1950"/>
      <c r="L440" s="193"/>
      <c r="O440" s="41"/>
      <c r="P440" s="41"/>
      <c r="Q440" s="41"/>
    </row>
    <row r="441" spans="1:17" s="38" customFormat="1" hidden="1">
      <c r="A441" s="41"/>
      <c r="B441" s="64"/>
      <c r="C441" s="26"/>
      <c r="D441" s="1950"/>
      <c r="E441" s="1950"/>
      <c r="L441" s="193"/>
      <c r="O441" s="41"/>
      <c r="P441" s="41"/>
      <c r="Q441" s="41"/>
    </row>
    <row r="442" spans="1:17" s="38" customFormat="1" hidden="1">
      <c r="B442" s="61"/>
      <c r="C442" s="65"/>
      <c r="D442" s="66"/>
      <c r="E442" s="67"/>
      <c r="L442" s="193"/>
      <c r="O442" s="41"/>
      <c r="P442" s="41"/>
      <c r="Q442" s="41"/>
    </row>
    <row r="443" spans="1:17" s="38" customFormat="1">
      <c r="A443" s="1927" t="s">
        <v>42</v>
      </c>
      <c r="B443" s="1927"/>
      <c r="C443" s="68"/>
      <c r="D443" s="2044" t="str">
        <f>ДОХОДЫ!AC358</f>
        <v>Кондакова Е.В.</v>
      </c>
      <c r="E443" s="2044"/>
      <c r="L443" s="193"/>
      <c r="O443" s="41"/>
      <c r="P443" s="41"/>
      <c r="Q443" s="41"/>
    </row>
    <row r="444" spans="1:17" s="38" customFormat="1">
      <c r="B444" s="61"/>
      <c r="C444" s="254" t="s">
        <v>41</v>
      </c>
      <c r="D444" s="2019" t="s">
        <v>12</v>
      </c>
      <c r="E444" s="2019"/>
      <c r="L444" s="193"/>
      <c r="O444" s="41"/>
      <c r="P444" s="41"/>
      <c r="Q444" s="41"/>
    </row>
    <row r="445" spans="1:17">
      <c r="A445" s="1987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445" s="1987"/>
      <c r="C445" s="1987"/>
      <c r="D445" s="1987"/>
      <c r="E445" s="1987"/>
      <c r="F445" s="1987"/>
      <c r="G445" s="1987"/>
      <c r="H445" s="1987"/>
      <c r="I445" s="1987"/>
      <c r="J445" s="1987"/>
      <c r="K445" s="198"/>
    </row>
    <row r="447" spans="1:17">
      <c r="A447" s="1959" t="s">
        <v>130</v>
      </c>
      <c r="B447" s="1959"/>
      <c r="C447" s="1959"/>
      <c r="D447" s="1959"/>
      <c r="E447" s="1959"/>
      <c r="F447" s="1959"/>
      <c r="G447" s="1959"/>
      <c r="H447" s="1959"/>
      <c r="I447" s="1959"/>
      <c r="J447" s="1959"/>
      <c r="K447" s="199"/>
    </row>
    <row r="449" spans="1:11">
      <c r="A449" s="193"/>
      <c r="B449" s="193"/>
      <c r="C449" s="193"/>
      <c r="D449" s="193"/>
      <c r="E449" s="193"/>
      <c r="F449" s="193"/>
      <c r="G449" s="151" t="s">
        <v>161</v>
      </c>
      <c r="H449" s="16"/>
      <c r="I449" s="152"/>
      <c r="J449" s="16"/>
      <c r="K449" s="200"/>
    </row>
    <row r="450" spans="1:11">
      <c r="B450" s="38"/>
    </row>
    <row r="451" spans="1:11" ht="23.25" customHeight="1">
      <c r="A451" s="1988" t="s">
        <v>148</v>
      </c>
      <c r="B451" s="1988"/>
      <c r="C451" s="1989" t="s">
        <v>150</v>
      </c>
      <c r="D451" s="1990"/>
      <c r="E451" s="1990"/>
      <c r="F451" s="1990"/>
      <c r="G451" s="1990"/>
      <c r="H451" s="1990"/>
      <c r="I451" s="1990"/>
      <c r="J451" s="1991"/>
      <c r="K451" s="154"/>
    </row>
    <row r="452" spans="1:11">
      <c r="A452" s="41"/>
      <c r="B452" s="41"/>
      <c r="C452" s="148"/>
      <c r="D452" s="148"/>
      <c r="E452" s="148"/>
      <c r="F452" s="148"/>
      <c r="G452" s="148"/>
      <c r="H452" s="148"/>
      <c r="I452" s="148"/>
      <c r="J452" s="148"/>
      <c r="K452" s="154"/>
    </row>
    <row r="454" spans="1:11" ht="53.25" customHeight="1">
      <c r="A454" s="1992" t="s">
        <v>1006</v>
      </c>
      <c r="B454" s="1992"/>
      <c r="C454" s="1992"/>
      <c r="D454" s="1992"/>
      <c r="E454" s="1992"/>
      <c r="F454" s="1992"/>
      <c r="G454" s="1992"/>
      <c r="H454" s="1992"/>
      <c r="I454" s="1992"/>
      <c r="J454" s="1992"/>
    </row>
    <row r="455" spans="1:11">
      <c r="A455" s="263"/>
      <c r="B455" s="263"/>
      <c r="C455" s="263"/>
      <c r="D455" s="263"/>
      <c r="E455" s="263"/>
      <c r="F455" s="263"/>
      <c r="G455" s="263"/>
      <c r="H455" s="263"/>
      <c r="I455" s="263"/>
      <c r="J455" s="263"/>
    </row>
    <row r="456" spans="1:11" hidden="1">
      <c r="A456" s="1993" t="s">
        <v>622</v>
      </c>
      <c r="B456" s="1993"/>
      <c r="C456" s="1993"/>
      <c r="D456" s="1993"/>
      <c r="E456" s="1993"/>
      <c r="F456" s="1993"/>
      <c r="G456" s="1993"/>
      <c r="H456" s="1993"/>
      <c r="I456" s="1993"/>
      <c r="J456" s="1993"/>
      <c r="K456" s="205"/>
    </row>
    <row r="457" spans="1:11" hidden="1">
      <c r="A457" s="269"/>
      <c r="B457" s="269"/>
      <c r="C457" s="269"/>
      <c r="D457" s="269"/>
      <c r="E457" s="269"/>
      <c r="F457" s="269"/>
      <c r="G457" s="269"/>
      <c r="H457" s="269"/>
      <c r="I457" s="269"/>
      <c r="J457" s="269"/>
      <c r="K457" s="263"/>
    </row>
    <row r="458" spans="1:11" hidden="1">
      <c r="A458" s="1995" t="s">
        <v>493</v>
      </c>
      <c r="B458" s="1995"/>
      <c r="C458" s="1995"/>
      <c r="D458" s="1995"/>
      <c r="E458" s="1995"/>
      <c r="F458" s="1995"/>
      <c r="G458" s="1995"/>
      <c r="H458" s="1995"/>
      <c r="I458" s="1995"/>
      <c r="J458" s="1995"/>
      <c r="K458" s="207"/>
    </row>
    <row r="459" spans="1:11" hidden="1">
      <c r="B459" s="193"/>
      <c r="C459" s="193"/>
      <c r="D459" s="193"/>
      <c r="E459" s="193"/>
      <c r="F459" s="193"/>
      <c r="G459" s="193"/>
      <c r="H459" s="193"/>
      <c r="I459" s="193"/>
      <c r="J459" s="193"/>
      <c r="K459" s="269"/>
    </row>
    <row r="460" spans="1:11" hidden="1">
      <c r="B460" s="32"/>
      <c r="C460" s="32"/>
      <c r="D460" s="41"/>
      <c r="E460" s="41"/>
      <c r="F460" s="41"/>
      <c r="G460" s="41"/>
      <c r="H460" s="41"/>
      <c r="I460" s="41"/>
      <c r="J460" s="41"/>
      <c r="K460" s="201"/>
    </row>
    <row r="461" spans="1:11" hidden="1">
      <c r="A461" s="1996" t="s">
        <v>77</v>
      </c>
      <c r="B461" s="1996" t="s">
        <v>75</v>
      </c>
      <c r="C461" s="1996" t="s">
        <v>76</v>
      </c>
      <c r="D461" s="1997" t="s">
        <v>69</v>
      </c>
      <c r="E461" s="1998"/>
      <c r="F461" s="1998"/>
      <c r="G461" s="1999"/>
      <c r="H461" s="2000" t="s">
        <v>70</v>
      </c>
      <c r="I461" s="2000" t="s">
        <v>78</v>
      </c>
      <c r="J461" s="2003" t="s">
        <v>541</v>
      </c>
      <c r="K461" s="39"/>
    </row>
    <row r="462" spans="1:11" hidden="1">
      <c r="A462" s="1980"/>
      <c r="B462" s="1980"/>
      <c r="C462" s="1980"/>
      <c r="D462" s="1996" t="s">
        <v>20</v>
      </c>
      <c r="E462" s="1997" t="s">
        <v>2</v>
      </c>
      <c r="F462" s="1998"/>
      <c r="G462" s="1999"/>
      <c r="H462" s="2001"/>
      <c r="I462" s="2001"/>
      <c r="J462" s="2003"/>
      <c r="K462" s="42"/>
    </row>
    <row r="463" spans="1:11" ht="68.400000000000006" hidden="1">
      <c r="A463" s="1981"/>
      <c r="B463" s="1981"/>
      <c r="C463" s="1981"/>
      <c r="D463" s="1981"/>
      <c r="E463" s="260" t="s">
        <v>71</v>
      </c>
      <c r="F463" s="260" t="s">
        <v>79</v>
      </c>
      <c r="G463" s="260" t="s">
        <v>72</v>
      </c>
      <c r="H463" s="2002"/>
      <c r="I463" s="2002"/>
      <c r="J463" s="2003"/>
      <c r="K463" s="273"/>
    </row>
    <row r="464" spans="1:11" hidden="1">
      <c r="A464" s="195">
        <v>1</v>
      </c>
      <c r="B464" s="195">
        <v>2</v>
      </c>
      <c r="C464" s="195">
        <v>3</v>
      </c>
      <c r="D464" s="195">
        <v>4</v>
      </c>
      <c r="E464" s="195">
        <v>5</v>
      </c>
      <c r="F464" s="195">
        <v>6</v>
      </c>
      <c r="G464" s="195">
        <v>7</v>
      </c>
      <c r="H464" s="195">
        <v>8</v>
      </c>
      <c r="I464" s="195">
        <v>9</v>
      </c>
      <c r="J464" s="195">
        <v>10</v>
      </c>
      <c r="K464" s="273"/>
    </row>
    <row r="465" spans="1:17" hidden="1">
      <c r="A465" s="260" t="s">
        <v>142</v>
      </c>
      <c r="B465" s="31"/>
      <c r="C465" s="258"/>
      <c r="D465" s="258">
        <f>F465+G465+E465</f>
        <v>0</v>
      </c>
      <c r="E465" s="258"/>
      <c r="F465" s="258"/>
      <c r="G465" s="258">
        <f>ROUND((J465-K465)/12,2)</f>
        <v>0</v>
      </c>
      <c r="H465" s="258">
        <v>0</v>
      </c>
      <c r="I465" s="258"/>
      <c r="J465" s="21"/>
      <c r="K465" s="278">
        <f>ROUND((E465+F465)*12,2)</f>
        <v>0</v>
      </c>
      <c r="M465" s="157"/>
      <c r="N465" s="274"/>
      <c r="O465" s="280"/>
    </row>
    <row r="466" spans="1:17" s="160" customFormat="1" hidden="1">
      <c r="A466" s="226"/>
      <c r="B466" s="227" t="s">
        <v>73</v>
      </c>
      <c r="C466" s="228">
        <f>SUM(C465:C465)</f>
        <v>0</v>
      </c>
      <c r="D466" s="228">
        <f>SUM(D465:D465)</f>
        <v>0</v>
      </c>
      <c r="E466" s="226" t="s">
        <v>74</v>
      </c>
      <c r="F466" s="226" t="s">
        <v>74</v>
      </c>
      <c r="G466" s="226" t="s">
        <v>74</v>
      </c>
      <c r="H466" s="226" t="s">
        <v>74</v>
      </c>
      <c r="I466" s="226" t="s">
        <v>74</v>
      </c>
      <c r="J466" s="228">
        <f>SUM(J465:J465)</f>
        <v>0</v>
      </c>
      <c r="K466" s="275"/>
      <c r="M466" s="157"/>
      <c r="N466" s="274"/>
      <c r="O466" s="280"/>
      <c r="P466" s="279"/>
      <c r="Q466" s="283"/>
    </row>
    <row r="467" spans="1:17" hidden="1">
      <c r="K467" s="196"/>
    </row>
    <row r="468" spans="1:17" hidden="1">
      <c r="A468" s="1994" t="s">
        <v>497</v>
      </c>
      <c r="B468" s="1994"/>
      <c r="C468" s="1994"/>
      <c r="D468" s="1994"/>
      <c r="E468" s="1994"/>
      <c r="F468" s="1994"/>
      <c r="G468" s="1994"/>
      <c r="H468" s="1994"/>
      <c r="I468" s="1994"/>
      <c r="J468" s="1994"/>
      <c r="K468" s="197"/>
    </row>
    <row r="469" spans="1:17" hidden="1">
      <c r="A469" s="267"/>
      <c r="B469" s="267"/>
      <c r="C469" s="267"/>
      <c r="D469" s="267"/>
      <c r="E469" s="267"/>
      <c r="F469" s="267"/>
      <c r="G469" s="267"/>
      <c r="H469" s="267"/>
      <c r="I469" s="1986" t="s">
        <v>545</v>
      </c>
      <c r="J469" s="1986"/>
    </row>
    <row r="470" spans="1:17" ht="54" hidden="1">
      <c r="A470" s="35" t="s">
        <v>77</v>
      </c>
      <c r="B470" s="35" t="s">
        <v>67</v>
      </c>
      <c r="C470" s="260" t="s">
        <v>505</v>
      </c>
      <c r="D470" s="260" t="s">
        <v>506</v>
      </c>
      <c r="E470" s="260" t="s">
        <v>507</v>
      </c>
      <c r="G470" s="267"/>
      <c r="H470" s="267"/>
      <c r="I470" s="215" t="s">
        <v>186</v>
      </c>
      <c r="J470" s="215" t="s">
        <v>546</v>
      </c>
      <c r="K470" s="202"/>
    </row>
    <row r="471" spans="1:17" hidden="1">
      <c r="A471" s="173">
        <v>1</v>
      </c>
      <c r="B471" s="173">
        <v>2</v>
      </c>
      <c r="C471" s="195">
        <v>3</v>
      </c>
      <c r="D471" s="195">
        <v>4</v>
      </c>
      <c r="E471" s="195">
        <v>5</v>
      </c>
      <c r="G471" s="267"/>
      <c r="H471" s="267"/>
      <c r="I471" s="216"/>
      <c r="J471" s="215"/>
    </row>
    <row r="472" spans="1:17" ht="136.80000000000001" hidden="1">
      <c r="A472" s="166">
        <v>1</v>
      </c>
      <c r="B472" s="172" t="s">
        <v>496</v>
      </c>
      <c r="C472" s="258"/>
      <c r="D472" s="159">
        <v>12</v>
      </c>
      <c r="E472" s="167"/>
      <c r="G472" s="168"/>
      <c r="H472" s="169"/>
      <c r="I472" s="220"/>
      <c r="J472" s="220"/>
    </row>
    <row r="473" spans="1:17" hidden="1">
      <c r="A473" s="166">
        <v>2</v>
      </c>
      <c r="B473" s="172" t="s">
        <v>533</v>
      </c>
      <c r="C473" s="258"/>
      <c r="D473" s="159"/>
      <c r="E473" s="167"/>
      <c r="G473" s="168"/>
      <c r="H473" s="169"/>
      <c r="I473" s="220"/>
      <c r="J473" s="220"/>
    </row>
    <row r="474" spans="1:17" hidden="1">
      <c r="A474" s="229"/>
      <c r="B474" s="227" t="s">
        <v>73</v>
      </c>
      <c r="C474" s="230"/>
      <c r="D474" s="231"/>
      <c r="E474" s="228">
        <f>E473+E472</f>
        <v>0</v>
      </c>
      <c r="G474" s="267"/>
      <c r="H474" s="267"/>
      <c r="I474" s="217">
        <f>SUM(I472:I473)</f>
        <v>0</v>
      </c>
      <c r="J474" s="217">
        <f>SUM(J472:J473)</f>
        <v>0</v>
      </c>
    </row>
    <row r="475" spans="1:17" hidden="1"/>
    <row r="476" spans="1:17" hidden="1">
      <c r="A476" s="1993" t="s">
        <v>621</v>
      </c>
      <c r="B476" s="1993"/>
      <c r="C476" s="1993"/>
      <c r="D476" s="1993"/>
      <c r="E476" s="1993"/>
      <c r="F476" s="1993"/>
      <c r="G476" s="1993"/>
      <c r="H476" s="1993"/>
      <c r="I476" s="1993"/>
      <c r="J476" s="1993"/>
    </row>
    <row r="477" spans="1:17" hidden="1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</row>
    <row r="478" spans="1:17" hidden="1">
      <c r="A478" s="2009" t="s">
        <v>494</v>
      </c>
      <c r="B478" s="2009"/>
      <c r="C478" s="2009"/>
      <c r="D478" s="2009"/>
      <c r="E478" s="2009"/>
      <c r="F478" s="2009"/>
      <c r="G478" s="2009"/>
      <c r="H478" s="2009"/>
      <c r="I478" s="2009"/>
      <c r="J478" s="2009"/>
      <c r="K478" s="207"/>
    </row>
    <row r="479" spans="1:17" hidden="1">
      <c r="A479" s="256"/>
      <c r="B479" s="45"/>
      <c r="C479" s="256"/>
      <c r="D479" s="256"/>
      <c r="E479" s="256"/>
      <c r="F479" s="256"/>
      <c r="I479" s="1986" t="s">
        <v>545</v>
      </c>
      <c r="J479" s="1986"/>
      <c r="K479" s="193"/>
    </row>
    <row r="480" spans="1:17" ht="68.400000000000006" hidden="1">
      <c r="A480" s="260" t="s">
        <v>77</v>
      </c>
      <c r="B480" s="260" t="s">
        <v>67</v>
      </c>
      <c r="C480" s="260" t="s">
        <v>93</v>
      </c>
      <c r="D480" s="260" t="s">
        <v>91</v>
      </c>
      <c r="E480" s="260" t="s">
        <v>92</v>
      </c>
      <c r="F480" s="260" t="s">
        <v>133</v>
      </c>
      <c r="I480" s="215" t="s">
        <v>186</v>
      </c>
      <c r="J480" s="215" t="s">
        <v>546</v>
      </c>
      <c r="K480" s="204"/>
      <c r="O480" s="188"/>
    </row>
    <row r="481" spans="1:17" hidden="1">
      <c r="A481" s="195">
        <v>1</v>
      </c>
      <c r="B481" s="195">
        <v>2</v>
      </c>
      <c r="C481" s="195">
        <v>3</v>
      </c>
      <c r="D481" s="195">
        <v>4</v>
      </c>
      <c r="E481" s="195">
        <v>5</v>
      </c>
      <c r="F481" s="195">
        <v>6</v>
      </c>
      <c r="G481" s="160"/>
      <c r="H481" s="160"/>
      <c r="I481" s="218"/>
      <c r="J481" s="218"/>
      <c r="O481" s="188"/>
    </row>
    <row r="482" spans="1:17" ht="68.400000000000006" hidden="1">
      <c r="A482" s="260">
        <v>1</v>
      </c>
      <c r="B482" s="31" t="s">
        <v>81</v>
      </c>
      <c r="C482" s="260" t="s">
        <v>74</v>
      </c>
      <c r="D482" s="260" t="s">
        <v>74</v>
      </c>
      <c r="E482" s="260" t="s">
        <v>74</v>
      </c>
      <c r="F482" s="21">
        <f>F484</f>
        <v>0</v>
      </c>
      <c r="I482" s="219">
        <f>I484</f>
        <v>0</v>
      </c>
      <c r="J482" s="219">
        <f>J484</f>
        <v>0</v>
      </c>
      <c r="O482" s="188"/>
    </row>
    <row r="483" spans="1:17" s="160" customFormat="1" hidden="1">
      <c r="A483" s="2008" t="s">
        <v>82</v>
      </c>
      <c r="B483" s="31" t="s">
        <v>2</v>
      </c>
      <c r="C483" s="260"/>
      <c r="D483" s="260"/>
      <c r="E483" s="260"/>
      <c r="F483" s="21"/>
      <c r="G483" s="149"/>
      <c r="H483" s="149"/>
      <c r="I483" s="219"/>
      <c r="J483" s="219"/>
      <c r="K483" s="161"/>
      <c r="O483" s="281"/>
      <c r="P483" s="283"/>
      <c r="Q483" s="283"/>
    </row>
    <row r="484" spans="1:17" ht="68.400000000000006" hidden="1">
      <c r="A484" s="2008"/>
      <c r="B484" s="31" t="s">
        <v>83</v>
      </c>
      <c r="C484" s="260" t="e">
        <f>F484/E484/D484</f>
        <v>#DIV/0!</v>
      </c>
      <c r="D484" s="260"/>
      <c r="E484" s="260"/>
      <c r="F484" s="21"/>
      <c r="I484" s="225"/>
      <c r="J484" s="225"/>
      <c r="O484" s="188"/>
    </row>
    <row r="485" spans="1:17" ht="68.400000000000006" hidden="1">
      <c r="A485" s="260">
        <v>2</v>
      </c>
      <c r="B485" s="31" t="s">
        <v>87</v>
      </c>
      <c r="C485" s="260" t="s">
        <v>74</v>
      </c>
      <c r="D485" s="260" t="s">
        <v>74</v>
      </c>
      <c r="E485" s="260" t="s">
        <v>74</v>
      </c>
      <c r="F485" s="21">
        <f>F487</f>
        <v>0</v>
      </c>
      <c r="I485" s="219">
        <f>I487</f>
        <v>0</v>
      </c>
      <c r="J485" s="219">
        <f>J487</f>
        <v>0</v>
      </c>
      <c r="O485" s="188"/>
    </row>
    <row r="486" spans="1:17" hidden="1">
      <c r="A486" s="2008" t="s">
        <v>88</v>
      </c>
      <c r="B486" s="31" t="s">
        <v>2</v>
      </c>
      <c r="C486" s="260"/>
      <c r="D486" s="260"/>
      <c r="E486" s="260"/>
      <c r="F486" s="21"/>
      <c r="I486" s="219"/>
      <c r="J486" s="219"/>
      <c r="O486" s="188"/>
    </row>
    <row r="487" spans="1:17" ht="68.400000000000006" hidden="1">
      <c r="A487" s="2008"/>
      <c r="B487" s="31" t="s">
        <v>83</v>
      </c>
      <c r="C487" s="260" t="e">
        <f t="shared" ref="C487" si="11">F487/E487/D487</f>
        <v>#DIV/0!</v>
      </c>
      <c r="D487" s="260"/>
      <c r="E487" s="260"/>
      <c r="F487" s="21"/>
      <c r="I487" s="225"/>
      <c r="J487" s="225"/>
      <c r="O487" s="188"/>
    </row>
    <row r="488" spans="1:17" hidden="1">
      <c r="A488" s="229"/>
      <c r="B488" s="227" t="s">
        <v>73</v>
      </c>
      <c r="C488" s="226" t="s">
        <v>74</v>
      </c>
      <c r="D488" s="226" t="s">
        <v>74</v>
      </c>
      <c r="E488" s="226" t="s">
        <v>74</v>
      </c>
      <c r="F488" s="228">
        <f>F485+F482</f>
        <v>0</v>
      </c>
      <c r="I488" s="219">
        <f>I482+I485</f>
        <v>0</v>
      </c>
      <c r="J488" s="219">
        <f>J482+J485</f>
        <v>0</v>
      </c>
      <c r="O488" s="188"/>
    </row>
    <row r="489" spans="1:17" hidden="1">
      <c r="A489" s="38"/>
      <c r="B489" s="32"/>
      <c r="C489" s="38"/>
      <c r="D489" s="38"/>
      <c r="E489" s="38"/>
      <c r="F489" s="38"/>
      <c r="G489" s="203"/>
      <c r="O489" s="188"/>
    </row>
    <row r="490" spans="1:17" hidden="1">
      <c r="A490" s="2009" t="s">
        <v>491</v>
      </c>
      <c r="B490" s="2009"/>
      <c r="C490" s="2009"/>
      <c r="D490" s="2009"/>
      <c r="E490" s="2009"/>
      <c r="F490" s="2009"/>
      <c r="G490" s="2009"/>
      <c r="H490" s="2009"/>
      <c r="I490" s="2009"/>
      <c r="J490" s="2009"/>
      <c r="O490" s="188"/>
    </row>
    <row r="491" spans="1:17" hidden="1">
      <c r="A491" s="256"/>
      <c r="B491" s="45"/>
      <c r="C491" s="256"/>
      <c r="D491" s="256"/>
      <c r="E491" s="256"/>
      <c r="F491" s="256"/>
      <c r="I491" s="1986" t="s">
        <v>545</v>
      </c>
      <c r="J491" s="1986"/>
      <c r="O491" s="188"/>
    </row>
    <row r="492" spans="1:17" ht="68.400000000000006" hidden="1">
      <c r="A492" s="260" t="s">
        <v>77</v>
      </c>
      <c r="B492" s="260" t="s">
        <v>67</v>
      </c>
      <c r="C492" s="260" t="s">
        <v>536</v>
      </c>
      <c r="D492" s="260" t="s">
        <v>91</v>
      </c>
      <c r="E492" s="260" t="s">
        <v>92</v>
      </c>
      <c r="F492" s="260" t="s">
        <v>133</v>
      </c>
      <c r="I492" s="215" t="s">
        <v>186</v>
      </c>
      <c r="J492" s="215" t="s">
        <v>546</v>
      </c>
      <c r="K492" s="204"/>
      <c r="O492" s="188"/>
    </row>
    <row r="493" spans="1:17" hidden="1">
      <c r="A493" s="194">
        <v>1</v>
      </c>
      <c r="B493" s="194">
        <v>2</v>
      </c>
      <c r="C493" s="194">
        <v>3</v>
      </c>
      <c r="D493" s="194">
        <v>4</v>
      </c>
      <c r="E493" s="194">
        <v>5</v>
      </c>
      <c r="F493" s="194">
        <v>6</v>
      </c>
      <c r="G493" s="25"/>
      <c r="H493" s="25"/>
      <c r="I493" s="218"/>
      <c r="J493" s="218"/>
      <c r="O493" s="188"/>
    </row>
    <row r="494" spans="1:17" ht="68.400000000000006" hidden="1">
      <c r="A494" s="260">
        <v>1</v>
      </c>
      <c r="B494" s="31" t="s">
        <v>81</v>
      </c>
      <c r="C494" s="260" t="s">
        <v>74</v>
      </c>
      <c r="D494" s="260" t="s">
        <v>74</v>
      </c>
      <c r="E494" s="260" t="s">
        <v>74</v>
      </c>
      <c r="F494" s="21">
        <f>F496+F498+F497+F499</f>
        <v>0</v>
      </c>
      <c r="I494" s="219">
        <f>I496+I497+I498+I499</f>
        <v>0</v>
      </c>
      <c r="J494" s="219">
        <f>J496+J497+J498+J499</f>
        <v>0</v>
      </c>
      <c r="O494" s="188"/>
    </row>
    <row r="495" spans="1:17" s="25" customFormat="1" hidden="1">
      <c r="A495" s="260"/>
      <c r="B495" s="31" t="s">
        <v>2</v>
      </c>
      <c r="C495" s="260"/>
      <c r="D495" s="260"/>
      <c r="E495" s="260"/>
      <c r="F495" s="21"/>
      <c r="G495" s="149"/>
      <c r="H495" s="149"/>
      <c r="I495" s="219"/>
      <c r="J495" s="219"/>
      <c r="K495" s="162"/>
      <c r="O495" s="282"/>
      <c r="P495" s="287"/>
      <c r="Q495" s="287"/>
    </row>
    <row r="496" spans="1:17" ht="45.6" hidden="1">
      <c r="A496" s="260" t="s">
        <v>82</v>
      </c>
      <c r="B496" s="31" t="s">
        <v>85</v>
      </c>
      <c r="C496" s="260" t="e">
        <f t="shared" ref="C496:C497" si="12">F496/E496/D496</f>
        <v>#DIV/0!</v>
      </c>
      <c r="D496" s="260"/>
      <c r="E496" s="260"/>
      <c r="F496" s="21"/>
      <c r="I496" s="225"/>
      <c r="J496" s="225"/>
      <c r="O496" s="188"/>
    </row>
    <row r="497" spans="1:15" ht="45.6" hidden="1">
      <c r="A497" s="260" t="s">
        <v>84</v>
      </c>
      <c r="B497" s="31" t="s">
        <v>86</v>
      </c>
      <c r="C497" s="260" t="e">
        <f t="shared" si="12"/>
        <v>#DIV/0!</v>
      </c>
      <c r="D497" s="260"/>
      <c r="E497" s="260"/>
      <c r="F497" s="21"/>
      <c r="I497" s="225"/>
      <c r="J497" s="225"/>
      <c r="O497" s="188"/>
    </row>
    <row r="498" spans="1:15" hidden="1">
      <c r="A498" s="260"/>
      <c r="B498" s="31"/>
      <c r="C498" s="260"/>
      <c r="D498" s="260"/>
      <c r="E498" s="260"/>
      <c r="F498" s="21"/>
      <c r="I498" s="225"/>
      <c r="J498" s="225"/>
      <c r="O498" s="188"/>
    </row>
    <row r="499" spans="1:15" hidden="1">
      <c r="A499" s="260"/>
      <c r="B499" s="31"/>
      <c r="C499" s="260"/>
      <c r="D499" s="260"/>
      <c r="E499" s="260"/>
      <c r="F499" s="21"/>
      <c r="I499" s="225"/>
      <c r="J499" s="225"/>
      <c r="O499" s="188"/>
    </row>
    <row r="500" spans="1:15" ht="68.400000000000006" hidden="1">
      <c r="A500" s="260">
        <v>2</v>
      </c>
      <c r="B500" s="31" t="s">
        <v>87</v>
      </c>
      <c r="C500" s="260" t="s">
        <v>74</v>
      </c>
      <c r="D500" s="260" t="s">
        <v>74</v>
      </c>
      <c r="E500" s="260" t="s">
        <v>74</v>
      </c>
      <c r="F500" s="21">
        <f>F502+F504+F503+F505</f>
        <v>0</v>
      </c>
      <c r="I500" s="219">
        <f>I502+I503+I504+I505</f>
        <v>0</v>
      </c>
      <c r="J500" s="219">
        <f>J502+J503+J504+J505</f>
        <v>0</v>
      </c>
      <c r="O500" s="188"/>
    </row>
    <row r="501" spans="1:15" hidden="1">
      <c r="A501" s="260"/>
      <c r="B501" s="31" t="s">
        <v>2</v>
      </c>
      <c r="C501" s="260"/>
      <c r="D501" s="260"/>
      <c r="E501" s="260"/>
      <c r="F501" s="21"/>
      <c r="I501" s="219"/>
      <c r="J501" s="219"/>
      <c r="O501" s="188"/>
    </row>
    <row r="502" spans="1:15" ht="45.6" hidden="1">
      <c r="A502" s="260" t="s">
        <v>88</v>
      </c>
      <c r="B502" s="31" t="s">
        <v>85</v>
      </c>
      <c r="C502" s="260" t="e">
        <f t="shared" ref="C502:C503" si="13">F502/E502/D502</f>
        <v>#DIV/0!</v>
      </c>
      <c r="D502" s="260"/>
      <c r="E502" s="260"/>
      <c r="F502" s="21"/>
      <c r="I502" s="225"/>
      <c r="J502" s="225"/>
      <c r="O502" s="188"/>
    </row>
    <row r="503" spans="1:15" ht="45.6" hidden="1">
      <c r="A503" s="260" t="s">
        <v>89</v>
      </c>
      <c r="B503" s="31" t="s">
        <v>86</v>
      </c>
      <c r="C503" s="260" t="e">
        <f t="shared" si="13"/>
        <v>#DIV/0!</v>
      </c>
      <c r="D503" s="260"/>
      <c r="E503" s="260"/>
      <c r="F503" s="21"/>
      <c r="I503" s="225"/>
      <c r="J503" s="225"/>
      <c r="O503" s="188"/>
    </row>
    <row r="504" spans="1:15" hidden="1">
      <c r="A504" s="260"/>
      <c r="B504" s="31"/>
      <c r="C504" s="260"/>
      <c r="D504" s="260"/>
      <c r="E504" s="260"/>
      <c r="F504" s="21"/>
      <c r="I504" s="225"/>
      <c r="J504" s="225"/>
      <c r="O504" s="188"/>
    </row>
    <row r="505" spans="1:15" hidden="1">
      <c r="A505" s="260"/>
      <c r="B505" s="31"/>
      <c r="C505" s="260"/>
      <c r="D505" s="260"/>
      <c r="E505" s="260"/>
      <c r="F505" s="21"/>
      <c r="I505" s="225"/>
      <c r="J505" s="225"/>
      <c r="O505" s="188"/>
    </row>
    <row r="506" spans="1:15" hidden="1">
      <c r="A506" s="229"/>
      <c r="B506" s="227" t="s">
        <v>73</v>
      </c>
      <c r="C506" s="226" t="s">
        <v>74</v>
      </c>
      <c r="D506" s="226" t="s">
        <v>74</v>
      </c>
      <c r="E506" s="226" t="s">
        <v>74</v>
      </c>
      <c r="F506" s="228">
        <f>F500+F494</f>
        <v>0</v>
      </c>
      <c r="I506" s="219">
        <f>I494+I500</f>
        <v>0</v>
      </c>
      <c r="J506" s="219">
        <f>J494+J500</f>
        <v>0</v>
      </c>
      <c r="O506" s="188"/>
    </row>
    <row r="507" spans="1:15" hidden="1">
      <c r="A507" s="38"/>
      <c r="B507" s="32"/>
      <c r="C507" s="38"/>
      <c r="D507" s="38"/>
      <c r="E507" s="38"/>
      <c r="F507" s="38"/>
      <c r="O507" s="188"/>
    </row>
    <row r="508" spans="1:15" hidden="1">
      <c r="A508" s="2009" t="s">
        <v>492</v>
      </c>
      <c r="B508" s="2009"/>
      <c r="C508" s="2009"/>
      <c r="D508" s="2009"/>
      <c r="E508" s="2009"/>
      <c r="F508" s="2009"/>
      <c r="G508" s="2009"/>
      <c r="H508" s="2009"/>
      <c r="I508" s="2009"/>
      <c r="J508" s="2009"/>
      <c r="O508" s="188"/>
    </row>
    <row r="509" spans="1:15" hidden="1">
      <c r="A509" s="256"/>
      <c r="B509" s="45"/>
      <c r="C509" s="256"/>
      <c r="D509" s="256"/>
      <c r="E509" s="256"/>
      <c r="F509" s="256"/>
      <c r="I509" s="1986" t="s">
        <v>545</v>
      </c>
      <c r="J509" s="1986"/>
      <c r="O509" s="188"/>
    </row>
    <row r="510" spans="1:15" ht="91.2" hidden="1">
      <c r="A510" s="260" t="s">
        <v>77</v>
      </c>
      <c r="B510" s="260" t="s">
        <v>67</v>
      </c>
      <c r="C510" s="260" t="s">
        <v>96</v>
      </c>
      <c r="D510" s="260" t="s">
        <v>94</v>
      </c>
      <c r="E510" s="260" t="s">
        <v>97</v>
      </c>
      <c r="F510" s="260" t="s">
        <v>95</v>
      </c>
      <c r="I510" s="215" t="s">
        <v>186</v>
      </c>
      <c r="J510" s="215" t="s">
        <v>546</v>
      </c>
      <c r="K510" s="204"/>
      <c r="O510" s="188"/>
    </row>
    <row r="511" spans="1:15" hidden="1">
      <c r="A511" s="195">
        <v>1</v>
      </c>
      <c r="B511" s="195">
        <v>2</v>
      </c>
      <c r="C511" s="195">
        <v>3</v>
      </c>
      <c r="D511" s="195">
        <v>4</v>
      </c>
      <c r="E511" s="195">
        <v>5</v>
      </c>
      <c r="F511" s="195">
        <v>6</v>
      </c>
      <c r="G511" s="160"/>
      <c r="H511" s="160"/>
      <c r="I511" s="218"/>
      <c r="J511" s="218"/>
      <c r="O511" s="188"/>
    </row>
    <row r="512" spans="1:15" hidden="1">
      <c r="A512" s="260">
        <v>1</v>
      </c>
      <c r="B512" s="31" t="s">
        <v>98</v>
      </c>
      <c r="C512" s="260"/>
      <c r="D512" s="260"/>
      <c r="E512" s="260">
        <v>50</v>
      </c>
      <c r="F512" s="21">
        <f>E512*D512*C512</f>
        <v>0</v>
      </c>
      <c r="I512" s="220"/>
      <c r="J512" s="220"/>
      <c r="O512" s="188"/>
    </row>
    <row r="513" spans="1:17" s="160" customFormat="1" hidden="1">
      <c r="A513" s="229"/>
      <c r="B513" s="227" t="s">
        <v>73</v>
      </c>
      <c r="C513" s="226" t="s">
        <v>74</v>
      </c>
      <c r="D513" s="226" t="s">
        <v>74</v>
      </c>
      <c r="E513" s="226" t="s">
        <v>74</v>
      </c>
      <c r="F513" s="228">
        <f>F512</f>
        <v>0</v>
      </c>
      <c r="G513" s="149"/>
      <c r="H513" s="149"/>
      <c r="I513" s="217">
        <f>I512</f>
        <v>0</v>
      </c>
      <c r="J513" s="217">
        <f>J512</f>
        <v>0</v>
      </c>
      <c r="K513" s="161"/>
      <c r="O513" s="281"/>
      <c r="P513" s="283"/>
      <c r="Q513" s="283"/>
    </row>
    <row r="514" spans="1:17" hidden="1">
      <c r="O514" s="188"/>
    </row>
    <row r="515" spans="1:17" ht="65.25" hidden="1" customHeight="1">
      <c r="A515" s="2010" t="s">
        <v>620</v>
      </c>
      <c r="B515" s="2010"/>
      <c r="C515" s="2010"/>
      <c r="D515" s="2010"/>
      <c r="E515" s="2010"/>
      <c r="F515" s="2010"/>
      <c r="G515" s="2010"/>
      <c r="H515" s="2010"/>
      <c r="I515" s="2010"/>
      <c r="J515" s="2010"/>
      <c r="O515" s="188"/>
    </row>
    <row r="516" spans="1:17" hidden="1">
      <c r="A516" s="263"/>
      <c r="B516" s="263"/>
      <c r="C516" s="263"/>
      <c r="D516" s="263"/>
      <c r="E516" s="263"/>
      <c r="F516" s="263"/>
      <c r="G516" s="263"/>
      <c r="H516" s="263"/>
      <c r="I516" s="263"/>
      <c r="J516" s="263"/>
    </row>
    <row r="517" spans="1:17" hidden="1">
      <c r="A517" s="2004" t="s">
        <v>491</v>
      </c>
      <c r="B517" s="2004"/>
      <c r="C517" s="2004"/>
      <c r="D517" s="2004"/>
      <c r="E517" s="2004"/>
      <c r="F517" s="2004"/>
      <c r="G517" s="2004"/>
      <c r="H517" s="2004"/>
      <c r="I517" s="2004"/>
      <c r="J517" s="2004"/>
      <c r="K517" s="206"/>
    </row>
    <row r="518" spans="1:17" hidden="1">
      <c r="A518" s="2012"/>
      <c r="B518" s="2012"/>
      <c r="C518" s="2012"/>
      <c r="D518" s="2012"/>
      <c r="E518" s="2012"/>
      <c r="F518" s="38"/>
      <c r="I518" s="1986" t="s">
        <v>545</v>
      </c>
      <c r="J518" s="1986"/>
      <c r="K518" s="263"/>
    </row>
    <row r="519" spans="1:17" ht="54" hidden="1">
      <c r="A519" s="260" t="s">
        <v>68</v>
      </c>
      <c r="B519" s="260" t="s">
        <v>67</v>
      </c>
      <c r="C519" s="260" t="s">
        <v>80</v>
      </c>
      <c r="D519" s="260" t="s">
        <v>128</v>
      </c>
      <c r="E519" s="260" t="s">
        <v>129</v>
      </c>
      <c r="I519" s="215" t="s">
        <v>186</v>
      </c>
      <c r="J519" s="215" t="s">
        <v>546</v>
      </c>
      <c r="K519" s="163"/>
    </row>
    <row r="520" spans="1:17" hidden="1">
      <c r="A520" s="195">
        <v>1</v>
      </c>
      <c r="B520" s="195">
        <v>2</v>
      </c>
      <c r="C520" s="195">
        <v>3</v>
      </c>
      <c r="D520" s="195">
        <v>4</v>
      </c>
      <c r="E520" s="195">
        <v>5</v>
      </c>
      <c r="F520" s="160"/>
      <c r="G520" s="160"/>
      <c r="H520" s="160"/>
      <c r="I520" s="218"/>
      <c r="J520" s="218"/>
    </row>
    <row r="521" spans="1:17" ht="114" hidden="1">
      <c r="A521" s="260">
        <v>1</v>
      </c>
      <c r="B521" s="31" t="s">
        <v>163</v>
      </c>
      <c r="C521" s="260"/>
      <c r="D521" s="258" t="e">
        <f>E521/C521</f>
        <v>#DIV/0!</v>
      </c>
      <c r="E521" s="258"/>
      <c r="I521" s="220"/>
      <c r="J521" s="220"/>
    </row>
    <row r="522" spans="1:17" s="160" customFormat="1" hidden="1">
      <c r="A522" s="226"/>
      <c r="B522" s="227" t="s">
        <v>73</v>
      </c>
      <c r="C522" s="226"/>
      <c r="D522" s="226" t="s">
        <v>74</v>
      </c>
      <c r="E522" s="228">
        <f>E521</f>
        <v>0</v>
      </c>
      <c r="F522" s="149"/>
      <c r="G522" s="149"/>
      <c r="H522" s="149"/>
      <c r="I522" s="217">
        <f>I521</f>
        <v>0</v>
      </c>
      <c r="J522" s="217">
        <f>J521</f>
        <v>0</v>
      </c>
      <c r="K522" s="161"/>
      <c r="O522" s="283"/>
      <c r="P522" s="283"/>
      <c r="Q522" s="283"/>
    </row>
    <row r="523" spans="1:17" hidden="1"/>
    <row r="524" spans="1:17" ht="48.75" hidden="1" customHeight="1">
      <c r="A524" s="2010" t="s">
        <v>619</v>
      </c>
      <c r="B524" s="2010"/>
      <c r="C524" s="2010"/>
      <c r="D524" s="2010"/>
      <c r="E524" s="2010"/>
      <c r="F524" s="2010"/>
      <c r="G524" s="2010"/>
      <c r="H524" s="2010"/>
      <c r="I524" s="2010"/>
      <c r="J524" s="2010"/>
    </row>
    <row r="525" spans="1:17" hidden="1">
      <c r="A525" s="38"/>
      <c r="B525" s="32"/>
      <c r="C525" s="38"/>
      <c r="D525" s="38"/>
      <c r="E525" s="38"/>
      <c r="F525" s="38"/>
    </row>
    <row r="526" spans="1:17" hidden="1">
      <c r="A526" s="2004" t="s">
        <v>495</v>
      </c>
      <c r="B526" s="2004"/>
      <c r="C526" s="2004"/>
      <c r="D526" s="2004"/>
      <c r="E526" s="2004"/>
      <c r="F526" s="2004"/>
      <c r="G526" s="2004"/>
      <c r="H526" s="2004"/>
      <c r="I526" s="2004"/>
      <c r="J526" s="2004"/>
      <c r="K526" s="206"/>
    </row>
    <row r="527" spans="1:17" hidden="1">
      <c r="A527" s="44"/>
      <c r="B527" s="32"/>
      <c r="C527" s="38"/>
      <c r="D527" s="38"/>
      <c r="E527" s="38"/>
      <c r="F527" s="38"/>
      <c r="I527" s="1986" t="s">
        <v>545</v>
      </c>
      <c r="J527" s="1986"/>
    </row>
    <row r="528" spans="1:17" ht="68.400000000000006" hidden="1">
      <c r="A528" s="260" t="s">
        <v>77</v>
      </c>
      <c r="B528" s="260" t="s">
        <v>99</v>
      </c>
      <c r="C528" s="260" t="s">
        <v>106</v>
      </c>
      <c r="D528" s="260" t="s">
        <v>107</v>
      </c>
      <c r="F528" s="38"/>
      <c r="I528" s="215" t="s">
        <v>186</v>
      </c>
      <c r="J528" s="215" t="s">
        <v>546</v>
      </c>
    </row>
    <row r="529" spans="1:17" hidden="1">
      <c r="A529" s="195">
        <v>1</v>
      </c>
      <c r="B529" s="195">
        <v>2</v>
      </c>
      <c r="C529" s="195">
        <v>3</v>
      </c>
      <c r="D529" s="195">
        <v>4</v>
      </c>
      <c r="E529" s="160"/>
      <c r="F529" s="14"/>
      <c r="G529" s="160"/>
      <c r="H529" s="160"/>
      <c r="I529" s="215"/>
      <c r="J529" s="215"/>
    </row>
    <row r="530" spans="1:17" ht="45.6" hidden="1">
      <c r="A530" s="264">
        <v>1</v>
      </c>
      <c r="B530" s="47" t="s">
        <v>100</v>
      </c>
      <c r="C530" s="264" t="s">
        <v>74</v>
      </c>
      <c r="D530" s="21">
        <f>D531</f>
        <v>0</v>
      </c>
      <c r="F530" s="38"/>
      <c r="I530" s="220">
        <f>I531</f>
        <v>0</v>
      </c>
      <c r="J530" s="220">
        <f>J531</f>
        <v>0</v>
      </c>
    </row>
    <row r="531" spans="1:17" s="160" customFormat="1" hidden="1">
      <c r="A531" s="260" t="s">
        <v>82</v>
      </c>
      <c r="B531" s="31" t="s">
        <v>101</v>
      </c>
      <c r="C531" s="258">
        <f>J466+E472</f>
        <v>0</v>
      </c>
      <c r="D531" s="258"/>
      <c r="E531" s="149"/>
      <c r="F531" s="38"/>
      <c r="G531" s="149"/>
      <c r="H531" s="149"/>
      <c r="I531" s="220"/>
      <c r="J531" s="220"/>
      <c r="K531" s="156">
        <f>C531*0.22</f>
        <v>0</v>
      </c>
      <c r="L531" s="2021" t="s">
        <v>176</v>
      </c>
      <c r="O531" s="283"/>
      <c r="P531" s="283"/>
      <c r="Q531" s="283"/>
    </row>
    <row r="532" spans="1:17" ht="45.6" hidden="1">
      <c r="A532" s="264">
        <v>2</v>
      </c>
      <c r="B532" s="47" t="s">
        <v>102</v>
      </c>
      <c r="C532" s="264" t="s">
        <v>74</v>
      </c>
      <c r="D532" s="21">
        <f>D534+D535</f>
        <v>0</v>
      </c>
      <c r="F532" s="38"/>
      <c r="I532" s="220">
        <f>I534+I535+I536</f>
        <v>0</v>
      </c>
      <c r="J532" s="220">
        <f>J534+J535+J536</f>
        <v>0</v>
      </c>
      <c r="K532" s="156"/>
      <c r="L532" s="2021"/>
    </row>
    <row r="533" spans="1:17" hidden="1">
      <c r="A533" s="2008" t="s">
        <v>88</v>
      </c>
      <c r="B533" s="31" t="s">
        <v>2</v>
      </c>
      <c r="C533" s="260"/>
      <c r="D533" s="258"/>
      <c r="F533" s="38"/>
      <c r="I533" s="220"/>
      <c r="J533" s="220"/>
      <c r="K533" s="156"/>
      <c r="L533" s="2021"/>
      <c r="N533" s="48"/>
      <c r="O533" s="48"/>
      <c r="P533" s="48"/>
      <c r="Q533" s="48"/>
    </row>
    <row r="534" spans="1:17" ht="68.400000000000006" hidden="1">
      <c r="A534" s="2008"/>
      <c r="B534" s="31" t="s">
        <v>103</v>
      </c>
      <c r="C534" s="23">
        <f>C531</f>
        <v>0</v>
      </c>
      <c r="D534" s="258"/>
      <c r="F534" s="38"/>
      <c r="I534" s="220"/>
      <c r="J534" s="220"/>
      <c r="K534" s="156">
        <f>C534*0.029</f>
        <v>0</v>
      </c>
      <c r="L534" s="2021"/>
      <c r="N534" s="48"/>
      <c r="O534" s="48"/>
      <c r="P534" s="48"/>
      <c r="Q534" s="48"/>
    </row>
    <row r="535" spans="1:17" ht="68.400000000000006" hidden="1">
      <c r="A535" s="260" t="s">
        <v>90</v>
      </c>
      <c r="B535" s="31" t="s">
        <v>104</v>
      </c>
      <c r="C535" s="258">
        <f>C531</f>
        <v>0</v>
      </c>
      <c r="D535" s="258"/>
      <c r="F535" s="38"/>
      <c r="I535" s="220"/>
      <c r="J535" s="220"/>
      <c r="K535" s="156">
        <f>C535*0.002</f>
        <v>0</v>
      </c>
      <c r="L535" s="2021"/>
      <c r="N535" s="48"/>
      <c r="O535" s="48"/>
      <c r="P535" s="48"/>
      <c r="Q535" s="48"/>
    </row>
    <row r="536" spans="1:17" ht="68.400000000000006" hidden="1">
      <c r="A536" s="264">
        <v>3</v>
      </c>
      <c r="B536" s="47" t="s">
        <v>105</v>
      </c>
      <c r="C536" s="258">
        <f>C531</f>
        <v>0</v>
      </c>
      <c r="D536" s="258"/>
      <c r="F536" s="38"/>
      <c r="I536" s="220"/>
      <c r="J536" s="220"/>
      <c r="K536" s="156">
        <f>C536*0.051</f>
        <v>0</v>
      </c>
      <c r="L536" s="2021"/>
      <c r="N536" s="48"/>
      <c r="O536" s="48"/>
      <c r="P536" s="48"/>
      <c r="Q536" s="48"/>
    </row>
    <row r="537" spans="1:17" hidden="1">
      <c r="A537" s="264">
        <v>4</v>
      </c>
      <c r="B537" s="47" t="s">
        <v>165</v>
      </c>
      <c r="C537" s="258"/>
      <c r="D537" s="258"/>
      <c r="F537" s="38"/>
      <c r="I537" s="220"/>
      <c r="J537" s="220"/>
      <c r="N537" s="48"/>
      <c r="O537" s="48"/>
      <c r="P537" s="48"/>
      <c r="Q537" s="48"/>
    </row>
    <row r="538" spans="1:17" hidden="1">
      <c r="A538" s="226"/>
      <c r="B538" s="227" t="s">
        <v>73</v>
      </c>
      <c r="C538" s="226" t="s">
        <v>74</v>
      </c>
      <c r="D538" s="228">
        <f>D536+D532+D530+D537</f>
        <v>0</v>
      </c>
      <c r="F538" s="38"/>
      <c r="I538" s="217">
        <f>I537+I536+I532+I530</f>
        <v>0</v>
      </c>
      <c r="J538" s="217">
        <f>J537+J536+J532+J530</f>
        <v>0</v>
      </c>
      <c r="N538" s="48"/>
      <c r="O538" s="48"/>
      <c r="P538" s="48"/>
      <c r="Q538" s="48"/>
    </row>
    <row r="539" spans="1:17" hidden="1"/>
    <row r="540" spans="1:17" ht="51" hidden="1" customHeight="1">
      <c r="A540" s="2011" t="s">
        <v>618</v>
      </c>
      <c r="B540" s="2011"/>
      <c r="C540" s="2011"/>
      <c r="D540" s="2011"/>
      <c r="E540" s="2011"/>
      <c r="F540" s="2011"/>
      <c r="G540" s="2011"/>
      <c r="H540" s="2011"/>
      <c r="I540" s="2011"/>
      <c r="J540" s="2011"/>
    </row>
    <row r="541" spans="1:17" hidden="1"/>
    <row r="542" spans="1:17" hidden="1">
      <c r="A542" s="1994" t="s">
        <v>535</v>
      </c>
      <c r="B542" s="1994"/>
      <c r="C542" s="1994"/>
      <c r="D542" s="1994"/>
      <c r="E542" s="1994"/>
      <c r="F542" s="1994"/>
      <c r="G542" s="1994"/>
      <c r="H542" s="1994"/>
      <c r="I542" s="1994"/>
      <c r="J542" s="1994"/>
      <c r="K542" s="208"/>
    </row>
    <row r="543" spans="1:17" hidden="1">
      <c r="A543" s="267"/>
      <c r="B543" s="267"/>
      <c r="C543" s="267"/>
      <c r="D543" s="267"/>
      <c r="E543" s="267"/>
      <c r="F543" s="267"/>
      <c r="G543" s="267"/>
      <c r="H543" s="267"/>
      <c r="I543" s="1986" t="s">
        <v>545</v>
      </c>
      <c r="J543" s="1986"/>
    </row>
    <row r="544" spans="1:17" ht="54" hidden="1">
      <c r="A544" s="35" t="s">
        <v>77</v>
      </c>
      <c r="B544" s="35" t="s">
        <v>67</v>
      </c>
      <c r="C544" s="260" t="s">
        <v>505</v>
      </c>
      <c r="D544" s="260" t="s">
        <v>506</v>
      </c>
      <c r="E544" s="260" t="s">
        <v>168</v>
      </c>
      <c r="G544" s="267"/>
      <c r="H544" s="267"/>
      <c r="I544" s="215" t="s">
        <v>186</v>
      </c>
      <c r="J544" s="215" t="s">
        <v>546</v>
      </c>
      <c r="K544" s="202"/>
    </row>
    <row r="545" spans="1:20" hidden="1">
      <c r="A545" s="173">
        <v>1</v>
      </c>
      <c r="B545" s="173">
        <v>2</v>
      </c>
      <c r="C545" s="195">
        <v>3</v>
      </c>
      <c r="D545" s="195">
        <v>4</v>
      </c>
      <c r="E545" s="195">
        <v>5</v>
      </c>
      <c r="G545" s="267"/>
      <c r="H545" s="267"/>
      <c r="I545" s="220"/>
      <c r="J545" s="220"/>
    </row>
    <row r="546" spans="1:20" ht="68.400000000000006" hidden="1">
      <c r="A546" s="166">
        <v>1</v>
      </c>
      <c r="B546" s="183" t="s">
        <v>539</v>
      </c>
      <c r="C546" s="258"/>
      <c r="D546" s="159" t="e">
        <f>E546/C546*100</f>
        <v>#DIV/0!</v>
      </c>
      <c r="E546" s="167"/>
      <c r="G546" s="168"/>
      <c r="H546" s="169"/>
      <c r="I546" s="220"/>
      <c r="J546" s="220"/>
    </row>
    <row r="547" spans="1:20" ht="91.2" hidden="1">
      <c r="A547" s="166">
        <v>2</v>
      </c>
      <c r="B547" s="183" t="s">
        <v>537</v>
      </c>
      <c r="C547" s="258"/>
      <c r="D547" s="159" t="e">
        <f>E547/C547*100</f>
        <v>#DIV/0!</v>
      </c>
      <c r="E547" s="167"/>
      <c r="G547" s="168"/>
      <c r="H547" s="169"/>
      <c r="I547" s="220"/>
      <c r="J547" s="220"/>
    </row>
    <row r="548" spans="1:20" ht="91.2" hidden="1">
      <c r="A548" s="166">
        <v>3</v>
      </c>
      <c r="B548" s="183" t="s">
        <v>538</v>
      </c>
      <c r="C548" s="258"/>
      <c r="D548" s="159" t="e">
        <f>E548/C548*100</f>
        <v>#DIV/0!</v>
      </c>
      <c r="E548" s="167"/>
      <c r="G548" s="168"/>
      <c r="H548" s="169"/>
      <c r="I548" s="220"/>
      <c r="J548" s="220"/>
    </row>
    <row r="549" spans="1:20" hidden="1">
      <c r="A549" s="229"/>
      <c r="B549" s="227" t="s">
        <v>73</v>
      </c>
      <c r="C549" s="230"/>
      <c r="D549" s="231"/>
      <c r="E549" s="228">
        <f>E546</f>
        <v>0</v>
      </c>
      <c r="G549" s="267"/>
      <c r="H549" s="267"/>
      <c r="I549" s="217">
        <f>I546</f>
        <v>0</v>
      </c>
      <c r="J549" s="217">
        <f>J546</f>
        <v>0</v>
      </c>
    </row>
    <row r="550" spans="1:20" hidden="1"/>
    <row r="551" spans="1:20" hidden="1">
      <c r="A551" s="2011" t="s">
        <v>617</v>
      </c>
      <c r="B551" s="2011"/>
      <c r="C551" s="2011"/>
      <c r="D551" s="2011"/>
      <c r="E551" s="2011"/>
      <c r="F551" s="2011"/>
      <c r="G551" s="2011"/>
      <c r="H551" s="2011"/>
      <c r="I551" s="2011"/>
      <c r="J551" s="2011"/>
    </row>
    <row r="552" spans="1:20" hidden="1"/>
    <row r="553" spans="1:20" hidden="1">
      <c r="A553" s="2004" t="s">
        <v>504</v>
      </c>
      <c r="B553" s="2004"/>
      <c r="C553" s="2004"/>
      <c r="D553" s="2004"/>
      <c r="E553" s="2004"/>
      <c r="F553" s="2004"/>
      <c r="G553" s="2004"/>
      <c r="H553" s="2004"/>
      <c r="I553" s="2004"/>
      <c r="J553" s="2004"/>
      <c r="K553" s="208"/>
    </row>
    <row r="554" spans="1:20" hidden="1">
      <c r="A554" s="2015"/>
      <c r="B554" s="2015"/>
      <c r="C554" s="2015"/>
      <c r="D554" s="2015"/>
      <c r="E554" s="2015"/>
      <c r="F554" s="38"/>
      <c r="G554" s="33"/>
      <c r="H554" s="33"/>
      <c r="I554" s="1986" t="s">
        <v>545</v>
      </c>
      <c r="J554" s="1986"/>
    </row>
    <row r="555" spans="1:20" s="33" customFormat="1" ht="54" hidden="1">
      <c r="A555" s="260" t="s">
        <v>77</v>
      </c>
      <c r="B555" s="260" t="s">
        <v>67</v>
      </c>
      <c r="C555" s="260" t="s">
        <v>111</v>
      </c>
      <c r="D555" s="260" t="s">
        <v>108</v>
      </c>
      <c r="E555" s="260" t="s">
        <v>33</v>
      </c>
      <c r="I555" s="215" t="s">
        <v>186</v>
      </c>
      <c r="J555" s="215" t="s">
        <v>546</v>
      </c>
      <c r="K555" s="163"/>
      <c r="L555" s="57"/>
      <c r="M555" s="57"/>
      <c r="O555" s="284"/>
      <c r="P555" s="291"/>
      <c r="Q555" s="291"/>
      <c r="R555" s="174"/>
      <c r="S555" s="174"/>
      <c r="T555" s="174"/>
    </row>
    <row r="556" spans="1:20" s="33" customFormat="1" hidden="1">
      <c r="A556" s="195">
        <v>1</v>
      </c>
      <c r="B556" s="195">
        <v>2</v>
      </c>
      <c r="C556" s="195">
        <v>3</v>
      </c>
      <c r="D556" s="195">
        <v>4</v>
      </c>
      <c r="E556" s="195">
        <v>5</v>
      </c>
      <c r="F556" s="179"/>
      <c r="G556" s="179"/>
      <c r="H556" s="179"/>
      <c r="I556" s="220"/>
      <c r="J556" s="220"/>
      <c r="K556" s="37"/>
      <c r="L556" s="57"/>
      <c r="M556" s="57"/>
      <c r="O556" s="284"/>
      <c r="P556" s="291"/>
      <c r="Q556" s="291"/>
      <c r="R556" s="174"/>
      <c r="S556" s="174"/>
      <c r="T556" s="174"/>
    </row>
    <row r="557" spans="1:20" s="33" customFormat="1" hidden="1">
      <c r="A557" s="260">
        <v>1</v>
      </c>
      <c r="B557" s="31" t="s">
        <v>109</v>
      </c>
      <c r="C557" s="176">
        <f>C559</f>
        <v>0</v>
      </c>
      <c r="D557" s="35">
        <f>D559</f>
        <v>1.5</v>
      </c>
      <c r="E557" s="176">
        <f>E559</f>
        <v>0</v>
      </c>
      <c r="I557" s="220">
        <f>I559</f>
        <v>0</v>
      </c>
      <c r="J557" s="220">
        <f>J559</f>
        <v>0</v>
      </c>
      <c r="K557" s="37"/>
      <c r="L557" s="57"/>
      <c r="M557" s="57"/>
      <c r="O557" s="284"/>
      <c r="P557" s="291"/>
      <c r="Q557" s="291"/>
      <c r="R557" s="174"/>
      <c r="S557" s="174"/>
      <c r="T557" s="174"/>
    </row>
    <row r="558" spans="1:20" s="179" customFormat="1" hidden="1">
      <c r="A558" s="260"/>
      <c r="B558" s="31" t="s">
        <v>110</v>
      </c>
      <c r="C558" s="258"/>
      <c r="D558" s="260"/>
      <c r="E558" s="258"/>
      <c r="F558" s="33"/>
      <c r="G558" s="33"/>
      <c r="H558" s="33"/>
      <c r="I558" s="220"/>
      <c r="J558" s="220"/>
      <c r="K558" s="180"/>
      <c r="L558" s="181"/>
      <c r="M558" s="181"/>
      <c r="O558" s="285"/>
      <c r="P558" s="292"/>
      <c r="Q558" s="292"/>
      <c r="R558" s="182"/>
      <c r="S558" s="182"/>
      <c r="T558" s="182"/>
    </row>
    <row r="559" spans="1:20" s="33" customFormat="1" hidden="1">
      <c r="A559" s="260"/>
      <c r="B559" s="31" t="s">
        <v>503</v>
      </c>
      <c r="C559" s="258"/>
      <c r="D559" s="260">
        <v>1.5</v>
      </c>
      <c r="E559" s="258"/>
      <c r="I559" s="220"/>
      <c r="J559" s="220"/>
      <c r="K559" s="37" t="s">
        <v>624</v>
      </c>
      <c r="L559" s="57"/>
      <c r="M559" s="57"/>
      <c r="O559" s="284"/>
      <c r="P559" s="291"/>
      <c r="Q559" s="291"/>
      <c r="R559" s="174"/>
      <c r="S559" s="174"/>
      <c r="T559" s="174"/>
    </row>
    <row r="560" spans="1:20" s="33" customFormat="1" hidden="1">
      <c r="A560" s="226"/>
      <c r="B560" s="227" t="s">
        <v>73</v>
      </c>
      <c r="C560" s="226" t="s">
        <v>74</v>
      </c>
      <c r="D560" s="226" t="s">
        <v>74</v>
      </c>
      <c r="E560" s="228">
        <f>E557</f>
        <v>0</v>
      </c>
      <c r="I560" s="217">
        <f>I557</f>
        <v>0</v>
      </c>
      <c r="J560" s="217">
        <f>J557</f>
        <v>0</v>
      </c>
      <c r="K560" s="37"/>
      <c r="L560" s="57"/>
      <c r="M560" s="57"/>
      <c r="O560" s="284"/>
      <c r="P560" s="291"/>
      <c r="Q560" s="291"/>
      <c r="R560" s="174"/>
      <c r="S560" s="174"/>
      <c r="T560" s="174"/>
    </row>
    <row r="561" spans="1:20" s="33" customFormat="1" hidden="1">
      <c r="A561" s="49"/>
      <c r="B561" s="50"/>
      <c r="C561" s="49"/>
      <c r="D561" s="49"/>
      <c r="E561" s="38"/>
      <c r="F561" s="38"/>
      <c r="K561" s="37"/>
      <c r="L561" s="57"/>
      <c r="M561" s="57"/>
      <c r="O561" s="284"/>
      <c r="P561" s="291"/>
      <c r="Q561" s="291"/>
      <c r="R561" s="174"/>
      <c r="S561" s="174"/>
      <c r="T561" s="174"/>
    </row>
    <row r="562" spans="1:20" s="33" customFormat="1" hidden="1">
      <c r="A562" s="49"/>
      <c r="B562" s="50"/>
      <c r="C562" s="49"/>
      <c r="D562" s="49"/>
      <c r="E562" s="38"/>
      <c r="F562" s="38"/>
      <c r="K562" s="37"/>
      <c r="L562" s="57"/>
      <c r="M562" s="57"/>
      <c r="O562" s="284"/>
      <c r="P562" s="291"/>
      <c r="Q562" s="291"/>
      <c r="R562" s="174"/>
      <c r="S562" s="174"/>
      <c r="T562" s="174"/>
    </row>
    <row r="563" spans="1:20" s="33" customFormat="1" hidden="1">
      <c r="A563" s="49"/>
      <c r="B563" s="50"/>
      <c r="C563" s="49"/>
      <c r="D563" s="49"/>
      <c r="E563" s="38"/>
      <c r="F563" s="38"/>
      <c r="I563" s="1986" t="s">
        <v>545</v>
      </c>
      <c r="J563" s="1986"/>
      <c r="K563" s="37"/>
      <c r="L563" s="57"/>
      <c r="M563" s="57"/>
      <c r="O563" s="284"/>
      <c r="P563" s="291"/>
      <c r="Q563" s="291"/>
      <c r="R563" s="174"/>
      <c r="S563" s="174"/>
      <c r="T563" s="174"/>
    </row>
    <row r="564" spans="1:20" s="33" customFormat="1" ht="114" hidden="1">
      <c r="A564" s="261" t="s">
        <v>77</v>
      </c>
      <c r="B564" s="260" t="s">
        <v>67</v>
      </c>
      <c r="C564" s="261" t="s">
        <v>498</v>
      </c>
      <c r="D564" s="260" t="s">
        <v>108</v>
      </c>
      <c r="E564" s="260" t="s">
        <v>534</v>
      </c>
      <c r="I564" s="215" t="s">
        <v>186</v>
      </c>
      <c r="J564" s="215" t="s">
        <v>546</v>
      </c>
      <c r="K564" s="37"/>
      <c r="L564" s="57"/>
      <c r="M564" s="57"/>
      <c r="O564" s="284"/>
      <c r="P564" s="291"/>
      <c r="Q564" s="291"/>
      <c r="R564" s="174"/>
      <c r="S564" s="174"/>
      <c r="T564" s="174"/>
    </row>
    <row r="565" spans="1:20" s="33" customFormat="1" hidden="1">
      <c r="A565" s="195">
        <v>1</v>
      </c>
      <c r="B565" s="195">
        <v>2</v>
      </c>
      <c r="C565" s="195">
        <v>3</v>
      </c>
      <c r="D565" s="195">
        <v>4</v>
      </c>
      <c r="E565" s="195">
        <v>5</v>
      </c>
      <c r="F565" s="179"/>
      <c r="G565" s="179"/>
      <c r="H565" s="179"/>
      <c r="I565" s="216"/>
      <c r="J565" s="216"/>
      <c r="K565" s="37"/>
      <c r="L565" s="57"/>
      <c r="M565" s="57"/>
      <c r="O565" s="284"/>
      <c r="P565" s="291"/>
      <c r="Q565" s="291"/>
      <c r="R565" s="174"/>
      <c r="S565" s="174"/>
      <c r="T565" s="174"/>
    </row>
    <row r="566" spans="1:20" s="33" customFormat="1" hidden="1">
      <c r="A566" s="34">
        <v>1</v>
      </c>
      <c r="B566" s="177" t="s">
        <v>499</v>
      </c>
      <c r="C566" s="258" t="s">
        <v>43</v>
      </c>
      <c r="D566" s="258" t="s">
        <v>43</v>
      </c>
      <c r="E566" s="258">
        <f>E570</f>
        <v>0</v>
      </c>
      <c r="I566" s="217">
        <f>I567</f>
        <v>0</v>
      </c>
      <c r="J566" s="217">
        <f>J567</f>
        <v>0</v>
      </c>
      <c r="K566" s="37"/>
      <c r="L566" s="57"/>
      <c r="M566" s="57"/>
      <c r="O566" s="284"/>
      <c r="P566" s="291"/>
      <c r="Q566" s="291"/>
      <c r="R566" s="174"/>
      <c r="S566" s="174"/>
      <c r="T566" s="174"/>
    </row>
    <row r="567" spans="1:20" s="179" customFormat="1" hidden="1">
      <c r="A567" s="258"/>
      <c r="B567" s="177" t="s">
        <v>500</v>
      </c>
      <c r="C567" s="258">
        <f>C570</f>
        <v>0</v>
      </c>
      <c r="D567" s="258">
        <f>D570</f>
        <v>2.2000000000000002</v>
      </c>
      <c r="E567" s="258">
        <f>E570</f>
        <v>0</v>
      </c>
      <c r="F567" s="33"/>
      <c r="G567" s="33"/>
      <c r="H567" s="33"/>
      <c r="I567" s="217">
        <f>I570</f>
        <v>0</v>
      </c>
      <c r="J567" s="217">
        <f>J570</f>
        <v>0</v>
      </c>
      <c r="K567" s="180"/>
      <c r="L567" s="181"/>
      <c r="M567" s="181"/>
      <c r="O567" s="285"/>
      <c r="P567" s="292"/>
      <c r="Q567" s="292"/>
      <c r="R567" s="182"/>
      <c r="S567" s="182"/>
      <c r="T567" s="182"/>
    </row>
    <row r="568" spans="1:20" s="33" customFormat="1" hidden="1">
      <c r="A568" s="2013"/>
      <c r="B568" s="177" t="s">
        <v>326</v>
      </c>
      <c r="C568" s="2013"/>
      <c r="D568" s="2013"/>
      <c r="E568" s="2013"/>
      <c r="I568" s="220"/>
      <c r="J568" s="220"/>
      <c r="K568" s="37"/>
      <c r="L568" s="57"/>
      <c r="M568" s="57"/>
      <c r="O568" s="284"/>
      <c r="P568" s="291"/>
      <c r="Q568" s="291"/>
      <c r="R568" s="174"/>
      <c r="S568" s="174"/>
      <c r="T568" s="174"/>
    </row>
    <row r="569" spans="1:20" s="33" customFormat="1" hidden="1">
      <c r="A569" s="2013"/>
      <c r="B569" s="177" t="s">
        <v>501</v>
      </c>
      <c r="C569" s="2013"/>
      <c r="D569" s="2013"/>
      <c r="E569" s="2013"/>
      <c r="I569" s="220"/>
      <c r="J569" s="220"/>
      <c r="K569" s="37"/>
      <c r="L569" s="57"/>
      <c r="M569" s="57"/>
      <c r="O569" s="284"/>
      <c r="P569" s="291"/>
      <c r="Q569" s="291"/>
      <c r="R569" s="174"/>
      <c r="S569" s="174"/>
      <c r="T569" s="174"/>
    </row>
    <row r="570" spans="1:20" s="33" customFormat="1" hidden="1">
      <c r="A570" s="258"/>
      <c r="B570" s="177" t="s">
        <v>502</v>
      </c>
      <c r="C570" s="258">
        <f>E570/D570*100</f>
        <v>0</v>
      </c>
      <c r="D570" s="258">
        <v>2.2000000000000002</v>
      </c>
      <c r="E570" s="258"/>
      <c r="I570" s="220"/>
      <c r="J570" s="220"/>
      <c r="K570" s="37"/>
      <c r="L570" s="57"/>
      <c r="M570" s="57"/>
      <c r="O570" s="284"/>
      <c r="P570" s="291"/>
      <c r="Q570" s="291"/>
      <c r="R570" s="174"/>
      <c r="S570" s="174"/>
      <c r="T570" s="174"/>
    </row>
    <row r="571" spans="1:20" s="33" customFormat="1" hidden="1">
      <c r="A571" s="2013"/>
      <c r="B571" s="258" t="s">
        <v>326</v>
      </c>
      <c r="C571" s="2013"/>
      <c r="D571" s="2013"/>
      <c r="E571" s="2013"/>
      <c r="I571" s="221"/>
      <c r="J571" s="221"/>
      <c r="K571" s="37"/>
      <c r="L571" s="57"/>
      <c r="M571" s="57"/>
      <c r="O571" s="284"/>
      <c r="P571" s="291"/>
      <c r="Q571" s="291"/>
      <c r="R571" s="174"/>
      <c r="S571" s="174"/>
      <c r="T571" s="174"/>
    </row>
    <row r="572" spans="1:20" s="33" customFormat="1" hidden="1">
      <c r="A572" s="2013"/>
      <c r="B572" s="258" t="s">
        <v>501</v>
      </c>
      <c r="C572" s="2013"/>
      <c r="D572" s="2013"/>
      <c r="E572" s="2013"/>
      <c r="I572" s="221"/>
      <c r="J572" s="221"/>
      <c r="K572" s="37"/>
      <c r="L572" s="57"/>
      <c r="M572" s="57"/>
      <c r="O572" s="284"/>
      <c r="P572" s="291"/>
      <c r="Q572" s="291"/>
      <c r="R572" s="174"/>
      <c r="S572" s="174"/>
      <c r="T572" s="174"/>
    </row>
    <row r="573" spans="1:20" s="33" customFormat="1" hidden="1">
      <c r="A573" s="258"/>
      <c r="B573" s="258"/>
      <c r="C573" s="258"/>
      <c r="D573" s="258"/>
      <c r="E573" s="258"/>
      <c r="I573" s="221"/>
      <c r="J573" s="221"/>
      <c r="K573" s="37"/>
      <c r="L573" s="57"/>
      <c r="M573" s="57"/>
      <c r="O573" s="284"/>
      <c r="P573" s="291"/>
      <c r="Q573" s="291"/>
      <c r="R573" s="174"/>
      <c r="S573" s="174"/>
      <c r="T573" s="174"/>
    </row>
    <row r="574" spans="1:20" s="33" customFormat="1" hidden="1">
      <c r="A574" s="258"/>
      <c r="B574" s="258"/>
      <c r="C574" s="258"/>
      <c r="D574" s="258"/>
      <c r="E574" s="258"/>
      <c r="I574" s="221"/>
      <c r="J574" s="221"/>
      <c r="K574" s="37"/>
      <c r="L574" s="57"/>
      <c r="M574" s="57"/>
      <c r="O574" s="284"/>
      <c r="P574" s="291"/>
      <c r="Q574" s="291"/>
      <c r="R574" s="174"/>
      <c r="S574" s="174"/>
      <c r="T574" s="174"/>
    </row>
    <row r="575" spans="1:20" s="33" customFormat="1" hidden="1">
      <c r="A575" s="228"/>
      <c r="B575" s="228" t="s">
        <v>73</v>
      </c>
      <c r="C575" s="228"/>
      <c r="D575" s="228" t="s">
        <v>74</v>
      </c>
      <c r="E575" s="228">
        <f>E566</f>
        <v>0</v>
      </c>
      <c r="I575" s="217">
        <f>I566</f>
        <v>0</v>
      </c>
      <c r="J575" s="217">
        <f>J566</f>
        <v>0</v>
      </c>
      <c r="K575" s="37"/>
      <c r="L575" s="57"/>
      <c r="M575" s="57"/>
      <c r="O575" s="284"/>
      <c r="P575" s="291"/>
      <c r="Q575" s="291"/>
      <c r="R575" s="174"/>
      <c r="S575" s="174"/>
      <c r="T575" s="174"/>
    </row>
    <row r="576" spans="1:20" s="33" customFormat="1" hidden="1">
      <c r="A576" s="149"/>
      <c r="B576" s="149"/>
      <c r="C576" s="149"/>
      <c r="D576" s="149"/>
      <c r="E576" s="149"/>
      <c r="F576" s="149"/>
      <c r="G576" s="149"/>
      <c r="H576" s="149"/>
      <c r="I576" s="149"/>
      <c r="J576" s="149"/>
      <c r="K576" s="37"/>
      <c r="L576" s="57"/>
      <c r="M576" s="57"/>
      <c r="O576" s="284"/>
      <c r="P576" s="291"/>
      <c r="Q576" s="291"/>
      <c r="R576" s="174"/>
      <c r="S576" s="174"/>
      <c r="T576" s="174"/>
    </row>
    <row r="577" spans="1:20" s="33" customFormat="1" ht="55.5" hidden="1" customHeight="1">
      <c r="A577" s="2014" t="s">
        <v>616</v>
      </c>
      <c r="B577" s="2014"/>
      <c r="C577" s="2014"/>
      <c r="D577" s="2014"/>
      <c r="E577" s="2014"/>
      <c r="F577" s="2014"/>
      <c r="G577" s="2014"/>
      <c r="H577" s="2014"/>
      <c r="I577" s="2014"/>
      <c r="J577" s="2014"/>
      <c r="K577" s="37"/>
      <c r="L577" s="57"/>
      <c r="M577" s="57"/>
      <c r="O577" s="284"/>
      <c r="P577" s="291"/>
      <c r="Q577" s="291"/>
      <c r="R577" s="174"/>
      <c r="S577" s="174"/>
      <c r="T577" s="174"/>
    </row>
    <row r="578" spans="1:20" hidden="1">
      <c r="A578" s="266"/>
      <c r="B578" s="266"/>
      <c r="C578" s="266"/>
      <c r="D578" s="266"/>
      <c r="E578" s="266"/>
      <c r="F578" s="266"/>
      <c r="G578" s="266"/>
      <c r="H578" s="266"/>
      <c r="I578" s="266"/>
      <c r="J578" s="266"/>
    </row>
    <row r="579" spans="1:20" hidden="1">
      <c r="A579" s="2004" t="s">
        <v>504</v>
      </c>
      <c r="B579" s="2004"/>
      <c r="C579" s="2004"/>
      <c r="D579" s="2004"/>
      <c r="E579" s="2004"/>
      <c r="F579" s="2004"/>
      <c r="G579" s="2004"/>
      <c r="H579" s="2004"/>
      <c r="I579" s="2004"/>
      <c r="J579" s="2004"/>
      <c r="K579" s="205"/>
    </row>
    <row r="580" spans="1:20" hidden="1">
      <c r="I580" s="1986" t="s">
        <v>545</v>
      </c>
      <c r="J580" s="1986"/>
      <c r="K580" s="266"/>
    </row>
    <row r="581" spans="1:20" s="33" customFormat="1" ht="54" hidden="1">
      <c r="A581" s="35" t="s">
        <v>77</v>
      </c>
      <c r="B581" s="35" t="s">
        <v>67</v>
      </c>
      <c r="C581" s="35" t="s">
        <v>134</v>
      </c>
      <c r="D581" s="149"/>
      <c r="E581" s="149"/>
      <c r="F581" s="149"/>
      <c r="G581" s="149"/>
      <c r="H581" s="149"/>
      <c r="I581" s="215" t="s">
        <v>186</v>
      </c>
      <c r="J581" s="215" t="s">
        <v>546</v>
      </c>
      <c r="K581" s="163"/>
      <c r="L581" s="57"/>
      <c r="M581" s="57"/>
      <c r="O581" s="284"/>
      <c r="P581" s="291"/>
      <c r="Q581" s="291"/>
      <c r="R581" s="174"/>
      <c r="S581" s="174"/>
      <c r="T581" s="174"/>
    </row>
    <row r="582" spans="1:20" hidden="1">
      <c r="A582" s="173">
        <v>1</v>
      </c>
      <c r="B582" s="173">
        <v>2</v>
      </c>
      <c r="C582" s="173">
        <v>3</v>
      </c>
      <c r="D582" s="160"/>
      <c r="E582" s="160"/>
      <c r="F582" s="160"/>
      <c r="G582" s="160"/>
      <c r="H582" s="160"/>
      <c r="I582" s="222"/>
      <c r="J582" s="222"/>
    </row>
    <row r="583" spans="1:20" hidden="1">
      <c r="A583" s="35">
        <v>1</v>
      </c>
      <c r="B583" s="183" t="s">
        <v>135</v>
      </c>
      <c r="C583" s="184">
        <f>C584+C585+C586+C587</f>
        <v>0</v>
      </c>
      <c r="I583" s="217">
        <f>I584+I585+I586+I587</f>
        <v>0</v>
      </c>
      <c r="J583" s="217">
        <f>J584+J585+J586+J587</f>
        <v>0</v>
      </c>
    </row>
    <row r="584" spans="1:20" s="160" customFormat="1" hidden="1">
      <c r="A584" s="35"/>
      <c r="B584" s="183"/>
      <c r="C584" s="176"/>
      <c r="D584" s="149"/>
      <c r="E584" s="149"/>
      <c r="F584" s="149"/>
      <c r="G584" s="149"/>
      <c r="H584" s="149"/>
      <c r="I584" s="222"/>
      <c r="J584" s="222"/>
      <c r="K584" s="161"/>
      <c r="O584" s="283"/>
      <c r="P584" s="283"/>
      <c r="Q584" s="283"/>
    </row>
    <row r="585" spans="1:20" hidden="1">
      <c r="A585" s="35"/>
      <c r="B585" s="183"/>
      <c r="C585" s="176"/>
      <c r="I585" s="222"/>
      <c r="J585" s="222"/>
    </row>
    <row r="586" spans="1:20" hidden="1">
      <c r="A586" s="35"/>
      <c r="B586" s="183"/>
      <c r="C586" s="176"/>
      <c r="I586" s="222"/>
      <c r="J586" s="222"/>
    </row>
    <row r="587" spans="1:20" hidden="1">
      <c r="A587" s="35"/>
      <c r="B587" s="183"/>
      <c r="C587" s="176"/>
      <c r="I587" s="222"/>
      <c r="J587" s="222"/>
    </row>
    <row r="588" spans="1:20" hidden="1">
      <c r="A588" s="226"/>
      <c r="B588" s="227" t="s">
        <v>73</v>
      </c>
      <c r="C588" s="228">
        <f>C583</f>
        <v>0</v>
      </c>
      <c r="I588" s="217">
        <f>I583</f>
        <v>0</v>
      </c>
      <c r="J588" s="217">
        <f>J583</f>
        <v>0</v>
      </c>
    </row>
    <row r="589" spans="1:20" hidden="1"/>
    <row r="590" spans="1:20" ht="40.5" hidden="1" customHeight="1">
      <c r="A590" s="2014" t="s">
        <v>615</v>
      </c>
      <c r="B590" s="2014"/>
      <c r="C590" s="2014"/>
      <c r="D590" s="2014"/>
      <c r="E590" s="2014"/>
      <c r="F590" s="2014"/>
      <c r="G590" s="2014"/>
      <c r="H590" s="2014"/>
      <c r="I590" s="2014"/>
      <c r="J590" s="2014"/>
    </row>
    <row r="591" spans="1:20" hidden="1">
      <c r="A591" s="266"/>
      <c r="B591" s="266"/>
      <c r="C591" s="266"/>
      <c r="D591" s="266"/>
      <c r="E591" s="266"/>
      <c r="F591" s="266"/>
      <c r="G591" s="266"/>
      <c r="H591" s="266"/>
      <c r="I591" s="266"/>
      <c r="J591" s="266"/>
    </row>
    <row r="592" spans="1:20" hidden="1">
      <c r="A592" s="2004" t="s">
        <v>504</v>
      </c>
      <c r="B592" s="2004"/>
      <c r="C592" s="2004"/>
      <c r="D592" s="2004"/>
      <c r="E592" s="2004"/>
      <c r="F592" s="2004"/>
      <c r="G592" s="2004"/>
      <c r="H592" s="2004"/>
      <c r="I592" s="2004"/>
      <c r="J592" s="2004"/>
      <c r="K592" s="205"/>
    </row>
    <row r="593" spans="1:20" hidden="1">
      <c r="I593" s="1986" t="s">
        <v>545</v>
      </c>
      <c r="J593" s="1986"/>
      <c r="K593" s="266"/>
    </row>
    <row r="594" spans="1:20" s="33" customFormat="1" ht="54" hidden="1">
      <c r="A594" s="35" t="s">
        <v>77</v>
      </c>
      <c r="B594" s="35" t="s">
        <v>67</v>
      </c>
      <c r="C594" s="35" t="s">
        <v>134</v>
      </c>
      <c r="D594" s="149"/>
      <c r="E594" s="149"/>
      <c r="F594" s="149"/>
      <c r="G594" s="149"/>
      <c r="H594" s="149"/>
      <c r="I594" s="215" t="s">
        <v>186</v>
      </c>
      <c r="J594" s="215" t="s">
        <v>546</v>
      </c>
      <c r="K594" s="163"/>
      <c r="L594" s="57"/>
      <c r="M594" s="57"/>
      <c r="O594" s="284"/>
      <c r="P594" s="291"/>
      <c r="Q594" s="291"/>
      <c r="R594" s="174"/>
      <c r="S594" s="174"/>
      <c r="T594" s="174"/>
    </row>
    <row r="595" spans="1:20" hidden="1">
      <c r="A595" s="173">
        <v>1</v>
      </c>
      <c r="B595" s="173">
        <v>2</v>
      </c>
      <c r="C595" s="173">
        <v>3</v>
      </c>
      <c r="D595" s="160"/>
      <c r="E595" s="160"/>
      <c r="F595" s="160"/>
      <c r="G595" s="160"/>
      <c r="H595" s="160"/>
      <c r="I595" s="222"/>
      <c r="J595" s="222"/>
    </row>
    <row r="596" spans="1:20" hidden="1">
      <c r="A596" s="35">
        <v>1</v>
      </c>
      <c r="B596" s="183"/>
      <c r="C596" s="184"/>
      <c r="I596" s="220"/>
      <c r="J596" s="220"/>
    </row>
    <row r="597" spans="1:20" s="160" customFormat="1" hidden="1">
      <c r="A597" s="35"/>
      <c r="B597" s="183"/>
      <c r="C597" s="176"/>
      <c r="D597" s="149"/>
      <c r="E597" s="149"/>
      <c r="F597" s="149"/>
      <c r="G597" s="149"/>
      <c r="H597" s="149"/>
      <c r="I597" s="222"/>
      <c r="J597" s="222"/>
      <c r="K597" s="161"/>
      <c r="O597" s="283"/>
      <c r="P597" s="283"/>
      <c r="Q597" s="283"/>
    </row>
    <row r="598" spans="1:20" hidden="1">
      <c r="A598" s="35"/>
      <c r="B598" s="183"/>
      <c r="C598" s="176"/>
      <c r="I598" s="222"/>
      <c r="J598" s="222"/>
    </row>
    <row r="599" spans="1:20" hidden="1">
      <c r="A599" s="35"/>
      <c r="B599" s="183"/>
      <c r="C599" s="176"/>
      <c r="I599" s="222"/>
      <c r="J599" s="222"/>
    </row>
    <row r="600" spans="1:20" hidden="1">
      <c r="A600" s="35"/>
      <c r="B600" s="183"/>
      <c r="C600" s="176"/>
      <c r="I600" s="222"/>
      <c r="J600" s="222"/>
    </row>
    <row r="601" spans="1:20" hidden="1">
      <c r="A601" s="226"/>
      <c r="B601" s="227" t="s">
        <v>73</v>
      </c>
      <c r="C601" s="228">
        <f>SUM(C596:C600)</f>
        <v>0</v>
      </c>
      <c r="I601" s="217">
        <f>SUM(I596:I600)</f>
        <v>0</v>
      </c>
      <c r="J601" s="217">
        <f>SUM(J596:J600)</f>
        <v>0</v>
      </c>
    </row>
    <row r="602" spans="1:20" hidden="1"/>
    <row r="603" spans="1:20" hidden="1">
      <c r="A603" s="2004" t="s">
        <v>508</v>
      </c>
      <c r="B603" s="2004"/>
      <c r="C603" s="2004"/>
      <c r="D603" s="2004"/>
      <c r="E603" s="2004"/>
      <c r="F603" s="2004"/>
      <c r="G603" s="2004"/>
      <c r="H603" s="2004"/>
      <c r="I603" s="2004"/>
      <c r="J603" s="2004"/>
    </row>
    <row r="604" spans="1:20" hidden="1">
      <c r="I604" s="1986" t="s">
        <v>545</v>
      </c>
      <c r="J604" s="1986"/>
    </row>
    <row r="605" spans="1:20" s="33" customFormat="1" ht="54" hidden="1">
      <c r="A605" s="35" t="s">
        <v>77</v>
      </c>
      <c r="B605" s="35" t="s">
        <v>67</v>
      </c>
      <c r="C605" s="35" t="s">
        <v>134</v>
      </c>
      <c r="D605" s="149"/>
      <c r="E605" s="149"/>
      <c r="F605" s="149"/>
      <c r="G605" s="149"/>
      <c r="H605" s="149"/>
      <c r="I605" s="215" t="s">
        <v>186</v>
      </c>
      <c r="J605" s="215" t="s">
        <v>546</v>
      </c>
      <c r="K605" s="163"/>
      <c r="L605" s="57"/>
      <c r="M605" s="57"/>
      <c r="O605" s="284"/>
      <c r="P605" s="291"/>
      <c r="Q605" s="291"/>
      <c r="R605" s="174"/>
      <c r="S605" s="174"/>
      <c r="T605" s="174"/>
    </row>
    <row r="606" spans="1:20" hidden="1">
      <c r="A606" s="173">
        <v>1</v>
      </c>
      <c r="B606" s="173">
        <v>2</v>
      </c>
      <c r="C606" s="173">
        <v>3</v>
      </c>
      <c r="D606" s="160"/>
      <c r="E606" s="160"/>
      <c r="F606" s="160"/>
      <c r="G606" s="160"/>
      <c r="H606" s="160"/>
      <c r="I606" s="222"/>
      <c r="J606" s="222"/>
    </row>
    <row r="607" spans="1:20" hidden="1">
      <c r="A607" s="35">
        <v>1</v>
      </c>
      <c r="B607" s="183"/>
      <c r="C607" s="184"/>
      <c r="I607" s="220"/>
      <c r="J607" s="220"/>
    </row>
    <row r="608" spans="1:20" s="160" customFormat="1" hidden="1">
      <c r="A608" s="35"/>
      <c r="B608" s="183"/>
      <c r="C608" s="176"/>
      <c r="D608" s="149"/>
      <c r="E608" s="149"/>
      <c r="F608" s="149"/>
      <c r="G608" s="149"/>
      <c r="H608" s="149"/>
      <c r="I608" s="222"/>
      <c r="J608" s="222"/>
      <c r="K608" s="161"/>
      <c r="O608" s="283"/>
      <c r="P608" s="283"/>
      <c r="Q608" s="283"/>
    </row>
    <row r="609" spans="1:20" hidden="1">
      <c r="A609" s="35"/>
      <c r="B609" s="183"/>
      <c r="C609" s="176"/>
      <c r="I609" s="222"/>
      <c r="J609" s="222"/>
    </row>
    <row r="610" spans="1:20" hidden="1">
      <c r="A610" s="35"/>
      <c r="B610" s="183"/>
      <c r="C610" s="176"/>
      <c r="I610" s="222"/>
      <c r="J610" s="222"/>
    </row>
    <row r="611" spans="1:20" hidden="1">
      <c r="A611" s="35"/>
      <c r="B611" s="183"/>
      <c r="C611" s="176"/>
      <c r="I611" s="222"/>
      <c r="J611" s="222"/>
    </row>
    <row r="612" spans="1:20" hidden="1">
      <c r="A612" s="226"/>
      <c r="B612" s="227" t="s">
        <v>73</v>
      </c>
      <c r="C612" s="228">
        <f>SUM(C607:C611)</f>
        <v>0</v>
      </c>
      <c r="I612" s="217">
        <f>SUM(I607:I611)</f>
        <v>0</v>
      </c>
      <c r="J612" s="217">
        <f>SUM(J607:J611)</f>
        <v>0</v>
      </c>
    </row>
    <row r="613" spans="1:20" hidden="1"/>
    <row r="614" spans="1:20" hidden="1">
      <c r="A614" s="2004" t="s">
        <v>509</v>
      </c>
      <c r="B614" s="2004"/>
      <c r="C614" s="2004"/>
      <c r="D614" s="2004"/>
      <c r="E614" s="2004"/>
      <c r="F614" s="2004"/>
      <c r="G614" s="2004"/>
      <c r="H614" s="2004"/>
      <c r="I614" s="2004"/>
      <c r="J614" s="2004"/>
    </row>
    <row r="615" spans="1:20" hidden="1">
      <c r="I615" s="1986" t="s">
        <v>545</v>
      </c>
      <c r="J615" s="1986"/>
    </row>
    <row r="616" spans="1:20" s="33" customFormat="1" ht="54" hidden="1">
      <c r="A616" s="35" t="s">
        <v>77</v>
      </c>
      <c r="B616" s="35" t="s">
        <v>67</v>
      </c>
      <c r="C616" s="35" t="s">
        <v>134</v>
      </c>
      <c r="D616" s="149"/>
      <c r="E616" s="149"/>
      <c r="F616" s="149"/>
      <c r="G616" s="149"/>
      <c r="H616" s="149"/>
      <c r="I616" s="215" t="s">
        <v>186</v>
      </c>
      <c r="J616" s="215" t="s">
        <v>546</v>
      </c>
      <c r="K616" s="163"/>
      <c r="L616" s="57"/>
      <c r="M616" s="57"/>
      <c r="O616" s="284"/>
      <c r="P616" s="291"/>
      <c r="Q616" s="291"/>
      <c r="R616" s="174"/>
      <c r="S616" s="174"/>
      <c r="T616" s="174"/>
    </row>
    <row r="617" spans="1:20" hidden="1">
      <c r="A617" s="173">
        <v>1</v>
      </c>
      <c r="B617" s="173">
        <v>2</v>
      </c>
      <c r="C617" s="173">
        <v>3</v>
      </c>
      <c r="D617" s="160"/>
      <c r="E617" s="160"/>
      <c r="F617" s="160"/>
      <c r="G617" s="160"/>
      <c r="H617" s="160"/>
      <c r="I617" s="222"/>
      <c r="J617" s="222"/>
    </row>
    <row r="618" spans="1:20" hidden="1">
      <c r="A618" s="35">
        <v>1</v>
      </c>
      <c r="B618" s="183"/>
      <c r="C618" s="184"/>
      <c r="I618" s="220"/>
      <c r="J618" s="220"/>
    </row>
    <row r="619" spans="1:20" s="160" customFormat="1" hidden="1">
      <c r="A619" s="35"/>
      <c r="B619" s="183"/>
      <c r="C619" s="176"/>
      <c r="D619" s="149"/>
      <c r="E619" s="149"/>
      <c r="F619" s="149"/>
      <c r="G619" s="149"/>
      <c r="H619" s="149"/>
      <c r="I619" s="222"/>
      <c r="J619" s="222"/>
      <c r="K619" s="161"/>
      <c r="O619" s="283"/>
      <c r="P619" s="283"/>
      <c r="Q619" s="283"/>
    </row>
    <row r="620" spans="1:20" hidden="1">
      <c r="A620" s="35"/>
      <c r="B620" s="183"/>
      <c r="C620" s="176"/>
      <c r="I620" s="222"/>
      <c r="J620" s="222"/>
    </row>
    <row r="621" spans="1:20" hidden="1">
      <c r="A621" s="35"/>
      <c r="B621" s="183"/>
      <c r="C621" s="176"/>
      <c r="I621" s="222"/>
      <c r="J621" s="222"/>
    </row>
    <row r="622" spans="1:20" hidden="1">
      <c r="A622" s="35"/>
      <c r="B622" s="183"/>
      <c r="C622" s="176"/>
      <c r="I622" s="222"/>
      <c r="J622" s="222"/>
    </row>
    <row r="623" spans="1:20" hidden="1">
      <c r="A623" s="226"/>
      <c r="B623" s="227" t="s">
        <v>73</v>
      </c>
      <c r="C623" s="228">
        <f>SUM(C618:C622)</f>
        <v>0</v>
      </c>
      <c r="I623" s="217">
        <f>SUM(I618:I622)</f>
        <v>0</v>
      </c>
      <c r="J623" s="217">
        <f>SUM(J618:J622)</f>
        <v>0</v>
      </c>
    </row>
    <row r="624" spans="1:20" hidden="1"/>
    <row r="625" spans="1:20" hidden="1">
      <c r="A625" s="2004" t="s">
        <v>510</v>
      </c>
      <c r="B625" s="2004"/>
      <c r="C625" s="2004"/>
      <c r="D625" s="2004"/>
      <c r="E625" s="2004"/>
      <c r="F625" s="2004"/>
      <c r="G625" s="2004"/>
      <c r="H625" s="2004"/>
      <c r="I625" s="2004"/>
      <c r="J625" s="2004"/>
    </row>
    <row r="626" spans="1:20" hidden="1">
      <c r="I626" s="1986" t="s">
        <v>545</v>
      </c>
      <c r="J626" s="1986"/>
    </row>
    <row r="627" spans="1:20" s="33" customFormat="1" ht="54" hidden="1">
      <c r="A627" s="35" t="s">
        <v>77</v>
      </c>
      <c r="B627" s="35" t="s">
        <v>67</v>
      </c>
      <c r="C627" s="35" t="s">
        <v>134</v>
      </c>
      <c r="D627" s="149"/>
      <c r="E627" s="149"/>
      <c r="F627" s="149"/>
      <c r="G627" s="149"/>
      <c r="H627" s="149"/>
      <c r="I627" s="215" t="s">
        <v>186</v>
      </c>
      <c r="J627" s="215" t="s">
        <v>546</v>
      </c>
      <c r="K627" s="163"/>
      <c r="L627" s="57"/>
      <c r="M627" s="57"/>
      <c r="O627" s="284"/>
      <c r="P627" s="291"/>
      <c r="Q627" s="291"/>
      <c r="R627" s="174"/>
      <c r="S627" s="174"/>
      <c r="T627" s="174"/>
    </row>
    <row r="628" spans="1:20" hidden="1">
      <c r="A628" s="173">
        <v>1</v>
      </c>
      <c r="B628" s="173">
        <v>2</v>
      </c>
      <c r="C628" s="173">
        <v>3</v>
      </c>
      <c r="D628" s="160"/>
      <c r="E628" s="160"/>
      <c r="F628" s="160"/>
      <c r="G628" s="160"/>
      <c r="H628" s="160"/>
      <c r="I628" s="222"/>
      <c r="J628" s="222"/>
    </row>
    <row r="629" spans="1:20" hidden="1">
      <c r="A629" s="35">
        <v>1</v>
      </c>
      <c r="B629" s="183"/>
      <c r="C629" s="184"/>
      <c r="I629" s="220"/>
      <c r="J629" s="220"/>
    </row>
    <row r="630" spans="1:20" s="160" customFormat="1" hidden="1">
      <c r="A630" s="35"/>
      <c r="B630" s="183"/>
      <c r="C630" s="176"/>
      <c r="D630" s="149"/>
      <c r="E630" s="149"/>
      <c r="F630" s="149"/>
      <c r="G630" s="149"/>
      <c r="H630" s="149"/>
      <c r="I630" s="222"/>
      <c r="J630" s="222"/>
      <c r="K630" s="161"/>
      <c r="O630" s="283"/>
      <c r="P630" s="283"/>
      <c r="Q630" s="283"/>
    </row>
    <row r="631" spans="1:20" hidden="1">
      <c r="A631" s="35"/>
      <c r="B631" s="183"/>
      <c r="C631" s="176"/>
      <c r="I631" s="222"/>
      <c r="J631" s="222"/>
    </row>
    <row r="632" spans="1:20" hidden="1">
      <c r="A632" s="35"/>
      <c r="B632" s="183"/>
      <c r="C632" s="176"/>
      <c r="I632" s="222"/>
      <c r="J632" s="222"/>
    </row>
    <row r="633" spans="1:20" hidden="1">
      <c r="A633" s="35"/>
      <c r="B633" s="183"/>
      <c r="C633" s="176"/>
      <c r="I633" s="222"/>
      <c r="J633" s="222"/>
    </row>
    <row r="634" spans="1:20" hidden="1">
      <c r="A634" s="226"/>
      <c r="B634" s="227" t="s">
        <v>73</v>
      </c>
      <c r="C634" s="228">
        <f>SUM(C629:C633)</f>
        <v>0</v>
      </c>
      <c r="I634" s="217">
        <f>SUM(I629:I633)</f>
        <v>0</v>
      </c>
      <c r="J634" s="217">
        <f>SUM(J629:J633)</f>
        <v>0</v>
      </c>
    </row>
    <row r="635" spans="1:20" hidden="1"/>
    <row r="636" spans="1:20" hidden="1"/>
    <row r="637" spans="1:20" ht="57" hidden="1" customHeight="1">
      <c r="A637" s="2014" t="s">
        <v>614</v>
      </c>
      <c r="B637" s="2014"/>
      <c r="C637" s="2014"/>
      <c r="D637" s="2014"/>
      <c r="E637" s="2014"/>
      <c r="F637" s="2014"/>
      <c r="G637" s="2014"/>
      <c r="H637" s="2014"/>
      <c r="I637" s="2014"/>
      <c r="J637" s="2014"/>
    </row>
    <row r="638" spans="1:20" hidden="1"/>
    <row r="639" spans="1:20" hidden="1">
      <c r="A639" s="2004" t="s">
        <v>511</v>
      </c>
      <c r="B639" s="2004"/>
      <c r="C639" s="2004"/>
      <c r="D639" s="2004"/>
      <c r="E639" s="2004"/>
      <c r="F639" s="2004"/>
      <c r="G639" s="2004"/>
      <c r="H639" s="2004"/>
      <c r="I639" s="2004"/>
      <c r="J639" s="2004"/>
      <c r="K639" s="205"/>
    </row>
    <row r="640" spans="1:20" hidden="1">
      <c r="I640" s="1986" t="s">
        <v>545</v>
      </c>
      <c r="J640" s="1986"/>
    </row>
    <row r="641" spans="1:20" s="33" customFormat="1" ht="54" hidden="1">
      <c r="A641" s="35" t="s">
        <v>77</v>
      </c>
      <c r="B641" s="35" t="s">
        <v>67</v>
      </c>
      <c r="C641" s="260" t="s">
        <v>505</v>
      </c>
      <c r="D641" s="260" t="s">
        <v>506</v>
      </c>
      <c r="E641" s="260" t="s">
        <v>507</v>
      </c>
      <c r="F641" s="149"/>
      <c r="G641" s="149"/>
      <c r="H641" s="149"/>
      <c r="I641" s="215" t="s">
        <v>186</v>
      </c>
      <c r="J641" s="215" t="s">
        <v>546</v>
      </c>
      <c r="K641" s="163"/>
      <c r="L641" s="57"/>
      <c r="M641" s="57"/>
      <c r="O641" s="284"/>
      <c r="P641" s="291"/>
      <c r="Q641" s="291"/>
      <c r="R641" s="174"/>
      <c r="S641" s="174"/>
      <c r="T641" s="174"/>
    </row>
    <row r="642" spans="1:20" hidden="1">
      <c r="A642" s="173">
        <v>1</v>
      </c>
      <c r="B642" s="173">
        <v>2</v>
      </c>
      <c r="C642" s="195">
        <v>3</v>
      </c>
      <c r="D642" s="195">
        <v>4</v>
      </c>
      <c r="E642" s="195">
        <v>5</v>
      </c>
      <c r="F642" s="160"/>
      <c r="G642" s="160"/>
      <c r="H642" s="160"/>
      <c r="I642" s="220"/>
      <c r="J642" s="220"/>
    </row>
    <row r="643" spans="1:20" hidden="1">
      <c r="A643" s="35">
        <v>1</v>
      </c>
      <c r="B643" s="183"/>
      <c r="C643" s="176"/>
      <c r="D643" s="35"/>
      <c r="E643" s="176"/>
      <c r="I643" s="220"/>
      <c r="J643" s="220"/>
    </row>
    <row r="644" spans="1:20" s="160" customFormat="1" hidden="1">
      <c r="A644" s="35"/>
      <c r="B644" s="183"/>
      <c r="C644" s="258"/>
      <c r="D644" s="260"/>
      <c r="E644" s="258"/>
      <c r="F644" s="149"/>
      <c r="G644" s="149"/>
      <c r="H644" s="149"/>
      <c r="I644" s="220"/>
      <c r="J644" s="220"/>
      <c r="K644" s="161"/>
      <c r="O644" s="283"/>
      <c r="P644" s="283"/>
      <c r="Q644" s="283"/>
    </row>
    <row r="645" spans="1:20" hidden="1">
      <c r="A645" s="35"/>
      <c r="B645" s="183"/>
      <c r="C645" s="258"/>
      <c r="D645" s="260"/>
      <c r="E645" s="258"/>
      <c r="I645" s="220"/>
      <c r="J645" s="220"/>
    </row>
    <row r="646" spans="1:20" hidden="1">
      <c r="A646" s="226"/>
      <c r="B646" s="227" t="s">
        <v>73</v>
      </c>
      <c r="C646" s="226" t="s">
        <v>74</v>
      </c>
      <c r="D646" s="226" t="s">
        <v>74</v>
      </c>
      <c r="E646" s="228">
        <f>E643</f>
        <v>0</v>
      </c>
      <c r="I646" s="217">
        <f>SUM(I643:I645)</f>
        <v>0</v>
      </c>
      <c r="J646" s="217">
        <f>SUM(J643:J645)</f>
        <v>0</v>
      </c>
    </row>
    <row r="647" spans="1:20" hidden="1"/>
    <row r="648" spans="1:20" hidden="1">
      <c r="A648" s="2004" t="s">
        <v>512</v>
      </c>
      <c r="B648" s="2004"/>
      <c r="C648" s="2004"/>
      <c r="D648" s="2004"/>
      <c r="E648" s="2004"/>
      <c r="F648" s="2004"/>
      <c r="G648" s="2004"/>
      <c r="H648" s="2004"/>
      <c r="I648" s="2004"/>
      <c r="J648" s="2004"/>
    </row>
    <row r="649" spans="1:20" hidden="1">
      <c r="I649" s="1986" t="s">
        <v>545</v>
      </c>
      <c r="J649" s="1986"/>
    </row>
    <row r="650" spans="1:20" s="33" customFormat="1" ht="54" hidden="1">
      <c r="A650" s="35" t="s">
        <v>77</v>
      </c>
      <c r="B650" s="35" t="s">
        <v>67</v>
      </c>
      <c r="C650" s="260" t="s">
        <v>505</v>
      </c>
      <c r="D650" s="260" t="s">
        <v>506</v>
      </c>
      <c r="E650" s="260" t="s">
        <v>507</v>
      </c>
      <c r="F650" s="149"/>
      <c r="G650" s="149"/>
      <c r="H650" s="149"/>
      <c r="I650" s="215" t="s">
        <v>186</v>
      </c>
      <c r="J650" s="215" t="s">
        <v>546</v>
      </c>
      <c r="K650" s="163"/>
      <c r="L650" s="57"/>
      <c r="M650" s="57"/>
      <c r="O650" s="284"/>
      <c r="P650" s="291"/>
      <c r="Q650" s="291"/>
      <c r="R650" s="174"/>
      <c r="S650" s="174"/>
      <c r="T650" s="174"/>
    </row>
    <row r="651" spans="1:20" hidden="1">
      <c r="A651" s="173">
        <v>1</v>
      </c>
      <c r="B651" s="173">
        <v>2</v>
      </c>
      <c r="C651" s="195">
        <v>3</v>
      </c>
      <c r="D651" s="195">
        <v>4</v>
      </c>
      <c r="E651" s="195">
        <v>5</v>
      </c>
      <c r="F651" s="160"/>
      <c r="G651" s="160"/>
      <c r="H651" s="160"/>
      <c r="I651" s="220"/>
      <c r="J651" s="220"/>
    </row>
    <row r="652" spans="1:20" hidden="1">
      <c r="A652" s="35">
        <v>1</v>
      </c>
      <c r="B652" s="183"/>
      <c r="C652" s="176"/>
      <c r="D652" s="35"/>
      <c r="E652" s="176"/>
      <c r="I652" s="220"/>
      <c r="J652" s="220"/>
    </row>
    <row r="653" spans="1:20" s="160" customFormat="1" hidden="1">
      <c r="A653" s="35"/>
      <c r="B653" s="183"/>
      <c r="C653" s="258"/>
      <c r="D653" s="260"/>
      <c r="E653" s="258"/>
      <c r="F653" s="149"/>
      <c r="G653" s="149"/>
      <c r="H653" s="149"/>
      <c r="I653" s="220"/>
      <c r="J653" s="220"/>
      <c r="K653" s="161"/>
      <c r="O653" s="283"/>
      <c r="P653" s="283"/>
      <c r="Q653" s="283"/>
    </row>
    <row r="654" spans="1:20" hidden="1">
      <c r="A654" s="35"/>
      <c r="B654" s="183"/>
      <c r="C654" s="258"/>
      <c r="D654" s="260"/>
      <c r="E654" s="258"/>
      <c r="I654" s="220"/>
      <c r="J654" s="220"/>
    </row>
    <row r="655" spans="1:20" hidden="1">
      <c r="A655" s="226"/>
      <c r="B655" s="227" t="s">
        <v>73</v>
      </c>
      <c r="C655" s="226" t="s">
        <v>74</v>
      </c>
      <c r="D655" s="226" t="s">
        <v>74</v>
      </c>
      <c r="E655" s="228">
        <f>E652</f>
        <v>0</v>
      </c>
      <c r="I655" s="217">
        <f>SUM(I652:I654)</f>
        <v>0</v>
      </c>
      <c r="J655" s="217">
        <f>SUM(J652:J654)</f>
        <v>0</v>
      </c>
    </row>
    <row r="656" spans="1:20" hidden="1"/>
    <row r="657" spans="1:17" hidden="1"/>
    <row r="658" spans="1:17" ht="52.5" hidden="1" customHeight="1">
      <c r="A658" s="2014" t="s">
        <v>613</v>
      </c>
      <c r="B658" s="2014"/>
      <c r="C658" s="2014"/>
      <c r="D658" s="2014"/>
      <c r="E658" s="2014"/>
      <c r="F658" s="2014"/>
      <c r="G658" s="2014"/>
      <c r="H658" s="2014"/>
      <c r="I658" s="2014"/>
      <c r="J658" s="2014"/>
    </row>
    <row r="659" spans="1:17" hidden="1"/>
    <row r="660" spans="1:17" hidden="1">
      <c r="A660" s="2017" t="s">
        <v>513</v>
      </c>
      <c r="B660" s="2017"/>
      <c r="C660" s="2017"/>
      <c r="D660" s="2017"/>
      <c r="E660" s="2017"/>
      <c r="F660" s="2017"/>
      <c r="G660" s="2017"/>
      <c r="H660" s="2017"/>
      <c r="I660" s="2017"/>
      <c r="J660" s="2017"/>
      <c r="K660" s="205"/>
    </row>
    <row r="661" spans="1:17" hidden="1">
      <c r="A661" s="53"/>
      <c r="B661" s="32"/>
      <c r="C661" s="38"/>
      <c r="D661" s="38"/>
      <c r="E661" s="38"/>
      <c r="F661" s="38"/>
      <c r="I661" s="1986" t="s">
        <v>545</v>
      </c>
      <c r="J661" s="1986"/>
    </row>
    <row r="662" spans="1:17" ht="54" hidden="1">
      <c r="A662" s="260" t="s">
        <v>77</v>
      </c>
      <c r="B662" s="260" t="s">
        <v>67</v>
      </c>
      <c r="C662" s="260" t="s">
        <v>124</v>
      </c>
      <c r="D662" s="260" t="s">
        <v>125</v>
      </c>
      <c r="E662" s="260" t="s">
        <v>126</v>
      </c>
      <c r="I662" s="215" t="s">
        <v>186</v>
      </c>
      <c r="J662" s="215" t="s">
        <v>546</v>
      </c>
      <c r="K662" s="209"/>
    </row>
    <row r="663" spans="1:17" hidden="1">
      <c r="A663" s="195">
        <v>1</v>
      </c>
      <c r="B663" s="195">
        <v>2</v>
      </c>
      <c r="C663" s="195">
        <v>3</v>
      </c>
      <c r="D663" s="195">
        <v>4</v>
      </c>
      <c r="E663" s="195">
        <v>5</v>
      </c>
      <c r="F663" s="160"/>
      <c r="G663" s="160"/>
      <c r="H663" s="160"/>
      <c r="I663" s="220"/>
      <c r="J663" s="220"/>
    </row>
    <row r="664" spans="1:17" hidden="1">
      <c r="A664" s="264"/>
      <c r="B664" s="47"/>
      <c r="C664" s="260"/>
      <c r="D664" s="34"/>
      <c r="E664" s="258"/>
      <c r="I664" s="220"/>
      <c r="J664" s="220"/>
    </row>
    <row r="665" spans="1:17" s="160" customFormat="1" hidden="1">
      <c r="A665" s="260"/>
      <c r="B665" s="31"/>
      <c r="C665" s="260"/>
      <c r="D665" s="34"/>
      <c r="E665" s="258"/>
      <c r="F665" s="149"/>
      <c r="G665" s="149"/>
      <c r="H665" s="149"/>
      <c r="I665" s="220"/>
      <c r="J665" s="220"/>
      <c r="K665" s="161"/>
      <c r="O665" s="283"/>
      <c r="P665" s="283"/>
      <c r="Q665" s="283"/>
    </row>
    <row r="666" spans="1:17" hidden="1">
      <c r="A666" s="260"/>
      <c r="B666" s="31"/>
      <c r="C666" s="260"/>
      <c r="D666" s="34"/>
      <c r="E666" s="258"/>
      <c r="I666" s="220"/>
      <c r="J666" s="220"/>
    </row>
    <row r="667" spans="1:17" hidden="1">
      <c r="A667" s="226"/>
      <c r="B667" s="227" t="s">
        <v>73</v>
      </c>
      <c r="C667" s="226" t="s">
        <v>74</v>
      </c>
      <c r="D667" s="226" t="s">
        <v>74</v>
      </c>
      <c r="E667" s="228">
        <f>SUM(E664:E666)</f>
        <v>0</v>
      </c>
      <c r="I667" s="217">
        <f>SUM(I664:I666)</f>
        <v>0</v>
      </c>
      <c r="J667" s="217">
        <f>SUM(J664:J666)</f>
        <v>0</v>
      </c>
    </row>
    <row r="668" spans="1:17" hidden="1">
      <c r="A668" s="51"/>
      <c r="B668" s="52"/>
      <c r="C668" s="51"/>
      <c r="D668" s="51"/>
      <c r="E668" s="51"/>
      <c r="F668" s="51"/>
    </row>
    <row r="669" spans="1:17" hidden="1">
      <c r="A669" s="2016" t="s">
        <v>491</v>
      </c>
      <c r="B669" s="2016"/>
      <c r="C669" s="2016"/>
      <c r="D669" s="2016"/>
      <c r="E669" s="2016"/>
      <c r="F669" s="2016"/>
      <c r="G669" s="2016"/>
      <c r="H669" s="2016"/>
      <c r="I669" s="2016"/>
      <c r="J669" s="2016"/>
    </row>
    <row r="670" spans="1:17" hidden="1">
      <c r="A670" s="51"/>
      <c r="B670" s="32"/>
      <c r="C670" s="38"/>
      <c r="D670" s="38"/>
      <c r="E670" s="38"/>
      <c r="F670" s="38"/>
      <c r="I670" s="1986" t="s">
        <v>545</v>
      </c>
      <c r="J670" s="1986"/>
    </row>
    <row r="671" spans="1:17" ht="54" hidden="1">
      <c r="A671" s="260" t="s">
        <v>77</v>
      </c>
      <c r="B671" s="260" t="s">
        <v>67</v>
      </c>
      <c r="C671" s="260" t="s">
        <v>127</v>
      </c>
      <c r="D671" s="260" t="s">
        <v>490</v>
      </c>
      <c r="F671" s="38"/>
      <c r="I671" s="215" t="s">
        <v>186</v>
      </c>
      <c r="J671" s="215" t="s">
        <v>546</v>
      </c>
      <c r="K671" s="210"/>
    </row>
    <row r="672" spans="1:17" hidden="1">
      <c r="A672" s="195">
        <v>1</v>
      </c>
      <c r="B672" s="195">
        <v>2</v>
      </c>
      <c r="C672" s="195">
        <v>3</v>
      </c>
      <c r="D672" s="195">
        <v>4</v>
      </c>
      <c r="E672" s="160"/>
      <c r="F672" s="14"/>
      <c r="G672" s="160"/>
      <c r="H672" s="160"/>
      <c r="I672" s="220"/>
      <c r="J672" s="220"/>
    </row>
    <row r="673" spans="1:17" hidden="1">
      <c r="A673" s="260"/>
      <c r="B673" s="47"/>
      <c r="C673" s="34"/>
      <c r="D673" s="258"/>
      <c r="F673" s="38"/>
      <c r="I673" s="220"/>
      <c r="J673" s="220"/>
    </row>
    <row r="674" spans="1:17" s="160" customFormat="1" hidden="1">
      <c r="A674" s="260"/>
      <c r="B674" s="31"/>
      <c r="C674" s="34"/>
      <c r="D674" s="258"/>
      <c r="E674" s="149"/>
      <c r="F674" s="38"/>
      <c r="G674" s="149"/>
      <c r="H674" s="149"/>
      <c r="I674" s="220"/>
      <c r="J674" s="220"/>
      <c r="K674" s="161"/>
      <c r="O674" s="283"/>
      <c r="P674" s="283"/>
      <c r="Q674" s="283"/>
    </row>
    <row r="675" spans="1:17" hidden="1">
      <c r="A675" s="260"/>
      <c r="B675" s="31"/>
      <c r="C675" s="34"/>
      <c r="D675" s="258"/>
      <c r="F675" s="38"/>
      <c r="I675" s="220"/>
      <c r="J675" s="220"/>
    </row>
    <row r="676" spans="1:17" hidden="1">
      <c r="A676" s="226"/>
      <c r="B676" s="227" t="s">
        <v>73</v>
      </c>
      <c r="C676" s="226" t="s">
        <v>74</v>
      </c>
      <c r="D676" s="228">
        <f>SUM(D673:D675)</f>
        <v>0</v>
      </c>
      <c r="F676" s="38"/>
      <c r="I676" s="217">
        <f>SUM(I673:I675)</f>
        <v>0</v>
      </c>
      <c r="J676" s="217">
        <f>SUM(J673:J675)</f>
        <v>0</v>
      </c>
    </row>
    <row r="677" spans="1:17" hidden="1">
      <c r="A677" s="51"/>
      <c r="B677" s="52"/>
      <c r="C677" s="51"/>
      <c r="D677" s="51"/>
      <c r="E677" s="51"/>
      <c r="F677" s="51"/>
    </row>
    <row r="678" spans="1:17" hidden="1">
      <c r="A678" s="2016" t="s">
        <v>514</v>
      </c>
      <c r="B678" s="2016"/>
      <c r="C678" s="2016"/>
      <c r="D678" s="2016"/>
      <c r="E678" s="2016"/>
      <c r="F678" s="2016"/>
      <c r="G678" s="2016"/>
      <c r="H678" s="2016"/>
      <c r="I678" s="2016"/>
      <c r="J678" s="2016"/>
    </row>
    <row r="679" spans="1:17" hidden="1">
      <c r="A679" s="51"/>
      <c r="B679" s="32"/>
      <c r="C679" s="38"/>
      <c r="D679" s="38"/>
      <c r="E679" s="38"/>
      <c r="F679" s="38"/>
      <c r="I679" s="1986" t="s">
        <v>545</v>
      </c>
      <c r="J679" s="1986"/>
    </row>
    <row r="680" spans="1:17" ht="54" hidden="1">
      <c r="A680" s="260" t="s">
        <v>77</v>
      </c>
      <c r="B680" s="260" t="s">
        <v>67</v>
      </c>
      <c r="C680" s="260" t="s">
        <v>127</v>
      </c>
      <c r="D680" s="260" t="s">
        <v>490</v>
      </c>
      <c r="F680" s="38"/>
      <c r="I680" s="215" t="s">
        <v>186</v>
      </c>
      <c r="J680" s="215" t="s">
        <v>546</v>
      </c>
      <c r="K680" s="210"/>
    </row>
    <row r="681" spans="1:17" hidden="1">
      <c r="A681" s="195">
        <v>1</v>
      </c>
      <c r="B681" s="195">
        <v>2</v>
      </c>
      <c r="C681" s="195">
        <v>3</v>
      </c>
      <c r="D681" s="195">
        <v>4</v>
      </c>
      <c r="E681" s="160"/>
      <c r="F681" s="14"/>
      <c r="G681" s="160"/>
      <c r="H681" s="160"/>
      <c r="I681" s="220"/>
      <c r="J681" s="220"/>
    </row>
    <row r="682" spans="1:17" hidden="1">
      <c r="A682" s="260"/>
      <c r="B682" s="47"/>
      <c r="C682" s="34"/>
      <c r="D682" s="258"/>
      <c r="F682" s="38"/>
      <c r="I682" s="220"/>
      <c r="J682" s="220"/>
    </row>
    <row r="683" spans="1:17" s="160" customFormat="1" hidden="1">
      <c r="A683" s="260"/>
      <c r="B683" s="31"/>
      <c r="C683" s="34"/>
      <c r="D683" s="258"/>
      <c r="E683" s="149"/>
      <c r="F683" s="38"/>
      <c r="G683" s="149"/>
      <c r="H683" s="149"/>
      <c r="I683" s="220"/>
      <c r="J683" s="220"/>
      <c r="K683" s="161"/>
      <c r="O683" s="283"/>
      <c r="P683" s="283"/>
      <c r="Q683" s="283"/>
    </row>
    <row r="684" spans="1:17" hidden="1">
      <c r="A684" s="260"/>
      <c r="B684" s="31"/>
      <c r="C684" s="34"/>
      <c r="D684" s="258"/>
      <c r="F684" s="38"/>
      <c r="I684" s="220"/>
      <c r="J684" s="220"/>
    </row>
    <row r="685" spans="1:17" hidden="1">
      <c r="A685" s="226"/>
      <c r="B685" s="227" t="s">
        <v>73</v>
      </c>
      <c r="C685" s="226" t="s">
        <v>74</v>
      </c>
      <c r="D685" s="228">
        <f>SUM(D682:D684)</f>
        <v>0</v>
      </c>
      <c r="F685" s="38"/>
      <c r="I685" s="217">
        <f>SUM(I682:I684)</f>
        <v>0</v>
      </c>
      <c r="J685" s="217">
        <f>SUM(J682:J684)</f>
        <v>0</v>
      </c>
    </row>
    <row r="686" spans="1:17" hidden="1">
      <c r="A686" s="51"/>
      <c r="B686" s="52"/>
      <c r="C686" s="51"/>
      <c r="D686" s="51"/>
      <c r="E686" s="51"/>
      <c r="F686" s="51"/>
    </row>
    <row r="687" spans="1:17" hidden="1">
      <c r="A687" s="2004" t="s">
        <v>542</v>
      </c>
      <c r="B687" s="2004"/>
      <c r="C687" s="2004"/>
      <c r="D687" s="2004"/>
      <c r="E687" s="2004"/>
      <c r="F687" s="2004"/>
      <c r="G687" s="2004"/>
      <c r="H687" s="2004"/>
      <c r="I687" s="2004"/>
      <c r="J687" s="2004"/>
    </row>
    <row r="688" spans="1:17" hidden="1">
      <c r="A688" s="2012"/>
      <c r="B688" s="2012"/>
      <c r="C688" s="2012"/>
      <c r="D688" s="2012"/>
      <c r="E688" s="2012"/>
      <c r="F688" s="2012"/>
      <c r="I688" s="1986" t="s">
        <v>545</v>
      </c>
      <c r="J688" s="1986"/>
    </row>
    <row r="689" spans="1:17" ht="54" hidden="1">
      <c r="A689" s="260" t="s">
        <v>77</v>
      </c>
      <c r="B689" s="260" t="s">
        <v>67</v>
      </c>
      <c r="C689" s="260" t="s">
        <v>131</v>
      </c>
      <c r="D689" s="260" t="s">
        <v>80</v>
      </c>
      <c r="E689" s="260" t="s">
        <v>132</v>
      </c>
      <c r="F689" s="260" t="s">
        <v>33</v>
      </c>
      <c r="I689" s="215" t="s">
        <v>186</v>
      </c>
      <c r="J689" s="215" t="s">
        <v>546</v>
      </c>
      <c r="K689" s="163"/>
    </row>
    <row r="690" spans="1:17" hidden="1">
      <c r="A690" s="195">
        <v>1</v>
      </c>
      <c r="B690" s="195">
        <v>2</v>
      </c>
      <c r="C690" s="195">
        <v>3</v>
      </c>
      <c r="D690" s="195">
        <v>4</v>
      </c>
      <c r="E690" s="195">
        <v>5</v>
      </c>
      <c r="F690" s="195">
        <v>6</v>
      </c>
      <c r="G690" s="160"/>
      <c r="H690" s="160"/>
      <c r="I690" s="220"/>
      <c r="J690" s="220"/>
    </row>
    <row r="691" spans="1:17" hidden="1">
      <c r="A691" s="260">
        <v>1</v>
      </c>
      <c r="B691" s="31"/>
      <c r="C691" s="260"/>
      <c r="D691" s="260"/>
      <c r="E691" s="258" t="e">
        <f>F691/D691</f>
        <v>#DIV/0!</v>
      </c>
      <c r="F691" s="258"/>
      <c r="I691" s="220"/>
      <c r="J691" s="220"/>
    </row>
    <row r="692" spans="1:17" s="160" customFormat="1" hidden="1">
      <c r="A692" s="260">
        <v>2</v>
      </c>
      <c r="B692" s="31"/>
      <c r="C692" s="35"/>
      <c r="D692" s="35"/>
      <c r="E692" s="258" t="e">
        <f t="shared" ref="E692:E693" si="14">F692/D692</f>
        <v>#DIV/0!</v>
      </c>
      <c r="F692" s="258"/>
      <c r="G692" s="149"/>
      <c r="H692" s="149"/>
      <c r="I692" s="220"/>
      <c r="J692" s="220"/>
      <c r="K692" s="161"/>
      <c r="O692" s="283"/>
      <c r="P692" s="283"/>
      <c r="Q692" s="283"/>
    </row>
    <row r="693" spans="1:17" hidden="1">
      <c r="A693" s="260">
        <v>3</v>
      </c>
      <c r="B693" s="31"/>
      <c r="C693" s="260"/>
      <c r="D693" s="260"/>
      <c r="E693" s="258" t="e">
        <f t="shared" si="14"/>
        <v>#DIV/0!</v>
      </c>
      <c r="F693" s="258"/>
      <c r="I693" s="220"/>
      <c r="J693" s="220"/>
    </row>
    <row r="694" spans="1:17" hidden="1">
      <c r="A694" s="226"/>
      <c r="B694" s="227" t="s">
        <v>73</v>
      </c>
      <c r="C694" s="226" t="s">
        <v>74</v>
      </c>
      <c r="D694" s="226" t="s">
        <v>74</v>
      </c>
      <c r="E694" s="226" t="s">
        <v>74</v>
      </c>
      <c r="F694" s="228">
        <f>F693+F692+F691</f>
        <v>0</v>
      </c>
      <c r="I694" s="217">
        <f>SUM(I691:I693)</f>
        <v>0</v>
      </c>
      <c r="J694" s="217">
        <f>SUM(J691:J693)</f>
        <v>0</v>
      </c>
    </row>
    <row r="695" spans="1:17" hidden="1">
      <c r="A695" s="51"/>
      <c r="B695" s="52"/>
      <c r="C695" s="51"/>
      <c r="D695" s="51"/>
      <c r="E695" s="51"/>
      <c r="F695" s="51"/>
    </row>
    <row r="696" spans="1:17" hidden="1">
      <c r="A696" s="51"/>
      <c r="B696" s="52"/>
      <c r="C696" s="51"/>
      <c r="D696" s="51"/>
      <c r="E696" s="51"/>
      <c r="F696" s="51"/>
    </row>
    <row r="697" spans="1:17">
      <c r="A697" s="2014" t="s">
        <v>612</v>
      </c>
      <c r="B697" s="2014"/>
      <c r="C697" s="2014"/>
      <c r="D697" s="2014"/>
      <c r="E697" s="2014"/>
      <c r="F697" s="2014"/>
      <c r="G697" s="2014"/>
      <c r="H697" s="2014"/>
      <c r="I697" s="2014"/>
      <c r="J697" s="2014"/>
    </row>
    <row r="698" spans="1:17">
      <c r="A698" s="51"/>
      <c r="B698" s="52"/>
      <c r="C698" s="51"/>
      <c r="D698" s="51"/>
      <c r="E698" s="51"/>
      <c r="F698" s="51"/>
    </row>
    <row r="699" spans="1:17" hidden="1">
      <c r="A699" s="2009" t="s">
        <v>515</v>
      </c>
      <c r="B699" s="2009"/>
      <c r="C699" s="2009"/>
      <c r="D699" s="2009"/>
      <c r="E699" s="2009"/>
      <c r="F699" s="2009"/>
      <c r="G699" s="2009"/>
      <c r="H699" s="2009"/>
      <c r="I699" s="2009"/>
      <c r="J699" s="2009"/>
      <c r="K699" s="205"/>
    </row>
    <row r="700" spans="1:17" hidden="1">
      <c r="A700" s="259"/>
      <c r="B700" s="55"/>
      <c r="C700" s="259"/>
      <c r="D700" s="259"/>
      <c r="E700" s="259"/>
      <c r="F700" s="259"/>
      <c r="I700" s="1986" t="s">
        <v>545</v>
      </c>
      <c r="J700" s="1986"/>
    </row>
    <row r="701" spans="1:17" ht="54" hidden="1">
      <c r="A701" s="260" t="s">
        <v>77</v>
      </c>
      <c r="B701" s="260" t="s">
        <v>67</v>
      </c>
      <c r="C701" s="260" t="s">
        <v>118</v>
      </c>
      <c r="D701" s="260" t="s">
        <v>112</v>
      </c>
      <c r="E701" s="260" t="s">
        <v>113</v>
      </c>
      <c r="F701" s="260" t="s">
        <v>532</v>
      </c>
      <c r="I701" s="215" t="s">
        <v>186</v>
      </c>
      <c r="J701" s="215" t="s">
        <v>546</v>
      </c>
      <c r="K701" s="204"/>
    </row>
    <row r="702" spans="1:17" hidden="1">
      <c r="A702" s="195">
        <v>1</v>
      </c>
      <c r="B702" s="195">
        <v>2</v>
      </c>
      <c r="C702" s="195">
        <v>3</v>
      </c>
      <c r="D702" s="195">
        <v>4</v>
      </c>
      <c r="E702" s="195">
        <v>5</v>
      </c>
      <c r="F702" s="195">
        <v>6</v>
      </c>
      <c r="G702" s="160"/>
      <c r="H702" s="160"/>
      <c r="I702" s="220"/>
      <c r="J702" s="220"/>
    </row>
    <row r="703" spans="1:17" hidden="1">
      <c r="A703" s="260">
        <v>1</v>
      </c>
      <c r="B703" s="31" t="s">
        <v>114</v>
      </c>
      <c r="C703" s="260"/>
      <c r="D703" s="260"/>
      <c r="E703" s="258" t="e">
        <f>F703/D703/C703</f>
        <v>#DIV/0!</v>
      </c>
      <c r="F703" s="258"/>
      <c r="I703" s="220"/>
      <c r="J703" s="220"/>
    </row>
    <row r="704" spans="1:17" s="160" customFormat="1" ht="68.400000000000006" hidden="1">
      <c r="A704" s="260">
        <v>2</v>
      </c>
      <c r="B704" s="31" t="s">
        <v>115</v>
      </c>
      <c r="C704" s="260"/>
      <c r="D704" s="260"/>
      <c r="E704" s="258" t="e">
        <f t="shared" ref="E704:E708" si="15">F704/D704/C704</f>
        <v>#DIV/0!</v>
      </c>
      <c r="F704" s="258"/>
      <c r="G704" s="149"/>
      <c r="H704" s="149"/>
      <c r="I704" s="220"/>
      <c r="J704" s="220"/>
      <c r="K704" s="161"/>
      <c r="O704" s="283"/>
      <c r="P704" s="283"/>
      <c r="Q704" s="283"/>
    </row>
    <row r="705" spans="1:17" ht="45.6" hidden="1">
      <c r="A705" s="260">
        <v>3</v>
      </c>
      <c r="B705" s="31" t="s">
        <v>116</v>
      </c>
      <c r="C705" s="260"/>
      <c r="D705" s="260"/>
      <c r="E705" s="258" t="e">
        <f t="shared" si="15"/>
        <v>#DIV/0!</v>
      </c>
      <c r="F705" s="258"/>
      <c r="I705" s="220"/>
      <c r="J705" s="220"/>
    </row>
    <row r="706" spans="1:17" hidden="1">
      <c r="A706" s="260">
        <v>4</v>
      </c>
      <c r="B706" s="31" t="s">
        <v>117</v>
      </c>
      <c r="C706" s="260"/>
      <c r="D706" s="260"/>
      <c r="E706" s="258" t="e">
        <f t="shared" si="15"/>
        <v>#DIV/0!</v>
      </c>
      <c r="F706" s="258"/>
      <c r="I706" s="222"/>
      <c r="J706" s="222"/>
    </row>
    <row r="707" spans="1:17" ht="91.2" hidden="1">
      <c r="A707" s="260">
        <v>5</v>
      </c>
      <c r="B707" s="31" t="s">
        <v>143</v>
      </c>
      <c r="C707" s="260"/>
      <c r="D707" s="260"/>
      <c r="E707" s="258" t="e">
        <f t="shared" si="15"/>
        <v>#DIV/0!</v>
      </c>
      <c r="F707" s="258"/>
      <c r="I707" s="220"/>
      <c r="J707" s="220"/>
    </row>
    <row r="708" spans="1:17" hidden="1">
      <c r="A708" s="260">
        <v>6</v>
      </c>
      <c r="B708" s="31" t="s">
        <v>144</v>
      </c>
      <c r="C708" s="260"/>
      <c r="D708" s="260"/>
      <c r="E708" s="258" t="e">
        <f t="shared" si="15"/>
        <v>#DIV/0!</v>
      </c>
      <c r="F708" s="258"/>
      <c r="I708" s="220"/>
      <c r="J708" s="220"/>
    </row>
    <row r="709" spans="1:17" hidden="1">
      <c r="A709" s="226"/>
      <c r="B709" s="227" t="s">
        <v>73</v>
      </c>
      <c r="C709" s="226" t="s">
        <v>74</v>
      </c>
      <c r="D709" s="226" t="s">
        <v>74</v>
      </c>
      <c r="E709" s="226" t="s">
        <v>74</v>
      </c>
      <c r="F709" s="228">
        <f>F708+F707+F706+F705+F704+F703</f>
        <v>0</v>
      </c>
      <c r="I709" s="217">
        <f>SUM(I703:I708)</f>
        <v>0</v>
      </c>
      <c r="J709" s="217">
        <f>SUM(J703:J708)</f>
        <v>0</v>
      </c>
    </row>
    <row r="710" spans="1:17" hidden="1">
      <c r="A710" s="38"/>
      <c r="B710" s="32"/>
      <c r="C710" s="38"/>
      <c r="D710" s="38"/>
      <c r="E710" s="38"/>
      <c r="F710" s="38"/>
    </row>
    <row r="711" spans="1:17" hidden="1">
      <c r="A711" s="2009" t="s">
        <v>516</v>
      </c>
      <c r="B711" s="2009"/>
      <c r="C711" s="2009"/>
      <c r="D711" s="2009"/>
      <c r="E711" s="2009"/>
      <c r="F711" s="2009"/>
      <c r="G711" s="2009"/>
      <c r="H711" s="2009"/>
      <c r="I711" s="2009"/>
      <c r="J711" s="2009"/>
    </row>
    <row r="712" spans="1:17" hidden="1">
      <c r="A712" s="256"/>
      <c r="B712" s="45"/>
      <c r="C712" s="256"/>
      <c r="D712" s="256"/>
      <c r="E712" s="256"/>
      <c r="F712" s="38"/>
      <c r="I712" s="1986" t="s">
        <v>545</v>
      </c>
      <c r="J712" s="1986"/>
    </row>
    <row r="713" spans="1:17" ht="54" hidden="1">
      <c r="A713" s="260" t="s">
        <v>77</v>
      </c>
      <c r="B713" s="260" t="s">
        <v>67</v>
      </c>
      <c r="C713" s="260" t="s">
        <v>119</v>
      </c>
      <c r="D713" s="260" t="s">
        <v>518</v>
      </c>
      <c r="E713" s="262" t="s">
        <v>166</v>
      </c>
      <c r="F713" s="260" t="s">
        <v>517</v>
      </c>
      <c r="I713" s="215" t="s">
        <v>186</v>
      </c>
      <c r="J713" s="215" t="s">
        <v>546</v>
      </c>
      <c r="K713" s="204"/>
    </row>
    <row r="714" spans="1:17" hidden="1">
      <c r="A714" s="195">
        <v>1</v>
      </c>
      <c r="B714" s="195">
        <v>2</v>
      </c>
      <c r="C714" s="195">
        <v>3</v>
      </c>
      <c r="D714" s="195">
        <v>4</v>
      </c>
      <c r="E714" s="14">
        <v>5</v>
      </c>
      <c r="F714" s="195">
        <v>6</v>
      </c>
      <c r="G714" s="160"/>
      <c r="H714" s="160"/>
      <c r="I714" s="214"/>
      <c r="J714" s="214"/>
    </row>
    <row r="715" spans="1:17" ht="45.6" hidden="1">
      <c r="A715" s="260">
        <v>1</v>
      </c>
      <c r="B715" s="31" t="s">
        <v>140</v>
      </c>
      <c r="C715" s="260"/>
      <c r="D715" s="258" t="e">
        <f>F715/C715</f>
        <v>#DIV/0!</v>
      </c>
      <c r="E715" s="262" t="s">
        <v>43</v>
      </c>
      <c r="F715" s="258"/>
      <c r="I715" s="220"/>
      <c r="J715" s="220"/>
    </row>
    <row r="716" spans="1:17" s="160" customFormat="1" ht="45.6" hidden="1">
      <c r="A716" s="260">
        <v>2</v>
      </c>
      <c r="B716" s="31" t="s">
        <v>629</v>
      </c>
      <c r="C716" s="260" t="s">
        <v>43</v>
      </c>
      <c r="D716" s="258"/>
      <c r="E716" s="262" t="e">
        <f>F716/D716</f>
        <v>#DIV/0!</v>
      </c>
      <c r="F716" s="258"/>
      <c r="G716" s="149"/>
      <c r="H716" s="149"/>
      <c r="I716" s="220"/>
      <c r="J716" s="220"/>
      <c r="K716" s="161"/>
      <c r="O716" s="283"/>
      <c r="P716" s="283"/>
      <c r="Q716" s="283"/>
    </row>
    <row r="717" spans="1:17" hidden="1">
      <c r="A717" s="226"/>
      <c r="B717" s="227" t="s">
        <v>73</v>
      </c>
      <c r="C717" s="226" t="s">
        <v>43</v>
      </c>
      <c r="D717" s="226" t="s">
        <v>43</v>
      </c>
      <c r="E717" s="226" t="s">
        <v>43</v>
      </c>
      <c r="F717" s="228">
        <f>F715+F716</f>
        <v>0</v>
      </c>
      <c r="I717" s="213">
        <f>SUM(I715:I716)</f>
        <v>0</v>
      </c>
      <c r="J717" s="213">
        <f>SUM(J715:J716)</f>
        <v>0</v>
      </c>
    </row>
    <row r="718" spans="1:17" hidden="1">
      <c r="A718" s="38"/>
      <c r="B718" s="32"/>
      <c r="C718" s="38"/>
      <c r="D718" s="38"/>
      <c r="E718" s="38"/>
      <c r="F718" s="38"/>
    </row>
    <row r="719" spans="1:17" hidden="1">
      <c r="A719" s="2004" t="s">
        <v>519</v>
      </c>
      <c r="B719" s="2004"/>
      <c r="C719" s="2004"/>
      <c r="D719" s="2004"/>
      <c r="E719" s="2004"/>
      <c r="F719" s="2004"/>
      <c r="G719" s="2004"/>
      <c r="H719" s="2004"/>
      <c r="I719" s="2004"/>
      <c r="J719" s="2004"/>
    </row>
    <row r="720" spans="1:17" hidden="1">
      <c r="A720" s="265"/>
      <c r="B720" s="265"/>
      <c r="C720" s="265"/>
      <c r="D720" s="265"/>
      <c r="E720" s="265"/>
      <c r="F720" s="265"/>
      <c r="G720" s="265"/>
      <c r="H720" s="265"/>
      <c r="I720" s="1986" t="s">
        <v>545</v>
      </c>
      <c r="J720" s="1986"/>
    </row>
    <row r="721" spans="1:17" s="38" customFormat="1" ht="54" hidden="1">
      <c r="A721" s="260" t="s">
        <v>77</v>
      </c>
      <c r="B721" s="260" t="s">
        <v>0</v>
      </c>
      <c r="C721" s="260" t="s">
        <v>122</v>
      </c>
      <c r="D721" s="260" t="s">
        <v>120</v>
      </c>
      <c r="E721" s="260" t="s">
        <v>123</v>
      </c>
      <c r="F721" s="260" t="s">
        <v>33</v>
      </c>
      <c r="I721" s="215" t="s">
        <v>186</v>
      </c>
      <c r="J721" s="215" t="s">
        <v>546</v>
      </c>
      <c r="K721" s="163"/>
      <c r="O721" s="41"/>
      <c r="P721" s="41"/>
      <c r="Q721" s="41"/>
    </row>
    <row r="722" spans="1:17" s="38" customFormat="1" hidden="1">
      <c r="A722" s="195">
        <v>1</v>
      </c>
      <c r="B722" s="195">
        <v>2</v>
      </c>
      <c r="C722" s="195">
        <v>4</v>
      </c>
      <c r="D722" s="195">
        <v>5</v>
      </c>
      <c r="E722" s="195">
        <v>6</v>
      </c>
      <c r="F722" s="195">
        <v>7</v>
      </c>
      <c r="G722" s="14"/>
      <c r="H722" s="14"/>
      <c r="I722" s="217"/>
      <c r="J722" s="217"/>
      <c r="K722" s="40"/>
      <c r="O722" s="41"/>
      <c r="P722" s="41"/>
      <c r="Q722" s="41"/>
    </row>
    <row r="723" spans="1:17" s="38" customFormat="1" hidden="1">
      <c r="A723" s="260">
        <v>1</v>
      </c>
      <c r="B723" s="31" t="s">
        <v>145</v>
      </c>
      <c r="C723" s="258" t="e">
        <f>F723/D723</f>
        <v>#DIV/0!</v>
      </c>
      <c r="D723" s="258"/>
      <c r="E723" s="258"/>
      <c r="F723" s="258"/>
      <c r="I723" s="220"/>
      <c r="J723" s="220"/>
      <c r="K723" s="40"/>
      <c r="O723" s="41"/>
      <c r="P723" s="41"/>
      <c r="Q723" s="41"/>
    </row>
    <row r="724" spans="1:17" s="14" customFormat="1" hidden="1">
      <c r="A724" s="260">
        <v>2</v>
      </c>
      <c r="B724" s="31" t="s">
        <v>121</v>
      </c>
      <c r="C724" s="258" t="e">
        <f t="shared" ref="C724:C727" si="16">F724/D724</f>
        <v>#DIV/0!</v>
      </c>
      <c r="D724" s="258"/>
      <c r="E724" s="258"/>
      <c r="F724" s="258"/>
      <c r="G724" s="38"/>
      <c r="H724" s="38"/>
      <c r="I724" s="220"/>
      <c r="J724" s="220"/>
      <c r="K724" s="186"/>
      <c r="O724" s="286"/>
      <c r="P724" s="286"/>
      <c r="Q724" s="286"/>
    </row>
    <row r="725" spans="1:17" s="38" customFormat="1" hidden="1">
      <c r="A725" s="260">
        <v>3</v>
      </c>
      <c r="B725" s="31" t="s">
        <v>146</v>
      </c>
      <c r="C725" s="258" t="e">
        <f t="shared" si="16"/>
        <v>#DIV/0!</v>
      </c>
      <c r="D725" s="258"/>
      <c r="E725" s="258"/>
      <c r="F725" s="258"/>
      <c r="I725" s="220"/>
      <c r="J725" s="220"/>
      <c r="K725" s="40"/>
      <c r="O725" s="41"/>
      <c r="P725" s="41"/>
      <c r="Q725" s="41"/>
    </row>
    <row r="726" spans="1:17" s="38" customFormat="1" hidden="1">
      <c r="A726" s="260">
        <v>4</v>
      </c>
      <c r="B726" s="31" t="s">
        <v>147</v>
      </c>
      <c r="C726" s="258" t="e">
        <f t="shared" si="16"/>
        <v>#DIV/0!</v>
      </c>
      <c r="D726" s="258"/>
      <c r="E726" s="258"/>
      <c r="F726" s="258"/>
      <c r="I726" s="220"/>
      <c r="J726" s="220"/>
      <c r="K726" s="40"/>
      <c r="O726" s="41"/>
      <c r="P726" s="41"/>
      <c r="Q726" s="41"/>
    </row>
    <row r="727" spans="1:17" s="38" customFormat="1" hidden="1">
      <c r="A727" s="260">
        <v>5</v>
      </c>
      <c r="B727" s="31" t="s">
        <v>623</v>
      </c>
      <c r="C727" s="258" t="e">
        <f t="shared" si="16"/>
        <v>#DIV/0!</v>
      </c>
      <c r="D727" s="258"/>
      <c r="E727" s="258"/>
      <c r="F727" s="258"/>
      <c r="I727" s="220"/>
      <c r="J727" s="220"/>
      <c r="K727" s="40"/>
      <c r="O727" s="41"/>
      <c r="P727" s="41"/>
      <c r="Q727" s="41"/>
    </row>
    <row r="728" spans="1:17" s="38" customFormat="1" hidden="1">
      <c r="A728" s="226"/>
      <c r="B728" s="227" t="s">
        <v>73</v>
      </c>
      <c r="C728" s="226" t="s">
        <v>74</v>
      </c>
      <c r="D728" s="226" t="s">
        <v>74</v>
      </c>
      <c r="E728" s="226" t="s">
        <v>74</v>
      </c>
      <c r="F728" s="228">
        <f>SUM(F723:F727)</f>
        <v>0</v>
      </c>
      <c r="I728" s="217">
        <f>SUM(I723:I727)</f>
        <v>0</v>
      </c>
      <c r="J728" s="217">
        <f>SUM(J723:J727)</f>
        <v>0</v>
      </c>
      <c r="K728" s="40"/>
      <c r="O728" s="41"/>
      <c r="P728" s="41"/>
      <c r="Q728" s="41"/>
    </row>
    <row r="729" spans="1:17" s="38" customFormat="1" hidden="1">
      <c r="B729" s="32"/>
      <c r="G729" s="149"/>
      <c r="H729" s="149"/>
      <c r="I729" s="149"/>
      <c r="J729" s="149"/>
      <c r="K729" s="40"/>
      <c r="O729" s="41"/>
      <c r="P729" s="41"/>
      <c r="Q729" s="41"/>
    </row>
    <row r="730" spans="1:17" s="38" customFormat="1" hidden="1">
      <c r="A730" s="2017" t="s">
        <v>513</v>
      </c>
      <c r="B730" s="2017"/>
      <c r="C730" s="2017"/>
      <c r="D730" s="2017"/>
      <c r="E730" s="2017"/>
      <c r="F730" s="2017"/>
      <c r="G730" s="2017"/>
      <c r="H730" s="2017"/>
      <c r="I730" s="2017"/>
      <c r="J730" s="2017"/>
      <c r="K730" s="40"/>
      <c r="O730" s="41"/>
      <c r="P730" s="41"/>
      <c r="Q730" s="41"/>
    </row>
    <row r="731" spans="1:17" hidden="1">
      <c r="A731" s="53"/>
      <c r="B731" s="32"/>
      <c r="C731" s="38"/>
      <c r="D731" s="38"/>
      <c r="E731" s="38"/>
      <c r="F731" s="38"/>
      <c r="I731" s="1986" t="s">
        <v>545</v>
      </c>
      <c r="J731" s="1986"/>
    </row>
    <row r="732" spans="1:17" ht="54" hidden="1">
      <c r="A732" s="260" t="s">
        <v>77</v>
      </c>
      <c r="B732" s="260" t="s">
        <v>67</v>
      </c>
      <c r="C732" s="260" t="s">
        <v>124</v>
      </c>
      <c r="D732" s="260" t="s">
        <v>125</v>
      </c>
      <c r="E732" s="260" t="s">
        <v>520</v>
      </c>
      <c r="I732" s="215" t="s">
        <v>186</v>
      </c>
      <c r="J732" s="215" t="s">
        <v>546</v>
      </c>
      <c r="K732" s="209"/>
    </row>
    <row r="733" spans="1:17" hidden="1">
      <c r="A733" s="195">
        <v>1</v>
      </c>
      <c r="B733" s="195">
        <v>2</v>
      </c>
      <c r="C733" s="195">
        <v>3</v>
      </c>
      <c r="D733" s="195">
        <v>4</v>
      </c>
      <c r="E733" s="195">
        <v>5</v>
      </c>
      <c r="F733" s="160"/>
      <c r="G733" s="160"/>
      <c r="H733" s="160"/>
      <c r="I733" s="217"/>
      <c r="J733" s="217"/>
    </row>
    <row r="734" spans="1:17" hidden="1">
      <c r="A734" s="260">
        <v>1</v>
      </c>
      <c r="B734" s="31"/>
      <c r="C734" s="260"/>
      <c r="D734" s="34"/>
      <c r="E734" s="258"/>
      <c r="I734" s="220"/>
      <c r="J734" s="220"/>
    </row>
    <row r="735" spans="1:17" s="160" customFormat="1" hidden="1">
      <c r="A735" s="260">
        <v>2</v>
      </c>
      <c r="B735" s="31"/>
      <c r="C735" s="260"/>
      <c r="D735" s="34"/>
      <c r="E735" s="258"/>
      <c r="F735" s="149"/>
      <c r="G735" s="149"/>
      <c r="H735" s="149"/>
      <c r="I735" s="220"/>
      <c r="J735" s="220"/>
      <c r="K735" s="161"/>
      <c r="O735" s="283"/>
      <c r="P735" s="283"/>
      <c r="Q735" s="283"/>
    </row>
    <row r="736" spans="1:17" hidden="1">
      <c r="A736" s="260">
        <v>3</v>
      </c>
      <c r="B736" s="31"/>
      <c r="C736" s="260"/>
      <c r="D736" s="34"/>
      <c r="E736" s="258"/>
      <c r="I736" s="220"/>
      <c r="J736" s="220"/>
      <c r="P736" s="188"/>
      <c r="Q736" s="290"/>
    </row>
    <row r="737" spans="1:17" hidden="1">
      <c r="A737" s="260">
        <v>4</v>
      </c>
      <c r="B737" s="31"/>
      <c r="C737" s="260"/>
      <c r="D737" s="34"/>
      <c r="E737" s="258"/>
      <c r="I737" s="220"/>
      <c r="J737" s="220"/>
      <c r="P737" s="188"/>
      <c r="Q737" s="290"/>
    </row>
    <row r="738" spans="1:17" hidden="1">
      <c r="A738" s="226"/>
      <c r="B738" s="227" t="s">
        <v>73</v>
      </c>
      <c r="C738" s="226" t="s">
        <v>74</v>
      </c>
      <c r="D738" s="226" t="s">
        <v>74</v>
      </c>
      <c r="E738" s="228">
        <f>SUM(E734:E737)</f>
        <v>0</v>
      </c>
      <c r="I738" s="217">
        <f>SUM(I734:I737)</f>
        <v>0</v>
      </c>
      <c r="J738" s="217">
        <f>SUM(J734:J737)</f>
        <v>0</v>
      </c>
      <c r="P738" s="188"/>
      <c r="Q738" s="290"/>
    </row>
    <row r="739" spans="1:17">
      <c r="A739" s="38"/>
      <c r="B739" s="32"/>
      <c r="C739" s="38"/>
      <c r="D739" s="38"/>
      <c r="E739" s="38"/>
      <c r="F739" s="38"/>
      <c r="P739" s="188"/>
      <c r="Q739" s="290"/>
    </row>
    <row r="740" spans="1:17">
      <c r="A740" s="2016" t="s">
        <v>491</v>
      </c>
      <c r="B740" s="2016"/>
      <c r="C740" s="2016"/>
      <c r="D740" s="2016"/>
      <c r="E740" s="2016"/>
      <c r="F740" s="2016"/>
      <c r="G740" s="2016"/>
      <c r="H740" s="2016"/>
      <c r="I740" s="2016"/>
      <c r="J740" s="2016"/>
      <c r="P740" s="188"/>
    </row>
    <row r="741" spans="1:17">
      <c r="A741" s="51"/>
      <c r="B741" s="32"/>
      <c r="C741" s="38"/>
      <c r="D741" s="38"/>
      <c r="E741" s="38"/>
      <c r="F741" s="38"/>
      <c r="P741" s="188"/>
    </row>
    <row r="742" spans="1:17">
      <c r="A742" s="51"/>
      <c r="B742" s="32"/>
      <c r="C742" s="38"/>
      <c r="D742" s="38"/>
      <c r="E742" s="38"/>
      <c r="F742" s="38"/>
      <c r="I742" s="1986" t="s">
        <v>545</v>
      </c>
      <c r="J742" s="1986"/>
      <c r="K742" s="210"/>
    </row>
    <row r="743" spans="1:17" ht="54">
      <c r="A743" s="260" t="s">
        <v>77</v>
      </c>
      <c r="B743" s="260" t="s">
        <v>67</v>
      </c>
      <c r="C743" s="260" t="s">
        <v>127</v>
      </c>
      <c r="D743" s="260" t="s">
        <v>490</v>
      </c>
      <c r="F743" s="38"/>
      <c r="I743" s="215" t="s">
        <v>186</v>
      </c>
      <c r="J743" s="215" t="s">
        <v>546</v>
      </c>
      <c r="P743" s="188"/>
    </row>
    <row r="744" spans="1:17">
      <c r="A744" s="195">
        <v>1</v>
      </c>
      <c r="B744" s="195">
        <v>2</v>
      </c>
      <c r="C744" s="195">
        <v>3</v>
      </c>
      <c r="D744" s="195">
        <v>4</v>
      </c>
      <c r="E744" s="160"/>
      <c r="F744" s="14"/>
      <c r="G744" s="160"/>
      <c r="H744" s="160"/>
      <c r="I744" s="217"/>
      <c r="J744" s="217"/>
      <c r="P744" s="188"/>
    </row>
    <row r="745" spans="1:17" ht="45.6">
      <c r="A745" s="260">
        <v>1</v>
      </c>
      <c r="B745" s="36" t="s">
        <v>935</v>
      </c>
      <c r="C745" s="34">
        <v>1</v>
      </c>
      <c r="D745" s="258"/>
      <c r="F745" s="38"/>
      <c r="I745" s="220"/>
      <c r="J745" s="220"/>
      <c r="P745" s="188"/>
    </row>
    <row r="746" spans="1:17" s="160" customFormat="1">
      <c r="A746" s="260"/>
      <c r="B746" s="36"/>
      <c r="C746" s="34"/>
      <c r="D746" s="258"/>
      <c r="E746" s="149"/>
      <c r="F746" s="57"/>
      <c r="G746" s="149"/>
      <c r="H746" s="149"/>
      <c r="I746" s="220"/>
      <c r="J746" s="220"/>
      <c r="K746" s="161"/>
      <c r="O746" s="283"/>
      <c r="P746" s="281"/>
      <c r="Q746" s="283"/>
    </row>
    <row r="747" spans="1:17" hidden="1">
      <c r="A747" s="260"/>
      <c r="B747" s="36"/>
      <c r="C747" s="34"/>
      <c r="D747" s="258"/>
      <c r="F747" s="38"/>
      <c r="I747" s="220"/>
      <c r="J747" s="220"/>
      <c r="P747" s="188"/>
      <c r="Q747" s="290"/>
    </row>
    <row r="748" spans="1:17" hidden="1">
      <c r="A748" s="260"/>
      <c r="B748" s="36"/>
      <c r="C748" s="34"/>
      <c r="D748" s="258"/>
      <c r="F748" s="38"/>
      <c r="I748" s="220"/>
      <c r="J748" s="220"/>
      <c r="P748" s="188"/>
      <c r="Q748" s="290"/>
    </row>
    <row r="749" spans="1:17">
      <c r="A749" s="226"/>
      <c r="B749" s="227" t="s">
        <v>73</v>
      </c>
      <c r="C749" s="226" t="s">
        <v>74</v>
      </c>
      <c r="D749" s="228">
        <f>SUM(D745:D748)</f>
        <v>0</v>
      </c>
      <c r="F749" s="38"/>
      <c r="I749" s="217">
        <f>SUM(I745:I748)</f>
        <v>0</v>
      </c>
      <c r="J749" s="217">
        <f>SUM(J745:J748)</f>
        <v>0</v>
      </c>
      <c r="P749" s="188"/>
      <c r="Q749" s="290"/>
    </row>
    <row r="750" spans="1:17" hidden="1">
      <c r="A750" s="56"/>
      <c r="B750" s="32"/>
      <c r="C750" s="38"/>
      <c r="D750" s="38"/>
      <c r="E750" s="38"/>
      <c r="F750" s="38"/>
      <c r="P750" s="188"/>
      <c r="Q750" s="290"/>
    </row>
    <row r="751" spans="1:17" hidden="1">
      <c r="A751" s="2018" t="s">
        <v>521</v>
      </c>
      <c r="B751" s="2018"/>
      <c r="C751" s="2018"/>
      <c r="D751" s="2018"/>
      <c r="E751" s="2018"/>
      <c r="F751" s="2018"/>
      <c r="G751" s="2018"/>
      <c r="H751" s="2018"/>
      <c r="I751" s="2018"/>
      <c r="J751" s="2018"/>
      <c r="P751" s="188"/>
    </row>
    <row r="752" spans="1:17" hidden="1">
      <c r="A752" s="51"/>
      <c r="B752" s="32"/>
      <c r="C752" s="38"/>
      <c r="D752" s="38"/>
      <c r="E752" s="38"/>
      <c r="F752" s="38"/>
      <c r="P752" s="188"/>
    </row>
    <row r="753" spans="1:17" hidden="1">
      <c r="A753" s="51"/>
      <c r="B753" s="32"/>
      <c r="C753" s="38"/>
      <c r="D753" s="38"/>
      <c r="E753" s="38"/>
      <c r="F753" s="38"/>
      <c r="I753" s="1986" t="s">
        <v>545</v>
      </c>
      <c r="J753" s="1986"/>
      <c r="K753" s="211"/>
      <c r="P753" s="188"/>
    </row>
    <row r="754" spans="1:17" ht="54" hidden="1">
      <c r="A754" s="260" t="s">
        <v>77</v>
      </c>
      <c r="B754" s="260" t="s">
        <v>67</v>
      </c>
      <c r="C754" s="260" t="s">
        <v>127</v>
      </c>
      <c r="D754" s="260" t="s">
        <v>490</v>
      </c>
      <c r="F754" s="38"/>
      <c r="I754" s="215" t="s">
        <v>186</v>
      </c>
      <c r="J754" s="215" t="s">
        <v>546</v>
      </c>
      <c r="P754" s="188"/>
    </row>
    <row r="755" spans="1:17" hidden="1">
      <c r="A755" s="195">
        <v>1</v>
      </c>
      <c r="B755" s="195">
        <v>2</v>
      </c>
      <c r="C755" s="195">
        <v>3</v>
      </c>
      <c r="D755" s="195">
        <v>4</v>
      </c>
      <c r="E755" s="160"/>
      <c r="F755" s="14"/>
      <c r="G755" s="160"/>
      <c r="H755" s="160"/>
      <c r="I755" s="217"/>
      <c r="J755" s="217"/>
      <c r="P755" s="188"/>
    </row>
    <row r="756" spans="1:17" hidden="1">
      <c r="A756" s="260">
        <v>1</v>
      </c>
      <c r="B756" s="36"/>
      <c r="C756" s="34"/>
      <c r="D756" s="258"/>
      <c r="F756" s="38"/>
      <c r="G756" s="157"/>
      <c r="I756" s="220"/>
      <c r="J756" s="220"/>
      <c r="P756" s="188"/>
    </row>
    <row r="757" spans="1:17" s="160" customFormat="1" hidden="1">
      <c r="A757" s="260">
        <v>2</v>
      </c>
      <c r="B757" s="36"/>
      <c r="C757" s="34"/>
      <c r="D757" s="258"/>
      <c r="E757" s="149"/>
      <c r="F757" s="38"/>
      <c r="G757" s="149"/>
      <c r="H757" s="149"/>
      <c r="I757" s="220"/>
      <c r="J757" s="220"/>
      <c r="K757" s="161"/>
      <c r="O757" s="283"/>
      <c r="P757" s="281"/>
      <c r="Q757" s="283"/>
    </row>
    <row r="758" spans="1:17" hidden="1">
      <c r="A758" s="260"/>
      <c r="B758" s="36"/>
      <c r="C758" s="34"/>
      <c r="D758" s="258"/>
      <c r="F758" s="38"/>
      <c r="I758" s="220"/>
      <c r="J758" s="220"/>
      <c r="P758" s="188"/>
      <c r="Q758" s="290"/>
    </row>
    <row r="759" spans="1:17" hidden="1">
      <c r="A759" s="260"/>
      <c r="B759" s="36"/>
      <c r="C759" s="34"/>
      <c r="D759" s="258"/>
      <c r="F759" s="38"/>
      <c r="I759" s="220"/>
      <c r="J759" s="220"/>
      <c r="P759" s="188"/>
      <c r="Q759" s="290"/>
    </row>
    <row r="760" spans="1:17" hidden="1">
      <c r="A760" s="226"/>
      <c r="B760" s="227" t="s">
        <v>73</v>
      </c>
      <c r="C760" s="226" t="s">
        <v>74</v>
      </c>
      <c r="D760" s="228">
        <f>SUM(D756:D759)</f>
        <v>0</v>
      </c>
      <c r="F760" s="38"/>
      <c r="I760" s="217">
        <f>SUM(I756:I759)</f>
        <v>0</v>
      </c>
      <c r="J760" s="217">
        <f>SUM(J756:J759)</f>
        <v>0</v>
      </c>
      <c r="P760" s="188"/>
      <c r="Q760" s="290"/>
    </row>
    <row r="761" spans="1:17" hidden="1">
      <c r="A761" s="56"/>
      <c r="B761" s="32"/>
      <c r="C761" s="38"/>
      <c r="D761" s="38"/>
      <c r="E761" s="38"/>
      <c r="F761" s="38"/>
      <c r="P761" s="188"/>
      <c r="Q761" s="290"/>
    </row>
    <row r="762" spans="1:17" hidden="1">
      <c r="A762" s="2004" t="s">
        <v>523</v>
      </c>
      <c r="B762" s="2004"/>
      <c r="C762" s="2004"/>
      <c r="D762" s="2004"/>
      <c r="E762" s="2004"/>
      <c r="F762" s="2004"/>
      <c r="G762" s="2004"/>
      <c r="H762" s="2004"/>
      <c r="I762" s="2004"/>
      <c r="J762" s="2004"/>
      <c r="P762" s="188"/>
    </row>
    <row r="763" spans="1:17" hidden="1">
      <c r="A763" s="2012"/>
      <c r="B763" s="2012"/>
      <c r="C763" s="2012"/>
      <c r="D763" s="2012"/>
      <c r="E763" s="2012"/>
      <c r="F763" s="38"/>
      <c r="I763" s="1986" t="s">
        <v>545</v>
      </c>
      <c r="J763" s="1986"/>
      <c r="P763" s="188"/>
    </row>
    <row r="764" spans="1:17" ht="54" hidden="1">
      <c r="A764" s="260" t="s">
        <v>68</v>
      </c>
      <c r="B764" s="260" t="s">
        <v>67</v>
      </c>
      <c r="C764" s="260" t="s">
        <v>80</v>
      </c>
      <c r="D764" s="260" t="s">
        <v>128</v>
      </c>
      <c r="E764" s="260" t="s">
        <v>33</v>
      </c>
      <c r="I764" s="215" t="s">
        <v>186</v>
      </c>
      <c r="J764" s="215" t="s">
        <v>546</v>
      </c>
      <c r="P764" s="188"/>
    </row>
    <row r="765" spans="1:17" hidden="1">
      <c r="A765" s="195">
        <v>1</v>
      </c>
      <c r="B765" s="195">
        <v>2</v>
      </c>
      <c r="C765" s="195">
        <v>3</v>
      </c>
      <c r="D765" s="195">
        <v>4</v>
      </c>
      <c r="E765" s="195">
        <v>5</v>
      </c>
      <c r="F765" s="160"/>
      <c r="G765" s="160"/>
      <c r="H765" s="160"/>
      <c r="I765" s="217"/>
      <c r="J765" s="217"/>
      <c r="P765" s="188"/>
    </row>
    <row r="766" spans="1:17" hidden="1">
      <c r="A766" s="260"/>
      <c r="B766" s="31"/>
      <c r="C766" s="260"/>
      <c r="D766" s="258"/>
      <c r="E766" s="258"/>
      <c r="I766" s="220"/>
      <c r="J766" s="220"/>
      <c r="P766" s="188"/>
    </row>
    <row r="767" spans="1:17" s="160" customFormat="1" hidden="1">
      <c r="A767" s="260"/>
      <c r="B767" s="31"/>
      <c r="C767" s="260"/>
      <c r="D767" s="258"/>
      <c r="E767" s="258"/>
      <c r="F767" s="149"/>
      <c r="G767" s="149"/>
      <c r="H767" s="149"/>
      <c r="I767" s="220"/>
      <c r="J767" s="220"/>
      <c r="K767" s="161"/>
      <c r="O767" s="283"/>
      <c r="P767" s="281"/>
      <c r="Q767" s="283"/>
    </row>
    <row r="768" spans="1:17" hidden="1">
      <c r="A768" s="260"/>
      <c r="B768" s="31"/>
      <c r="C768" s="260"/>
      <c r="D768" s="258"/>
      <c r="E768" s="258"/>
      <c r="I768" s="220"/>
      <c r="J768" s="220"/>
      <c r="P768" s="188"/>
      <c r="Q768" s="290"/>
    </row>
    <row r="769" spans="1:17" hidden="1">
      <c r="A769" s="260"/>
      <c r="B769" s="31"/>
      <c r="C769" s="260"/>
      <c r="D769" s="258"/>
      <c r="E769" s="258"/>
      <c r="I769" s="220"/>
      <c r="J769" s="220"/>
      <c r="P769" s="188"/>
      <c r="Q769" s="290"/>
    </row>
    <row r="770" spans="1:17" hidden="1">
      <c r="A770" s="226"/>
      <c r="B770" s="227" t="s">
        <v>73</v>
      </c>
      <c r="C770" s="226"/>
      <c r="D770" s="226" t="s">
        <v>74</v>
      </c>
      <c r="E770" s="228">
        <f>E769+E766+E767+E768</f>
        <v>0</v>
      </c>
      <c r="I770" s="217">
        <f>SUM(I766:I769)</f>
        <v>0</v>
      </c>
      <c r="J770" s="217">
        <f>SUM(J766:J769)</f>
        <v>0</v>
      </c>
      <c r="P770" s="188"/>
      <c r="Q770" s="290"/>
    </row>
    <row r="771" spans="1:17">
      <c r="A771" s="38"/>
      <c r="B771" s="32"/>
      <c r="C771" s="38"/>
      <c r="D771" s="38"/>
      <c r="E771" s="38"/>
      <c r="F771" s="38"/>
      <c r="P771" s="188"/>
      <c r="Q771" s="290"/>
    </row>
    <row r="772" spans="1:17">
      <c r="A772" s="2004" t="s">
        <v>524</v>
      </c>
      <c r="B772" s="2004"/>
      <c r="C772" s="2004"/>
      <c r="D772" s="2004"/>
      <c r="E772" s="2004"/>
      <c r="F772" s="2004"/>
      <c r="G772" s="2004"/>
      <c r="H772" s="2004"/>
      <c r="I772" s="2004"/>
      <c r="J772" s="2004"/>
      <c r="P772" s="188"/>
    </row>
    <row r="773" spans="1:17">
      <c r="A773" s="2012"/>
      <c r="B773" s="2012"/>
      <c r="C773" s="2012"/>
      <c r="D773" s="2012"/>
      <c r="E773" s="2012"/>
      <c r="F773" s="2012"/>
      <c r="I773" s="1986" t="s">
        <v>545</v>
      </c>
      <c r="J773" s="1986"/>
      <c r="P773" s="188"/>
    </row>
    <row r="774" spans="1:17" ht="54">
      <c r="A774" s="260" t="s">
        <v>77</v>
      </c>
      <c r="B774" s="260" t="s">
        <v>67</v>
      </c>
      <c r="C774" s="260" t="s">
        <v>131</v>
      </c>
      <c r="D774" s="260" t="s">
        <v>80</v>
      </c>
      <c r="E774" s="260" t="s">
        <v>132</v>
      </c>
      <c r="F774" s="260" t="s">
        <v>33</v>
      </c>
      <c r="I774" s="215" t="s">
        <v>186</v>
      </c>
      <c r="J774" s="215" t="s">
        <v>546</v>
      </c>
      <c r="K774" s="163"/>
      <c r="L774" s="163"/>
      <c r="P774" s="188"/>
    </row>
    <row r="775" spans="1:17">
      <c r="A775" s="195">
        <v>1</v>
      </c>
      <c r="B775" s="195">
        <v>2</v>
      </c>
      <c r="C775" s="195">
        <v>3</v>
      </c>
      <c r="D775" s="195">
        <v>4</v>
      </c>
      <c r="E775" s="195">
        <v>5</v>
      </c>
      <c r="F775" s="195">
        <v>6</v>
      </c>
      <c r="G775" s="160"/>
      <c r="H775" s="160"/>
      <c r="I775" s="217"/>
      <c r="J775" s="217"/>
      <c r="P775" s="188"/>
    </row>
    <row r="776" spans="1:17">
      <c r="A776" s="260">
        <v>1</v>
      </c>
      <c r="B776" s="31" t="s">
        <v>936</v>
      </c>
      <c r="C776" s="260" t="s">
        <v>877</v>
      </c>
      <c r="D776" s="260">
        <v>15</v>
      </c>
      <c r="E776" s="258">
        <v>84</v>
      </c>
      <c r="F776" s="258"/>
      <c r="I776" s="220"/>
      <c r="J776" s="220"/>
      <c r="P776" s="188"/>
    </row>
    <row r="777" spans="1:17" s="160" customFormat="1">
      <c r="A777" s="260">
        <v>2</v>
      </c>
      <c r="B777" s="31"/>
      <c r="C777" s="260"/>
      <c r="D777" s="260"/>
      <c r="E777" s="258"/>
      <c r="F777" s="258"/>
      <c r="G777" s="149"/>
      <c r="H777" s="149"/>
      <c r="I777" s="220"/>
      <c r="J777" s="220"/>
      <c r="K777" s="161"/>
      <c r="O777" s="283"/>
      <c r="P777" s="281"/>
      <c r="Q777" s="283"/>
    </row>
    <row r="778" spans="1:17" hidden="1">
      <c r="A778" s="260">
        <v>3</v>
      </c>
      <c r="B778" s="31"/>
      <c r="C778" s="260"/>
      <c r="D778" s="260"/>
      <c r="E778" s="258"/>
      <c r="F778" s="258"/>
      <c r="I778" s="220"/>
      <c r="J778" s="220"/>
      <c r="K778" s="158"/>
      <c r="P778" s="188"/>
      <c r="Q778" s="290"/>
    </row>
    <row r="779" spans="1:17" hidden="1">
      <c r="A779" s="260">
        <v>4</v>
      </c>
      <c r="B779" s="31"/>
      <c r="C779" s="260"/>
      <c r="D779" s="260"/>
      <c r="E779" s="258"/>
      <c r="F779" s="258"/>
      <c r="I779" s="220"/>
      <c r="J779" s="220"/>
      <c r="P779" s="188"/>
      <c r="Q779" s="290"/>
    </row>
    <row r="780" spans="1:17">
      <c r="A780" s="226"/>
      <c r="B780" s="227" t="s">
        <v>73</v>
      </c>
      <c r="C780" s="226" t="s">
        <v>74</v>
      </c>
      <c r="D780" s="226" t="s">
        <v>74</v>
      </c>
      <c r="E780" s="226" t="s">
        <v>74</v>
      </c>
      <c r="F780" s="228">
        <f>F779+F777+F778+F776</f>
        <v>0</v>
      </c>
      <c r="I780" s="217">
        <f>SUM(I776:I779)</f>
        <v>0</v>
      </c>
      <c r="J780" s="217">
        <f>SUM(J776:J779)</f>
        <v>0</v>
      </c>
      <c r="P780" s="188"/>
      <c r="Q780" s="290"/>
    </row>
    <row r="781" spans="1:17">
      <c r="A781" s="38"/>
      <c r="B781" s="32"/>
      <c r="C781" s="38"/>
      <c r="D781" s="38"/>
      <c r="E781" s="38"/>
      <c r="F781" s="57"/>
      <c r="P781" s="188"/>
      <c r="Q781" s="290"/>
    </row>
    <row r="782" spans="1:17" hidden="1">
      <c r="A782" s="2004" t="s">
        <v>525</v>
      </c>
      <c r="B782" s="2004"/>
      <c r="C782" s="2004"/>
      <c r="D782" s="2004"/>
      <c r="E782" s="2004"/>
      <c r="F782" s="2004"/>
      <c r="G782" s="2004"/>
      <c r="H782" s="2004"/>
      <c r="I782" s="2004"/>
      <c r="J782" s="2004"/>
      <c r="P782" s="188"/>
    </row>
    <row r="783" spans="1:17" hidden="1">
      <c r="A783" s="2012"/>
      <c r="B783" s="2012"/>
      <c r="C783" s="2012"/>
      <c r="D783" s="2012"/>
      <c r="E783" s="2012"/>
      <c r="F783" s="2012"/>
      <c r="I783" s="1986" t="s">
        <v>545</v>
      </c>
      <c r="J783" s="1986"/>
      <c r="P783" s="188"/>
    </row>
    <row r="784" spans="1:17" ht="54" hidden="1">
      <c r="A784" s="260" t="s">
        <v>77</v>
      </c>
      <c r="B784" s="260" t="s">
        <v>67</v>
      </c>
      <c r="C784" s="260" t="s">
        <v>131</v>
      </c>
      <c r="D784" s="260" t="s">
        <v>80</v>
      </c>
      <c r="E784" s="260" t="s">
        <v>132</v>
      </c>
      <c r="F784" s="260" t="s">
        <v>33</v>
      </c>
      <c r="I784" s="215" t="s">
        <v>186</v>
      </c>
      <c r="J784" s="215" t="s">
        <v>546</v>
      </c>
      <c r="K784" s="163"/>
      <c r="L784" s="163"/>
      <c r="P784" s="188"/>
    </row>
    <row r="785" spans="1:17" hidden="1">
      <c r="A785" s="195">
        <v>1</v>
      </c>
      <c r="B785" s="195">
        <v>2</v>
      </c>
      <c r="C785" s="195">
        <v>3</v>
      </c>
      <c r="D785" s="195">
        <v>4</v>
      </c>
      <c r="E785" s="195">
        <v>5</v>
      </c>
      <c r="F785" s="195">
        <v>6</v>
      </c>
      <c r="G785" s="160"/>
      <c r="H785" s="160"/>
      <c r="I785" s="217"/>
      <c r="J785" s="217"/>
      <c r="P785" s="188"/>
    </row>
    <row r="786" spans="1:17" hidden="1">
      <c r="A786" s="260">
        <v>1</v>
      </c>
      <c r="B786" s="31"/>
      <c r="C786" s="260"/>
      <c r="D786" s="260"/>
      <c r="E786" s="258" t="e">
        <f>F786/D786</f>
        <v>#DIV/0!</v>
      </c>
      <c r="F786" s="258"/>
      <c r="I786" s="220"/>
      <c r="J786" s="220"/>
      <c r="P786" s="188"/>
    </row>
    <row r="787" spans="1:17" s="160" customFormat="1" hidden="1">
      <c r="A787" s="260">
        <v>2</v>
      </c>
      <c r="B787" s="31"/>
      <c r="C787" s="35"/>
      <c r="D787" s="35"/>
      <c r="E787" s="258" t="e">
        <f t="shared" ref="E787:E789" si="17">F787/D787</f>
        <v>#DIV/0!</v>
      </c>
      <c r="F787" s="258"/>
      <c r="G787" s="149"/>
      <c r="H787" s="149"/>
      <c r="I787" s="220"/>
      <c r="J787" s="220"/>
      <c r="K787" s="161"/>
      <c r="O787" s="283"/>
      <c r="P787" s="281"/>
      <c r="Q787" s="283"/>
    </row>
    <row r="788" spans="1:17" hidden="1">
      <c r="A788" s="260"/>
      <c r="B788" s="31"/>
      <c r="C788" s="35"/>
      <c r="D788" s="35"/>
      <c r="E788" s="258" t="e">
        <f t="shared" si="17"/>
        <v>#DIV/0!</v>
      </c>
      <c r="F788" s="258"/>
      <c r="I788" s="220"/>
      <c r="J788" s="220"/>
      <c r="P788" s="188"/>
    </row>
    <row r="789" spans="1:17" hidden="1">
      <c r="A789" s="260">
        <v>3</v>
      </c>
      <c r="B789" s="31"/>
      <c r="C789" s="260"/>
      <c r="D789" s="260"/>
      <c r="E789" s="258" t="e">
        <f t="shared" si="17"/>
        <v>#DIV/0!</v>
      </c>
      <c r="F789" s="258"/>
      <c r="I789" s="220"/>
      <c r="J789" s="220"/>
      <c r="P789" s="188"/>
    </row>
    <row r="790" spans="1:17" hidden="1">
      <c r="A790" s="226"/>
      <c r="B790" s="227" t="s">
        <v>73</v>
      </c>
      <c r="C790" s="226" t="s">
        <v>74</v>
      </c>
      <c r="D790" s="226" t="s">
        <v>74</v>
      </c>
      <c r="E790" s="226" t="s">
        <v>74</v>
      </c>
      <c r="F790" s="228">
        <f>F789+F787+F786+F788</f>
        <v>0</v>
      </c>
      <c r="I790" s="217">
        <f>SUM(I786:I789)</f>
        <v>0</v>
      </c>
      <c r="J790" s="217">
        <f>SUM(J786:J789)</f>
        <v>0</v>
      </c>
      <c r="P790" s="188"/>
    </row>
    <row r="791" spans="1:17" hidden="1">
      <c r="A791" s="38"/>
      <c r="B791" s="32"/>
      <c r="C791" s="38"/>
      <c r="D791" s="38"/>
      <c r="E791" s="38"/>
      <c r="F791" s="57"/>
      <c r="P791" s="188"/>
    </row>
    <row r="792" spans="1:17" hidden="1">
      <c r="A792" s="2004" t="s">
        <v>526</v>
      </c>
      <c r="B792" s="2004"/>
      <c r="C792" s="2004"/>
      <c r="D792" s="2004"/>
      <c r="E792" s="2004"/>
      <c r="F792" s="2004"/>
      <c r="G792" s="2004"/>
      <c r="H792" s="2004"/>
      <c r="I792" s="2004"/>
      <c r="J792" s="2004"/>
      <c r="P792" s="188"/>
    </row>
    <row r="793" spans="1:17" hidden="1">
      <c r="A793" s="2012"/>
      <c r="B793" s="2012"/>
      <c r="C793" s="2012"/>
      <c r="D793" s="2012"/>
      <c r="E793" s="2012"/>
      <c r="F793" s="2012"/>
      <c r="I793" s="1986" t="s">
        <v>545</v>
      </c>
      <c r="J793" s="1986"/>
      <c r="P793" s="188"/>
    </row>
    <row r="794" spans="1:17" ht="54" hidden="1">
      <c r="A794" s="260" t="s">
        <v>77</v>
      </c>
      <c r="B794" s="260" t="s">
        <v>67</v>
      </c>
      <c r="C794" s="260" t="s">
        <v>131</v>
      </c>
      <c r="D794" s="260" t="s">
        <v>80</v>
      </c>
      <c r="E794" s="260" t="s">
        <v>132</v>
      </c>
      <c r="F794" s="260" t="s">
        <v>33</v>
      </c>
      <c r="I794" s="215" t="s">
        <v>186</v>
      </c>
      <c r="J794" s="215" t="s">
        <v>546</v>
      </c>
      <c r="K794" s="163"/>
      <c r="L794" s="163"/>
      <c r="P794" s="188"/>
    </row>
    <row r="795" spans="1:17" hidden="1">
      <c r="A795" s="195">
        <v>1</v>
      </c>
      <c r="B795" s="195">
        <v>2</v>
      </c>
      <c r="C795" s="195">
        <v>3</v>
      </c>
      <c r="D795" s="195">
        <v>4</v>
      </c>
      <c r="E795" s="195">
        <v>5</v>
      </c>
      <c r="F795" s="195">
        <v>6</v>
      </c>
      <c r="G795" s="160"/>
      <c r="H795" s="160"/>
      <c r="I795" s="217"/>
      <c r="J795" s="217"/>
      <c r="P795" s="188"/>
    </row>
    <row r="796" spans="1:17" hidden="1">
      <c r="A796" s="260">
        <v>1</v>
      </c>
      <c r="B796" s="31"/>
      <c r="C796" s="260"/>
      <c r="D796" s="260"/>
      <c r="E796" s="258" t="e">
        <f>F796/D796</f>
        <v>#DIV/0!</v>
      </c>
      <c r="F796" s="258"/>
      <c r="I796" s="220"/>
      <c r="J796" s="220"/>
      <c r="P796" s="188"/>
    </row>
    <row r="797" spans="1:17" s="160" customFormat="1" hidden="1">
      <c r="A797" s="260">
        <v>2</v>
      </c>
      <c r="B797" s="31"/>
      <c r="C797" s="35"/>
      <c r="D797" s="35"/>
      <c r="E797" s="258" t="e">
        <f t="shared" ref="E797:E799" si="18">F797/D797</f>
        <v>#DIV/0!</v>
      </c>
      <c r="F797" s="258"/>
      <c r="G797" s="149"/>
      <c r="H797" s="149"/>
      <c r="I797" s="220"/>
      <c r="J797" s="220"/>
      <c r="K797" s="161"/>
      <c r="O797" s="283"/>
      <c r="P797" s="281"/>
      <c r="Q797" s="283"/>
    </row>
    <row r="798" spans="1:17" hidden="1">
      <c r="A798" s="260"/>
      <c r="B798" s="31"/>
      <c r="C798" s="35"/>
      <c r="D798" s="35"/>
      <c r="E798" s="258" t="e">
        <f t="shared" si="18"/>
        <v>#DIV/0!</v>
      </c>
      <c r="F798" s="258"/>
      <c r="I798" s="220"/>
      <c r="J798" s="220"/>
      <c r="P798" s="188"/>
    </row>
    <row r="799" spans="1:17" hidden="1">
      <c r="A799" s="260">
        <v>3</v>
      </c>
      <c r="B799" s="31"/>
      <c r="C799" s="260"/>
      <c r="D799" s="260"/>
      <c r="E799" s="258" t="e">
        <f t="shared" si="18"/>
        <v>#DIV/0!</v>
      </c>
      <c r="F799" s="258"/>
      <c r="I799" s="220"/>
      <c r="J799" s="220"/>
      <c r="P799" s="188"/>
    </row>
    <row r="800" spans="1:17" hidden="1">
      <c r="A800" s="226"/>
      <c r="B800" s="227" t="s">
        <v>73</v>
      </c>
      <c r="C800" s="226" t="s">
        <v>74</v>
      </c>
      <c r="D800" s="226" t="s">
        <v>74</v>
      </c>
      <c r="E800" s="226" t="s">
        <v>74</v>
      </c>
      <c r="F800" s="228">
        <f>F799+F797+F796+F798</f>
        <v>0</v>
      </c>
      <c r="I800" s="217">
        <f>SUM(I796:I799)</f>
        <v>0</v>
      </c>
      <c r="J800" s="217">
        <f>SUM(J796:J799)</f>
        <v>0</v>
      </c>
      <c r="P800" s="188"/>
    </row>
    <row r="801" spans="1:17" hidden="1">
      <c r="A801" s="38"/>
      <c r="B801" s="32"/>
      <c r="C801" s="38"/>
      <c r="D801" s="38"/>
      <c r="E801" s="38"/>
      <c r="F801" s="57"/>
      <c r="P801" s="188"/>
    </row>
    <row r="802" spans="1:17" hidden="1">
      <c r="A802" s="2004" t="s">
        <v>527</v>
      </c>
      <c r="B802" s="2004"/>
      <c r="C802" s="2004"/>
      <c r="D802" s="2004"/>
      <c r="E802" s="2004"/>
      <c r="F802" s="2004"/>
      <c r="G802" s="2004"/>
      <c r="H802" s="2004"/>
      <c r="I802" s="2004"/>
      <c r="J802" s="2004"/>
      <c r="P802" s="188"/>
    </row>
    <row r="803" spans="1:17" hidden="1">
      <c r="A803" s="2012"/>
      <c r="B803" s="2012"/>
      <c r="C803" s="2012"/>
      <c r="D803" s="2012"/>
      <c r="E803" s="2012"/>
      <c r="F803" s="2012"/>
      <c r="I803" s="1986" t="s">
        <v>545</v>
      </c>
      <c r="J803" s="1986"/>
      <c r="P803" s="188"/>
    </row>
    <row r="804" spans="1:17" ht="54" hidden="1">
      <c r="A804" s="260" t="s">
        <v>77</v>
      </c>
      <c r="B804" s="260" t="s">
        <v>67</v>
      </c>
      <c r="C804" s="260" t="s">
        <v>131</v>
      </c>
      <c r="D804" s="260" t="s">
        <v>80</v>
      </c>
      <c r="E804" s="260" t="s">
        <v>132</v>
      </c>
      <c r="F804" s="260" t="s">
        <v>33</v>
      </c>
      <c r="I804" s="215" t="s">
        <v>186</v>
      </c>
      <c r="J804" s="215" t="s">
        <v>546</v>
      </c>
      <c r="K804" s="163"/>
      <c r="L804" s="163"/>
      <c r="P804" s="188"/>
    </row>
    <row r="805" spans="1:17" hidden="1">
      <c r="A805" s="194">
        <v>1</v>
      </c>
      <c r="B805" s="194">
        <v>2</v>
      </c>
      <c r="C805" s="194">
        <v>3</v>
      </c>
      <c r="D805" s="194">
        <v>4</v>
      </c>
      <c r="E805" s="195">
        <v>5</v>
      </c>
      <c r="F805" s="195">
        <v>6</v>
      </c>
      <c r="G805" s="25"/>
      <c r="H805" s="25"/>
      <c r="I805" s="217"/>
      <c r="J805" s="217"/>
      <c r="P805" s="188"/>
    </row>
    <row r="806" spans="1:17" hidden="1">
      <c r="A806" s="260">
        <v>1</v>
      </c>
      <c r="B806" s="31"/>
      <c r="C806" s="260"/>
      <c r="D806" s="260"/>
      <c r="E806" s="258" t="e">
        <f>F806/D806</f>
        <v>#DIV/0!</v>
      </c>
      <c r="F806" s="258"/>
      <c r="I806" s="220"/>
      <c r="J806" s="220"/>
      <c r="P806" s="188"/>
    </row>
    <row r="807" spans="1:17" s="25" customFormat="1" hidden="1">
      <c r="A807" s="260">
        <v>2</v>
      </c>
      <c r="B807" s="31"/>
      <c r="C807" s="35"/>
      <c r="D807" s="35"/>
      <c r="E807" s="258" t="e">
        <f t="shared" ref="E807:E809" si="19">F807/D807</f>
        <v>#DIV/0!</v>
      </c>
      <c r="F807" s="258"/>
      <c r="G807" s="149"/>
      <c r="H807" s="149"/>
      <c r="I807" s="220"/>
      <c r="J807" s="220"/>
      <c r="K807" s="162"/>
      <c r="O807" s="287"/>
      <c r="P807" s="282"/>
      <c r="Q807" s="287"/>
    </row>
    <row r="808" spans="1:17" hidden="1">
      <c r="A808" s="260"/>
      <c r="B808" s="31"/>
      <c r="C808" s="35"/>
      <c r="D808" s="35"/>
      <c r="E808" s="258" t="e">
        <f t="shared" si="19"/>
        <v>#DIV/0!</v>
      </c>
      <c r="F808" s="258"/>
      <c r="I808" s="220"/>
      <c r="J808" s="220"/>
      <c r="P808" s="188"/>
    </row>
    <row r="809" spans="1:17" hidden="1">
      <c r="A809" s="260">
        <v>3</v>
      </c>
      <c r="B809" s="31"/>
      <c r="C809" s="260"/>
      <c r="D809" s="260"/>
      <c r="E809" s="258" t="e">
        <f t="shared" si="19"/>
        <v>#DIV/0!</v>
      </c>
      <c r="F809" s="258"/>
      <c r="I809" s="220"/>
      <c r="J809" s="220"/>
      <c r="P809" s="188"/>
    </row>
    <row r="810" spans="1:17" hidden="1">
      <c r="A810" s="226"/>
      <c r="B810" s="227" t="s">
        <v>73</v>
      </c>
      <c r="C810" s="226" t="s">
        <v>74</v>
      </c>
      <c r="D810" s="226" t="s">
        <v>74</v>
      </c>
      <c r="E810" s="226" t="s">
        <v>74</v>
      </c>
      <c r="F810" s="228">
        <f>F809+F807+F806+F808</f>
        <v>0</v>
      </c>
      <c r="I810" s="217">
        <f>SUM(I806:I809)</f>
        <v>0</v>
      </c>
      <c r="J810" s="217">
        <f>SUM(J806:J809)</f>
        <v>0</v>
      </c>
      <c r="P810" s="188"/>
    </row>
    <row r="811" spans="1:17" hidden="1">
      <c r="A811" s="38"/>
      <c r="B811" s="32"/>
      <c r="C811" s="38"/>
      <c r="D811" s="38"/>
      <c r="E811" s="38"/>
      <c r="F811" s="57"/>
      <c r="P811" s="188"/>
    </row>
    <row r="812" spans="1:17" hidden="1">
      <c r="A812" s="2004" t="s">
        <v>528</v>
      </c>
      <c r="B812" s="2004"/>
      <c r="C812" s="2004"/>
      <c r="D812" s="2004"/>
      <c r="E812" s="2004"/>
      <c r="F812" s="2004"/>
      <c r="G812" s="2004"/>
      <c r="H812" s="2004"/>
      <c r="I812" s="2004"/>
      <c r="J812" s="2004"/>
      <c r="P812" s="188"/>
    </row>
    <row r="813" spans="1:17" hidden="1">
      <c r="A813" s="2012"/>
      <c r="B813" s="2012"/>
      <c r="C813" s="2012"/>
      <c r="D813" s="2012"/>
      <c r="E813" s="2012"/>
      <c r="F813" s="2012"/>
      <c r="I813" s="1986" t="s">
        <v>545</v>
      </c>
      <c r="J813" s="1986"/>
      <c r="P813" s="188"/>
    </row>
    <row r="814" spans="1:17" ht="54" hidden="1">
      <c r="A814" s="260" t="s">
        <v>77</v>
      </c>
      <c r="B814" s="260" t="s">
        <v>67</v>
      </c>
      <c r="C814" s="260" t="s">
        <v>131</v>
      </c>
      <c r="D814" s="260" t="s">
        <v>80</v>
      </c>
      <c r="E814" s="260" t="s">
        <v>132</v>
      </c>
      <c r="F814" s="260" t="s">
        <v>33</v>
      </c>
      <c r="I814" s="215" t="s">
        <v>186</v>
      </c>
      <c r="J814" s="215" t="s">
        <v>546</v>
      </c>
      <c r="K814" s="163"/>
      <c r="L814" s="187"/>
      <c r="P814" s="188"/>
    </row>
    <row r="815" spans="1:17" hidden="1">
      <c r="A815" s="195">
        <v>1</v>
      </c>
      <c r="B815" s="195">
        <v>2</v>
      </c>
      <c r="C815" s="195">
        <v>3</v>
      </c>
      <c r="D815" s="195">
        <v>4</v>
      </c>
      <c r="E815" s="195">
        <v>5</v>
      </c>
      <c r="F815" s="195">
        <v>6</v>
      </c>
      <c r="G815" s="160"/>
      <c r="H815" s="160"/>
      <c r="I815" s="217"/>
      <c r="J815" s="217"/>
      <c r="P815" s="188"/>
    </row>
    <row r="816" spans="1:17" hidden="1">
      <c r="A816" s="260">
        <v>1</v>
      </c>
      <c r="B816" s="31"/>
      <c r="C816" s="260"/>
      <c r="D816" s="260"/>
      <c r="E816" s="258" t="e">
        <f>F816/D816</f>
        <v>#DIV/0!</v>
      </c>
      <c r="F816" s="258"/>
      <c r="I816" s="220"/>
      <c r="J816" s="220"/>
      <c r="P816" s="188"/>
    </row>
    <row r="817" spans="1:17" s="160" customFormat="1" hidden="1">
      <c r="A817" s="260">
        <v>2</v>
      </c>
      <c r="B817" s="31"/>
      <c r="C817" s="35"/>
      <c r="D817" s="35"/>
      <c r="E817" s="258" t="e">
        <f t="shared" ref="E817:E819" si="20">F817/D817</f>
        <v>#DIV/0!</v>
      </c>
      <c r="F817" s="258"/>
      <c r="G817" s="149"/>
      <c r="H817" s="149"/>
      <c r="I817" s="220"/>
      <c r="J817" s="220"/>
      <c r="K817" s="161"/>
      <c r="O817" s="283"/>
      <c r="P817" s="281"/>
      <c r="Q817" s="283"/>
    </row>
    <row r="818" spans="1:17" hidden="1">
      <c r="A818" s="260"/>
      <c r="B818" s="31"/>
      <c r="C818" s="35"/>
      <c r="D818" s="35"/>
      <c r="E818" s="258" t="e">
        <f t="shared" si="20"/>
        <v>#DIV/0!</v>
      </c>
      <c r="F818" s="258"/>
      <c r="I818" s="220"/>
      <c r="J818" s="220"/>
      <c r="P818" s="188"/>
    </row>
    <row r="819" spans="1:17" hidden="1">
      <c r="A819" s="260">
        <v>3</v>
      </c>
      <c r="B819" s="31"/>
      <c r="C819" s="260"/>
      <c r="D819" s="260"/>
      <c r="E819" s="258" t="e">
        <f t="shared" si="20"/>
        <v>#DIV/0!</v>
      </c>
      <c r="F819" s="258"/>
      <c r="I819" s="220"/>
      <c r="J819" s="220"/>
      <c r="P819" s="188"/>
    </row>
    <row r="820" spans="1:17" hidden="1">
      <c r="A820" s="226"/>
      <c r="B820" s="227" t="s">
        <v>73</v>
      </c>
      <c r="C820" s="226" t="s">
        <v>74</v>
      </c>
      <c r="D820" s="226" t="s">
        <v>74</v>
      </c>
      <c r="E820" s="226" t="s">
        <v>74</v>
      </c>
      <c r="F820" s="228">
        <f>F819+F817+F816+F818</f>
        <v>0</v>
      </c>
      <c r="I820" s="217">
        <f>SUM(I816:I819)</f>
        <v>0</v>
      </c>
      <c r="J820" s="217">
        <f>SUM(J816:J819)</f>
        <v>0</v>
      </c>
      <c r="P820" s="188"/>
    </row>
    <row r="821" spans="1:17" hidden="1">
      <c r="A821" s="38"/>
      <c r="B821" s="32"/>
      <c r="C821" s="38"/>
      <c r="D821" s="38"/>
      <c r="E821" s="38"/>
      <c r="F821" s="57"/>
      <c r="P821" s="188"/>
    </row>
    <row r="822" spans="1:17" hidden="1">
      <c r="A822" s="2004" t="s">
        <v>529</v>
      </c>
      <c r="B822" s="2004"/>
      <c r="C822" s="2004"/>
      <c r="D822" s="2004"/>
      <c r="E822" s="2004"/>
      <c r="F822" s="2004"/>
      <c r="G822" s="2004"/>
      <c r="H822" s="2004"/>
      <c r="I822" s="2004"/>
      <c r="J822" s="2004"/>
      <c r="P822" s="188"/>
    </row>
    <row r="823" spans="1:17" hidden="1">
      <c r="A823" s="2012"/>
      <c r="B823" s="2012"/>
      <c r="C823" s="2012"/>
      <c r="D823" s="2012"/>
      <c r="E823" s="2012"/>
      <c r="F823" s="2012"/>
      <c r="I823" s="1986" t="s">
        <v>545</v>
      </c>
      <c r="J823" s="1986"/>
      <c r="P823" s="188"/>
    </row>
    <row r="824" spans="1:17" ht="54" hidden="1">
      <c r="A824" s="260" t="s">
        <v>77</v>
      </c>
      <c r="B824" s="260" t="s">
        <v>67</v>
      </c>
      <c r="C824" s="260" t="s">
        <v>131</v>
      </c>
      <c r="D824" s="260" t="s">
        <v>80</v>
      </c>
      <c r="E824" s="260" t="s">
        <v>132</v>
      </c>
      <c r="F824" s="260" t="s">
        <v>33</v>
      </c>
      <c r="I824" s="215" t="s">
        <v>186</v>
      </c>
      <c r="J824" s="215" t="s">
        <v>546</v>
      </c>
      <c r="K824" s="163"/>
      <c r="L824" s="187"/>
      <c r="P824" s="188"/>
    </row>
    <row r="825" spans="1:17" hidden="1">
      <c r="A825" s="195">
        <v>1</v>
      </c>
      <c r="B825" s="195">
        <v>2</v>
      </c>
      <c r="C825" s="195">
        <v>3</v>
      </c>
      <c r="D825" s="195">
        <v>4</v>
      </c>
      <c r="E825" s="195">
        <v>5</v>
      </c>
      <c r="F825" s="195">
        <v>6</v>
      </c>
      <c r="G825" s="160"/>
      <c r="H825" s="160"/>
      <c r="I825" s="217"/>
      <c r="J825" s="217"/>
      <c r="P825" s="188"/>
    </row>
    <row r="826" spans="1:17" hidden="1">
      <c r="A826" s="260">
        <v>1</v>
      </c>
      <c r="B826" s="31" t="s">
        <v>543</v>
      </c>
      <c r="C826" s="260"/>
      <c r="D826" s="260"/>
      <c r="E826" s="258" t="e">
        <f>F826/D826</f>
        <v>#DIV/0!</v>
      </c>
      <c r="F826" s="258"/>
      <c r="I826" s="220"/>
      <c r="J826" s="220"/>
      <c r="P826" s="188"/>
    </row>
    <row r="827" spans="1:17" s="160" customFormat="1" hidden="1">
      <c r="A827" s="260">
        <v>2</v>
      </c>
      <c r="B827" s="31" t="s">
        <v>544</v>
      </c>
      <c r="C827" s="35"/>
      <c r="D827" s="35"/>
      <c r="E827" s="258" t="e">
        <f t="shared" ref="E827:E829" si="21">F827/D827</f>
        <v>#DIV/0!</v>
      </c>
      <c r="F827" s="258"/>
      <c r="G827" s="149"/>
      <c r="H827" s="149"/>
      <c r="I827" s="220"/>
      <c r="J827" s="220"/>
      <c r="K827" s="161"/>
      <c r="O827" s="283"/>
      <c r="P827" s="281"/>
      <c r="Q827" s="283"/>
    </row>
    <row r="828" spans="1:17" hidden="1">
      <c r="A828" s="260">
        <v>3</v>
      </c>
      <c r="B828" s="31"/>
      <c r="C828" s="260"/>
      <c r="D828" s="260"/>
      <c r="E828" s="258" t="e">
        <f t="shared" si="21"/>
        <v>#DIV/0!</v>
      </c>
      <c r="F828" s="258"/>
      <c r="I828" s="220"/>
      <c r="J828" s="220"/>
      <c r="P828" s="188"/>
      <c r="Q828" s="290"/>
    </row>
    <row r="829" spans="1:17" hidden="1">
      <c r="A829" s="260">
        <v>4</v>
      </c>
      <c r="B829" s="31"/>
      <c r="C829" s="260"/>
      <c r="D829" s="260"/>
      <c r="E829" s="258" t="e">
        <f t="shared" si="21"/>
        <v>#DIV/0!</v>
      </c>
      <c r="F829" s="258"/>
      <c r="I829" s="220"/>
      <c r="J829" s="220"/>
      <c r="P829" s="188"/>
      <c r="Q829" s="290"/>
    </row>
    <row r="830" spans="1:17" hidden="1">
      <c r="A830" s="226"/>
      <c r="B830" s="227" t="s">
        <v>73</v>
      </c>
      <c r="C830" s="226" t="s">
        <v>74</v>
      </c>
      <c r="D830" s="226" t="s">
        <v>74</v>
      </c>
      <c r="E830" s="226" t="s">
        <v>74</v>
      </c>
      <c r="F830" s="228">
        <f>F829+F827+F826+F828</f>
        <v>0</v>
      </c>
      <c r="I830" s="217">
        <f>SUM(I826:I829)</f>
        <v>0</v>
      </c>
      <c r="J830" s="217">
        <f>SUM(J826:J829)</f>
        <v>0</v>
      </c>
      <c r="K830" s="158"/>
      <c r="P830" s="188"/>
      <c r="Q830" s="290"/>
    </row>
    <row r="831" spans="1:17" hidden="1">
      <c r="A831" s="38"/>
      <c r="B831" s="32"/>
      <c r="C831" s="38"/>
      <c r="D831" s="38"/>
      <c r="E831" s="38"/>
      <c r="F831" s="57"/>
      <c r="P831" s="188"/>
      <c r="Q831" s="290"/>
    </row>
    <row r="832" spans="1:17" hidden="1">
      <c r="A832" s="2004" t="s">
        <v>522</v>
      </c>
      <c r="B832" s="2004"/>
      <c r="C832" s="2004"/>
      <c r="D832" s="2004"/>
      <c r="E832" s="2004"/>
      <c r="F832" s="2004"/>
      <c r="G832" s="2004"/>
      <c r="H832" s="2004"/>
      <c r="I832" s="2004"/>
      <c r="J832" s="2004"/>
      <c r="P832" s="188"/>
      <c r="Q832" s="290"/>
    </row>
    <row r="833" spans="1:17" hidden="1">
      <c r="A833" s="2012"/>
      <c r="B833" s="2012"/>
      <c r="C833" s="2012"/>
      <c r="D833" s="2012"/>
      <c r="E833" s="2012"/>
      <c r="F833" s="38"/>
      <c r="I833" s="1986" t="s">
        <v>545</v>
      </c>
      <c r="J833" s="1986"/>
      <c r="O833" s="188"/>
    </row>
    <row r="834" spans="1:17" ht="54" hidden="1">
      <c r="A834" s="260" t="s">
        <v>68</v>
      </c>
      <c r="B834" s="260" t="s">
        <v>67</v>
      </c>
      <c r="C834" s="260" t="s">
        <v>80</v>
      </c>
      <c r="D834" s="260" t="s">
        <v>128</v>
      </c>
      <c r="E834" s="260" t="s">
        <v>33</v>
      </c>
      <c r="I834" s="215" t="s">
        <v>186</v>
      </c>
      <c r="J834" s="215" t="s">
        <v>546</v>
      </c>
      <c r="K834" s="163"/>
      <c r="O834" s="188"/>
    </row>
    <row r="835" spans="1:17" hidden="1">
      <c r="A835" s="195">
        <v>1</v>
      </c>
      <c r="B835" s="195">
        <v>2</v>
      </c>
      <c r="C835" s="195">
        <v>3</v>
      </c>
      <c r="D835" s="195">
        <v>4</v>
      </c>
      <c r="E835" s="195">
        <v>5</v>
      </c>
      <c r="F835" s="160"/>
      <c r="G835" s="160"/>
      <c r="H835" s="160"/>
      <c r="I835" s="217"/>
      <c r="J835" s="217"/>
      <c r="O835" s="188"/>
    </row>
    <row r="836" spans="1:17" hidden="1">
      <c r="A836" s="260">
        <v>1</v>
      </c>
      <c r="B836" s="31" t="s">
        <v>137</v>
      </c>
      <c r="C836" s="260"/>
      <c r="D836" s="258" t="e">
        <f>E836/C836</f>
        <v>#DIV/0!</v>
      </c>
      <c r="E836" s="258"/>
      <c r="I836" s="220"/>
      <c r="J836" s="220"/>
      <c r="O836" s="188"/>
    </row>
    <row r="837" spans="1:17" s="160" customFormat="1" hidden="1">
      <c r="A837" s="260">
        <v>2</v>
      </c>
      <c r="B837" s="31" t="s">
        <v>136</v>
      </c>
      <c r="C837" s="260"/>
      <c r="D837" s="258" t="e">
        <f>E837/C837</f>
        <v>#DIV/0!</v>
      </c>
      <c r="E837" s="258"/>
      <c r="F837" s="149"/>
      <c r="G837" s="149"/>
      <c r="H837" s="149"/>
      <c r="I837" s="220"/>
      <c r="J837" s="220"/>
      <c r="K837" s="161"/>
      <c r="O837" s="281"/>
      <c r="P837" s="283"/>
      <c r="Q837" s="283"/>
    </row>
    <row r="838" spans="1:17" hidden="1">
      <c r="A838" s="260">
        <v>3</v>
      </c>
      <c r="B838" s="31" t="s">
        <v>138</v>
      </c>
      <c r="C838" s="260"/>
      <c r="D838" s="258" t="e">
        <f>E838/C838</f>
        <v>#DIV/0!</v>
      </c>
      <c r="E838" s="258"/>
      <c r="I838" s="220"/>
      <c r="J838" s="220"/>
      <c r="O838" s="188"/>
    </row>
    <row r="839" spans="1:17" hidden="1">
      <c r="A839" s="260">
        <v>4</v>
      </c>
      <c r="B839" s="31" t="s">
        <v>139</v>
      </c>
      <c r="C839" s="260"/>
      <c r="D839" s="258" t="e">
        <f>E839/C839</f>
        <v>#DIV/0!</v>
      </c>
      <c r="E839" s="258"/>
      <c r="I839" s="220"/>
      <c r="J839" s="220"/>
      <c r="O839" s="188"/>
    </row>
    <row r="840" spans="1:17" hidden="1">
      <c r="A840" s="226"/>
      <c r="B840" s="227" t="s">
        <v>73</v>
      </c>
      <c r="C840" s="226"/>
      <c r="D840" s="226" t="s">
        <v>74</v>
      </c>
      <c r="E840" s="228">
        <f>E839+E838+E837+E836</f>
        <v>0</v>
      </c>
      <c r="I840" s="217">
        <f>SUM(I836:I839)</f>
        <v>0</v>
      </c>
      <c r="J840" s="217">
        <f>SUM(J836:J839)</f>
        <v>0</v>
      </c>
      <c r="O840" s="188"/>
    </row>
    <row r="841" spans="1:17" hidden="1">
      <c r="A841" s="56"/>
      <c r="B841" s="32"/>
      <c r="C841" s="38"/>
      <c r="D841" s="38"/>
      <c r="E841" s="38"/>
      <c r="F841" s="57"/>
      <c r="O841" s="188"/>
    </row>
    <row r="842" spans="1:17" hidden="1">
      <c r="A842" s="2004" t="s">
        <v>531</v>
      </c>
      <c r="B842" s="2004"/>
      <c r="C842" s="2004"/>
      <c r="D842" s="2004"/>
      <c r="E842" s="2004"/>
      <c r="F842" s="2004"/>
      <c r="G842" s="2004"/>
      <c r="H842" s="2004"/>
      <c r="I842" s="2004"/>
      <c r="J842" s="2004"/>
      <c r="O842" s="188"/>
    </row>
    <row r="843" spans="1:17" hidden="1">
      <c r="A843" s="51"/>
      <c r="B843" s="32"/>
      <c r="C843" s="38"/>
      <c r="D843" s="38"/>
      <c r="E843" s="38"/>
      <c r="F843" s="38"/>
      <c r="P843" s="188"/>
    </row>
    <row r="844" spans="1:17" hidden="1">
      <c r="A844" s="51"/>
      <c r="B844" s="32"/>
      <c r="C844" s="38"/>
      <c r="D844" s="38"/>
      <c r="E844" s="38"/>
      <c r="F844" s="38"/>
      <c r="I844" s="1986" t="s">
        <v>545</v>
      </c>
      <c r="J844" s="1986"/>
      <c r="K844" s="210"/>
    </row>
    <row r="845" spans="1:17" ht="54" hidden="1">
      <c r="A845" s="260" t="s">
        <v>77</v>
      </c>
      <c r="B845" s="260" t="s">
        <v>67</v>
      </c>
      <c r="C845" s="260" t="s">
        <v>127</v>
      </c>
      <c r="D845" s="260" t="s">
        <v>490</v>
      </c>
      <c r="F845" s="38"/>
      <c r="I845" s="215" t="s">
        <v>186</v>
      </c>
      <c r="J845" s="215" t="s">
        <v>546</v>
      </c>
      <c r="P845" s="188"/>
    </row>
    <row r="846" spans="1:17" hidden="1">
      <c r="A846" s="195">
        <v>1</v>
      </c>
      <c r="B846" s="195">
        <v>2</v>
      </c>
      <c r="C846" s="195">
        <v>3</v>
      </c>
      <c r="D846" s="195">
        <v>4</v>
      </c>
      <c r="E846" s="160"/>
      <c r="F846" s="14"/>
      <c r="G846" s="160"/>
      <c r="H846" s="160"/>
      <c r="I846" s="217"/>
      <c r="J846" s="217"/>
      <c r="P846" s="188"/>
    </row>
    <row r="847" spans="1:17" hidden="1">
      <c r="A847" s="260"/>
      <c r="B847" s="36"/>
      <c r="C847" s="34"/>
      <c r="D847" s="258"/>
      <c r="F847" s="38"/>
      <c r="I847" s="220"/>
      <c r="J847" s="220"/>
      <c r="P847" s="188"/>
    </row>
    <row r="848" spans="1:17" s="160" customFormat="1" hidden="1">
      <c r="A848" s="260"/>
      <c r="B848" s="36"/>
      <c r="C848" s="34"/>
      <c r="D848" s="258"/>
      <c r="E848" s="149"/>
      <c r="F848" s="57"/>
      <c r="G848" s="149"/>
      <c r="H848" s="149"/>
      <c r="I848" s="220"/>
      <c r="J848" s="220"/>
      <c r="K848" s="161"/>
      <c r="O848" s="283"/>
      <c r="P848" s="281"/>
      <c r="Q848" s="283"/>
    </row>
    <row r="849" spans="1:17" hidden="1">
      <c r="A849" s="260"/>
      <c r="B849" s="36"/>
      <c r="C849" s="34"/>
      <c r="D849" s="258"/>
      <c r="F849" s="38"/>
      <c r="I849" s="220"/>
      <c r="J849" s="220"/>
      <c r="P849" s="188"/>
      <c r="Q849" s="290"/>
    </row>
    <row r="850" spans="1:17" hidden="1">
      <c r="A850" s="260"/>
      <c r="B850" s="36"/>
      <c r="C850" s="34"/>
      <c r="D850" s="258"/>
      <c r="F850" s="38"/>
      <c r="I850" s="220"/>
      <c r="J850" s="220"/>
      <c r="P850" s="188"/>
      <c r="Q850" s="290"/>
    </row>
    <row r="851" spans="1:17" hidden="1">
      <c r="A851" s="226"/>
      <c r="B851" s="227" t="s">
        <v>73</v>
      </c>
      <c r="C851" s="226" t="s">
        <v>74</v>
      </c>
      <c r="D851" s="228">
        <f>SUM(D847:D850)</f>
        <v>0</v>
      </c>
      <c r="F851" s="38"/>
      <c r="I851" s="217">
        <f>SUM(I847:I850)</f>
        <v>0</v>
      </c>
      <c r="J851" s="217">
        <f>SUM(J847:J850)</f>
        <v>0</v>
      </c>
      <c r="P851" s="188"/>
      <c r="Q851" s="290"/>
    </row>
    <row r="852" spans="1:17" hidden="1">
      <c r="A852" s="56"/>
      <c r="B852" s="32"/>
      <c r="C852" s="38"/>
      <c r="D852" s="38"/>
      <c r="E852" s="38"/>
      <c r="F852" s="57"/>
      <c r="P852" s="188"/>
      <c r="Q852" s="290"/>
    </row>
    <row r="853" spans="1:17" hidden="1">
      <c r="A853" s="2014" t="s">
        <v>611</v>
      </c>
      <c r="B853" s="2014"/>
      <c r="C853" s="2014"/>
      <c r="D853" s="2014"/>
      <c r="E853" s="2014"/>
      <c r="F853" s="2014"/>
      <c r="G853" s="2014"/>
      <c r="H853" s="2014"/>
      <c r="I853" s="2014"/>
      <c r="J853" s="2014"/>
      <c r="P853" s="188"/>
    </row>
    <row r="854" spans="1:17" hidden="1">
      <c r="A854" s="56"/>
      <c r="B854" s="32"/>
      <c r="C854" s="38"/>
      <c r="D854" s="38"/>
      <c r="E854" s="38"/>
      <c r="F854" s="57"/>
      <c r="P854" s="188"/>
    </row>
    <row r="855" spans="1:17" hidden="1">
      <c r="A855" s="2016" t="s">
        <v>491</v>
      </c>
      <c r="B855" s="2016"/>
      <c r="C855" s="2016"/>
      <c r="D855" s="2016"/>
      <c r="E855" s="2016"/>
      <c r="F855" s="2016"/>
      <c r="G855" s="2016"/>
      <c r="H855" s="2016"/>
      <c r="I855" s="2016"/>
      <c r="J855" s="2016"/>
      <c r="K855" s="205"/>
    </row>
    <row r="856" spans="1:17" hidden="1">
      <c r="A856" s="76"/>
      <c r="B856" s="76"/>
      <c r="C856" s="76"/>
      <c r="D856" s="76"/>
      <c r="E856" s="76"/>
      <c r="F856" s="38"/>
      <c r="I856" s="1986" t="s">
        <v>545</v>
      </c>
      <c r="J856" s="1986"/>
      <c r="P856" s="188"/>
    </row>
    <row r="857" spans="1:17" ht="54" hidden="1">
      <c r="A857" s="260" t="s">
        <v>77</v>
      </c>
      <c r="B857" s="260" t="s">
        <v>67</v>
      </c>
      <c r="C857" s="260" t="s">
        <v>127</v>
      </c>
      <c r="D857" s="260" t="s">
        <v>490</v>
      </c>
      <c r="E857" s="150"/>
      <c r="F857" s="58"/>
      <c r="G857" s="20"/>
      <c r="H857" s="58"/>
      <c r="I857" s="215" t="s">
        <v>186</v>
      </c>
      <c r="J857" s="215" t="s">
        <v>546</v>
      </c>
      <c r="K857" s="210"/>
      <c r="P857" s="188"/>
    </row>
    <row r="858" spans="1:17" hidden="1">
      <c r="A858" s="195">
        <v>1</v>
      </c>
      <c r="B858" s="195">
        <v>2</v>
      </c>
      <c r="C858" s="195">
        <v>3</v>
      </c>
      <c r="D858" s="195">
        <v>4</v>
      </c>
      <c r="E858" s="161"/>
      <c r="F858" s="189"/>
      <c r="G858" s="190"/>
      <c r="H858" s="191"/>
      <c r="I858" s="223"/>
      <c r="J858" s="223"/>
      <c r="P858" s="188"/>
    </row>
    <row r="859" spans="1:17" s="150" customFormat="1" hidden="1">
      <c r="A859" s="260">
        <v>1</v>
      </c>
      <c r="B859" s="31"/>
      <c r="C859" s="34"/>
      <c r="D859" s="258"/>
      <c r="F859" s="58"/>
      <c r="G859" s="20"/>
      <c r="H859" s="42"/>
      <c r="I859" s="224"/>
      <c r="J859" s="224"/>
      <c r="O859" s="203"/>
      <c r="P859" s="170"/>
      <c r="Q859" s="203"/>
    </row>
    <row r="860" spans="1:17" s="161" customFormat="1" hidden="1">
      <c r="A860" s="226"/>
      <c r="B860" s="227" t="s">
        <v>73</v>
      </c>
      <c r="C860" s="226" t="s">
        <v>74</v>
      </c>
      <c r="D860" s="228">
        <f>SUM(D859:D859)</f>
        <v>0</v>
      </c>
      <c r="E860" s="150"/>
      <c r="F860" s="58"/>
      <c r="G860" s="20"/>
      <c r="H860" s="42"/>
      <c r="I860" s="217">
        <f>SUM(I859)</f>
        <v>0</v>
      </c>
      <c r="J860" s="217">
        <f>SUM(J859)</f>
        <v>0</v>
      </c>
      <c r="O860" s="288"/>
      <c r="P860" s="293"/>
      <c r="Q860" s="288"/>
    </row>
    <row r="861" spans="1:17" s="150" customFormat="1" hidden="1">
      <c r="A861" s="58"/>
      <c r="B861" s="58"/>
      <c r="C861" s="58"/>
      <c r="D861" s="58"/>
      <c r="E861" s="58"/>
      <c r="F861" s="58"/>
      <c r="G861" s="20"/>
      <c r="H861" s="42"/>
      <c r="I861" s="20"/>
      <c r="J861" s="20"/>
      <c r="O861" s="203"/>
      <c r="P861" s="170"/>
      <c r="Q861" s="294"/>
    </row>
    <row r="862" spans="1:17" s="150" customFormat="1" hidden="1">
      <c r="A862" s="2004" t="s">
        <v>525</v>
      </c>
      <c r="B862" s="2004"/>
      <c r="C862" s="2004"/>
      <c r="D862" s="2004"/>
      <c r="E862" s="2004"/>
      <c r="F862" s="2004"/>
      <c r="G862" s="2004"/>
      <c r="H862" s="2004"/>
      <c r="I862" s="2004"/>
      <c r="J862" s="2004"/>
      <c r="O862" s="203"/>
      <c r="P862" s="170"/>
      <c r="Q862" s="203"/>
    </row>
    <row r="863" spans="1:17" s="150" customFormat="1" hidden="1">
      <c r="A863" s="2012"/>
      <c r="B863" s="2012"/>
      <c r="C863" s="2012"/>
      <c r="D863" s="2012"/>
      <c r="E863" s="2012"/>
      <c r="F863" s="2012"/>
      <c r="G863" s="149"/>
      <c r="H863" s="149"/>
      <c r="I863" s="1986" t="s">
        <v>545</v>
      </c>
      <c r="J863" s="1986"/>
      <c r="O863" s="203"/>
      <c r="P863" s="170"/>
      <c r="Q863" s="203"/>
    </row>
    <row r="864" spans="1:17" s="150" customFormat="1" ht="54" hidden="1">
      <c r="A864" s="260" t="s">
        <v>77</v>
      </c>
      <c r="B864" s="260" t="s">
        <v>67</v>
      </c>
      <c r="C864" s="260" t="s">
        <v>131</v>
      </c>
      <c r="D864" s="260" t="s">
        <v>80</v>
      </c>
      <c r="E864" s="260" t="s">
        <v>132</v>
      </c>
      <c r="F864" s="260" t="s">
        <v>33</v>
      </c>
      <c r="H864" s="149"/>
      <c r="I864" s="215" t="s">
        <v>186</v>
      </c>
      <c r="J864" s="215" t="s">
        <v>546</v>
      </c>
      <c r="M864" s="158"/>
      <c r="O864" s="203"/>
      <c r="P864" s="170"/>
      <c r="Q864" s="203"/>
    </row>
    <row r="865" spans="1:17" s="150" customFormat="1" hidden="1">
      <c r="A865" s="195">
        <v>1</v>
      </c>
      <c r="B865" s="195">
        <v>2</v>
      </c>
      <c r="C865" s="195">
        <v>3</v>
      </c>
      <c r="D865" s="195">
        <v>4</v>
      </c>
      <c r="E865" s="195">
        <v>5</v>
      </c>
      <c r="F865" s="195">
        <v>6</v>
      </c>
      <c r="G865" s="161"/>
      <c r="H865" s="160"/>
      <c r="I865" s="212"/>
      <c r="J865" s="212"/>
      <c r="O865" s="203"/>
      <c r="P865" s="170"/>
      <c r="Q865" s="203"/>
    </row>
    <row r="866" spans="1:17" s="150" customFormat="1" hidden="1">
      <c r="A866" s="260">
        <v>1</v>
      </c>
      <c r="B866" s="31" t="s">
        <v>548</v>
      </c>
      <c r="C866" s="260"/>
      <c r="D866" s="260"/>
      <c r="E866" s="258" t="e">
        <f>F866/D866</f>
        <v>#DIV/0!</v>
      </c>
      <c r="F866" s="258"/>
      <c r="H866" s="149"/>
      <c r="I866" s="224"/>
      <c r="J866" s="224"/>
      <c r="O866" s="203"/>
      <c r="P866" s="170"/>
      <c r="Q866" s="203"/>
    </row>
    <row r="867" spans="1:17" s="161" customFormat="1" hidden="1">
      <c r="A867" s="226"/>
      <c r="B867" s="227" t="s">
        <v>73</v>
      </c>
      <c r="C867" s="226" t="s">
        <v>74</v>
      </c>
      <c r="D867" s="226" t="s">
        <v>74</v>
      </c>
      <c r="E867" s="226" t="s">
        <v>74</v>
      </c>
      <c r="F867" s="228">
        <f>F866</f>
        <v>0</v>
      </c>
      <c r="G867" s="149"/>
      <c r="H867" s="149"/>
      <c r="I867" s="217">
        <f>SUM(I866)</f>
        <v>0</v>
      </c>
      <c r="J867" s="217">
        <f>SUM(J866)</f>
        <v>0</v>
      </c>
      <c r="O867" s="288"/>
      <c r="P867" s="293"/>
      <c r="Q867" s="288"/>
    </row>
    <row r="868" spans="1:17" s="150" customFormat="1">
      <c r="A868" s="56"/>
      <c r="B868" s="32"/>
      <c r="C868" s="38"/>
      <c r="D868" s="38"/>
      <c r="E868" s="38"/>
      <c r="F868" s="57"/>
      <c r="G868" s="149"/>
      <c r="H868" s="149"/>
      <c r="I868" s="149"/>
      <c r="J868" s="149"/>
      <c r="O868" s="203"/>
      <c r="P868" s="170"/>
      <c r="Q868" s="203"/>
    </row>
    <row r="869" spans="1:17">
      <c r="A869" s="56"/>
      <c r="B869" s="69" t="s">
        <v>153</v>
      </c>
      <c r="C869" s="257">
        <f>C870+C871+C872</f>
        <v>0</v>
      </c>
      <c r="D869" s="289"/>
      <c r="P869" s="188"/>
    </row>
    <row r="870" spans="1:17">
      <c r="A870" s="56"/>
      <c r="B870" s="70" t="s">
        <v>11</v>
      </c>
      <c r="C870" s="257">
        <f>F867+D860+D851+E840+F830+F820+F810+F800+F790+F780+E770+D760+D749+E738+F728+F717+F709+F694+D685+D676+E667+E655+E646+C634+C623+C612+C601+C588+E575+E560+E549+D538+E522+F513+F506+F488+E474+J466-C871-C872</f>
        <v>0</v>
      </c>
      <c r="D870" s="290"/>
      <c r="P870" s="188"/>
    </row>
    <row r="871" spans="1:17">
      <c r="A871" s="38"/>
      <c r="B871" s="32" t="s">
        <v>65</v>
      </c>
      <c r="C871" s="257">
        <f>I867+I860+I851+I840+I830+I820+I810+I790+I800+I780+I770+I760+I749+I738+I728+I717+I709+I694+I685+I676+I667+I655+I646+I634+I623+I612+I601+I588+I575+I560+I549+I538+I522+I513+I506+I488+I474</f>
        <v>0</v>
      </c>
      <c r="D871" s="290"/>
      <c r="L871" s="59"/>
      <c r="M871" s="32"/>
      <c r="N871" s="157"/>
      <c r="P871" s="188"/>
    </row>
    <row r="872" spans="1:17">
      <c r="A872" s="38"/>
      <c r="B872" s="32" t="s">
        <v>165</v>
      </c>
      <c r="C872" s="257">
        <f>J867+J860+J851+J840+J830+J820+J810+J800+J790+J780+J770+J760+J749+J738+J728+J717+J709+J694+J685+J676+J667+J655+J646+J634+J623+J612+J601+J588+J575+J560+J549+J538+J522+J513+J506+J488+J474</f>
        <v>0</v>
      </c>
      <c r="D872" s="290"/>
    </row>
    <row r="873" spans="1:17">
      <c r="A873" s="38"/>
      <c r="B873" s="32"/>
      <c r="C873" s="38"/>
      <c r="D873" s="38"/>
      <c r="E873" s="38"/>
      <c r="F873" s="38"/>
    </row>
    <row r="874" spans="1:17">
      <c r="A874" s="38"/>
      <c r="B874" s="268" t="s">
        <v>626</v>
      </c>
      <c r="C874" s="296">
        <f>F867+D860+D851+E840+F830+F820+F810+F800+F790+F780+E770+D760+D749+E738+F728+F717+F709+F694+D685+D676+E667</f>
        <v>0</v>
      </c>
      <c r="D874" s="38"/>
      <c r="E874" s="38"/>
      <c r="F874" s="38"/>
    </row>
    <row r="875" spans="1:17" ht="50.25" customHeight="1">
      <c r="A875" s="38"/>
      <c r="B875" s="295" t="s">
        <v>627</v>
      </c>
      <c r="C875" s="297"/>
      <c r="D875" s="38"/>
      <c r="E875" s="38"/>
      <c r="F875" s="38"/>
    </row>
    <row r="876" spans="1:17" ht="45.6">
      <c r="A876" s="38"/>
      <c r="B876" s="268" t="s">
        <v>628</v>
      </c>
      <c r="C876" s="296">
        <f>C874-C875</f>
        <v>0</v>
      </c>
      <c r="D876" s="38"/>
      <c r="E876" s="38"/>
      <c r="F876" s="38"/>
    </row>
    <row r="877" spans="1:17">
      <c r="A877" s="38"/>
      <c r="B877" s="32"/>
      <c r="C877" s="38"/>
      <c r="D877" s="38"/>
      <c r="E877" s="38"/>
      <c r="F877" s="38"/>
    </row>
    <row r="878" spans="1:17">
      <c r="A878" s="38"/>
      <c r="B878" s="32"/>
      <c r="C878" s="38"/>
      <c r="D878" s="38"/>
      <c r="E878" s="38"/>
      <c r="F878" s="38"/>
    </row>
    <row r="879" spans="1:17" hidden="1">
      <c r="A879" s="38"/>
      <c r="B879" s="32"/>
      <c r="C879" s="38"/>
      <c r="D879" s="38"/>
      <c r="E879" s="38"/>
      <c r="F879" s="38"/>
    </row>
    <row r="880" spans="1:17" hidden="1">
      <c r="A880" s="38"/>
      <c r="B880" s="32"/>
      <c r="C880" s="38"/>
      <c r="D880" s="38"/>
      <c r="E880" s="38"/>
      <c r="F880" s="38"/>
    </row>
    <row r="881" spans="1:17" hidden="1">
      <c r="A881" s="1927" t="s">
        <v>40</v>
      </c>
      <c r="B881" s="1927"/>
      <c r="C881" s="60"/>
      <c r="D881" s="2044" t="s">
        <v>174</v>
      </c>
      <c r="E881" s="2044"/>
      <c r="F881" s="38"/>
      <c r="G881" s="38"/>
      <c r="H881" s="38"/>
      <c r="I881" s="38"/>
      <c r="J881" s="38"/>
    </row>
    <row r="882" spans="1:17" hidden="1">
      <c r="A882" s="38"/>
      <c r="B882" s="61"/>
      <c r="C882" s="254" t="s">
        <v>41</v>
      </c>
      <c r="D882" s="2045" t="s">
        <v>12</v>
      </c>
      <c r="E882" s="2045"/>
      <c r="F882" s="38"/>
      <c r="G882" s="38"/>
      <c r="H882" s="38"/>
      <c r="I882" s="38"/>
      <c r="J882" s="38"/>
    </row>
    <row r="883" spans="1:17" s="38" customFormat="1" hidden="1">
      <c r="A883" s="1929"/>
      <c r="B883" s="1929"/>
      <c r="C883" s="62"/>
      <c r="D883" s="255"/>
      <c r="E883" s="63"/>
      <c r="L883" s="193"/>
      <c r="O883" s="41"/>
      <c r="P883" s="41"/>
      <c r="Q883" s="41"/>
    </row>
    <row r="884" spans="1:17" s="38" customFormat="1" hidden="1">
      <c r="A884" s="1929"/>
      <c r="B884" s="1929"/>
      <c r="C884" s="62"/>
      <c r="D884" s="1950"/>
      <c r="E884" s="1950"/>
      <c r="L884" s="193"/>
      <c r="O884" s="41"/>
      <c r="P884" s="41"/>
      <c r="Q884" s="41"/>
    </row>
    <row r="885" spans="1:17" s="38" customFormat="1" hidden="1">
      <c r="A885" s="41"/>
      <c r="B885" s="64"/>
      <c r="C885" s="26"/>
      <c r="D885" s="1950"/>
      <c r="E885" s="1950"/>
      <c r="L885" s="193"/>
      <c r="O885" s="41"/>
      <c r="P885" s="41"/>
      <c r="Q885" s="41"/>
    </row>
    <row r="886" spans="1:17" s="38" customFormat="1" hidden="1">
      <c r="B886" s="61"/>
      <c r="C886" s="65"/>
      <c r="D886" s="66"/>
      <c r="E886" s="67"/>
      <c r="L886" s="193"/>
      <c r="O886" s="41"/>
      <c r="P886" s="41"/>
      <c r="Q886" s="41"/>
    </row>
    <row r="887" spans="1:17" s="38" customFormat="1">
      <c r="A887" s="1927" t="s">
        <v>42</v>
      </c>
      <c r="B887" s="1927"/>
      <c r="C887" s="68"/>
      <c r="D887" s="2044" t="str">
        <f>ДОХОДЫ!AC358</f>
        <v>Кондакова Е.В.</v>
      </c>
      <c r="E887" s="2044"/>
      <c r="L887" s="193"/>
      <c r="O887" s="41"/>
      <c r="P887" s="41"/>
      <c r="Q887" s="41"/>
    </row>
    <row r="888" spans="1:17" s="38" customFormat="1">
      <c r="B888" s="61"/>
      <c r="C888" s="254" t="s">
        <v>41</v>
      </c>
      <c r="D888" s="2019" t="s">
        <v>12</v>
      </c>
      <c r="E888" s="2019"/>
      <c r="L888" s="193"/>
      <c r="O888" s="41"/>
      <c r="P888" s="41"/>
      <c r="Q888" s="41"/>
    </row>
    <row r="889" spans="1:17">
      <c r="A889" s="1987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889" s="1987"/>
      <c r="C889" s="1987"/>
      <c r="D889" s="1987"/>
      <c r="E889" s="1987"/>
      <c r="F889" s="1987"/>
      <c r="G889" s="1987"/>
      <c r="H889" s="1987"/>
      <c r="I889" s="1987"/>
      <c r="J889" s="1987"/>
      <c r="K889" s="198"/>
    </row>
    <row r="891" spans="1:17">
      <c r="A891" s="1959" t="s">
        <v>130</v>
      </c>
      <c r="B891" s="1959"/>
      <c r="C891" s="1959"/>
      <c r="D891" s="1959"/>
      <c r="E891" s="1959"/>
      <c r="F891" s="1959"/>
      <c r="G891" s="1959"/>
      <c r="H891" s="1959"/>
      <c r="I891" s="1959"/>
      <c r="J891" s="1959"/>
      <c r="K891" s="199"/>
    </row>
    <row r="893" spans="1:17">
      <c r="A893" s="193"/>
      <c r="B893" s="193"/>
      <c r="C893" s="193"/>
      <c r="D893" s="193"/>
      <c r="E893" s="193"/>
      <c r="F893" s="193"/>
      <c r="G893" s="151" t="s">
        <v>161</v>
      </c>
      <c r="H893" s="16"/>
      <c r="I893" s="152"/>
      <c r="J893" s="16"/>
      <c r="K893" s="200"/>
    </row>
    <row r="894" spans="1:17">
      <c r="B894" s="38"/>
    </row>
    <row r="895" spans="1:17" ht="23.25" customHeight="1">
      <c r="A895" s="1988" t="s">
        <v>148</v>
      </c>
      <c r="B895" s="1988"/>
      <c r="C895" s="1989" t="s">
        <v>150</v>
      </c>
      <c r="D895" s="1990"/>
      <c r="E895" s="1990"/>
      <c r="F895" s="1990"/>
      <c r="G895" s="1990"/>
      <c r="H895" s="1990"/>
      <c r="I895" s="1990"/>
      <c r="J895" s="1991"/>
      <c r="K895" s="154"/>
    </row>
    <row r="896" spans="1:17">
      <c r="A896" s="41"/>
      <c r="B896" s="41"/>
      <c r="C896" s="148"/>
      <c r="D896" s="148"/>
      <c r="E896" s="148"/>
      <c r="F896" s="148"/>
      <c r="G896" s="148"/>
      <c r="H896" s="148"/>
      <c r="I896" s="148"/>
      <c r="J896" s="148"/>
      <c r="K896" s="154"/>
    </row>
    <row r="898" spans="1:17" ht="52.5" customHeight="1">
      <c r="A898" s="1992" t="s">
        <v>1058</v>
      </c>
      <c r="B898" s="1992"/>
      <c r="C898" s="1992"/>
      <c r="D898" s="1992"/>
      <c r="E898" s="1992"/>
      <c r="F898" s="1992"/>
      <c r="G898" s="1992"/>
      <c r="H898" s="1992"/>
      <c r="I898" s="1992"/>
      <c r="J898" s="1992"/>
    </row>
    <row r="899" spans="1:17">
      <c r="A899" s="263"/>
      <c r="B899" s="263"/>
      <c r="C899" s="263"/>
      <c r="D899" s="263"/>
      <c r="E899" s="263"/>
      <c r="F899" s="263"/>
      <c r="G899" s="263"/>
      <c r="H899" s="263"/>
      <c r="I899" s="263"/>
      <c r="J899" s="263"/>
    </row>
    <row r="900" spans="1:17" hidden="1">
      <c r="A900" s="1993" t="s">
        <v>622</v>
      </c>
      <c r="B900" s="1993"/>
      <c r="C900" s="1993"/>
      <c r="D900" s="1993"/>
      <c r="E900" s="1993"/>
      <c r="F900" s="1993"/>
      <c r="G900" s="1993"/>
      <c r="H900" s="1993"/>
      <c r="I900" s="1993"/>
      <c r="J900" s="1993"/>
      <c r="K900" s="205"/>
    </row>
    <row r="901" spans="1:17" hidden="1">
      <c r="A901" s="269"/>
      <c r="B901" s="269"/>
      <c r="C901" s="269"/>
      <c r="D901" s="269"/>
      <c r="E901" s="269"/>
      <c r="F901" s="269"/>
      <c r="G901" s="269"/>
      <c r="H901" s="269"/>
      <c r="I901" s="269"/>
      <c r="J901" s="269"/>
      <c r="K901" s="263"/>
    </row>
    <row r="902" spans="1:17" hidden="1">
      <c r="A902" s="1995" t="s">
        <v>493</v>
      </c>
      <c r="B902" s="1995"/>
      <c r="C902" s="1995"/>
      <c r="D902" s="1995"/>
      <c r="E902" s="1995"/>
      <c r="F902" s="1995"/>
      <c r="G902" s="1995"/>
      <c r="H902" s="1995"/>
      <c r="I902" s="1995"/>
      <c r="J902" s="1995"/>
      <c r="K902" s="207"/>
    </row>
    <row r="903" spans="1:17" hidden="1">
      <c r="B903" s="193"/>
      <c r="C903" s="193"/>
      <c r="D903" s="193"/>
      <c r="E903" s="193"/>
      <c r="F903" s="193"/>
      <c r="G903" s="193"/>
      <c r="H903" s="193"/>
      <c r="I903" s="193"/>
      <c r="J903" s="193"/>
      <c r="K903" s="269"/>
    </row>
    <row r="904" spans="1:17" hidden="1">
      <c r="B904" s="32"/>
      <c r="C904" s="32"/>
      <c r="D904" s="41"/>
      <c r="E904" s="41"/>
      <c r="F904" s="41"/>
      <c r="G904" s="41"/>
      <c r="H904" s="41"/>
      <c r="I904" s="41"/>
      <c r="J904" s="41"/>
      <c r="K904" s="201"/>
    </row>
    <row r="905" spans="1:17" hidden="1">
      <c r="A905" s="1996" t="s">
        <v>77</v>
      </c>
      <c r="B905" s="1996" t="s">
        <v>75</v>
      </c>
      <c r="C905" s="1996" t="s">
        <v>76</v>
      </c>
      <c r="D905" s="1997" t="s">
        <v>69</v>
      </c>
      <c r="E905" s="1998"/>
      <c r="F905" s="1998"/>
      <c r="G905" s="1999"/>
      <c r="H905" s="2000" t="s">
        <v>70</v>
      </c>
      <c r="I905" s="2000" t="s">
        <v>78</v>
      </c>
      <c r="J905" s="2003" t="s">
        <v>541</v>
      </c>
      <c r="K905" s="39"/>
    </row>
    <row r="906" spans="1:17" hidden="1">
      <c r="A906" s="1980"/>
      <c r="B906" s="1980"/>
      <c r="C906" s="1980"/>
      <c r="D906" s="1996" t="s">
        <v>20</v>
      </c>
      <c r="E906" s="1997" t="s">
        <v>2</v>
      </c>
      <c r="F906" s="1998"/>
      <c r="G906" s="1999"/>
      <c r="H906" s="2001"/>
      <c r="I906" s="2001"/>
      <c r="J906" s="2003"/>
      <c r="K906" s="42"/>
    </row>
    <row r="907" spans="1:17" ht="68.400000000000006" hidden="1">
      <c r="A907" s="1981"/>
      <c r="B907" s="1981"/>
      <c r="C907" s="1981"/>
      <c r="D907" s="1981"/>
      <c r="E907" s="260" t="s">
        <v>71</v>
      </c>
      <c r="F907" s="260" t="s">
        <v>79</v>
      </c>
      <c r="G907" s="260" t="s">
        <v>72</v>
      </c>
      <c r="H907" s="2002"/>
      <c r="I907" s="2002"/>
      <c r="J907" s="2003"/>
      <c r="K907" s="273"/>
    </row>
    <row r="908" spans="1:17" hidden="1">
      <c r="A908" s="195">
        <v>1</v>
      </c>
      <c r="B908" s="195">
        <v>2</v>
      </c>
      <c r="C908" s="195">
        <v>3</v>
      </c>
      <c r="D908" s="195">
        <v>4</v>
      </c>
      <c r="E908" s="195">
        <v>5</v>
      </c>
      <c r="F908" s="195">
        <v>6</v>
      </c>
      <c r="G908" s="195">
        <v>7</v>
      </c>
      <c r="H908" s="195">
        <v>8</v>
      </c>
      <c r="I908" s="195">
        <v>9</v>
      </c>
      <c r="J908" s="195">
        <v>10</v>
      </c>
      <c r="K908" s="273"/>
    </row>
    <row r="909" spans="1:17" hidden="1">
      <c r="A909" s="260" t="s">
        <v>142</v>
      </c>
      <c r="B909" s="31"/>
      <c r="C909" s="258"/>
      <c r="D909" s="258">
        <f>F909+G909+E909</f>
        <v>0</v>
      </c>
      <c r="E909" s="258"/>
      <c r="F909" s="258"/>
      <c r="G909" s="258">
        <f>ROUND((J909-K909)/12,2)</f>
        <v>0</v>
      </c>
      <c r="H909" s="258">
        <v>0</v>
      </c>
      <c r="I909" s="258"/>
      <c r="J909" s="21"/>
      <c r="K909" s="278">
        <f>ROUND((E909+F909)*12,2)</f>
        <v>0</v>
      </c>
      <c r="M909" s="157"/>
      <c r="N909" s="274"/>
      <c r="O909" s="280"/>
    </row>
    <row r="910" spans="1:17" s="160" customFormat="1" hidden="1">
      <c r="A910" s="226"/>
      <c r="B910" s="227" t="s">
        <v>73</v>
      </c>
      <c r="C910" s="228">
        <f>SUM(C909:C909)</f>
        <v>0</v>
      </c>
      <c r="D910" s="228">
        <f>SUM(D909:D909)</f>
        <v>0</v>
      </c>
      <c r="E910" s="226" t="s">
        <v>74</v>
      </c>
      <c r="F910" s="226" t="s">
        <v>74</v>
      </c>
      <c r="G910" s="226" t="s">
        <v>74</v>
      </c>
      <c r="H910" s="226" t="s">
        <v>74</v>
      </c>
      <c r="I910" s="226" t="s">
        <v>74</v>
      </c>
      <c r="J910" s="228">
        <f>SUM(J909:J909)</f>
        <v>0</v>
      </c>
      <c r="K910" s="275"/>
      <c r="M910" s="157"/>
      <c r="N910" s="274"/>
      <c r="O910" s="280"/>
      <c r="P910" s="279"/>
      <c r="Q910" s="283"/>
    </row>
    <row r="911" spans="1:17" hidden="1">
      <c r="K911" s="196"/>
    </row>
    <row r="912" spans="1:17" hidden="1">
      <c r="A912" s="1994" t="s">
        <v>497</v>
      </c>
      <c r="B912" s="1994"/>
      <c r="C912" s="1994"/>
      <c r="D912" s="1994"/>
      <c r="E912" s="1994"/>
      <c r="F912" s="1994"/>
      <c r="G912" s="1994"/>
      <c r="H912" s="1994"/>
      <c r="I912" s="1994"/>
      <c r="J912" s="1994"/>
      <c r="K912" s="197"/>
    </row>
    <row r="913" spans="1:17" hidden="1">
      <c r="A913" s="267"/>
      <c r="B913" s="267"/>
      <c r="C913" s="267"/>
      <c r="D913" s="267"/>
      <c r="E913" s="267"/>
      <c r="F913" s="267"/>
      <c r="G913" s="267"/>
      <c r="H913" s="267"/>
      <c r="I913" s="1986" t="s">
        <v>545</v>
      </c>
      <c r="J913" s="1986"/>
    </row>
    <row r="914" spans="1:17" ht="54" hidden="1">
      <c r="A914" s="35" t="s">
        <v>77</v>
      </c>
      <c r="B914" s="35" t="s">
        <v>67</v>
      </c>
      <c r="C914" s="260" t="s">
        <v>505</v>
      </c>
      <c r="D914" s="260" t="s">
        <v>506</v>
      </c>
      <c r="E914" s="260" t="s">
        <v>507</v>
      </c>
      <c r="G914" s="267"/>
      <c r="H914" s="267"/>
      <c r="I914" s="215" t="s">
        <v>186</v>
      </c>
      <c r="J914" s="215" t="s">
        <v>546</v>
      </c>
      <c r="K914" s="202"/>
    </row>
    <row r="915" spans="1:17" hidden="1">
      <c r="A915" s="173">
        <v>1</v>
      </c>
      <c r="B915" s="173">
        <v>2</v>
      </c>
      <c r="C915" s="195">
        <v>3</v>
      </c>
      <c r="D915" s="195">
        <v>4</v>
      </c>
      <c r="E915" s="195">
        <v>5</v>
      </c>
      <c r="G915" s="267"/>
      <c r="H915" s="267"/>
      <c r="I915" s="216"/>
      <c r="J915" s="215"/>
    </row>
    <row r="916" spans="1:17" ht="136.80000000000001" hidden="1">
      <c r="A916" s="166">
        <v>1</v>
      </c>
      <c r="B916" s="172" t="s">
        <v>496</v>
      </c>
      <c r="C916" s="258"/>
      <c r="D916" s="159">
        <v>12</v>
      </c>
      <c r="E916" s="167"/>
      <c r="G916" s="168"/>
      <c r="H916" s="169"/>
      <c r="I916" s="220"/>
      <c r="J916" s="220"/>
    </row>
    <row r="917" spans="1:17" hidden="1">
      <c r="A917" s="166">
        <v>2</v>
      </c>
      <c r="B917" s="172" t="s">
        <v>533</v>
      </c>
      <c r="C917" s="258"/>
      <c r="D917" s="159"/>
      <c r="E917" s="167"/>
      <c r="G917" s="168"/>
      <c r="H917" s="169"/>
      <c r="I917" s="220"/>
      <c r="J917" s="220"/>
    </row>
    <row r="918" spans="1:17" hidden="1">
      <c r="A918" s="229"/>
      <c r="B918" s="227" t="s">
        <v>73</v>
      </c>
      <c r="C918" s="230"/>
      <c r="D918" s="231"/>
      <c r="E918" s="228">
        <f>E917+E916</f>
        <v>0</v>
      </c>
      <c r="G918" s="267"/>
      <c r="H918" s="267"/>
      <c r="I918" s="217">
        <f>SUM(I916:I917)</f>
        <v>0</v>
      </c>
      <c r="J918" s="217">
        <f>SUM(J916:J917)</f>
        <v>0</v>
      </c>
    </row>
    <row r="919" spans="1:17" hidden="1"/>
    <row r="920" spans="1:17" hidden="1">
      <c r="A920" s="1993" t="s">
        <v>621</v>
      </c>
      <c r="B920" s="1993"/>
      <c r="C920" s="1993"/>
      <c r="D920" s="1993"/>
      <c r="E920" s="1993"/>
      <c r="F920" s="1993"/>
      <c r="G920" s="1993"/>
      <c r="H920" s="1993"/>
      <c r="I920" s="1993"/>
      <c r="J920" s="1993"/>
    </row>
    <row r="921" spans="1:17" hidden="1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</row>
    <row r="922" spans="1:17" hidden="1">
      <c r="A922" s="2009" t="s">
        <v>494</v>
      </c>
      <c r="B922" s="2009"/>
      <c r="C922" s="2009"/>
      <c r="D922" s="2009"/>
      <c r="E922" s="2009"/>
      <c r="F922" s="2009"/>
      <c r="G922" s="2009"/>
      <c r="H922" s="2009"/>
      <c r="I922" s="2009"/>
      <c r="J922" s="2009"/>
      <c r="K922" s="207"/>
    </row>
    <row r="923" spans="1:17" hidden="1">
      <c r="A923" s="256"/>
      <c r="B923" s="45"/>
      <c r="C923" s="256"/>
      <c r="D923" s="256"/>
      <c r="E923" s="256"/>
      <c r="F923" s="256"/>
      <c r="I923" s="1986" t="s">
        <v>545</v>
      </c>
      <c r="J923" s="1986"/>
      <c r="K923" s="193"/>
    </row>
    <row r="924" spans="1:17" ht="68.400000000000006" hidden="1">
      <c r="A924" s="260" t="s">
        <v>77</v>
      </c>
      <c r="B924" s="260" t="s">
        <v>67</v>
      </c>
      <c r="C924" s="260" t="s">
        <v>93</v>
      </c>
      <c r="D924" s="260" t="s">
        <v>91</v>
      </c>
      <c r="E924" s="260" t="s">
        <v>92</v>
      </c>
      <c r="F924" s="260" t="s">
        <v>133</v>
      </c>
      <c r="I924" s="215" t="s">
        <v>186</v>
      </c>
      <c r="J924" s="215" t="s">
        <v>546</v>
      </c>
      <c r="K924" s="204"/>
      <c r="O924" s="188"/>
    </row>
    <row r="925" spans="1:17" hidden="1">
      <c r="A925" s="195">
        <v>1</v>
      </c>
      <c r="B925" s="195">
        <v>2</v>
      </c>
      <c r="C925" s="195">
        <v>3</v>
      </c>
      <c r="D925" s="195">
        <v>4</v>
      </c>
      <c r="E925" s="195">
        <v>5</v>
      </c>
      <c r="F925" s="195">
        <v>6</v>
      </c>
      <c r="G925" s="160"/>
      <c r="H925" s="160"/>
      <c r="I925" s="218"/>
      <c r="J925" s="218"/>
      <c r="O925" s="188"/>
    </row>
    <row r="926" spans="1:17" ht="68.400000000000006" hidden="1">
      <c r="A926" s="260">
        <v>1</v>
      </c>
      <c r="B926" s="31" t="s">
        <v>81</v>
      </c>
      <c r="C926" s="260" t="s">
        <v>74</v>
      </c>
      <c r="D926" s="260" t="s">
        <v>74</v>
      </c>
      <c r="E926" s="260" t="s">
        <v>74</v>
      </c>
      <c r="F926" s="21">
        <f>F928</f>
        <v>0</v>
      </c>
      <c r="I926" s="219">
        <f>I928</f>
        <v>0</v>
      </c>
      <c r="J926" s="219">
        <f>J928</f>
        <v>0</v>
      </c>
      <c r="O926" s="188"/>
    </row>
    <row r="927" spans="1:17" s="160" customFormat="1" hidden="1">
      <c r="A927" s="2008" t="s">
        <v>82</v>
      </c>
      <c r="B927" s="31" t="s">
        <v>2</v>
      </c>
      <c r="C927" s="260"/>
      <c r="D927" s="260"/>
      <c r="E927" s="260"/>
      <c r="F927" s="21"/>
      <c r="G927" s="149"/>
      <c r="H927" s="149"/>
      <c r="I927" s="219"/>
      <c r="J927" s="219"/>
      <c r="K927" s="161"/>
      <c r="O927" s="281"/>
      <c r="P927" s="283"/>
      <c r="Q927" s="283"/>
    </row>
    <row r="928" spans="1:17" ht="68.400000000000006" hidden="1">
      <c r="A928" s="2008"/>
      <c r="B928" s="31" t="s">
        <v>83</v>
      </c>
      <c r="C928" s="260" t="e">
        <f>F928/E928/D928</f>
        <v>#DIV/0!</v>
      </c>
      <c r="D928" s="260"/>
      <c r="E928" s="260"/>
      <c r="F928" s="21"/>
      <c r="I928" s="225"/>
      <c r="J928" s="225"/>
      <c r="O928" s="188"/>
    </row>
    <row r="929" spans="1:17" ht="68.400000000000006" hidden="1">
      <c r="A929" s="260">
        <v>2</v>
      </c>
      <c r="B929" s="31" t="s">
        <v>87</v>
      </c>
      <c r="C929" s="260" t="s">
        <v>74</v>
      </c>
      <c r="D929" s="260" t="s">
        <v>74</v>
      </c>
      <c r="E929" s="260" t="s">
        <v>74</v>
      </c>
      <c r="F929" s="21">
        <f>F931</f>
        <v>0</v>
      </c>
      <c r="I929" s="219">
        <f>I931</f>
        <v>0</v>
      </c>
      <c r="J929" s="219">
        <f>J931</f>
        <v>0</v>
      </c>
      <c r="O929" s="188"/>
    </row>
    <row r="930" spans="1:17" hidden="1">
      <c r="A930" s="2008" t="s">
        <v>88</v>
      </c>
      <c r="B930" s="31" t="s">
        <v>2</v>
      </c>
      <c r="C930" s="260"/>
      <c r="D930" s="260"/>
      <c r="E930" s="260"/>
      <c r="F930" s="21"/>
      <c r="I930" s="219"/>
      <c r="J930" s="219"/>
      <c r="O930" s="188"/>
    </row>
    <row r="931" spans="1:17" ht="68.400000000000006" hidden="1">
      <c r="A931" s="2008"/>
      <c r="B931" s="31" t="s">
        <v>83</v>
      </c>
      <c r="C931" s="260" t="e">
        <f t="shared" ref="C931" si="22">F931/E931/D931</f>
        <v>#DIV/0!</v>
      </c>
      <c r="D931" s="260"/>
      <c r="E931" s="260"/>
      <c r="F931" s="21"/>
      <c r="I931" s="225"/>
      <c r="J931" s="225"/>
      <c r="O931" s="188"/>
    </row>
    <row r="932" spans="1:17" hidden="1">
      <c r="A932" s="229"/>
      <c r="B932" s="227" t="s">
        <v>73</v>
      </c>
      <c r="C932" s="226" t="s">
        <v>74</v>
      </c>
      <c r="D932" s="226" t="s">
        <v>74</v>
      </c>
      <c r="E932" s="226" t="s">
        <v>74</v>
      </c>
      <c r="F932" s="228">
        <f>F929+F926</f>
        <v>0</v>
      </c>
      <c r="I932" s="219">
        <f>I926+I929</f>
        <v>0</v>
      </c>
      <c r="J932" s="219">
        <f>J926+J929</f>
        <v>0</v>
      </c>
      <c r="O932" s="188"/>
    </row>
    <row r="933" spans="1:17" hidden="1">
      <c r="A933" s="38"/>
      <c r="B933" s="32"/>
      <c r="C933" s="38"/>
      <c r="D933" s="38"/>
      <c r="E933" s="38"/>
      <c r="F933" s="38"/>
      <c r="G933" s="203"/>
      <c r="O933" s="188"/>
    </row>
    <row r="934" spans="1:17" hidden="1">
      <c r="A934" s="2009" t="s">
        <v>491</v>
      </c>
      <c r="B934" s="2009"/>
      <c r="C934" s="2009"/>
      <c r="D934" s="2009"/>
      <c r="E934" s="2009"/>
      <c r="F934" s="2009"/>
      <c r="G934" s="2009"/>
      <c r="H934" s="2009"/>
      <c r="I934" s="2009"/>
      <c r="J934" s="2009"/>
      <c r="O934" s="188"/>
    </row>
    <row r="935" spans="1:17" hidden="1">
      <c r="A935" s="256"/>
      <c r="B935" s="45"/>
      <c r="C935" s="256"/>
      <c r="D935" s="256"/>
      <c r="E935" s="256"/>
      <c r="F935" s="256"/>
      <c r="I935" s="1986" t="s">
        <v>545</v>
      </c>
      <c r="J935" s="1986"/>
      <c r="O935" s="188"/>
    </row>
    <row r="936" spans="1:17" ht="68.400000000000006" hidden="1">
      <c r="A936" s="260" t="s">
        <v>77</v>
      </c>
      <c r="B936" s="260" t="s">
        <v>67</v>
      </c>
      <c r="C936" s="260" t="s">
        <v>536</v>
      </c>
      <c r="D936" s="260" t="s">
        <v>91</v>
      </c>
      <c r="E936" s="260" t="s">
        <v>92</v>
      </c>
      <c r="F936" s="260" t="s">
        <v>133</v>
      </c>
      <c r="I936" s="215" t="s">
        <v>186</v>
      </c>
      <c r="J936" s="215" t="s">
        <v>546</v>
      </c>
      <c r="K936" s="204"/>
      <c r="O936" s="188"/>
    </row>
    <row r="937" spans="1:17" hidden="1">
      <c r="A937" s="194">
        <v>1</v>
      </c>
      <c r="B937" s="194">
        <v>2</v>
      </c>
      <c r="C937" s="194">
        <v>3</v>
      </c>
      <c r="D937" s="194">
        <v>4</v>
      </c>
      <c r="E937" s="194">
        <v>5</v>
      </c>
      <c r="F937" s="194">
        <v>6</v>
      </c>
      <c r="G937" s="25"/>
      <c r="H937" s="25"/>
      <c r="I937" s="218"/>
      <c r="J937" s="218"/>
      <c r="O937" s="188"/>
    </row>
    <row r="938" spans="1:17" ht="68.400000000000006" hidden="1">
      <c r="A938" s="260">
        <v>1</v>
      </c>
      <c r="B938" s="31" t="s">
        <v>81</v>
      </c>
      <c r="C938" s="260" t="s">
        <v>74</v>
      </c>
      <c r="D938" s="260" t="s">
        <v>74</v>
      </c>
      <c r="E938" s="260" t="s">
        <v>74</v>
      </c>
      <c r="F938" s="21">
        <f>F940+F942+F941+F943</f>
        <v>0</v>
      </c>
      <c r="I938" s="219">
        <f>I940+I941+I942+I943</f>
        <v>0</v>
      </c>
      <c r="J938" s="219">
        <f>J940+J941+J942+J943</f>
        <v>0</v>
      </c>
      <c r="O938" s="188"/>
    </row>
    <row r="939" spans="1:17" s="25" customFormat="1" hidden="1">
      <c r="A939" s="260"/>
      <c r="B939" s="31" t="s">
        <v>2</v>
      </c>
      <c r="C939" s="260"/>
      <c r="D939" s="260"/>
      <c r="E939" s="260"/>
      <c r="F939" s="21"/>
      <c r="G939" s="149"/>
      <c r="H939" s="149"/>
      <c r="I939" s="219"/>
      <c r="J939" s="219"/>
      <c r="K939" s="162"/>
      <c r="O939" s="282"/>
      <c r="P939" s="287"/>
      <c r="Q939" s="287"/>
    </row>
    <row r="940" spans="1:17" ht="45.6" hidden="1">
      <c r="A940" s="260" t="s">
        <v>82</v>
      </c>
      <c r="B940" s="31" t="s">
        <v>85</v>
      </c>
      <c r="C940" s="260" t="e">
        <f t="shared" ref="C940:C941" si="23">F940/E940/D940</f>
        <v>#DIV/0!</v>
      </c>
      <c r="D940" s="260"/>
      <c r="E940" s="260"/>
      <c r="F940" s="21"/>
      <c r="I940" s="225"/>
      <c r="J940" s="225"/>
      <c r="O940" s="188"/>
    </row>
    <row r="941" spans="1:17" ht="45.6" hidden="1">
      <c r="A941" s="260" t="s">
        <v>84</v>
      </c>
      <c r="B941" s="31" t="s">
        <v>86</v>
      </c>
      <c r="C941" s="260" t="e">
        <f t="shared" si="23"/>
        <v>#DIV/0!</v>
      </c>
      <c r="D941" s="260"/>
      <c r="E941" s="260"/>
      <c r="F941" s="21"/>
      <c r="I941" s="225"/>
      <c r="J941" s="225"/>
      <c r="O941" s="188"/>
    </row>
    <row r="942" spans="1:17" hidden="1">
      <c r="A942" s="260"/>
      <c r="B942" s="31"/>
      <c r="C942" s="260"/>
      <c r="D942" s="260"/>
      <c r="E942" s="260"/>
      <c r="F942" s="21"/>
      <c r="I942" s="225"/>
      <c r="J942" s="225"/>
      <c r="O942" s="188"/>
    </row>
    <row r="943" spans="1:17" hidden="1">
      <c r="A943" s="260"/>
      <c r="B943" s="31"/>
      <c r="C943" s="260"/>
      <c r="D943" s="260"/>
      <c r="E943" s="260"/>
      <c r="F943" s="21"/>
      <c r="I943" s="225"/>
      <c r="J943" s="225"/>
      <c r="O943" s="188"/>
    </row>
    <row r="944" spans="1:17" ht="68.400000000000006" hidden="1">
      <c r="A944" s="260">
        <v>2</v>
      </c>
      <c r="B944" s="31" t="s">
        <v>87</v>
      </c>
      <c r="C944" s="260" t="s">
        <v>74</v>
      </c>
      <c r="D944" s="260" t="s">
        <v>74</v>
      </c>
      <c r="E944" s="260" t="s">
        <v>74</v>
      </c>
      <c r="F944" s="21">
        <f>F946+F948+F947+F949</f>
        <v>0</v>
      </c>
      <c r="I944" s="219">
        <f>I946+I947+I948+I949</f>
        <v>0</v>
      </c>
      <c r="J944" s="219">
        <f>J946+J947+J948+J949</f>
        <v>0</v>
      </c>
      <c r="O944" s="188"/>
    </row>
    <row r="945" spans="1:17" hidden="1">
      <c r="A945" s="260"/>
      <c r="B945" s="31" t="s">
        <v>2</v>
      </c>
      <c r="C945" s="260"/>
      <c r="D945" s="260"/>
      <c r="E945" s="260"/>
      <c r="F945" s="21"/>
      <c r="I945" s="219"/>
      <c r="J945" s="219"/>
      <c r="O945" s="188"/>
    </row>
    <row r="946" spans="1:17" ht="45.6" hidden="1">
      <c r="A946" s="260" t="s">
        <v>88</v>
      </c>
      <c r="B946" s="31" t="s">
        <v>85</v>
      </c>
      <c r="C946" s="260" t="e">
        <f t="shared" ref="C946:C947" si="24">F946/E946/D946</f>
        <v>#DIV/0!</v>
      </c>
      <c r="D946" s="260"/>
      <c r="E946" s="260"/>
      <c r="F946" s="21"/>
      <c r="I946" s="225"/>
      <c r="J946" s="225"/>
      <c r="O946" s="188"/>
    </row>
    <row r="947" spans="1:17" ht="45.6" hidden="1">
      <c r="A947" s="260" t="s">
        <v>89</v>
      </c>
      <c r="B947" s="31" t="s">
        <v>86</v>
      </c>
      <c r="C947" s="260" t="e">
        <f t="shared" si="24"/>
        <v>#DIV/0!</v>
      </c>
      <c r="D947" s="260"/>
      <c r="E947" s="260"/>
      <c r="F947" s="21"/>
      <c r="I947" s="225"/>
      <c r="J947" s="225"/>
      <c r="O947" s="188"/>
    </row>
    <row r="948" spans="1:17" hidden="1">
      <c r="A948" s="260"/>
      <c r="B948" s="31"/>
      <c r="C948" s="260"/>
      <c r="D948" s="260"/>
      <c r="E948" s="260"/>
      <c r="F948" s="21"/>
      <c r="I948" s="225"/>
      <c r="J948" s="225"/>
      <c r="O948" s="188"/>
    </row>
    <row r="949" spans="1:17" hidden="1">
      <c r="A949" s="260"/>
      <c r="B949" s="31"/>
      <c r="C949" s="260"/>
      <c r="D949" s="260"/>
      <c r="E949" s="260"/>
      <c r="F949" s="21"/>
      <c r="I949" s="225"/>
      <c r="J949" s="225"/>
      <c r="O949" s="188"/>
    </row>
    <row r="950" spans="1:17" hidden="1">
      <c r="A950" s="229"/>
      <c r="B950" s="227" t="s">
        <v>73</v>
      </c>
      <c r="C950" s="226" t="s">
        <v>74</v>
      </c>
      <c r="D950" s="226" t="s">
        <v>74</v>
      </c>
      <c r="E950" s="226" t="s">
        <v>74</v>
      </c>
      <c r="F950" s="228">
        <f>F944+F938</f>
        <v>0</v>
      </c>
      <c r="I950" s="219">
        <f>I938+I944</f>
        <v>0</v>
      </c>
      <c r="J950" s="219">
        <f>J938+J944</f>
        <v>0</v>
      </c>
      <c r="O950" s="188"/>
    </row>
    <row r="951" spans="1:17" hidden="1">
      <c r="A951" s="38"/>
      <c r="B951" s="32"/>
      <c r="C951" s="38"/>
      <c r="D951" s="38"/>
      <c r="E951" s="38"/>
      <c r="F951" s="38"/>
      <c r="O951" s="188"/>
    </row>
    <row r="952" spans="1:17" hidden="1">
      <c r="A952" s="2009" t="s">
        <v>492</v>
      </c>
      <c r="B952" s="2009"/>
      <c r="C952" s="2009"/>
      <c r="D952" s="2009"/>
      <c r="E952" s="2009"/>
      <c r="F952" s="2009"/>
      <c r="G952" s="2009"/>
      <c r="H952" s="2009"/>
      <c r="I952" s="2009"/>
      <c r="J952" s="2009"/>
      <c r="O952" s="188"/>
    </row>
    <row r="953" spans="1:17" hidden="1">
      <c r="A953" s="256"/>
      <c r="B953" s="45"/>
      <c r="C953" s="256"/>
      <c r="D953" s="256"/>
      <c r="E953" s="256"/>
      <c r="F953" s="256"/>
      <c r="I953" s="1986" t="s">
        <v>545</v>
      </c>
      <c r="J953" s="1986"/>
      <c r="O953" s="188"/>
    </row>
    <row r="954" spans="1:17" ht="91.2" hidden="1">
      <c r="A954" s="260" t="s">
        <v>77</v>
      </c>
      <c r="B954" s="260" t="s">
        <v>67</v>
      </c>
      <c r="C954" s="260" t="s">
        <v>96</v>
      </c>
      <c r="D954" s="260" t="s">
        <v>94</v>
      </c>
      <c r="E954" s="260" t="s">
        <v>97</v>
      </c>
      <c r="F954" s="260" t="s">
        <v>95</v>
      </c>
      <c r="I954" s="215" t="s">
        <v>186</v>
      </c>
      <c r="J954" s="215" t="s">
        <v>546</v>
      </c>
      <c r="K954" s="204"/>
      <c r="O954" s="188"/>
    </row>
    <row r="955" spans="1:17" hidden="1">
      <c r="A955" s="195">
        <v>1</v>
      </c>
      <c r="B955" s="195">
        <v>2</v>
      </c>
      <c r="C955" s="195">
        <v>3</v>
      </c>
      <c r="D955" s="195">
        <v>4</v>
      </c>
      <c r="E955" s="195">
        <v>5</v>
      </c>
      <c r="F955" s="195">
        <v>6</v>
      </c>
      <c r="G955" s="160"/>
      <c r="H955" s="160"/>
      <c r="I955" s="218"/>
      <c r="J955" s="218"/>
      <c r="O955" s="188"/>
    </row>
    <row r="956" spans="1:17" hidden="1">
      <c r="A956" s="260">
        <v>1</v>
      </c>
      <c r="B956" s="31" t="s">
        <v>98</v>
      </c>
      <c r="C956" s="260"/>
      <c r="D956" s="260"/>
      <c r="E956" s="260">
        <v>50</v>
      </c>
      <c r="F956" s="21">
        <f>E956*D956*C956</f>
        <v>0</v>
      </c>
      <c r="I956" s="220"/>
      <c r="J956" s="220"/>
      <c r="O956" s="188"/>
    </row>
    <row r="957" spans="1:17" s="160" customFormat="1" hidden="1">
      <c r="A957" s="229"/>
      <c r="B957" s="227" t="s">
        <v>73</v>
      </c>
      <c r="C957" s="226" t="s">
        <v>74</v>
      </c>
      <c r="D957" s="226" t="s">
        <v>74</v>
      </c>
      <c r="E957" s="226" t="s">
        <v>74</v>
      </c>
      <c r="F957" s="228">
        <f>F956</f>
        <v>0</v>
      </c>
      <c r="G957" s="149"/>
      <c r="H957" s="149"/>
      <c r="I957" s="217">
        <f>I956</f>
        <v>0</v>
      </c>
      <c r="J957" s="217">
        <f>J956</f>
        <v>0</v>
      </c>
      <c r="K957" s="161"/>
      <c r="O957" s="281"/>
      <c r="P957" s="283"/>
      <c r="Q957" s="283"/>
    </row>
    <row r="958" spans="1:17" hidden="1">
      <c r="O958" s="188"/>
    </row>
    <row r="959" spans="1:17" ht="48.75" hidden="1" customHeight="1">
      <c r="A959" s="2010" t="s">
        <v>620</v>
      </c>
      <c r="B959" s="2010"/>
      <c r="C959" s="2010"/>
      <c r="D959" s="2010"/>
      <c r="E959" s="2010"/>
      <c r="F959" s="2010"/>
      <c r="G959" s="2010"/>
      <c r="H959" s="2010"/>
      <c r="I959" s="2010"/>
      <c r="J959" s="2010"/>
      <c r="O959" s="188"/>
    </row>
    <row r="960" spans="1:17" hidden="1">
      <c r="A960" s="263"/>
      <c r="B960" s="263"/>
      <c r="C960" s="263"/>
      <c r="D960" s="263"/>
      <c r="E960" s="263"/>
      <c r="F960" s="263"/>
      <c r="G960" s="263"/>
      <c r="H960" s="263"/>
      <c r="I960" s="263"/>
      <c r="J960" s="263"/>
    </row>
    <row r="961" spans="1:17" hidden="1">
      <c r="A961" s="2004" t="s">
        <v>491</v>
      </c>
      <c r="B961" s="2004"/>
      <c r="C961" s="2004"/>
      <c r="D961" s="2004"/>
      <c r="E961" s="2004"/>
      <c r="F961" s="2004"/>
      <c r="G961" s="2004"/>
      <c r="H961" s="2004"/>
      <c r="I961" s="2004"/>
      <c r="J961" s="2004"/>
      <c r="K961" s="206"/>
    </row>
    <row r="962" spans="1:17" hidden="1">
      <c r="A962" s="2012"/>
      <c r="B962" s="2012"/>
      <c r="C962" s="2012"/>
      <c r="D962" s="2012"/>
      <c r="E962" s="2012"/>
      <c r="F962" s="38"/>
      <c r="I962" s="1986" t="s">
        <v>545</v>
      </c>
      <c r="J962" s="1986"/>
      <c r="K962" s="263"/>
    </row>
    <row r="963" spans="1:17" ht="54" hidden="1">
      <c r="A963" s="260" t="s">
        <v>68</v>
      </c>
      <c r="B963" s="260" t="s">
        <v>67</v>
      </c>
      <c r="C963" s="260" t="s">
        <v>80</v>
      </c>
      <c r="D963" s="260" t="s">
        <v>128</v>
      </c>
      <c r="E963" s="260" t="s">
        <v>129</v>
      </c>
      <c r="I963" s="215" t="s">
        <v>186</v>
      </c>
      <c r="J963" s="215" t="s">
        <v>546</v>
      </c>
      <c r="K963" s="163"/>
    </row>
    <row r="964" spans="1:17" hidden="1">
      <c r="A964" s="195">
        <v>1</v>
      </c>
      <c r="B964" s="195">
        <v>2</v>
      </c>
      <c r="C964" s="195">
        <v>3</v>
      </c>
      <c r="D964" s="195">
        <v>4</v>
      </c>
      <c r="E964" s="195">
        <v>5</v>
      </c>
      <c r="F964" s="160"/>
      <c r="G964" s="160"/>
      <c r="H964" s="160"/>
      <c r="I964" s="218"/>
      <c r="J964" s="218"/>
    </row>
    <row r="965" spans="1:17" ht="114" hidden="1">
      <c r="A965" s="260">
        <v>1</v>
      </c>
      <c r="B965" s="31" t="s">
        <v>163</v>
      </c>
      <c r="C965" s="260"/>
      <c r="D965" s="258" t="e">
        <f>E965/C965</f>
        <v>#DIV/0!</v>
      </c>
      <c r="E965" s="258"/>
      <c r="I965" s="220"/>
      <c r="J965" s="220"/>
    </row>
    <row r="966" spans="1:17" s="160" customFormat="1" hidden="1">
      <c r="A966" s="226"/>
      <c r="B966" s="227" t="s">
        <v>73</v>
      </c>
      <c r="C966" s="226"/>
      <c r="D966" s="226" t="s">
        <v>74</v>
      </c>
      <c r="E966" s="228">
        <f>E965</f>
        <v>0</v>
      </c>
      <c r="F966" s="149"/>
      <c r="G966" s="149"/>
      <c r="H966" s="149"/>
      <c r="I966" s="217">
        <f>I965</f>
        <v>0</v>
      </c>
      <c r="J966" s="217">
        <f>J965</f>
        <v>0</v>
      </c>
      <c r="K966" s="161"/>
      <c r="O966" s="283"/>
      <c r="P966" s="283"/>
      <c r="Q966" s="283"/>
    </row>
    <row r="967" spans="1:17" hidden="1"/>
    <row r="968" spans="1:17" ht="51" hidden="1" customHeight="1">
      <c r="A968" s="2010" t="s">
        <v>619</v>
      </c>
      <c r="B968" s="2010"/>
      <c r="C968" s="2010"/>
      <c r="D968" s="2010"/>
      <c r="E968" s="2010"/>
      <c r="F968" s="2010"/>
      <c r="G968" s="2010"/>
      <c r="H968" s="2010"/>
      <c r="I968" s="2010"/>
      <c r="J968" s="2010"/>
    </row>
    <row r="969" spans="1:17" hidden="1">
      <c r="A969" s="38"/>
      <c r="B969" s="32"/>
      <c r="C969" s="38"/>
      <c r="D969" s="38"/>
      <c r="E969" s="38"/>
      <c r="F969" s="38"/>
    </row>
    <row r="970" spans="1:17" hidden="1">
      <c r="A970" s="2004" t="s">
        <v>495</v>
      </c>
      <c r="B970" s="2004"/>
      <c r="C970" s="2004"/>
      <c r="D970" s="2004"/>
      <c r="E970" s="2004"/>
      <c r="F970" s="2004"/>
      <c r="G970" s="2004"/>
      <c r="H970" s="2004"/>
      <c r="I970" s="2004"/>
      <c r="J970" s="2004"/>
      <c r="K970" s="206"/>
    </row>
    <row r="971" spans="1:17" hidden="1">
      <c r="A971" s="44"/>
      <c r="B971" s="32"/>
      <c r="C971" s="38"/>
      <c r="D971" s="38"/>
      <c r="E971" s="38"/>
      <c r="F971" s="38"/>
      <c r="I971" s="1986" t="s">
        <v>545</v>
      </c>
      <c r="J971" s="1986"/>
    </row>
    <row r="972" spans="1:17" ht="68.400000000000006" hidden="1">
      <c r="A972" s="260" t="s">
        <v>77</v>
      </c>
      <c r="B972" s="260" t="s">
        <v>99</v>
      </c>
      <c r="C972" s="260" t="s">
        <v>106</v>
      </c>
      <c r="D972" s="260" t="s">
        <v>107</v>
      </c>
      <c r="F972" s="38"/>
      <c r="I972" s="215" t="s">
        <v>186</v>
      </c>
      <c r="J972" s="215" t="s">
        <v>546</v>
      </c>
    </row>
    <row r="973" spans="1:17" hidden="1">
      <c r="A973" s="195">
        <v>1</v>
      </c>
      <c r="B973" s="195">
        <v>2</v>
      </c>
      <c r="C973" s="195">
        <v>3</v>
      </c>
      <c r="D973" s="195">
        <v>4</v>
      </c>
      <c r="E973" s="160"/>
      <c r="F973" s="14"/>
      <c r="G973" s="160"/>
      <c r="H973" s="160"/>
      <c r="I973" s="215"/>
      <c r="J973" s="215"/>
    </row>
    <row r="974" spans="1:17" ht="45.6" hidden="1">
      <c r="A974" s="264">
        <v>1</v>
      </c>
      <c r="B974" s="47" t="s">
        <v>100</v>
      </c>
      <c r="C974" s="264" t="s">
        <v>74</v>
      </c>
      <c r="D974" s="21">
        <f>D975</f>
        <v>0</v>
      </c>
      <c r="F974" s="38"/>
      <c r="I974" s="220">
        <f>I975</f>
        <v>0</v>
      </c>
      <c r="J974" s="220">
        <f>J975</f>
        <v>0</v>
      </c>
    </row>
    <row r="975" spans="1:17" s="160" customFormat="1" hidden="1">
      <c r="A975" s="260" t="s">
        <v>82</v>
      </c>
      <c r="B975" s="31" t="s">
        <v>101</v>
      </c>
      <c r="C975" s="258">
        <f>J910+E916</f>
        <v>0</v>
      </c>
      <c r="D975" s="258"/>
      <c r="E975" s="149"/>
      <c r="F975" s="38"/>
      <c r="G975" s="149"/>
      <c r="H975" s="149"/>
      <c r="I975" s="220"/>
      <c r="J975" s="220"/>
      <c r="K975" s="156">
        <f>C975*0.22</f>
        <v>0</v>
      </c>
      <c r="L975" s="2021" t="s">
        <v>176</v>
      </c>
      <c r="O975" s="283"/>
      <c r="P975" s="283"/>
      <c r="Q975" s="283"/>
    </row>
    <row r="976" spans="1:17" ht="45.6" hidden="1">
      <c r="A976" s="264">
        <v>2</v>
      </c>
      <c r="B976" s="47" t="s">
        <v>102</v>
      </c>
      <c r="C976" s="264" t="s">
        <v>74</v>
      </c>
      <c r="D976" s="21">
        <f>D978+D979</f>
        <v>0</v>
      </c>
      <c r="F976" s="38"/>
      <c r="I976" s="220">
        <f>I978+I979+I980</f>
        <v>0</v>
      </c>
      <c r="J976" s="220">
        <f>J978+J979+J980</f>
        <v>0</v>
      </c>
      <c r="K976" s="156"/>
      <c r="L976" s="2021"/>
    </row>
    <row r="977" spans="1:17" hidden="1">
      <c r="A977" s="2008" t="s">
        <v>88</v>
      </c>
      <c r="B977" s="31" t="s">
        <v>2</v>
      </c>
      <c r="C977" s="260"/>
      <c r="D977" s="258"/>
      <c r="F977" s="38"/>
      <c r="I977" s="220"/>
      <c r="J977" s="220"/>
      <c r="K977" s="156"/>
      <c r="L977" s="2021"/>
      <c r="N977" s="48"/>
      <c r="O977" s="48"/>
      <c r="P977" s="48"/>
      <c r="Q977" s="48"/>
    </row>
    <row r="978" spans="1:17" ht="68.400000000000006" hidden="1">
      <c r="A978" s="2008"/>
      <c r="B978" s="31" t="s">
        <v>103</v>
      </c>
      <c r="C978" s="23">
        <f>C975</f>
        <v>0</v>
      </c>
      <c r="D978" s="258"/>
      <c r="F978" s="38"/>
      <c r="I978" s="220"/>
      <c r="J978" s="220"/>
      <c r="K978" s="156">
        <f>C978*0.029</f>
        <v>0</v>
      </c>
      <c r="L978" s="2021"/>
      <c r="N978" s="48"/>
      <c r="O978" s="48"/>
      <c r="P978" s="48"/>
      <c r="Q978" s="48"/>
    </row>
    <row r="979" spans="1:17" ht="68.400000000000006" hidden="1">
      <c r="A979" s="260" t="s">
        <v>90</v>
      </c>
      <c r="B979" s="31" t="s">
        <v>104</v>
      </c>
      <c r="C979" s="258">
        <f>C975</f>
        <v>0</v>
      </c>
      <c r="D979" s="258"/>
      <c r="F979" s="38"/>
      <c r="I979" s="220"/>
      <c r="J979" s="220"/>
      <c r="K979" s="156">
        <f>C979*0.002</f>
        <v>0</v>
      </c>
      <c r="L979" s="2021"/>
      <c r="N979" s="48"/>
      <c r="O979" s="48"/>
      <c r="P979" s="48"/>
      <c r="Q979" s="48"/>
    </row>
    <row r="980" spans="1:17" ht="68.400000000000006" hidden="1">
      <c r="A980" s="264">
        <v>3</v>
      </c>
      <c r="B980" s="47" t="s">
        <v>105</v>
      </c>
      <c r="C980" s="258">
        <f>C975</f>
        <v>0</v>
      </c>
      <c r="D980" s="258"/>
      <c r="F980" s="38"/>
      <c r="I980" s="220"/>
      <c r="J980" s="220"/>
      <c r="K980" s="156">
        <f>C980*0.051</f>
        <v>0</v>
      </c>
      <c r="L980" s="2021"/>
      <c r="N980" s="48"/>
      <c r="O980" s="48"/>
      <c r="P980" s="48"/>
      <c r="Q980" s="48"/>
    </row>
    <row r="981" spans="1:17" hidden="1">
      <c r="A981" s="264">
        <v>4</v>
      </c>
      <c r="B981" s="47" t="s">
        <v>165</v>
      </c>
      <c r="C981" s="258"/>
      <c r="D981" s="258"/>
      <c r="F981" s="38"/>
      <c r="I981" s="220"/>
      <c r="J981" s="220"/>
      <c r="N981" s="48"/>
      <c r="O981" s="48"/>
      <c r="P981" s="48"/>
      <c r="Q981" s="48"/>
    </row>
    <row r="982" spans="1:17" hidden="1">
      <c r="A982" s="226"/>
      <c r="B982" s="227" t="s">
        <v>73</v>
      </c>
      <c r="C982" s="226" t="s">
        <v>74</v>
      </c>
      <c r="D982" s="228">
        <f>D980+D976+D974+D981</f>
        <v>0</v>
      </c>
      <c r="F982" s="38"/>
      <c r="I982" s="217">
        <f>I981+I980+I976+I974</f>
        <v>0</v>
      </c>
      <c r="J982" s="217">
        <f>J981+J980+J976+J974</f>
        <v>0</v>
      </c>
      <c r="N982" s="48"/>
      <c r="O982" s="48"/>
      <c r="P982" s="48"/>
      <c r="Q982" s="48"/>
    </row>
    <row r="983" spans="1:17" hidden="1"/>
    <row r="984" spans="1:17" ht="44.25" hidden="1" customHeight="1">
      <c r="A984" s="2011" t="s">
        <v>618</v>
      </c>
      <c r="B984" s="2011"/>
      <c r="C984" s="2011"/>
      <c r="D984" s="2011"/>
      <c r="E984" s="2011"/>
      <c r="F984" s="2011"/>
      <c r="G984" s="2011"/>
      <c r="H984" s="2011"/>
      <c r="I984" s="2011"/>
      <c r="J984" s="2011"/>
    </row>
    <row r="985" spans="1:17" hidden="1"/>
    <row r="986" spans="1:17" hidden="1">
      <c r="A986" s="1994" t="s">
        <v>535</v>
      </c>
      <c r="B986" s="1994"/>
      <c r="C986" s="1994"/>
      <c r="D986" s="1994"/>
      <c r="E986" s="1994"/>
      <c r="F986" s="1994"/>
      <c r="G986" s="1994"/>
      <c r="H986" s="1994"/>
      <c r="I986" s="1994"/>
      <c r="J986" s="1994"/>
      <c r="K986" s="208"/>
    </row>
    <row r="987" spans="1:17" hidden="1">
      <c r="A987" s="267"/>
      <c r="B987" s="267"/>
      <c r="C987" s="267"/>
      <c r="D987" s="267"/>
      <c r="E987" s="267"/>
      <c r="F987" s="267"/>
      <c r="G987" s="267"/>
      <c r="H987" s="267"/>
      <c r="I987" s="1986" t="s">
        <v>545</v>
      </c>
      <c r="J987" s="1986"/>
    </row>
    <row r="988" spans="1:17" ht="54" hidden="1">
      <c r="A988" s="35" t="s">
        <v>77</v>
      </c>
      <c r="B988" s="35" t="s">
        <v>67</v>
      </c>
      <c r="C988" s="260" t="s">
        <v>505</v>
      </c>
      <c r="D988" s="260" t="s">
        <v>506</v>
      </c>
      <c r="E988" s="260" t="s">
        <v>168</v>
      </c>
      <c r="G988" s="267"/>
      <c r="H988" s="267"/>
      <c r="I988" s="215" t="s">
        <v>186</v>
      </c>
      <c r="J988" s="215" t="s">
        <v>546</v>
      </c>
      <c r="K988" s="202"/>
    </row>
    <row r="989" spans="1:17" hidden="1">
      <c r="A989" s="173">
        <v>1</v>
      </c>
      <c r="B989" s="173">
        <v>2</v>
      </c>
      <c r="C989" s="195">
        <v>3</v>
      </c>
      <c r="D989" s="195">
        <v>4</v>
      </c>
      <c r="E989" s="195">
        <v>5</v>
      </c>
      <c r="G989" s="267"/>
      <c r="H989" s="267"/>
      <c r="I989" s="220"/>
      <c r="J989" s="220"/>
    </row>
    <row r="990" spans="1:17" ht="68.400000000000006" hidden="1">
      <c r="A990" s="166">
        <v>1</v>
      </c>
      <c r="B990" s="183" t="s">
        <v>539</v>
      </c>
      <c r="C990" s="258"/>
      <c r="D990" s="159" t="e">
        <f>E990/C990*100</f>
        <v>#DIV/0!</v>
      </c>
      <c r="E990" s="167"/>
      <c r="G990" s="168"/>
      <c r="H990" s="169"/>
      <c r="I990" s="220"/>
      <c r="J990" s="220"/>
    </row>
    <row r="991" spans="1:17" ht="91.2" hidden="1">
      <c r="A991" s="166">
        <v>2</v>
      </c>
      <c r="B991" s="183" t="s">
        <v>537</v>
      </c>
      <c r="C991" s="258"/>
      <c r="D991" s="159" t="e">
        <f>E991/C991*100</f>
        <v>#DIV/0!</v>
      </c>
      <c r="E991" s="167"/>
      <c r="G991" s="168"/>
      <c r="H991" s="169"/>
      <c r="I991" s="220"/>
      <c r="J991" s="220"/>
    </row>
    <row r="992" spans="1:17" ht="91.2" hidden="1">
      <c r="A992" s="166">
        <v>3</v>
      </c>
      <c r="B992" s="183" t="s">
        <v>538</v>
      </c>
      <c r="C992" s="258"/>
      <c r="D992" s="159" t="e">
        <f>E992/C992*100</f>
        <v>#DIV/0!</v>
      </c>
      <c r="E992" s="167"/>
      <c r="G992" s="168"/>
      <c r="H992" s="169"/>
      <c r="I992" s="220"/>
      <c r="J992" s="220"/>
    </row>
    <row r="993" spans="1:20" hidden="1">
      <c r="A993" s="229"/>
      <c r="B993" s="227" t="s">
        <v>73</v>
      </c>
      <c r="C993" s="230"/>
      <c r="D993" s="231"/>
      <c r="E993" s="228">
        <f>E990</f>
        <v>0</v>
      </c>
      <c r="G993" s="267"/>
      <c r="H993" s="267"/>
      <c r="I993" s="217">
        <f>I990</f>
        <v>0</v>
      </c>
      <c r="J993" s="217">
        <f>J990</f>
        <v>0</v>
      </c>
    </row>
    <row r="994" spans="1:20" hidden="1"/>
    <row r="995" spans="1:20" hidden="1">
      <c r="A995" s="2011" t="s">
        <v>617</v>
      </c>
      <c r="B995" s="2011"/>
      <c r="C995" s="2011"/>
      <c r="D995" s="2011"/>
      <c r="E995" s="2011"/>
      <c r="F995" s="2011"/>
      <c r="G995" s="2011"/>
      <c r="H995" s="2011"/>
      <c r="I995" s="2011"/>
      <c r="J995" s="2011"/>
    </row>
    <row r="996" spans="1:20" hidden="1"/>
    <row r="997" spans="1:20" hidden="1">
      <c r="A997" s="2004" t="s">
        <v>504</v>
      </c>
      <c r="B997" s="2004"/>
      <c r="C997" s="2004"/>
      <c r="D997" s="2004"/>
      <c r="E997" s="2004"/>
      <c r="F997" s="2004"/>
      <c r="G997" s="2004"/>
      <c r="H997" s="2004"/>
      <c r="I997" s="2004"/>
      <c r="J997" s="2004"/>
      <c r="K997" s="208"/>
    </row>
    <row r="998" spans="1:20" hidden="1">
      <c r="A998" s="2015"/>
      <c r="B998" s="2015"/>
      <c r="C998" s="2015"/>
      <c r="D998" s="2015"/>
      <c r="E998" s="2015"/>
      <c r="F998" s="38"/>
      <c r="G998" s="33"/>
      <c r="H998" s="33"/>
      <c r="I998" s="1986" t="s">
        <v>545</v>
      </c>
      <c r="J998" s="1986"/>
    </row>
    <row r="999" spans="1:20" s="33" customFormat="1" ht="54" hidden="1">
      <c r="A999" s="260" t="s">
        <v>77</v>
      </c>
      <c r="B999" s="260" t="s">
        <v>67</v>
      </c>
      <c r="C999" s="260" t="s">
        <v>111</v>
      </c>
      <c r="D999" s="260" t="s">
        <v>108</v>
      </c>
      <c r="E999" s="260" t="s">
        <v>33</v>
      </c>
      <c r="I999" s="215" t="s">
        <v>186</v>
      </c>
      <c r="J999" s="215" t="s">
        <v>546</v>
      </c>
      <c r="K999" s="163"/>
      <c r="L999" s="57"/>
      <c r="M999" s="57"/>
      <c r="O999" s="284"/>
      <c r="P999" s="291"/>
      <c r="Q999" s="291"/>
      <c r="R999" s="174"/>
      <c r="S999" s="174"/>
      <c r="T999" s="174"/>
    </row>
    <row r="1000" spans="1:20" s="33" customFormat="1" hidden="1">
      <c r="A1000" s="195">
        <v>1</v>
      </c>
      <c r="B1000" s="195">
        <v>2</v>
      </c>
      <c r="C1000" s="195">
        <v>3</v>
      </c>
      <c r="D1000" s="195">
        <v>4</v>
      </c>
      <c r="E1000" s="195">
        <v>5</v>
      </c>
      <c r="F1000" s="179"/>
      <c r="G1000" s="179"/>
      <c r="H1000" s="179"/>
      <c r="I1000" s="220"/>
      <c r="J1000" s="220"/>
      <c r="K1000" s="37"/>
      <c r="L1000" s="57"/>
      <c r="M1000" s="57"/>
      <c r="O1000" s="284"/>
      <c r="P1000" s="291"/>
      <c r="Q1000" s="291"/>
      <c r="R1000" s="174"/>
      <c r="S1000" s="174"/>
      <c r="T1000" s="174"/>
    </row>
    <row r="1001" spans="1:20" s="33" customFormat="1" hidden="1">
      <c r="A1001" s="260">
        <v>1</v>
      </c>
      <c r="B1001" s="31" t="s">
        <v>109</v>
      </c>
      <c r="C1001" s="176">
        <f>C1003</f>
        <v>0</v>
      </c>
      <c r="D1001" s="35">
        <f>D1003</f>
        <v>1.5</v>
      </c>
      <c r="E1001" s="176">
        <f>E1003</f>
        <v>0</v>
      </c>
      <c r="I1001" s="220">
        <f>I1003</f>
        <v>0</v>
      </c>
      <c r="J1001" s="220">
        <f>J1003</f>
        <v>0</v>
      </c>
      <c r="K1001" s="37"/>
      <c r="L1001" s="57"/>
      <c r="M1001" s="57"/>
      <c r="O1001" s="284"/>
      <c r="P1001" s="291"/>
      <c r="Q1001" s="291"/>
      <c r="R1001" s="174"/>
      <c r="S1001" s="174"/>
      <c r="T1001" s="174"/>
    </row>
    <row r="1002" spans="1:20" s="179" customFormat="1" hidden="1">
      <c r="A1002" s="260"/>
      <c r="B1002" s="31" t="s">
        <v>110</v>
      </c>
      <c r="C1002" s="258"/>
      <c r="D1002" s="260"/>
      <c r="E1002" s="258"/>
      <c r="F1002" s="33"/>
      <c r="G1002" s="33"/>
      <c r="H1002" s="33"/>
      <c r="I1002" s="220"/>
      <c r="J1002" s="220"/>
      <c r="K1002" s="180"/>
      <c r="L1002" s="181"/>
      <c r="M1002" s="181"/>
      <c r="O1002" s="285"/>
      <c r="P1002" s="292"/>
      <c r="Q1002" s="292"/>
      <c r="R1002" s="182"/>
      <c r="S1002" s="182"/>
      <c r="T1002" s="182"/>
    </row>
    <row r="1003" spans="1:20" s="33" customFormat="1" hidden="1">
      <c r="A1003" s="260"/>
      <c r="B1003" s="31" t="s">
        <v>503</v>
      </c>
      <c r="C1003" s="258"/>
      <c r="D1003" s="260">
        <v>1.5</v>
      </c>
      <c r="E1003" s="258"/>
      <c r="I1003" s="220"/>
      <c r="J1003" s="220"/>
      <c r="K1003" s="37" t="s">
        <v>624</v>
      </c>
      <c r="L1003" s="57"/>
      <c r="M1003" s="57"/>
      <c r="O1003" s="284"/>
      <c r="P1003" s="291"/>
      <c r="Q1003" s="291"/>
      <c r="R1003" s="174"/>
      <c r="S1003" s="174"/>
      <c r="T1003" s="174"/>
    </row>
    <row r="1004" spans="1:20" s="33" customFormat="1" hidden="1">
      <c r="A1004" s="226"/>
      <c r="B1004" s="227" t="s">
        <v>73</v>
      </c>
      <c r="C1004" s="226" t="s">
        <v>74</v>
      </c>
      <c r="D1004" s="226" t="s">
        <v>74</v>
      </c>
      <c r="E1004" s="228">
        <f>E1001</f>
        <v>0</v>
      </c>
      <c r="I1004" s="217">
        <f>I1001</f>
        <v>0</v>
      </c>
      <c r="J1004" s="217">
        <f>J1001</f>
        <v>0</v>
      </c>
      <c r="K1004" s="37"/>
      <c r="L1004" s="57"/>
      <c r="M1004" s="57"/>
      <c r="O1004" s="284"/>
      <c r="P1004" s="291"/>
      <c r="Q1004" s="291"/>
      <c r="R1004" s="174"/>
      <c r="S1004" s="174"/>
      <c r="T1004" s="174"/>
    </row>
    <row r="1005" spans="1:20" s="33" customFormat="1" hidden="1">
      <c r="A1005" s="49"/>
      <c r="B1005" s="50"/>
      <c r="C1005" s="49"/>
      <c r="D1005" s="49"/>
      <c r="E1005" s="38"/>
      <c r="F1005" s="38"/>
      <c r="K1005" s="37"/>
      <c r="L1005" s="57"/>
      <c r="M1005" s="57"/>
      <c r="O1005" s="284"/>
      <c r="P1005" s="291"/>
      <c r="Q1005" s="291"/>
      <c r="R1005" s="174"/>
      <c r="S1005" s="174"/>
      <c r="T1005" s="174"/>
    </row>
    <row r="1006" spans="1:20" s="33" customFormat="1" hidden="1">
      <c r="A1006" s="49"/>
      <c r="B1006" s="50"/>
      <c r="C1006" s="49"/>
      <c r="D1006" s="49"/>
      <c r="E1006" s="38"/>
      <c r="F1006" s="38"/>
      <c r="K1006" s="37"/>
      <c r="L1006" s="57"/>
      <c r="M1006" s="57"/>
      <c r="O1006" s="284"/>
      <c r="P1006" s="291"/>
      <c r="Q1006" s="291"/>
      <c r="R1006" s="174"/>
      <c r="S1006" s="174"/>
      <c r="T1006" s="174"/>
    </row>
    <row r="1007" spans="1:20" s="33" customFormat="1" hidden="1">
      <c r="A1007" s="49"/>
      <c r="B1007" s="50"/>
      <c r="C1007" s="49"/>
      <c r="D1007" s="49"/>
      <c r="E1007" s="38"/>
      <c r="F1007" s="38"/>
      <c r="I1007" s="1986" t="s">
        <v>545</v>
      </c>
      <c r="J1007" s="1986"/>
      <c r="K1007" s="37"/>
      <c r="L1007" s="57"/>
      <c r="M1007" s="57"/>
      <c r="O1007" s="284"/>
      <c r="P1007" s="291"/>
      <c r="Q1007" s="291"/>
      <c r="R1007" s="174"/>
      <c r="S1007" s="174"/>
      <c r="T1007" s="174"/>
    </row>
    <row r="1008" spans="1:20" s="33" customFormat="1" ht="114" hidden="1">
      <c r="A1008" s="261" t="s">
        <v>77</v>
      </c>
      <c r="B1008" s="260" t="s">
        <v>67</v>
      </c>
      <c r="C1008" s="261" t="s">
        <v>498</v>
      </c>
      <c r="D1008" s="260" t="s">
        <v>108</v>
      </c>
      <c r="E1008" s="260" t="s">
        <v>534</v>
      </c>
      <c r="I1008" s="215" t="s">
        <v>186</v>
      </c>
      <c r="J1008" s="215" t="s">
        <v>546</v>
      </c>
      <c r="K1008" s="37"/>
      <c r="L1008" s="57"/>
      <c r="M1008" s="57"/>
      <c r="O1008" s="284"/>
      <c r="P1008" s="291"/>
      <c r="Q1008" s="291"/>
      <c r="R1008" s="174"/>
      <c r="S1008" s="174"/>
      <c r="T1008" s="174"/>
    </row>
    <row r="1009" spans="1:20" s="33" customFormat="1" hidden="1">
      <c r="A1009" s="195">
        <v>1</v>
      </c>
      <c r="B1009" s="195">
        <v>2</v>
      </c>
      <c r="C1009" s="195">
        <v>3</v>
      </c>
      <c r="D1009" s="195">
        <v>4</v>
      </c>
      <c r="E1009" s="195">
        <v>5</v>
      </c>
      <c r="F1009" s="179"/>
      <c r="G1009" s="179"/>
      <c r="H1009" s="179"/>
      <c r="I1009" s="216"/>
      <c r="J1009" s="216"/>
      <c r="K1009" s="37"/>
      <c r="L1009" s="57"/>
      <c r="M1009" s="57"/>
      <c r="O1009" s="284"/>
      <c r="P1009" s="291"/>
      <c r="Q1009" s="291"/>
      <c r="R1009" s="174"/>
      <c r="S1009" s="174"/>
      <c r="T1009" s="174"/>
    </row>
    <row r="1010" spans="1:20" s="33" customFormat="1" hidden="1">
      <c r="A1010" s="34">
        <v>1</v>
      </c>
      <c r="B1010" s="177" t="s">
        <v>499</v>
      </c>
      <c r="C1010" s="258" t="s">
        <v>43</v>
      </c>
      <c r="D1010" s="258" t="s">
        <v>43</v>
      </c>
      <c r="E1010" s="258">
        <f>E1014</f>
        <v>0</v>
      </c>
      <c r="I1010" s="217">
        <f>I1011</f>
        <v>0</v>
      </c>
      <c r="J1010" s="217">
        <f>J1011</f>
        <v>0</v>
      </c>
      <c r="K1010" s="37"/>
      <c r="L1010" s="57"/>
      <c r="M1010" s="57"/>
      <c r="O1010" s="284"/>
      <c r="P1010" s="291"/>
      <c r="Q1010" s="291"/>
      <c r="R1010" s="174"/>
      <c r="S1010" s="174"/>
      <c r="T1010" s="174"/>
    </row>
    <row r="1011" spans="1:20" s="179" customFormat="1" hidden="1">
      <c r="A1011" s="258"/>
      <c r="B1011" s="177" t="s">
        <v>500</v>
      </c>
      <c r="C1011" s="258">
        <f>C1014</f>
        <v>0</v>
      </c>
      <c r="D1011" s="258">
        <f>D1014</f>
        <v>2.2000000000000002</v>
      </c>
      <c r="E1011" s="258">
        <f>E1014</f>
        <v>0</v>
      </c>
      <c r="F1011" s="33"/>
      <c r="G1011" s="33"/>
      <c r="H1011" s="33"/>
      <c r="I1011" s="217">
        <f>I1014</f>
        <v>0</v>
      </c>
      <c r="J1011" s="217">
        <f>J1014</f>
        <v>0</v>
      </c>
      <c r="K1011" s="180"/>
      <c r="L1011" s="181"/>
      <c r="M1011" s="181"/>
      <c r="O1011" s="285"/>
      <c r="P1011" s="292"/>
      <c r="Q1011" s="292"/>
      <c r="R1011" s="182"/>
      <c r="S1011" s="182"/>
      <c r="T1011" s="182"/>
    </row>
    <row r="1012" spans="1:20" s="33" customFormat="1" hidden="1">
      <c r="A1012" s="2013"/>
      <c r="B1012" s="177" t="s">
        <v>326</v>
      </c>
      <c r="C1012" s="2013"/>
      <c r="D1012" s="2013"/>
      <c r="E1012" s="2013"/>
      <c r="I1012" s="220"/>
      <c r="J1012" s="220"/>
      <c r="K1012" s="37"/>
      <c r="L1012" s="57"/>
      <c r="M1012" s="57"/>
      <c r="O1012" s="284"/>
      <c r="P1012" s="291"/>
      <c r="Q1012" s="291"/>
      <c r="R1012" s="174"/>
      <c r="S1012" s="174"/>
      <c r="T1012" s="174"/>
    </row>
    <row r="1013" spans="1:20" s="33" customFormat="1" hidden="1">
      <c r="A1013" s="2013"/>
      <c r="B1013" s="177" t="s">
        <v>501</v>
      </c>
      <c r="C1013" s="2013"/>
      <c r="D1013" s="2013"/>
      <c r="E1013" s="2013"/>
      <c r="I1013" s="220"/>
      <c r="J1013" s="220"/>
      <c r="K1013" s="37"/>
      <c r="L1013" s="57"/>
      <c r="M1013" s="57"/>
      <c r="O1013" s="284"/>
      <c r="P1013" s="291"/>
      <c r="Q1013" s="291"/>
      <c r="R1013" s="174"/>
      <c r="S1013" s="174"/>
      <c r="T1013" s="174"/>
    </row>
    <row r="1014" spans="1:20" s="33" customFormat="1" hidden="1">
      <c r="A1014" s="258"/>
      <c r="B1014" s="177" t="s">
        <v>502</v>
      </c>
      <c r="C1014" s="258">
        <f>E1014/D1014*100</f>
        <v>0</v>
      </c>
      <c r="D1014" s="258">
        <v>2.2000000000000002</v>
      </c>
      <c r="E1014" s="258"/>
      <c r="I1014" s="220"/>
      <c r="J1014" s="220"/>
      <c r="K1014" s="37"/>
      <c r="L1014" s="57"/>
      <c r="M1014" s="57"/>
      <c r="O1014" s="284"/>
      <c r="P1014" s="291"/>
      <c r="Q1014" s="291"/>
      <c r="R1014" s="174"/>
      <c r="S1014" s="174"/>
      <c r="T1014" s="174"/>
    </row>
    <row r="1015" spans="1:20" s="33" customFormat="1" hidden="1">
      <c r="A1015" s="2013"/>
      <c r="B1015" s="258" t="s">
        <v>326</v>
      </c>
      <c r="C1015" s="2013"/>
      <c r="D1015" s="2013"/>
      <c r="E1015" s="2013"/>
      <c r="I1015" s="221"/>
      <c r="J1015" s="221"/>
      <c r="K1015" s="37"/>
      <c r="L1015" s="57"/>
      <c r="M1015" s="57"/>
      <c r="O1015" s="284"/>
      <c r="P1015" s="291"/>
      <c r="Q1015" s="291"/>
      <c r="R1015" s="174"/>
      <c r="S1015" s="174"/>
      <c r="T1015" s="174"/>
    </row>
    <row r="1016" spans="1:20" s="33" customFormat="1" hidden="1">
      <c r="A1016" s="2013"/>
      <c r="B1016" s="258" t="s">
        <v>501</v>
      </c>
      <c r="C1016" s="2013"/>
      <c r="D1016" s="2013"/>
      <c r="E1016" s="2013"/>
      <c r="I1016" s="221"/>
      <c r="J1016" s="221"/>
      <c r="K1016" s="37"/>
      <c r="L1016" s="57"/>
      <c r="M1016" s="57"/>
      <c r="O1016" s="284"/>
      <c r="P1016" s="291"/>
      <c r="Q1016" s="291"/>
      <c r="R1016" s="174"/>
      <c r="S1016" s="174"/>
      <c r="T1016" s="174"/>
    </row>
    <row r="1017" spans="1:20" s="33" customFormat="1" hidden="1">
      <c r="A1017" s="258"/>
      <c r="B1017" s="258"/>
      <c r="C1017" s="258"/>
      <c r="D1017" s="258"/>
      <c r="E1017" s="258"/>
      <c r="I1017" s="221"/>
      <c r="J1017" s="221"/>
      <c r="K1017" s="37"/>
      <c r="L1017" s="57"/>
      <c r="M1017" s="57"/>
      <c r="O1017" s="284"/>
      <c r="P1017" s="291"/>
      <c r="Q1017" s="291"/>
      <c r="R1017" s="174"/>
      <c r="S1017" s="174"/>
      <c r="T1017" s="174"/>
    </row>
    <row r="1018" spans="1:20" s="33" customFormat="1" hidden="1">
      <c r="A1018" s="258"/>
      <c r="B1018" s="258"/>
      <c r="C1018" s="258"/>
      <c r="D1018" s="258"/>
      <c r="E1018" s="258"/>
      <c r="I1018" s="221"/>
      <c r="J1018" s="221"/>
      <c r="K1018" s="37"/>
      <c r="L1018" s="57"/>
      <c r="M1018" s="57"/>
      <c r="O1018" s="284"/>
      <c r="P1018" s="291"/>
      <c r="Q1018" s="291"/>
      <c r="R1018" s="174"/>
      <c r="S1018" s="174"/>
      <c r="T1018" s="174"/>
    </row>
    <row r="1019" spans="1:20" s="33" customFormat="1" hidden="1">
      <c r="A1019" s="228"/>
      <c r="B1019" s="228" t="s">
        <v>73</v>
      </c>
      <c r="C1019" s="228"/>
      <c r="D1019" s="228" t="s">
        <v>74</v>
      </c>
      <c r="E1019" s="228">
        <f>E1010</f>
        <v>0</v>
      </c>
      <c r="I1019" s="217">
        <f>I1010</f>
        <v>0</v>
      </c>
      <c r="J1019" s="217">
        <f>J1010</f>
        <v>0</v>
      </c>
      <c r="K1019" s="37"/>
      <c r="L1019" s="57"/>
      <c r="M1019" s="57"/>
      <c r="O1019" s="284"/>
      <c r="P1019" s="291"/>
      <c r="Q1019" s="291"/>
      <c r="R1019" s="174"/>
      <c r="S1019" s="174"/>
      <c r="T1019" s="174"/>
    </row>
    <row r="1020" spans="1:20" s="33" customFormat="1" hidden="1">
      <c r="A1020" s="149"/>
      <c r="B1020" s="149"/>
      <c r="C1020" s="149"/>
      <c r="D1020" s="149"/>
      <c r="E1020" s="149"/>
      <c r="F1020" s="149"/>
      <c r="G1020" s="149"/>
      <c r="H1020" s="149"/>
      <c r="I1020" s="149"/>
      <c r="J1020" s="149"/>
      <c r="K1020" s="37"/>
      <c r="L1020" s="57"/>
      <c r="M1020" s="57"/>
      <c r="O1020" s="284"/>
      <c r="P1020" s="291"/>
      <c r="Q1020" s="291"/>
      <c r="R1020" s="174"/>
      <c r="S1020" s="174"/>
      <c r="T1020" s="174"/>
    </row>
    <row r="1021" spans="1:20" s="33" customFormat="1" ht="57.75" hidden="1" customHeight="1">
      <c r="A1021" s="2014" t="s">
        <v>616</v>
      </c>
      <c r="B1021" s="2014"/>
      <c r="C1021" s="2014"/>
      <c r="D1021" s="2014"/>
      <c r="E1021" s="2014"/>
      <c r="F1021" s="2014"/>
      <c r="G1021" s="2014"/>
      <c r="H1021" s="2014"/>
      <c r="I1021" s="2014"/>
      <c r="J1021" s="2014"/>
      <c r="K1021" s="37"/>
      <c r="L1021" s="57"/>
      <c r="M1021" s="57"/>
      <c r="O1021" s="284"/>
      <c r="P1021" s="291"/>
      <c r="Q1021" s="291"/>
      <c r="R1021" s="174"/>
      <c r="S1021" s="174"/>
      <c r="T1021" s="174"/>
    </row>
    <row r="1022" spans="1:20" hidden="1">
      <c r="A1022" s="266"/>
      <c r="B1022" s="266"/>
      <c r="C1022" s="266"/>
      <c r="D1022" s="266"/>
      <c r="E1022" s="266"/>
      <c r="F1022" s="266"/>
      <c r="G1022" s="266"/>
      <c r="H1022" s="266"/>
      <c r="I1022" s="266"/>
      <c r="J1022" s="266"/>
    </row>
    <row r="1023" spans="1:20" hidden="1">
      <c r="A1023" s="2004" t="s">
        <v>504</v>
      </c>
      <c r="B1023" s="2004"/>
      <c r="C1023" s="2004"/>
      <c r="D1023" s="2004"/>
      <c r="E1023" s="2004"/>
      <c r="F1023" s="2004"/>
      <c r="G1023" s="2004"/>
      <c r="H1023" s="2004"/>
      <c r="I1023" s="2004"/>
      <c r="J1023" s="2004"/>
      <c r="K1023" s="205"/>
    </row>
    <row r="1024" spans="1:20" hidden="1">
      <c r="I1024" s="1986" t="s">
        <v>545</v>
      </c>
      <c r="J1024" s="1986"/>
      <c r="K1024" s="266"/>
    </row>
    <row r="1025" spans="1:20" s="33" customFormat="1" ht="54" hidden="1">
      <c r="A1025" s="35" t="s">
        <v>77</v>
      </c>
      <c r="B1025" s="35" t="s">
        <v>67</v>
      </c>
      <c r="C1025" s="35" t="s">
        <v>134</v>
      </c>
      <c r="D1025" s="149"/>
      <c r="E1025" s="149"/>
      <c r="F1025" s="149"/>
      <c r="G1025" s="149"/>
      <c r="H1025" s="149"/>
      <c r="I1025" s="215" t="s">
        <v>186</v>
      </c>
      <c r="J1025" s="215" t="s">
        <v>546</v>
      </c>
      <c r="K1025" s="163"/>
      <c r="L1025" s="57"/>
      <c r="M1025" s="57"/>
      <c r="O1025" s="284"/>
      <c r="P1025" s="291"/>
      <c r="Q1025" s="291"/>
      <c r="R1025" s="174"/>
      <c r="S1025" s="174"/>
      <c r="T1025" s="174"/>
    </row>
    <row r="1026" spans="1:20" hidden="1">
      <c r="A1026" s="173">
        <v>1</v>
      </c>
      <c r="B1026" s="173">
        <v>2</v>
      </c>
      <c r="C1026" s="173">
        <v>3</v>
      </c>
      <c r="D1026" s="160"/>
      <c r="E1026" s="160"/>
      <c r="F1026" s="160"/>
      <c r="G1026" s="160"/>
      <c r="H1026" s="160"/>
      <c r="I1026" s="222"/>
      <c r="J1026" s="222"/>
    </row>
    <row r="1027" spans="1:20" hidden="1">
      <c r="A1027" s="35">
        <v>1</v>
      </c>
      <c r="B1027" s="183" t="s">
        <v>135</v>
      </c>
      <c r="C1027" s="184">
        <f>C1028+C1029+C1030+C1031</f>
        <v>0</v>
      </c>
      <c r="I1027" s="217">
        <f>I1028+I1029+I1030+I1031</f>
        <v>0</v>
      </c>
      <c r="J1027" s="217">
        <f>J1028+J1029+J1030+J1031</f>
        <v>0</v>
      </c>
    </row>
    <row r="1028" spans="1:20" s="160" customFormat="1" hidden="1">
      <c r="A1028" s="35"/>
      <c r="B1028" s="183"/>
      <c r="C1028" s="176"/>
      <c r="D1028" s="149"/>
      <c r="E1028" s="149"/>
      <c r="F1028" s="149"/>
      <c r="G1028" s="149"/>
      <c r="H1028" s="149"/>
      <c r="I1028" s="222"/>
      <c r="J1028" s="222"/>
      <c r="K1028" s="161"/>
      <c r="O1028" s="283"/>
      <c r="P1028" s="283"/>
      <c r="Q1028" s="283"/>
    </row>
    <row r="1029" spans="1:20" hidden="1">
      <c r="A1029" s="35"/>
      <c r="B1029" s="183"/>
      <c r="C1029" s="176"/>
      <c r="I1029" s="222"/>
      <c r="J1029" s="222"/>
    </row>
    <row r="1030" spans="1:20" hidden="1">
      <c r="A1030" s="35"/>
      <c r="B1030" s="183"/>
      <c r="C1030" s="176"/>
      <c r="I1030" s="222"/>
      <c r="J1030" s="222"/>
    </row>
    <row r="1031" spans="1:20" hidden="1">
      <c r="A1031" s="35"/>
      <c r="B1031" s="183"/>
      <c r="C1031" s="176"/>
      <c r="I1031" s="222"/>
      <c r="J1031" s="222"/>
    </row>
    <row r="1032" spans="1:20" hidden="1">
      <c r="A1032" s="226"/>
      <c r="B1032" s="227" t="s">
        <v>73</v>
      </c>
      <c r="C1032" s="228">
        <f>C1027</f>
        <v>0</v>
      </c>
      <c r="I1032" s="217">
        <f>I1027</f>
        <v>0</v>
      </c>
      <c r="J1032" s="217">
        <f>J1027</f>
        <v>0</v>
      </c>
    </row>
    <row r="1033" spans="1:20" hidden="1"/>
    <row r="1034" spans="1:20" hidden="1">
      <c r="A1034" s="2014" t="s">
        <v>615</v>
      </c>
      <c r="B1034" s="2014"/>
      <c r="C1034" s="2014"/>
      <c r="D1034" s="2014"/>
      <c r="E1034" s="2014"/>
      <c r="F1034" s="2014"/>
      <c r="G1034" s="2014"/>
      <c r="H1034" s="2014"/>
      <c r="I1034" s="2014"/>
      <c r="J1034" s="2014"/>
    </row>
    <row r="1035" spans="1:20" hidden="1">
      <c r="A1035" s="266"/>
      <c r="B1035" s="266"/>
      <c r="C1035" s="266"/>
      <c r="D1035" s="266"/>
      <c r="E1035" s="266"/>
      <c r="F1035" s="266"/>
      <c r="G1035" s="266"/>
      <c r="H1035" s="266"/>
      <c r="I1035" s="266"/>
      <c r="J1035" s="266"/>
    </row>
    <row r="1036" spans="1:20" hidden="1">
      <c r="A1036" s="2004" t="s">
        <v>504</v>
      </c>
      <c r="B1036" s="2004"/>
      <c r="C1036" s="2004"/>
      <c r="D1036" s="2004"/>
      <c r="E1036" s="2004"/>
      <c r="F1036" s="2004"/>
      <c r="G1036" s="2004"/>
      <c r="H1036" s="2004"/>
      <c r="I1036" s="2004"/>
      <c r="J1036" s="2004"/>
      <c r="K1036" s="205"/>
    </row>
    <row r="1037" spans="1:20" hidden="1">
      <c r="I1037" s="1986" t="s">
        <v>545</v>
      </c>
      <c r="J1037" s="1986"/>
      <c r="K1037" s="266"/>
    </row>
    <row r="1038" spans="1:20" s="33" customFormat="1" ht="54" hidden="1">
      <c r="A1038" s="35" t="s">
        <v>77</v>
      </c>
      <c r="B1038" s="35" t="s">
        <v>67</v>
      </c>
      <c r="C1038" s="35" t="s">
        <v>134</v>
      </c>
      <c r="D1038" s="149"/>
      <c r="E1038" s="149"/>
      <c r="F1038" s="149"/>
      <c r="G1038" s="149"/>
      <c r="H1038" s="149"/>
      <c r="I1038" s="215" t="s">
        <v>186</v>
      </c>
      <c r="J1038" s="215" t="s">
        <v>546</v>
      </c>
      <c r="K1038" s="163"/>
      <c r="L1038" s="57"/>
      <c r="M1038" s="57"/>
      <c r="O1038" s="284"/>
      <c r="P1038" s="291"/>
      <c r="Q1038" s="291"/>
      <c r="R1038" s="174"/>
      <c r="S1038" s="174"/>
      <c r="T1038" s="174"/>
    </row>
    <row r="1039" spans="1:20" hidden="1">
      <c r="A1039" s="173">
        <v>1</v>
      </c>
      <c r="B1039" s="173">
        <v>2</v>
      </c>
      <c r="C1039" s="173">
        <v>3</v>
      </c>
      <c r="D1039" s="160"/>
      <c r="E1039" s="160"/>
      <c r="F1039" s="160"/>
      <c r="G1039" s="160"/>
      <c r="H1039" s="160"/>
      <c r="I1039" s="222"/>
      <c r="J1039" s="222"/>
    </row>
    <row r="1040" spans="1:20" hidden="1">
      <c r="A1040" s="35">
        <v>1</v>
      </c>
      <c r="B1040" s="183"/>
      <c r="C1040" s="184"/>
      <c r="I1040" s="220"/>
      <c r="J1040" s="220"/>
    </row>
    <row r="1041" spans="1:20" s="160" customFormat="1" hidden="1">
      <c r="A1041" s="35"/>
      <c r="B1041" s="183"/>
      <c r="C1041" s="176"/>
      <c r="D1041" s="149"/>
      <c r="E1041" s="149"/>
      <c r="F1041" s="149"/>
      <c r="G1041" s="149"/>
      <c r="H1041" s="149"/>
      <c r="I1041" s="222"/>
      <c r="J1041" s="222"/>
      <c r="K1041" s="161"/>
      <c r="O1041" s="283"/>
      <c r="P1041" s="283"/>
      <c r="Q1041" s="283"/>
    </row>
    <row r="1042" spans="1:20" hidden="1">
      <c r="A1042" s="35"/>
      <c r="B1042" s="183"/>
      <c r="C1042" s="176"/>
      <c r="I1042" s="222"/>
      <c r="J1042" s="222"/>
    </row>
    <row r="1043" spans="1:20" hidden="1">
      <c r="A1043" s="35"/>
      <c r="B1043" s="183"/>
      <c r="C1043" s="176"/>
      <c r="I1043" s="222"/>
      <c r="J1043" s="222"/>
    </row>
    <row r="1044" spans="1:20" hidden="1">
      <c r="A1044" s="35"/>
      <c r="B1044" s="183"/>
      <c r="C1044" s="176"/>
      <c r="I1044" s="222"/>
      <c r="J1044" s="222"/>
    </row>
    <row r="1045" spans="1:20" hidden="1">
      <c r="A1045" s="226"/>
      <c r="B1045" s="227" t="s">
        <v>73</v>
      </c>
      <c r="C1045" s="228">
        <f>SUM(C1040:C1044)</f>
        <v>0</v>
      </c>
      <c r="I1045" s="217">
        <f>SUM(I1040:I1044)</f>
        <v>0</v>
      </c>
      <c r="J1045" s="217">
        <f>SUM(J1040:J1044)</f>
        <v>0</v>
      </c>
    </row>
    <row r="1046" spans="1:20" hidden="1"/>
    <row r="1047" spans="1:20" hidden="1">
      <c r="A1047" s="2004" t="s">
        <v>508</v>
      </c>
      <c r="B1047" s="2004"/>
      <c r="C1047" s="2004"/>
      <c r="D1047" s="2004"/>
      <c r="E1047" s="2004"/>
      <c r="F1047" s="2004"/>
      <c r="G1047" s="2004"/>
      <c r="H1047" s="2004"/>
      <c r="I1047" s="2004"/>
      <c r="J1047" s="2004"/>
    </row>
    <row r="1048" spans="1:20" hidden="1">
      <c r="I1048" s="1986" t="s">
        <v>545</v>
      </c>
      <c r="J1048" s="1986"/>
    </row>
    <row r="1049" spans="1:20" s="33" customFormat="1" ht="54" hidden="1">
      <c r="A1049" s="35" t="s">
        <v>77</v>
      </c>
      <c r="B1049" s="35" t="s">
        <v>67</v>
      </c>
      <c r="C1049" s="35" t="s">
        <v>134</v>
      </c>
      <c r="D1049" s="149"/>
      <c r="E1049" s="149"/>
      <c r="F1049" s="149"/>
      <c r="G1049" s="149"/>
      <c r="H1049" s="149"/>
      <c r="I1049" s="215" t="s">
        <v>186</v>
      </c>
      <c r="J1049" s="215" t="s">
        <v>546</v>
      </c>
      <c r="K1049" s="163"/>
      <c r="L1049" s="57"/>
      <c r="M1049" s="57"/>
      <c r="O1049" s="284"/>
      <c r="P1049" s="291"/>
      <c r="Q1049" s="291"/>
      <c r="R1049" s="174"/>
      <c r="S1049" s="174"/>
      <c r="T1049" s="174"/>
    </row>
    <row r="1050" spans="1:20" hidden="1">
      <c r="A1050" s="173">
        <v>1</v>
      </c>
      <c r="B1050" s="173">
        <v>2</v>
      </c>
      <c r="C1050" s="173">
        <v>3</v>
      </c>
      <c r="D1050" s="160"/>
      <c r="E1050" s="160"/>
      <c r="F1050" s="160"/>
      <c r="G1050" s="160"/>
      <c r="H1050" s="160"/>
      <c r="I1050" s="222"/>
      <c r="J1050" s="222"/>
    </row>
    <row r="1051" spans="1:20" hidden="1">
      <c r="A1051" s="35">
        <v>1</v>
      </c>
      <c r="B1051" s="183"/>
      <c r="C1051" s="184"/>
      <c r="I1051" s="220"/>
      <c r="J1051" s="220"/>
    </row>
    <row r="1052" spans="1:20" s="160" customFormat="1" hidden="1">
      <c r="A1052" s="35"/>
      <c r="B1052" s="183"/>
      <c r="C1052" s="176"/>
      <c r="D1052" s="149"/>
      <c r="E1052" s="149"/>
      <c r="F1052" s="149"/>
      <c r="G1052" s="149"/>
      <c r="H1052" s="149"/>
      <c r="I1052" s="222"/>
      <c r="J1052" s="222"/>
      <c r="K1052" s="161"/>
      <c r="O1052" s="283"/>
      <c r="P1052" s="283"/>
      <c r="Q1052" s="283"/>
    </row>
    <row r="1053" spans="1:20" hidden="1">
      <c r="A1053" s="35"/>
      <c r="B1053" s="183"/>
      <c r="C1053" s="176"/>
      <c r="I1053" s="222"/>
      <c r="J1053" s="222"/>
    </row>
    <row r="1054" spans="1:20" hidden="1">
      <c r="A1054" s="35"/>
      <c r="B1054" s="183"/>
      <c r="C1054" s="176"/>
      <c r="I1054" s="222"/>
      <c r="J1054" s="222"/>
    </row>
    <row r="1055" spans="1:20" hidden="1">
      <c r="A1055" s="35"/>
      <c r="B1055" s="183"/>
      <c r="C1055" s="176"/>
      <c r="I1055" s="222"/>
      <c r="J1055" s="222"/>
    </row>
    <row r="1056" spans="1:20" hidden="1">
      <c r="A1056" s="226"/>
      <c r="B1056" s="227" t="s">
        <v>73</v>
      </c>
      <c r="C1056" s="228">
        <f>SUM(C1051:C1055)</f>
        <v>0</v>
      </c>
      <c r="I1056" s="217">
        <f>SUM(I1051:I1055)</f>
        <v>0</v>
      </c>
      <c r="J1056" s="217">
        <f>SUM(J1051:J1055)</f>
        <v>0</v>
      </c>
    </row>
    <row r="1057" spans="1:20" hidden="1"/>
    <row r="1058" spans="1:20" hidden="1">
      <c r="A1058" s="2004" t="s">
        <v>509</v>
      </c>
      <c r="B1058" s="2004"/>
      <c r="C1058" s="2004"/>
      <c r="D1058" s="2004"/>
      <c r="E1058" s="2004"/>
      <c r="F1058" s="2004"/>
      <c r="G1058" s="2004"/>
      <c r="H1058" s="2004"/>
      <c r="I1058" s="2004"/>
      <c r="J1058" s="2004"/>
    </row>
    <row r="1059" spans="1:20" hidden="1">
      <c r="I1059" s="1986" t="s">
        <v>545</v>
      </c>
      <c r="J1059" s="1986"/>
    </row>
    <row r="1060" spans="1:20" s="33" customFormat="1" ht="54" hidden="1">
      <c r="A1060" s="35" t="s">
        <v>77</v>
      </c>
      <c r="B1060" s="35" t="s">
        <v>67</v>
      </c>
      <c r="C1060" s="35" t="s">
        <v>134</v>
      </c>
      <c r="D1060" s="149"/>
      <c r="E1060" s="149"/>
      <c r="F1060" s="149"/>
      <c r="G1060" s="149"/>
      <c r="H1060" s="149"/>
      <c r="I1060" s="215" t="s">
        <v>186</v>
      </c>
      <c r="J1060" s="215" t="s">
        <v>546</v>
      </c>
      <c r="K1060" s="163"/>
      <c r="L1060" s="57"/>
      <c r="M1060" s="57"/>
      <c r="O1060" s="284"/>
      <c r="P1060" s="291"/>
      <c r="Q1060" s="291"/>
      <c r="R1060" s="174"/>
      <c r="S1060" s="174"/>
      <c r="T1060" s="174"/>
    </row>
    <row r="1061" spans="1:20" hidden="1">
      <c r="A1061" s="173">
        <v>1</v>
      </c>
      <c r="B1061" s="173">
        <v>2</v>
      </c>
      <c r="C1061" s="173">
        <v>3</v>
      </c>
      <c r="D1061" s="160"/>
      <c r="E1061" s="160"/>
      <c r="F1061" s="160"/>
      <c r="G1061" s="160"/>
      <c r="H1061" s="160"/>
      <c r="I1061" s="222"/>
      <c r="J1061" s="222"/>
    </row>
    <row r="1062" spans="1:20" hidden="1">
      <c r="A1062" s="35">
        <v>1</v>
      </c>
      <c r="B1062" s="183"/>
      <c r="C1062" s="184"/>
      <c r="I1062" s="220"/>
      <c r="J1062" s="220"/>
    </row>
    <row r="1063" spans="1:20" s="160" customFormat="1" hidden="1">
      <c r="A1063" s="35"/>
      <c r="B1063" s="183"/>
      <c r="C1063" s="176"/>
      <c r="D1063" s="149"/>
      <c r="E1063" s="149"/>
      <c r="F1063" s="149"/>
      <c r="G1063" s="149"/>
      <c r="H1063" s="149"/>
      <c r="I1063" s="222"/>
      <c r="J1063" s="222"/>
      <c r="K1063" s="161"/>
      <c r="O1063" s="283"/>
      <c r="P1063" s="283"/>
      <c r="Q1063" s="283"/>
    </row>
    <row r="1064" spans="1:20" hidden="1">
      <c r="A1064" s="35"/>
      <c r="B1064" s="183"/>
      <c r="C1064" s="176"/>
      <c r="I1064" s="222"/>
      <c r="J1064" s="222"/>
    </row>
    <row r="1065" spans="1:20" hidden="1">
      <c r="A1065" s="35"/>
      <c r="B1065" s="183"/>
      <c r="C1065" s="176"/>
      <c r="I1065" s="222"/>
      <c r="J1065" s="222"/>
    </row>
    <row r="1066" spans="1:20" hidden="1">
      <c r="A1066" s="35"/>
      <c r="B1066" s="183"/>
      <c r="C1066" s="176"/>
      <c r="I1066" s="222"/>
      <c r="J1066" s="222"/>
    </row>
    <row r="1067" spans="1:20" hidden="1">
      <c r="A1067" s="226"/>
      <c r="B1067" s="227" t="s">
        <v>73</v>
      </c>
      <c r="C1067" s="228">
        <f>SUM(C1062:C1066)</f>
        <v>0</v>
      </c>
      <c r="I1067" s="217">
        <f>SUM(I1062:I1066)</f>
        <v>0</v>
      </c>
      <c r="J1067" s="217">
        <f>SUM(J1062:J1066)</f>
        <v>0</v>
      </c>
    </row>
    <row r="1068" spans="1:20" hidden="1"/>
    <row r="1069" spans="1:20" hidden="1">
      <c r="A1069" s="2004" t="s">
        <v>510</v>
      </c>
      <c r="B1069" s="2004"/>
      <c r="C1069" s="2004"/>
      <c r="D1069" s="2004"/>
      <c r="E1069" s="2004"/>
      <c r="F1069" s="2004"/>
      <c r="G1069" s="2004"/>
      <c r="H1069" s="2004"/>
      <c r="I1069" s="2004"/>
      <c r="J1069" s="2004"/>
    </row>
    <row r="1070" spans="1:20" hidden="1">
      <c r="I1070" s="1986" t="s">
        <v>545</v>
      </c>
      <c r="J1070" s="1986"/>
    </row>
    <row r="1071" spans="1:20" s="33" customFormat="1" ht="54" hidden="1">
      <c r="A1071" s="35" t="s">
        <v>77</v>
      </c>
      <c r="B1071" s="35" t="s">
        <v>67</v>
      </c>
      <c r="C1071" s="35" t="s">
        <v>134</v>
      </c>
      <c r="D1071" s="149"/>
      <c r="E1071" s="149"/>
      <c r="F1071" s="149"/>
      <c r="G1071" s="149"/>
      <c r="H1071" s="149"/>
      <c r="I1071" s="215" t="s">
        <v>186</v>
      </c>
      <c r="J1071" s="215" t="s">
        <v>546</v>
      </c>
      <c r="K1071" s="163"/>
      <c r="L1071" s="57"/>
      <c r="M1071" s="57"/>
      <c r="O1071" s="284"/>
      <c r="P1071" s="291"/>
      <c r="Q1071" s="291"/>
      <c r="R1071" s="174"/>
      <c r="S1071" s="174"/>
      <c r="T1071" s="174"/>
    </row>
    <row r="1072" spans="1:20" hidden="1">
      <c r="A1072" s="173">
        <v>1</v>
      </c>
      <c r="B1072" s="173">
        <v>2</v>
      </c>
      <c r="C1072" s="173">
        <v>3</v>
      </c>
      <c r="D1072" s="160"/>
      <c r="E1072" s="160"/>
      <c r="F1072" s="160"/>
      <c r="G1072" s="160"/>
      <c r="H1072" s="160"/>
      <c r="I1072" s="222"/>
      <c r="J1072" s="222"/>
    </row>
    <row r="1073" spans="1:20" hidden="1">
      <c r="A1073" s="35">
        <v>1</v>
      </c>
      <c r="B1073" s="183"/>
      <c r="C1073" s="184"/>
      <c r="I1073" s="220"/>
      <c r="J1073" s="220"/>
    </row>
    <row r="1074" spans="1:20" s="160" customFormat="1" hidden="1">
      <c r="A1074" s="35"/>
      <c r="B1074" s="183"/>
      <c r="C1074" s="176"/>
      <c r="D1074" s="149"/>
      <c r="E1074" s="149"/>
      <c r="F1074" s="149"/>
      <c r="G1074" s="149"/>
      <c r="H1074" s="149"/>
      <c r="I1074" s="222"/>
      <c r="J1074" s="222"/>
      <c r="K1074" s="161"/>
      <c r="O1074" s="283"/>
      <c r="P1074" s="283"/>
      <c r="Q1074" s="283"/>
    </row>
    <row r="1075" spans="1:20" hidden="1">
      <c r="A1075" s="35"/>
      <c r="B1075" s="183"/>
      <c r="C1075" s="176"/>
      <c r="I1075" s="222"/>
      <c r="J1075" s="222"/>
    </row>
    <row r="1076" spans="1:20" hidden="1">
      <c r="A1076" s="35"/>
      <c r="B1076" s="183"/>
      <c r="C1076" s="176"/>
      <c r="I1076" s="222"/>
      <c r="J1076" s="222"/>
    </row>
    <row r="1077" spans="1:20" hidden="1">
      <c r="A1077" s="35"/>
      <c r="B1077" s="183"/>
      <c r="C1077" s="176"/>
      <c r="I1077" s="222"/>
      <c r="J1077" s="222"/>
    </row>
    <row r="1078" spans="1:20" hidden="1">
      <c r="A1078" s="226"/>
      <c r="B1078" s="227" t="s">
        <v>73</v>
      </c>
      <c r="C1078" s="228">
        <f>SUM(C1073:C1077)</f>
        <v>0</v>
      </c>
      <c r="I1078" s="217">
        <f>SUM(I1073:I1077)</f>
        <v>0</v>
      </c>
      <c r="J1078" s="217">
        <f>SUM(J1073:J1077)</f>
        <v>0</v>
      </c>
    </row>
    <row r="1079" spans="1:20" hidden="1"/>
    <row r="1080" spans="1:20" hidden="1"/>
    <row r="1081" spans="1:20" ht="45.75" hidden="1" customHeight="1">
      <c r="A1081" s="2014" t="s">
        <v>614</v>
      </c>
      <c r="B1081" s="2014"/>
      <c r="C1081" s="2014"/>
      <c r="D1081" s="2014"/>
      <c r="E1081" s="2014"/>
      <c r="F1081" s="2014"/>
      <c r="G1081" s="2014"/>
      <c r="H1081" s="2014"/>
      <c r="I1081" s="2014"/>
      <c r="J1081" s="2014"/>
    </row>
    <row r="1082" spans="1:20" hidden="1"/>
    <row r="1083" spans="1:20" hidden="1">
      <c r="A1083" s="2004" t="s">
        <v>511</v>
      </c>
      <c r="B1083" s="2004"/>
      <c r="C1083" s="2004"/>
      <c r="D1083" s="2004"/>
      <c r="E1083" s="2004"/>
      <c r="F1083" s="2004"/>
      <c r="G1083" s="2004"/>
      <c r="H1083" s="2004"/>
      <c r="I1083" s="2004"/>
      <c r="J1083" s="2004"/>
      <c r="K1083" s="205"/>
    </row>
    <row r="1084" spans="1:20" hidden="1">
      <c r="I1084" s="1986" t="s">
        <v>545</v>
      </c>
      <c r="J1084" s="1986"/>
    </row>
    <row r="1085" spans="1:20" s="33" customFormat="1" ht="54" hidden="1">
      <c r="A1085" s="35" t="s">
        <v>77</v>
      </c>
      <c r="B1085" s="35" t="s">
        <v>67</v>
      </c>
      <c r="C1085" s="260" t="s">
        <v>505</v>
      </c>
      <c r="D1085" s="260" t="s">
        <v>506</v>
      </c>
      <c r="E1085" s="260" t="s">
        <v>507</v>
      </c>
      <c r="F1085" s="149"/>
      <c r="G1085" s="149"/>
      <c r="H1085" s="149"/>
      <c r="I1085" s="215" t="s">
        <v>186</v>
      </c>
      <c r="J1085" s="215" t="s">
        <v>546</v>
      </c>
      <c r="K1085" s="163"/>
      <c r="L1085" s="57"/>
      <c r="M1085" s="57"/>
      <c r="O1085" s="284"/>
      <c r="P1085" s="291"/>
      <c r="Q1085" s="291"/>
      <c r="R1085" s="174"/>
      <c r="S1085" s="174"/>
      <c r="T1085" s="174"/>
    </row>
    <row r="1086" spans="1:20" hidden="1">
      <c r="A1086" s="173">
        <v>1</v>
      </c>
      <c r="B1086" s="173">
        <v>2</v>
      </c>
      <c r="C1086" s="195">
        <v>3</v>
      </c>
      <c r="D1086" s="195">
        <v>4</v>
      </c>
      <c r="E1086" s="195">
        <v>5</v>
      </c>
      <c r="F1086" s="160"/>
      <c r="G1086" s="160"/>
      <c r="H1086" s="160"/>
      <c r="I1086" s="220"/>
      <c r="J1086" s="220"/>
    </row>
    <row r="1087" spans="1:20" hidden="1">
      <c r="A1087" s="35">
        <v>1</v>
      </c>
      <c r="B1087" s="183"/>
      <c r="C1087" s="176"/>
      <c r="D1087" s="35"/>
      <c r="E1087" s="176"/>
      <c r="I1087" s="220"/>
      <c r="J1087" s="220"/>
    </row>
    <row r="1088" spans="1:20" s="160" customFormat="1" hidden="1">
      <c r="A1088" s="35"/>
      <c r="B1088" s="183"/>
      <c r="C1088" s="258"/>
      <c r="D1088" s="260"/>
      <c r="E1088" s="258"/>
      <c r="F1088" s="149"/>
      <c r="G1088" s="149"/>
      <c r="H1088" s="149"/>
      <c r="I1088" s="220"/>
      <c r="J1088" s="220"/>
      <c r="K1088" s="161"/>
      <c r="O1088" s="283"/>
      <c r="P1088" s="283"/>
      <c r="Q1088" s="283"/>
    </row>
    <row r="1089" spans="1:20" hidden="1">
      <c r="A1089" s="35"/>
      <c r="B1089" s="183"/>
      <c r="C1089" s="258"/>
      <c r="D1089" s="260"/>
      <c r="E1089" s="258"/>
      <c r="I1089" s="220"/>
      <c r="J1089" s="220"/>
    </row>
    <row r="1090" spans="1:20" hidden="1">
      <c r="A1090" s="226"/>
      <c r="B1090" s="227" t="s">
        <v>73</v>
      </c>
      <c r="C1090" s="226" t="s">
        <v>74</v>
      </c>
      <c r="D1090" s="226" t="s">
        <v>74</v>
      </c>
      <c r="E1090" s="228">
        <f>E1087</f>
        <v>0</v>
      </c>
      <c r="I1090" s="217">
        <f>SUM(I1087:I1089)</f>
        <v>0</v>
      </c>
      <c r="J1090" s="217">
        <f>SUM(J1087:J1089)</f>
        <v>0</v>
      </c>
    </row>
    <row r="1091" spans="1:20" hidden="1"/>
    <row r="1092" spans="1:20" hidden="1">
      <c r="A1092" s="2004" t="s">
        <v>512</v>
      </c>
      <c r="B1092" s="2004"/>
      <c r="C1092" s="2004"/>
      <c r="D1092" s="2004"/>
      <c r="E1092" s="2004"/>
      <c r="F1092" s="2004"/>
      <c r="G1092" s="2004"/>
      <c r="H1092" s="2004"/>
      <c r="I1092" s="2004"/>
      <c r="J1092" s="2004"/>
    </row>
    <row r="1093" spans="1:20" hidden="1">
      <c r="I1093" s="1986" t="s">
        <v>545</v>
      </c>
      <c r="J1093" s="1986"/>
    </row>
    <row r="1094" spans="1:20" s="33" customFormat="1" ht="54" hidden="1">
      <c r="A1094" s="35" t="s">
        <v>77</v>
      </c>
      <c r="B1094" s="35" t="s">
        <v>67</v>
      </c>
      <c r="C1094" s="260" t="s">
        <v>505</v>
      </c>
      <c r="D1094" s="260" t="s">
        <v>506</v>
      </c>
      <c r="E1094" s="260" t="s">
        <v>507</v>
      </c>
      <c r="F1094" s="149"/>
      <c r="G1094" s="149"/>
      <c r="H1094" s="149"/>
      <c r="I1094" s="215" t="s">
        <v>186</v>
      </c>
      <c r="J1094" s="215" t="s">
        <v>546</v>
      </c>
      <c r="K1094" s="163"/>
      <c r="L1094" s="57"/>
      <c r="M1094" s="57"/>
      <c r="O1094" s="284"/>
      <c r="P1094" s="291"/>
      <c r="Q1094" s="291"/>
      <c r="R1094" s="174"/>
      <c r="S1094" s="174"/>
      <c r="T1094" s="174"/>
    </row>
    <row r="1095" spans="1:20" hidden="1">
      <c r="A1095" s="173">
        <v>1</v>
      </c>
      <c r="B1095" s="173">
        <v>2</v>
      </c>
      <c r="C1095" s="195">
        <v>3</v>
      </c>
      <c r="D1095" s="195">
        <v>4</v>
      </c>
      <c r="E1095" s="195">
        <v>5</v>
      </c>
      <c r="F1095" s="160"/>
      <c r="G1095" s="160"/>
      <c r="H1095" s="160"/>
      <c r="I1095" s="220"/>
      <c r="J1095" s="220"/>
    </row>
    <row r="1096" spans="1:20" hidden="1">
      <c r="A1096" s="35">
        <v>1</v>
      </c>
      <c r="B1096" s="183"/>
      <c r="C1096" s="176"/>
      <c r="D1096" s="35"/>
      <c r="E1096" s="176"/>
      <c r="I1096" s="220"/>
      <c r="J1096" s="220"/>
    </row>
    <row r="1097" spans="1:20" s="160" customFormat="1" hidden="1">
      <c r="A1097" s="35"/>
      <c r="B1097" s="183"/>
      <c r="C1097" s="258"/>
      <c r="D1097" s="260"/>
      <c r="E1097" s="258"/>
      <c r="F1097" s="149"/>
      <c r="G1097" s="149"/>
      <c r="H1097" s="149"/>
      <c r="I1097" s="220"/>
      <c r="J1097" s="220"/>
      <c r="K1097" s="161"/>
      <c r="O1097" s="283"/>
      <c r="P1097" s="283"/>
      <c r="Q1097" s="283"/>
    </row>
    <row r="1098" spans="1:20" hidden="1">
      <c r="A1098" s="35"/>
      <c r="B1098" s="183"/>
      <c r="C1098" s="258"/>
      <c r="D1098" s="260"/>
      <c r="E1098" s="258"/>
      <c r="I1098" s="220"/>
      <c r="J1098" s="220"/>
    </row>
    <row r="1099" spans="1:20" hidden="1">
      <c r="A1099" s="226"/>
      <c r="B1099" s="227" t="s">
        <v>73</v>
      </c>
      <c r="C1099" s="226" t="s">
        <v>74</v>
      </c>
      <c r="D1099" s="226" t="s">
        <v>74</v>
      </c>
      <c r="E1099" s="228">
        <f>E1096</f>
        <v>0</v>
      </c>
      <c r="I1099" s="217">
        <f>SUM(I1096:I1098)</f>
        <v>0</v>
      </c>
      <c r="J1099" s="217">
        <f>SUM(J1096:J1098)</f>
        <v>0</v>
      </c>
    </row>
    <row r="1100" spans="1:20" hidden="1"/>
    <row r="1101" spans="1:20" hidden="1"/>
    <row r="1102" spans="1:20" ht="58.5" hidden="1" customHeight="1">
      <c r="A1102" s="2014" t="s">
        <v>613</v>
      </c>
      <c r="B1102" s="2014"/>
      <c r="C1102" s="2014"/>
      <c r="D1102" s="2014"/>
      <c r="E1102" s="2014"/>
      <c r="F1102" s="2014"/>
      <c r="G1102" s="2014"/>
      <c r="H1102" s="2014"/>
      <c r="I1102" s="2014"/>
      <c r="J1102" s="2014"/>
    </row>
    <row r="1103" spans="1:20" hidden="1"/>
    <row r="1104" spans="1:20" hidden="1">
      <c r="A1104" s="2017" t="s">
        <v>513</v>
      </c>
      <c r="B1104" s="2017"/>
      <c r="C1104" s="2017"/>
      <c r="D1104" s="2017"/>
      <c r="E1104" s="2017"/>
      <c r="F1104" s="2017"/>
      <c r="G1104" s="2017"/>
      <c r="H1104" s="2017"/>
      <c r="I1104" s="2017"/>
      <c r="J1104" s="2017"/>
      <c r="K1104" s="205"/>
    </row>
    <row r="1105" spans="1:17" hidden="1">
      <c r="A1105" s="53"/>
      <c r="B1105" s="32"/>
      <c r="C1105" s="38"/>
      <c r="D1105" s="38"/>
      <c r="E1105" s="38"/>
      <c r="F1105" s="38"/>
      <c r="I1105" s="1986" t="s">
        <v>545</v>
      </c>
      <c r="J1105" s="1986"/>
    </row>
    <row r="1106" spans="1:17" ht="54" hidden="1">
      <c r="A1106" s="260" t="s">
        <v>77</v>
      </c>
      <c r="B1106" s="260" t="s">
        <v>67</v>
      </c>
      <c r="C1106" s="260" t="s">
        <v>124</v>
      </c>
      <c r="D1106" s="260" t="s">
        <v>125</v>
      </c>
      <c r="E1106" s="260" t="s">
        <v>126</v>
      </c>
      <c r="I1106" s="215" t="s">
        <v>186</v>
      </c>
      <c r="J1106" s="215" t="s">
        <v>546</v>
      </c>
      <c r="K1106" s="209"/>
    </row>
    <row r="1107" spans="1:17" hidden="1">
      <c r="A1107" s="195">
        <v>1</v>
      </c>
      <c r="B1107" s="195">
        <v>2</v>
      </c>
      <c r="C1107" s="195">
        <v>3</v>
      </c>
      <c r="D1107" s="195">
        <v>4</v>
      </c>
      <c r="E1107" s="195">
        <v>5</v>
      </c>
      <c r="F1107" s="160"/>
      <c r="G1107" s="160"/>
      <c r="H1107" s="160"/>
      <c r="I1107" s="220"/>
      <c r="J1107" s="220"/>
    </row>
    <row r="1108" spans="1:17" hidden="1">
      <c r="A1108" s="264"/>
      <c r="B1108" s="47"/>
      <c r="C1108" s="260"/>
      <c r="D1108" s="34"/>
      <c r="E1108" s="258"/>
      <c r="I1108" s="220"/>
      <c r="J1108" s="220"/>
    </row>
    <row r="1109" spans="1:17" s="160" customFormat="1" hidden="1">
      <c r="A1109" s="260"/>
      <c r="B1109" s="31"/>
      <c r="C1109" s="260"/>
      <c r="D1109" s="34"/>
      <c r="E1109" s="258"/>
      <c r="F1109" s="149"/>
      <c r="G1109" s="149"/>
      <c r="H1109" s="149"/>
      <c r="I1109" s="220"/>
      <c r="J1109" s="220"/>
      <c r="K1109" s="161"/>
      <c r="O1109" s="283"/>
      <c r="P1109" s="283"/>
      <c r="Q1109" s="283"/>
    </row>
    <row r="1110" spans="1:17" hidden="1">
      <c r="A1110" s="260"/>
      <c r="B1110" s="31"/>
      <c r="C1110" s="260"/>
      <c r="D1110" s="34"/>
      <c r="E1110" s="258"/>
      <c r="I1110" s="220"/>
      <c r="J1110" s="220"/>
    </row>
    <row r="1111" spans="1:17" hidden="1">
      <c r="A1111" s="226"/>
      <c r="B1111" s="227" t="s">
        <v>73</v>
      </c>
      <c r="C1111" s="226" t="s">
        <v>74</v>
      </c>
      <c r="D1111" s="226" t="s">
        <v>74</v>
      </c>
      <c r="E1111" s="228">
        <f>SUM(E1108:E1110)</f>
        <v>0</v>
      </c>
      <c r="I1111" s="217">
        <f>SUM(I1108:I1110)</f>
        <v>0</v>
      </c>
      <c r="J1111" s="217">
        <f>SUM(J1108:J1110)</f>
        <v>0</v>
      </c>
    </row>
    <row r="1112" spans="1:17" hidden="1">
      <c r="A1112" s="51"/>
      <c r="B1112" s="52"/>
      <c r="C1112" s="51"/>
      <c r="D1112" s="51"/>
      <c r="E1112" s="51"/>
      <c r="F1112" s="51"/>
    </row>
    <row r="1113" spans="1:17" hidden="1">
      <c r="A1113" s="2016" t="s">
        <v>491</v>
      </c>
      <c r="B1113" s="2016"/>
      <c r="C1113" s="2016"/>
      <c r="D1113" s="2016"/>
      <c r="E1113" s="2016"/>
      <c r="F1113" s="2016"/>
      <c r="G1113" s="2016"/>
      <c r="H1113" s="2016"/>
      <c r="I1113" s="2016"/>
      <c r="J1113" s="2016"/>
    </row>
    <row r="1114" spans="1:17" hidden="1">
      <c r="A1114" s="51"/>
      <c r="B1114" s="32"/>
      <c r="C1114" s="38"/>
      <c r="D1114" s="38"/>
      <c r="E1114" s="38"/>
      <c r="F1114" s="38"/>
      <c r="I1114" s="1986" t="s">
        <v>545</v>
      </c>
      <c r="J1114" s="1986"/>
    </row>
    <row r="1115" spans="1:17" ht="54" hidden="1">
      <c r="A1115" s="260" t="s">
        <v>77</v>
      </c>
      <c r="B1115" s="260" t="s">
        <v>67</v>
      </c>
      <c r="C1115" s="260" t="s">
        <v>127</v>
      </c>
      <c r="D1115" s="260" t="s">
        <v>490</v>
      </c>
      <c r="F1115" s="38"/>
      <c r="I1115" s="215" t="s">
        <v>186</v>
      </c>
      <c r="J1115" s="215" t="s">
        <v>546</v>
      </c>
      <c r="K1115" s="210"/>
    </row>
    <row r="1116" spans="1:17" hidden="1">
      <c r="A1116" s="195">
        <v>1</v>
      </c>
      <c r="B1116" s="195">
        <v>2</v>
      </c>
      <c r="C1116" s="195">
        <v>3</v>
      </c>
      <c r="D1116" s="195">
        <v>4</v>
      </c>
      <c r="E1116" s="160"/>
      <c r="F1116" s="14"/>
      <c r="G1116" s="160"/>
      <c r="H1116" s="160"/>
      <c r="I1116" s="220"/>
      <c r="J1116" s="220"/>
    </row>
    <row r="1117" spans="1:17" hidden="1">
      <c r="A1117" s="260"/>
      <c r="B1117" s="47"/>
      <c r="C1117" s="34"/>
      <c r="D1117" s="258"/>
      <c r="F1117" s="38"/>
      <c r="I1117" s="220"/>
      <c r="J1117" s="220"/>
    </row>
    <row r="1118" spans="1:17" s="160" customFormat="1" hidden="1">
      <c r="A1118" s="260"/>
      <c r="B1118" s="31"/>
      <c r="C1118" s="34"/>
      <c r="D1118" s="258"/>
      <c r="E1118" s="149"/>
      <c r="F1118" s="38"/>
      <c r="G1118" s="149"/>
      <c r="H1118" s="149"/>
      <c r="I1118" s="220"/>
      <c r="J1118" s="220"/>
      <c r="K1118" s="161"/>
      <c r="O1118" s="283"/>
      <c r="P1118" s="283"/>
      <c r="Q1118" s="283"/>
    </row>
    <row r="1119" spans="1:17" hidden="1">
      <c r="A1119" s="260"/>
      <c r="B1119" s="31"/>
      <c r="C1119" s="34"/>
      <c r="D1119" s="258"/>
      <c r="F1119" s="38"/>
      <c r="I1119" s="220"/>
      <c r="J1119" s="220"/>
    </row>
    <row r="1120" spans="1:17" hidden="1">
      <c r="A1120" s="226"/>
      <c r="B1120" s="227" t="s">
        <v>73</v>
      </c>
      <c r="C1120" s="226" t="s">
        <v>74</v>
      </c>
      <c r="D1120" s="228">
        <f>SUM(D1117:D1119)</f>
        <v>0</v>
      </c>
      <c r="F1120" s="38"/>
      <c r="I1120" s="217">
        <f>SUM(I1117:I1119)</f>
        <v>0</v>
      </c>
      <c r="J1120" s="217">
        <f>SUM(J1117:J1119)</f>
        <v>0</v>
      </c>
    </row>
    <row r="1121" spans="1:17" hidden="1">
      <c r="A1121" s="51"/>
      <c r="B1121" s="52"/>
      <c r="C1121" s="51"/>
      <c r="D1121" s="51"/>
      <c r="E1121" s="51"/>
      <c r="F1121" s="51"/>
    </row>
    <row r="1122" spans="1:17" hidden="1">
      <c r="A1122" s="2016" t="s">
        <v>514</v>
      </c>
      <c r="B1122" s="2016"/>
      <c r="C1122" s="2016"/>
      <c r="D1122" s="2016"/>
      <c r="E1122" s="2016"/>
      <c r="F1122" s="2016"/>
      <c r="G1122" s="2016"/>
      <c r="H1122" s="2016"/>
      <c r="I1122" s="2016"/>
      <c r="J1122" s="2016"/>
    </row>
    <row r="1123" spans="1:17" hidden="1">
      <c r="A1123" s="51"/>
      <c r="B1123" s="32"/>
      <c r="C1123" s="38"/>
      <c r="D1123" s="38"/>
      <c r="E1123" s="38"/>
      <c r="F1123" s="38"/>
      <c r="I1123" s="1986" t="s">
        <v>545</v>
      </c>
      <c r="J1123" s="1986"/>
    </row>
    <row r="1124" spans="1:17" ht="54" hidden="1">
      <c r="A1124" s="260" t="s">
        <v>77</v>
      </c>
      <c r="B1124" s="260" t="s">
        <v>67</v>
      </c>
      <c r="C1124" s="260" t="s">
        <v>127</v>
      </c>
      <c r="D1124" s="260" t="s">
        <v>490</v>
      </c>
      <c r="F1124" s="38"/>
      <c r="I1124" s="215" t="s">
        <v>186</v>
      </c>
      <c r="J1124" s="215" t="s">
        <v>546</v>
      </c>
      <c r="K1124" s="210"/>
    </row>
    <row r="1125" spans="1:17" hidden="1">
      <c r="A1125" s="195">
        <v>1</v>
      </c>
      <c r="B1125" s="195">
        <v>2</v>
      </c>
      <c r="C1125" s="195">
        <v>3</v>
      </c>
      <c r="D1125" s="195">
        <v>4</v>
      </c>
      <c r="E1125" s="160"/>
      <c r="F1125" s="14"/>
      <c r="G1125" s="160"/>
      <c r="H1125" s="160"/>
      <c r="I1125" s="220"/>
      <c r="J1125" s="220"/>
    </row>
    <row r="1126" spans="1:17" hidden="1">
      <c r="A1126" s="260"/>
      <c r="B1126" s="47"/>
      <c r="C1126" s="34"/>
      <c r="D1126" s="258"/>
      <c r="F1126" s="38"/>
      <c r="I1126" s="220"/>
      <c r="J1126" s="220"/>
    </row>
    <row r="1127" spans="1:17" s="160" customFormat="1" hidden="1">
      <c r="A1127" s="260"/>
      <c r="B1127" s="31"/>
      <c r="C1127" s="34"/>
      <c r="D1127" s="258"/>
      <c r="E1127" s="149"/>
      <c r="F1127" s="38"/>
      <c r="G1127" s="149"/>
      <c r="H1127" s="149"/>
      <c r="I1127" s="220"/>
      <c r="J1127" s="220"/>
      <c r="K1127" s="161"/>
      <c r="O1127" s="283"/>
      <c r="P1127" s="283"/>
      <c r="Q1127" s="283"/>
    </row>
    <row r="1128" spans="1:17" hidden="1">
      <c r="A1128" s="260"/>
      <c r="B1128" s="31"/>
      <c r="C1128" s="34"/>
      <c r="D1128" s="258"/>
      <c r="F1128" s="38"/>
      <c r="I1128" s="220"/>
      <c r="J1128" s="220"/>
    </row>
    <row r="1129" spans="1:17" hidden="1">
      <c r="A1129" s="226"/>
      <c r="B1129" s="227" t="s">
        <v>73</v>
      </c>
      <c r="C1129" s="226" t="s">
        <v>74</v>
      </c>
      <c r="D1129" s="228">
        <f>SUM(D1126:D1128)</f>
        <v>0</v>
      </c>
      <c r="F1129" s="38"/>
      <c r="I1129" s="217">
        <f>SUM(I1126:I1128)</f>
        <v>0</v>
      </c>
      <c r="J1129" s="217">
        <f>SUM(J1126:J1128)</f>
        <v>0</v>
      </c>
    </row>
    <row r="1130" spans="1:17" hidden="1">
      <c r="A1130" s="51"/>
      <c r="B1130" s="52"/>
      <c r="C1130" s="51"/>
      <c r="D1130" s="51"/>
      <c r="E1130" s="51"/>
      <c r="F1130" s="51"/>
    </row>
    <row r="1131" spans="1:17" hidden="1">
      <c r="A1131" s="2004" t="s">
        <v>542</v>
      </c>
      <c r="B1131" s="2004"/>
      <c r="C1131" s="2004"/>
      <c r="D1131" s="2004"/>
      <c r="E1131" s="2004"/>
      <c r="F1131" s="2004"/>
      <c r="G1131" s="2004"/>
      <c r="H1131" s="2004"/>
      <c r="I1131" s="2004"/>
      <c r="J1131" s="2004"/>
    </row>
    <row r="1132" spans="1:17" hidden="1">
      <c r="A1132" s="2012"/>
      <c r="B1132" s="2012"/>
      <c r="C1132" s="2012"/>
      <c r="D1132" s="2012"/>
      <c r="E1132" s="2012"/>
      <c r="F1132" s="2012"/>
      <c r="I1132" s="1986" t="s">
        <v>545</v>
      </c>
      <c r="J1132" s="1986"/>
    </row>
    <row r="1133" spans="1:17" ht="54" hidden="1">
      <c r="A1133" s="260" t="s">
        <v>77</v>
      </c>
      <c r="B1133" s="260" t="s">
        <v>67</v>
      </c>
      <c r="C1133" s="260" t="s">
        <v>131</v>
      </c>
      <c r="D1133" s="260" t="s">
        <v>80</v>
      </c>
      <c r="E1133" s="260" t="s">
        <v>132</v>
      </c>
      <c r="F1133" s="260" t="s">
        <v>33</v>
      </c>
      <c r="I1133" s="215" t="s">
        <v>186</v>
      </c>
      <c r="J1133" s="215" t="s">
        <v>546</v>
      </c>
      <c r="K1133" s="163"/>
    </row>
    <row r="1134" spans="1:17" hidden="1">
      <c r="A1134" s="195">
        <v>1</v>
      </c>
      <c r="B1134" s="195">
        <v>2</v>
      </c>
      <c r="C1134" s="195">
        <v>3</v>
      </c>
      <c r="D1134" s="195">
        <v>4</v>
      </c>
      <c r="E1134" s="195">
        <v>5</v>
      </c>
      <c r="F1134" s="195">
        <v>6</v>
      </c>
      <c r="G1134" s="160"/>
      <c r="H1134" s="160"/>
      <c r="I1134" s="220"/>
      <c r="J1134" s="220"/>
    </row>
    <row r="1135" spans="1:17" hidden="1">
      <c r="A1135" s="260">
        <v>1</v>
      </c>
      <c r="B1135" s="31"/>
      <c r="C1135" s="260"/>
      <c r="D1135" s="260"/>
      <c r="E1135" s="258" t="e">
        <f>F1135/D1135</f>
        <v>#DIV/0!</v>
      </c>
      <c r="F1135" s="258"/>
      <c r="I1135" s="220"/>
      <c r="J1135" s="220"/>
    </row>
    <row r="1136" spans="1:17" s="160" customFormat="1" hidden="1">
      <c r="A1136" s="260">
        <v>2</v>
      </c>
      <c r="B1136" s="31"/>
      <c r="C1136" s="35"/>
      <c r="D1136" s="35"/>
      <c r="E1136" s="258" t="e">
        <f t="shared" ref="E1136:E1137" si="25">F1136/D1136</f>
        <v>#DIV/0!</v>
      </c>
      <c r="F1136" s="258"/>
      <c r="G1136" s="149"/>
      <c r="H1136" s="149"/>
      <c r="I1136" s="220"/>
      <c r="J1136" s="220"/>
      <c r="K1136" s="161"/>
      <c r="O1136" s="283"/>
      <c r="P1136" s="283"/>
      <c r="Q1136" s="283"/>
    </row>
    <row r="1137" spans="1:17" hidden="1">
      <c r="A1137" s="260">
        <v>3</v>
      </c>
      <c r="B1137" s="31"/>
      <c r="C1137" s="260"/>
      <c r="D1137" s="260"/>
      <c r="E1137" s="258" t="e">
        <f t="shared" si="25"/>
        <v>#DIV/0!</v>
      </c>
      <c r="F1137" s="258"/>
      <c r="I1137" s="220"/>
      <c r="J1137" s="220"/>
    </row>
    <row r="1138" spans="1:17" hidden="1">
      <c r="A1138" s="226"/>
      <c r="B1138" s="227" t="s">
        <v>73</v>
      </c>
      <c r="C1138" s="226" t="s">
        <v>74</v>
      </c>
      <c r="D1138" s="226" t="s">
        <v>74</v>
      </c>
      <c r="E1138" s="226" t="s">
        <v>74</v>
      </c>
      <c r="F1138" s="228">
        <f>F1137+F1136+F1135</f>
        <v>0</v>
      </c>
      <c r="I1138" s="217">
        <f>SUM(I1135:I1137)</f>
        <v>0</v>
      </c>
      <c r="J1138" s="217">
        <f>SUM(J1135:J1137)</f>
        <v>0</v>
      </c>
    </row>
    <row r="1139" spans="1:17" hidden="1">
      <c r="A1139" s="51"/>
      <c r="B1139" s="52"/>
      <c r="C1139" s="51"/>
      <c r="D1139" s="51"/>
      <c r="E1139" s="51"/>
      <c r="F1139" s="51"/>
    </row>
    <row r="1140" spans="1:17" hidden="1">
      <c r="A1140" s="51"/>
      <c r="B1140" s="52"/>
      <c r="C1140" s="51"/>
      <c r="D1140" s="51"/>
      <c r="E1140" s="51"/>
      <c r="F1140" s="51"/>
    </row>
    <row r="1141" spans="1:17">
      <c r="A1141" s="2014" t="s">
        <v>612</v>
      </c>
      <c r="B1141" s="2014"/>
      <c r="C1141" s="2014"/>
      <c r="D1141" s="2014"/>
      <c r="E1141" s="2014"/>
      <c r="F1141" s="2014"/>
      <c r="G1141" s="2014"/>
      <c r="H1141" s="2014"/>
      <c r="I1141" s="2014"/>
      <c r="J1141" s="2014"/>
    </row>
    <row r="1142" spans="1:17">
      <c r="A1142" s="51"/>
      <c r="B1142" s="52"/>
      <c r="C1142" s="51"/>
      <c r="D1142" s="51"/>
      <c r="E1142" s="51"/>
      <c r="F1142" s="51"/>
    </row>
    <row r="1143" spans="1:17" hidden="1">
      <c r="A1143" s="2009" t="s">
        <v>515</v>
      </c>
      <c r="B1143" s="2009"/>
      <c r="C1143" s="2009"/>
      <c r="D1143" s="2009"/>
      <c r="E1143" s="2009"/>
      <c r="F1143" s="2009"/>
      <c r="G1143" s="2009"/>
      <c r="H1143" s="2009"/>
      <c r="I1143" s="2009"/>
      <c r="J1143" s="2009"/>
      <c r="K1143" s="205"/>
    </row>
    <row r="1144" spans="1:17" hidden="1">
      <c r="A1144" s="259"/>
      <c r="B1144" s="55"/>
      <c r="C1144" s="259"/>
      <c r="D1144" s="259"/>
      <c r="E1144" s="259"/>
      <c r="F1144" s="259"/>
      <c r="I1144" s="1986" t="s">
        <v>545</v>
      </c>
      <c r="J1144" s="1986"/>
    </row>
    <row r="1145" spans="1:17" ht="54" hidden="1">
      <c r="A1145" s="260" t="s">
        <v>77</v>
      </c>
      <c r="B1145" s="260" t="s">
        <v>67</v>
      </c>
      <c r="C1145" s="260" t="s">
        <v>118</v>
      </c>
      <c r="D1145" s="260" t="s">
        <v>112</v>
      </c>
      <c r="E1145" s="260" t="s">
        <v>113</v>
      </c>
      <c r="F1145" s="260" t="s">
        <v>532</v>
      </c>
      <c r="I1145" s="215" t="s">
        <v>186</v>
      </c>
      <c r="J1145" s="215" t="s">
        <v>546</v>
      </c>
      <c r="K1145" s="204"/>
    </row>
    <row r="1146" spans="1:17" hidden="1">
      <c r="A1146" s="195">
        <v>1</v>
      </c>
      <c r="B1146" s="195">
        <v>2</v>
      </c>
      <c r="C1146" s="195">
        <v>3</v>
      </c>
      <c r="D1146" s="195">
        <v>4</v>
      </c>
      <c r="E1146" s="195">
        <v>5</v>
      </c>
      <c r="F1146" s="195">
        <v>6</v>
      </c>
      <c r="G1146" s="160"/>
      <c r="H1146" s="160"/>
      <c r="I1146" s="220"/>
      <c r="J1146" s="220"/>
    </row>
    <row r="1147" spans="1:17" hidden="1">
      <c r="A1147" s="260">
        <v>1</v>
      </c>
      <c r="B1147" s="31" t="s">
        <v>114</v>
      </c>
      <c r="C1147" s="260"/>
      <c r="D1147" s="260"/>
      <c r="E1147" s="258" t="e">
        <f>F1147/D1147/C1147</f>
        <v>#DIV/0!</v>
      </c>
      <c r="F1147" s="258"/>
      <c r="I1147" s="220"/>
      <c r="J1147" s="220"/>
    </row>
    <row r="1148" spans="1:17" s="160" customFormat="1" ht="68.400000000000006" hidden="1">
      <c r="A1148" s="260">
        <v>2</v>
      </c>
      <c r="B1148" s="31" t="s">
        <v>115</v>
      </c>
      <c r="C1148" s="260"/>
      <c r="D1148" s="260"/>
      <c r="E1148" s="258" t="e">
        <f t="shared" ref="E1148:E1152" si="26">F1148/D1148/C1148</f>
        <v>#DIV/0!</v>
      </c>
      <c r="F1148" s="258"/>
      <c r="G1148" s="149"/>
      <c r="H1148" s="149"/>
      <c r="I1148" s="220"/>
      <c r="J1148" s="220"/>
      <c r="K1148" s="161"/>
      <c r="O1148" s="283"/>
      <c r="P1148" s="283"/>
      <c r="Q1148" s="283"/>
    </row>
    <row r="1149" spans="1:17" ht="45.6" hidden="1">
      <c r="A1149" s="260">
        <v>3</v>
      </c>
      <c r="B1149" s="31" t="s">
        <v>116</v>
      </c>
      <c r="C1149" s="260"/>
      <c r="D1149" s="260"/>
      <c r="E1149" s="258" t="e">
        <f t="shared" si="26"/>
        <v>#DIV/0!</v>
      </c>
      <c r="F1149" s="258"/>
      <c r="I1149" s="220"/>
      <c r="J1149" s="220"/>
    </row>
    <row r="1150" spans="1:17" hidden="1">
      <c r="A1150" s="260">
        <v>4</v>
      </c>
      <c r="B1150" s="31" t="s">
        <v>117</v>
      </c>
      <c r="C1150" s="260"/>
      <c r="D1150" s="260"/>
      <c r="E1150" s="258" t="e">
        <f t="shared" si="26"/>
        <v>#DIV/0!</v>
      </c>
      <c r="F1150" s="258"/>
      <c r="I1150" s="222"/>
      <c r="J1150" s="222"/>
    </row>
    <row r="1151" spans="1:17" ht="91.2" hidden="1">
      <c r="A1151" s="260">
        <v>5</v>
      </c>
      <c r="B1151" s="31" t="s">
        <v>143</v>
      </c>
      <c r="C1151" s="260"/>
      <c r="D1151" s="260"/>
      <c r="E1151" s="258" t="e">
        <f t="shared" si="26"/>
        <v>#DIV/0!</v>
      </c>
      <c r="F1151" s="258"/>
      <c r="I1151" s="220"/>
      <c r="J1151" s="220"/>
    </row>
    <row r="1152" spans="1:17" hidden="1">
      <c r="A1152" s="260">
        <v>6</v>
      </c>
      <c r="B1152" s="31" t="s">
        <v>144</v>
      </c>
      <c r="C1152" s="260"/>
      <c r="D1152" s="260"/>
      <c r="E1152" s="258" t="e">
        <f t="shared" si="26"/>
        <v>#DIV/0!</v>
      </c>
      <c r="F1152" s="258"/>
      <c r="I1152" s="220"/>
      <c r="J1152" s="220"/>
    </row>
    <row r="1153" spans="1:17" hidden="1">
      <c r="A1153" s="226"/>
      <c r="B1153" s="227" t="s">
        <v>73</v>
      </c>
      <c r="C1153" s="226" t="s">
        <v>74</v>
      </c>
      <c r="D1153" s="226" t="s">
        <v>74</v>
      </c>
      <c r="E1153" s="226" t="s">
        <v>74</v>
      </c>
      <c r="F1153" s="228">
        <f>F1152+F1151+F1150+F1149+F1148+F1147</f>
        <v>0</v>
      </c>
      <c r="I1153" s="217">
        <f>SUM(I1147:I1152)</f>
        <v>0</v>
      </c>
      <c r="J1153" s="217">
        <f>SUM(J1147:J1152)</f>
        <v>0</v>
      </c>
    </row>
    <row r="1154" spans="1:17" hidden="1">
      <c r="A1154" s="38"/>
      <c r="B1154" s="32"/>
      <c r="C1154" s="38"/>
      <c r="D1154" s="38"/>
      <c r="E1154" s="38"/>
      <c r="F1154" s="38"/>
    </row>
    <row r="1155" spans="1:17" hidden="1">
      <c r="A1155" s="2009" t="s">
        <v>516</v>
      </c>
      <c r="B1155" s="2009"/>
      <c r="C1155" s="2009"/>
      <c r="D1155" s="2009"/>
      <c r="E1155" s="2009"/>
      <c r="F1155" s="2009"/>
      <c r="G1155" s="2009"/>
      <c r="H1155" s="2009"/>
      <c r="I1155" s="2009"/>
      <c r="J1155" s="2009"/>
    </row>
    <row r="1156" spans="1:17" hidden="1">
      <c r="A1156" s="256"/>
      <c r="B1156" s="45"/>
      <c r="C1156" s="256"/>
      <c r="D1156" s="256"/>
      <c r="E1156" s="256"/>
      <c r="F1156" s="38"/>
      <c r="I1156" s="1986" t="s">
        <v>545</v>
      </c>
      <c r="J1156" s="1986"/>
    </row>
    <row r="1157" spans="1:17" ht="54" hidden="1">
      <c r="A1157" s="260" t="s">
        <v>77</v>
      </c>
      <c r="B1157" s="260" t="s">
        <v>67</v>
      </c>
      <c r="C1157" s="260" t="s">
        <v>119</v>
      </c>
      <c r="D1157" s="260" t="s">
        <v>518</v>
      </c>
      <c r="E1157" s="262" t="s">
        <v>166</v>
      </c>
      <c r="F1157" s="260" t="s">
        <v>517</v>
      </c>
      <c r="I1157" s="215" t="s">
        <v>186</v>
      </c>
      <c r="J1157" s="215" t="s">
        <v>546</v>
      </c>
      <c r="K1157" s="204"/>
    </row>
    <row r="1158" spans="1:17" hidden="1">
      <c r="A1158" s="195">
        <v>1</v>
      </c>
      <c r="B1158" s="195">
        <v>2</v>
      </c>
      <c r="C1158" s="195">
        <v>3</v>
      </c>
      <c r="D1158" s="195">
        <v>4</v>
      </c>
      <c r="E1158" s="14">
        <v>5</v>
      </c>
      <c r="F1158" s="195">
        <v>6</v>
      </c>
      <c r="G1158" s="160"/>
      <c r="H1158" s="160"/>
      <c r="I1158" s="214"/>
      <c r="J1158" s="214"/>
    </row>
    <row r="1159" spans="1:17" ht="45.6" hidden="1">
      <c r="A1159" s="260">
        <v>1</v>
      </c>
      <c r="B1159" s="31" t="s">
        <v>140</v>
      </c>
      <c r="C1159" s="260"/>
      <c r="D1159" s="258" t="e">
        <f>F1159/C1159</f>
        <v>#DIV/0!</v>
      </c>
      <c r="E1159" s="262" t="s">
        <v>43</v>
      </c>
      <c r="F1159" s="258"/>
      <c r="I1159" s="220"/>
      <c r="J1159" s="220"/>
    </row>
    <row r="1160" spans="1:17" s="160" customFormat="1" ht="45.6" hidden="1">
      <c r="A1160" s="260">
        <v>2</v>
      </c>
      <c r="B1160" s="31" t="s">
        <v>629</v>
      </c>
      <c r="C1160" s="260" t="s">
        <v>43</v>
      </c>
      <c r="D1160" s="258"/>
      <c r="E1160" s="262" t="e">
        <f>F1160/D1160</f>
        <v>#DIV/0!</v>
      </c>
      <c r="F1160" s="258"/>
      <c r="G1160" s="149"/>
      <c r="H1160" s="149"/>
      <c r="I1160" s="220"/>
      <c r="J1160" s="220"/>
      <c r="K1160" s="161"/>
      <c r="O1160" s="283"/>
      <c r="P1160" s="283"/>
      <c r="Q1160" s="283"/>
    </row>
    <row r="1161" spans="1:17" hidden="1">
      <c r="A1161" s="226"/>
      <c r="B1161" s="227" t="s">
        <v>73</v>
      </c>
      <c r="C1161" s="226" t="s">
        <v>43</v>
      </c>
      <c r="D1161" s="226" t="s">
        <v>43</v>
      </c>
      <c r="E1161" s="226" t="s">
        <v>43</v>
      </c>
      <c r="F1161" s="228">
        <f>F1159+F1160</f>
        <v>0</v>
      </c>
      <c r="I1161" s="213">
        <f>SUM(I1159:I1160)</f>
        <v>0</v>
      </c>
      <c r="J1161" s="213">
        <f>SUM(J1159:J1160)</f>
        <v>0</v>
      </c>
    </row>
    <row r="1162" spans="1:17" hidden="1">
      <c r="A1162" s="38"/>
      <c r="B1162" s="32"/>
      <c r="C1162" s="38"/>
      <c r="D1162" s="38"/>
      <c r="E1162" s="38"/>
      <c r="F1162" s="38"/>
    </row>
    <row r="1163" spans="1:17" hidden="1">
      <c r="A1163" s="2004" t="s">
        <v>519</v>
      </c>
      <c r="B1163" s="2004"/>
      <c r="C1163" s="2004"/>
      <c r="D1163" s="2004"/>
      <c r="E1163" s="2004"/>
      <c r="F1163" s="2004"/>
      <c r="G1163" s="2004"/>
      <c r="H1163" s="2004"/>
      <c r="I1163" s="2004"/>
      <c r="J1163" s="2004"/>
    </row>
    <row r="1164" spans="1:17" hidden="1">
      <c r="A1164" s="265"/>
      <c r="B1164" s="265"/>
      <c r="C1164" s="265"/>
      <c r="D1164" s="265"/>
      <c r="E1164" s="265"/>
      <c r="F1164" s="265"/>
      <c r="G1164" s="265"/>
      <c r="H1164" s="265"/>
      <c r="I1164" s="1986" t="s">
        <v>545</v>
      </c>
      <c r="J1164" s="1986"/>
    </row>
    <row r="1165" spans="1:17" s="38" customFormat="1" ht="54" hidden="1">
      <c r="A1165" s="260" t="s">
        <v>77</v>
      </c>
      <c r="B1165" s="260" t="s">
        <v>0</v>
      </c>
      <c r="C1165" s="260" t="s">
        <v>122</v>
      </c>
      <c r="D1165" s="260" t="s">
        <v>120</v>
      </c>
      <c r="E1165" s="260" t="s">
        <v>123</v>
      </c>
      <c r="F1165" s="260" t="s">
        <v>33</v>
      </c>
      <c r="I1165" s="215" t="s">
        <v>186</v>
      </c>
      <c r="J1165" s="215" t="s">
        <v>546</v>
      </c>
      <c r="K1165" s="163"/>
      <c r="O1165" s="41"/>
      <c r="P1165" s="41"/>
      <c r="Q1165" s="41"/>
    </row>
    <row r="1166" spans="1:17" s="38" customFormat="1" hidden="1">
      <c r="A1166" s="195">
        <v>1</v>
      </c>
      <c r="B1166" s="195">
        <v>2</v>
      </c>
      <c r="C1166" s="195">
        <v>4</v>
      </c>
      <c r="D1166" s="195">
        <v>5</v>
      </c>
      <c r="E1166" s="195">
        <v>6</v>
      </c>
      <c r="F1166" s="195">
        <v>7</v>
      </c>
      <c r="G1166" s="14"/>
      <c r="H1166" s="14"/>
      <c r="I1166" s="217"/>
      <c r="J1166" s="217"/>
      <c r="K1166" s="40"/>
      <c r="O1166" s="41"/>
      <c r="P1166" s="41"/>
      <c r="Q1166" s="41"/>
    </row>
    <row r="1167" spans="1:17" s="38" customFormat="1" hidden="1">
      <c r="A1167" s="260">
        <v>1</v>
      </c>
      <c r="B1167" s="31" t="s">
        <v>145</v>
      </c>
      <c r="C1167" s="258" t="e">
        <f>F1167/D1167</f>
        <v>#DIV/0!</v>
      </c>
      <c r="D1167" s="258"/>
      <c r="E1167" s="258"/>
      <c r="F1167" s="258"/>
      <c r="I1167" s="220"/>
      <c r="J1167" s="220"/>
      <c r="K1167" s="40"/>
      <c r="O1167" s="41"/>
      <c r="P1167" s="41"/>
      <c r="Q1167" s="41"/>
    </row>
    <row r="1168" spans="1:17" s="14" customFormat="1" hidden="1">
      <c r="A1168" s="260">
        <v>2</v>
      </c>
      <c r="B1168" s="31" t="s">
        <v>121</v>
      </c>
      <c r="C1168" s="258" t="e">
        <f t="shared" ref="C1168:C1171" si="27">F1168/D1168</f>
        <v>#DIV/0!</v>
      </c>
      <c r="D1168" s="258"/>
      <c r="E1168" s="258"/>
      <c r="F1168" s="258"/>
      <c r="G1168" s="38"/>
      <c r="H1168" s="38"/>
      <c r="I1168" s="220"/>
      <c r="J1168" s="220"/>
      <c r="K1168" s="186"/>
      <c r="O1168" s="286"/>
      <c r="P1168" s="286"/>
      <c r="Q1168" s="286"/>
    </row>
    <row r="1169" spans="1:17" s="38" customFormat="1" hidden="1">
      <c r="A1169" s="260">
        <v>3</v>
      </c>
      <c r="B1169" s="31" t="s">
        <v>146</v>
      </c>
      <c r="C1169" s="258" t="e">
        <f t="shared" si="27"/>
        <v>#DIV/0!</v>
      </c>
      <c r="D1169" s="258"/>
      <c r="E1169" s="258"/>
      <c r="F1169" s="258"/>
      <c r="I1169" s="220"/>
      <c r="J1169" s="220"/>
      <c r="K1169" s="40"/>
      <c r="O1169" s="41"/>
      <c r="P1169" s="41"/>
      <c r="Q1169" s="41"/>
    </row>
    <row r="1170" spans="1:17" s="38" customFormat="1" hidden="1">
      <c r="A1170" s="260">
        <v>4</v>
      </c>
      <c r="B1170" s="31" t="s">
        <v>147</v>
      </c>
      <c r="C1170" s="258" t="e">
        <f t="shared" si="27"/>
        <v>#DIV/0!</v>
      </c>
      <c r="D1170" s="258"/>
      <c r="E1170" s="258"/>
      <c r="F1170" s="258"/>
      <c r="I1170" s="220"/>
      <c r="J1170" s="220"/>
      <c r="K1170" s="40"/>
      <c r="O1170" s="41"/>
      <c r="P1170" s="41"/>
      <c r="Q1170" s="41"/>
    </row>
    <row r="1171" spans="1:17" s="38" customFormat="1" hidden="1">
      <c r="A1171" s="260">
        <v>5</v>
      </c>
      <c r="B1171" s="31" t="s">
        <v>623</v>
      </c>
      <c r="C1171" s="258" t="e">
        <f t="shared" si="27"/>
        <v>#DIV/0!</v>
      </c>
      <c r="D1171" s="258"/>
      <c r="E1171" s="258"/>
      <c r="F1171" s="258"/>
      <c r="I1171" s="220"/>
      <c r="J1171" s="220"/>
      <c r="K1171" s="40"/>
      <c r="O1171" s="41"/>
      <c r="P1171" s="41"/>
      <c r="Q1171" s="41"/>
    </row>
    <row r="1172" spans="1:17" s="38" customFormat="1" hidden="1">
      <c r="A1172" s="226"/>
      <c r="B1172" s="227" t="s">
        <v>73</v>
      </c>
      <c r="C1172" s="226" t="s">
        <v>74</v>
      </c>
      <c r="D1172" s="226" t="s">
        <v>74</v>
      </c>
      <c r="E1172" s="226" t="s">
        <v>74</v>
      </c>
      <c r="F1172" s="228">
        <f>SUM(F1167:F1171)</f>
        <v>0</v>
      </c>
      <c r="I1172" s="217">
        <f>SUM(I1167:I1171)</f>
        <v>0</v>
      </c>
      <c r="J1172" s="217">
        <f>SUM(J1167:J1171)</f>
        <v>0</v>
      </c>
      <c r="K1172" s="40"/>
      <c r="O1172" s="41"/>
      <c r="P1172" s="41"/>
      <c r="Q1172" s="41"/>
    </row>
    <row r="1173" spans="1:17" s="38" customFormat="1" hidden="1">
      <c r="B1173" s="32"/>
      <c r="G1173" s="149"/>
      <c r="H1173" s="149"/>
      <c r="I1173" s="149"/>
      <c r="J1173" s="149"/>
      <c r="K1173" s="40"/>
      <c r="O1173" s="41"/>
      <c r="P1173" s="41"/>
      <c r="Q1173" s="41"/>
    </row>
    <row r="1174" spans="1:17" s="38" customFormat="1" hidden="1">
      <c r="A1174" s="2017" t="s">
        <v>513</v>
      </c>
      <c r="B1174" s="2017"/>
      <c r="C1174" s="2017"/>
      <c r="D1174" s="2017"/>
      <c r="E1174" s="2017"/>
      <c r="F1174" s="2017"/>
      <c r="G1174" s="2017"/>
      <c r="H1174" s="2017"/>
      <c r="I1174" s="2017"/>
      <c r="J1174" s="2017"/>
      <c r="K1174" s="40"/>
      <c r="O1174" s="41"/>
      <c r="P1174" s="41"/>
      <c r="Q1174" s="41"/>
    </row>
    <row r="1175" spans="1:17" hidden="1">
      <c r="A1175" s="53"/>
      <c r="B1175" s="32"/>
      <c r="C1175" s="38"/>
      <c r="D1175" s="38"/>
      <c r="E1175" s="38"/>
      <c r="F1175" s="38"/>
      <c r="I1175" s="1986" t="s">
        <v>545</v>
      </c>
      <c r="J1175" s="1986"/>
    </row>
    <row r="1176" spans="1:17" ht="54" hidden="1">
      <c r="A1176" s="260" t="s">
        <v>77</v>
      </c>
      <c r="B1176" s="260" t="s">
        <v>67</v>
      </c>
      <c r="C1176" s="260" t="s">
        <v>124</v>
      </c>
      <c r="D1176" s="260" t="s">
        <v>125</v>
      </c>
      <c r="E1176" s="260" t="s">
        <v>520</v>
      </c>
      <c r="I1176" s="215" t="s">
        <v>186</v>
      </c>
      <c r="J1176" s="215" t="s">
        <v>546</v>
      </c>
      <c r="K1176" s="209"/>
    </row>
    <row r="1177" spans="1:17" hidden="1">
      <c r="A1177" s="195">
        <v>1</v>
      </c>
      <c r="B1177" s="195">
        <v>2</v>
      </c>
      <c r="C1177" s="195">
        <v>3</v>
      </c>
      <c r="D1177" s="195">
        <v>4</v>
      </c>
      <c r="E1177" s="195">
        <v>5</v>
      </c>
      <c r="F1177" s="160"/>
      <c r="G1177" s="160"/>
      <c r="H1177" s="160"/>
      <c r="I1177" s="217"/>
      <c r="J1177" s="217"/>
    </row>
    <row r="1178" spans="1:17" hidden="1">
      <c r="A1178" s="260">
        <v>1</v>
      </c>
      <c r="B1178" s="31"/>
      <c r="C1178" s="260"/>
      <c r="D1178" s="34"/>
      <c r="E1178" s="258"/>
      <c r="I1178" s="220"/>
      <c r="J1178" s="220"/>
    </row>
    <row r="1179" spans="1:17" s="160" customFormat="1" hidden="1">
      <c r="A1179" s="260">
        <v>2</v>
      </c>
      <c r="B1179" s="31"/>
      <c r="C1179" s="260"/>
      <c r="D1179" s="34"/>
      <c r="E1179" s="258"/>
      <c r="F1179" s="149"/>
      <c r="G1179" s="149"/>
      <c r="H1179" s="149"/>
      <c r="I1179" s="220"/>
      <c r="J1179" s="220"/>
      <c r="K1179" s="161"/>
      <c r="O1179" s="283"/>
      <c r="P1179" s="283"/>
      <c r="Q1179" s="283"/>
    </row>
    <row r="1180" spans="1:17" hidden="1">
      <c r="A1180" s="260">
        <v>3</v>
      </c>
      <c r="B1180" s="31"/>
      <c r="C1180" s="260"/>
      <c r="D1180" s="34"/>
      <c r="E1180" s="258"/>
      <c r="I1180" s="220"/>
      <c r="J1180" s="220"/>
      <c r="P1180" s="188"/>
      <c r="Q1180" s="290"/>
    </row>
    <row r="1181" spans="1:17" hidden="1">
      <c r="A1181" s="260">
        <v>4</v>
      </c>
      <c r="B1181" s="31"/>
      <c r="C1181" s="260"/>
      <c r="D1181" s="34"/>
      <c r="E1181" s="258"/>
      <c r="I1181" s="220"/>
      <c r="J1181" s="220"/>
      <c r="P1181" s="188"/>
      <c r="Q1181" s="290"/>
    </row>
    <row r="1182" spans="1:17" hidden="1">
      <c r="A1182" s="226"/>
      <c r="B1182" s="227" t="s">
        <v>73</v>
      </c>
      <c r="C1182" s="226" t="s">
        <v>74</v>
      </c>
      <c r="D1182" s="226" t="s">
        <v>74</v>
      </c>
      <c r="E1182" s="228">
        <f>SUM(E1178:E1181)</f>
        <v>0</v>
      </c>
      <c r="I1182" s="217">
        <f>SUM(I1178:I1181)</f>
        <v>0</v>
      </c>
      <c r="J1182" s="217">
        <f>SUM(J1178:J1181)</f>
        <v>0</v>
      </c>
      <c r="P1182" s="188"/>
      <c r="Q1182" s="290"/>
    </row>
    <row r="1183" spans="1:17">
      <c r="A1183" s="38"/>
      <c r="B1183" s="32"/>
      <c r="C1183" s="38"/>
      <c r="D1183" s="38"/>
      <c r="E1183" s="38"/>
      <c r="F1183" s="38"/>
      <c r="P1183" s="188"/>
      <c r="Q1183" s="290"/>
    </row>
    <row r="1184" spans="1:17">
      <c r="A1184" s="2016" t="s">
        <v>491</v>
      </c>
      <c r="B1184" s="2016"/>
      <c r="C1184" s="2016"/>
      <c r="D1184" s="2016"/>
      <c r="E1184" s="2016"/>
      <c r="F1184" s="2016"/>
      <c r="G1184" s="2016"/>
      <c r="H1184" s="2016"/>
      <c r="I1184" s="2016"/>
      <c r="J1184" s="2016"/>
      <c r="P1184" s="188"/>
    </row>
    <row r="1185" spans="1:17">
      <c r="A1185" s="51"/>
      <c r="B1185" s="32"/>
      <c r="C1185" s="38"/>
      <c r="D1185" s="38"/>
      <c r="E1185" s="38"/>
      <c r="F1185" s="38"/>
      <c r="P1185" s="188"/>
    </row>
    <row r="1186" spans="1:17">
      <c r="A1186" s="51"/>
      <c r="B1186" s="32"/>
      <c r="C1186" s="38"/>
      <c r="D1186" s="38"/>
      <c r="E1186" s="38"/>
      <c r="F1186" s="38"/>
      <c r="I1186" s="1986" t="s">
        <v>545</v>
      </c>
      <c r="J1186" s="1986"/>
      <c r="K1186" s="210"/>
    </row>
    <row r="1187" spans="1:17" ht="54">
      <c r="A1187" s="260" t="s">
        <v>77</v>
      </c>
      <c r="B1187" s="260" t="s">
        <v>67</v>
      </c>
      <c r="C1187" s="260" t="s">
        <v>127</v>
      </c>
      <c r="D1187" s="260" t="s">
        <v>490</v>
      </c>
      <c r="F1187" s="38"/>
      <c r="I1187" s="215" t="s">
        <v>186</v>
      </c>
      <c r="J1187" s="215" t="s">
        <v>546</v>
      </c>
      <c r="P1187" s="188"/>
    </row>
    <row r="1188" spans="1:17">
      <c r="A1188" s="195">
        <v>1</v>
      </c>
      <c r="B1188" s="195">
        <v>2</v>
      </c>
      <c r="C1188" s="195">
        <v>3</v>
      </c>
      <c r="D1188" s="195">
        <v>4</v>
      </c>
      <c r="E1188" s="160"/>
      <c r="F1188" s="14"/>
      <c r="G1188" s="160"/>
      <c r="H1188" s="160"/>
      <c r="I1188" s="217"/>
      <c r="J1188" s="217"/>
      <c r="P1188" s="188"/>
    </row>
    <row r="1189" spans="1:17" ht="45.6">
      <c r="A1189" s="260">
        <v>1</v>
      </c>
      <c r="B1189" s="36" t="s">
        <v>935</v>
      </c>
      <c r="C1189" s="34">
        <v>1</v>
      </c>
      <c r="D1189" s="258"/>
      <c r="F1189" s="38"/>
      <c r="I1189" s="220"/>
      <c r="J1189" s="220"/>
      <c r="P1189" s="188"/>
    </row>
    <row r="1190" spans="1:17" s="160" customFormat="1">
      <c r="A1190" s="260"/>
      <c r="B1190" s="36"/>
      <c r="C1190" s="34"/>
      <c r="D1190" s="258"/>
      <c r="E1190" s="149"/>
      <c r="F1190" s="57"/>
      <c r="G1190" s="149"/>
      <c r="H1190" s="149"/>
      <c r="I1190" s="220"/>
      <c r="J1190" s="220"/>
      <c r="K1190" s="161"/>
      <c r="O1190" s="283"/>
      <c r="P1190" s="281"/>
      <c r="Q1190" s="283"/>
    </row>
    <row r="1191" spans="1:17" hidden="1">
      <c r="A1191" s="260"/>
      <c r="B1191" s="36"/>
      <c r="C1191" s="34"/>
      <c r="D1191" s="258"/>
      <c r="F1191" s="38"/>
      <c r="I1191" s="220"/>
      <c r="J1191" s="220"/>
      <c r="P1191" s="188"/>
      <c r="Q1191" s="290"/>
    </row>
    <row r="1192" spans="1:17" hidden="1">
      <c r="A1192" s="260"/>
      <c r="B1192" s="36"/>
      <c r="C1192" s="34"/>
      <c r="D1192" s="258"/>
      <c r="F1192" s="38"/>
      <c r="I1192" s="220"/>
      <c r="J1192" s="220"/>
      <c r="P1192" s="188"/>
      <c r="Q1192" s="290"/>
    </row>
    <row r="1193" spans="1:17">
      <c r="A1193" s="226"/>
      <c r="B1193" s="227" t="s">
        <v>73</v>
      </c>
      <c r="C1193" s="226" t="s">
        <v>74</v>
      </c>
      <c r="D1193" s="228">
        <f>SUM(D1189:D1192)</f>
        <v>0</v>
      </c>
      <c r="F1193" s="38"/>
      <c r="I1193" s="217">
        <f>SUM(I1189:I1192)</f>
        <v>0</v>
      </c>
      <c r="J1193" s="217">
        <f>SUM(J1189:J1192)</f>
        <v>0</v>
      </c>
      <c r="P1193" s="188"/>
      <c r="Q1193" s="290"/>
    </row>
    <row r="1194" spans="1:17">
      <c r="A1194" s="56"/>
      <c r="B1194" s="32"/>
      <c r="C1194" s="38"/>
      <c r="D1194" s="38"/>
      <c r="E1194" s="38"/>
      <c r="F1194" s="38"/>
      <c r="P1194" s="188"/>
      <c r="Q1194" s="290"/>
    </row>
    <row r="1195" spans="1:17" hidden="1">
      <c r="A1195" s="2018" t="s">
        <v>521</v>
      </c>
      <c r="B1195" s="2018"/>
      <c r="C1195" s="2018"/>
      <c r="D1195" s="2018"/>
      <c r="E1195" s="2018"/>
      <c r="F1195" s="2018"/>
      <c r="G1195" s="2018"/>
      <c r="H1195" s="2018"/>
      <c r="I1195" s="2018"/>
      <c r="J1195" s="2018"/>
      <c r="P1195" s="188"/>
    </row>
    <row r="1196" spans="1:17" hidden="1">
      <c r="A1196" s="51"/>
      <c r="B1196" s="32"/>
      <c r="C1196" s="38"/>
      <c r="D1196" s="38"/>
      <c r="E1196" s="38"/>
      <c r="F1196" s="38"/>
      <c r="P1196" s="188"/>
    </row>
    <row r="1197" spans="1:17" hidden="1">
      <c r="A1197" s="51"/>
      <c r="B1197" s="32"/>
      <c r="C1197" s="38"/>
      <c r="D1197" s="38"/>
      <c r="E1197" s="38"/>
      <c r="F1197" s="38"/>
      <c r="I1197" s="1986" t="s">
        <v>545</v>
      </c>
      <c r="J1197" s="1986"/>
      <c r="K1197" s="211"/>
      <c r="P1197" s="188"/>
    </row>
    <row r="1198" spans="1:17" ht="54" hidden="1">
      <c r="A1198" s="260" t="s">
        <v>77</v>
      </c>
      <c r="B1198" s="260" t="s">
        <v>67</v>
      </c>
      <c r="C1198" s="260" t="s">
        <v>127</v>
      </c>
      <c r="D1198" s="260" t="s">
        <v>490</v>
      </c>
      <c r="F1198" s="38"/>
      <c r="I1198" s="215" t="s">
        <v>186</v>
      </c>
      <c r="J1198" s="215" t="s">
        <v>546</v>
      </c>
      <c r="P1198" s="188"/>
    </row>
    <row r="1199" spans="1:17" hidden="1">
      <c r="A1199" s="195">
        <v>1</v>
      </c>
      <c r="B1199" s="195">
        <v>2</v>
      </c>
      <c r="C1199" s="195">
        <v>3</v>
      </c>
      <c r="D1199" s="195">
        <v>4</v>
      </c>
      <c r="E1199" s="160"/>
      <c r="F1199" s="14"/>
      <c r="G1199" s="160"/>
      <c r="H1199" s="160"/>
      <c r="I1199" s="217"/>
      <c r="J1199" s="217"/>
      <c r="P1199" s="188"/>
    </row>
    <row r="1200" spans="1:17" hidden="1">
      <c r="A1200" s="260">
        <v>1</v>
      </c>
      <c r="B1200" s="36"/>
      <c r="C1200" s="34"/>
      <c r="D1200" s="258"/>
      <c r="F1200" s="38"/>
      <c r="G1200" s="157"/>
      <c r="I1200" s="220"/>
      <c r="J1200" s="220"/>
      <c r="P1200" s="188"/>
    </row>
    <row r="1201" spans="1:17" s="160" customFormat="1" hidden="1">
      <c r="A1201" s="260">
        <v>2</v>
      </c>
      <c r="B1201" s="36"/>
      <c r="C1201" s="34"/>
      <c r="D1201" s="258"/>
      <c r="E1201" s="149"/>
      <c r="F1201" s="38"/>
      <c r="G1201" s="149"/>
      <c r="H1201" s="149"/>
      <c r="I1201" s="220"/>
      <c r="J1201" s="220"/>
      <c r="K1201" s="161"/>
      <c r="O1201" s="283"/>
      <c r="P1201" s="281"/>
      <c r="Q1201" s="283"/>
    </row>
    <row r="1202" spans="1:17" hidden="1">
      <c r="A1202" s="260"/>
      <c r="B1202" s="36"/>
      <c r="C1202" s="34"/>
      <c r="D1202" s="258"/>
      <c r="F1202" s="38"/>
      <c r="I1202" s="220"/>
      <c r="J1202" s="220"/>
      <c r="P1202" s="188"/>
      <c r="Q1202" s="290"/>
    </row>
    <row r="1203" spans="1:17" hidden="1">
      <c r="A1203" s="260"/>
      <c r="B1203" s="36"/>
      <c r="C1203" s="34"/>
      <c r="D1203" s="258"/>
      <c r="F1203" s="38"/>
      <c r="I1203" s="220"/>
      <c r="J1203" s="220"/>
      <c r="P1203" s="188"/>
      <c r="Q1203" s="290"/>
    </row>
    <row r="1204" spans="1:17" hidden="1">
      <c r="A1204" s="226"/>
      <c r="B1204" s="227" t="s">
        <v>73</v>
      </c>
      <c r="C1204" s="226" t="s">
        <v>74</v>
      </c>
      <c r="D1204" s="228">
        <f>SUM(D1200:D1203)</f>
        <v>0</v>
      </c>
      <c r="F1204" s="38"/>
      <c r="I1204" s="217">
        <f>SUM(I1200:I1203)</f>
        <v>0</v>
      </c>
      <c r="J1204" s="217">
        <f>SUM(J1200:J1203)</f>
        <v>0</v>
      </c>
      <c r="P1204" s="188"/>
      <c r="Q1204" s="290"/>
    </row>
    <row r="1205" spans="1:17" hidden="1">
      <c r="A1205" s="56"/>
      <c r="B1205" s="32"/>
      <c r="C1205" s="38"/>
      <c r="D1205" s="38"/>
      <c r="E1205" s="38"/>
      <c r="F1205" s="38"/>
      <c r="P1205" s="188"/>
      <c r="Q1205" s="290"/>
    </row>
    <row r="1206" spans="1:17" hidden="1">
      <c r="A1206" s="2004" t="s">
        <v>523</v>
      </c>
      <c r="B1206" s="2004"/>
      <c r="C1206" s="2004"/>
      <c r="D1206" s="2004"/>
      <c r="E1206" s="2004"/>
      <c r="F1206" s="2004"/>
      <c r="G1206" s="2004"/>
      <c r="H1206" s="2004"/>
      <c r="I1206" s="2004"/>
      <c r="J1206" s="2004"/>
      <c r="P1206" s="188"/>
    </row>
    <row r="1207" spans="1:17" hidden="1">
      <c r="A1207" s="2012"/>
      <c r="B1207" s="2012"/>
      <c r="C1207" s="2012"/>
      <c r="D1207" s="2012"/>
      <c r="E1207" s="2012"/>
      <c r="F1207" s="38"/>
      <c r="I1207" s="1986" t="s">
        <v>545</v>
      </c>
      <c r="J1207" s="1986"/>
      <c r="P1207" s="188"/>
    </row>
    <row r="1208" spans="1:17" ht="54" hidden="1">
      <c r="A1208" s="260" t="s">
        <v>68</v>
      </c>
      <c r="B1208" s="260" t="s">
        <v>67</v>
      </c>
      <c r="C1208" s="260" t="s">
        <v>80</v>
      </c>
      <c r="D1208" s="260" t="s">
        <v>128</v>
      </c>
      <c r="E1208" s="260" t="s">
        <v>33</v>
      </c>
      <c r="I1208" s="215" t="s">
        <v>186</v>
      </c>
      <c r="J1208" s="215" t="s">
        <v>546</v>
      </c>
      <c r="P1208" s="188"/>
    </row>
    <row r="1209" spans="1:17" hidden="1">
      <c r="A1209" s="195">
        <v>1</v>
      </c>
      <c r="B1209" s="195">
        <v>2</v>
      </c>
      <c r="C1209" s="195">
        <v>3</v>
      </c>
      <c r="D1209" s="195">
        <v>4</v>
      </c>
      <c r="E1209" s="195">
        <v>5</v>
      </c>
      <c r="F1209" s="160"/>
      <c r="G1209" s="160"/>
      <c r="H1209" s="160"/>
      <c r="I1209" s="217"/>
      <c r="J1209" s="217"/>
      <c r="P1209" s="188"/>
    </row>
    <row r="1210" spans="1:17" hidden="1">
      <c r="A1210" s="260"/>
      <c r="B1210" s="31"/>
      <c r="C1210" s="260"/>
      <c r="D1210" s="258"/>
      <c r="E1210" s="258"/>
      <c r="I1210" s="220"/>
      <c r="J1210" s="220"/>
      <c r="P1210" s="188"/>
    </row>
    <row r="1211" spans="1:17" s="160" customFormat="1" hidden="1">
      <c r="A1211" s="260"/>
      <c r="B1211" s="31"/>
      <c r="C1211" s="260"/>
      <c r="D1211" s="258"/>
      <c r="E1211" s="258"/>
      <c r="F1211" s="149"/>
      <c r="G1211" s="149"/>
      <c r="H1211" s="149"/>
      <c r="I1211" s="220"/>
      <c r="J1211" s="220"/>
      <c r="K1211" s="161"/>
      <c r="O1211" s="283"/>
      <c r="P1211" s="281"/>
      <c r="Q1211" s="283"/>
    </row>
    <row r="1212" spans="1:17" hidden="1">
      <c r="A1212" s="260"/>
      <c r="B1212" s="31"/>
      <c r="C1212" s="260"/>
      <c r="D1212" s="258"/>
      <c r="E1212" s="258"/>
      <c r="I1212" s="220"/>
      <c r="J1212" s="220"/>
      <c r="P1212" s="188"/>
      <c r="Q1212" s="290"/>
    </row>
    <row r="1213" spans="1:17" hidden="1">
      <c r="A1213" s="260"/>
      <c r="B1213" s="31"/>
      <c r="C1213" s="260"/>
      <c r="D1213" s="258"/>
      <c r="E1213" s="258"/>
      <c r="I1213" s="220"/>
      <c r="J1213" s="220"/>
      <c r="P1213" s="188"/>
      <c r="Q1213" s="290"/>
    </row>
    <row r="1214" spans="1:17" hidden="1">
      <c r="A1214" s="226"/>
      <c r="B1214" s="227" t="s">
        <v>73</v>
      </c>
      <c r="C1214" s="226"/>
      <c r="D1214" s="226" t="s">
        <v>74</v>
      </c>
      <c r="E1214" s="228">
        <f>E1213+E1210+E1211+E1212</f>
        <v>0</v>
      </c>
      <c r="I1214" s="217">
        <f>SUM(I1210:I1213)</f>
        <v>0</v>
      </c>
      <c r="J1214" s="217">
        <f>SUM(J1210:J1213)</f>
        <v>0</v>
      </c>
      <c r="P1214" s="188"/>
      <c r="Q1214" s="290"/>
    </row>
    <row r="1215" spans="1:17">
      <c r="A1215" s="38"/>
      <c r="B1215" s="32"/>
      <c r="C1215" s="38"/>
      <c r="D1215" s="38"/>
      <c r="E1215" s="38"/>
      <c r="F1215" s="38"/>
      <c r="P1215" s="188"/>
      <c r="Q1215" s="290"/>
    </row>
    <row r="1216" spans="1:17">
      <c r="A1216" s="2004" t="s">
        <v>524</v>
      </c>
      <c r="B1216" s="2004"/>
      <c r="C1216" s="2004"/>
      <c r="D1216" s="2004"/>
      <c r="E1216" s="2004"/>
      <c r="F1216" s="2004"/>
      <c r="G1216" s="2004"/>
      <c r="H1216" s="2004"/>
      <c r="I1216" s="2004"/>
      <c r="J1216" s="2004"/>
      <c r="P1216" s="188"/>
    </row>
    <row r="1217" spans="1:17">
      <c r="A1217" s="2012"/>
      <c r="B1217" s="2012"/>
      <c r="C1217" s="2012"/>
      <c r="D1217" s="2012"/>
      <c r="E1217" s="2012"/>
      <c r="F1217" s="2012"/>
      <c r="I1217" s="1986" t="s">
        <v>545</v>
      </c>
      <c r="J1217" s="1986"/>
      <c r="P1217" s="188"/>
    </row>
    <row r="1218" spans="1:17" ht="54">
      <c r="A1218" s="260" t="s">
        <v>77</v>
      </c>
      <c r="B1218" s="260" t="s">
        <v>67</v>
      </c>
      <c r="C1218" s="260" t="s">
        <v>131</v>
      </c>
      <c r="D1218" s="260" t="s">
        <v>80</v>
      </c>
      <c r="E1218" s="260" t="s">
        <v>132</v>
      </c>
      <c r="F1218" s="260" t="s">
        <v>33</v>
      </c>
      <c r="I1218" s="215" t="s">
        <v>186</v>
      </c>
      <c r="J1218" s="215" t="s">
        <v>546</v>
      </c>
      <c r="K1218" s="163"/>
      <c r="L1218" s="163"/>
      <c r="P1218" s="188"/>
    </row>
    <row r="1219" spans="1:17">
      <c r="A1219" s="195">
        <v>1</v>
      </c>
      <c r="B1219" s="195">
        <v>2</v>
      </c>
      <c r="C1219" s="195">
        <v>3</v>
      </c>
      <c r="D1219" s="195">
        <v>4</v>
      </c>
      <c r="E1219" s="195">
        <v>5</v>
      </c>
      <c r="F1219" s="195">
        <v>6</v>
      </c>
      <c r="G1219" s="160"/>
      <c r="H1219" s="160"/>
      <c r="I1219" s="217"/>
      <c r="J1219" s="217"/>
      <c r="P1219" s="188"/>
    </row>
    <row r="1220" spans="1:17">
      <c r="A1220" s="260">
        <v>1</v>
      </c>
      <c r="B1220" s="31" t="s">
        <v>936</v>
      </c>
      <c r="C1220" s="260" t="s">
        <v>877</v>
      </c>
      <c r="D1220" s="260">
        <v>15</v>
      </c>
      <c r="E1220" s="258">
        <v>84</v>
      </c>
      <c r="F1220" s="258"/>
      <c r="I1220" s="220"/>
      <c r="J1220" s="220"/>
      <c r="P1220" s="188"/>
    </row>
    <row r="1221" spans="1:17" s="160" customFormat="1">
      <c r="A1221" s="260">
        <v>2</v>
      </c>
      <c r="B1221" s="31"/>
      <c r="C1221" s="260"/>
      <c r="D1221" s="260"/>
      <c r="E1221" s="258"/>
      <c r="F1221" s="258"/>
      <c r="G1221" s="149"/>
      <c r="H1221" s="149"/>
      <c r="I1221" s="220"/>
      <c r="J1221" s="220"/>
      <c r="K1221" s="161"/>
      <c r="O1221" s="283"/>
      <c r="P1221" s="281"/>
      <c r="Q1221" s="283"/>
    </row>
    <row r="1222" spans="1:17" hidden="1">
      <c r="A1222" s="260">
        <v>3</v>
      </c>
      <c r="B1222" s="31"/>
      <c r="C1222" s="260"/>
      <c r="D1222" s="260"/>
      <c r="E1222" s="258"/>
      <c r="F1222" s="258"/>
      <c r="I1222" s="220"/>
      <c r="J1222" s="220"/>
      <c r="K1222" s="158"/>
      <c r="P1222" s="188"/>
      <c r="Q1222" s="290"/>
    </row>
    <row r="1223" spans="1:17" hidden="1">
      <c r="A1223" s="260">
        <v>4</v>
      </c>
      <c r="B1223" s="31"/>
      <c r="C1223" s="260"/>
      <c r="D1223" s="260"/>
      <c r="E1223" s="258"/>
      <c r="F1223" s="258"/>
      <c r="I1223" s="220"/>
      <c r="J1223" s="220"/>
      <c r="P1223" s="188"/>
      <c r="Q1223" s="290"/>
    </row>
    <row r="1224" spans="1:17">
      <c r="A1224" s="226"/>
      <c r="B1224" s="227" t="s">
        <v>73</v>
      </c>
      <c r="C1224" s="226" t="s">
        <v>74</v>
      </c>
      <c r="D1224" s="226" t="s">
        <v>74</v>
      </c>
      <c r="E1224" s="226" t="s">
        <v>74</v>
      </c>
      <c r="F1224" s="228">
        <f>F1223+F1221+F1222+F1220</f>
        <v>0</v>
      </c>
      <c r="I1224" s="217">
        <f>SUM(I1220:I1223)</f>
        <v>0</v>
      </c>
      <c r="J1224" s="217">
        <f>SUM(J1220:J1223)</f>
        <v>0</v>
      </c>
      <c r="P1224" s="188"/>
      <c r="Q1224" s="290"/>
    </row>
    <row r="1225" spans="1:17">
      <c r="A1225" s="38"/>
      <c r="B1225" s="32"/>
      <c r="C1225" s="38"/>
      <c r="D1225" s="38"/>
      <c r="E1225" s="38"/>
      <c r="F1225" s="57"/>
      <c r="P1225" s="188"/>
      <c r="Q1225" s="290"/>
    </row>
    <row r="1226" spans="1:17" hidden="1">
      <c r="A1226" s="2004" t="s">
        <v>525</v>
      </c>
      <c r="B1226" s="2004"/>
      <c r="C1226" s="2004"/>
      <c r="D1226" s="2004"/>
      <c r="E1226" s="2004"/>
      <c r="F1226" s="2004"/>
      <c r="G1226" s="2004"/>
      <c r="H1226" s="2004"/>
      <c r="I1226" s="2004"/>
      <c r="J1226" s="2004"/>
      <c r="P1226" s="188"/>
    </row>
    <row r="1227" spans="1:17" hidden="1">
      <c r="A1227" s="2012"/>
      <c r="B1227" s="2012"/>
      <c r="C1227" s="2012"/>
      <c r="D1227" s="2012"/>
      <c r="E1227" s="2012"/>
      <c r="F1227" s="2012"/>
      <c r="I1227" s="1986" t="s">
        <v>545</v>
      </c>
      <c r="J1227" s="1986"/>
      <c r="P1227" s="188"/>
    </row>
    <row r="1228" spans="1:17" ht="54" hidden="1">
      <c r="A1228" s="260" t="s">
        <v>77</v>
      </c>
      <c r="B1228" s="260" t="s">
        <v>67</v>
      </c>
      <c r="C1228" s="260" t="s">
        <v>131</v>
      </c>
      <c r="D1228" s="260" t="s">
        <v>80</v>
      </c>
      <c r="E1228" s="260" t="s">
        <v>132</v>
      </c>
      <c r="F1228" s="260" t="s">
        <v>33</v>
      </c>
      <c r="I1228" s="215" t="s">
        <v>186</v>
      </c>
      <c r="J1228" s="215" t="s">
        <v>546</v>
      </c>
      <c r="K1228" s="163"/>
      <c r="L1228" s="163"/>
      <c r="P1228" s="188"/>
    </row>
    <row r="1229" spans="1:17" hidden="1">
      <c r="A1229" s="195">
        <v>1</v>
      </c>
      <c r="B1229" s="195">
        <v>2</v>
      </c>
      <c r="C1229" s="195">
        <v>3</v>
      </c>
      <c r="D1229" s="195">
        <v>4</v>
      </c>
      <c r="E1229" s="195">
        <v>5</v>
      </c>
      <c r="F1229" s="195">
        <v>6</v>
      </c>
      <c r="G1229" s="160"/>
      <c r="H1229" s="160"/>
      <c r="I1229" s="217"/>
      <c r="J1229" s="217"/>
      <c r="P1229" s="188"/>
    </row>
    <row r="1230" spans="1:17" hidden="1">
      <c r="A1230" s="260">
        <v>1</v>
      </c>
      <c r="B1230" s="31"/>
      <c r="C1230" s="260"/>
      <c r="D1230" s="260"/>
      <c r="E1230" s="258" t="e">
        <f>F1230/D1230</f>
        <v>#DIV/0!</v>
      </c>
      <c r="F1230" s="258"/>
      <c r="I1230" s="220"/>
      <c r="J1230" s="220"/>
      <c r="P1230" s="188"/>
    </row>
    <row r="1231" spans="1:17" s="160" customFormat="1" hidden="1">
      <c r="A1231" s="260">
        <v>2</v>
      </c>
      <c r="B1231" s="31"/>
      <c r="C1231" s="35"/>
      <c r="D1231" s="35"/>
      <c r="E1231" s="258" t="e">
        <f t="shared" ref="E1231:E1233" si="28">F1231/D1231</f>
        <v>#DIV/0!</v>
      </c>
      <c r="F1231" s="258"/>
      <c r="G1231" s="149"/>
      <c r="H1231" s="149"/>
      <c r="I1231" s="220"/>
      <c r="J1231" s="220"/>
      <c r="K1231" s="161"/>
      <c r="O1231" s="283"/>
      <c r="P1231" s="281"/>
      <c r="Q1231" s="283"/>
    </row>
    <row r="1232" spans="1:17" hidden="1">
      <c r="A1232" s="260"/>
      <c r="B1232" s="31"/>
      <c r="C1232" s="35"/>
      <c r="D1232" s="35"/>
      <c r="E1232" s="258" t="e">
        <f t="shared" si="28"/>
        <v>#DIV/0!</v>
      </c>
      <c r="F1232" s="258"/>
      <c r="I1232" s="220"/>
      <c r="J1232" s="220"/>
      <c r="P1232" s="188"/>
    </row>
    <row r="1233" spans="1:17" hidden="1">
      <c r="A1233" s="260">
        <v>3</v>
      </c>
      <c r="B1233" s="31"/>
      <c r="C1233" s="260"/>
      <c r="D1233" s="260"/>
      <c r="E1233" s="258" t="e">
        <f t="shared" si="28"/>
        <v>#DIV/0!</v>
      </c>
      <c r="F1233" s="258"/>
      <c r="I1233" s="220"/>
      <c r="J1233" s="220"/>
      <c r="P1233" s="188"/>
    </row>
    <row r="1234" spans="1:17" hidden="1">
      <c r="A1234" s="226"/>
      <c r="B1234" s="227" t="s">
        <v>73</v>
      </c>
      <c r="C1234" s="226" t="s">
        <v>74</v>
      </c>
      <c r="D1234" s="226" t="s">
        <v>74</v>
      </c>
      <c r="E1234" s="226" t="s">
        <v>74</v>
      </c>
      <c r="F1234" s="228">
        <f>F1233+F1231+F1230+F1232</f>
        <v>0</v>
      </c>
      <c r="I1234" s="217">
        <f>SUM(I1230:I1233)</f>
        <v>0</v>
      </c>
      <c r="J1234" s="217">
        <f>SUM(J1230:J1233)</f>
        <v>0</v>
      </c>
      <c r="P1234" s="188"/>
    </row>
    <row r="1235" spans="1:17" hidden="1">
      <c r="A1235" s="38"/>
      <c r="B1235" s="32"/>
      <c r="C1235" s="38"/>
      <c r="D1235" s="38"/>
      <c r="E1235" s="38"/>
      <c r="F1235" s="57"/>
      <c r="P1235" s="188"/>
    </row>
    <row r="1236" spans="1:17" hidden="1">
      <c r="A1236" s="2004" t="s">
        <v>526</v>
      </c>
      <c r="B1236" s="2004"/>
      <c r="C1236" s="2004"/>
      <c r="D1236" s="2004"/>
      <c r="E1236" s="2004"/>
      <c r="F1236" s="2004"/>
      <c r="G1236" s="2004"/>
      <c r="H1236" s="2004"/>
      <c r="I1236" s="2004"/>
      <c r="J1236" s="2004"/>
      <c r="P1236" s="188"/>
    </row>
    <row r="1237" spans="1:17" hidden="1">
      <c r="A1237" s="2012"/>
      <c r="B1237" s="2012"/>
      <c r="C1237" s="2012"/>
      <c r="D1237" s="2012"/>
      <c r="E1237" s="2012"/>
      <c r="F1237" s="2012"/>
      <c r="I1237" s="1986" t="s">
        <v>545</v>
      </c>
      <c r="J1237" s="1986"/>
      <c r="P1237" s="188"/>
    </row>
    <row r="1238" spans="1:17" ht="54" hidden="1">
      <c r="A1238" s="260" t="s">
        <v>77</v>
      </c>
      <c r="B1238" s="260" t="s">
        <v>67</v>
      </c>
      <c r="C1238" s="260" t="s">
        <v>131</v>
      </c>
      <c r="D1238" s="260" t="s">
        <v>80</v>
      </c>
      <c r="E1238" s="260" t="s">
        <v>132</v>
      </c>
      <c r="F1238" s="260" t="s">
        <v>33</v>
      </c>
      <c r="I1238" s="215" t="s">
        <v>186</v>
      </c>
      <c r="J1238" s="215" t="s">
        <v>546</v>
      </c>
      <c r="K1238" s="163"/>
      <c r="L1238" s="163"/>
      <c r="P1238" s="188"/>
    </row>
    <row r="1239" spans="1:17" hidden="1">
      <c r="A1239" s="195">
        <v>1</v>
      </c>
      <c r="B1239" s="195">
        <v>2</v>
      </c>
      <c r="C1239" s="195">
        <v>3</v>
      </c>
      <c r="D1239" s="195">
        <v>4</v>
      </c>
      <c r="E1239" s="195">
        <v>5</v>
      </c>
      <c r="F1239" s="195">
        <v>6</v>
      </c>
      <c r="G1239" s="160"/>
      <c r="H1239" s="160"/>
      <c r="I1239" s="217"/>
      <c r="J1239" s="217"/>
      <c r="P1239" s="188"/>
    </row>
    <row r="1240" spans="1:17" hidden="1">
      <c r="A1240" s="260">
        <v>1</v>
      </c>
      <c r="B1240" s="31"/>
      <c r="C1240" s="260"/>
      <c r="D1240" s="260"/>
      <c r="E1240" s="258" t="e">
        <f>F1240/D1240</f>
        <v>#DIV/0!</v>
      </c>
      <c r="F1240" s="258"/>
      <c r="I1240" s="220"/>
      <c r="J1240" s="220"/>
      <c r="P1240" s="188"/>
    </row>
    <row r="1241" spans="1:17" s="160" customFormat="1" hidden="1">
      <c r="A1241" s="260">
        <v>2</v>
      </c>
      <c r="B1241" s="31"/>
      <c r="C1241" s="35"/>
      <c r="D1241" s="35"/>
      <c r="E1241" s="258" t="e">
        <f t="shared" ref="E1241:E1243" si="29">F1241/D1241</f>
        <v>#DIV/0!</v>
      </c>
      <c r="F1241" s="258"/>
      <c r="G1241" s="149"/>
      <c r="H1241" s="149"/>
      <c r="I1241" s="220"/>
      <c r="J1241" s="220"/>
      <c r="K1241" s="161"/>
      <c r="O1241" s="283"/>
      <c r="P1241" s="281"/>
      <c r="Q1241" s="283"/>
    </row>
    <row r="1242" spans="1:17" hidden="1">
      <c r="A1242" s="260"/>
      <c r="B1242" s="31"/>
      <c r="C1242" s="35"/>
      <c r="D1242" s="35"/>
      <c r="E1242" s="258" t="e">
        <f t="shared" si="29"/>
        <v>#DIV/0!</v>
      </c>
      <c r="F1242" s="258"/>
      <c r="I1242" s="220"/>
      <c r="J1242" s="220"/>
      <c r="P1242" s="188"/>
    </row>
    <row r="1243" spans="1:17" hidden="1">
      <c r="A1243" s="260">
        <v>3</v>
      </c>
      <c r="B1243" s="31"/>
      <c r="C1243" s="260"/>
      <c r="D1243" s="260"/>
      <c r="E1243" s="258" t="e">
        <f t="shared" si="29"/>
        <v>#DIV/0!</v>
      </c>
      <c r="F1243" s="258"/>
      <c r="I1243" s="220"/>
      <c r="J1243" s="220"/>
      <c r="P1243" s="188"/>
    </row>
    <row r="1244" spans="1:17" hidden="1">
      <c r="A1244" s="226"/>
      <c r="B1244" s="227" t="s">
        <v>73</v>
      </c>
      <c r="C1244" s="226" t="s">
        <v>74</v>
      </c>
      <c r="D1244" s="226" t="s">
        <v>74</v>
      </c>
      <c r="E1244" s="226" t="s">
        <v>74</v>
      </c>
      <c r="F1244" s="228">
        <f>F1243+F1241+F1240+F1242</f>
        <v>0</v>
      </c>
      <c r="I1244" s="217">
        <f>SUM(I1240:I1243)</f>
        <v>0</v>
      </c>
      <c r="J1244" s="217">
        <f>SUM(J1240:J1243)</f>
        <v>0</v>
      </c>
      <c r="P1244" s="188"/>
    </row>
    <row r="1245" spans="1:17" hidden="1">
      <c r="A1245" s="38"/>
      <c r="B1245" s="32"/>
      <c r="C1245" s="38"/>
      <c r="D1245" s="38"/>
      <c r="E1245" s="38"/>
      <c r="F1245" s="57"/>
      <c r="P1245" s="188"/>
    </row>
    <row r="1246" spans="1:17" hidden="1">
      <c r="A1246" s="2004" t="s">
        <v>527</v>
      </c>
      <c r="B1246" s="2004"/>
      <c r="C1246" s="2004"/>
      <c r="D1246" s="2004"/>
      <c r="E1246" s="2004"/>
      <c r="F1246" s="2004"/>
      <c r="G1246" s="2004"/>
      <c r="H1246" s="2004"/>
      <c r="I1246" s="2004"/>
      <c r="J1246" s="2004"/>
      <c r="P1246" s="188"/>
    </row>
    <row r="1247" spans="1:17" hidden="1">
      <c r="A1247" s="2012"/>
      <c r="B1247" s="2012"/>
      <c r="C1247" s="2012"/>
      <c r="D1247" s="2012"/>
      <c r="E1247" s="2012"/>
      <c r="F1247" s="2012"/>
      <c r="I1247" s="1986" t="s">
        <v>545</v>
      </c>
      <c r="J1247" s="1986"/>
      <c r="P1247" s="188"/>
    </row>
    <row r="1248" spans="1:17" ht="54" hidden="1">
      <c r="A1248" s="260" t="s">
        <v>77</v>
      </c>
      <c r="B1248" s="260" t="s">
        <v>67</v>
      </c>
      <c r="C1248" s="260" t="s">
        <v>131</v>
      </c>
      <c r="D1248" s="260" t="s">
        <v>80</v>
      </c>
      <c r="E1248" s="260" t="s">
        <v>132</v>
      </c>
      <c r="F1248" s="260" t="s">
        <v>33</v>
      </c>
      <c r="I1248" s="215" t="s">
        <v>186</v>
      </c>
      <c r="J1248" s="215" t="s">
        <v>546</v>
      </c>
      <c r="K1248" s="163"/>
      <c r="L1248" s="163"/>
      <c r="P1248" s="188"/>
    </row>
    <row r="1249" spans="1:17" hidden="1">
      <c r="A1249" s="194">
        <v>1</v>
      </c>
      <c r="B1249" s="194">
        <v>2</v>
      </c>
      <c r="C1249" s="194">
        <v>3</v>
      </c>
      <c r="D1249" s="194">
        <v>4</v>
      </c>
      <c r="E1249" s="195">
        <v>5</v>
      </c>
      <c r="F1249" s="195">
        <v>6</v>
      </c>
      <c r="G1249" s="25"/>
      <c r="H1249" s="25"/>
      <c r="I1249" s="217"/>
      <c r="J1249" s="217"/>
      <c r="P1249" s="188"/>
    </row>
    <row r="1250" spans="1:17" hidden="1">
      <c r="A1250" s="260">
        <v>1</v>
      </c>
      <c r="B1250" s="31"/>
      <c r="C1250" s="260"/>
      <c r="D1250" s="260"/>
      <c r="E1250" s="258" t="e">
        <f>F1250/D1250</f>
        <v>#DIV/0!</v>
      </c>
      <c r="F1250" s="258"/>
      <c r="I1250" s="220"/>
      <c r="J1250" s="220"/>
      <c r="P1250" s="188"/>
    </row>
    <row r="1251" spans="1:17" s="25" customFormat="1" hidden="1">
      <c r="A1251" s="260">
        <v>2</v>
      </c>
      <c r="B1251" s="31"/>
      <c r="C1251" s="35"/>
      <c r="D1251" s="35"/>
      <c r="E1251" s="258" t="e">
        <f t="shared" ref="E1251:E1253" si="30">F1251/D1251</f>
        <v>#DIV/0!</v>
      </c>
      <c r="F1251" s="258"/>
      <c r="G1251" s="149"/>
      <c r="H1251" s="149"/>
      <c r="I1251" s="220"/>
      <c r="J1251" s="220"/>
      <c r="K1251" s="162"/>
      <c r="O1251" s="287"/>
      <c r="P1251" s="282"/>
      <c r="Q1251" s="287"/>
    </row>
    <row r="1252" spans="1:17" hidden="1">
      <c r="A1252" s="260"/>
      <c r="B1252" s="31"/>
      <c r="C1252" s="35"/>
      <c r="D1252" s="35"/>
      <c r="E1252" s="258" t="e">
        <f t="shared" si="30"/>
        <v>#DIV/0!</v>
      </c>
      <c r="F1252" s="258"/>
      <c r="I1252" s="220"/>
      <c r="J1252" s="220"/>
      <c r="P1252" s="188"/>
    </row>
    <row r="1253" spans="1:17" hidden="1">
      <c r="A1253" s="260">
        <v>3</v>
      </c>
      <c r="B1253" s="31"/>
      <c r="C1253" s="260"/>
      <c r="D1253" s="260"/>
      <c r="E1253" s="258" t="e">
        <f t="shared" si="30"/>
        <v>#DIV/0!</v>
      </c>
      <c r="F1253" s="258"/>
      <c r="I1253" s="220"/>
      <c r="J1253" s="220"/>
      <c r="P1253" s="188"/>
    </row>
    <row r="1254" spans="1:17" hidden="1">
      <c r="A1254" s="226"/>
      <c r="B1254" s="227" t="s">
        <v>73</v>
      </c>
      <c r="C1254" s="226" t="s">
        <v>74</v>
      </c>
      <c r="D1254" s="226" t="s">
        <v>74</v>
      </c>
      <c r="E1254" s="226" t="s">
        <v>74</v>
      </c>
      <c r="F1254" s="228">
        <f>F1253+F1251+F1250+F1252</f>
        <v>0</v>
      </c>
      <c r="I1254" s="217">
        <f>SUM(I1250:I1253)</f>
        <v>0</v>
      </c>
      <c r="J1254" s="217">
        <f>SUM(J1250:J1253)</f>
        <v>0</v>
      </c>
      <c r="P1254" s="188"/>
    </row>
    <row r="1255" spans="1:17" hidden="1">
      <c r="A1255" s="38"/>
      <c r="B1255" s="32"/>
      <c r="C1255" s="38"/>
      <c r="D1255" s="38"/>
      <c r="E1255" s="38"/>
      <c r="F1255" s="57"/>
      <c r="P1255" s="188"/>
    </row>
    <row r="1256" spans="1:17" hidden="1">
      <c r="A1256" s="2004" t="s">
        <v>528</v>
      </c>
      <c r="B1256" s="2004"/>
      <c r="C1256" s="2004"/>
      <c r="D1256" s="2004"/>
      <c r="E1256" s="2004"/>
      <c r="F1256" s="2004"/>
      <c r="G1256" s="2004"/>
      <c r="H1256" s="2004"/>
      <c r="I1256" s="2004"/>
      <c r="J1256" s="2004"/>
      <c r="P1256" s="188"/>
    </row>
    <row r="1257" spans="1:17" hidden="1">
      <c r="A1257" s="2012"/>
      <c r="B1257" s="2012"/>
      <c r="C1257" s="2012"/>
      <c r="D1257" s="2012"/>
      <c r="E1257" s="2012"/>
      <c r="F1257" s="2012"/>
      <c r="I1257" s="1986" t="s">
        <v>545</v>
      </c>
      <c r="J1257" s="1986"/>
      <c r="P1257" s="188"/>
    </row>
    <row r="1258" spans="1:17" ht="54" hidden="1">
      <c r="A1258" s="260" t="s">
        <v>77</v>
      </c>
      <c r="B1258" s="260" t="s">
        <v>67</v>
      </c>
      <c r="C1258" s="260" t="s">
        <v>131</v>
      </c>
      <c r="D1258" s="260" t="s">
        <v>80</v>
      </c>
      <c r="E1258" s="260" t="s">
        <v>132</v>
      </c>
      <c r="F1258" s="260" t="s">
        <v>33</v>
      </c>
      <c r="I1258" s="215" t="s">
        <v>186</v>
      </c>
      <c r="J1258" s="215" t="s">
        <v>546</v>
      </c>
      <c r="K1258" s="163"/>
      <c r="L1258" s="187"/>
      <c r="P1258" s="188"/>
    </row>
    <row r="1259" spans="1:17" hidden="1">
      <c r="A1259" s="195">
        <v>1</v>
      </c>
      <c r="B1259" s="195">
        <v>2</v>
      </c>
      <c r="C1259" s="195">
        <v>3</v>
      </c>
      <c r="D1259" s="195">
        <v>4</v>
      </c>
      <c r="E1259" s="195">
        <v>5</v>
      </c>
      <c r="F1259" s="195">
        <v>6</v>
      </c>
      <c r="G1259" s="160"/>
      <c r="H1259" s="160"/>
      <c r="I1259" s="217"/>
      <c r="J1259" s="217"/>
      <c r="P1259" s="188"/>
    </row>
    <row r="1260" spans="1:17" hidden="1">
      <c r="A1260" s="260">
        <v>1</v>
      </c>
      <c r="B1260" s="31"/>
      <c r="C1260" s="260"/>
      <c r="D1260" s="260"/>
      <c r="E1260" s="258" t="e">
        <f>F1260/D1260</f>
        <v>#DIV/0!</v>
      </c>
      <c r="F1260" s="258"/>
      <c r="I1260" s="220"/>
      <c r="J1260" s="220"/>
      <c r="P1260" s="188"/>
    </row>
    <row r="1261" spans="1:17" s="160" customFormat="1" hidden="1">
      <c r="A1261" s="260">
        <v>2</v>
      </c>
      <c r="B1261" s="31"/>
      <c r="C1261" s="35"/>
      <c r="D1261" s="35"/>
      <c r="E1261" s="258" t="e">
        <f t="shared" ref="E1261:E1263" si="31">F1261/D1261</f>
        <v>#DIV/0!</v>
      </c>
      <c r="F1261" s="258"/>
      <c r="G1261" s="149"/>
      <c r="H1261" s="149"/>
      <c r="I1261" s="220"/>
      <c r="J1261" s="220"/>
      <c r="K1261" s="161"/>
      <c r="O1261" s="283"/>
      <c r="P1261" s="281"/>
      <c r="Q1261" s="283"/>
    </row>
    <row r="1262" spans="1:17" hidden="1">
      <c r="A1262" s="260"/>
      <c r="B1262" s="31"/>
      <c r="C1262" s="35"/>
      <c r="D1262" s="35"/>
      <c r="E1262" s="258" t="e">
        <f t="shared" si="31"/>
        <v>#DIV/0!</v>
      </c>
      <c r="F1262" s="258"/>
      <c r="I1262" s="220"/>
      <c r="J1262" s="220"/>
      <c r="P1262" s="188"/>
    </row>
    <row r="1263" spans="1:17" hidden="1">
      <c r="A1263" s="260">
        <v>3</v>
      </c>
      <c r="B1263" s="31"/>
      <c r="C1263" s="260"/>
      <c r="D1263" s="260"/>
      <c r="E1263" s="258" t="e">
        <f t="shared" si="31"/>
        <v>#DIV/0!</v>
      </c>
      <c r="F1263" s="258"/>
      <c r="I1263" s="220"/>
      <c r="J1263" s="220"/>
      <c r="P1263" s="188"/>
    </row>
    <row r="1264" spans="1:17" hidden="1">
      <c r="A1264" s="226"/>
      <c r="B1264" s="227" t="s">
        <v>73</v>
      </c>
      <c r="C1264" s="226" t="s">
        <v>74</v>
      </c>
      <c r="D1264" s="226" t="s">
        <v>74</v>
      </c>
      <c r="E1264" s="226" t="s">
        <v>74</v>
      </c>
      <c r="F1264" s="228">
        <f>F1263+F1261+F1260+F1262</f>
        <v>0</v>
      </c>
      <c r="I1264" s="217">
        <f>SUM(I1260:I1263)</f>
        <v>0</v>
      </c>
      <c r="J1264" s="217">
        <f>SUM(J1260:J1263)</f>
        <v>0</v>
      </c>
      <c r="P1264" s="188"/>
    </row>
    <row r="1265" spans="1:17" hidden="1">
      <c r="A1265" s="38"/>
      <c r="B1265" s="32"/>
      <c r="C1265" s="38"/>
      <c r="D1265" s="38"/>
      <c r="E1265" s="38"/>
      <c r="F1265" s="57"/>
      <c r="P1265" s="188"/>
    </row>
    <row r="1266" spans="1:17" hidden="1">
      <c r="A1266" s="2004" t="s">
        <v>529</v>
      </c>
      <c r="B1266" s="2004"/>
      <c r="C1266" s="2004"/>
      <c r="D1266" s="2004"/>
      <c r="E1266" s="2004"/>
      <c r="F1266" s="2004"/>
      <c r="G1266" s="2004"/>
      <c r="H1266" s="2004"/>
      <c r="I1266" s="2004"/>
      <c r="J1266" s="2004"/>
      <c r="P1266" s="188"/>
    </row>
    <row r="1267" spans="1:17" hidden="1">
      <c r="A1267" s="2012"/>
      <c r="B1267" s="2012"/>
      <c r="C1267" s="2012"/>
      <c r="D1267" s="2012"/>
      <c r="E1267" s="2012"/>
      <c r="F1267" s="2012"/>
      <c r="I1267" s="1986" t="s">
        <v>545</v>
      </c>
      <c r="J1267" s="1986"/>
      <c r="P1267" s="188"/>
    </row>
    <row r="1268" spans="1:17" ht="54" hidden="1">
      <c r="A1268" s="260" t="s">
        <v>77</v>
      </c>
      <c r="B1268" s="260" t="s">
        <v>67</v>
      </c>
      <c r="C1268" s="260" t="s">
        <v>131</v>
      </c>
      <c r="D1268" s="260" t="s">
        <v>80</v>
      </c>
      <c r="E1268" s="260" t="s">
        <v>132</v>
      </c>
      <c r="F1268" s="260" t="s">
        <v>33</v>
      </c>
      <c r="I1268" s="215" t="s">
        <v>186</v>
      </c>
      <c r="J1268" s="215" t="s">
        <v>546</v>
      </c>
      <c r="K1268" s="163"/>
      <c r="L1268" s="187"/>
      <c r="P1268" s="188"/>
    </row>
    <row r="1269" spans="1:17" hidden="1">
      <c r="A1269" s="195">
        <v>1</v>
      </c>
      <c r="B1269" s="195">
        <v>2</v>
      </c>
      <c r="C1269" s="195">
        <v>3</v>
      </c>
      <c r="D1269" s="195">
        <v>4</v>
      </c>
      <c r="E1269" s="195">
        <v>5</v>
      </c>
      <c r="F1269" s="195">
        <v>6</v>
      </c>
      <c r="G1269" s="160"/>
      <c r="H1269" s="160"/>
      <c r="I1269" s="217"/>
      <c r="J1269" s="217"/>
      <c r="P1269" s="188"/>
    </row>
    <row r="1270" spans="1:17" hidden="1">
      <c r="A1270" s="260">
        <v>1</v>
      </c>
      <c r="B1270" s="31" t="s">
        <v>543</v>
      </c>
      <c r="C1270" s="260"/>
      <c r="D1270" s="260"/>
      <c r="E1270" s="258" t="e">
        <f>F1270/D1270</f>
        <v>#DIV/0!</v>
      </c>
      <c r="F1270" s="258"/>
      <c r="I1270" s="220"/>
      <c r="J1270" s="220"/>
      <c r="P1270" s="188"/>
    </row>
    <row r="1271" spans="1:17" s="160" customFormat="1" hidden="1">
      <c r="A1271" s="260">
        <v>2</v>
      </c>
      <c r="B1271" s="31" t="s">
        <v>544</v>
      </c>
      <c r="C1271" s="35"/>
      <c r="D1271" s="35"/>
      <c r="E1271" s="258" t="e">
        <f t="shared" ref="E1271:E1273" si="32">F1271/D1271</f>
        <v>#DIV/0!</v>
      </c>
      <c r="F1271" s="258"/>
      <c r="G1271" s="149"/>
      <c r="H1271" s="149"/>
      <c r="I1271" s="220"/>
      <c r="J1271" s="220"/>
      <c r="K1271" s="161"/>
      <c r="O1271" s="283"/>
      <c r="P1271" s="281"/>
      <c r="Q1271" s="283"/>
    </row>
    <row r="1272" spans="1:17" hidden="1">
      <c r="A1272" s="260">
        <v>3</v>
      </c>
      <c r="B1272" s="31"/>
      <c r="C1272" s="260"/>
      <c r="D1272" s="260"/>
      <c r="E1272" s="258" t="e">
        <f t="shared" si="32"/>
        <v>#DIV/0!</v>
      </c>
      <c r="F1272" s="258"/>
      <c r="I1272" s="220"/>
      <c r="J1272" s="220"/>
      <c r="P1272" s="188"/>
      <c r="Q1272" s="290"/>
    </row>
    <row r="1273" spans="1:17" hidden="1">
      <c r="A1273" s="260">
        <v>4</v>
      </c>
      <c r="B1273" s="31"/>
      <c r="C1273" s="260"/>
      <c r="D1273" s="260"/>
      <c r="E1273" s="258" t="e">
        <f t="shared" si="32"/>
        <v>#DIV/0!</v>
      </c>
      <c r="F1273" s="258"/>
      <c r="I1273" s="220"/>
      <c r="J1273" s="220"/>
      <c r="P1273" s="188"/>
      <c r="Q1273" s="290"/>
    </row>
    <row r="1274" spans="1:17" hidden="1">
      <c r="A1274" s="226"/>
      <c r="B1274" s="227" t="s">
        <v>73</v>
      </c>
      <c r="C1274" s="226" t="s">
        <v>74</v>
      </c>
      <c r="D1274" s="226" t="s">
        <v>74</v>
      </c>
      <c r="E1274" s="226" t="s">
        <v>74</v>
      </c>
      <c r="F1274" s="228">
        <f>F1273+F1271+F1270+F1272</f>
        <v>0</v>
      </c>
      <c r="I1274" s="217">
        <f>SUM(I1270:I1273)</f>
        <v>0</v>
      </c>
      <c r="J1274" s="217">
        <f>SUM(J1270:J1273)</f>
        <v>0</v>
      </c>
      <c r="K1274" s="158"/>
      <c r="P1274" s="188"/>
      <c r="Q1274" s="290"/>
    </row>
    <row r="1275" spans="1:17" hidden="1">
      <c r="A1275" s="38"/>
      <c r="B1275" s="32"/>
      <c r="C1275" s="38"/>
      <c r="D1275" s="38"/>
      <c r="E1275" s="38"/>
      <c r="F1275" s="57"/>
      <c r="P1275" s="188"/>
      <c r="Q1275" s="290"/>
    </row>
    <row r="1276" spans="1:17" hidden="1">
      <c r="A1276" s="2004" t="s">
        <v>522</v>
      </c>
      <c r="B1276" s="2004"/>
      <c r="C1276" s="2004"/>
      <c r="D1276" s="2004"/>
      <c r="E1276" s="2004"/>
      <c r="F1276" s="2004"/>
      <c r="G1276" s="2004"/>
      <c r="H1276" s="2004"/>
      <c r="I1276" s="2004"/>
      <c r="J1276" s="2004"/>
      <c r="P1276" s="188"/>
      <c r="Q1276" s="290"/>
    </row>
    <row r="1277" spans="1:17" hidden="1">
      <c r="A1277" s="2012"/>
      <c r="B1277" s="2012"/>
      <c r="C1277" s="2012"/>
      <c r="D1277" s="2012"/>
      <c r="E1277" s="2012"/>
      <c r="F1277" s="38"/>
      <c r="I1277" s="1986" t="s">
        <v>545</v>
      </c>
      <c r="J1277" s="1986"/>
      <c r="O1277" s="188"/>
    </row>
    <row r="1278" spans="1:17" ht="54" hidden="1">
      <c r="A1278" s="260" t="s">
        <v>68</v>
      </c>
      <c r="B1278" s="260" t="s">
        <v>67</v>
      </c>
      <c r="C1278" s="260" t="s">
        <v>80</v>
      </c>
      <c r="D1278" s="260" t="s">
        <v>128</v>
      </c>
      <c r="E1278" s="260" t="s">
        <v>33</v>
      </c>
      <c r="I1278" s="215" t="s">
        <v>186</v>
      </c>
      <c r="J1278" s="215" t="s">
        <v>546</v>
      </c>
      <c r="K1278" s="163"/>
      <c r="O1278" s="188"/>
    </row>
    <row r="1279" spans="1:17" hidden="1">
      <c r="A1279" s="195">
        <v>1</v>
      </c>
      <c r="B1279" s="195">
        <v>2</v>
      </c>
      <c r="C1279" s="195">
        <v>3</v>
      </c>
      <c r="D1279" s="195">
        <v>4</v>
      </c>
      <c r="E1279" s="195">
        <v>5</v>
      </c>
      <c r="F1279" s="160"/>
      <c r="G1279" s="160"/>
      <c r="H1279" s="160"/>
      <c r="I1279" s="217"/>
      <c r="J1279" s="217"/>
      <c r="O1279" s="188"/>
    </row>
    <row r="1280" spans="1:17" hidden="1">
      <c r="A1280" s="260">
        <v>1</v>
      </c>
      <c r="B1280" s="31" t="s">
        <v>137</v>
      </c>
      <c r="C1280" s="260"/>
      <c r="D1280" s="258" t="e">
        <f>E1280/C1280</f>
        <v>#DIV/0!</v>
      </c>
      <c r="E1280" s="258"/>
      <c r="I1280" s="220"/>
      <c r="J1280" s="220"/>
      <c r="O1280" s="188"/>
    </row>
    <row r="1281" spans="1:17" s="160" customFormat="1" hidden="1">
      <c r="A1281" s="260">
        <v>2</v>
      </c>
      <c r="B1281" s="31" t="s">
        <v>136</v>
      </c>
      <c r="C1281" s="260"/>
      <c r="D1281" s="258" t="e">
        <f>E1281/C1281</f>
        <v>#DIV/0!</v>
      </c>
      <c r="E1281" s="258"/>
      <c r="F1281" s="149"/>
      <c r="G1281" s="149"/>
      <c r="H1281" s="149"/>
      <c r="I1281" s="220"/>
      <c r="J1281" s="220"/>
      <c r="K1281" s="161"/>
      <c r="O1281" s="281"/>
      <c r="P1281" s="283"/>
      <c r="Q1281" s="283"/>
    </row>
    <row r="1282" spans="1:17" hidden="1">
      <c r="A1282" s="260">
        <v>3</v>
      </c>
      <c r="B1282" s="31" t="s">
        <v>138</v>
      </c>
      <c r="C1282" s="260"/>
      <c r="D1282" s="258" t="e">
        <f>E1282/C1282</f>
        <v>#DIV/0!</v>
      </c>
      <c r="E1282" s="258"/>
      <c r="I1282" s="220"/>
      <c r="J1282" s="220"/>
      <c r="O1282" s="188"/>
    </row>
    <row r="1283" spans="1:17" hidden="1">
      <c r="A1283" s="260">
        <v>4</v>
      </c>
      <c r="B1283" s="31" t="s">
        <v>139</v>
      </c>
      <c r="C1283" s="260"/>
      <c r="D1283" s="258" t="e">
        <f>E1283/C1283</f>
        <v>#DIV/0!</v>
      </c>
      <c r="E1283" s="258"/>
      <c r="I1283" s="220"/>
      <c r="J1283" s="220"/>
      <c r="O1283" s="188"/>
    </row>
    <row r="1284" spans="1:17" hidden="1">
      <c r="A1284" s="226"/>
      <c r="B1284" s="227" t="s">
        <v>73</v>
      </c>
      <c r="C1284" s="226"/>
      <c r="D1284" s="226" t="s">
        <v>74</v>
      </c>
      <c r="E1284" s="228">
        <f>E1283+E1282+E1281+E1280</f>
        <v>0</v>
      </c>
      <c r="I1284" s="217">
        <f>SUM(I1280:I1283)</f>
        <v>0</v>
      </c>
      <c r="J1284" s="217">
        <f>SUM(J1280:J1283)</f>
        <v>0</v>
      </c>
      <c r="O1284" s="188"/>
    </row>
    <row r="1285" spans="1:17" hidden="1">
      <c r="A1285" s="56"/>
      <c r="B1285" s="32"/>
      <c r="C1285" s="38"/>
      <c r="D1285" s="38"/>
      <c r="E1285" s="38"/>
      <c r="F1285" s="57"/>
      <c r="O1285" s="188"/>
    </row>
    <row r="1286" spans="1:17" hidden="1">
      <c r="A1286" s="2004" t="s">
        <v>531</v>
      </c>
      <c r="B1286" s="2004"/>
      <c r="C1286" s="2004"/>
      <c r="D1286" s="2004"/>
      <c r="E1286" s="2004"/>
      <c r="F1286" s="2004"/>
      <c r="G1286" s="2004"/>
      <c r="H1286" s="2004"/>
      <c r="I1286" s="2004"/>
      <c r="J1286" s="2004"/>
      <c r="O1286" s="188"/>
    </row>
    <row r="1287" spans="1:17" hidden="1">
      <c r="A1287" s="51"/>
      <c r="B1287" s="32"/>
      <c r="C1287" s="38"/>
      <c r="D1287" s="38"/>
      <c r="E1287" s="38"/>
      <c r="F1287" s="38"/>
      <c r="P1287" s="188"/>
    </row>
    <row r="1288" spans="1:17" hidden="1">
      <c r="A1288" s="51"/>
      <c r="B1288" s="32"/>
      <c r="C1288" s="38"/>
      <c r="D1288" s="38"/>
      <c r="E1288" s="38"/>
      <c r="F1288" s="38"/>
      <c r="I1288" s="1986" t="s">
        <v>545</v>
      </c>
      <c r="J1288" s="1986"/>
      <c r="K1288" s="210"/>
    </row>
    <row r="1289" spans="1:17" ht="54" hidden="1">
      <c r="A1289" s="260" t="s">
        <v>77</v>
      </c>
      <c r="B1289" s="260" t="s">
        <v>67</v>
      </c>
      <c r="C1289" s="260" t="s">
        <v>127</v>
      </c>
      <c r="D1289" s="260" t="s">
        <v>490</v>
      </c>
      <c r="F1289" s="38"/>
      <c r="I1289" s="215" t="s">
        <v>186</v>
      </c>
      <c r="J1289" s="215" t="s">
        <v>546</v>
      </c>
      <c r="P1289" s="188"/>
    </row>
    <row r="1290" spans="1:17" hidden="1">
      <c r="A1290" s="195">
        <v>1</v>
      </c>
      <c r="B1290" s="195">
        <v>2</v>
      </c>
      <c r="C1290" s="195">
        <v>3</v>
      </c>
      <c r="D1290" s="195">
        <v>4</v>
      </c>
      <c r="E1290" s="160"/>
      <c r="F1290" s="14"/>
      <c r="G1290" s="160"/>
      <c r="H1290" s="160"/>
      <c r="I1290" s="217"/>
      <c r="J1290" s="217"/>
      <c r="P1290" s="188"/>
    </row>
    <row r="1291" spans="1:17" hidden="1">
      <c r="A1291" s="260"/>
      <c r="B1291" s="36"/>
      <c r="C1291" s="34"/>
      <c r="D1291" s="258"/>
      <c r="F1291" s="38"/>
      <c r="I1291" s="220"/>
      <c r="J1291" s="220"/>
      <c r="P1291" s="188"/>
    </row>
    <row r="1292" spans="1:17" s="160" customFormat="1" hidden="1">
      <c r="A1292" s="260"/>
      <c r="B1292" s="36"/>
      <c r="C1292" s="34"/>
      <c r="D1292" s="258"/>
      <c r="E1292" s="149"/>
      <c r="F1292" s="57"/>
      <c r="G1292" s="149"/>
      <c r="H1292" s="149"/>
      <c r="I1292" s="220"/>
      <c r="J1292" s="220"/>
      <c r="K1292" s="161"/>
      <c r="O1292" s="283"/>
      <c r="P1292" s="281"/>
      <c r="Q1292" s="283"/>
    </row>
    <row r="1293" spans="1:17" hidden="1">
      <c r="A1293" s="260"/>
      <c r="B1293" s="36"/>
      <c r="C1293" s="34"/>
      <c r="D1293" s="258"/>
      <c r="F1293" s="38"/>
      <c r="I1293" s="220"/>
      <c r="J1293" s="220"/>
      <c r="P1293" s="188"/>
      <c r="Q1293" s="290"/>
    </row>
    <row r="1294" spans="1:17" hidden="1">
      <c r="A1294" s="260"/>
      <c r="B1294" s="36"/>
      <c r="C1294" s="34"/>
      <c r="D1294" s="258"/>
      <c r="F1294" s="38"/>
      <c r="I1294" s="220"/>
      <c r="J1294" s="220"/>
      <c r="P1294" s="188"/>
      <c r="Q1294" s="290"/>
    </row>
    <row r="1295" spans="1:17" hidden="1">
      <c r="A1295" s="226"/>
      <c r="B1295" s="227" t="s">
        <v>73</v>
      </c>
      <c r="C1295" s="226" t="s">
        <v>74</v>
      </c>
      <c r="D1295" s="228">
        <f>SUM(D1291:D1294)</f>
        <v>0</v>
      </c>
      <c r="F1295" s="38"/>
      <c r="I1295" s="217">
        <f>SUM(I1291:I1294)</f>
        <v>0</v>
      </c>
      <c r="J1295" s="217">
        <f>SUM(J1291:J1294)</f>
        <v>0</v>
      </c>
      <c r="P1295" s="188"/>
      <c r="Q1295" s="290"/>
    </row>
    <row r="1296" spans="1:17" hidden="1">
      <c r="A1296" s="56"/>
      <c r="B1296" s="32"/>
      <c r="C1296" s="38"/>
      <c r="D1296" s="38"/>
      <c r="E1296" s="38"/>
      <c r="F1296" s="57"/>
      <c r="P1296" s="188"/>
      <c r="Q1296" s="290"/>
    </row>
    <row r="1297" spans="1:17" hidden="1">
      <c r="A1297" s="2014" t="s">
        <v>611</v>
      </c>
      <c r="B1297" s="2014"/>
      <c r="C1297" s="2014"/>
      <c r="D1297" s="2014"/>
      <c r="E1297" s="2014"/>
      <c r="F1297" s="2014"/>
      <c r="G1297" s="2014"/>
      <c r="H1297" s="2014"/>
      <c r="I1297" s="2014"/>
      <c r="J1297" s="2014"/>
      <c r="P1297" s="188"/>
    </row>
    <row r="1298" spans="1:17" hidden="1">
      <c r="A1298" s="56"/>
      <c r="B1298" s="32"/>
      <c r="C1298" s="38"/>
      <c r="D1298" s="38"/>
      <c r="E1298" s="38"/>
      <c r="F1298" s="57"/>
      <c r="P1298" s="188"/>
    </row>
    <row r="1299" spans="1:17" hidden="1">
      <c r="A1299" s="2016" t="s">
        <v>491</v>
      </c>
      <c r="B1299" s="2016"/>
      <c r="C1299" s="2016"/>
      <c r="D1299" s="2016"/>
      <c r="E1299" s="2016"/>
      <c r="F1299" s="2016"/>
      <c r="G1299" s="2016"/>
      <c r="H1299" s="2016"/>
      <c r="I1299" s="2016"/>
      <c r="J1299" s="2016"/>
      <c r="K1299" s="205"/>
    </row>
    <row r="1300" spans="1:17" hidden="1">
      <c r="A1300" s="76"/>
      <c r="B1300" s="76"/>
      <c r="C1300" s="76"/>
      <c r="D1300" s="76"/>
      <c r="E1300" s="76"/>
      <c r="F1300" s="38"/>
      <c r="I1300" s="1986" t="s">
        <v>545</v>
      </c>
      <c r="J1300" s="1986"/>
      <c r="P1300" s="188"/>
    </row>
    <row r="1301" spans="1:17" ht="54" hidden="1">
      <c r="A1301" s="260" t="s">
        <v>77</v>
      </c>
      <c r="B1301" s="260" t="s">
        <v>67</v>
      </c>
      <c r="C1301" s="260" t="s">
        <v>127</v>
      </c>
      <c r="D1301" s="260" t="s">
        <v>490</v>
      </c>
      <c r="E1301" s="150"/>
      <c r="F1301" s="58"/>
      <c r="G1301" s="20"/>
      <c r="H1301" s="58"/>
      <c r="I1301" s="215" t="s">
        <v>186</v>
      </c>
      <c r="J1301" s="215" t="s">
        <v>546</v>
      </c>
      <c r="K1301" s="210"/>
      <c r="P1301" s="188"/>
    </row>
    <row r="1302" spans="1:17" hidden="1">
      <c r="A1302" s="195">
        <v>1</v>
      </c>
      <c r="B1302" s="195">
        <v>2</v>
      </c>
      <c r="C1302" s="195">
        <v>3</v>
      </c>
      <c r="D1302" s="195">
        <v>4</v>
      </c>
      <c r="E1302" s="161"/>
      <c r="F1302" s="189"/>
      <c r="G1302" s="190"/>
      <c r="H1302" s="191"/>
      <c r="I1302" s="223"/>
      <c r="J1302" s="223"/>
      <c r="P1302" s="188"/>
    </row>
    <row r="1303" spans="1:17" s="150" customFormat="1" hidden="1">
      <c r="A1303" s="260">
        <v>1</v>
      </c>
      <c r="B1303" s="31"/>
      <c r="C1303" s="34"/>
      <c r="D1303" s="258"/>
      <c r="F1303" s="58"/>
      <c r="G1303" s="20"/>
      <c r="H1303" s="42"/>
      <c r="I1303" s="224"/>
      <c r="J1303" s="224"/>
      <c r="O1303" s="203"/>
      <c r="P1303" s="170"/>
      <c r="Q1303" s="203"/>
    </row>
    <row r="1304" spans="1:17" s="161" customFormat="1" hidden="1">
      <c r="A1304" s="226"/>
      <c r="B1304" s="227" t="s">
        <v>73</v>
      </c>
      <c r="C1304" s="226" t="s">
        <v>74</v>
      </c>
      <c r="D1304" s="228">
        <f>SUM(D1303:D1303)</f>
        <v>0</v>
      </c>
      <c r="E1304" s="150"/>
      <c r="F1304" s="58"/>
      <c r="G1304" s="20"/>
      <c r="H1304" s="42"/>
      <c r="I1304" s="217">
        <f>SUM(I1303)</f>
        <v>0</v>
      </c>
      <c r="J1304" s="217">
        <f>SUM(J1303)</f>
        <v>0</v>
      </c>
      <c r="O1304" s="288"/>
      <c r="P1304" s="293"/>
      <c r="Q1304" s="288"/>
    </row>
    <row r="1305" spans="1:17" s="150" customFormat="1" hidden="1">
      <c r="A1305" s="58"/>
      <c r="B1305" s="58"/>
      <c r="C1305" s="58"/>
      <c r="D1305" s="58"/>
      <c r="E1305" s="58"/>
      <c r="F1305" s="58"/>
      <c r="G1305" s="20"/>
      <c r="H1305" s="42"/>
      <c r="I1305" s="20"/>
      <c r="J1305" s="20"/>
      <c r="O1305" s="203"/>
      <c r="P1305" s="170"/>
      <c r="Q1305" s="294"/>
    </row>
    <row r="1306" spans="1:17" s="150" customFormat="1" hidden="1">
      <c r="A1306" s="2004" t="s">
        <v>525</v>
      </c>
      <c r="B1306" s="2004"/>
      <c r="C1306" s="2004"/>
      <c r="D1306" s="2004"/>
      <c r="E1306" s="2004"/>
      <c r="F1306" s="2004"/>
      <c r="G1306" s="2004"/>
      <c r="H1306" s="2004"/>
      <c r="I1306" s="2004"/>
      <c r="J1306" s="2004"/>
      <c r="O1306" s="203"/>
      <c r="P1306" s="170"/>
      <c r="Q1306" s="203"/>
    </row>
    <row r="1307" spans="1:17" s="150" customFormat="1" hidden="1">
      <c r="A1307" s="2012"/>
      <c r="B1307" s="2012"/>
      <c r="C1307" s="2012"/>
      <c r="D1307" s="2012"/>
      <c r="E1307" s="2012"/>
      <c r="F1307" s="2012"/>
      <c r="G1307" s="149"/>
      <c r="H1307" s="149"/>
      <c r="I1307" s="1986" t="s">
        <v>545</v>
      </c>
      <c r="J1307" s="1986"/>
      <c r="O1307" s="203"/>
      <c r="P1307" s="170"/>
      <c r="Q1307" s="203"/>
    </row>
    <row r="1308" spans="1:17" s="150" customFormat="1" ht="54" hidden="1">
      <c r="A1308" s="260" t="s">
        <v>77</v>
      </c>
      <c r="B1308" s="260" t="s">
        <v>67</v>
      </c>
      <c r="C1308" s="260" t="s">
        <v>131</v>
      </c>
      <c r="D1308" s="260" t="s">
        <v>80</v>
      </c>
      <c r="E1308" s="260" t="s">
        <v>132</v>
      </c>
      <c r="F1308" s="260" t="s">
        <v>33</v>
      </c>
      <c r="H1308" s="149"/>
      <c r="I1308" s="215" t="s">
        <v>186</v>
      </c>
      <c r="J1308" s="215" t="s">
        <v>546</v>
      </c>
      <c r="M1308" s="158"/>
      <c r="O1308" s="203"/>
      <c r="P1308" s="170"/>
      <c r="Q1308" s="203"/>
    </row>
    <row r="1309" spans="1:17" s="150" customFormat="1" hidden="1">
      <c r="A1309" s="195">
        <v>1</v>
      </c>
      <c r="B1309" s="195">
        <v>2</v>
      </c>
      <c r="C1309" s="195">
        <v>3</v>
      </c>
      <c r="D1309" s="195">
        <v>4</v>
      </c>
      <c r="E1309" s="195">
        <v>5</v>
      </c>
      <c r="F1309" s="195">
        <v>6</v>
      </c>
      <c r="G1309" s="161"/>
      <c r="H1309" s="160"/>
      <c r="I1309" s="212"/>
      <c r="J1309" s="212"/>
      <c r="O1309" s="203"/>
      <c r="P1309" s="170"/>
      <c r="Q1309" s="203"/>
    </row>
    <row r="1310" spans="1:17" s="150" customFormat="1" hidden="1">
      <c r="A1310" s="260">
        <v>1</v>
      </c>
      <c r="B1310" s="31" t="s">
        <v>548</v>
      </c>
      <c r="C1310" s="260"/>
      <c r="D1310" s="260"/>
      <c r="E1310" s="258" t="e">
        <f>F1310/D1310</f>
        <v>#DIV/0!</v>
      </c>
      <c r="F1310" s="258"/>
      <c r="H1310" s="149"/>
      <c r="I1310" s="224"/>
      <c r="J1310" s="224"/>
      <c r="O1310" s="203"/>
      <c r="P1310" s="170"/>
      <c r="Q1310" s="203"/>
    </row>
    <row r="1311" spans="1:17" s="161" customFormat="1" hidden="1">
      <c r="A1311" s="226"/>
      <c r="B1311" s="227" t="s">
        <v>73</v>
      </c>
      <c r="C1311" s="226" t="s">
        <v>74</v>
      </c>
      <c r="D1311" s="226" t="s">
        <v>74</v>
      </c>
      <c r="E1311" s="226" t="s">
        <v>74</v>
      </c>
      <c r="F1311" s="228">
        <f>F1310</f>
        <v>0</v>
      </c>
      <c r="G1311" s="149"/>
      <c r="H1311" s="149"/>
      <c r="I1311" s="217">
        <f>SUM(I1310)</f>
        <v>0</v>
      </c>
      <c r="J1311" s="217">
        <f>SUM(J1310)</f>
        <v>0</v>
      </c>
      <c r="O1311" s="288"/>
      <c r="P1311" s="293"/>
      <c r="Q1311" s="288"/>
    </row>
    <row r="1312" spans="1:17" s="150" customFormat="1">
      <c r="A1312" s="56"/>
      <c r="B1312" s="32"/>
      <c r="C1312" s="38"/>
      <c r="D1312" s="38"/>
      <c r="E1312" s="38"/>
      <c r="F1312" s="57"/>
      <c r="G1312" s="149"/>
      <c r="H1312" s="149"/>
      <c r="I1312" s="149"/>
      <c r="J1312" s="149"/>
      <c r="O1312" s="203"/>
      <c r="P1312" s="170"/>
      <c r="Q1312" s="203"/>
    </row>
    <row r="1313" spans="1:17">
      <c r="A1313" s="56"/>
      <c r="B1313" s="69" t="s">
        <v>153</v>
      </c>
      <c r="C1313" s="257">
        <f>C1314+C1315+C1316</f>
        <v>0</v>
      </c>
      <c r="D1313" s="289"/>
      <c r="P1313" s="188"/>
    </row>
    <row r="1314" spans="1:17">
      <c r="A1314" s="56"/>
      <c r="B1314" s="70" t="s">
        <v>11</v>
      </c>
      <c r="C1314" s="257">
        <f>F1311+D1304+D1295+E1284+F1274+F1264+F1254+F1244+F1234+F1224+E1214+D1204+D1193+E1182+F1172+F1161+F1153+F1138+D1129+D1120+E1111+E1099+E1090+C1078+C1067+C1056+C1045+C1032+E1019+E1004+E993+D982+E966+F957+F950+F932+E918+J910-C1315-C1316</f>
        <v>0</v>
      </c>
      <c r="D1314" s="290"/>
      <c r="P1314" s="188"/>
    </row>
    <row r="1315" spans="1:17">
      <c r="A1315" s="38"/>
      <c r="B1315" s="32" t="s">
        <v>65</v>
      </c>
      <c r="C1315" s="257">
        <f>I1311+I1304+I1295+I1284+I1274+I1264+I1254+I1234+I1244+I1224+I1214+I1204+I1193+I1182+I1172+I1161+I1153+I1138+I1129+I1120+I1111+I1099+I1090+I1078+I1067+I1056+I1045+I1032+I1019+I1004+I993+I982+I966+I957+I950+I932+I918</f>
        <v>0</v>
      </c>
      <c r="D1315" s="290"/>
      <c r="L1315" s="59"/>
      <c r="M1315" s="32"/>
      <c r="N1315" s="157"/>
      <c r="P1315" s="188"/>
    </row>
    <row r="1316" spans="1:17">
      <c r="A1316" s="38"/>
      <c r="B1316" s="32" t="s">
        <v>165</v>
      </c>
      <c r="C1316" s="257">
        <f>J1311+J1304+J1295+J1284+J1274+J1264+J1254+J1244+J1234+J1224+J1214+J1204+J1193+J1182+J1172+J1161+J1153+J1138+J1129+J1120+J1111+J1099+J1090+J1078+J1067+J1056+J1045+J1032+J1019+J1004+J993+J982+J966+J957+J950+J932+J918</f>
        <v>0</v>
      </c>
      <c r="D1316" s="290"/>
    </row>
    <row r="1317" spans="1:17">
      <c r="A1317" s="38"/>
      <c r="B1317" s="32"/>
      <c r="C1317" s="38"/>
      <c r="D1317" s="38"/>
      <c r="E1317" s="38"/>
      <c r="F1317" s="38"/>
    </row>
    <row r="1318" spans="1:17">
      <c r="A1318" s="38"/>
      <c r="B1318" s="268" t="s">
        <v>626</v>
      </c>
      <c r="C1318" s="296">
        <f>F1311+D1304+D1295+E1284+F1274+F1264+F1254+F1244+F1234+F1224+E1214+D1204+D1193+E1182+F1172+F1161+F1153+F1138+D1129+D1120+E1111</f>
        <v>0</v>
      </c>
      <c r="D1318" s="38"/>
      <c r="E1318" s="38"/>
      <c r="F1318" s="38"/>
    </row>
    <row r="1319" spans="1:17" ht="45.6">
      <c r="A1319" s="38"/>
      <c r="B1319" s="295" t="s">
        <v>627</v>
      </c>
      <c r="C1319" s="297"/>
      <c r="D1319" s="38"/>
      <c r="E1319" s="38"/>
      <c r="F1319" s="38"/>
    </row>
    <row r="1320" spans="1:17" ht="45.6">
      <c r="A1320" s="38"/>
      <c r="B1320" s="268" t="s">
        <v>628</v>
      </c>
      <c r="C1320" s="296">
        <f>C1318-C1319</f>
        <v>0</v>
      </c>
      <c r="D1320" s="38"/>
      <c r="E1320" s="38"/>
      <c r="F1320" s="38"/>
    </row>
    <row r="1321" spans="1:17">
      <c r="A1321" s="38"/>
      <c r="B1321" s="32"/>
      <c r="C1321" s="38"/>
      <c r="D1321" s="38"/>
      <c r="E1321" s="38"/>
      <c r="F1321" s="38"/>
    </row>
    <row r="1322" spans="1:17">
      <c r="A1322" s="38"/>
      <c r="B1322" s="32"/>
      <c r="C1322" s="38"/>
      <c r="D1322" s="38"/>
      <c r="E1322" s="38"/>
      <c r="F1322" s="38"/>
    </row>
    <row r="1323" spans="1:17" hidden="1">
      <c r="A1323" s="38"/>
      <c r="B1323" s="32"/>
      <c r="C1323" s="38"/>
      <c r="D1323" s="38"/>
      <c r="E1323" s="38"/>
      <c r="F1323" s="38"/>
    </row>
    <row r="1324" spans="1:17" hidden="1">
      <c r="A1324" s="38"/>
      <c r="B1324" s="32"/>
      <c r="C1324" s="38"/>
      <c r="D1324" s="38"/>
      <c r="E1324" s="38"/>
      <c r="F1324" s="38"/>
    </row>
    <row r="1325" spans="1:17" hidden="1">
      <c r="A1325" s="1927" t="s">
        <v>40</v>
      </c>
      <c r="B1325" s="1927"/>
      <c r="C1325" s="60"/>
      <c r="D1325" s="2044" t="s">
        <v>174</v>
      </c>
      <c r="E1325" s="2044"/>
      <c r="F1325" s="38"/>
      <c r="G1325" s="38"/>
      <c r="H1325" s="38"/>
      <c r="I1325" s="38"/>
      <c r="J1325" s="38"/>
    </row>
    <row r="1326" spans="1:17" hidden="1">
      <c r="A1326" s="38"/>
      <c r="B1326" s="61"/>
      <c r="C1326" s="254" t="s">
        <v>41</v>
      </c>
      <c r="D1326" s="2045" t="s">
        <v>12</v>
      </c>
      <c r="E1326" s="2045"/>
      <c r="F1326" s="38"/>
      <c r="G1326" s="38"/>
      <c r="H1326" s="38"/>
      <c r="I1326" s="38"/>
      <c r="J1326" s="38"/>
    </row>
    <row r="1327" spans="1:17" s="38" customFormat="1" hidden="1">
      <c r="A1327" s="1929"/>
      <c r="B1327" s="1929"/>
      <c r="C1327" s="62"/>
      <c r="D1327" s="255"/>
      <c r="E1327" s="63"/>
      <c r="L1327" s="193"/>
      <c r="O1327" s="41"/>
      <c r="P1327" s="41"/>
      <c r="Q1327" s="41"/>
    </row>
    <row r="1328" spans="1:17" s="38" customFormat="1" hidden="1">
      <c r="A1328" s="1929"/>
      <c r="B1328" s="1929"/>
      <c r="C1328" s="62"/>
      <c r="D1328" s="1950"/>
      <c r="E1328" s="1950"/>
      <c r="L1328" s="193"/>
      <c r="O1328" s="41"/>
      <c r="P1328" s="41"/>
      <c r="Q1328" s="41"/>
    </row>
    <row r="1329" spans="1:17" s="38" customFormat="1" hidden="1">
      <c r="A1329" s="41"/>
      <c r="B1329" s="64"/>
      <c r="C1329" s="26"/>
      <c r="D1329" s="1950"/>
      <c r="E1329" s="1950"/>
      <c r="L1329" s="193"/>
      <c r="O1329" s="41"/>
      <c r="P1329" s="41"/>
      <c r="Q1329" s="41"/>
    </row>
    <row r="1330" spans="1:17" s="38" customFormat="1">
      <c r="B1330" s="61"/>
      <c r="C1330" s="65"/>
      <c r="D1330" s="66"/>
      <c r="E1330" s="67"/>
      <c r="L1330" s="193"/>
      <c r="O1330" s="41"/>
      <c r="P1330" s="41"/>
      <c r="Q1330" s="41"/>
    </row>
    <row r="1331" spans="1:17" s="38" customFormat="1">
      <c r="A1331" s="1927" t="s">
        <v>42</v>
      </c>
      <c r="B1331" s="1927"/>
      <c r="C1331" s="68"/>
      <c r="D1331" s="2044" t="str">
        <f>ДОХОДЫ!AC358</f>
        <v>Кондакова Е.В.</v>
      </c>
      <c r="E1331" s="2044"/>
      <c r="L1331" s="193"/>
      <c r="O1331" s="41"/>
      <c r="P1331" s="41"/>
      <c r="Q1331" s="41"/>
    </row>
    <row r="1332" spans="1:17" s="38" customFormat="1">
      <c r="B1332" s="61"/>
      <c r="C1332" s="254" t="s">
        <v>41</v>
      </c>
      <c r="D1332" s="2019" t="s">
        <v>12</v>
      </c>
      <c r="E1332" s="2019"/>
      <c r="L1332" s="193"/>
      <c r="O1332" s="41"/>
      <c r="P1332" s="41"/>
      <c r="Q1332" s="41"/>
    </row>
    <row r="1333" spans="1:17">
      <c r="A1333" s="38"/>
      <c r="B1333" s="32"/>
      <c r="C1333" s="38"/>
      <c r="D1333" s="38"/>
      <c r="E1333" s="38"/>
      <c r="F1333" s="38"/>
    </row>
    <row r="1334" spans="1:17">
      <c r="A1334" s="38"/>
      <c r="B1334" s="32"/>
      <c r="C1334" s="38"/>
      <c r="D1334" s="38"/>
      <c r="E1334" s="38"/>
      <c r="F1334" s="38"/>
    </row>
    <row r="1335" spans="1:17">
      <c r="A1335" s="38"/>
      <c r="B1335" s="32"/>
      <c r="C1335" s="38"/>
      <c r="D1335" s="38"/>
      <c r="E1335" s="38"/>
      <c r="F1335" s="38"/>
    </row>
  </sheetData>
  <mergeCells count="402">
    <mergeCell ref="A1328:B1328"/>
    <mergeCell ref="D1328:E1328"/>
    <mergeCell ref="D1329:E1329"/>
    <mergeCell ref="A1331:B1331"/>
    <mergeCell ref="D1331:E1331"/>
    <mergeCell ref="D1332:E1332"/>
    <mergeCell ref="A1307:F1307"/>
    <mergeCell ref="I1307:J1307"/>
    <mergeCell ref="A1325:B1325"/>
    <mergeCell ref="D1325:E1325"/>
    <mergeCell ref="D1326:E1326"/>
    <mergeCell ref="A1327:B1327"/>
    <mergeCell ref="A1286:J1286"/>
    <mergeCell ref="I1288:J1288"/>
    <mergeCell ref="A1297:J1297"/>
    <mergeCell ref="A1299:J1299"/>
    <mergeCell ref="I1300:J1300"/>
    <mergeCell ref="A1306:J1306"/>
    <mergeCell ref="A1266:J1266"/>
    <mergeCell ref="A1267:F1267"/>
    <mergeCell ref="I1267:J1267"/>
    <mergeCell ref="A1276:J1276"/>
    <mergeCell ref="A1277:E1277"/>
    <mergeCell ref="I1277:J1277"/>
    <mergeCell ref="A1246:J1246"/>
    <mergeCell ref="A1247:F1247"/>
    <mergeCell ref="I1247:J1247"/>
    <mergeCell ref="A1256:J1256"/>
    <mergeCell ref="A1257:F1257"/>
    <mergeCell ref="I1257:J1257"/>
    <mergeCell ref="A1226:J1226"/>
    <mergeCell ref="A1227:F1227"/>
    <mergeCell ref="I1227:J1227"/>
    <mergeCell ref="A1236:J1236"/>
    <mergeCell ref="A1237:F1237"/>
    <mergeCell ref="I1237:J1237"/>
    <mergeCell ref="I1197:J1197"/>
    <mergeCell ref="A1206:J1206"/>
    <mergeCell ref="A1207:E1207"/>
    <mergeCell ref="I1207:J1207"/>
    <mergeCell ref="A1216:J1216"/>
    <mergeCell ref="A1217:F1217"/>
    <mergeCell ref="I1217:J1217"/>
    <mergeCell ref="I1164:J1164"/>
    <mergeCell ref="A1174:J1174"/>
    <mergeCell ref="I1175:J1175"/>
    <mergeCell ref="A1184:J1184"/>
    <mergeCell ref="I1186:J1186"/>
    <mergeCell ref="A1195:J1195"/>
    <mergeCell ref="A1141:J1141"/>
    <mergeCell ref="A1143:J1143"/>
    <mergeCell ref="I1144:J1144"/>
    <mergeCell ref="A1155:J1155"/>
    <mergeCell ref="I1156:J1156"/>
    <mergeCell ref="A1163:J1163"/>
    <mergeCell ref="A1113:J1113"/>
    <mergeCell ref="I1114:J1114"/>
    <mergeCell ref="A1122:J1122"/>
    <mergeCell ref="I1123:J1123"/>
    <mergeCell ref="A1131:J1131"/>
    <mergeCell ref="A1132:F1132"/>
    <mergeCell ref="I1132:J1132"/>
    <mergeCell ref="I1084:J1084"/>
    <mergeCell ref="A1092:J1092"/>
    <mergeCell ref="I1093:J1093"/>
    <mergeCell ref="A1102:J1102"/>
    <mergeCell ref="A1104:J1104"/>
    <mergeCell ref="I1105:J1105"/>
    <mergeCell ref="A1058:J1058"/>
    <mergeCell ref="I1059:J1059"/>
    <mergeCell ref="A1069:J1069"/>
    <mergeCell ref="I1070:J1070"/>
    <mergeCell ref="A1081:J1081"/>
    <mergeCell ref="A1083:J1083"/>
    <mergeCell ref="I1024:J1024"/>
    <mergeCell ref="A1034:J1034"/>
    <mergeCell ref="A1036:J1036"/>
    <mergeCell ref="I1037:J1037"/>
    <mergeCell ref="A1047:J1047"/>
    <mergeCell ref="I1048:J1048"/>
    <mergeCell ref="A1015:A1016"/>
    <mergeCell ref="C1015:C1016"/>
    <mergeCell ref="D1015:D1016"/>
    <mergeCell ref="E1015:E1016"/>
    <mergeCell ref="A1021:J1021"/>
    <mergeCell ref="A1023:J1023"/>
    <mergeCell ref="A997:J997"/>
    <mergeCell ref="A998:E998"/>
    <mergeCell ref="I998:J998"/>
    <mergeCell ref="I1007:J1007"/>
    <mergeCell ref="A1012:A1013"/>
    <mergeCell ref="C1012:C1013"/>
    <mergeCell ref="D1012:D1013"/>
    <mergeCell ref="E1012:E1013"/>
    <mergeCell ref="L975:L980"/>
    <mergeCell ref="A977:A978"/>
    <mergeCell ref="A984:J984"/>
    <mergeCell ref="A986:J986"/>
    <mergeCell ref="I987:J987"/>
    <mergeCell ref="A995:J995"/>
    <mergeCell ref="A961:J961"/>
    <mergeCell ref="A962:E962"/>
    <mergeCell ref="I962:J962"/>
    <mergeCell ref="A968:J968"/>
    <mergeCell ref="A970:J970"/>
    <mergeCell ref="I971:J971"/>
    <mergeCell ref="A930:A931"/>
    <mergeCell ref="A934:J934"/>
    <mergeCell ref="I935:J935"/>
    <mergeCell ref="A952:J952"/>
    <mergeCell ref="I953:J953"/>
    <mergeCell ref="A959:J959"/>
    <mergeCell ref="A912:J912"/>
    <mergeCell ref="I913:J913"/>
    <mergeCell ref="A920:J920"/>
    <mergeCell ref="A922:J922"/>
    <mergeCell ref="I923:J923"/>
    <mergeCell ref="A927:A928"/>
    <mergeCell ref="A902:J902"/>
    <mergeCell ref="A905:A907"/>
    <mergeCell ref="B905:B907"/>
    <mergeCell ref="C905:C907"/>
    <mergeCell ref="D905:G905"/>
    <mergeCell ref="H905:H907"/>
    <mergeCell ref="I905:I907"/>
    <mergeCell ref="J905:J907"/>
    <mergeCell ref="D906:D907"/>
    <mergeCell ref="E906:G906"/>
    <mergeCell ref="A889:J889"/>
    <mergeCell ref="A891:J891"/>
    <mergeCell ref="A895:B895"/>
    <mergeCell ref="C895:J895"/>
    <mergeCell ref="A898:J898"/>
    <mergeCell ref="A900:J900"/>
    <mergeCell ref="A884:B884"/>
    <mergeCell ref="D884:E884"/>
    <mergeCell ref="D885:E885"/>
    <mergeCell ref="A887:B887"/>
    <mergeCell ref="D887:E887"/>
    <mergeCell ref="D888:E888"/>
    <mergeCell ref="A863:F863"/>
    <mergeCell ref="I863:J863"/>
    <mergeCell ref="A881:B881"/>
    <mergeCell ref="D881:E881"/>
    <mergeCell ref="D882:E882"/>
    <mergeCell ref="A883:B883"/>
    <mergeCell ref="A842:J842"/>
    <mergeCell ref="I844:J844"/>
    <mergeCell ref="A853:J853"/>
    <mergeCell ref="A855:J855"/>
    <mergeCell ref="I856:J856"/>
    <mergeCell ref="A862:J862"/>
    <mergeCell ref="A822:J822"/>
    <mergeCell ref="A823:F823"/>
    <mergeCell ref="I823:J823"/>
    <mergeCell ref="A832:J832"/>
    <mergeCell ref="A833:E833"/>
    <mergeCell ref="I833:J833"/>
    <mergeCell ref="A802:J802"/>
    <mergeCell ref="A803:F803"/>
    <mergeCell ref="I803:J803"/>
    <mergeCell ref="A812:J812"/>
    <mergeCell ref="A813:F813"/>
    <mergeCell ref="I813:J813"/>
    <mergeCell ref="A782:J782"/>
    <mergeCell ref="A783:F783"/>
    <mergeCell ref="I783:J783"/>
    <mergeCell ref="A792:J792"/>
    <mergeCell ref="A793:F793"/>
    <mergeCell ref="I793:J793"/>
    <mergeCell ref="I753:J753"/>
    <mergeCell ref="A762:J762"/>
    <mergeCell ref="A763:E763"/>
    <mergeCell ref="I763:J763"/>
    <mergeCell ref="A772:J772"/>
    <mergeCell ref="A773:F773"/>
    <mergeCell ref="I773:J773"/>
    <mergeCell ref="I720:J720"/>
    <mergeCell ref="A730:J730"/>
    <mergeCell ref="I731:J731"/>
    <mergeCell ref="A740:J740"/>
    <mergeCell ref="I742:J742"/>
    <mergeCell ref="A751:J751"/>
    <mergeCell ref="A697:J697"/>
    <mergeCell ref="A699:J699"/>
    <mergeCell ref="I700:J700"/>
    <mergeCell ref="A711:J711"/>
    <mergeCell ref="I712:J712"/>
    <mergeCell ref="A719:J719"/>
    <mergeCell ref="A669:J669"/>
    <mergeCell ref="I670:J670"/>
    <mergeCell ref="A678:J678"/>
    <mergeCell ref="I679:J679"/>
    <mergeCell ref="A687:J687"/>
    <mergeCell ref="A688:F688"/>
    <mergeCell ref="I688:J688"/>
    <mergeCell ref="I640:J640"/>
    <mergeCell ref="A648:J648"/>
    <mergeCell ref="I649:J649"/>
    <mergeCell ref="A658:J658"/>
    <mergeCell ref="A660:J660"/>
    <mergeCell ref="I661:J661"/>
    <mergeCell ref="A614:J614"/>
    <mergeCell ref="I615:J615"/>
    <mergeCell ref="A625:J625"/>
    <mergeCell ref="I626:J626"/>
    <mergeCell ref="A637:J637"/>
    <mergeCell ref="A639:J639"/>
    <mergeCell ref="I580:J580"/>
    <mergeCell ref="A590:J590"/>
    <mergeCell ref="A592:J592"/>
    <mergeCell ref="I593:J593"/>
    <mergeCell ref="A603:J603"/>
    <mergeCell ref="I604:J604"/>
    <mergeCell ref="A571:A572"/>
    <mergeCell ref="C571:C572"/>
    <mergeCell ref="D571:D572"/>
    <mergeCell ref="E571:E572"/>
    <mergeCell ref="A577:J577"/>
    <mergeCell ref="A579:J579"/>
    <mergeCell ref="A553:J553"/>
    <mergeCell ref="A554:E554"/>
    <mergeCell ref="I554:J554"/>
    <mergeCell ref="I563:J563"/>
    <mergeCell ref="A568:A569"/>
    <mergeCell ref="C568:C569"/>
    <mergeCell ref="D568:D569"/>
    <mergeCell ref="E568:E569"/>
    <mergeCell ref="L531:L536"/>
    <mergeCell ref="A533:A534"/>
    <mergeCell ref="A540:J540"/>
    <mergeCell ref="A542:J542"/>
    <mergeCell ref="I543:J543"/>
    <mergeCell ref="A551:J551"/>
    <mergeCell ref="A517:J517"/>
    <mergeCell ref="A518:E518"/>
    <mergeCell ref="I518:J518"/>
    <mergeCell ref="A524:J524"/>
    <mergeCell ref="A526:J526"/>
    <mergeCell ref="I527:J527"/>
    <mergeCell ref="A486:A487"/>
    <mergeCell ref="A490:J490"/>
    <mergeCell ref="I491:J491"/>
    <mergeCell ref="A508:J508"/>
    <mergeCell ref="I509:J509"/>
    <mergeCell ref="A515:J515"/>
    <mergeCell ref="A468:J468"/>
    <mergeCell ref="I469:J469"/>
    <mergeCell ref="A476:J476"/>
    <mergeCell ref="A478:J478"/>
    <mergeCell ref="I479:J479"/>
    <mergeCell ref="A483:A484"/>
    <mergeCell ref="A458:J458"/>
    <mergeCell ref="A461:A463"/>
    <mergeCell ref="B461:B463"/>
    <mergeCell ref="C461:C463"/>
    <mergeCell ref="D461:G461"/>
    <mergeCell ref="H461:H463"/>
    <mergeCell ref="I461:I463"/>
    <mergeCell ref="J461:J463"/>
    <mergeCell ref="D462:D463"/>
    <mergeCell ref="E462:G462"/>
    <mergeCell ref="A445:J445"/>
    <mergeCell ref="A447:J447"/>
    <mergeCell ref="A451:B451"/>
    <mergeCell ref="C451:J451"/>
    <mergeCell ref="A454:J454"/>
    <mergeCell ref="A456:J456"/>
    <mergeCell ref="A440:B440"/>
    <mergeCell ref="D440:E440"/>
    <mergeCell ref="D441:E441"/>
    <mergeCell ref="A443:B443"/>
    <mergeCell ref="D443:E443"/>
    <mergeCell ref="D444:E444"/>
    <mergeCell ref="A419:F419"/>
    <mergeCell ref="I419:J419"/>
    <mergeCell ref="A437:B437"/>
    <mergeCell ref="D437:E437"/>
    <mergeCell ref="D438:E438"/>
    <mergeCell ref="A439:B439"/>
    <mergeCell ref="A398:J398"/>
    <mergeCell ref="I400:J400"/>
    <mergeCell ref="A409:J409"/>
    <mergeCell ref="A411:J411"/>
    <mergeCell ref="I412:J412"/>
    <mergeCell ref="A418:J418"/>
    <mergeCell ref="A378:J378"/>
    <mergeCell ref="A379:F379"/>
    <mergeCell ref="I379:J379"/>
    <mergeCell ref="A388:J388"/>
    <mergeCell ref="A389:E389"/>
    <mergeCell ref="I389:J389"/>
    <mergeCell ref="A358:J358"/>
    <mergeCell ref="A359:F359"/>
    <mergeCell ref="I359:J359"/>
    <mergeCell ref="A368:J368"/>
    <mergeCell ref="A369:F369"/>
    <mergeCell ref="I369:J369"/>
    <mergeCell ref="A338:J338"/>
    <mergeCell ref="A339:F339"/>
    <mergeCell ref="I339:J339"/>
    <mergeCell ref="A348:J348"/>
    <mergeCell ref="A349:F349"/>
    <mergeCell ref="I349:J349"/>
    <mergeCell ref="I309:J309"/>
    <mergeCell ref="A318:J318"/>
    <mergeCell ref="A319:E319"/>
    <mergeCell ref="I319:J319"/>
    <mergeCell ref="A328:J328"/>
    <mergeCell ref="A329:F329"/>
    <mergeCell ref="I329:J329"/>
    <mergeCell ref="I276:J276"/>
    <mergeCell ref="A286:J286"/>
    <mergeCell ref="I287:J287"/>
    <mergeCell ref="A296:J296"/>
    <mergeCell ref="I298:J298"/>
    <mergeCell ref="A307:J307"/>
    <mergeCell ref="A253:J253"/>
    <mergeCell ref="A255:J255"/>
    <mergeCell ref="I256:J256"/>
    <mergeCell ref="A267:J267"/>
    <mergeCell ref="I268:J268"/>
    <mergeCell ref="A275:J275"/>
    <mergeCell ref="A225:J225"/>
    <mergeCell ref="I226:J226"/>
    <mergeCell ref="A234:J234"/>
    <mergeCell ref="I235:J235"/>
    <mergeCell ref="A243:J243"/>
    <mergeCell ref="A244:F244"/>
    <mergeCell ref="I244:J244"/>
    <mergeCell ref="I196:J196"/>
    <mergeCell ref="A204:J204"/>
    <mergeCell ref="I205:J205"/>
    <mergeCell ref="A214:J214"/>
    <mergeCell ref="A216:J216"/>
    <mergeCell ref="I217:J217"/>
    <mergeCell ref="A170:J170"/>
    <mergeCell ref="I171:J171"/>
    <mergeCell ref="A181:J181"/>
    <mergeCell ref="I182:J182"/>
    <mergeCell ref="A193:J193"/>
    <mergeCell ref="A195:J195"/>
    <mergeCell ref="I136:J136"/>
    <mergeCell ref="A146:J146"/>
    <mergeCell ref="A148:J148"/>
    <mergeCell ref="I149:J149"/>
    <mergeCell ref="A159:J159"/>
    <mergeCell ref="I160:J160"/>
    <mergeCell ref="A127:A128"/>
    <mergeCell ref="C127:C128"/>
    <mergeCell ref="D127:D128"/>
    <mergeCell ref="E127:E128"/>
    <mergeCell ref="A133:J133"/>
    <mergeCell ref="A135:J135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0866141732283472" right="0.70866141732283472" top="0.74803149606299213" bottom="0.74803149606299213" header="0.31496062992125984" footer="0.31496062992125984"/>
  <pageSetup paperSize="9" scale="44" orientation="landscape" r:id="rId1"/>
  <rowBreaks count="2" manualBreakCount="2">
    <brk id="444" max="9" man="1"/>
    <brk id="888" max="9" man="1"/>
  </rowBreaks>
  <colBreaks count="1" manualBreakCount="1">
    <brk id="1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1323"/>
  <sheetViews>
    <sheetView view="pageBreakPreview" topLeftCell="A4" zoomScale="60" zoomScaleNormal="70" workbookViewId="0">
      <selection activeCell="D1314" sqref="D1314:E1314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5.55468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1" width="21.88671875" style="150" customWidth="1"/>
    <col min="12" max="12" width="19.88671875" style="149" customWidth="1"/>
    <col min="13" max="13" width="21.332031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>
      <c r="A1" s="1987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1" s="1987"/>
      <c r="C1" s="1987"/>
      <c r="D1" s="1987"/>
      <c r="E1" s="1987"/>
      <c r="F1" s="1987"/>
      <c r="G1" s="1987"/>
      <c r="H1" s="1987"/>
      <c r="I1" s="1987"/>
      <c r="J1" s="1987"/>
      <c r="K1" s="198"/>
    </row>
    <row r="3" spans="1:11">
      <c r="A3" s="1959" t="s">
        <v>130</v>
      </c>
      <c r="B3" s="1959"/>
      <c r="C3" s="1959"/>
      <c r="D3" s="1959"/>
      <c r="E3" s="1959"/>
      <c r="F3" s="1959"/>
      <c r="G3" s="1959"/>
      <c r="H3" s="1959"/>
      <c r="I3" s="1959"/>
      <c r="J3" s="1959"/>
      <c r="K3" s="199"/>
    </row>
    <row r="5" spans="1:11">
      <c r="A5" s="193"/>
      <c r="B5" s="193"/>
      <c r="C5" s="193"/>
      <c r="D5" s="193"/>
      <c r="E5" s="193"/>
      <c r="F5" s="193"/>
      <c r="G5" s="151" t="s">
        <v>161</v>
      </c>
      <c r="H5" s="16"/>
      <c r="I5" s="152"/>
      <c r="J5" s="16"/>
      <c r="K5" s="200"/>
    </row>
    <row r="6" spans="1:11">
      <c r="B6" s="38"/>
    </row>
    <row r="7" spans="1:11" ht="23.25" customHeight="1">
      <c r="A7" s="1988" t="s">
        <v>148</v>
      </c>
      <c r="B7" s="1988"/>
      <c r="C7" s="1989" t="s">
        <v>152</v>
      </c>
      <c r="D7" s="1990"/>
      <c r="E7" s="1990"/>
      <c r="F7" s="1990"/>
      <c r="G7" s="1990"/>
      <c r="H7" s="1990"/>
      <c r="I7" s="1990"/>
      <c r="J7" s="1991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51" customHeight="1">
      <c r="A10" s="1992" t="s">
        <v>610</v>
      </c>
      <c r="B10" s="1992"/>
      <c r="C10" s="1992"/>
      <c r="D10" s="1992"/>
      <c r="E10" s="1992"/>
      <c r="F10" s="1992"/>
      <c r="G10" s="1992"/>
      <c r="H10" s="1992"/>
      <c r="I10" s="1992"/>
      <c r="J10" s="1992"/>
    </row>
    <row r="11" spans="1:11" hidden="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 hidden="1">
      <c r="A12" s="1993" t="s">
        <v>622</v>
      </c>
      <c r="B12" s="1993"/>
      <c r="C12" s="1993"/>
      <c r="D12" s="1993"/>
      <c r="E12" s="1993"/>
      <c r="F12" s="1993"/>
      <c r="G12" s="1993"/>
      <c r="H12" s="1993"/>
      <c r="I12" s="1993"/>
      <c r="J12" s="1993"/>
      <c r="K12" s="205"/>
    </row>
    <row r="13" spans="1:11" hidden="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 hidden="1">
      <c r="A14" s="1995" t="s">
        <v>493</v>
      </c>
      <c r="B14" s="1995"/>
      <c r="C14" s="1995"/>
      <c r="D14" s="1995"/>
      <c r="E14" s="1995"/>
      <c r="F14" s="1995"/>
      <c r="G14" s="1995"/>
      <c r="H14" s="1995"/>
      <c r="I14" s="1995"/>
      <c r="J14" s="1995"/>
      <c r="K14" s="207"/>
    </row>
    <row r="15" spans="1:11" hidden="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 hidden="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 hidden="1">
      <c r="A17" s="1996" t="s">
        <v>77</v>
      </c>
      <c r="B17" s="1996" t="s">
        <v>75</v>
      </c>
      <c r="C17" s="1996" t="s">
        <v>76</v>
      </c>
      <c r="D17" s="1997" t="s">
        <v>69</v>
      </c>
      <c r="E17" s="1998"/>
      <c r="F17" s="1998"/>
      <c r="G17" s="1999"/>
      <c r="H17" s="2000" t="s">
        <v>70</v>
      </c>
      <c r="I17" s="2000" t="s">
        <v>78</v>
      </c>
      <c r="J17" s="2003" t="s">
        <v>541</v>
      </c>
      <c r="K17" s="39"/>
    </row>
    <row r="18" spans="1:17" hidden="1">
      <c r="A18" s="1980"/>
      <c r="B18" s="1980"/>
      <c r="C18" s="1980"/>
      <c r="D18" s="1996" t="s">
        <v>20</v>
      </c>
      <c r="E18" s="1997" t="s">
        <v>2</v>
      </c>
      <c r="F18" s="1998"/>
      <c r="G18" s="1999"/>
      <c r="H18" s="2001"/>
      <c r="I18" s="2001"/>
      <c r="J18" s="2003"/>
      <c r="K18" s="42"/>
    </row>
    <row r="19" spans="1:17" ht="68.400000000000006" hidden="1">
      <c r="A19" s="1981"/>
      <c r="B19" s="1981"/>
      <c r="C19" s="1981"/>
      <c r="D19" s="1981"/>
      <c r="E19" s="260" t="s">
        <v>71</v>
      </c>
      <c r="F19" s="260" t="s">
        <v>79</v>
      </c>
      <c r="G19" s="260" t="s">
        <v>72</v>
      </c>
      <c r="H19" s="2002"/>
      <c r="I19" s="2002"/>
      <c r="J19" s="2003"/>
      <c r="K19" s="273"/>
    </row>
    <row r="20" spans="1:17" hidden="1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273"/>
    </row>
    <row r="21" spans="1:17" ht="30" hidden="1" customHeight="1">
      <c r="A21" s="260" t="s">
        <v>142</v>
      </c>
      <c r="B21" s="31"/>
      <c r="C21" s="258"/>
      <c r="D21" s="258">
        <f>F21+G21+E21</f>
        <v>0</v>
      </c>
      <c r="E21" s="258"/>
      <c r="F21" s="258"/>
      <c r="G21" s="258">
        <f>ROUND((J21-K21)/12,2)</f>
        <v>0</v>
      </c>
      <c r="H21" s="258">
        <v>0</v>
      </c>
      <c r="I21" s="258"/>
      <c r="J21" s="21"/>
      <c r="K21" s="278">
        <f>ROUND((E21+F21)*12,2)</f>
        <v>0</v>
      </c>
      <c r="M21" s="157"/>
      <c r="N21" s="274"/>
      <c r="O21" s="280"/>
    </row>
    <row r="22" spans="1:17" s="160" customFormat="1" ht="33" hidden="1" customHeight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 hidden="1">
      <c r="K23" s="196"/>
    </row>
    <row r="24" spans="1:17" hidden="1">
      <c r="A24" s="1994" t="s">
        <v>497</v>
      </c>
      <c r="B24" s="1994"/>
      <c r="C24" s="1994"/>
      <c r="D24" s="1994"/>
      <c r="E24" s="1994"/>
      <c r="F24" s="1994"/>
      <c r="G24" s="1994"/>
      <c r="H24" s="1994"/>
      <c r="I24" s="1994"/>
      <c r="J24" s="1994"/>
      <c r="K24" s="197"/>
    </row>
    <row r="25" spans="1:17" hidden="1">
      <c r="A25" s="267"/>
      <c r="B25" s="267"/>
      <c r="C25" s="267"/>
      <c r="D25" s="267"/>
      <c r="E25" s="267"/>
      <c r="F25" s="267"/>
      <c r="G25" s="267"/>
      <c r="H25" s="267"/>
      <c r="I25" s="1986" t="s">
        <v>545</v>
      </c>
      <c r="J25" s="1986"/>
    </row>
    <row r="26" spans="1:17" ht="54" hidden="1">
      <c r="A26" s="35" t="s">
        <v>77</v>
      </c>
      <c r="B26" s="35" t="s">
        <v>67</v>
      </c>
      <c r="C26" s="260" t="s">
        <v>505</v>
      </c>
      <c r="D26" s="260" t="s">
        <v>506</v>
      </c>
      <c r="E26" s="260" t="s">
        <v>507</v>
      </c>
      <c r="G26" s="267"/>
      <c r="H26" s="267"/>
      <c r="I26" s="215" t="s">
        <v>186</v>
      </c>
      <c r="J26" s="215" t="s">
        <v>546</v>
      </c>
      <c r="K26" s="202"/>
    </row>
    <row r="27" spans="1:17" hidden="1">
      <c r="A27" s="173">
        <v>1</v>
      </c>
      <c r="B27" s="173">
        <v>2</v>
      </c>
      <c r="C27" s="195">
        <v>3</v>
      </c>
      <c r="D27" s="195">
        <v>4</v>
      </c>
      <c r="E27" s="195">
        <v>5</v>
      </c>
      <c r="G27" s="267"/>
      <c r="H27" s="267"/>
      <c r="I27" s="216"/>
      <c r="J27" s="215"/>
    </row>
    <row r="28" spans="1:17" ht="136.80000000000001" hidden="1">
      <c r="A28" s="166">
        <v>1</v>
      </c>
      <c r="B28" s="172" t="s">
        <v>496</v>
      </c>
      <c r="C28" s="258"/>
      <c r="D28" s="159">
        <v>12</v>
      </c>
      <c r="E28" s="167"/>
      <c r="G28" s="168"/>
      <c r="H28" s="169"/>
      <c r="I28" s="220"/>
      <c r="J28" s="220"/>
    </row>
    <row r="29" spans="1:17" hidden="1">
      <c r="A29" s="166">
        <v>2</v>
      </c>
      <c r="B29" s="172" t="s">
        <v>533</v>
      </c>
      <c r="C29" s="258"/>
      <c r="D29" s="159"/>
      <c r="E29" s="167"/>
      <c r="G29" s="168"/>
      <c r="H29" s="169"/>
      <c r="I29" s="220"/>
      <c r="J29" s="220"/>
    </row>
    <row r="30" spans="1:17" hidden="1">
      <c r="A30" s="229"/>
      <c r="B30" s="227" t="s">
        <v>73</v>
      </c>
      <c r="C30" s="230"/>
      <c r="D30" s="231"/>
      <c r="E30" s="228">
        <f>E29+E28</f>
        <v>0</v>
      </c>
      <c r="G30" s="267"/>
      <c r="H30" s="267"/>
      <c r="I30" s="217">
        <f>SUM(I28:I29)</f>
        <v>0</v>
      </c>
      <c r="J30" s="217">
        <f>SUM(J28:J29)</f>
        <v>0</v>
      </c>
    </row>
    <row r="31" spans="1:17" hidden="1"/>
    <row r="32" spans="1:17" hidden="1">
      <c r="A32" s="1993" t="s">
        <v>621</v>
      </c>
      <c r="B32" s="1993"/>
      <c r="C32" s="1993"/>
      <c r="D32" s="1993"/>
      <c r="E32" s="1993"/>
      <c r="F32" s="1993"/>
      <c r="G32" s="1993"/>
      <c r="H32" s="1993"/>
      <c r="I32" s="1993"/>
      <c r="J32" s="1993"/>
    </row>
    <row r="33" spans="1:17" hidden="1">
      <c r="A33" s="193"/>
      <c r="B33" s="193"/>
      <c r="C33" s="193"/>
      <c r="D33" s="193"/>
      <c r="E33" s="193"/>
      <c r="F33" s="193"/>
      <c r="G33" s="193"/>
      <c r="H33" s="193"/>
      <c r="I33" s="193"/>
      <c r="J33" s="193"/>
    </row>
    <row r="34" spans="1:17" hidden="1">
      <c r="A34" s="2009" t="s">
        <v>494</v>
      </c>
      <c r="B34" s="2009"/>
      <c r="C34" s="2009"/>
      <c r="D34" s="2009"/>
      <c r="E34" s="2009"/>
      <c r="F34" s="2009"/>
      <c r="G34" s="2009"/>
      <c r="H34" s="2009"/>
      <c r="I34" s="2009"/>
      <c r="J34" s="2009"/>
      <c r="K34" s="207"/>
    </row>
    <row r="35" spans="1:17" hidden="1">
      <c r="A35" s="256"/>
      <c r="B35" s="45"/>
      <c r="C35" s="256"/>
      <c r="D35" s="256"/>
      <c r="E35" s="256"/>
      <c r="F35" s="256"/>
      <c r="I35" s="1986" t="s">
        <v>545</v>
      </c>
      <c r="J35" s="1986"/>
      <c r="K35" s="193"/>
    </row>
    <row r="36" spans="1:17" ht="68.400000000000006" hidden="1">
      <c r="A36" s="260" t="s">
        <v>77</v>
      </c>
      <c r="B36" s="260" t="s">
        <v>67</v>
      </c>
      <c r="C36" s="260" t="s">
        <v>93</v>
      </c>
      <c r="D36" s="260" t="s">
        <v>91</v>
      </c>
      <c r="E36" s="260" t="s">
        <v>92</v>
      </c>
      <c r="F36" s="260" t="s">
        <v>133</v>
      </c>
      <c r="I36" s="215" t="s">
        <v>186</v>
      </c>
      <c r="J36" s="215" t="s">
        <v>546</v>
      </c>
      <c r="K36" s="204"/>
      <c r="O36" s="188"/>
    </row>
    <row r="37" spans="1:17" hidden="1">
      <c r="A37" s="195">
        <v>1</v>
      </c>
      <c r="B37" s="195">
        <v>2</v>
      </c>
      <c r="C37" s="195">
        <v>3</v>
      </c>
      <c r="D37" s="195">
        <v>4</v>
      </c>
      <c r="E37" s="195">
        <v>5</v>
      </c>
      <c r="F37" s="195">
        <v>6</v>
      </c>
      <c r="G37" s="160"/>
      <c r="H37" s="160"/>
      <c r="I37" s="218"/>
      <c r="J37" s="218"/>
      <c r="O37" s="188"/>
    </row>
    <row r="38" spans="1:17" ht="68.400000000000006" hidden="1">
      <c r="A38" s="260">
        <v>1</v>
      </c>
      <c r="B38" s="31" t="s">
        <v>81</v>
      </c>
      <c r="C38" s="260" t="s">
        <v>74</v>
      </c>
      <c r="D38" s="260" t="s">
        <v>74</v>
      </c>
      <c r="E38" s="260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 hidden="1">
      <c r="A39" s="2008" t="s">
        <v>82</v>
      </c>
      <c r="B39" s="31" t="s">
        <v>2</v>
      </c>
      <c r="C39" s="260"/>
      <c r="D39" s="260"/>
      <c r="E39" s="260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 hidden="1">
      <c r="A40" s="2008"/>
      <c r="B40" s="31" t="s">
        <v>83</v>
      </c>
      <c r="C40" s="260" t="e">
        <f>F40/E40/D40</f>
        <v>#DIV/0!</v>
      </c>
      <c r="D40" s="260"/>
      <c r="E40" s="260"/>
      <c r="F40" s="21"/>
      <c r="I40" s="225"/>
      <c r="J40" s="225"/>
      <c r="O40" s="188"/>
    </row>
    <row r="41" spans="1:17" ht="68.400000000000006" hidden="1">
      <c r="A41" s="260">
        <v>2</v>
      </c>
      <c r="B41" s="31" t="s">
        <v>87</v>
      </c>
      <c r="C41" s="260" t="s">
        <v>74</v>
      </c>
      <c r="D41" s="260" t="s">
        <v>74</v>
      </c>
      <c r="E41" s="260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 hidden="1">
      <c r="A42" s="2008" t="s">
        <v>88</v>
      </c>
      <c r="B42" s="31" t="s">
        <v>2</v>
      </c>
      <c r="C42" s="260"/>
      <c r="D42" s="260"/>
      <c r="E42" s="260"/>
      <c r="F42" s="21"/>
      <c r="I42" s="219"/>
      <c r="J42" s="219"/>
      <c r="O42" s="188"/>
    </row>
    <row r="43" spans="1:17" ht="68.400000000000006" hidden="1">
      <c r="A43" s="2008"/>
      <c r="B43" s="31" t="s">
        <v>83</v>
      </c>
      <c r="C43" s="260" t="e">
        <f t="shared" ref="C43" si="0">F43/E43/D43</f>
        <v>#DIV/0!</v>
      </c>
      <c r="D43" s="260"/>
      <c r="E43" s="260"/>
      <c r="F43" s="21"/>
      <c r="I43" s="225"/>
      <c r="J43" s="225"/>
      <c r="O43" s="188"/>
    </row>
    <row r="44" spans="1:17" hidden="1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 hidden="1">
      <c r="A45" s="38"/>
      <c r="B45" s="32"/>
      <c r="C45" s="38"/>
      <c r="D45" s="38"/>
      <c r="E45" s="38"/>
      <c r="F45" s="38"/>
      <c r="G45" s="203"/>
      <c r="O45" s="188"/>
    </row>
    <row r="46" spans="1:17" hidden="1">
      <c r="A46" s="2009" t="s">
        <v>491</v>
      </c>
      <c r="B46" s="2009"/>
      <c r="C46" s="2009"/>
      <c r="D46" s="2009"/>
      <c r="E46" s="2009"/>
      <c r="F46" s="2009"/>
      <c r="G46" s="2009"/>
      <c r="H46" s="2009"/>
      <c r="I46" s="2009"/>
      <c r="J46" s="2009"/>
      <c r="O46" s="188"/>
    </row>
    <row r="47" spans="1:17" hidden="1">
      <c r="A47" s="256"/>
      <c r="B47" s="45"/>
      <c r="C47" s="256"/>
      <c r="D47" s="256"/>
      <c r="E47" s="256"/>
      <c r="F47" s="256"/>
      <c r="I47" s="1986" t="s">
        <v>545</v>
      </c>
      <c r="J47" s="1986"/>
      <c r="O47" s="188"/>
    </row>
    <row r="48" spans="1:17" ht="68.400000000000006" hidden="1">
      <c r="A48" s="260" t="s">
        <v>77</v>
      </c>
      <c r="B48" s="260" t="s">
        <v>67</v>
      </c>
      <c r="C48" s="260" t="s">
        <v>536</v>
      </c>
      <c r="D48" s="260" t="s">
        <v>91</v>
      </c>
      <c r="E48" s="260" t="s">
        <v>92</v>
      </c>
      <c r="F48" s="260" t="s">
        <v>133</v>
      </c>
      <c r="I48" s="215" t="s">
        <v>186</v>
      </c>
      <c r="J48" s="215" t="s">
        <v>546</v>
      </c>
      <c r="K48" s="204"/>
      <c r="O48" s="188"/>
    </row>
    <row r="49" spans="1:17" hidden="1">
      <c r="A49" s="194">
        <v>1</v>
      </c>
      <c r="B49" s="194">
        <v>2</v>
      </c>
      <c r="C49" s="194">
        <v>3</v>
      </c>
      <c r="D49" s="194">
        <v>4</v>
      </c>
      <c r="E49" s="194">
        <v>5</v>
      </c>
      <c r="F49" s="194">
        <v>6</v>
      </c>
      <c r="G49" s="25"/>
      <c r="H49" s="25"/>
      <c r="I49" s="218"/>
      <c r="J49" s="218"/>
      <c r="O49" s="188"/>
    </row>
    <row r="50" spans="1:17" ht="68.400000000000006" hidden="1">
      <c r="A50" s="260">
        <v>1</v>
      </c>
      <c r="B50" s="31" t="s">
        <v>81</v>
      </c>
      <c r="C50" s="260" t="s">
        <v>74</v>
      </c>
      <c r="D50" s="260" t="s">
        <v>74</v>
      </c>
      <c r="E50" s="260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 hidden="1">
      <c r="A51" s="260"/>
      <c r="B51" s="31" t="s">
        <v>2</v>
      </c>
      <c r="C51" s="260"/>
      <c r="D51" s="260"/>
      <c r="E51" s="260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 hidden="1">
      <c r="A52" s="260" t="s">
        <v>82</v>
      </c>
      <c r="B52" s="31" t="s">
        <v>85</v>
      </c>
      <c r="C52" s="260" t="e">
        <f t="shared" ref="C52:C53" si="1">F52/E52/D52</f>
        <v>#DIV/0!</v>
      </c>
      <c r="D52" s="260"/>
      <c r="E52" s="260"/>
      <c r="F52" s="21"/>
      <c r="I52" s="225"/>
      <c r="J52" s="225"/>
      <c r="O52" s="188"/>
    </row>
    <row r="53" spans="1:17" ht="45.6" hidden="1">
      <c r="A53" s="260" t="s">
        <v>84</v>
      </c>
      <c r="B53" s="31" t="s">
        <v>86</v>
      </c>
      <c r="C53" s="260" t="e">
        <f t="shared" si="1"/>
        <v>#DIV/0!</v>
      </c>
      <c r="D53" s="260"/>
      <c r="E53" s="260"/>
      <c r="F53" s="21"/>
      <c r="I53" s="225"/>
      <c r="J53" s="225"/>
      <c r="O53" s="188"/>
    </row>
    <row r="54" spans="1:17" hidden="1">
      <c r="A54" s="260"/>
      <c r="B54" s="31"/>
      <c r="C54" s="260"/>
      <c r="D54" s="260"/>
      <c r="E54" s="260"/>
      <c r="F54" s="21"/>
      <c r="I54" s="225"/>
      <c r="J54" s="225"/>
      <c r="O54" s="188"/>
    </row>
    <row r="55" spans="1:17" hidden="1">
      <c r="A55" s="260"/>
      <c r="B55" s="31"/>
      <c r="C55" s="260"/>
      <c r="D55" s="260"/>
      <c r="E55" s="260"/>
      <c r="F55" s="21"/>
      <c r="I55" s="225"/>
      <c r="J55" s="225"/>
      <c r="O55" s="188"/>
    </row>
    <row r="56" spans="1:17" ht="68.400000000000006" hidden="1">
      <c r="A56" s="260">
        <v>2</v>
      </c>
      <c r="B56" s="31" t="s">
        <v>87</v>
      </c>
      <c r="C56" s="260" t="s">
        <v>74</v>
      </c>
      <c r="D56" s="260" t="s">
        <v>74</v>
      </c>
      <c r="E56" s="260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 hidden="1">
      <c r="A57" s="260"/>
      <c r="B57" s="31" t="s">
        <v>2</v>
      </c>
      <c r="C57" s="260"/>
      <c r="D57" s="260"/>
      <c r="E57" s="260"/>
      <c r="F57" s="21"/>
      <c r="I57" s="219"/>
      <c r="J57" s="219"/>
      <c r="O57" s="188"/>
    </row>
    <row r="58" spans="1:17" ht="45.6" hidden="1">
      <c r="A58" s="260" t="s">
        <v>88</v>
      </c>
      <c r="B58" s="31" t="s">
        <v>85</v>
      </c>
      <c r="C58" s="260" t="e">
        <f t="shared" ref="C58:C59" si="2">F58/E58/D58</f>
        <v>#DIV/0!</v>
      </c>
      <c r="D58" s="260"/>
      <c r="E58" s="260"/>
      <c r="F58" s="21"/>
      <c r="I58" s="225"/>
      <c r="J58" s="225"/>
      <c r="O58" s="188"/>
    </row>
    <row r="59" spans="1:17" ht="45.6" hidden="1">
      <c r="A59" s="260" t="s">
        <v>89</v>
      </c>
      <c r="B59" s="31" t="s">
        <v>86</v>
      </c>
      <c r="C59" s="260" t="e">
        <f t="shared" si="2"/>
        <v>#DIV/0!</v>
      </c>
      <c r="D59" s="260"/>
      <c r="E59" s="260"/>
      <c r="F59" s="21"/>
      <c r="I59" s="225"/>
      <c r="J59" s="225"/>
      <c r="O59" s="188"/>
    </row>
    <row r="60" spans="1:17" hidden="1">
      <c r="A60" s="260"/>
      <c r="B60" s="31"/>
      <c r="C60" s="260"/>
      <c r="D60" s="260"/>
      <c r="E60" s="260"/>
      <c r="F60" s="21"/>
      <c r="I60" s="225"/>
      <c r="J60" s="225"/>
      <c r="O60" s="188"/>
    </row>
    <row r="61" spans="1:17" hidden="1">
      <c r="A61" s="260"/>
      <c r="B61" s="31"/>
      <c r="C61" s="260"/>
      <c r="D61" s="260"/>
      <c r="E61" s="260"/>
      <c r="F61" s="21"/>
      <c r="I61" s="225"/>
      <c r="J61" s="225"/>
      <c r="O61" s="188"/>
    </row>
    <row r="62" spans="1:17" hidden="1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 hidden="1">
      <c r="A63" s="38"/>
      <c r="B63" s="32"/>
      <c r="C63" s="38"/>
      <c r="D63" s="38"/>
      <c r="E63" s="38"/>
      <c r="F63" s="38"/>
      <c r="O63" s="188"/>
    </row>
    <row r="64" spans="1:17" hidden="1">
      <c r="A64" s="2009" t="s">
        <v>492</v>
      </c>
      <c r="B64" s="2009"/>
      <c r="C64" s="2009"/>
      <c r="D64" s="2009"/>
      <c r="E64" s="2009"/>
      <c r="F64" s="2009"/>
      <c r="G64" s="2009"/>
      <c r="H64" s="2009"/>
      <c r="I64" s="2009"/>
      <c r="J64" s="2009"/>
      <c r="O64" s="188"/>
    </row>
    <row r="65" spans="1:17" hidden="1">
      <c r="A65" s="256"/>
      <c r="B65" s="45"/>
      <c r="C65" s="256"/>
      <c r="D65" s="256"/>
      <c r="E65" s="256"/>
      <c r="F65" s="256"/>
      <c r="I65" s="1986" t="s">
        <v>545</v>
      </c>
      <c r="J65" s="1986"/>
      <c r="O65" s="188"/>
    </row>
    <row r="66" spans="1:17" ht="91.2" hidden="1">
      <c r="A66" s="260" t="s">
        <v>77</v>
      </c>
      <c r="B66" s="260" t="s">
        <v>67</v>
      </c>
      <c r="C66" s="260" t="s">
        <v>96</v>
      </c>
      <c r="D66" s="260" t="s">
        <v>94</v>
      </c>
      <c r="E66" s="260" t="s">
        <v>97</v>
      </c>
      <c r="F66" s="260" t="s">
        <v>95</v>
      </c>
      <c r="I66" s="215" t="s">
        <v>186</v>
      </c>
      <c r="J66" s="215" t="s">
        <v>546</v>
      </c>
      <c r="K66" s="204"/>
      <c r="O66" s="188"/>
    </row>
    <row r="67" spans="1:17" hidden="1">
      <c r="A67" s="195">
        <v>1</v>
      </c>
      <c r="B67" s="195">
        <v>2</v>
      </c>
      <c r="C67" s="195">
        <v>3</v>
      </c>
      <c r="D67" s="195">
        <v>4</v>
      </c>
      <c r="E67" s="195">
        <v>5</v>
      </c>
      <c r="F67" s="195">
        <v>6</v>
      </c>
      <c r="G67" s="160"/>
      <c r="H67" s="160"/>
      <c r="I67" s="218"/>
      <c r="J67" s="218"/>
      <c r="O67" s="188"/>
    </row>
    <row r="68" spans="1:17" hidden="1">
      <c r="A68" s="260">
        <v>1</v>
      </c>
      <c r="B68" s="31" t="s">
        <v>98</v>
      </c>
      <c r="C68" s="260"/>
      <c r="D68" s="260"/>
      <c r="E68" s="260">
        <v>50</v>
      </c>
      <c r="F68" s="21">
        <f>E68*D68*C68</f>
        <v>0</v>
      </c>
      <c r="I68" s="220"/>
      <c r="J68" s="220"/>
      <c r="O68" s="188"/>
    </row>
    <row r="69" spans="1:17" s="160" customFormat="1" hidden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 hidden="1">
      <c r="O70" s="188"/>
    </row>
    <row r="71" spans="1:17" ht="53.25" hidden="1" customHeight="1">
      <c r="A71" s="2010" t="s">
        <v>620</v>
      </c>
      <c r="B71" s="2010"/>
      <c r="C71" s="2010"/>
      <c r="D71" s="2010"/>
      <c r="E71" s="2010"/>
      <c r="F71" s="2010"/>
      <c r="G71" s="2010"/>
      <c r="H71" s="2010"/>
      <c r="I71" s="2010"/>
      <c r="J71" s="2010"/>
      <c r="O71" s="188"/>
    </row>
    <row r="72" spans="1:17" hidden="1">
      <c r="A72" s="263"/>
      <c r="B72" s="263"/>
      <c r="C72" s="263"/>
      <c r="D72" s="263"/>
      <c r="E72" s="263"/>
      <c r="F72" s="263"/>
      <c r="G72" s="263"/>
      <c r="H72" s="263"/>
      <c r="I72" s="263"/>
      <c r="J72" s="263"/>
    </row>
    <row r="73" spans="1:17" hidden="1">
      <c r="A73" s="2004" t="s">
        <v>491</v>
      </c>
      <c r="B73" s="2004"/>
      <c r="C73" s="2004"/>
      <c r="D73" s="2004"/>
      <c r="E73" s="2004"/>
      <c r="F73" s="2004"/>
      <c r="G73" s="2004"/>
      <c r="H73" s="2004"/>
      <c r="I73" s="2004"/>
      <c r="J73" s="2004"/>
      <c r="K73" s="206"/>
    </row>
    <row r="74" spans="1:17" hidden="1">
      <c r="A74" s="2012"/>
      <c r="B74" s="2012"/>
      <c r="C74" s="2012"/>
      <c r="D74" s="2012"/>
      <c r="E74" s="2012"/>
      <c r="F74" s="38"/>
      <c r="I74" s="1986" t="s">
        <v>545</v>
      </c>
      <c r="J74" s="1986"/>
      <c r="K74" s="263"/>
    </row>
    <row r="75" spans="1:17" ht="54" hidden="1">
      <c r="A75" s="260" t="s">
        <v>68</v>
      </c>
      <c r="B75" s="260" t="s">
        <v>67</v>
      </c>
      <c r="C75" s="260" t="s">
        <v>80</v>
      </c>
      <c r="D75" s="260" t="s">
        <v>128</v>
      </c>
      <c r="E75" s="260" t="s">
        <v>129</v>
      </c>
      <c r="I75" s="215" t="s">
        <v>186</v>
      </c>
      <c r="J75" s="215" t="s">
        <v>546</v>
      </c>
      <c r="K75" s="163"/>
    </row>
    <row r="76" spans="1:17" hidden="1">
      <c r="A76" s="195">
        <v>1</v>
      </c>
      <c r="B76" s="195">
        <v>2</v>
      </c>
      <c r="C76" s="195">
        <v>3</v>
      </c>
      <c r="D76" s="195">
        <v>4</v>
      </c>
      <c r="E76" s="195">
        <v>5</v>
      </c>
      <c r="F76" s="160"/>
      <c r="G76" s="160"/>
      <c r="H76" s="160"/>
      <c r="I76" s="218"/>
      <c r="J76" s="218"/>
    </row>
    <row r="77" spans="1:17" ht="114" hidden="1">
      <c r="A77" s="260">
        <v>1</v>
      </c>
      <c r="B77" s="31" t="s">
        <v>163</v>
      </c>
      <c r="C77" s="260"/>
      <c r="D77" s="258" t="e">
        <f>E77/C77</f>
        <v>#DIV/0!</v>
      </c>
      <c r="E77" s="258"/>
      <c r="I77" s="220"/>
      <c r="J77" s="220"/>
    </row>
    <row r="78" spans="1:17" s="160" customFormat="1" hidden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79" spans="1:17" hidden="1"/>
    <row r="80" spans="1:17" ht="63" hidden="1" customHeight="1">
      <c r="A80" s="2010" t="s">
        <v>619</v>
      </c>
      <c r="B80" s="2010"/>
      <c r="C80" s="2010"/>
      <c r="D80" s="2010"/>
      <c r="E80" s="2010"/>
      <c r="F80" s="2010"/>
      <c r="G80" s="2010"/>
      <c r="H80" s="2010"/>
      <c r="I80" s="2010"/>
      <c r="J80" s="2010"/>
    </row>
    <row r="81" spans="1:17" hidden="1">
      <c r="A81" s="38"/>
      <c r="B81" s="32"/>
      <c r="C81" s="38"/>
      <c r="D81" s="38"/>
      <c r="E81" s="38"/>
      <c r="F81" s="38"/>
    </row>
    <row r="82" spans="1:17" hidden="1">
      <c r="A82" s="2004" t="s">
        <v>495</v>
      </c>
      <c r="B82" s="2004"/>
      <c r="C82" s="2004"/>
      <c r="D82" s="2004"/>
      <c r="E82" s="2004"/>
      <c r="F82" s="2004"/>
      <c r="G82" s="2004"/>
      <c r="H82" s="2004"/>
      <c r="I82" s="2004"/>
      <c r="J82" s="2004"/>
      <c r="K82" s="206"/>
    </row>
    <row r="83" spans="1:17" hidden="1">
      <c r="A83" s="44"/>
      <c r="B83" s="32"/>
      <c r="C83" s="38"/>
      <c r="D83" s="38"/>
      <c r="E83" s="38"/>
      <c r="F83" s="38"/>
      <c r="I83" s="1986" t="s">
        <v>545</v>
      </c>
      <c r="J83" s="1986"/>
    </row>
    <row r="84" spans="1:17" ht="68.400000000000006" hidden="1">
      <c r="A84" s="260" t="s">
        <v>77</v>
      </c>
      <c r="B84" s="260" t="s">
        <v>99</v>
      </c>
      <c r="C84" s="260" t="s">
        <v>106</v>
      </c>
      <c r="D84" s="260" t="s">
        <v>107</v>
      </c>
      <c r="F84" s="38"/>
      <c r="I84" s="215" t="s">
        <v>186</v>
      </c>
      <c r="J84" s="215" t="s">
        <v>546</v>
      </c>
    </row>
    <row r="85" spans="1:17" hidden="1">
      <c r="A85" s="195">
        <v>1</v>
      </c>
      <c r="B85" s="195">
        <v>2</v>
      </c>
      <c r="C85" s="195">
        <v>3</v>
      </c>
      <c r="D85" s="195">
        <v>4</v>
      </c>
      <c r="E85" s="160"/>
      <c r="F85" s="14"/>
      <c r="G85" s="160"/>
      <c r="H85" s="160"/>
      <c r="I85" s="215"/>
      <c r="J85" s="215"/>
    </row>
    <row r="86" spans="1:17" ht="45.6" hidden="1">
      <c r="A86" s="264">
        <v>1</v>
      </c>
      <c r="B86" s="47" t="s">
        <v>100</v>
      </c>
      <c r="C86" s="264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 hidden="1">
      <c r="A87" s="260" t="s">
        <v>82</v>
      </c>
      <c r="B87" s="31" t="s">
        <v>101</v>
      </c>
      <c r="C87" s="258">
        <f>J22+E28</f>
        <v>0</v>
      </c>
      <c r="D87" s="258"/>
      <c r="E87" s="149"/>
      <c r="F87" s="38"/>
      <c r="G87" s="149"/>
      <c r="H87" s="149"/>
      <c r="I87" s="220"/>
      <c r="J87" s="220"/>
      <c r="K87" s="156">
        <f>C87*0.22</f>
        <v>0</v>
      </c>
      <c r="L87" s="2021" t="s">
        <v>176</v>
      </c>
      <c r="O87" s="283"/>
      <c r="P87" s="283"/>
      <c r="Q87" s="283"/>
    </row>
    <row r="88" spans="1:17" ht="45.6" hidden="1">
      <c r="A88" s="264">
        <v>2</v>
      </c>
      <c r="B88" s="47" t="s">
        <v>102</v>
      </c>
      <c r="C88" s="264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21"/>
    </row>
    <row r="89" spans="1:17" hidden="1">
      <c r="A89" s="2008" t="s">
        <v>88</v>
      </c>
      <c r="B89" s="31" t="s">
        <v>2</v>
      </c>
      <c r="C89" s="260"/>
      <c r="D89" s="258"/>
      <c r="F89" s="38"/>
      <c r="I89" s="220"/>
      <c r="J89" s="220"/>
      <c r="K89" s="156"/>
      <c r="L89" s="2021"/>
      <c r="N89" s="48"/>
      <c r="O89" s="48"/>
      <c r="P89" s="48"/>
      <c r="Q89" s="48"/>
    </row>
    <row r="90" spans="1:17" ht="68.400000000000006" hidden="1">
      <c r="A90" s="2008"/>
      <c r="B90" s="31" t="s">
        <v>103</v>
      </c>
      <c r="C90" s="23">
        <f>C87</f>
        <v>0</v>
      </c>
      <c r="D90" s="258"/>
      <c r="F90" s="38"/>
      <c r="I90" s="220"/>
      <c r="J90" s="220"/>
      <c r="K90" s="156">
        <f>C90*0.029</f>
        <v>0</v>
      </c>
      <c r="L90" s="2021"/>
      <c r="N90" s="48"/>
      <c r="O90" s="48"/>
      <c r="P90" s="48"/>
      <c r="Q90" s="48"/>
    </row>
    <row r="91" spans="1:17" ht="68.400000000000006" hidden="1">
      <c r="A91" s="260" t="s">
        <v>90</v>
      </c>
      <c r="B91" s="31" t="s">
        <v>104</v>
      </c>
      <c r="C91" s="258">
        <f>C87</f>
        <v>0</v>
      </c>
      <c r="D91" s="258"/>
      <c r="F91" s="38"/>
      <c r="I91" s="220"/>
      <c r="J91" s="220"/>
      <c r="K91" s="156">
        <f>C91*0.002</f>
        <v>0</v>
      </c>
      <c r="L91" s="2021"/>
      <c r="N91" s="48"/>
      <c r="O91" s="48"/>
      <c r="P91" s="48"/>
      <c r="Q91" s="48"/>
    </row>
    <row r="92" spans="1:17" ht="68.400000000000006" hidden="1">
      <c r="A92" s="264">
        <v>3</v>
      </c>
      <c r="B92" s="47" t="s">
        <v>105</v>
      </c>
      <c r="C92" s="258">
        <f>C87</f>
        <v>0</v>
      </c>
      <c r="D92" s="258"/>
      <c r="F92" s="38"/>
      <c r="I92" s="220"/>
      <c r="J92" s="220"/>
      <c r="K92" s="156">
        <f>C92*0.051</f>
        <v>0</v>
      </c>
      <c r="L92" s="2021"/>
      <c r="N92" s="48"/>
      <c r="O92" s="48"/>
      <c r="P92" s="48"/>
      <c r="Q92" s="48"/>
    </row>
    <row r="93" spans="1:17" hidden="1">
      <c r="A93" s="264">
        <v>4</v>
      </c>
      <c r="B93" s="47" t="s">
        <v>165</v>
      </c>
      <c r="C93" s="258"/>
      <c r="D93" s="258"/>
      <c r="F93" s="38"/>
      <c r="I93" s="220"/>
      <c r="J93" s="220"/>
      <c r="N93" s="48"/>
      <c r="O93" s="48"/>
      <c r="P93" s="48"/>
      <c r="Q93" s="48"/>
    </row>
    <row r="94" spans="1:17" hidden="1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5" spans="1:17" hidden="1"/>
    <row r="96" spans="1:17" ht="54" hidden="1" customHeight="1">
      <c r="A96" s="2011" t="s">
        <v>618</v>
      </c>
      <c r="B96" s="2011"/>
      <c r="C96" s="2011"/>
      <c r="D96" s="2011"/>
      <c r="E96" s="2011"/>
      <c r="F96" s="2011"/>
      <c r="G96" s="2011"/>
      <c r="H96" s="2011"/>
      <c r="I96" s="2011"/>
      <c r="J96" s="2011"/>
    </row>
    <row r="97" spans="1:20" hidden="1"/>
    <row r="98" spans="1:20" hidden="1">
      <c r="A98" s="1994" t="s">
        <v>535</v>
      </c>
      <c r="B98" s="1994"/>
      <c r="C98" s="1994"/>
      <c r="D98" s="1994"/>
      <c r="E98" s="1994"/>
      <c r="F98" s="1994"/>
      <c r="G98" s="1994"/>
      <c r="H98" s="1994"/>
      <c r="I98" s="1994"/>
      <c r="J98" s="1994"/>
      <c r="K98" s="208"/>
    </row>
    <row r="99" spans="1:20" hidden="1">
      <c r="A99" s="267"/>
      <c r="B99" s="267"/>
      <c r="C99" s="267"/>
      <c r="D99" s="267"/>
      <c r="E99" s="267"/>
      <c r="F99" s="267"/>
      <c r="G99" s="267"/>
      <c r="H99" s="267"/>
      <c r="I99" s="1986" t="s">
        <v>545</v>
      </c>
      <c r="J99" s="1986"/>
    </row>
    <row r="100" spans="1:20" ht="54" hidden="1">
      <c r="A100" s="35" t="s">
        <v>77</v>
      </c>
      <c r="B100" s="35" t="s">
        <v>67</v>
      </c>
      <c r="C100" s="260" t="s">
        <v>505</v>
      </c>
      <c r="D100" s="260" t="s">
        <v>506</v>
      </c>
      <c r="E100" s="260" t="s">
        <v>168</v>
      </c>
      <c r="G100" s="267"/>
      <c r="H100" s="267"/>
      <c r="I100" s="215" t="s">
        <v>186</v>
      </c>
      <c r="J100" s="215" t="s">
        <v>546</v>
      </c>
      <c r="K100" s="202"/>
    </row>
    <row r="101" spans="1:20" hidden="1">
      <c r="A101" s="173">
        <v>1</v>
      </c>
      <c r="B101" s="173">
        <v>2</v>
      </c>
      <c r="C101" s="195">
        <v>3</v>
      </c>
      <c r="D101" s="195">
        <v>4</v>
      </c>
      <c r="E101" s="195">
        <v>5</v>
      </c>
      <c r="G101" s="267"/>
      <c r="H101" s="267"/>
      <c r="I101" s="220"/>
      <c r="J101" s="220"/>
    </row>
    <row r="102" spans="1:20" ht="68.400000000000006" hidden="1">
      <c r="A102" s="166">
        <v>1</v>
      </c>
      <c r="B102" s="183" t="s">
        <v>539</v>
      </c>
      <c r="C102" s="25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91.2" hidden="1">
      <c r="A103" s="166">
        <v>2</v>
      </c>
      <c r="B103" s="183" t="s">
        <v>537</v>
      </c>
      <c r="C103" s="25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91.2" hidden="1">
      <c r="A104" s="166">
        <v>3</v>
      </c>
      <c r="B104" s="183" t="s">
        <v>538</v>
      </c>
      <c r="C104" s="25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 hidden="1">
      <c r="A105" s="229"/>
      <c r="B105" s="227" t="s">
        <v>73</v>
      </c>
      <c r="C105" s="230"/>
      <c r="D105" s="231"/>
      <c r="E105" s="228">
        <f>E102</f>
        <v>0</v>
      </c>
      <c r="G105" s="267"/>
      <c r="H105" s="267"/>
      <c r="I105" s="217">
        <f>I102</f>
        <v>0</v>
      </c>
      <c r="J105" s="217">
        <f>J102</f>
        <v>0</v>
      </c>
    </row>
    <row r="106" spans="1:20" hidden="1"/>
    <row r="107" spans="1:20" ht="48" hidden="1" customHeight="1">
      <c r="A107" s="2011" t="s">
        <v>617</v>
      </c>
      <c r="B107" s="2011"/>
      <c r="C107" s="2011"/>
      <c r="D107" s="2011"/>
      <c r="E107" s="2011"/>
      <c r="F107" s="2011"/>
      <c r="G107" s="2011"/>
      <c r="H107" s="2011"/>
      <c r="I107" s="2011"/>
      <c r="J107" s="2011"/>
    </row>
    <row r="108" spans="1:20" hidden="1"/>
    <row r="109" spans="1:20" hidden="1">
      <c r="A109" s="2004" t="s">
        <v>504</v>
      </c>
      <c r="B109" s="2004"/>
      <c r="C109" s="2004"/>
      <c r="D109" s="2004"/>
      <c r="E109" s="2004"/>
      <c r="F109" s="2004"/>
      <c r="G109" s="2004"/>
      <c r="H109" s="2004"/>
      <c r="I109" s="2004"/>
      <c r="J109" s="2004"/>
      <c r="K109" s="208"/>
    </row>
    <row r="110" spans="1:20" hidden="1">
      <c r="A110" s="2015"/>
      <c r="B110" s="2015"/>
      <c r="C110" s="2015"/>
      <c r="D110" s="2015"/>
      <c r="E110" s="2015"/>
      <c r="F110" s="38"/>
      <c r="G110" s="33"/>
      <c r="H110" s="33"/>
      <c r="I110" s="1986" t="s">
        <v>545</v>
      </c>
      <c r="J110" s="1986"/>
    </row>
    <row r="111" spans="1:20" s="33" customFormat="1" ht="54" hidden="1">
      <c r="A111" s="260" t="s">
        <v>77</v>
      </c>
      <c r="B111" s="260" t="s">
        <v>67</v>
      </c>
      <c r="C111" s="260" t="s">
        <v>111</v>
      </c>
      <c r="D111" s="260" t="s">
        <v>108</v>
      </c>
      <c r="E111" s="260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 hidden="1">
      <c r="A112" s="195">
        <v>1</v>
      </c>
      <c r="B112" s="195">
        <v>2</v>
      </c>
      <c r="C112" s="195">
        <v>3</v>
      </c>
      <c r="D112" s="195">
        <v>4</v>
      </c>
      <c r="E112" s="195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 hidden="1">
      <c r="A113" s="260">
        <v>1</v>
      </c>
      <c r="B113" s="31" t="s">
        <v>109</v>
      </c>
      <c r="C113" s="176">
        <f>C115</f>
        <v>0</v>
      </c>
      <c r="D113" s="35">
        <f>D115</f>
        <v>1.5</v>
      </c>
      <c r="E113" s="176">
        <f>E115</f>
        <v>0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 hidden="1">
      <c r="A114" s="260"/>
      <c r="B114" s="31" t="s">
        <v>110</v>
      </c>
      <c r="C114" s="258"/>
      <c r="D114" s="260"/>
      <c r="E114" s="25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 hidden="1">
      <c r="A115" s="260"/>
      <c r="B115" s="31" t="s">
        <v>503</v>
      </c>
      <c r="C115" s="258"/>
      <c r="D115" s="260">
        <v>1.5</v>
      </c>
      <c r="E115" s="258"/>
      <c r="I115" s="220"/>
      <c r="J115" s="220"/>
      <c r="K115" s="37" t="s">
        <v>624</v>
      </c>
      <c r="L115" s="57"/>
      <c r="M115" s="57"/>
      <c r="O115" s="284"/>
      <c r="P115" s="291"/>
      <c r="Q115" s="291"/>
      <c r="R115" s="174"/>
      <c r="S115" s="174"/>
      <c r="T115" s="174"/>
    </row>
    <row r="116" spans="1:20" s="33" customFormat="1" hidden="1">
      <c r="A116" s="226"/>
      <c r="B116" s="227" t="s">
        <v>73</v>
      </c>
      <c r="C116" s="226" t="s">
        <v>74</v>
      </c>
      <c r="D116" s="226" t="s">
        <v>74</v>
      </c>
      <c r="E116" s="228">
        <f>E113</f>
        <v>0</v>
      </c>
      <c r="I116" s="217">
        <f>I113</f>
        <v>0</v>
      </c>
      <c r="J116" s="217">
        <f>J113</f>
        <v>0</v>
      </c>
      <c r="K116" s="37"/>
      <c r="L116" s="57"/>
      <c r="M116" s="57"/>
      <c r="O116" s="284"/>
      <c r="P116" s="291"/>
      <c r="Q116" s="291"/>
      <c r="R116" s="174"/>
      <c r="S116" s="174"/>
      <c r="T116" s="174"/>
    </row>
    <row r="117" spans="1:20" s="33" customFormat="1" hidden="1">
      <c r="A117" s="49"/>
      <c r="B117" s="50"/>
      <c r="C117" s="49"/>
      <c r="D117" s="49"/>
      <c r="E117" s="38"/>
      <c r="F117" s="38"/>
      <c r="K117" s="37"/>
      <c r="L117" s="57"/>
      <c r="M117" s="57"/>
      <c r="O117" s="284"/>
      <c r="P117" s="291"/>
      <c r="Q117" s="291"/>
      <c r="R117" s="174"/>
      <c r="S117" s="174"/>
      <c r="T117" s="174"/>
    </row>
    <row r="118" spans="1:20" s="33" customFormat="1" hidden="1">
      <c r="A118" s="49"/>
      <c r="B118" s="50"/>
      <c r="C118" s="49"/>
      <c r="D118" s="49"/>
      <c r="E118" s="38"/>
      <c r="F118" s="38"/>
      <c r="K118" s="37"/>
      <c r="L118" s="57"/>
      <c r="M118" s="57"/>
      <c r="O118" s="284"/>
      <c r="P118" s="291"/>
      <c r="Q118" s="291"/>
      <c r="R118" s="174"/>
      <c r="S118" s="174"/>
      <c r="T118" s="174"/>
    </row>
    <row r="119" spans="1:20" s="33" customFormat="1" hidden="1">
      <c r="A119" s="49"/>
      <c r="B119" s="50"/>
      <c r="C119" s="49"/>
      <c r="D119" s="49"/>
      <c r="E119" s="38"/>
      <c r="F119" s="38"/>
      <c r="I119" s="1986" t="s">
        <v>545</v>
      </c>
      <c r="J119" s="1986"/>
      <c r="K119" s="37"/>
      <c r="L119" s="57"/>
      <c r="M119" s="57"/>
      <c r="O119" s="284"/>
      <c r="P119" s="291"/>
      <c r="Q119" s="291"/>
      <c r="R119" s="174"/>
      <c r="S119" s="174"/>
      <c r="T119" s="174"/>
    </row>
    <row r="120" spans="1:20" s="33" customFormat="1" ht="114" hidden="1">
      <c r="A120" s="261" t="s">
        <v>77</v>
      </c>
      <c r="B120" s="260" t="s">
        <v>67</v>
      </c>
      <c r="C120" s="261" t="s">
        <v>498</v>
      </c>
      <c r="D120" s="260" t="s">
        <v>108</v>
      </c>
      <c r="E120" s="260" t="s">
        <v>534</v>
      </c>
      <c r="I120" s="215" t="s">
        <v>186</v>
      </c>
      <c r="J120" s="215" t="s">
        <v>546</v>
      </c>
      <c r="K120" s="37"/>
      <c r="L120" s="57"/>
      <c r="M120" s="57"/>
      <c r="O120" s="284"/>
      <c r="P120" s="291"/>
      <c r="Q120" s="291"/>
      <c r="R120" s="174"/>
      <c r="S120" s="174"/>
      <c r="T120" s="174"/>
    </row>
    <row r="121" spans="1:20" s="33" customFormat="1" hidden="1">
      <c r="A121" s="195">
        <v>1</v>
      </c>
      <c r="B121" s="195">
        <v>2</v>
      </c>
      <c r="C121" s="195">
        <v>3</v>
      </c>
      <c r="D121" s="195">
        <v>4</v>
      </c>
      <c r="E121" s="195">
        <v>5</v>
      </c>
      <c r="F121" s="179"/>
      <c r="G121" s="179"/>
      <c r="H121" s="179"/>
      <c r="I121" s="216"/>
      <c r="J121" s="216"/>
      <c r="K121" s="37"/>
      <c r="L121" s="57"/>
      <c r="M121" s="57"/>
      <c r="O121" s="284"/>
      <c r="P121" s="291"/>
      <c r="Q121" s="291"/>
      <c r="R121" s="174"/>
      <c r="S121" s="174"/>
      <c r="T121" s="174"/>
    </row>
    <row r="122" spans="1:20" s="33" customFormat="1" hidden="1">
      <c r="A122" s="34">
        <v>1</v>
      </c>
      <c r="B122" s="177" t="s">
        <v>499</v>
      </c>
      <c r="C122" s="258" t="s">
        <v>43</v>
      </c>
      <c r="D122" s="258" t="s">
        <v>43</v>
      </c>
      <c r="E122" s="258">
        <f>E126</f>
        <v>0</v>
      </c>
      <c r="I122" s="217">
        <f>I123</f>
        <v>0</v>
      </c>
      <c r="J122" s="217">
        <f>J123</f>
        <v>0</v>
      </c>
      <c r="K122" s="37"/>
      <c r="L122" s="57"/>
      <c r="M122" s="57"/>
      <c r="O122" s="284"/>
      <c r="P122" s="291"/>
      <c r="Q122" s="291"/>
      <c r="R122" s="174"/>
      <c r="S122" s="174"/>
      <c r="T122" s="174"/>
    </row>
    <row r="123" spans="1:20" s="179" customFormat="1" hidden="1">
      <c r="A123" s="258"/>
      <c r="B123" s="177" t="s">
        <v>500</v>
      </c>
      <c r="C123" s="258">
        <f>C126</f>
        <v>0</v>
      </c>
      <c r="D123" s="258">
        <f>D126</f>
        <v>2.2000000000000002</v>
      </c>
      <c r="E123" s="258">
        <f>E126</f>
        <v>0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181"/>
      <c r="O123" s="285"/>
      <c r="P123" s="292"/>
      <c r="Q123" s="292"/>
      <c r="R123" s="182"/>
      <c r="S123" s="182"/>
      <c r="T123" s="182"/>
    </row>
    <row r="124" spans="1:20" s="33" customFormat="1" hidden="1">
      <c r="A124" s="2013"/>
      <c r="B124" s="177" t="s">
        <v>326</v>
      </c>
      <c r="C124" s="2013"/>
      <c r="D124" s="2013"/>
      <c r="E124" s="2013"/>
      <c r="I124" s="220"/>
      <c r="J124" s="220"/>
      <c r="K124" s="37"/>
      <c r="L124" s="57"/>
      <c r="M124" s="57"/>
      <c r="O124" s="284"/>
      <c r="P124" s="291"/>
      <c r="Q124" s="291"/>
      <c r="R124" s="174"/>
      <c r="S124" s="174"/>
      <c r="T124" s="174"/>
    </row>
    <row r="125" spans="1:20" s="33" customFormat="1" hidden="1">
      <c r="A125" s="2013"/>
      <c r="B125" s="177" t="s">
        <v>501</v>
      </c>
      <c r="C125" s="2013"/>
      <c r="D125" s="2013"/>
      <c r="E125" s="2013"/>
      <c r="I125" s="220"/>
      <c r="J125" s="220"/>
      <c r="K125" s="37"/>
      <c r="L125" s="57"/>
      <c r="M125" s="57"/>
      <c r="O125" s="284"/>
      <c r="P125" s="291"/>
      <c r="Q125" s="291"/>
      <c r="R125" s="174"/>
      <c r="S125" s="174"/>
      <c r="T125" s="174"/>
    </row>
    <row r="126" spans="1:20" s="33" customFormat="1" hidden="1">
      <c r="A126" s="258"/>
      <c r="B126" s="177" t="s">
        <v>502</v>
      </c>
      <c r="C126" s="258">
        <f>E126/D126*100</f>
        <v>0</v>
      </c>
      <c r="D126" s="258">
        <v>2.2000000000000002</v>
      </c>
      <c r="E126" s="258"/>
      <c r="I126" s="220"/>
      <c r="J126" s="220"/>
      <c r="K126" s="37"/>
      <c r="L126" s="57"/>
      <c r="M126" s="57"/>
      <c r="O126" s="284"/>
      <c r="P126" s="291"/>
      <c r="Q126" s="291"/>
      <c r="R126" s="174"/>
      <c r="S126" s="174"/>
      <c r="T126" s="174"/>
    </row>
    <row r="127" spans="1:20" s="33" customFormat="1" hidden="1">
      <c r="A127" s="228"/>
      <c r="B127" s="228" t="s">
        <v>73</v>
      </c>
      <c r="C127" s="228"/>
      <c r="D127" s="228" t="s">
        <v>74</v>
      </c>
      <c r="E127" s="228">
        <f>E122</f>
        <v>0</v>
      </c>
      <c r="I127" s="217">
        <f>I122</f>
        <v>0</v>
      </c>
      <c r="J127" s="217">
        <f>J122</f>
        <v>0</v>
      </c>
      <c r="K127" s="37"/>
      <c r="L127" s="57"/>
      <c r="M127" s="57"/>
      <c r="O127" s="284"/>
      <c r="P127" s="291"/>
      <c r="Q127" s="291"/>
      <c r="R127" s="174"/>
      <c r="S127" s="174"/>
      <c r="T127" s="174"/>
    </row>
    <row r="128" spans="1:20" s="33" customFormat="1" hidden="1">
      <c r="A128" s="149"/>
      <c r="B128" s="149"/>
      <c r="C128" s="149"/>
      <c r="D128" s="149"/>
      <c r="E128" s="149"/>
      <c r="F128" s="149"/>
      <c r="G128" s="149"/>
      <c r="H128" s="149"/>
      <c r="I128" s="149"/>
      <c r="J128" s="149"/>
      <c r="K128" s="37"/>
      <c r="L128" s="57"/>
      <c r="M128" s="57"/>
      <c r="O128" s="284"/>
      <c r="P128" s="291"/>
      <c r="Q128" s="291"/>
      <c r="R128" s="174"/>
      <c r="S128" s="174"/>
      <c r="T128" s="174"/>
    </row>
    <row r="129" spans="1:20" s="33" customFormat="1" ht="63.75" hidden="1" customHeight="1">
      <c r="A129" s="2014" t="s">
        <v>616</v>
      </c>
      <c r="B129" s="2014"/>
      <c r="C129" s="2014"/>
      <c r="D129" s="2014"/>
      <c r="E129" s="2014"/>
      <c r="F129" s="2014"/>
      <c r="G129" s="2014"/>
      <c r="H129" s="2014"/>
      <c r="I129" s="2014"/>
      <c r="J129" s="2014"/>
      <c r="K129" s="37"/>
      <c r="L129" s="57"/>
      <c r="M129" s="57"/>
      <c r="O129" s="284"/>
      <c r="P129" s="291"/>
      <c r="Q129" s="291"/>
      <c r="R129" s="174"/>
      <c r="S129" s="174"/>
      <c r="T129" s="174"/>
    </row>
    <row r="130" spans="1:20" hidden="1">
      <c r="A130" s="266"/>
      <c r="B130" s="266"/>
      <c r="C130" s="266"/>
      <c r="D130" s="266"/>
      <c r="E130" s="266"/>
      <c r="F130" s="266"/>
      <c r="G130" s="266"/>
      <c r="H130" s="266"/>
      <c r="I130" s="266"/>
      <c r="J130" s="266"/>
    </row>
    <row r="131" spans="1:20" hidden="1">
      <c r="A131" s="2004" t="s">
        <v>504</v>
      </c>
      <c r="B131" s="2004"/>
      <c r="C131" s="2004"/>
      <c r="D131" s="2004"/>
      <c r="E131" s="2004"/>
      <c r="F131" s="2004"/>
      <c r="G131" s="2004"/>
      <c r="H131" s="2004"/>
      <c r="I131" s="2004"/>
      <c r="J131" s="2004"/>
      <c r="K131" s="205"/>
    </row>
    <row r="132" spans="1:20" hidden="1">
      <c r="I132" s="1986" t="s">
        <v>545</v>
      </c>
      <c r="J132" s="1986"/>
      <c r="K132" s="266"/>
    </row>
    <row r="133" spans="1:20" s="33" customFormat="1" ht="54" hidden="1">
      <c r="A133" s="35" t="s">
        <v>77</v>
      </c>
      <c r="B133" s="35" t="s">
        <v>67</v>
      </c>
      <c r="C133" s="35" t="s">
        <v>134</v>
      </c>
      <c r="D133" s="149"/>
      <c r="E133" s="149"/>
      <c r="F133" s="149"/>
      <c r="G133" s="149"/>
      <c r="H133" s="149"/>
      <c r="I133" s="215" t="s">
        <v>186</v>
      </c>
      <c r="J133" s="215" t="s">
        <v>546</v>
      </c>
      <c r="K133" s="163"/>
      <c r="L133" s="57"/>
      <c r="M133" s="57"/>
      <c r="O133" s="284"/>
      <c r="P133" s="291"/>
      <c r="Q133" s="291"/>
      <c r="R133" s="174"/>
      <c r="S133" s="174"/>
      <c r="T133" s="174"/>
    </row>
    <row r="134" spans="1:20" hidden="1">
      <c r="A134" s="173">
        <v>1</v>
      </c>
      <c r="B134" s="173">
        <v>2</v>
      </c>
      <c r="C134" s="173">
        <v>3</v>
      </c>
      <c r="D134" s="160"/>
      <c r="E134" s="160"/>
      <c r="F134" s="160"/>
      <c r="G134" s="160"/>
      <c r="H134" s="160"/>
      <c r="I134" s="222"/>
      <c r="J134" s="222"/>
    </row>
    <row r="135" spans="1:20" hidden="1">
      <c r="A135" s="35">
        <v>1</v>
      </c>
      <c r="B135" s="183" t="s">
        <v>135</v>
      </c>
      <c r="C135" s="184">
        <f>C136+C137+C138+C139</f>
        <v>0</v>
      </c>
      <c r="I135" s="217">
        <f>I136+I137+I138+I139</f>
        <v>0</v>
      </c>
      <c r="J135" s="217">
        <f>J136+J137+J138+J139</f>
        <v>0</v>
      </c>
    </row>
    <row r="136" spans="1:20" s="160" customFormat="1" hidden="1">
      <c r="A136" s="35"/>
      <c r="B136" s="183"/>
      <c r="C136" s="176"/>
      <c r="D136" s="149"/>
      <c r="E136" s="149"/>
      <c r="F136" s="149"/>
      <c r="G136" s="149"/>
      <c r="H136" s="149"/>
      <c r="I136" s="222"/>
      <c r="J136" s="222"/>
      <c r="K136" s="161"/>
      <c r="O136" s="283"/>
      <c r="P136" s="283"/>
      <c r="Q136" s="283"/>
    </row>
    <row r="137" spans="1:20" hidden="1">
      <c r="A137" s="35"/>
      <c r="B137" s="183"/>
      <c r="C137" s="176"/>
      <c r="I137" s="222"/>
      <c r="J137" s="222"/>
    </row>
    <row r="138" spans="1:20" hidden="1">
      <c r="A138" s="35"/>
      <c r="B138" s="183"/>
      <c r="C138" s="176"/>
      <c r="I138" s="222"/>
      <c r="J138" s="222"/>
    </row>
    <row r="139" spans="1:20" hidden="1">
      <c r="A139" s="35"/>
      <c r="B139" s="183"/>
      <c r="C139" s="176"/>
      <c r="I139" s="222"/>
      <c r="J139" s="222"/>
    </row>
    <row r="140" spans="1:20" hidden="1">
      <c r="A140" s="226"/>
      <c r="B140" s="227" t="s">
        <v>73</v>
      </c>
      <c r="C140" s="228">
        <f>C135</f>
        <v>0</v>
      </c>
      <c r="I140" s="217">
        <f>I135</f>
        <v>0</v>
      </c>
      <c r="J140" s="217">
        <f>J135</f>
        <v>0</v>
      </c>
    </row>
    <row r="141" spans="1:20" hidden="1"/>
    <row r="142" spans="1:20" hidden="1">
      <c r="A142" s="2014" t="s">
        <v>615</v>
      </c>
      <c r="B142" s="2014"/>
      <c r="C142" s="2014"/>
      <c r="D142" s="2014"/>
      <c r="E142" s="2014"/>
      <c r="F142" s="2014"/>
      <c r="G142" s="2014"/>
      <c r="H142" s="2014"/>
      <c r="I142" s="2014"/>
      <c r="J142" s="2014"/>
    </row>
    <row r="143" spans="1:20" hidden="1">
      <c r="A143" s="266"/>
      <c r="B143" s="266"/>
      <c r="C143" s="266"/>
      <c r="D143" s="266"/>
      <c r="E143" s="266"/>
      <c r="F143" s="266"/>
      <c r="G143" s="266"/>
      <c r="H143" s="266"/>
      <c r="I143" s="266"/>
      <c r="J143" s="266"/>
    </row>
    <row r="144" spans="1:20" hidden="1">
      <c r="A144" s="2004" t="s">
        <v>504</v>
      </c>
      <c r="B144" s="2004"/>
      <c r="C144" s="2004"/>
      <c r="D144" s="2004"/>
      <c r="E144" s="2004"/>
      <c r="F144" s="2004"/>
      <c r="G144" s="2004"/>
      <c r="H144" s="2004"/>
      <c r="I144" s="2004"/>
      <c r="J144" s="2004"/>
      <c r="K144" s="205"/>
    </row>
    <row r="145" spans="1:20" hidden="1">
      <c r="I145" s="1986" t="s">
        <v>545</v>
      </c>
      <c r="J145" s="1986"/>
      <c r="K145" s="266"/>
    </row>
    <row r="146" spans="1:20" s="33" customFormat="1" ht="54" hidden="1">
      <c r="A146" s="35" t="s">
        <v>77</v>
      </c>
      <c r="B146" s="35" t="s">
        <v>67</v>
      </c>
      <c r="C146" s="35" t="s">
        <v>134</v>
      </c>
      <c r="D146" s="149"/>
      <c r="E146" s="149"/>
      <c r="F146" s="149"/>
      <c r="G146" s="149"/>
      <c r="H146" s="149"/>
      <c r="I146" s="215" t="s">
        <v>186</v>
      </c>
      <c r="J146" s="215" t="s">
        <v>546</v>
      </c>
      <c r="K146" s="163"/>
      <c r="L146" s="57"/>
      <c r="M146" s="57"/>
      <c r="O146" s="284"/>
      <c r="P146" s="291"/>
      <c r="Q146" s="291"/>
      <c r="R146" s="174"/>
      <c r="S146" s="174"/>
      <c r="T146" s="174"/>
    </row>
    <row r="147" spans="1:20" hidden="1">
      <c r="A147" s="173">
        <v>1</v>
      </c>
      <c r="B147" s="173">
        <v>2</v>
      </c>
      <c r="C147" s="173">
        <v>3</v>
      </c>
      <c r="D147" s="160"/>
      <c r="E147" s="160"/>
      <c r="F147" s="160"/>
      <c r="G147" s="160"/>
      <c r="H147" s="160"/>
      <c r="I147" s="222"/>
      <c r="J147" s="222"/>
    </row>
    <row r="148" spans="1:20" hidden="1">
      <c r="A148" s="35">
        <v>1</v>
      </c>
      <c r="B148" s="183"/>
      <c r="C148" s="184"/>
      <c r="I148" s="220"/>
      <c r="J148" s="220"/>
    </row>
    <row r="149" spans="1:20" s="160" customFormat="1" hidden="1">
      <c r="A149" s="35"/>
      <c r="B149" s="183"/>
      <c r="C149" s="176"/>
      <c r="D149" s="149"/>
      <c r="E149" s="149"/>
      <c r="F149" s="149"/>
      <c r="G149" s="149"/>
      <c r="H149" s="149"/>
      <c r="I149" s="222"/>
      <c r="J149" s="222"/>
      <c r="K149" s="161"/>
      <c r="O149" s="283"/>
      <c r="P149" s="283"/>
      <c r="Q149" s="283"/>
    </row>
    <row r="150" spans="1:20" hidden="1">
      <c r="A150" s="35"/>
      <c r="B150" s="183"/>
      <c r="C150" s="176"/>
      <c r="I150" s="222"/>
      <c r="J150" s="222"/>
    </row>
    <row r="151" spans="1:20" hidden="1">
      <c r="A151" s="35"/>
      <c r="B151" s="183"/>
      <c r="C151" s="176"/>
      <c r="I151" s="222"/>
      <c r="J151" s="222"/>
    </row>
    <row r="152" spans="1:20" hidden="1">
      <c r="A152" s="35"/>
      <c r="B152" s="183"/>
      <c r="C152" s="176"/>
      <c r="I152" s="222"/>
      <c r="J152" s="222"/>
    </row>
    <row r="153" spans="1:20" hidden="1">
      <c r="A153" s="226"/>
      <c r="B153" s="227" t="s">
        <v>73</v>
      </c>
      <c r="C153" s="228">
        <f>SUM(C148:C152)</f>
        <v>0</v>
      </c>
      <c r="I153" s="217">
        <f>SUM(I148:I152)</f>
        <v>0</v>
      </c>
      <c r="J153" s="217">
        <f>SUM(J148:J152)</f>
        <v>0</v>
      </c>
    </row>
    <row r="154" spans="1:20" hidden="1"/>
    <row r="155" spans="1:20" hidden="1">
      <c r="A155" s="2004" t="s">
        <v>508</v>
      </c>
      <c r="B155" s="2004"/>
      <c r="C155" s="2004"/>
      <c r="D155" s="2004"/>
      <c r="E155" s="2004"/>
      <c r="F155" s="2004"/>
      <c r="G155" s="2004"/>
      <c r="H155" s="2004"/>
      <c r="I155" s="2004"/>
      <c r="J155" s="2004"/>
    </row>
    <row r="156" spans="1:20" hidden="1">
      <c r="I156" s="1986" t="s">
        <v>545</v>
      </c>
      <c r="J156" s="1986"/>
    </row>
    <row r="157" spans="1:20" s="33" customFormat="1" ht="54" hidden="1">
      <c r="A157" s="35" t="s">
        <v>77</v>
      </c>
      <c r="B157" s="35" t="s">
        <v>67</v>
      </c>
      <c r="C157" s="35" t="s">
        <v>134</v>
      </c>
      <c r="D157" s="149"/>
      <c r="E157" s="149"/>
      <c r="F157" s="149"/>
      <c r="G157" s="149"/>
      <c r="H157" s="149"/>
      <c r="I157" s="215" t="s">
        <v>186</v>
      </c>
      <c r="J157" s="215" t="s">
        <v>546</v>
      </c>
      <c r="K157" s="163"/>
      <c r="L157" s="57"/>
      <c r="M157" s="57"/>
      <c r="O157" s="284"/>
      <c r="P157" s="291"/>
      <c r="Q157" s="291"/>
      <c r="R157" s="174"/>
      <c r="S157" s="174"/>
      <c r="T157" s="174"/>
    </row>
    <row r="158" spans="1:20" hidden="1">
      <c r="A158" s="173">
        <v>1</v>
      </c>
      <c r="B158" s="173">
        <v>2</v>
      </c>
      <c r="C158" s="173">
        <v>3</v>
      </c>
      <c r="D158" s="160"/>
      <c r="E158" s="160"/>
      <c r="F158" s="160"/>
      <c r="G158" s="160"/>
      <c r="H158" s="160"/>
      <c r="I158" s="222"/>
      <c r="J158" s="222"/>
    </row>
    <row r="159" spans="1:20" hidden="1">
      <c r="A159" s="35">
        <v>1</v>
      </c>
      <c r="B159" s="183"/>
      <c r="C159" s="184"/>
      <c r="I159" s="220"/>
      <c r="J159" s="220"/>
    </row>
    <row r="160" spans="1:20" s="160" customFormat="1" hidden="1">
      <c r="A160" s="35"/>
      <c r="B160" s="183"/>
      <c r="C160" s="176"/>
      <c r="D160" s="149"/>
      <c r="E160" s="149"/>
      <c r="F160" s="149"/>
      <c r="G160" s="149"/>
      <c r="H160" s="149"/>
      <c r="I160" s="222"/>
      <c r="J160" s="222"/>
      <c r="K160" s="161"/>
      <c r="O160" s="283"/>
      <c r="P160" s="283"/>
      <c r="Q160" s="283"/>
    </row>
    <row r="161" spans="1:20" hidden="1">
      <c r="A161" s="35"/>
      <c r="B161" s="183"/>
      <c r="C161" s="176"/>
      <c r="I161" s="222"/>
      <c r="J161" s="222"/>
    </row>
    <row r="162" spans="1:20" hidden="1">
      <c r="A162" s="35"/>
      <c r="B162" s="183"/>
      <c r="C162" s="176"/>
      <c r="I162" s="222"/>
      <c r="J162" s="222"/>
    </row>
    <row r="163" spans="1:20" hidden="1">
      <c r="A163" s="35"/>
      <c r="B163" s="183"/>
      <c r="C163" s="176"/>
      <c r="I163" s="222"/>
      <c r="J163" s="222"/>
    </row>
    <row r="164" spans="1:20" hidden="1">
      <c r="A164" s="226"/>
      <c r="B164" s="227" t="s">
        <v>73</v>
      </c>
      <c r="C164" s="228">
        <f>SUM(C159:C163)</f>
        <v>0</v>
      </c>
      <c r="I164" s="217">
        <f>SUM(I159:I163)</f>
        <v>0</v>
      </c>
      <c r="J164" s="217">
        <f>SUM(J159:J163)</f>
        <v>0</v>
      </c>
    </row>
    <row r="165" spans="1:20" hidden="1"/>
    <row r="166" spans="1:20" hidden="1">
      <c r="A166" s="2004" t="s">
        <v>509</v>
      </c>
      <c r="B166" s="2004"/>
      <c r="C166" s="2004"/>
      <c r="D166" s="2004"/>
      <c r="E166" s="2004"/>
      <c r="F166" s="2004"/>
      <c r="G166" s="2004"/>
      <c r="H166" s="2004"/>
      <c r="I166" s="2004"/>
      <c r="J166" s="2004"/>
    </row>
    <row r="167" spans="1:20" hidden="1">
      <c r="I167" s="1986" t="s">
        <v>545</v>
      </c>
      <c r="J167" s="1986"/>
    </row>
    <row r="168" spans="1:20" s="33" customFormat="1" ht="54" hidden="1">
      <c r="A168" s="35" t="s">
        <v>77</v>
      </c>
      <c r="B168" s="35" t="s">
        <v>67</v>
      </c>
      <c r="C168" s="35" t="s">
        <v>134</v>
      </c>
      <c r="D168" s="149"/>
      <c r="E168" s="149"/>
      <c r="F168" s="149"/>
      <c r="G168" s="149"/>
      <c r="H168" s="149"/>
      <c r="I168" s="215" t="s">
        <v>186</v>
      </c>
      <c r="J168" s="215" t="s">
        <v>546</v>
      </c>
      <c r="K168" s="163"/>
      <c r="L168" s="57"/>
      <c r="M168" s="57"/>
      <c r="O168" s="284"/>
      <c r="P168" s="291"/>
      <c r="Q168" s="291"/>
      <c r="R168" s="174"/>
      <c r="S168" s="174"/>
      <c r="T168" s="174"/>
    </row>
    <row r="169" spans="1:20" hidden="1">
      <c r="A169" s="173">
        <v>1</v>
      </c>
      <c r="B169" s="173">
        <v>2</v>
      </c>
      <c r="C169" s="173">
        <v>3</v>
      </c>
      <c r="D169" s="160"/>
      <c r="E169" s="160"/>
      <c r="F169" s="160"/>
      <c r="G169" s="160"/>
      <c r="H169" s="160"/>
      <c r="I169" s="222"/>
      <c r="J169" s="222"/>
    </row>
    <row r="170" spans="1:20" hidden="1">
      <c r="A170" s="35">
        <v>1</v>
      </c>
      <c r="B170" s="183"/>
      <c r="C170" s="184"/>
      <c r="I170" s="220"/>
      <c r="J170" s="220"/>
    </row>
    <row r="171" spans="1:20" s="160" customFormat="1" hidden="1">
      <c r="A171" s="35"/>
      <c r="B171" s="183"/>
      <c r="C171" s="176"/>
      <c r="D171" s="149"/>
      <c r="E171" s="149"/>
      <c r="F171" s="149"/>
      <c r="G171" s="149"/>
      <c r="H171" s="149"/>
      <c r="I171" s="222"/>
      <c r="J171" s="222"/>
      <c r="K171" s="161"/>
      <c r="O171" s="283"/>
      <c r="P171" s="283"/>
      <c r="Q171" s="283"/>
    </row>
    <row r="172" spans="1:20" hidden="1">
      <c r="A172" s="35"/>
      <c r="B172" s="183"/>
      <c r="C172" s="176"/>
      <c r="I172" s="222"/>
      <c r="J172" s="222"/>
    </row>
    <row r="173" spans="1:20" hidden="1">
      <c r="A173" s="35"/>
      <c r="B173" s="183"/>
      <c r="C173" s="176"/>
      <c r="I173" s="222"/>
      <c r="J173" s="222"/>
    </row>
    <row r="174" spans="1:20" hidden="1">
      <c r="A174" s="35"/>
      <c r="B174" s="183"/>
      <c r="C174" s="176"/>
      <c r="I174" s="222"/>
      <c r="J174" s="222"/>
    </row>
    <row r="175" spans="1:20" hidden="1">
      <c r="A175" s="226"/>
      <c r="B175" s="227" t="s">
        <v>73</v>
      </c>
      <c r="C175" s="228">
        <f>SUM(C170:C174)</f>
        <v>0</v>
      </c>
      <c r="I175" s="217">
        <f>SUM(I170:I174)</f>
        <v>0</v>
      </c>
      <c r="J175" s="217">
        <f>SUM(J170:J174)</f>
        <v>0</v>
      </c>
    </row>
    <row r="176" spans="1:20" hidden="1"/>
    <row r="177" spans="1:20" hidden="1">
      <c r="A177" s="2004" t="s">
        <v>510</v>
      </c>
      <c r="B177" s="2004"/>
      <c r="C177" s="2004"/>
      <c r="D177" s="2004"/>
      <c r="E177" s="2004"/>
      <c r="F177" s="2004"/>
      <c r="G177" s="2004"/>
      <c r="H177" s="2004"/>
      <c r="I177" s="2004"/>
      <c r="J177" s="2004"/>
    </row>
    <row r="178" spans="1:20" hidden="1">
      <c r="I178" s="1986" t="s">
        <v>545</v>
      </c>
      <c r="J178" s="1986"/>
    </row>
    <row r="179" spans="1:20" s="33" customFormat="1" ht="54" hidden="1">
      <c r="A179" s="35" t="s">
        <v>77</v>
      </c>
      <c r="B179" s="35" t="s">
        <v>67</v>
      </c>
      <c r="C179" s="35" t="s">
        <v>134</v>
      </c>
      <c r="D179" s="149"/>
      <c r="E179" s="149"/>
      <c r="F179" s="149"/>
      <c r="G179" s="149"/>
      <c r="H179" s="149"/>
      <c r="I179" s="215" t="s">
        <v>186</v>
      </c>
      <c r="J179" s="215" t="s">
        <v>546</v>
      </c>
      <c r="K179" s="163"/>
      <c r="L179" s="57"/>
      <c r="M179" s="57"/>
      <c r="O179" s="284"/>
      <c r="P179" s="291"/>
      <c r="Q179" s="291"/>
      <c r="R179" s="174"/>
      <c r="S179" s="174"/>
      <c r="T179" s="174"/>
    </row>
    <row r="180" spans="1:20" hidden="1">
      <c r="A180" s="173">
        <v>1</v>
      </c>
      <c r="B180" s="173">
        <v>2</v>
      </c>
      <c r="C180" s="173">
        <v>3</v>
      </c>
      <c r="D180" s="160"/>
      <c r="E180" s="160"/>
      <c r="F180" s="160"/>
      <c r="G180" s="160"/>
      <c r="H180" s="160"/>
      <c r="I180" s="222"/>
      <c r="J180" s="222"/>
    </row>
    <row r="181" spans="1:20" hidden="1">
      <c r="A181" s="35">
        <v>1</v>
      </c>
      <c r="B181" s="183"/>
      <c r="C181" s="184"/>
      <c r="I181" s="220"/>
      <c r="J181" s="220"/>
    </row>
    <row r="182" spans="1:20" s="160" customFormat="1" hidden="1">
      <c r="A182" s="35"/>
      <c r="B182" s="183"/>
      <c r="C182" s="176"/>
      <c r="D182" s="149"/>
      <c r="E182" s="149"/>
      <c r="F182" s="149"/>
      <c r="G182" s="149"/>
      <c r="H182" s="149"/>
      <c r="I182" s="222"/>
      <c r="J182" s="222"/>
      <c r="K182" s="161"/>
      <c r="O182" s="283"/>
      <c r="P182" s="283"/>
      <c r="Q182" s="283"/>
    </row>
    <row r="183" spans="1:20" hidden="1">
      <c r="A183" s="35"/>
      <c r="B183" s="183"/>
      <c r="C183" s="176"/>
      <c r="I183" s="222"/>
      <c r="J183" s="222"/>
    </row>
    <row r="184" spans="1:20" hidden="1">
      <c r="A184" s="35"/>
      <c r="B184" s="183"/>
      <c r="C184" s="176"/>
      <c r="I184" s="222"/>
      <c r="J184" s="222"/>
    </row>
    <row r="185" spans="1:20" hidden="1">
      <c r="A185" s="35"/>
      <c r="B185" s="183"/>
      <c r="C185" s="176"/>
      <c r="I185" s="222"/>
      <c r="J185" s="222"/>
    </row>
    <row r="186" spans="1:20" hidden="1">
      <c r="A186" s="226"/>
      <c r="B186" s="227" t="s">
        <v>73</v>
      </c>
      <c r="C186" s="228">
        <f>SUM(C181:C185)</f>
        <v>0</v>
      </c>
      <c r="I186" s="217">
        <f>SUM(I181:I185)</f>
        <v>0</v>
      </c>
      <c r="J186" s="217">
        <f>SUM(J181:J185)</f>
        <v>0</v>
      </c>
    </row>
    <row r="187" spans="1:20" hidden="1"/>
    <row r="188" spans="1:20" hidden="1"/>
    <row r="189" spans="1:20" ht="54" hidden="1" customHeight="1">
      <c r="A189" s="2014" t="s">
        <v>614</v>
      </c>
      <c r="B189" s="2014"/>
      <c r="C189" s="2014"/>
      <c r="D189" s="2014"/>
      <c r="E189" s="2014"/>
      <c r="F189" s="2014"/>
      <c r="G189" s="2014"/>
      <c r="H189" s="2014"/>
      <c r="I189" s="2014"/>
      <c r="J189" s="2014"/>
    </row>
    <row r="190" spans="1:20" hidden="1"/>
    <row r="191" spans="1:20" hidden="1">
      <c r="A191" s="2004" t="s">
        <v>511</v>
      </c>
      <c r="B191" s="2004"/>
      <c r="C191" s="2004"/>
      <c r="D191" s="2004"/>
      <c r="E191" s="2004"/>
      <c r="F191" s="2004"/>
      <c r="G191" s="2004"/>
      <c r="H191" s="2004"/>
      <c r="I191" s="2004"/>
      <c r="J191" s="2004"/>
      <c r="K191" s="205"/>
    </row>
    <row r="192" spans="1:20" hidden="1">
      <c r="I192" s="1986" t="s">
        <v>545</v>
      </c>
      <c r="J192" s="1986"/>
    </row>
    <row r="193" spans="1:20" s="33" customFormat="1" ht="54" hidden="1">
      <c r="A193" s="35" t="s">
        <v>77</v>
      </c>
      <c r="B193" s="35" t="s">
        <v>67</v>
      </c>
      <c r="C193" s="260" t="s">
        <v>505</v>
      </c>
      <c r="D193" s="260" t="s">
        <v>506</v>
      </c>
      <c r="E193" s="260" t="s">
        <v>507</v>
      </c>
      <c r="F193" s="149"/>
      <c r="G193" s="149"/>
      <c r="H193" s="149"/>
      <c r="I193" s="215" t="s">
        <v>186</v>
      </c>
      <c r="J193" s="215" t="s">
        <v>546</v>
      </c>
      <c r="K193" s="163"/>
      <c r="L193" s="57"/>
      <c r="M193" s="57"/>
      <c r="O193" s="284"/>
      <c r="P193" s="291"/>
      <c r="Q193" s="291"/>
      <c r="R193" s="174"/>
      <c r="S193" s="174"/>
      <c r="T193" s="174"/>
    </row>
    <row r="194" spans="1:20" hidden="1">
      <c r="A194" s="173">
        <v>1</v>
      </c>
      <c r="B194" s="173">
        <v>2</v>
      </c>
      <c r="C194" s="195">
        <v>3</v>
      </c>
      <c r="D194" s="195">
        <v>4</v>
      </c>
      <c r="E194" s="195">
        <v>5</v>
      </c>
      <c r="F194" s="160"/>
      <c r="G194" s="160"/>
      <c r="H194" s="160"/>
      <c r="I194" s="220"/>
      <c r="J194" s="220"/>
    </row>
    <row r="195" spans="1:20" hidden="1">
      <c r="A195" s="35">
        <v>1</v>
      </c>
      <c r="B195" s="183"/>
      <c r="C195" s="176"/>
      <c r="D195" s="35"/>
      <c r="E195" s="176"/>
      <c r="I195" s="220"/>
      <c r="J195" s="220"/>
    </row>
    <row r="196" spans="1:20" s="160" customFormat="1" hidden="1">
      <c r="A196" s="35"/>
      <c r="B196" s="183"/>
      <c r="C196" s="258"/>
      <c r="D196" s="260"/>
      <c r="E196" s="258"/>
      <c r="F196" s="149"/>
      <c r="G196" s="149"/>
      <c r="H196" s="149"/>
      <c r="I196" s="220"/>
      <c r="J196" s="220"/>
      <c r="K196" s="161"/>
      <c r="O196" s="283"/>
      <c r="P196" s="283"/>
      <c r="Q196" s="283"/>
    </row>
    <row r="197" spans="1:20" hidden="1">
      <c r="A197" s="35"/>
      <c r="B197" s="183"/>
      <c r="C197" s="258"/>
      <c r="D197" s="260"/>
      <c r="E197" s="258"/>
      <c r="I197" s="220"/>
      <c r="J197" s="220"/>
    </row>
    <row r="198" spans="1:20" hidden="1">
      <c r="A198" s="226"/>
      <c r="B198" s="227" t="s">
        <v>73</v>
      </c>
      <c r="C198" s="226" t="s">
        <v>74</v>
      </c>
      <c r="D198" s="226" t="s">
        <v>74</v>
      </c>
      <c r="E198" s="228">
        <f>E195</f>
        <v>0</v>
      </c>
      <c r="I198" s="217">
        <f>SUM(I195:I197)</f>
        <v>0</v>
      </c>
      <c r="J198" s="217">
        <f>SUM(J195:J197)</f>
        <v>0</v>
      </c>
    </row>
    <row r="199" spans="1:20" hidden="1"/>
    <row r="200" spans="1:20" hidden="1">
      <c r="A200" s="2004" t="s">
        <v>512</v>
      </c>
      <c r="B200" s="2004"/>
      <c r="C200" s="2004"/>
      <c r="D200" s="2004"/>
      <c r="E200" s="2004"/>
      <c r="F200" s="2004"/>
      <c r="G200" s="2004"/>
      <c r="H200" s="2004"/>
      <c r="I200" s="2004"/>
      <c r="J200" s="2004"/>
    </row>
    <row r="201" spans="1:20" hidden="1">
      <c r="I201" s="1986" t="s">
        <v>545</v>
      </c>
      <c r="J201" s="1986"/>
    </row>
    <row r="202" spans="1:20" s="33" customFormat="1" ht="54" hidden="1">
      <c r="A202" s="35" t="s">
        <v>77</v>
      </c>
      <c r="B202" s="35" t="s">
        <v>67</v>
      </c>
      <c r="C202" s="260" t="s">
        <v>505</v>
      </c>
      <c r="D202" s="260" t="s">
        <v>506</v>
      </c>
      <c r="E202" s="260" t="s">
        <v>507</v>
      </c>
      <c r="F202" s="149"/>
      <c r="G202" s="149"/>
      <c r="H202" s="149"/>
      <c r="I202" s="215" t="s">
        <v>186</v>
      </c>
      <c r="J202" s="215" t="s">
        <v>546</v>
      </c>
      <c r="K202" s="163"/>
      <c r="L202" s="57"/>
      <c r="M202" s="57"/>
      <c r="O202" s="284"/>
      <c r="P202" s="291"/>
      <c r="Q202" s="291"/>
      <c r="R202" s="174"/>
      <c r="S202" s="174"/>
      <c r="T202" s="174"/>
    </row>
    <row r="203" spans="1:20" hidden="1">
      <c r="A203" s="173">
        <v>1</v>
      </c>
      <c r="B203" s="173">
        <v>2</v>
      </c>
      <c r="C203" s="195">
        <v>3</v>
      </c>
      <c r="D203" s="195">
        <v>4</v>
      </c>
      <c r="E203" s="195">
        <v>5</v>
      </c>
      <c r="F203" s="160"/>
      <c r="G203" s="160"/>
      <c r="H203" s="160"/>
      <c r="I203" s="220"/>
      <c r="J203" s="220"/>
    </row>
    <row r="204" spans="1:20" hidden="1">
      <c r="A204" s="35">
        <v>1</v>
      </c>
      <c r="B204" s="183"/>
      <c r="C204" s="176"/>
      <c r="D204" s="35"/>
      <c r="E204" s="176"/>
      <c r="I204" s="220"/>
      <c r="J204" s="220"/>
    </row>
    <row r="205" spans="1:20" s="160" customFormat="1" hidden="1">
      <c r="A205" s="35"/>
      <c r="B205" s="183"/>
      <c r="C205" s="258"/>
      <c r="D205" s="260"/>
      <c r="E205" s="258"/>
      <c r="F205" s="149"/>
      <c r="G205" s="149"/>
      <c r="H205" s="149"/>
      <c r="I205" s="220"/>
      <c r="J205" s="220"/>
      <c r="K205" s="161"/>
      <c r="O205" s="283"/>
      <c r="P205" s="283"/>
      <c r="Q205" s="283"/>
    </row>
    <row r="206" spans="1:20" hidden="1">
      <c r="A206" s="35"/>
      <c r="B206" s="183"/>
      <c r="C206" s="258"/>
      <c r="D206" s="260"/>
      <c r="E206" s="258"/>
      <c r="I206" s="220"/>
      <c r="J206" s="220"/>
    </row>
    <row r="207" spans="1:20" hidden="1">
      <c r="A207" s="226"/>
      <c r="B207" s="227" t="s">
        <v>73</v>
      </c>
      <c r="C207" s="226" t="s">
        <v>74</v>
      </c>
      <c r="D207" s="226" t="s">
        <v>74</v>
      </c>
      <c r="E207" s="228">
        <f>E204</f>
        <v>0</v>
      </c>
      <c r="I207" s="217">
        <f>SUM(I204:I206)</f>
        <v>0</v>
      </c>
      <c r="J207" s="217">
        <f>SUM(J204:J206)</f>
        <v>0</v>
      </c>
    </row>
    <row r="208" spans="1:20" hidden="1"/>
    <row r="209" spans="1:17" hidden="1"/>
    <row r="210" spans="1:17" ht="50.25" hidden="1" customHeight="1">
      <c r="A210" s="2014" t="s">
        <v>613</v>
      </c>
      <c r="B210" s="2014"/>
      <c r="C210" s="2014"/>
      <c r="D210" s="2014"/>
      <c r="E210" s="2014"/>
      <c r="F210" s="2014"/>
      <c r="G210" s="2014"/>
      <c r="H210" s="2014"/>
      <c r="I210" s="2014"/>
      <c r="J210" s="2014"/>
    </row>
    <row r="211" spans="1:17" hidden="1"/>
    <row r="212" spans="1:17" hidden="1">
      <c r="A212" s="2017" t="s">
        <v>513</v>
      </c>
      <c r="B212" s="2017"/>
      <c r="C212" s="2017"/>
      <c r="D212" s="2017"/>
      <c r="E212" s="2017"/>
      <c r="F212" s="2017"/>
      <c r="G212" s="2017"/>
      <c r="H212" s="2017"/>
      <c r="I212" s="2017"/>
      <c r="J212" s="2017"/>
      <c r="K212" s="205"/>
    </row>
    <row r="213" spans="1:17" hidden="1">
      <c r="A213" s="53"/>
      <c r="B213" s="32"/>
      <c r="C213" s="38"/>
      <c r="D213" s="38"/>
      <c r="E213" s="38"/>
      <c r="F213" s="38"/>
      <c r="I213" s="1986" t="s">
        <v>545</v>
      </c>
      <c r="J213" s="1986"/>
    </row>
    <row r="214" spans="1:17" ht="54" hidden="1">
      <c r="A214" s="260" t="s">
        <v>77</v>
      </c>
      <c r="B214" s="260" t="s">
        <v>67</v>
      </c>
      <c r="C214" s="260" t="s">
        <v>124</v>
      </c>
      <c r="D214" s="260" t="s">
        <v>125</v>
      </c>
      <c r="E214" s="260" t="s">
        <v>126</v>
      </c>
      <c r="I214" s="215" t="s">
        <v>186</v>
      </c>
      <c r="J214" s="215" t="s">
        <v>546</v>
      </c>
      <c r="K214" s="209"/>
    </row>
    <row r="215" spans="1:17" hidden="1">
      <c r="A215" s="195">
        <v>1</v>
      </c>
      <c r="B215" s="195">
        <v>2</v>
      </c>
      <c r="C215" s="195">
        <v>3</v>
      </c>
      <c r="D215" s="195">
        <v>4</v>
      </c>
      <c r="E215" s="195">
        <v>5</v>
      </c>
      <c r="F215" s="160"/>
      <c r="G215" s="160"/>
      <c r="H215" s="160"/>
      <c r="I215" s="220"/>
      <c r="J215" s="220"/>
    </row>
    <row r="216" spans="1:17" hidden="1">
      <c r="A216" s="264"/>
      <c r="B216" s="47"/>
      <c r="C216" s="260"/>
      <c r="D216" s="34"/>
      <c r="E216" s="258"/>
      <c r="I216" s="220"/>
      <c r="J216" s="220"/>
    </row>
    <row r="217" spans="1:17" s="160" customFormat="1" hidden="1">
      <c r="A217" s="260"/>
      <c r="B217" s="31"/>
      <c r="C217" s="260"/>
      <c r="D217" s="34"/>
      <c r="E217" s="258"/>
      <c r="F217" s="149"/>
      <c r="G217" s="149"/>
      <c r="H217" s="149"/>
      <c r="I217" s="220"/>
      <c r="J217" s="220"/>
      <c r="K217" s="161"/>
      <c r="O217" s="283"/>
      <c r="P217" s="283"/>
      <c r="Q217" s="283"/>
    </row>
    <row r="218" spans="1:17" hidden="1">
      <c r="A218" s="260"/>
      <c r="B218" s="31"/>
      <c r="C218" s="260"/>
      <c r="D218" s="34"/>
      <c r="E218" s="258"/>
      <c r="I218" s="220"/>
      <c r="J218" s="220"/>
    </row>
    <row r="219" spans="1:17" hidden="1">
      <c r="A219" s="226"/>
      <c r="B219" s="227" t="s">
        <v>73</v>
      </c>
      <c r="C219" s="226" t="s">
        <v>74</v>
      </c>
      <c r="D219" s="226" t="s">
        <v>74</v>
      </c>
      <c r="E219" s="228">
        <f>SUM(E216:E218)</f>
        <v>0</v>
      </c>
      <c r="I219" s="217">
        <f>SUM(I216:I218)</f>
        <v>0</v>
      </c>
      <c r="J219" s="217">
        <f>SUM(J216:J218)</f>
        <v>0</v>
      </c>
    </row>
    <row r="220" spans="1:17" hidden="1">
      <c r="A220" s="51"/>
      <c r="B220" s="52"/>
      <c r="C220" s="51"/>
      <c r="D220" s="51"/>
      <c r="E220" s="51"/>
      <c r="F220" s="51"/>
    </row>
    <row r="221" spans="1:17" hidden="1">
      <c r="A221" s="2016" t="s">
        <v>491</v>
      </c>
      <c r="B221" s="2016"/>
      <c r="C221" s="2016"/>
      <c r="D221" s="2016"/>
      <c r="E221" s="2016"/>
      <c r="F221" s="2016"/>
      <c r="G221" s="2016"/>
      <c r="H221" s="2016"/>
      <c r="I221" s="2016"/>
      <c r="J221" s="2016"/>
    </row>
    <row r="222" spans="1:17" hidden="1">
      <c r="A222" s="51"/>
      <c r="B222" s="32"/>
      <c r="C222" s="38"/>
      <c r="D222" s="38"/>
      <c r="E222" s="38"/>
      <c r="F222" s="38"/>
      <c r="I222" s="1986" t="s">
        <v>545</v>
      </c>
      <c r="J222" s="1986"/>
    </row>
    <row r="223" spans="1:17" ht="54" hidden="1">
      <c r="A223" s="260" t="s">
        <v>77</v>
      </c>
      <c r="B223" s="260" t="s">
        <v>67</v>
      </c>
      <c r="C223" s="260" t="s">
        <v>127</v>
      </c>
      <c r="D223" s="260" t="s">
        <v>490</v>
      </c>
      <c r="F223" s="38"/>
      <c r="I223" s="215" t="s">
        <v>186</v>
      </c>
      <c r="J223" s="215" t="s">
        <v>546</v>
      </c>
      <c r="K223" s="210"/>
    </row>
    <row r="224" spans="1:17" hidden="1">
      <c r="A224" s="195">
        <v>1</v>
      </c>
      <c r="B224" s="195">
        <v>2</v>
      </c>
      <c r="C224" s="195">
        <v>3</v>
      </c>
      <c r="D224" s="195">
        <v>4</v>
      </c>
      <c r="E224" s="160"/>
      <c r="F224" s="14"/>
      <c r="G224" s="160"/>
      <c r="H224" s="160"/>
      <c r="I224" s="220"/>
      <c r="J224" s="220"/>
    </row>
    <row r="225" spans="1:17" hidden="1">
      <c r="A225" s="260"/>
      <c r="B225" s="47"/>
      <c r="C225" s="34"/>
      <c r="D225" s="258"/>
      <c r="F225" s="38"/>
      <c r="I225" s="220"/>
      <c r="J225" s="220"/>
    </row>
    <row r="226" spans="1:17" s="160" customFormat="1" hidden="1">
      <c r="A226" s="260"/>
      <c r="B226" s="31"/>
      <c r="C226" s="34"/>
      <c r="D226" s="258"/>
      <c r="E226" s="149"/>
      <c r="F226" s="38"/>
      <c r="G226" s="149"/>
      <c r="H226" s="149"/>
      <c r="I226" s="220"/>
      <c r="J226" s="220"/>
      <c r="K226" s="161"/>
      <c r="O226" s="283"/>
      <c r="P226" s="283"/>
      <c r="Q226" s="283"/>
    </row>
    <row r="227" spans="1:17" hidden="1">
      <c r="A227" s="260"/>
      <c r="B227" s="31"/>
      <c r="C227" s="34"/>
      <c r="D227" s="258"/>
      <c r="F227" s="38"/>
      <c r="I227" s="220"/>
      <c r="J227" s="220"/>
    </row>
    <row r="228" spans="1:17" hidden="1">
      <c r="A228" s="226"/>
      <c r="B228" s="227" t="s">
        <v>73</v>
      </c>
      <c r="C228" s="226" t="s">
        <v>74</v>
      </c>
      <c r="D228" s="228">
        <f>SUM(D225:D227)</f>
        <v>0</v>
      </c>
      <c r="F228" s="38"/>
      <c r="I228" s="217">
        <f>SUM(I225:I227)</f>
        <v>0</v>
      </c>
      <c r="J228" s="217">
        <f>SUM(J225:J227)</f>
        <v>0</v>
      </c>
    </row>
    <row r="229" spans="1:17" hidden="1">
      <c r="A229" s="51"/>
      <c r="B229" s="52"/>
      <c r="C229" s="51"/>
      <c r="D229" s="51"/>
      <c r="E229" s="51"/>
      <c r="F229" s="51"/>
    </row>
    <row r="230" spans="1:17" hidden="1">
      <c r="A230" s="2016" t="s">
        <v>514</v>
      </c>
      <c r="B230" s="2016"/>
      <c r="C230" s="2016"/>
      <c r="D230" s="2016"/>
      <c r="E230" s="2016"/>
      <c r="F230" s="2016"/>
      <c r="G230" s="2016"/>
      <c r="H230" s="2016"/>
      <c r="I230" s="2016"/>
      <c r="J230" s="2016"/>
    </row>
    <row r="231" spans="1:17" hidden="1">
      <c r="A231" s="51"/>
      <c r="B231" s="32"/>
      <c r="C231" s="38"/>
      <c r="D231" s="38"/>
      <c r="E231" s="38"/>
      <c r="F231" s="38"/>
      <c r="I231" s="1986" t="s">
        <v>545</v>
      </c>
      <c r="J231" s="1986"/>
    </row>
    <row r="232" spans="1:17" ht="54" hidden="1">
      <c r="A232" s="260" t="s">
        <v>77</v>
      </c>
      <c r="B232" s="260" t="s">
        <v>67</v>
      </c>
      <c r="C232" s="260" t="s">
        <v>127</v>
      </c>
      <c r="D232" s="260" t="s">
        <v>490</v>
      </c>
      <c r="F232" s="38"/>
      <c r="I232" s="215" t="s">
        <v>186</v>
      </c>
      <c r="J232" s="215" t="s">
        <v>546</v>
      </c>
      <c r="K232" s="210"/>
    </row>
    <row r="233" spans="1:17" hidden="1">
      <c r="A233" s="195">
        <v>1</v>
      </c>
      <c r="B233" s="195">
        <v>2</v>
      </c>
      <c r="C233" s="195">
        <v>3</v>
      </c>
      <c r="D233" s="195">
        <v>4</v>
      </c>
      <c r="E233" s="160"/>
      <c r="F233" s="14"/>
      <c r="G233" s="160"/>
      <c r="H233" s="160"/>
      <c r="I233" s="220"/>
      <c r="J233" s="220"/>
    </row>
    <row r="234" spans="1:17" hidden="1">
      <c r="A234" s="260"/>
      <c r="B234" s="47"/>
      <c r="C234" s="34"/>
      <c r="D234" s="258"/>
      <c r="F234" s="38"/>
      <c r="I234" s="220"/>
      <c r="J234" s="220"/>
    </row>
    <row r="235" spans="1:17" s="160" customFormat="1" hidden="1">
      <c r="A235" s="260"/>
      <c r="B235" s="31"/>
      <c r="C235" s="34"/>
      <c r="D235" s="258"/>
      <c r="E235" s="149"/>
      <c r="F235" s="38"/>
      <c r="G235" s="149"/>
      <c r="H235" s="149"/>
      <c r="I235" s="220"/>
      <c r="J235" s="220"/>
      <c r="K235" s="161"/>
      <c r="O235" s="283"/>
      <c r="P235" s="283"/>
      <c r="Q235" s="283"/>
    </row>
    <row r="236" spans="1:17" hidden="1">
      <c r="A236" s="260"/>
      <c r="B236" s="31"/>
      <c r="C236" s="34"/>
      <c r="D236" s="258"/>
      <c r="F236" s="38"/>
      <c r="I236" s="220"/>
      <c r="J236" s="220"/>
    </row>
    <row r="237" spans="1:17" hidden="1">
      <c r="A237" s="226"/>
      <c r="B237" s="227" t="s">
        <v>73</v>
      </c>
      <c r="C237" s="226" t="s">
        <v>74</v>
      </c>
      <c r="D237" s="228">
        <f>SUM(D234:D236)</f>
        <v>0</v>
      </c>
      <c r="F237" s="38"/>
      <c r="I237" s="217">
        <f>SUM(I234:I236)</f>
        <v>0</v>
      </c>
      <c r="J237" s="217">
        <f>SUM(J234:J236)</f>
        <v>0</v>
      </c>
    </row>
    <row r="238" spans="1:17" hidden="1">
      <c r="A238" s="51"/>
      <c r="B238" s="52"/>
      <c r="C238" s="51"/>
      <c r="D238" s="51"/>
      <c r="E238" s="51"/>
      <c r="F238" s="51"/>
    </row>
    <row r="239" spans="1:17" hidden="1">
      <c r="A239" s="2004" t="s">
        <v>542</v>
      </c>
      <c r="B239" s="2004"/>
      <c r="C239" s="2004"/>
      <c r="D239" s="2004"/>
      <c r="E239" s="2004"/>
      <c r="F239" s="2004"/>
      <c r="G239" s="2004"/>
      <c r="H239" s="2004"/>
      <c r="I239" s="2004"/>
      <c r="J239" s="2004"/>
    </row>
    <row r="240" spans="1:17" hidden="1">
      <c r="A240" s="2012"/>
      <c r="B240" s="2012"/>
      <c r="C240" s="2012"/>
      <c r="D240" s="2012"/>
      <c r="E240" s="2012"/>
      <c r="F240" s="2012"/>
      <c r="I240" s="1986" t="s">
        <v>545</v>
      </c>
      <c r="J240" s="1986"/>
    </row>
    <row r="241" spans="1:17" ht="54" hidden="1">
      <c r="A241" s="260" t="s">
        <v>77</v>
      </c>
      <c r="B241" s="260" t="s">
        <v>67</v>
      </c>
      <c r="C241" s="260" t="s">
        <v>131</v>
      </c>
      <c r="D241" s="260" t="s">
        <v>80</v>
      </c>
      <c r="E241" s="260" t="s">
        <v>132</v>
      </c>
      <c r="F241" s="260" t="s">
        <v>33</v>
      </c>
      <c r="I241" s="215" t="s">
        <v>186</v>
      </c>
      <c r="J241" s="215" t="s">
        <v>546</v>
      </c>
      <c r="K241" s="163"/>
    </row>
    <row r="242" spans="1:17" hidden="1">
      <c r="A242" s="195">
        <v>1</v>
      </c>
      <c r="B242" s="195">
        <v>2</v>
      </c>
      <c r="C242" s="195">
        <v>3</v>
      </c>
      <c r="D242" s="195">
        <v>4</v>
      </c>
      <c r="E242" s="195">
        <v>5</v>
      </c>
      <c r="F242" s="195">
        <v>6</v>
      </c>
      <c r="G242" s="160"/>
      <c r="H242" s="160"/>
      <c r="I242" s="220"/>
      <c r="J242" s="220"/>
    </row>
    <row r="243" spans="1:17" hidden="1">
      <c r="A243" s="260">
        <v>1</v>
      </c>
      <c r="B243" s="31"/>
      <c r="C243" s="260"/>
      <c r="D243" s="260"/>
      <c r="E243" s="258" t="e">
        <f>F243/D243</f>
        <v>#DIV/0!</v>
      </c>
      <c r="F243" s="258"/>
      <c r="I243" s="220"/>
      <c r="J243" s="220"/>
    </row>
    <row r="244" spans="1:17" s="160" customFormat="1" hidden="1">
      <c r="A244" s="260">
        <v>2</v>
      </c>
      <c r="B244" s="31"/>
      <c r="C244" s="35"/>
      <c r="D244" s="35"/>
      <c r="E244" s="258" t="e">
        <f t="shared" ref="E244:E245" si="3">F244/D244</f>
        <v>#DIV/0!</v>
      </c>
      <c r="F244" s="258"/>
      <c r="G244" s="149"/>
      <c r="H244" s="149"/>
      <c r="I244" s="220"/>
      <c r="J244" s="220"/>
      <c r="K244" s="161"/>
      <c r="O244" s="283"/>
      <c r="P244" s="283"/>
      <c r="Q244" s="283"/>
    </row>
    <row r="245" spans="1:17" hidden="1">
      <c r="A245" s="260">
        <v>3</v>
      </c>
      <c r="B245" s="31"/>
      <c r="C245" s="260"/>
      <c r="D245" s="260"/>
      <c r="E245" s="258" t="e">
        <f t="shared" si="3"/>
        <v>#DIV/0!</v>
      </c>
      <c r="F245" s="258"/>
      <c r="I245" s="220"/>
      <c r="J245" s="220"/>
    </row>
    <row r="246" spans="1:17" hidden="1">
      <c r="A246" s="226"/>
      <c r="B246" s="227" t="s">
        <v>73</v>
      </c>
      <c r="C246" s="226" t="s">
        <v>74</v>
      </c>
      <c r="D246" s="226" t="s">
        <v>74</v>
      </c>
      <c r="E246" s="226" t="s">
        <v>74</v>
      </c>
      <c r="F246" s="228">
        <f>F245+F244+F243</f>
        <v>0</v>
      </c>
      <c r="I246" s="217">
        <f>SUM(I243:I245)</f>
        <v>0</v>
      </c>
      <c r="J246" s="217">
        <f>SUM(J243:J245)</f>
        <v>0</v>
      </c>
    </row>
    <row r="247" spans="1:17" hidden="1">
      <c r="A247" s="51"/>
      <c r="B247" s="52"/>
      <c r="C247" s="51"/>
      <c r="D247" s="51"/>
      <c r="E247" s="51"/>
      <c r="F247" s="51"/>
    </row>
    <row r="248" spans="1:17" hidden="1">
      <c r="A248" s="51"/>
      <c r="B248" s="52"/>
      <c r="C248" s="51"/>
      <c r="D248" s="51"/>
      <c r="E248" s="51"/>
      <c r="F248" s="51"/>
    </row>
    <row r="249" spans="1:17" hidden="1">
      <c r="A249" s="2014" t="s">
        <v>612</v>
      </c>
      <c r="B249" s="2014"/>
      <c r="C249" s="2014"/>
      <c r="D249" s="2014"/>
      <c r="E249" s="2014"/>
      <c r="F249" s="2014"/>
      <c r="G249" s="2014"/>
      <c r="H249" s="2014"/>
      <c r="I249" s="2014"/>
      <c r="J249" s="2014"/>
    </row>
    <row r="250" spans="1:17">
      <c r="A250" s="51"/>
      <c r="B250" s="52"/>
      <c r="C250" s="51"/>
      <c r="D250" s="51"/>
      <c r="E250" s="51"/>
      <c r="F250" s="51"/>
    </row>
    <row r="251" spans="1:17" hidden="1">
      <c r="A251" s="2009" t="s">
        <v>515</v>
      </c>
      <c r="B251" s="2009"/>
      <c r="C251" s="2009"/>
      <c r="D251" s="2009"/>
      <c r="E251" s="2009"/>
      <c r="F251" s="2009"/>
      <c r="G251" s="2009"/>
      <c r="H251" s="2009"/>
      <c r="I251" s="2009"/>
      <c r="J251" s="2009"/>
      <c r="K251" s="205"/>
    </row>
    <row r="252" spans="1:17" hidden="1">
      <c r="A252" s="259"/>
      <c r="B252" s="55"/>
      <c r="C252" s="259"/>
      <c r="D252" s="259"/>
      <c r="E252" s="259"/>
      <c r="F252" s="259"/>
      <c r="I252" s="1986" t="s">
        <v>545</v>
      </c>
      <c r="J252" s="1986"/>
    </row>
    <row r="253" spans="1:17" ht="54" hidden="1">
      <c r="A253" s="260" t="s">
        <v>77</v>
      </c>
      <c r="B253" s="260" t="s">
        <v>67</v>
      </c>
      <c r="C253" s="260" t="s">
        <v>118</v>
      </c>
      <c r="D253" s="260" t="s">
        <v>112</v>
      </c>
      <c r="E253" s="260" t="s">
        <v>113</v>
      </c>
      <c r="F253" s="260" t="s">
        <v>532</v>
      </c>
      <c r="I253" s="215" t="s">
        <v>186</v>
      </c>
      <c r="J253" s="215" t="s">
        <v>546</v>
      </c>
      <c r="K253" s="204"/>
    </row>
    <row r="254" spans="1:17" hidden="1">
      <c r="A254" s="195">
        <v>1</v>
      </c>
      <c r="B254" s="195">
        <v>2</v>
      </c>
      <c r="C254" s="195">
        <v>3</v>
      </c>
      <c r="D254" s="195">
        <v>4</v>
      </c>
      <c r="E254" s="195">
        <v>5</v>
      </c>
      <c r="F254" s="195">
        <v>6</v>
      </c>
      <c r="G254" s="160"/>
      <c r="H254" s="160"/>
      <c r="I254" s="220"/>
      <c r="J254" s="220"/>
    </row>
    <row r="255" spans="1:17" hidden="1">
      <c r="A255" s="260">
        <v>1</v>
      </c>
      <c r="B255" s="31" t="s">
        <v>114</v>
      </c>
      <c r="C255" s="260"/>
      <c r="D255" s="260"/>
      <c r="E255" s="258" t="e">
        <f>F255/D255/C255</f>
        <v>#DIV/0!</v>
      </c>
      <c r="F255" s="258"/>
      <c r="I255" s="220"/>
      <c r="J255" s="220"/>
    </row>
    <row r="256" spans="1:17" s="160" customFormat="1" ht="68.400000000000006" hidden="1">
      <c r="A256" s="260">
        <v>2</v>
      </c>
      <c r="B256" s="31" t="s">
        <v>115</v>
      </c>
      <c r="C256" s="260"/>
      <c r="D256" s="260"/>
      <c r="E256" s="258" t="e">
        <f t="shared" ref="E256:E260" si="4">F256/D256/C256</f>
        <v>#DIV/0!</v>
      </c>
      <c r="F256" s="258"/>
      <c r="G256" s="149"/>
      <c r="H256" s="149"/>
      <c r="I256" s="220"/>
      <c r="J256" s="220"/>
      <c r="K256" s="161"/>
      <c r="O256" s="283"/>
      <c r="P256" s="283"/>
      <c r="Q256" s="283"/>
    </row>
    <row r="257" spans="1:17" ht="45.6" hidden="1">
      <c r="A257" s="260">
        <v>3</v>
      </c>
      <c r="B257" s="31" t="s">
        <v>116</v>
      </c>
      <c r="C257" s="260"/>
      <c r="D257" s="260"/>
      <c r="E257" s="258" t="e">
        <f t="shared" si="4"/>
        <v>#DIV/0!</v>
      </c>
      <c r="F257" s="258"/>
      <c r="I257" s="220"/>
      <c r="J257" s="220"/>
    </row>
    <row r="258" spans="1:17" hidden="1">
      <c r="A258" s="260">
        <v>4</v>
      </c>
      <c r="B258" s="31" t="s">
        <v>117</v>
      </c>
      <c r="C258" s="260"/>
      <c r="D258" s="260"/>
      <c r="E258" s="258" t="e">
        <f t="shared" si="4"/>
        <v>#DIV/0!</v>
      </c>
      <c r="F258" s="258"/>
      <c r="I258" s="222"/>
      <c r="J258" s="222"/>
    </row>
    <row r="259" spans="1:17" ht="91.2" hidden="1">
      <c r="A259" s="260">
        <v>5</v>
      </c>
      <c r="B259" s="31" t="s">
        <v>143</v>
      </c>
      <c r="C259" s="260"/>
      <c r="D259" s="260"/>
      <c r="E259" s="258" t="e">
        <f t="shared" si="4"/>
        <v>#DIV/0!</v>
      </c>
      <c r="F259" s="258"/>
      <c r="I259" s="220"/>
      <c r="J259" s="220"/>
    </row>
    <row r="260" spans="1:17" hidden="1">
      <c r="A260" s="260">
        <v>6</v>
      </c>
      <c r="B260" s="31" t="s">
        <v>144</v>
      </c>
      <c r="C260" s="260"/>
      <c r="D260" s="260"/>
      <c r="E260" s="258" t="e">
        <f t="shared" si="4"/>
        <v>#DIV/0!</v>
      </c>
      <c r="F260" s="258"/>
      <c r="I260" s="220"/>
      <c r="J260" s="220"/>
    </row>
    <row r="261" spans="1:17" hidden="1">
      <c r="A261" s="226"/>
      <c r="B261" s="227" t="s">
        <v>73</v>
      </c>
      <c r="C261" s="226" t="s">
        <v>74</v>
      </c>
      <c r="D261" s="226" t="s">
        <v>74</v>
      </c>
      <c r="E261" s="226" t="s">
        <v>74</v>
      </c>
      <c r="F261" s="228">
        <f>F260+F259+F258+F257+F256+F255</f>
        <v>0</v>
      </c>
      <c r="I261" s="217">
        <f>SUM(I255:I260)</f>
        <v>0</v>
      </c>
      <c r="J261" s="217">
        <f>SUM(J255:J260)</f>
        <v>0</v>
      </c>
    </row>
    <row r="262" spans="1:17" hidden="1">
      <c r="A262" s="38"/>
      <c r="B262" s="32"/>
      <c r="C262" s="38"/>
      <c r="D262" s="38"/>
      <c r="E262" s="38"/>
      <c r="F262" s="38"/>
    </row>
    <row r="263" spans="1:17" hidden="1">
      <c r="A263" s="2009" t="s">
        <v>516</v>
      </c>
      <c r="B263" s="2009"/>
      <c r="C263" s="2009"/>
      <c r="D263" s="2009"/>
      <c r="E263" s="2009"/>
      <c r="F263" s="2009"/>
      <c r="G263" s="2009"/>
      <c r="H263" s="2009"/>
      <c r="I263" s="2009"/>
      <c r="J263" s="2009"/>
    </row>
    <row r="264" spans="1:17" hidden="1">
      <c r="A264" s="256"/>
      <c r="B264" s="45"/>
      <c r="C264" s="256"/>
      <c r="D264" s="256"/>
      <c r="E264" s="256"/>
      <c r="F264" s="38"/>
      <c r="I264" s="1986" t="s">
        <v>545</v>
      </c>
      <c r="J264" s="1986"/>
    </row>
    <row r="265" spans="1:17" ht="54" hidden="1">
      <c r="A265" s="260" t="s">
        <v>77</v>
      </c>
      <c r="B265" s="260" t="s">
        <v>67</v>
      </c>
      <c r="C265" s="260" t="s">
        <v>119</v>
      </c>
      <c r="D265" s="260" t="s">
        <v>518</v>
      </c>
      <c r="E265" s="262" t="s">
        <v>166</v>
      </c>
      <c r="F265" s="260" t="s">
        <v>517</v>
      </c>
      <c r="I265" s="215" t="s">
        <v>186</v>
      </c>
      <c r="J265" s="215" t="s">
        <v>546</v>
      </c>
      <c r="K265" s="204"/>
    </row>
    <row r="266" spans="1:17" hidden="1">
      <c r="A266" s="195">
        <v>1</v>
      </c>
      <c r="B266" s="195">
        <v>2</v>
      </c>
      <c r="C266" s="195">
        <v>3</v>
      </c>
      <c r="D266" s="195">
        <v>4</v>
      </c>
      <c r="E266" s="14">
        <v>5</v>
      </c>
      <c r="F266" s="195">
        <v>6</v>
      </c>
      <c r="G266" s="160"/>
      <c r="H266" s="160"/>
      <c r="I266" s="214"/>
      <c r="J266" s="214"/>
    </row>
    <row r="267" spans="1:17" ht="45.6" hidden="1">
      <c r="A267" s="260">
        <v>1</v>
      </c>
      <c r="B267" s="31" t="s">
        <v>140</v>
      </c>
      <c r="C267" s="260"/>
      <c r="D267" s="258" t="e">
        <f>F267/C267</f>
        <v>#DIV/0!</v>
      </c>
      <c r="E267" s="262" t="s">
        <v>43</v>
      </c>
      <c r="F267" s="258"/>
      <c r="I267" s="220"/>
      <c r="J267" s="220"/>
    </row>
    <row r="268" spans="1:17" s="160" customFormat="1" ht="45.6" hidden="1">
      <c r="A268" s="260">
        <v>2</v>
      </c>
      <c r="B268" s="31" t="s">
        <v>629</v>
      </c>
      <c r="C268" s="260" t="s">
        <v>43</v>
      </c>
      <c r="D268" s="258"/>
      <c r="E268" s="262" t="e">
        <f>F268/D268</f>
        <v>#DIV/0!</v>
      </c>
      <c r="F268" s="258"/>
      <c r="G268" s="149"/>
      <c r="H268" s="149"/>
      <c r="I268" s="220"/>
      <c r="J268" s="220"/>
      <c r="K268" s="161"/>
      <c r="O268" s="283"/>
      <c r="P268" s="283"/>
      <c r="Q268" s="283"/>
    </row>
    <row r="269" spans="1:17" hidden="1">
      <c r="A269" s="226"/>
      <c r="B269" s="227" t="s">
        <v>73</v>
      </c>
      <c r="C269" s="226" t="s">
        <v>43</v>
      </c>
      <c r="D269" s="226" t="s">
        <v>43</v>
      </c>
      <c r="E269" s="226" t="s">
        <v>43</v>
      </c>
      <c r="F269" s="228">
        <f>F267+F268</f>
        <v>0</v>
      </c>
      <c r="I269" s="213">
        <f>SUM(I267:I268)</f>
        <v>0</v>
      </c>
      <c r="J269" s="213">
        <f>SUM(J267:J268)</f>
        <v>0</v>
      </c>
    </row>
    <row r="270" spans="1:17" hidden="1">
      <c r="A270" s="38"/>
      <c r="B270" s="32"/>
      <c r="C270" s="38"/>
      <c r="D270" s="38"/>
      <c r="E270" s="38"/>
      <c r="F270" s="38"/>
    </row>
    <row r="271" spans="1:17" hidden="1">
      <c r="A271" s="2004" t="s">
        <v>519</v>
      </c>
      <c r="B271" s="2004"/>
      <c r="C271" s="2004"/>
      <c r="D271" s="2004"/>
      <c r="E271" s="2004"/>
      <c r="F271" s="2004"/>
      <c r="G271" s="2004"/>
      <c r="H271" s="2004"/>
      <c r="I271" s="2004"/>
      <c r="J271" s="2004"/>
    </row>
    <row r="272" spans="1:17" hidden="1">
      <c r="A272" s="265"/>
      <c r="B272" s="265"/>
      <c r="C272" s="265"/>
      <c r="D272" s="265"/>
      <c r="E272" s="265"/>
      <c r="F272" s="265"/>
      <c r="G272" s="265"/>
      <c r="H272" s="265"/>
      <c r="I272" s="1986" t="s">
        <v>545</v>
      </c>
      <c r="J272" s="1986"/>
    </row>
    <row r="273" spans="1:17" s="38" customFormat="1" ht="54" hidden="1">
      <c r="A273" s="260" t="s">
        <v>77</v>
      </c>
      <c r="B273" s="260" t="s">
        <v>0</v>
      </c>
      <c r="C273" s="260" t="s">
        <v>122</v>
      </c>
      <c r="D273" s="260" t="s">
        <v>120</v>
      </c>
      <c r="E273" s="260" t="s">
        <v>123</v>
      </c>
      <c r="F273" s="260" t="s">
        <v>33</v>
      </c>
      <c r="I273" s="215" t="s">
        <v>186</v>
      </c>
      <c r="J273" s="215" t="s">
        <v>546</v>
      </c>
      <c r="K273" s="163"/>
      <c r="O273" s="41"/>
      <c r="P273" s="41"/>
      <c r="Q273" s="41"/>
    </row>
    <row r="274" spans="1:17" s="38" customFormat="1" hidden="1">
      <c r="A274" s="195">
        <v>1</v>
      </c>
      <c r="B274" s="195">
        <v>2</v>
      </c>
      <c r="C274" s="195">
        <v>4</v>
      </c>
      <c r="D274" s="195">
        <v>5</v>
      </c>
      <c r="E274" s="195">
        <v>6</v>
      </c>
      <c r="F274" s="195">
        <v>7</v>
      </c>
      <c r="G274" s="14"/>
      <c r="H274" s="14"/>
      <c r="I274" s="217"/>
      <c r="J274" s="217"/>
      <c r="K274" s="40"/>
      <c r="O274" s="41"/>
      <c r="P274" s="41"/>
      <c r="Q274" s="41"/>
    </row>
    <row r="275" spans="1:17" s="38" customFormat="1" hidden="1">
      <c r="A275" s="260">
        <v>1</v>
      </c>
      <c r="B275" s="31" t="s">
        <v>145</v>
      </c>
      <c r="C275" s="258" t="e">
        <f>F275/D275</f>
        <v>#DIV/0!</v>
      </c>
      <c r="D275" s="258"/>
      <c r="E275" s="258"/>
      <c r="F275" s="258"/>
      <c r="I275" s="220"/>
      <c r="J275" s="220"/>
      <c r="K275" s="40"/>
      <c r="O275" s="41"/>
      <c r="P275" s="41"/>
      <c r="Q275" s="41"/>
    </row>
    <row r="276" spans="1:17" s="14" customFormat="1" hidden="1">
      <c r="A276" s="260">
        <v>2</v>
      </c>
      <c r="B276" s="31" t="s">
        <v>121</v>
      </c>
      <c r="C276" s="258" t="e">
        <f t="shared" ref="C276:C279" si="5">F276/D276</f>
        <v>#DIV/0!</v>
      </c>
      <c r="D276" s="258"/>
      <c r="E276" s="258"/>
      <c r="F276" s="258"/>
      <c r="G276" s="38"/>
      <c r="H276" s="38"/>
      <c r="I276" s="220"/>
      <c r="J276" s="220"/>
      <c r="K276" s="186"/>
      <c r="O276" s="286"/>
      <c r="P276" s="286"/>
      <c r="Q276" s="286"/>
    </row>
    <row r="277" spans="1:17" s="38" customFormat="1" hidden="1">
      <c r="A277" s="260">
        <v>3</v>
      </c>
      <c r="B277" s="31" t="s">
        <v>146</v>
      </c>
      <c r="C277" s="258" t="e">
        <f t="shared" si="5"/>
        <v>#DIV/0!</v>
      </c>
      <c r="D277" s="258"/>
      <c r="E277" s="258"/>
      <c r="F277" s="258"/>
      <c r="I277" s="220"/>
      <c r="J277" s="220"/>
      <c r="K277" s="40"/>
      <c r="O277" s="41"/>
      <c r="P277" s="41"/>
      <c r="Q277" s="41"/>
    </row>
    <row r="278" spans="1:17" s="38" customFormat="1" hidden="1">
      <c r="A278" s="260">
        <v>4</v>
      </c>
      <c r="B278" s="31" t="s">
        <v>147</v>
      </c>
      <c r="C278" s="258" t="e">
        <f t="shared" si="5"/>
        <v>#DIV/0!</v>
      </c>
      <c r="D278" s="258"/>
      <c r="E278" s="258"/>
      <c r="F278" s="258"/>
      <c r="I278" s="220"/>
      <c r="J278" s="220"/>
      <c r="K278" s="40"/>
      <c r="O278" s="41"/>
      <c r="P278" s="41"/>
      <c r="Q278" s="41"/>
    </row>
    <row r="279" spans="1:17" s="38" customFormat="1" hidden="1">
      <c r="A279" s="260">
        <v>5</v>
      </c>
      <c r="B279" s="31" t="s">
        <v>623</v>
      </c>
      <c r="C279" s="258" t="e">
        <f t="shared" si="5"/>
        <v>#DIV/0!</v>
      </c>
      <c r="D279" s="258"/>
      <c r="E279" s="258"/>
      <c r="F279" s="258"/>
      <c r="I279" s="220"/>
      <c r="J279" s="220"/>
      <c r="K279" s="40"/>
      <c r="O279" s="41"/>
      <c r="P279" s="41"/>
      <c r="Q279" s="41"/>
    </row>
    <row r="280" spans="1:17" s="38" customFormat="1" hidden="1">
      <c r="A280" s="226"/>
      <c r="B280" s="227" t="s">
        <v>73</v>
      </c>
      <c r="C280" s="226" t="s">
        <v>74</v>
      </c>
      <c r="D280" s="226" t="s">
        <v>74</v>
      </c>
      <c r="E280" s="226" t="s">
        <v>74</v>
      </c>
      <c r="F280" s="228">
        <f>SUM(F275:F279)</f>
        <v>0</v>
      </c>
      <c r="I280" s="217">
        <f>SUM(I275:I279)</f>
        <v>0</v>
      </c>
      <c r="J280" s="217">
        <f>SUM(J275:J279)</f>
        <v>0</v>
      </c>
      <c r="K280" s="40"/>
      <c r="O280" s="41"/>
      <c r="P280" s="41"/>
      <c r="Q280" s="41"/>
    </row>
    <row r="281" spans="1:17" s="38" customFormat="1" hidden="1">
      <c r="B281" s="32"/>
      <c r="G281" s="149"/>
      <c r="H281" s="149"/>
      <c r="I281" s="149"/>
      <c r="J281" s="149"/>
      <c r="K281" s="40"/>
      <c r="O281" s="41"/>
      <c r="P281" s="41"/>
      <c r="Q281" s="41"/>
    </row>
    <row r="282" spans="1:17" s="38" customFormat="1" hidden="1">
      <c r="A282" s="2017" t="s">
        <v>513</v>
      </c>
      <c r="B282" s="2017"/>
      <c r="C282" s="2017"/>
      <c r="D282" s="2017"/>
      <c r="E282" s="2017"/>
      <c r="F282" s="2017"/>
      <c r="G282" s="2017"/>
      <c r="H282" s="2017"/>
      <c r="I282" s="2017"/>
      <c r="J282" s="2017"/>
      <c r="K282" s="40"/>
      <c r="O282" s="41"/>
      <c r="P282" s="41"/>
      <c r="Q282" s="41"/>
    </row>
    <row r="283" spans="1:17" hidden="1">
      <c r="A283" s="53"/>
      <c r="B283" s="32"/>
      <c r="C283" s="38"/>
      <c r="D283" s="38"/>
      <c r="E283" s="38"/>
      <c r="F283" s="38"/>
      <c r="I283" s="1986" t="s">
        <v>545</v>
      </c>
      <c r="J283" s="1986"/>
    </row>
    <row r="284" spans="1:17" ht="54" hidden="1">
      <c r="A284" s="260" t="s">
        <v>77</v>
      </c>
      <c r="B284" s="260" t="s">
        <v>67</v>
      </c>
      <c r="C284" s="260" t="s">
        <v>124</v>
      </c>
      <c r="D284" s="260" t="s">
        <v>125</v>
      </c>
      <c r="E284" s="260" t="s">
        <v>520</v>
      </c>
      <c r="I284" s="215" t="s">
        <v>186</v>
      </c>
      <c r="J284" s="215" t="s">
        <v>546</v>
      </c>
      <c r="K284" s="209"/>
    </row>
    <row r="285" spans="1:17" hidden="1">
      <c r="A285" s="195">
        <v>1</v>
      </c>
      <c r="B285" s="195">
        <v>2</v>
      </c>
      <c r="C285" s="195">
        <v>3</v>
      </c>
      <c r="D285" s="195">
        <v>4</v>
      </c>
      <c r="E285" s="195">
        <v>5</v>
      </c>
      <c r="F285" s="160"/>
      <c r="G285" s="160"/>
      <c r="H285" s="160"/>
      <c r="I285" s="217"/>
      <c r="J285" s="217"/>
    </row>
    <row r="286" spans="1:17" hidden="1">
      <c r="A286" s="260">
        <v>1</v>
      </c>
      <c r="B286" s="31"/>
      <c r="C286" s="260"/>
      <c r="D286" s="34"/>
      <c r="E286" s="258"/>
      <c r="I286" s="220"/>
      <c r="J286" s="220"/>
    </row>
    <row r="287" spans="1:17" s="160" customFormat="1" hidden="1">
      <c r="A287" s="260">
        <v>2</v>
      </c>
      <c r="B287" s="31"/>
      <c r="C287" s="260"/>
      <c r="D287" s="34"/>
      <c r="E287" s="258"/>
      <c r="F287" s="149"/>
      <c r="G287" s="149"/>
      <c r="H287" s="149"/>
      <c r="I287" s="220"/>
      <c r="J287" s="220"/>
      <c r="K287" s="161"/>
      <c r="O287" s="283"/>
      <c r="P287" s="283"/>
      <c r="Q287" s="283"/>
    </row>
    <row r="288" spans="1:17" hidden="1">
      <c r="A288" s="260">
        <v>3</v>
      </c>
      <c r="B288" s="31"/>
      <c r="C288" s="260"/>
      <c r="D288" s="34"/>
      <c r="E288" s="258"/>
      <c r="I288" s="220"/>
      <c r="J288" s="220"/>
      <c r="P288" s="188"/>
      <c r="Q288" s="290"/>
    </row>
    <row r="289" spans="1:17" hidden="1">
      <c r="A289" s="260">
        <v>4</v>
      </c>
      <c r="B289" s="31"/>
      <c r="C289" s="260"/>
      <c r="D289" s="34"/>
      <c r="E289" s="258"/>
      <c r="I289" s="220"/>
      <c r="J289" s="220"/>
      <c r="P289" s="188"/>
      <c r="Q289" s="290"/>
    </row>
    <row r="290" spans="1:17" hidden="1">
      <c r="A290" s="226"/>
      <c r="B290" s="227" t="s">
        <v>73</v>
      </c>
      <c r="C290" s="226" t="s">
        <v>74</v>
      </c>
      <c r="D290" s="226" t="s">
        <v>74</v>
      </c>
      <c r="E290" s="228">
        <f>SUM(E286:E289)</f>
        <v>0</v>
      </c>
      <c r="I290" s="217">
        <f>SUM(I286:I289)</f>
        <v>0</v>
      </c>
      <c r="J290" s="217">
        <f>SUM(J286:J289)</f>
        <v>0</v>
      </c>
      <c r="P290" s="188"/>
      <c r="Q290" s="290"/>
    </row>
    <row r="291" spans="1:17" hidden="1">
      <c r="A291" s="38"/>
      <c r="B291" s="32"/>
      <c r="C291" s="38"/>
      <c r="D291" s="38"/>
      <c r="E291" s="38"/>
      <c r="F291" s="38"/>
      <c r="P291" s="188"/>
      <c r="Q291" s="290"/>
    </row>
    <row r="292" spans="1:17" hidden="1">
      <c r="A292" s="2016" t="s">
        <v>491</v>
      </c>
      <c r="B292" s="2016"/>
      <c r="C292" s="2016"/>
      <c r="D292" s="2016"/>
      <c r="E292" s="2016"/>
      <c r="F292" s="2016"/>
      <c r="G292" s="2016"/>
      <c r="H292" s="2016"/>
      <c r="I292" s="2016"/>
      <c r="J292" s="2016"/>
      <c r="P292" s="188"/>
    </row>
    <row r="293" spans="1:17" hidden="1">
      <c r="A293" s="51"/>
      <c r="B293" s="32"/>
      <c r="C293" s="38"/>
      <c r="D293" s="38"/>
      <c r="E293" s="38"/>
      <c r="F293" s="38"/>
      <c r="P293" s="188"/>
    </row>
    <row r="294" spans="1:17" hidden="1">
      <c r="A294" s="51"/>
      <c r="B294" s="32"/>
      <c r="C294" s="38"/>
      <c r="D294" s="38"/>
      <c r="E294" s="38"/>
      <c r="F294" s="38"/>
      <c r="I294" s="1986" t="s">
        <v>545</v>
      </c>
      <c r="J294" s="1986"/>
      <c r="K294" s="210"/>
    </row>
    <row r="295" spans="1:17" ht="54" hidden="1">
      <c r="A295" s="260" t="s">
        <v>77</v>
      </c>
      <c r="B295" s="260" t="s">
        <v>67</v>
      </c>
      <c r="C295" s="260" t="s">
        <v>127</v>
      </c>
      <c r="D295" s="260" t="s">
        <v>490</v>
      </c>
      <c r="F295" s="38"/>
      <c r="I295" s="215" t="s">
        <v>186</v>
      </c>
      <c r="J295" s="215" t="s">
        <v>546</v>
      </c>
      <c r="P295" s="188"/>
    </row>
    <row r="296" spans="1:17" hidden="1">
      <c r="A296" s="195">
        <v>1</v>
      </c>
      <c r="B296" s="195">
        <v>2</v>
      </c>
      <c r="C296" s="195">
        <v>3</v>
      </c>
      <c r="D296" s="195">
        <v>4</v>
      </c>
      <c r="E296" s="160"/>
      <c r="F296" s="14"/>
      <c r="G296" s="160"/>
      <c r="H296" s="160"/>
      <c r="I296" s="217"/>
      <c r="J296" s="217"/>
      <c r="P296" s="188"/>
    </row>
    <row r="297" spans="1:17" hidden="1">
      <c r="A297" s="260"/>
      <c r="B297" s="36"/>
      <c r="C297" s="34"/>
      <c r="D297" s="258"/>
      <c r="F297" s="38"/>
      <c r="I297" s="220"/>
      <c r="J297" s="220"/>
      <c r="P297" s="188"/>
    </row>
    <row r="298" spans="1:17" s="160" customFormat="1" hidden="1">
      <c r="A298" s="260"/>
      <c r="B298" s="36"/>
      <c r="C298" s="34"/>
      <c r="D298" s="258"/>
      <c r="E298" s="149"/>
      <c r="F298" s="57"/>
      <c r="G298" s="149"/>
      <c r="H298" s="149"/>
      <c r="I298" s="220"/>
      <c r="J298" s="220"/>
      <c r="K298" s="161"/>
      <c r="O298" s="283"/>
      <c r="P298" s="281"/>
      <c r="Q298" s="283"/>
    </row>
    <row r="299" spans="1:17" hidden="1">
      <c r="A299" s="260"/>
      <c r="B299" s="36"/>
      <c r="C299" s="34"/>
      <c r="D299" s="258"/>
      <c r="F299" s="38"/>
      <c r="I299" s="220"/>
      <c r="J299" s="220"/>
      <c r="P299" s="188"/>
      <c r="Q299" s="290"/>
    </row>
    <row r="300" spans="1:17" hidden="1">
      <c r="A300" s="260"/>
      <c r="B300" s="36"/>
      <c r="C300" s="34"/>
      <c r="D300" s="258"/>
      <c r="F300" s="38"/>
      <c r="I300" s="220"/>
      <c r="J300" s="220"/>
      <c r="P300" s="188"/>
      <c r="Q300" s="290"/>
    </row>
    <row r="301" spans="1:17" hidden="1">
      <c r="A301" s="226"/>
      <c r="B301" s="227" t="s">
        <v>73</v>
      </c>
      <c r="C301" s="226" t="s">
        <v>74</v>
      </c>
      <c r="D301" s="228">
        <f>SUM(D297:D300)</f>
        <v>0</v>
      </c>
      <c r="F301" s="38"/>
      <c r="I301" s="217">
        <f>SUM(I297:I300)</f>
        <v>0</v>
      </c>
      <c r="J301" s="217">
        <f>SUM(J297:J300)</f>
        <v>0</v>
      </c>
      <c r="P301" s="188"/>
      <c r="Q301" s="290"/>
    </row>
    <row r="302" spans="1:17" hidden="1">
      <c r="A302" s="56"/>
      <c r="B302" s="32"/>
      <c r="C302" s="38"/>
      <c r="D302" s="38"/>
      <c r="E302" s="38"/>
      <c r="F302" s="38"/>
      <c r="P302" s="188"/>
      <c r="Q302" s="290"/>
    </row>
    <row r="303" spans="1:17" hidden="1">
      <c r="A303" s="2018" t="s">
        <v>521</v>
      </c>
      <c r="B303" s="2018"/>
      <c r="C303" s="2018"/>
      <c r="D303" s="2018"/>
      <c r="E303" s="2018"/>
      <c r="F303" s="2018"/>
      <c r="G303" s="2018"/>
      <c r="H303" s="2018"/>
      <c r="I303" s="2018"/>
      <c r="J303" s="2018"/>
      <c r="P303" s="188"/>
    </row>
    <row r="304" spans="1:17" hidden="1">
      <c r="A304" s="51"/>
      <c r="B304" s="32"/>
      <c r="C304" s="38"/>
      <c r="D304" s="38"/>
      <c r="E304" s="38"/>
      <c r="F304" s="38"/>
      <c r="P304" s="188"/>
    </row>
    <row r="305" spans="1:17" hidden="1">
      <c r="A305" s="51"/>
      <c r="B305" s="32"/>
      <c r="C305" s="38"/>
      <c r="D305" s="38"/>
      <c r="E305" s="38"/>
      <c r="F305" s="38"/>
      <c r="I305" s="1986" t="s">
        <v>545</v>
      </c>
      <c r="J305" s="1986"/>
      <c r="K305" s="211"/>
      <c r="P305" s="188"/>
    </row>
    <row r="306" spans="1:17" ht="54" hidden="1">
      <c r="A306" s="260" t="s">
        <v>77</v>
      </c>
      <c r="B306" s="260" t="s">
        <v>67</v>
      </c>
      <c r="C306" s="260" t="s">
        <v>127</v>
      </c>
      <c r="D306" s="260" t="s">
        <v>490</v>
      </c>
      <c r="F306" s="38"/>
      <c r="I306" s="215" t="s">
        <v>186</v>
      </c>
      <c r="J306" s="215" t="s">
        <v>546</v>
      </c>
      <c r="P306" s="188"/>
    </row>
    <row r="307" spans="1:17" hidden="1">
      <c r="A307" s="195">
        <v>1</v>
      </c>
      <c r="B307" s="195">
        <v>2</v>
      </c>
      <c r="C307" s="195">
        <v>3</v>
      </c>
      <c r="D307" s="195">
        <v>4</v>
      </c>
      <c r="E307" s="160"/>
      <c r="F307" s="14"/>
      <c r="G307" s="160"/>
      <c r="H307" s="160"/>
      <c r="I307" s="217"/>
      <c r="J307" s="217"/>
      <c r="P307" s="188"/>
    </row>
    <row r="308" spans="1:17" hidden="1">
      <c r="A308" s="260">
        <v>1</v>
      </c>
      <c r="B308" s="36"/>
      <c r="C308" s="34"/>
      <c r="D308" s="258"/>
      <c r="F308" s="38"/>
      <c r="G308" s="157"/>
      <c r="I308" s="220"/>
      <c r="J308" s="220"/>
      <c r="P308" s="188"/>
    </row>
    <row r="309" spans="1:17" s="160" customFormat="1" hidden="1">
      <c r="A309" s="260">
        <v>2</v>
      </c>
      <c r="B309" s="36"/>
      <c r="C309" s="34"/>
      <c r="D309" s="258"/>
      <c r="E309" s="149"/>
      <c r="F309" s="38"/>
      <c r="G309" s="149"/>
      <c r="H309" s="149"/>
      <c r="I309" s="220"/>
      <c r="J309" s="220"/>
      <c r="K309" s="161"/>
      <c r="O309" s="283"/>
      <c r="P309" s="281"/>
      <c r="Q309" s="283"/>
    </row>
    <row r="310" spans="1:17" hidden="1">
      <c r="A310" s="260"/>
      <c r="B310" s="36"/>
      <c r="C310" s="34"/>
      <c r="D310" s="258"/>
      <c r="F310" s="38"/>
      <c r="I310" s="220"/>
      <c r="J310" s="220"/>
      <c r="P310" s="188"/>
      <c r="Q310" s="290"/>
    </row>
    <row r="311" spans="1:17" hidden="1">
      <c r="A311" s="260"/>
      <c r="B311" s="36"/>
      <c r="C311" s="34"/>
      <c r="D311" s="258"/>
      <c r="F311" s="38"/>
      <c r="I311" s="220"/>
      <c r="J311" s="220"/>
      <c r="P311" s="188"/>
      <c r="Q311" s="290"/>
    </row>
    <row r="312" spans="1:17" hidden="1">
      <c r="A312" s="226"/>
      <c r="B312" s="227" t="s">
        <v>73</v>
      </c>
      <c r="C312" s="226" t="s">
        <v>74</v>
      </c>
      <c r="D312" s="228">
        <f>SUM(D308:D311)</f>
        <v>0</v>
      </c>
      <c r="F312" s="38"/>
      <c r="I312" s="217">
        <f>SUM(I308:I311)</f>
        <v>0</v>
      </c>
      <c r="J312" s="217">
        <f>SUM(J308:J311)</f>
        <v>0</v>
      </c>
      <c r="P312" s="188"/>
      <c r="Q312" s="290"/>
    </row>
    <row r="313" spans="1:17">
      <c r="A313" s="56"/>
      <c r="B313" s="32"/>
      <c r="C313" s="38"/>
      <c r="D313" s="38"/>
      <c r="E313" s="38"/>
      <c r="F313" s="38"/>
      <c r="P313" s="188"/>
      <c r="Q313" s="290"/>
    </row>
    <row r="314" spans="1:17">
      <c r="A314" s="2004" t="s">
        <v>523</v>
      </c>
      <c r="B314" s="2004"/>
      <c r="C314" s="2004"/>
      <c r="D314" s="2004"/>
      <c r="E314" s="2004"/>
      <c r="F314" s="2004"/>
      <c r="G314" s="2004"/>
      <c r="H314" s="2004"/>
      <c r="I314" s="2004"/>
      <c r="J314" s="2004"/>
      <c r="P314" s="188"/>
    </row>
    <row r="315" spans="1:17">
      <c r="A315" s="2012"/>
      <c r="B315" s="2012"/>
      <c r="C315" s="2012"/>
      <c r="D315" s="2012"/>
      <c r="E315" s="2012"/>
      <c r="F315" s="38"/>
      <c r="I315" s="1986" t="s">
        <v>545</v>
      </c>
      <c r="J315" s="1986"/>
      <c r="P315" s="188"/>
    </row>
    <row r="316" spans="1:17" ht="54">
      <c r="A316" s="260" t="s">
        <v>68</v>
      </c>
      <c r="B316" s="260" t="s">
        <v>67</v>
      </c>
      <c r="C316" s="260" t="s">
        <v>80</v>
      </c>
      <c r="D316" s="260" t="s">
        <v>128</v>
      </c>
      <c r="E316" s="260" t="s">
        <v>33</v>
      </c>
      <c r="I316" s="215" t="s">
        <v>186</v>
      </c>
      <c r="J316" s="215" t="s">
        <v>546</v>
      </c>
      <c r="P316" s="188"/>
    </row>
    <row r="317" spans="1:17">
      <c r="A317" s="195">
        <v>1</v>
      </c>
      <c r="B317" s="195">
        <v>2</v>
      </c>
      <c r="C317" s="195">
        <v>3</v>
      </c>
      <c r="D317" s="195">
        <v>4</v>
      </c>
      <c r="E317" s="195">
        <v>5</v>
      </c>
      <c r="F317" s="160"/>
      <c r="G317" s="160"/>
      <c r="H317" s="160"/>
      <c r="I317" s="217"/>
      <c r="J317" s="217"/>
      <c r="P317" s="188"/>
    </row>
    <row r="318" spans="1:17">
      <c r="A318" s="260">
        <v>1</v>
      </c>
      <c r="B318" s="31"/>
      <c r="C318" s="260">
        <v>1</v>
      </c>
      <c r="D318" s="258">
        <f>E318/C318</f>
        <v>0</v>
      </c>
      <c r="E318" s="258"/>
      <c r="I318" s="220"/>
      <c r="J318" s="220"/>
      <c r="L318" s="927"/>
      <c r="M318" s="157">
        <f>E318-L318</f>
        <v>0</v>
      </c>
      <c r="P318" s="188"/>
    </row>
    <row r="319" spans="1:17" s="160" customFormat="1" hidden="1">
      <c r="A319" s="260"/>
      <c r="B319" s="31"/>
      <c r="C319" s="260"/>
      <c r="D319" s="258"/>
      <c r="E319" s="258"/>
      <c r="F319" s="149"/>
      <c r="G319" s="149"/>
      <c r="H319" s="149"/>
      <c r="I319" s="220"/>
      <c r="J319" s="220"/>
      <c r="K319" s="161"/>
      <c r="O319" s="283"/>
      <c r="P319" s="281"/>
      <c r="Q319" s="283"/>
    </row>
    <row r="320" spans="1:17" hidden="1">
      <c r="A320" s="260"/>
      <c r="B320" s="31"/>
      <c r="C320" s="260"/>
      <c r="D320" s="258"/>
      <c r="E320" s="258"/>
      <c r="I320" s="220"/>
      <c r="J320" s="220"/>
      <c r="P320" s="188"/>
      <c r="Q320" s="290"/>
    </row>
    <row r="321" spans="1:17" hidden="1">
      <c r="A321" s="260"/>
      <c r="B321" s="31"/>
      <c r="C321" s="260"/>
      <c r="D321" s="258"/>
      <c r="E321" s="258"/>
      <c r="I321" s="220"/>
      <c r="J321" s="220"/>
      <c r="P321" s="188"/>
      <c r="Q321" s="290"/>
    </row>
    <row r="322" spans="1:17">
      <c r="A322" s="226"/>
      <c r="B322" s="227" t="s">
        <v>73</v>
      </c>
      <c r="C322" s="226"/>
      <c r="D322" s="226" t="s">
        <v>74</v>
      </c>
      <c r="E322" s="228">
        <f>E321+E318+E319+E320</f>
        <v>0</v>
      </c>
      <c r="I322" s="217">
        <f>SUM(I318:I321)</f>
        <v>0</v>
      </c>
      <c r="J322" s="217">
        <f>SUM(J318:J321)</f>
        <v>0</v>
      </c>
      <c r="P322" s="188"/>
      <c r="Q322" s="290"/>
    </row>
    <row r="323" spans="1:17">
      <c r="A323" s="38"/>
      <c r="B323" s="32"/>
      <c r="C323" s="38"/>
      <c r="D323" s="38"/>
      <c r="E323" s="38"/>
      <c r="F323" s="38"/>
      <c r="P323" s="188"/>
      <c r="Q323" s="290"/>
    </row>
    <row r="324" spans="1:17">
      <c r="A324" s="2004" t="s">
        <v>524</v>
      </c>
      <c r="B324" s="2004"/>
      <c r="C324" s="2004"/>
      <c r="D324" s="2004"/>
      <c r="E324" s="2004"/>
      <c r="F324" s="2004"/>
      <c r="G324" s="2004"/>
      <c r="H324" s="2004"/>
      <c r="I324" s="2004"/>
      <c r="J324" s="2004"/>
      <c r="P324" s="188"/>
    </row>
    <row r="325" spans="1:17">
      <c r="A325" s="2012"/>
      <c r="B325" s="2012"/>
      <c r="C325" s="2012"/>
      <c r="D325" s="2012"/>
      <c r="E325" s="2012"/>
      <c r="F325" s="2012"/>
      <c r="I325" s="1986" t="s">
        <v>545</v>
      </c>
      <c r="J325" s="1986"/>
      <c r="P325" s="188"/>
    </row>
    <row r="326" spans="1:17" ht="54">
      <c r="A326" s="260" t="s">
        <v>77</v>
      </c>
      <c r="B326" s="260" t="s">
        <v>67</v>
      </c>
      <c r="C326" s="260" t="s">
        <v>131</v>
      </c>
      <c r="D326" s="260" t="s">
        <v>80</v>
      </c>
      <c r="E326" s="260" t="s">
        <v>132</v>
      </c>
      <c r="F326" s="260" t="s">
        <v>33</v>
      </c>
      <c r="I326" s="215" t="s">
        <v>186</v>
      </c>
      <c r="J326" s="215" t="s">
        <v>546</v>
      </c>
      <c r="K326" s="163"/>
      <c r="L326" s="163"/>
      <c r="P326" s="188"/>
    </row>
    <row r="327" spans="1:17">
      <c r="A327" s="195">
        <v>1</v>
      </c>
      <c r="B327" s="195">
        <v>2</v>
      </c>
      <c r="C327" s="195">
        <v>3</v>
      </c>
      <c r="D327" s="195">
        <v>4</v>
      </c>
      <c r="E327" s="195">
        <v>5</v>
      </c>
      <c r="F327" s="195">
        <v>6</v>
      </c>
      <c r="G327" s="160"/>
      <c r="H327" s="160"/>
      <c r="I327" s="217"/>
      <c r="J327" s="217"/>
      <c r="P327" s="188"/>
    </row>
    <row r="328" spans="1:17">
      <c r="A328" s="260">
        <v>1</v>
      </c>
      <c r="B328" s="31"/>
      <c r="C328" s="260" t="s">
        <v>877</v>
      </c>
      <c r="D328" s="260">
        <v>441</v>
      </c>
      <c r="E328" s="258">
        <f>F328/D328</f>
        <v>0</v>
      </c>
      <c r="F328" s="258"/>
      <c r="I328" s="220"/>
      <c r="J328" s="220"/>
      <c r="L328" s="927"/>
      <c r="M328" s="157">
        <f>F328-L328</f>
        <v>0</v>
      </c>
      <c r="P328" s="188"/>
    </row>
    <row r="329" spans="1:17" s="160" customFormat="1" hidden="1">
      <c r="A329" s="260">
        <v>2</v>
      </c>
      <c r="B329" s="31"/>
      <c r="C329" s="260"/>
      <c r="D329" s="260"/>
      <c r="E329" s="258"/>
      <c r="F329" s="258"/>
      <c r="G329" s="149"/>
      <c r="H329" s="149"/>
      <c r="I329" s="220"/>
      <c r="J329" s="220"/>
      <c r="K329" s="161"/>
      <c r="O329" s="283"/>
      <c r="P329" s="281"/>
      <c r="Q329" s="283"/>
    </row>
    <row r="330" spans="1:17" hidden="1">
      <c r="A330" s="260">
        <v>3</v>
      </c>
      <c r="B330" s="31"/>
      <c r="C330" s="260"/>
      <c r="D330" s="260"/>
      <c r="E330" s="258"/>
      <c r="F330" s="258"/>
      <c r="I330" s="220"/>
      <c r="J330" s="220"/>
      <c r="K330" s="158"/>
      <c r="P330" s="188"/>
      <c r="Q330" s="290"/>
    </row>
    <row r="331" spans="1:17" hidden="1">
      <c r="A331" s="260">
        <v>4</v>
      </c>
      <c r="B331" s="31"/>
      <c r="C331" s="260"/>
      <c r="D331" s="260"/>
      <c r="E331" s="258"/>
      <c r="F331" s="258"/>
      <c r="I331" s="220"/>
      <c r="J331" s="220"/>
      <c r="P331" s="188"/>
      <c r="Q331" s="290"/>
    </row>
    <row r="332" spans="1:17">
      <c r="A332" s="226"/>
      <c r="B332" s="227" t="s">
        <v>73</v>
      </c>
      <c r="C332" s="226" t="s">
        <v>74</v>
      </c>
      <c r="D332" s="226" t="s">
        <v>74</v>
      </c>
      <c r="E332" s="226" t="s">
        <v>74</v>
      </c>
      <c r="F332" s="228">
        <f>F331+F329+F330+F328</f>
        <v>0</v>
      </c>
      <c r="I332" s="217">
        <f>SUM(I328:I331)</f>
        <v>0</v>
      </c>
      <c r="J332" s="217">
        <f>SUM(J328:J331)</f>
        <v>0</v>
      </c>
      <c r="P332" s="188"/>
      <c r="Q332" s="290"/>
    </row>
    <row r="333" spans="1:17" hidden="1">
      <c r="A333" s="38"/>
      <c r="B333" s="32"/>
      <c r="C333" s="38"/>
      <c r="D333" s="38"/>
      <c r="E333" s="38"/>
      <c r="F333" s="57"/>
      <c r="P333" s="188"/>
      <c r="Q333" s="290"/>
    </row>
    <row r="334" spans="1:17" hidden="1">
      <c r="A334" s="2004" t="s">
        <v>525</v>
      </c>
      <c r="B334" s="2004"/>
      <c r="C334" s="2004"/>
      <c r="D334" s="2004"/>
      <c r="E334" s="2004"/>
      <c r="F334" s="2004"/>
      <c r="G334" s="2004"/>
      <c r="H334" s="2004"/>
      <c r="I334" s="2004"/>
      <c r="J334" s="2004"/>
      <c r="P334" s="188"/>
    </row>
    <row r="335" spans="1:17" hidden="1">
      <c r="A335" s="2012"/>
      <c r="B335" s="2012"/>
      <c r="C335" s="2012"/>
      <c r="D335" s="2012"/>
      <c r="E335" s="2012"/>
      <c r="F335" s="2012"/>
      <c r="I335" s="1986" t="s">
        <v>545</v>
      </c>
      <c r="J335" s="1986"/>
      <c r="P335" s="188"/>
    </row>
    <row r="336" spans="1:17" ht="54" hidden="1">
      <c r="A336" s="260" t="s">
        <v>77</v>
      </c>
      <c r="B336" s="260" t="s">
        <v>67</v>
      </c>
      <c r="C336" s="260" t="s">
        <v>131</v>
      </c>
      <c r="D336" s="260" t="s">
        <v>80</v>
      </c>
      <c r="E336" s="260" t="s">
        <v>132</v>
      </c>
      <c r="F336" s="260" t="s">
        <v>33</v>
      </c>
      <c r="I336" s="215" t="s">
        <v>186</v>
      </c>
      <c r="J336" s="215" t="s">
        <v>546</v>
      </c>
      <c r="K336" s="163"/>
      <c r="L336" s="163"/>
      <c r="P336" s="188"/>
    </row>
    <row r="337" spans="1:17" hidden="1">
      <c r="A337" s="195">
        <v>1</v>
      </c>
      <c r="B337" s="195">
        <v>2</v>
      </c>
      <c r="C337" s="195">
        <v>3</v>
      </c>
      <c r="D337" s="195">
        <v>4</v>
      </c>
      <c r="E337" s="195">
        <v>5</v>
      </c>
      <c r="F337" s="195">
        <v>6</v>
      </c>
      <c r="G337" s="160"/>
      <c r="H337" s="160"/>
      <c r="I337" s="217"/>
      <c r="J337" s="217"/>
      <c r="P337" s="188"/>
    </row>
    <row r="338" spans="1:17" hidden="1">
      <c r="A338" s="260">
        <v>1</v>
      </c>
      <c r="B338" s="31"/>
      <c r="C338" s="260"/>
      <c r="D338" s="260"/>
      <c r="E338" s="258" t="e">
        <f>F338/D338</f>
        <v>#DIV/0!</v>
      </c>
      <c r="F338" s="258"/>
      <c r="I338" s="220"/>
      <c r="J338" s="220"/>
      <c r="P338" s="188"/>
    </row>
    <row r="339" spans="1:17" s="160" customFormat="1" hidden="1">
      <c r="A339" s="260">
        <v>2</v>
      </c>
      <c r="B339" s="31"/>
      <c r="C339" s="35"/>
      <c r="D339" s="35"/>
      <c r="E339" s="258" t="e">
        <f t="shared" ref="E339:E341" si="6">F339/D339</f>
        <v>#DIV/0!</v>
      </c>
      <c r="F339" s="258"/>
      <c r="G339" s="149"/>
      <c r="H339" s="149"/>
      <c r="I339" s="220"/>
      <c r="J339" s="220"/>
      <c r="K339" s="161"/>
      <c r="O339" s="283"/>
      <c r="P339" s="281"/>
      <c r="Q339" s="283"/>
    </row>
    <row r="340" spans="1:17" hidden="1">
      <c r="A340" s="260"/>
      <c r="B340" s="31"/>
      <c r="C340" s="35"/>
      <c r="D340" s="35"/>
      <c r="E340" s="258" t="e">
        <f t="shared" si="6"/>
        <v>#DIV/0!</v>
      </c>
      <c r="F340" s="258"/>
      <c r="I340" s="220"/>
      <c r="J340" s="220"/>
      <c r="P340" s="188"/>
    </row>
    <row r="341" spans="1:17" hidden="1">
      <c r="A341" s="260">
        <v>3</v>
      </c>
      <c r="B341" s="31"/>
      <c r="C341" s="260"/>
      <c r="D341" s="260"/>
      <c r="E341" s="258" t="e">
        <f t="shared" si="6"/>
        <v>#DIV/0!</v>
      </c>
      <c r="F341" s="258"/>
      <c r="I341" s="220"/>
      <c r="J341" s="220"/>
      <c r="P341" s="188"/>
    </row>
    <row r="342" spans="1:17" hidden="1">
      <c r="A342" s="226"/>
      <c r="B342" s="227" t="s">
        <v>73</v>
      </c>
      <c r="C342" s="226" t="s">
        <v>74</v>
      </c>
      <c r="D342" s="226" t="s">
        <v>74</v>
      </c>
      <c r="E342" s="226" t="s">
        <v>74</v>
      </c>
      <c r="F342" s="228">
        <f>F341+F339+F338+F340</f>
        <v>0</v>
      </c>
      <c r="I342" s="217">
        <f>SUM(I338:I341)</f>
        <v>0</v>
      </c>
      <c r="J342" s="217">
        <f>SUM(J338:J341)</f>
        <v>0</v>
      </c>
      <c r="P342" s="188"/>
    </row>
    <row r="343" spans="1:17" hidden="1">
      <c r="A343" s="38"/>
      <c r="B343" s="32"/>
      <c r="C343" s="38"/>
      <c r="D343" s="38"/>
      <c r="E343" s="38"/>
      <c r="F343" s="57"/>
      <c r="P343" s="188"/>
    </row>
    <row r="344" spans="1:17" hidden="1">
      <c r="A344" s="2004" t="s">
        <v>526</v>
      </c>
      <c r="B344" s="2004"/>
      <c r="C344" s="2004"/>
      <c r="D344" s="2004"/>
      <c r="E344" s="2004"/>
      <c r="F344" s="2004"/>
      <c r="G344" s="2004"/>
      <c r="H344" s="2004"/>
      <c r="I344" s="2004"/>
      <c r="J344" s="2004"/>
      <c r="P344" s="188"/>
    </row>
    <row r="345" spans="1:17" hidden="1">
      <c r="A345" s="2012"/>
      <c r="B345" s="2012"/>
      <c r="C345" s="2012"/>
      <c r="D345" s="2012"/>
      <c r="E345" s="2012"/>
      <c r="F345" s="2012"/>
      <c r="I345" s="1986" t="s">
        <v>545</v>
      </c>
      <c r="J345" s="1986"/>
      <c r="P345" s="188"/>
    </row>
    <row r="346" spans="1:17" ht="54" hidden="1">
      <c r="A346" s="260" t="s">
        <v>77</v>
      </c>
      <c r="B346" s="260" t="s">
        <v>67</v>
      </c>
      <c r="C346" s="260" t="s">
        <v>131</v>
      </c>
      <c r="D346" s="260" t="s">
        <v>80</v>
      </c>
      <c r="E346" s="260" t="s">
        <v>132</v>
      </c>
      <c r="F346" s="260" t="s">
        <v>33</v>
      </c>
      <c r="I346" s="215" t="s">
        <v>186</v>
      </c>
      <c r="J346" s="215" t="s">
        <v>546</v>
      </c>
      <c r="K346" s="163"/>
      <c r="L346" s="163"/>
      <c r="P346" s="188"/>
    </row>
    <row r="347" spans="1:17" hidden="1">
      <c r="A347" s="195">
        <v>1</v>
      </c>
      <c r="B347" s="195">
        <v>2</v>
      </c>
      <c r="C347" s="195">
        <v>3</v>
      </c>
      <c r="D347" s="195">
        <v>4</v>
      </c>
      <c r="E347" s="195">
        <v>5</v>
      </c>
      <c r="F347" s="195">
        <v>6</v>
      </c>
      <c r="G347" s="160"/>
      <c r="H347" s="160"/>
      <c r="I347" s="217"/>
      <c r="J347" s="217"/>
      <c r="P347" s="188"/>
    </row>
    <row r="348" spans="1:17" hidden="1">
      <c r="A348" s="260">
        <v>1</v>
      </c>
      <c r="B348" s="31"/>
      <c r="C348" s="260"/>
      <c r="D348" s="260"/>
      <c r="E348" s="258" t="e">
        <f>F348/D348</f>
        <v>#DIV/0!</v>
      </c>
      <c r="F348" s="258"/>
      <c r="I348" s="220"/>
      <c r="J348" s="220"/>
      <c r="P348" s="188"/>
    </row>
    <row r="349" spans="1:17" s="160" customFormat="1" hidden="1">
      <c r="A349" s="260">
        <v>2</v>
      </c>
      <c r="B349" s="31"/>
      <c r="C349" s="35"/>
      <c r="D349" s="35"/>
      <c r="E349" s="258" t="e">
        <f t="shared" ref="E349:E351" si="7">F349/D349</f>
        <v>#DIV/0!</v>
      </c>
      <c r="F349" s="258"/>
      <c r="G349" s="149"/>
      <c r="H349" s="149"/>
      <c r="I349" s="220"/>
      <c r="J349" s="220"/>
      <c r="K349" s="161"/>
      <c r="O349" s="283"/>
      <c r="P349" s="281"/>
      <c r="Q349" s="283"/>
    </row>
    <row r="350" spans="1:17" hidden="1">
      <c r="A350" s="260"/>
      <c r="B350" s="31"/>
      <c r="C350" s="35"/>
      <c r="D350" s="35"/>
      <c r="E350" s="258" t="e">
        <f t="shared" si="7"/>
        <v>#DIV/0!</v>
      </c>
      <c r="F350" s="258"/>
      <c r="I350" s="220"/>
      <c r="J350" s="220"/>
      <c r="P350" s="188"/>
    </row>
    <row r="351" spans="1:17" hidden="1">
      <c r="A351" s="260">
        <v>3</v>
      </c>
      <c r="B351" s="31"/>
      <c r="C351" s="260"/>
      <c r="D351" s="260"/>
      <c r="E351" s="258" t="e">
        <f t="shared" si="7"/>
        <v>#DIV/0!</v>
      </c>
      <c r="F351" s="258"/>
      <c r="I351" s="220"/>
      <c r="J351" s="220"/>
      <c r="P351" s="188"/>
    </row>
    <row r="352" spans="1:17" hidden="1">
      <c r="A352" s="226"/>
      <c r="B352" s="227" t="s">
        <v>73</v>
      </c>
      <c r="C352" s="226" t="s">
        <v>74</v>
      </c>
      <c r="D352" s="226" t="s">
        <v>74</v>
      </c>
      <c r="E352" s="226" t="s">
        <v>74</v>
      </c>
      <c r="F352" s="228">
        <f>F351+F349+F348+F350</f>
        <v>0</v>
      </c>
      <c r="I352" s="217">
        <f>SUM(I348:I351)</f>
        <v>0</v>
      </c>
      <c r="J352" s="217">
        <f>SUM(J348:J351)</f>
        <v>0</v>
      </c>
      <c r="P352" s="188"/>
    </row>
    <row r="353" spans="1:17" hidden="1">
      <c r="A353" s="38"/>
      <c r="B353" s="32"/>
      <c r="C353" s="38"/>
      <c r="D353" s="38"/>
      <c r="E353" s="38"/>
      <c r="F353" s="57"/>
      <c r="P353" s="188"/>
    </row>
    <row r="354" spans="1:17" hidden="1">
      <c r="A354" s="2004" t="s">
        <v>527</v>
      </c>
      <c r="B354" s="2004"/>
      <c r="C354" s="2004"/>
      <c r="D354" s="2004"/>
      <c r="E354" s="2004"/>
      <c r="F354" s="2004"/>
      <c r="G354" s="2004"/>
      <c r="H354" s="2004"/>
      <c r="I354" s="2004"/>
      <c r="J354" s="2004"/>
      <c r="P354" s="188"/>
    </row>
    <row r="355" spans="1:17" hidden="1">
      <c r="A355" s="2012"/>
      <c r="B355" s="2012"/>
      <c r="C355" s="2012"/>
      <c r="D355" s="2012"/>
      <c r="E355" s="2012"/>
      <c r="F355" s="2012"/>
      <c r="I355" s="1986" t="s">
        <v>545</v>
      </c>
      <c r="J355" s="1986"/>
      <c r="P355" s="188"/>
    </row>
    <row r="356" spans="1:17" ht="54" hidden="1">
      <c r="A356" s="260" t="s">
        <v>77</v>
      </c>
      <c r="B356" s="260" t="s">
        <v>67</v>
      </c>
      <c r="C356" s="260" t="s">
        <v>131</v>
      </c>
      <c r="D356" s="260" t="s">
        <v>80</v>
      </c>
      <c r="E356" s="260" t="s">
        <v>132</v>
      </c>
      <c r="F356" s="260" t="s">
        <v>33</v>
      </c>
      <c r="I356" s="215" t="s">
        <v>186</v>
      </c>
      <c r="J356" s="215" t="s">
        <v>546</v>
      </c>
      <c r="K356" s="163"/>
      <c r="L356" s="163"/>
      <c r="P356" s="188"/>
    </row>
    <row r="357" spans="1:17" hidden="1">
      <c r="A357" s="194">
        <v>1</v>
      </c>
      <c r="B357" s="194">
        <v>2</v>
      </c>
      <c r="C357" s="194">
        <v>3</v>
      </c>
      <c r="D357" s="194">
        <v>4</v>
      </c>
      <c r="E357" s="195">
        <v>5</v>
      </c>
      <c r="F357" s="195">
        <v>6</v>
      </c>
      <c r="G357" s="25"/>
      <c r="H357" s="25"/>
      <c r="I357" s="217"/>
      <c r="J357" s="217"/>
      <c r="P357" s="188"/>
    </row>
    <row r="358" spans="1:17" hidden="1">
      <c r="A358" s="260">
        <v>1</v>
      </c>
      <c r="B358" s="31"/>
      <c r="C358" s="260"/>
      <c r="D358" s="260"/>
      <c r="E358" s="258" t="e">
        <f>F358/D358</f>
        <v>#DIV/0!</v>
      </c>
      <c r="F358" s="258"/>
      <c r="I358" s="220"/>
      <c r="J358" s="220"/>
      <c r="P358" s="188"/>
    </row>
    <row r="359" spans="1:17" s="25" customFormat="1" hidden="1">
      <c r="A359" s="260">
        <v>2</v>
      </c>
      <c r="B359" s="31"/>
      <c r="C359" s="35"/>
      <c r="D359" s="35"/>
      <c r="E359" s="258" t="e">
        <f t="shared" ref="E359:E361" si="8">F359/D359</f>
        <v>#DIV/0!</v>
      </c>
      <c r="F359" s="258"/>
      <c r="G359" s="149"/>
      <c r="H359" s="149"/>
      <c r="I359" s="220"/>
      <c r="J359" s="220"/>
      <c r="K359" s="162"/>
      <c r="O359" s="287"/>
      <c r="P359" s="282"/>
      <c r="Q359" s="287"/>
    </row>
    <row r="360" spans="1:17" hidden="1">
      <c r="A360" s="260"/>
      <c r="B360" s="31"/>
      <c r="C360" s="35"/>
      <c r="D360" s="35"/>
      <c r="E360" s="258" t="e">
        <f t="shared" si="8"/>
        <v>#DIV/0!</v>
      </c>
      <c r="F360" s="258"/>
      <c r="I360" s="220"/>
      <c r="J360" s="220"/>
      <c r="P360" s="188"/>
    </row>
    <row r="361" spans="1:17" hidden="1">
      <c r="A361" s="260">
        <v>3</v>
      </c>
      <c r="B361" s="31"/>
      <c r="C361" s="260"/>
      <c r="D361" s="260"/>
      <c r="E361" s="258" t="e">
        <f t="shared" si="8"/>
        <v>#DIV/0!</v>
      </c>
      <c r="F361" s="258"/>
      <c r="I361" s="220"/>
      <c r="J361" s="220"/>
      <c r="P361" s="188"/>
    </row>
    <row r="362" spans="1:17" hidden="1">
      <c r="A362" s="226"/>
      <c r="B362" s="227" t="s">
        <v>73</v>
      </c>
      <c r="C362" s="226" t="s">
        <v>74</v>
      </c>
      <c r="D362" s="226" t="s">
        <v>74</v>
      </c>
      <c r="E362" s="226" t="s">
        <v>74</v>
      </c>
      <c r="F362" s="228">
        <f>F361+F359+F358+F360</f>
        <v>0</v>
      </c>
      <c r="I362" s="217">
        <f>SUM(I358:I361)</f>
        <v>0</v>
      </c>
      <c r="J362" s="217">
        <f>SUM(J358:J361)</f>
        <v>0</v>
      </c>
      <c r="P362" s="188"/>
    </row>
    <row r="363" spans="1:17" hidden="1">
      <c r="A363" s="38"/>
      <c r="B363" s="32"/>
      <c r="C363" s="38"/>
      <c r="D363" s="38"/>
      <c r="E363" s="38"/>
      <c r="F363" s="57"/>
      <c r="P363" s="188"/>
    </row>
    <row r="364" spans="1:17" hidden="1">
      <c r="A364" s="2004" t="s">
        <v>528</v>
      </c>
      <c r="B364" s="2004"/>
      <c r="C364" s="2004"/>
      <c r="D364" s="2004"/>
      <c r="E364" s="2004"/>
      <c r="F364" s="2004"/>
      <c r="G364" s="2004"/>
      <c r="H364" s="2004"/>
      <c r="I364" s="2004"/>
      <c r="J364" s="2004"/>
      <c r="P364" s="188"/>
    </row>
    <row r="365" spans="1:17" hidden="1">
      <c r="A365" s="2012"/>
      <c r="B365" s="2012"/>
      <c r="C365" s="2012"/>
      <c r="D365" s="2012"/>
      <c r="E365" s="2012"/>
      <c r="F365" s="2012"/>
      <c r="I365" s="1986" t="s">
        <v>545</v>
      </c>
      <c r="J365" s="1986"/>
      <c r="P365" s="188"/>
    </row>
    <row r="366" spans="1:17" ht="54" hidden="1">
      <c r="A366" s="260" t="s">
        <v>77</v>
      </c>
      <c r="B366" s="260" t="s">
        <v>67</v>
      </c>
      <c r="C366" s="260" t="s">
        <v>131</v>
      </c>
      <c r="D366" s="260" t="s">
        <v>80</v>
      </c>
      <c r="E366" s="260" t="s">
        <v>132</v>
      </c>
      <c r="F366" s="260" t="s">
        <v>33</v>
      </c>
      <c r="I366" s="215" t="s">
        <v>186</v>
      </c>
      <c r="J366" s="215" t="s">
        <v>546</v>
      </c>
      <c r="K366" s="163"/>
      <c r="L366" s="187"/>
      <c r="P366" s="188"/>
    </row>
    <row r="367" spans="1:17" hidden="1">
      <c r="A367" s="195">
        <v>1</v>
      </c>
      <c r="B367" s="195">
        <v>2</v>
      </c>
      <c r="C367" s="195">
        <v>3</v>
      </c>
      <c r="D367" s="195">
        <v>4</v>
      </c>
      <c r="E367" s="195">
        <v>5</v>
      </c>
      <c r="F367" s="195">
        <v>6</v>
      </c>
      <c r="G367" s="160"/>
      <c r="H367" s="160"/>
      <c r="I367" s="217"/>
      <c r="J367" s="217"/>
      <c r="P367" s="188"/>
    </row>
    <row r="368" spans="1:17" hidden="1">
      <c r="A368" s="260">
        <v>1</v>
      </c>
      <c r="B368" s="31"/>
      <c r="C368" s="260"/>
      <c r="D368" s="260"/>
      <c r="E368" s="258" t="e">
        <f>F368/D368</f>
        <v>#DIV/0!</v>
      </c>
      <c r="F368" s="258"/>
      <c r="I368" s="220"/>
      <c r="J368" s="220"/>
      <c r="P368" s="188"/>
    </row>
    <row r="369" spans="1:17" s="160" customFormat="1" hidden="1">
      <c r="A369" s="260">
        <v>2</v>
      </c>
      <c r="B369" s="31"/>
      <c r="C369" s="35"/>
      <c r="D369" s="35"/>
      <c r="E369" s="258" t="e">
        <f t="shared" ref="E369:E371" si="9">F369/D369</f>
        <v>#DIV/0!</v>
      </c>
      <c r="F369" s="258"/>
      <c r="G369" s="149"/>
      <c r="H369" s="149"/>
      <c r="I369" s="220"/>
      <c r="J369" s="220"/>
      <c r="K369" s="161"/>
      <c r="O369" s="283"/>
      <c r="P369" s="281"/>
      <c r="Q369" s="283"/>
    </row>
    <row r="370" spans="1:17" hidden="1">
      <c r="A370" s="260"/>
      <c r="B370" s="31"/>
      <c r="C370" s="35"/>
      <c r="D370" s="35"/>
      <c r="E370" s="258" t="e">
        <f t="shared" si="9"/>
        <v>#DIV/0!</v>
      </c>
      <c r="F370" s="258"/>
      <c r="I370" s="220"/>
      <c r="J370" s="220"/>
      <c r="P370" s="188"/>
    </row>
    <row r="371" spans="1:17" hidden="1">
      <c r="A371" s="260">
        <v>3</v>
      </c>
      <c r="B371" s="31"/>
      <c r="C371" s="260"/>
      <c r="D371" s="260"/>
      <c r="E371" s="258" t="e">
        <f t="shared" si="9"/>
        <v>#DIV/0!</v>
      </c>
      <c r="F371" s="258"/>
      <c r="I371" s="220"/>
      <c r="J371" s="220"/>
      <c r="P371" s="188"/>
    </row>
    <row r="372" spans="1:17" hidden="1">
      <c r="A372" s="226"/>
      <c r="B372" s="227" t="s">
        <v>73</v>
      </c>
      <c r="C372" s="226" t="s">
        <v>74</v>
      </c>
      <c r="D372" s="226" t="s">
        <v>74</v>
      </c>
      <c r="E372" s="226" t="s">
        <v>74</v>
      </c>
      <c r="F372" s="228">
        <f>F371+F369+F368+F370</f>
        <v>0</v>
      </c>
      <c r="I372" s="217">
        <f>SUM(I368:I371)</f>
        <v>0</v>
      </c>
      <c r="J372" s="217">
        <f>SUM(J368:J371)</f>
        <v>0</v>
      </c>
      <c r="P372" s="188"/>
    </row>
    <row r="373" spans="1:17">
      <c r="A373" s="38"/>
      <c r="B373" s="32"/>
      <c r="C373" s="38"/>
      <c r="D373" s="38"/>
      <c r="E373" s="38"/>
      <c r="F373" s="57"/>
      <c r="P373" s="188"/>
    </row>
    <row r="374" spans="1:17">
      <c r="A374" s="2004" t="s">
        <v>529</v>
      </c>
      <c r="B374" s="2004"/>
      <c r="C374" s="2004"/>
      <c r="D374" s="2004"/>
      <c r="E374" s="2004"/>
      <c r="F374" s="2004"/>
      <c r="G374" s="2004"/>
      <c r="H374" s="2004"/>
      <c r="I374" s="2004"/>
      <c r="J374" s="2004"/>
      <c r="P374" s="188"/>
    </row>
    <row r="375" spans="1:17">
      <c r="A375" s="2012"/>
      <c r="B375" s="2012"/>
      <c r="C375" s="2012"/>
      <c r="D375" s="2012"/>
      <c r="E375" s="2012"/>
      <c r="F375" s="2012"/>
      <c r="I375" s="1986" t="s">
        <v>545</v>
      </c>
      <c r="J375" s="1986"/>
      <c r="P375" s="188"/>
    </row>
    <row r="376" spans="1:17" ht="54">
      <c r="A376" s="260" t="s">
        <v>77</v>
      </c>
      <c r="B376" s="260" t="s">
        <v>67</v>
      </c>
      <c r="C376" s="260" t="s">
        <v>131</v>
      </c>
      <c r="D376" s="260" t="s">
        <v>80</v>
      </c>
      <c r="E376" s="260" t="s">
        <v>132</v>
      </c>
      <c r="F376" s="260" t="s">
        <v>33</v>
      </c>
      <c r="I376" s="215" t="s">
        <v>186</v>
      </c>
      <c r="J376" s="215" t="s">
        <v>546</v>
      </c>
      <c r="K376" s="163"/>
      <c r="L376" s="187"/>
      <c r="P376" s="188"/>
    </row>
    <row r="377" spans="1:17">
      <c r="A377" s="195">
        <v>1</v>
      </c>
      <c r="B377" s="195">
        <v>2</v>
      </c>
      <c r="C377" s="195">
        <v>3</v>
      </c>
      <c r="D377" s="195">
        <v>4</v>
      </c>
      <c r="E377" s="195">
        <v>5</v>
      </c>
      <c r="F377" s="195">
        <v>6</v>
      </c>
      <c r="G377" s="160"/>
      <c r="H377" s="160"/>
      <c r="I377" s="217"/>
      <c r="J377" s="217"/>
      <c r="P377" s="188"/>
    </row>
    <row r="378" spans="1:17">
      <c r="A378" s="260">
        <v>1</v>
      </c>
      <c r="B378" s="31"/>
      <c r="C378" s="260" t="s">
        <v>877</v>
      </c>
      <c r="D378" s="260">
        <v>20</v>
      </c>
      <c r="E378" s="258">
        <f>F378/D378</f>
        <v>0</v>
      </c>
      <c r="F378" s="258">
        <f>6666.14-4410+2907.14-5163.28</f>
        <v>0</v>
      </c>
      <c r="I378" s="220"/>
      <c r="J378" s="220"/>
      <c r="L378" s="927"/>
      <c r="M378" s="157">
        <f>F378-L378</f>
        <v>0</v>
      </c>
      <c r="P378" s="188"/>
    </row>
    <row r="379" spans="1:17" s="160" customFormat="1" hidden="1">
      <c r="A379" s="260">
        <v>2</v>
      </c>
      <c r="B379" s="31"/>
      <c r="C379" s="35"/>
      <c r="D379" s="35"/>
      <c r="E379" s="258" t="e">
        <f t="shared" ref="E379:E381" si="10">F379/D379</f>
        <v>#DIV/0!</v>
      </c>
      <c r="F379" s="258"/>
      <c r="G379" s="149"/>
      <c r="H379" s="149"/>
      <c r="I379" s="220"/>
      <c r="J379" s="220"/>
      <c r="K379" s="161"/>
      <c r="O379" s="283"/>
      <c r="P379" s="281"/>
      <c r="Q379" s="283"/>
    </row>
    <row r="380" spans="1:17" hidden="1">
      <c r="A380" s="260">
        <v>3</v>
      </c>
      <c r="B380" s="31"/>
      <c r="C380" s="260"/>
      <c r="D380" s="260"/>
      <c r="E380" s="258" t="e">
        <f t="shared" si="10"/>
        <v>#DIV/0!</v>
      </c>
      <c r="F380" s="258"/>
      <c r="I380" s="220"/>
      <c r="J380" s="220"/>
      <c r="P380" s="188"/>
      <c r="Q380" s="290"/>
    </row>
    <row r="381" spans="1:17" hidden="1">
      <c r="A381" s="260">
        <v>4</v>
      </c>
      <c r="B381" s="31"/>
      <c r="C381" s="260"/>
      <c r="D381" s="260"/>
      <c r="E381" s="258" t="e">
        <f t="shared" si="10"/>
        <v>#DIV/0!</v>
      </c>
      <c r="F381" s="258"/>
      <c r="I381" s="220"/>
      <c r="J381" s="220"/>
      <c r="P381" s="188"/>
      <c r="Q381" s="290"/>
    </row>
    <row r="382" spans="1:17">
      <c r="A382" s="226"/>
      <c r="B382" s="227" t="s">
        <v>73</v>
      </c>
      <c r="C382" s="226" t="s">
        <v>74</v>
      </c>
      <c r="D382" s="226" t="s">
        <v>74</v>
      </c>
      <c r="E382" s="226" t="s">
        <v>74</v>
      </c>
      <c r="F382" s="228">
        <f>F381+F379+F378+F380</f>
        <v>0</v>
      </c>
      <c r="I382" s="217">
        <f>SUM(I378:I381)</f>
        <v>0</v>
      </c>
      <c r="J382" s="217">
        <f>SUM(J378:J381)</f>
        <v>0</v>
      </c>
      <c r="K382" s="158"/>
      <c r="P382" s="188"/>
      <c r="Q382" s="290"/>
    </row>
    <row r="383" spans="1:17">
      <c r="A383" s="38"/>
      <c r="B383" s="32"/>
      <c r="C383" s="38"/>
      <c r="D383" s="38"/>
      <c r="E383" s="38"/>
      <c r="F383" s="57"/>
      <c r="P383" s="188"/>
      <c r="Q383" s="290"/>
    </row>
    <row r="384" spans="1:17" hidden="1">
      <c r="A384" s="2004" t="s">
        <v>522</v>
      </c>
      <c r="B384" s="2004"/>
      <c r="C384" s="2004"/>
      <c r="D384" s="2004"/>
      <c r="E384" s="2004"/>
      <c r="F384" s="2004"/>
      <c r="G384" s="2004"/>
      <c r="H384" s="2004"/>
      <c r="I384" s="2004"/>
      <c r="J384" s="2004"/>
      <c r="P384" s="188"/>
      <c r="Q384" s="290"/>
    </row>
    <row r="385" spans="1:17" hidden="1">
      <c r="A385" s="2012"/>
      <c r="B385" s="2012"/>
      <c r="C385" s="2012"/>
      <c r="D385" s="2012"/>
      <c r="E385" s="2012"/>
      <c r="F385" s="38"/>
      <c r="I385" s="1986" t="s">
        <v>545</v>
      </c>
      <c r="J385" s="1986"/>
      <c r="O385" s="188"/>
    </row>
    <row r="386" spans="1:17" ht="54" hidden="1">
      <c r="A386" s="260" t="s">
        <v>68</v>
      </c>
      <c r="B386" s="260" t="s">
        <v>67</v>
      </c>
      <c r="C386" s="260" t="s">
        <v>80</v>
      </c>
      <c r="D386" s="260" t="s">
        <v>128</v>
      </c>
      <c r="E386" s="260" t="s">
        <v>33</v>
      </c>
      <c r="I386" s="215" t="s">
        <v>186</v>
      </c>
      <c r="J386" s="215" t="s">
        <v>546</v>
      </c>
      <c r="K386" s="163"/>
      <c r="O386" s="188"/>
    </row>
    <row r="387" spans="1:17" hidden="1">
      <c r="A387" s="195">
        <v>1</v>
      </c>
      <c r="B387" s="195">
        <v>2</v>
      </c>
      <c r="C387" s="195">
        <v>3</v>
      </c>
      <c r="D387" s="195">
        <v>4</v>
      </c>
      <c r="E387" s="195">
        <v>5</v>
      </c>
      <c r="F387" s="160"/>
      <c r="G387" s="160"/>
      <c r="H387" s="160"/>
      <c r="I387" s="217"/>
      <c r="J387" s="217"/>
      <c r="O387" s="188"/>
    </row>
    <row r="388" spans="1:17" hidden="1">
      <c r="A388" s="260">
        <v>1</v>
      </c>
      <c r="B388" s="31" t="s">
        <v>137</v>
      </c>
      <c r="C388" s="260"/>
      <c r="D388" s="258" t="e">
        <f>E388/C388</f>
        <v>#DIV/0!</v>
      </c>
      <c r="E388" s="258"/>
      <c r="I388" s="220"/>
      <c r="J388" s="220"/>
      <c r="O388" s="188"/>
    </row>
    <row r="389" spans="1:17" s="160" customFormat="1" hidden="1">
      <c r="A389" s="260">
        <v>2</v>
      </c>
      <c r="B389" s="31" t="s">
        <v>136</v>
      </c>
      <c r="C389" s="260"/>
      <c r="D389" s="258" t="e">
        <f>E389/C389</f>
        <v>#DIV/0!</v>
      </c>
      <c r="E389" s="258"/>
      <c r="F389" s="149"/>
      <c r="G389" s="149"/>
      <c r="H389" s="149"/>
      <c r="I389" s="220"/>
      <c r="J389" s="220"/>
      <c r="K389" s="161"/>
      <c r="O389" s="281"/>
      <c r="P389" s="283"/>
      <c r="Q389" s="283"/>
    </row>
    <row r="390" spans="1:17" hidden="1">
      <c r="A390" s="260">
        <v>3</v>
      </c>
      <c r="B390" s="31" t="s">
        <v>138</v>
      </c>
      <c r="C390" s="260"/>
      <c r="D390" s="258" t="e">
        <f>E390/C390</f>
        <v>#DIV/0!</v>
      </c>
      <c r="E390" s="258"/>
      <c r="I390" s="220"/>
      <c r="J390" s="220"/>
      <c r="O390" s="188"/>
    </row>
    <row r="391" spans="1:17" hidden="1">
      <c r="A391" s="260">
        <v>4</v>
      </c>
      <c r="B391" s="31" t="s">
        <v>139</v>
      </c>
      <c r="C391" s="260"/>
      <c r="D391" s="258" t="e">
        <f>E391/C391</f>
        <v>#DIV/0!</v>
      </c>
      <c r="E391" s="258"/>
      <c r="I391" s="220"/>
      <c r="J391" s="220"/>
      <c r="O391" s="188"/>
    </row>
    <row r="392" spans="1:17" hidden="1">
      <c r="A392" s="226"/>
      <c r="B392" s="227" t="s">
        <v>73</v>
      </c>
      <c r="C392" s="226"/>
      <c r="D392" s="226" t="s">
        <v>74</v>
      </c>
      <c r="E392" s="228">
        <f>E391+E390+E389+E388</f>
        <v>0</v>
      </c>
      <c r="I392" s="217">
        <f>SUM(I388:I391)</f>
        <v>0</v>
      </c>
      <c r="J392" s="217">
        <f>SUM(J388:J391)</f>
        <v>0</v>
      </c>
      <c r="O392" s="188"/>
    </row>
    <row r="393" spans="1:17" hidden="1">
      <c r="A393" s="56"/>
      <c r="B393" s="32"/>
      <c r="C393" s="38"/>
      <c r="D393" s="38"/>
      <c r="E393" s="38"/>
      <c r="F393" s="57"/>
      <c r="O393" s="188"/>
    </row>
    <row r="394" spans="1:17" hidden="1">
      <c r="A394" s="2004" t="s">
        <v>531</v>
      </c>
      <c r="B394" s="2004"/>
      <c r="C394" s="2004"/>
      <c r="D394" s="2004"/>
      <c r="E394" s="2004"/>
      <c r="F394" s="2004"/>
      <c r="G394" s="2004"/>
      <c r="H394" s="2004"/>
      <c r="I394" s="2004"/>
      <c r="J394" s="2004"/>
      <c r="O394" s="188"/>
    </row>
    <row r="395" spans="1:17" hidden="1">
      <c r="A395" s="51"/>
      <c r="B395" s="32"/>
      <c r="C395" s="38"/>
      <c r="D395" s="38"/>
      <c r="E395" s="38"/>
      <c r="F395" s="38"/>
      <c r="P395" s="188"/>
    </row>
    <row r="396" spans="1:17" hidden="1">
      <c r="A396" s="51"/>
      <c r="B396" s="32"/>
      <c r="C396" s="38"/>
      <c r="D396" s="38"/>
      <c r="E396" s="38"/>
      <c r="F396" s="38"/>
      <c r="I396" s="1986" t="s">
        <v>545</v>
      </c>
      <c r="J396" s="1986"/>
      <c r="K396" s="210"/>
    </row>
    <row r="397" spans="1:17" ht="54" hidden="1">
      <c r="A397" s="260" t="s">
        <v>77</v>
      </c>
      <c r="B397" s="260" t="s">
        <v>67</v>
      </c>
      <c r="C397" s="260" t="s">
        <v>127</v>
      </c>
      <c r="D397" s="260" t="s">
        <v>490</v>
      </c>
      <c r="F397" s="38"/>
      <c r="I397" s="215" t="s">
        <v>186</v>
      </c>
      <c r="J397" s="215" t="s">
        <v>546</v>
      </c>
      <c r="P397" s="188"/>
    </row>
    <row r="398" spans="1:17" hidden="1">
      <c r="A398" s="195">
        <v>1</v>
      </c>
      <c r="B398" s="195">
        <v>2</v>
      </c>
      <c r="C398" s="195">
        <v>3</v>
      </c>
      <c r="D398" s="195">
        <v>4</v>
      </c>
      <c r="E398" s="160"/>
      <c r="F398" s="14"/>
      <c r="G398" s="160"/>
      <c r="H398" s="160"/>
      <c r="I398" s="217"/>
      <c r="J398" s="217"/>
      <c r="P398" s="188"/>
    </row>
    <row r="399" spans="1:17" hidden="1">
      <c r="A399" s="260"/>
      <c r="B399" s="36"/>
      <c r="C399" s="34"/>
      <c r="D399" s="258"/>
      <c r="F399" s="38"/>
      <c r="I399" s="220"/>
      <c r="J399" s="220"/>
      <c r="P399" s="188"/>
    </row>
    <row r="400" spans="1:17" s="160" customFormat="1" hidden="1">
      <c r="A400" s="260"/>
      <c r="B400" s="36"/>
      <c r="C400" s="34"/>
      <c r="D400" s="258"/>
      <c r="E400" s="149"/>
      <c r="F400" s="57"/>
      <c r="G400" s="149"/>
      <c r="H400" s="149"/>
      <c r="I400" s="220"/>
      <c r="J400" s="220"/>
      <c r="K400" s="161"/>
      <c r="O400" s="283"/>
      <c r="P400" s="281"/>
      <c r="Q400" s="283"/>
    </row>
    <row r="401" spans="1:17" hidden="1">
      <c r="A401" s="260"/>
      <c r="B401" s="36"/>
      <c r="C401" s="34"/>
      <c r="D401" s="258"/>
      <c r="F401" s="38"/>
      <c r="I401" s="220"/>
      <c r="J401" s="220"/>
      <c r="P401" s="188"/>
      <c r="Q401" s="290"/>
    </row>
    <row r="402" spans="1:17" hidden="1">
      <c r="A402" s="260"/>
      <c r="B402" s="36"/>
      <c r="C402" s="34"/>
      <c r="D402" s="258"/>
      <c r="F402" s="38"/>
      <c r="I402" s="220"/>
      <c r="J402" s="220"/>
      <c r="P402" s="188"/>
      <c r="Q402" s="290"/>
    </row>
    <row r="403" spans="1:17" hidden="1">
      <c r="A403" s="226"/>
      <c r="B403" s="227" t="s">
        <v>73</v>
      </c>
      <c r="C403" s="226" t="s">
        <v>74</v>
      </c>
      <c r="D403" s="228">
        <f>SUM(D399:D402)</f>
        <v>0</v>
      </c>
      <c r="F403" s="38"/>
      <c r="I403" s="217">
        <f>SUM(I399:I402)</f>
        <v>0</v>
      </c>
      <c r="J403" s="217">
        <f>SUM(J399:J402)</f>
        <v>0</v>
      </c>
      <c r="P403" s="188"/>
      <c r="Q403" s="290"/>
    </row>
    <row r="404" spans="1:17" hidden="1">
      <c r="A404" s="56"/>
      <c r="B404" s="32"/>
      <c r="C404" s="38"/>
      <c r="D404" s="38"/>
      <c r="E404" s="38"/>
      <c r="F404" s="57"/>
      <c r="P404" s="188"/>
      <c r="Q404" s="290"/>
    </row>
    <row r="405" spans="1:17" hidden="1">
      <c r="A405" s="2014" t="s">
        <v>611</v>
      </c>
      <c r="B405" s="2014"/>
      <c r="C405" s="2014"/>
      <c r="D405" s="2014"/>
      <c r="E405" s="2014"/>
      <c r="F405" s="2014"/>
      <c r="G405" s="2014"/>
      <c r="H405" s="2014"/>
      <c r="I405" s="2014"/>
      <c r="J405" s="2014"/>
      <c r="P405" s="188"/>
    </row>
    <row r="406" spans="1:17" hidden="1">
      <c r="A406" s="56"/>
      <c r="B406" s="32"/>
      <c r="C406" s="38"/>
      <c r="D406" s="38"/>
      <c r="E406" s="38"/>
      <c r="F406" s="57"/>
      <c r="P406" s="188"/>
    </row>
    <row r="407" spans="1:17" hidden="1">
      <c r="A407" s="2016" t="s">
        <v>491</v>
      </c>
      <c r="B407" s="2016"/>
      <c r="C407" s="2016"/>
      <c r="D407" s="2016"/>
      <c r="E407" s="2016"/>
      <c r="F407" s="2016"/>
      <c r="G407" s="2016"/>
      <c r="H407" s="2016"/>
      <c r="I407" s="2016"/>
      <c r="J407" s="2016"/>
      <c r="K407" s="205"/>
    </row>
    <row r="408" spans="1:17" hidden="1">
      <c r="A408" s="76"/>
      <c r="B408" s="76"/>
      <c r="C408" s="76"/>
      <c r="D408" s="76"/>
      <c r="E408" s="76"/>
      <c r="F408" s="38"/>
      <c r="I408" s="1986" t="s">
        <v>545</v>
      </c>
      <c r="J408" s="1986"/>
      <c r="P408" s="188"/>
    </row>
    <row r="409" spans="1:17" ht="54" hidden="1">
      <c r="A409" s="260" t="s">
        <v>77</v>
      </c>
      <c r="B409" s="260" t="s">
        <v>67</v>
      </c>
      <c r="C409" s="260" t="s">
        <v>127</v>
      </c>
      <c r="D409" s="260" t="s">
        <v>490</v>
      </c>
      <c r="E409" s="150"/>
      <c r="F409" s="58"/>
      <c r="G409" s="20"/>
      <c r="H409" s="58"/>
      <c r="I409" s="215" t="s">
        <v>186</v>
      </c>
      <c r="J409" s="215" t="s">
        <v>546</v>
      </c>
      <c r="K409" s="210"/>
      <c r="P409" s="188"/>
    </row>
    <row r="410" spans="1:17" hidden="1">
      <c r="A410" s="195">
        <v>1</v>
      </c>
      <c r="B410" s="195">
        <v>2</v>
      </c>
      <c r="C410" s="195">
        <v>3</v>
      </c>
      <c r="D410" s="195">
        <v>4</v>
      </c>
      <c r="E410" s="161"/>
      <c r="F410" s="189"/>
      <c r="G410" s="190"/>
      <c r="H410" s="191"/>
      <c r="I410" s="223"/>
      <c r="J410" s="223"/>
      <c r="P410" s="188"/>
    </row>
    <row r="411" spans="1:17" s="150" customFormat="1" hidden="1">
      <c r="A411" s="260">
        <v>1</v>
      </c>
      <c r="B411" s="31"/>
      <c r="C411" s="34"/>
      <c r="D411" s="258"/>
      <c r="F411" s="58"/>
      <c r="G411" s="20"/>
      <c r="H411" s="42"/>
      <c r="I411" s="224"/>
      <c r="J411" s="224"/>
      <c r="O411" s="203"/>
      <c r="P411" s="170"/>
      <c r="Q411" s="203"/>
    </row>
    <row r="412" spans="1:17" s="161" customFormat="1" hidden="1">
      <c r="A412" s="226"/>
      <c r="B412" s="227" t="s">
        <v>73</v>
      </c>
      <c r="C412" s="226" t="s">
        <v>74</v>
      </c>
      <c r="D412" s="228">
        <f>SUM(D411:D411)</f>
        <v>0</v>
      </c>
      <c r="E412" s="150"/>
      <c r="F412" s="58"/>
      <c r="G412" s="20"/>
      <c r="H412" s="42"/>
      <c r="I412" s="217">
        <f>SUM(I411)</f>
        <v>0</v>
      </c>
      <c r="J412" s="217">
        <f>SUM(J411)</f>
        <v>0</v>
      </c>
      <c r="O412" s="288"/>
      <c r="P412" s="293"/>
      <c r="Q412" s="288"/>
    </row>
    <row r="413" spans="1:17" s="150" customFormat="1" hidden="1">
      <c r="A413" s="58"/>
      <c r="B413" s="58"/>
      <c r="C413" s="58"/>
      <c r="D413" s="58"/>
      <c r="E413" s="58"/>
      <c r="F413" s="58"/>
      <c r="G413" s="20"/>
      <c r="H413" s="42"/>
      <c r="I413" s="20"/>
      <c r="J413" s="20"/>
      <c r="O413" s="203"/>
      <c r="P413" s="170"/>
      <c r="Q413" s="294"/>
    </row>
    <row r="414" spans="1:17" s="150" customFormat="1" hidden="1">
      <c r="A414" s="2004" t="s">
        <v>525</v>
      </c>
      <c r="B414" s="2004"/>
      <c r="C414" s="2004"/>
      <c r="D414" s="2004"/>
      <c r="E414" s="2004"/>
      <c r="F414" s="2004"/>
      <c r="G414" s="2004"/>
      <c r="H414" s="2004"/>
      <c r="I414" s="2004"/>
      <c r="J414" s="2004"/>
      <c r="O414" s="203"/>
      <c r="P414" s="170"/>
      <c r="Q414" s="203"/>
    </row>
    <row r="415" spans="1:17" s="150" customFormat="1" hidden="1">
      <c r="A415" s="2012"/>
      <c r="B415" s="2012"/>
      <c r="C415" s="2012"/>
      <c r="D415" s="2012"/>
      <c r="E415" s="2012"/>
      <c r="F415" s="2012"/>
      <c r="G415" s="149"/>
      <c r="H415" s="149"/>
      <c r="I415" s="1986" t="s">
        <v>545</v>
      </c>
      <c r="J415" s="1986"/>
      <c r="O415" s="203"/>
      <c r="P415" s="170"/>
      <c r="Q415" s="203"/>
    </row>
    <row r="416" spans="1:17" s="150" customFormat="1" ht="54" hidden="1">
      <c r="A416" s="260" t="s">
        <v>77</v>
      </c>
      <c r="B416" s="260" t="s">
        <v>67</v>
      </c>
      <c r="C416" s="260" t="s">
        <v>131</v>
      </c>
      <c r="D416" s="260" t="s">
        <v>80</v>
      </c>
      <c r="E416" s="260" t="s">
        <v>132</v>
      </c>
      <c r="F416" s="260" t="s">
        <v>33</v>
      </c>
      <c r="H416" s="149"/>
      <c r="I416" s="215" t="s">
        <v>186</v>
      </c>
      <c r="J416" s="215" t="s">
        <v>546</v>
      </c>
      <c r="M416" s="158"/>
      <c r="O416" s="203"/>
      <c r="P416" s="170"/>
      <c r="Q416" s="203"/>
    </row>
    <row r="417" spans="1:17" s="150" customFormat="1" hidden="1">
      <c r="A417" s="195">
        <v>1</v>
      </c>
      <c r="B417" s="195">
        <v>2</v>
      </c>
      <c r="C417" s="195">
        <v>3</v>
      </c>
      <c r="D417" s="195">
        <v>4</v>
      </c>
      <c r="E417" s="195">
        <v>5</v>
      </c>
      <c r="F417" s="195">
        <v>6</v>
      </c>
      <c r="G417" s="161"/>
      <c r="H417" s="160"/>
      <c r="I417" s="212"/>
      <c r="J417" s="212"/>
      <c r="O417" s="203"/>
      <c r="P417" s="170"/>
      <c r="Q417" s="203"/>
    </row>
    <row r="418" spans="1:17" s="150" customFormat="1" hidden="1">
      <c r="A418" s="260">
        <v>1</v>
      </c>
      <c r="B418" s="31" t="s">
        <v>548</v>
      </c>
      <c r="C418" s="260"/>
      <c r="D418" s="260"/>
      <c r="E418" s="258" t="e">
        <f>F418/D418</f>
        <v>#DIV/0!</v>
      </c>
      <c r="F418" s="258"/>
      <c r="H418" s="149"/>
      <c r="I418" s="224"/>
      <c r="J418" s="224"/>
      <c r="O418" s="203"/>
      <c r="P418" s="170"/>
      <c r="Q418" s="203"/>
    </row>
    <row r="419" spans="1:17" s="161" customFormat="1" hidden="1">
      <c r="A419" s="226"/>
      <c r="B419" s="227" t="s">
        <v>73</v>
      </c>
      <c r="C419" s="226" t="s">
        <v>74</v>
      </c>
      <c r="D419" s="226" t="s">
        <v>74</v>
      </c>
      <c r="E419" s="226" t="s">
        <v>74</v>
      </c>
      <c r="F419" s="228">
        <f>F418</f>
        <v>0</v>
      </c>
      <c r="G419" s="149"/>
      <c r="H419" s="149"/>
      <c r="I419" s="217">
        <f>SUM(I418)</f>
        <v>0</v>
      </c>
      <c r="J419" s="217">
        <f>SUM(J418)</f>
        <v>0</v>
      </c>
      <c r="O419" s="288"/>
      <c r="P419" s="293"/>
      <c r="Q419" s="288"/>
    </row>
    <row r="420" spans="1:17" s="150" customFormat="1">
      <c r="A420" s="56"/>
      <c r="B420" s="32"/>
      <c r="C420" s="38"/>
      <c r="D420" s="38"/>
      <c r="E420" s="38"/>
      <c r="F420" s="57"/>
      <c r="G420" s="149"/>
      <c r="H420" s="149"/>
      <c r="I420" s="149"/>
      <c r="J420" s="149"/>
      <c r="K420" s="158">
        <f>C421-ДОХОДЫ!W229</f>
        <v>0</v>
      </c>
      <c r="O420" s="203"/>
      <c r="P420" s="170"/>
      <c r="Q420" s="203"/>
    </row>
    <row r="421" spans="1:17">
      <c r="A421" s="56"/>
      <c r="B421" s="69" t="s">
        <v>153</v>
      </c>
      <c r="C421" s="257">
        <f>C422+C423+C424</f>
        <v>0</v>
      </c>
      <c r="D421" s="289"/>
      <c r="P421" s="188"/>
    </row>
    <row r="422" spans="1:17">
      <c r="A422" s="56"/>
      <c r="B422" s="70" t="s">
        <v>11</v>
      </c>
      <c r="C422" s="257">
        <f>F419+D412+D403+E392+F382+F372+F362+F352+F342+F332+E322+D312+D301+E290+F280+F269+F261+F246+D237+D228+E219+E207+E198+C186+C175+C164+C153+C140+E127+E116+E105+D94+E78+F69+F62+F44+E30+J22-C423-C424</f>
        <v>0</v>
      </c>
      <c r="D422" s="290"/>
      <c r="P422" s="188"/>
    </row>
    <row r="423" spans="1:17">
      <c r="A423" s="38"/>
      <c r="B423" s="32" t="s">
        <v>65</v>
      </c>
      <c r="C423" s="257">
        <f>I419+I412+I403+I392+I382+I372+I362+I342+I352+I332+I322+I312+I301+I290+I280+I269+I261+I246+I237+I228+I219+I207+I198+I186+I175+I164+I153+I140+I127+I116+I105+I94+I78+I69+I62+I44+I30</f>
        <v>0</v>
      </c>
      <c r="D423" s="290"/>
      <c r="L423" s="59"/>
      <c r="M423" s="32"/>
      <c r="N423" s="157"/>
      <c r="P423" s="188"/>
    </row>
    <row r="424" spans="1:17">
      <c r="A424" s="38"/>
      <c r="B424" s="32" t="s">
        <v>165</v>
      </c>
      <c r="C424" s="257">
        <f>J419+J412+J403+J392+J382+J372+J362+J352+J342+J332+J322+J312+J301+J290+J280+J269+J261+J246+J237+J228+J219+J207+J198+J186+J175+J164+J153+J140+J127+J116+J105+J94+J78+J69+J62+J44+J30</f>
        <v>0</v>
      </c>
      <c r="D424" s="290"/>
    </row>
    <row r="425" spans="1:17">
      <c r="A425" s="38"/>
      <c r="B425" s="32"/>
      <c r="C425" s="38"/>
      <c r="D425" s="38"/>
      <c r="E425" s="38"/>
      <c r="F425" s="38"/>
    </row>
    <row r="426" spans="1:17">
      <c r="A426" s="38"/>
      <c r="B426" s="268" t="s">
        <v>626</v>
      </c>
      <c r="C426" s="296">
        <f>F419+D412+D403+E392+F382+F372+F362+F352+F342+F332+E322+D312+D301+E290+F280+F269+F261+F246+D237+D228+E219</f>
        <v>0</v>
      </c>
      <c r="D426" s="38"/>
      <c r="E426" s="38"/>
      <c r="F426" s="38"/>
    </row>
    <row r="427" spans="1:17" ht="49.5" customHeight="1">
      <c r="A427" s="38"/>
      <c r="B427" s="295" t="s">
        <v>627</v>
      </c>
      <c r="C427" s="297"/>
      <c r="D427" s="38"/>
      <c r="E427" s="38"/>
      <c r="F427" s="38"/>
    </row>
    <row r="428" spans="1:17" ht="45.6">
      <c r="A428" s="38"/>
      <c r="B428" s="268" t="s">
        <v>628</v>
      </c>
      <c r="C428" s="296">
        <f>C426-C427</f>
        <v>0</v>
      </c>
      <c r="D428" s="38"/>
      <c r="E428" s="38"/>
      <c r="F428" s="38"/>
    </row>
    <row r="429" spans="1:17">
      <c r="A429" s="38"/>
      <c r="B429" s="32"/>
      <c r="C429" s="38"/>
      <c r="D429" s="38"/>
      <c r="E429" s="38"/>
      <c r="F429" s="38"/>
    </row>
    <row r="430" spans="1:17" hidden="1">
      <c r="A430" s="38"/>
      <c r="B430" s="32"/>
      <c r="C430" s="38"/>
      <c r="D430" s="38"/>
      <c r="E430" s="38"/>
      <c r="F430" s="38"/>
    </row>
    <row r="431" spans="1:17" hidden="1">
      <c r="A431" s="38"/>
      <c r="B431" s="32"/>
      <c r="C431" s="38"/>
      <c r="D431" s="38"/>
      <c r="E431" s="38"/>
      <c r="F431" s="38"/>
    </row>
    <row r="432" spans="1:17" hidden="1">
      <c r="A432" s="38"/>
      <c r="B432" s="32"/>
      <c r="C432" s="38"/>
      <c r="D432" s="38"/>
      <c r="E432" s="38"/>
      <c r="F432" s="38"/>
    </row>
    <row r="433" spans="1:17" hidden="1">
      <c r="A433" s="1927" t="s">
        <v>40</v>
      </c>
      <c r="B433" s="1927"/>
      <c r="C433" s="60"/>
      <c r="D433" s="2044" t="s">
        <v>174</v>
      </c>
      <c r="E433" s="2044"/>
      <c r="F433" s="38"/>
      <c r="G433" s="38"/>
      <c r="H433" s="38"/>
      <c r="I433" s="38"/>
      <c r="J433" s="38"/>
    </row>
    <row r="434" spans="1:17" hidden="1">
      <c r="A434" s="38"/>
      <c r="B434" s="61"/>
      <c r="C434" s="254" t="s">
        <v>41</v>
      </c>
      <c r="D434" s="2045" t="s">
        <v>12</v>
      </c>
      <c r="E434" s="2045"/>
      <c r="F434" s="38"/>
      <c r="G434" s="38"/>
      <c r="H434" s="38"/>
      <c r="I434" s="38"/>
      <c r="J434" s="38"/>
    </row>
    <row r="435" spans="1:17" s="38" customFormat="1" hidden="1">
      <c r="A435" s="1929"/>
      <c r="B435" s="1929"/>
      <c r="C435" s="62"/>
      <c r="D435" s="255"/>
      <c r="E435" s="63"/>
      <c r="L435" s="193"/>
      <c r="O435" s="41"/>
      <c r="P435" s="41"/>
      <c r="Q435" s="41"/>
    </row>
    <row r="436" spans="1:17" s="38" customFormat="1" hidden="1">
      <c r="A436" s="1929"/>
      <c r="B436" s="1929"/>
      <c r="C436" s="62"/>
      <c r="D436" s="1950"/>
      <c r="E436" s="1950"/>
      <c r="L436" s="193"/>
      <c r="O436" s="41"/>
      <c r="P436" s="41"/>
      <c r="Q436" s="41"/>
    </row>
    <row r="437" spans="1:17" s="38" customFormat="1" hidden="1">
      <c r="A437" s="41"/>
      <c r="B437" s="64"/>
      <c r="C437" s="26"/>
      <c r="D437" s="1950"/>
      <c r="E437" s="1950"/>
      <c r="L437" s="193"/>
      <c r="O437" s="41"/>
      <c r="P437" s="41"/>
      <c r="Q437" s="41"/>
    </row>
    <row r="438" spans="1:17" s="38" customFormat="1">
      <c r="B438" s="61"/>
      <c r="C438" s="65"/>
      <c r="D438" s="66"/>
      <c r="E438" s="67"/>
      <c r="L438" s="193"/>
      <c r="O438" s="41"/>
      <c r="P438" s="41"/>
      <c r="Q438" s="41"/>
    </row>
    <row r="439" spans="1:17" s="38" customFormat="1">
      <c r="A439" s="1927" t="s">
        <v>42</v>
      </c>
      <c r="B439" s="1927"/>
      <c r="C439" s="68"/>
      <c r="D439" s="2046" t="str">
        <f>ДОХОДЫ!AC358</f>
        <v>Кондакова Е.В.</v>
      </c>
      <c r="E439" s="2046"/>
      <c r="L439" s="193"/>
      <c r="O439" s="41"/>
      <c r="P439" s="41"/>
      <c r="Q439" s="41"/>
    </row>
    <row r="440" spans="1:17" s="38" customFormat="1">
      <c r="B440" s="61"/>
      <c r="C440" s="254" t="s">
        <v>41</v>
      </c>
      <c r="D440" s="2019" t="s">
        <v>12</v>
      </c>
      <c r="E440" s="2019"/>
      <c r="L440" s="193"/>
      <c r="O440" s="41"/>
      <c r="P440" s="41"/>
      <c r="Q440" s="41"/>
    </row>
    <row r="441" spans="1:17">
      <c r="A441" s="1987" t="str">
        <f>A1</f>
        <v>Муниципальное бюджетное общеобразовательное учреждение "Кингисеппская средняя общеобразовательная школа № 4"</v>
      </c>
      <c r="B441" s="1987"/>
      <c r="C441" s="1987"/>
      <c r="D441" s="1987"/>
      <c r="E441" s="1987"/>
      <c r="F441" s="1987"/>
      <c r="G441" s="1987"/>
      <c r="H441" s="1987"/>
      <c r="I441" s="1987"/>
      <c r="J441" s="1987"/>
      <c r="K441" s="198"/>
    </row>
    <row r="443" spans="1:17">
      <c r="A443" s="1959" t="s">
        <v>130</v>
      </c>
      <c r="B443" s="1959"/>
      <c r="C443" s="1959"/>
      <c r="D443" s="1959"/>
      <c r="E443" s="1959"/>
      <c r="F443" s="1959"/>
      <c r="G443" s="1959"/>
      <c r="H443" s="1959"/>
      <c r="I443" s="1959"/>
      <c r="J443" s="1959"/>
      <c r="K443" s="199"/>
    </row>
    <row r="445" spans="1:17">
      <c r="A445" s="193"/>
      <c r="B445" s="193"/>
      <c r="C445" s="193"/>
      <c r="D445" s="193"/>
      <c r="E445" s="193"/>
      <c r="F445" s="193"/>
      <c r="G445" s="151" t="s">
        <v>161</v>
      </c>
      <c r="H445" s="16"/>
      <c r="I445" s="152"/>
      <c r="J445" s="16"/>
      <c r="K445" s="200"/>
    </row>
    <row r="446" spans="1:17">
      <c r="B446" s="38"/>
    </row>
    <row r="447" spans="1:17" ht="23.25" customHeight="1">
      <c r="A447" s="1988" t="s">
        <v>148</v>
      </c>
      <c r="B447" s="1988"/>
      <c r="C447" s="1989" t="s">
        <v>152</v>
      </c>
      <c r="D447" s="1990"/>
      <c r="E447" s="1990"/>
      <c r="F447" s="1990"/>
      <c r="G447" s="1990"/>
      <c r="H447" s="1990"/>
      <c r="I447" s="1990"/>
      <c r="J447" s="1991"/>
      <c r="K447" s="154"/>
    </row>
    <row r="448" spans="1:17">
      <c r="A448" s="41"/>
      <c r="B448" s="41"/>
      <c r="C448" s="148"/>
      <c r="D448" s="148"/>
      <c r="E448" s="148"/>
      <c r="F448" s="148"/>
      <c r="G448" s="148"/>
      <c r="H448" s="148"/>
      <c r="I448" s="148"/>
      <c r="J448" s="148"/>
      <c r="K448" s="154"/>
    </row>
    <row r="450" spans="1:17" ht="48" customHeight="1">
      <c r="A450" s="1992" t="s">
        <v>1006</v>
      </c>
      <c r="B450" s="1992"/>
      <c r="C450" s="1992"/>
      <c r="D450" s="1992"/>
      <c r="E450" s="1992"/>
      <c r="F450" s="1992"/>
      <c r="G450" s="1992"/>
      <c r="H450" s="1992"/>
      <c r="I450" s="1992"/>
      <c r="J450" s="1992"/>
    </row>
    <row r="451" spans="1:17">
      <c r="A451" s="263"/>
      <c r="B451" s="263"/>
      <c r="C451" s="263"/>
      <c r="D451" s="263"/>
      <c r="E451" s="263"/>
      <c r="F451" s="263"/>
      <c r="G451" s="263"/>
      <c r="H451" s="263"/>
      <c r="I451" s="263"/>
      <c r="J451" s="263"/>
    </row>
    <row r="452" spans="1:17">
      <c r="A452" s="1993" t="s">
        <v>622</v>
      </c>
      <c r="B452" s="1993"/>
      <c r="C452" s="1993"/>
      <c r="D452" s="1993"/>
      <c r="E452" s="1993"/>
      <c r="F452" s="1993"/>
      <c r="G452" s="1993"/>
      <c r="H452" s="1993"/>
      <c r="I452" s="1993"/>
      <c r="J452" s="1993"/>
      <c r="K452" s="205"/>
    </row>
    <row r="453" spans="1:17">
      <c r="A453" s="269"/>
      <c r="B453" s="269"/>
      <c r="C453" s="269"/>
      <c r="D453" s="269"/>
      <c r="E453" s="269"/>
      <c r="F453" s="269"/>
      <c r="G453" s="269"/>
      <c r="H453" s="269"/>
      <c r="I453" s="269"/>
      <c r="J453" s="269"/>
      <c r="K453" s="263"/>
    </row>
    <row r="454" spans="1:17">
      <c r="A454" s="1995" t="s">
        <v>493</v>
      </c>
      <c r="B454" s="1995"/>
      <c r="C454" s="1995"/>
      <c r="D454" s="1995"/>
      <c r="E454" s="1995"/>
      <c r="F454" s="1995"/>
      <c r="G454" s="1995"/>
      <c r="H454" s="1995"/>
      <c r="I454" s="1995"/>
      <c r="J454" s="1995"/>
      <c r="K454" s="207"/>
    </row>
    <row r="455" spans="1:17">
      <c r="B455" s="193"/>
      <c r="C455" s="193"/>
      <c r="D455" s="193"/>
      <c r="E455" s="193"/>
      <c r="F455" s="193"/>
      <c r="G455" s="193"/>
      <c r="H455" s="193"/>
      <c r="I455" s="193"/>
      <c r="J455" s="193"/>
      <c r="K455" s="269"/>
    </row>
    <row r="456" spans="1:17">
      <c r="B456" s="32"/>
      <c r="C456" s="32"/>
      <c r="D456" s="41"/>
      <c r="E456" s="41"/>
      <c r="F456" s="41"/>
      <c r="G456" s="41"/>
      <c r="H456" s="41"/>
      <c r="I456" s="41"/>
      <c r="J456" s="41"/>
      <c r="K456" s="201"/>
    </row>
    <row r="457" spans="1:17">
      <c r="A457" s="1996" t="s">
        <v>77</v>
      </c>
      <c r="B457" s="1996" t="s">
        <v>75</v>
      </c>
      <c r="C457" s="1996" t="s">
        <v>76</v>
      </c>
      <c r="D457" s="1997" t="s">
        <v>69</v>
      </c>
      <c r="E457" s="1998"/>
      <c r="F457" s="1998"/>
      <c r="G457" s="1999"/>
      <c r="H457" s="2000" t="s">
        <v>70</v>
      </c>
      <c r="I457" s="2000" t="s">
        <v>78</v>
      </c>
      <c r="J457" s="2003" t="s">
        <v>541</v>
      </c>
      <c r="K457" s="39"/>
    </row>
    <row r="458" spans="1:17">
      <c r="A458" s="1980"/>
      <c r="B458" s="1980"/>
      <c r="C458" s="1980"/>
      <c r="D458" s="1996" t="s">
        <v>20</v>
      </c>
      <c r="E458" s="1997" t="s">
        <v>2</v>
      </c>
      <c r="F458" s="1998"/>
      <c r="G458" s="1999"/>
      <c r="H458" s="2001"/>
      <c r="I458" s="2001"/>
      <c r="J458" s="2003"/>
      <c r="K458" s="42"/>
    </row>
    <row r="459" spans="1:17" ht="68.400000000000006">
      <c r="A459" s="1981"/>
      <c r="B459" s="1981"/>
      <c r="C459" s="1981"/>
      <c r="D459" s="1981"/>
      <c r="E459" s="260" t="s">
        <v>71</v>
      </c>
      <c r="F459" s="260" t="s">
        <v>79</v>
      </c>
      <c r="G459" s="260" t="s">
        <v>72</v>
      </c>
      <c r="H459" s="2002"/>
      <c r="I459" s="2002"/>
      <c r="J459" s="2003"/>
      <c r="K459" s="273"/>
    </row>
    <row r="460" spans="1:17">
      <c r="A460" s="195">
        <v>1</v>
      </c>
      <c r="B460" s="195">
        <v>2</v>
      </c>
      <c r="C460" s="195">
        <v>3</v>
      </c>
      <c r="D460" s="195">
        <v>4</v>
      </c>
      <c r="E460" s="195">
        <v>5</v>
      </c>
      <c r="F460" s="195">
        <v>6</v>
      </c>
      <c r="G460" s="195">
        <v>7</v>
      </c>
      <c r="H460" s="195">
        <v>8</v>
      </c>
      <c r="I460" s="195">
        <v>9</v>
      </c>
      <c r="J460" s="195">
        <v>10</v>
      </c>
      <c r="K460" s="273"/>
    </row>
    <row r="461" spans="1:17">
      <c r="A461" s="260" t="s">
        <v>142</v>
      </c>
      <c r="B461" s="31"/>
      <c r="C461" s="258"/>
      <c r="D461" s="258">
        <f>F461+G461+E461</f>
        <v>0</v>
      </c>
      <c r="E461" s="258"/>
      <c r="F461" s="258"/>
      <c r="G461" s="258">
        <f>ROUND((J461-K461)/12,2)</f>
        <v>0</v>
      </c>
      <c r="H461" s="258">
        <v>0</v>
      </c>
      <c r="I461" s="258"/>
      <c r="J461" s="21"/>
      <c r="K461" s="278">
        <f>ROUND((E461+F461)*12,2)</f>
        <v>0</v>
      </c>
      <c r="M461" s="157"/>
      <c r="N461" s="274"/>
      <c r="O461" s="280"/>
    </row>
    <row r="462" spans="1:17" s="160" customFormat="1">
      <c r="A462" s="226"/>
      <c r="B462" s="227" t="s">
        <v>73</v>
      </c>
      <c r="C462" s="228">
        <f>SUM(C461:C461)</f>
        <v>0</v>
      </c>
      <c r="D462" s="228">
        <f>SUM(D461:D461)</f>
        <v>0</v>
      </c>
      <c r="E462" s="226" t="s">
        <v>74</v>
      </c>
      <c r="F462" s="226" t="s">
        <v>74</v>
      </c>
      <c r="G462" s="226" t="s">
        <v>74</v>
      </c>
      <c r="H462" s="226" t="s">
        <v>74</v>
      </c>
      <c r="I462" s="226" t="s">
        <v>74</v>
      </c>
      <c r="J462" s="228">
        <f>SUM(J461:J461)</f>
        <v>0</v>
      </c>
      <c r="K462" s="275"/>
      <c r="M462" s="157"/>
      <c r="N462" s="274"/>
      <c r="O462" s="280"/>
      <c r="P462" s="279"/>
      <c r="Q462" s="283"/>
    </row>
    <row r="463" spans="1:17">
      <c r="K463" s="196"/>
    </row>
    <row r="464" spans="1:17">
      <c r="A464" s="1994" t="s">
        <v>497</v>
      </c>
      <c r="B464" s="1994"/>
      <c r="C464" s="1994"/>
      <c r="D464" s="1994"/>
      <c r="E464" s="1994"/>
      <c r="F464" s="1994"/>
      <c r="G464" s="1994"/>
      <c r="H464" s="1994"/>
      <c r="I464" s="1994"/>
      <c r="J464" s="1994"/>
      <c r="K464" s="197"/>
    </row>
    <row r="465" spans="1:17">
      <c r="A465" s="267"/>
      <c r="B465" s="267"/>
      <c r="C465" s="267"/>
      <c r="D465" s="267"/>
      <c r="E465" s="267"/>
      <c r="F465" s="267"/>
      <c r="G465" s="267"/>
      <c r="H465" s="267"/>
      <c r="I465" s="1986" t="s">
        <v>545</v>
      </c>
      <c r="J465" s="1986"/>
    </row>
    <row r="466" spans="1:17" ht="54">
      <c r="A466" s="35" t="s">
        <v>77</v>
      </c>
      <c r="B466" s="35" t="s">
        <v>67</v>
      </c>
      <c r="C466" s="260" t="s">
        <v>505</v>
      </c>
      <c r="D466" s="260" t="s">
        <v>506</v>
      </c>
      <c r="E466" s="260" t="s">
        <v>507</v>
      </c>
      <c r="G466" s="267"/>
      <c r="H466" s="267"/>
      <c r="I466" s="215" t="s">
        <v>186</v>
      </c>
      <c r="J466" s="215" t="s">
        <v>546</v>
      </c>
      <c r="K466" s="202"/>
    </row>
    <row r="467" spans="1:17">
      <c r="A467" s="173">
        <v>1</v>
      </c>
      <c r="B467" s="173">
        <v>2</v>
      </c>
      <c r="C467" s="195">
        <v>3</v>
      </c>
      <c r="D467" s="195">
        <v>4</v>
      </c>
      <c r="E467" s="195">
        <v>5</v>
      </c>
      <c r="G467" s="267"/>
      <c r="H467" s="267"/>
      <c r="I467" s="216"/>
      <c r="J467" s="215"/>
    </row>
    <row r="468" spans="1:17" ht="136.80000000000001">
      <c r="A468" s="166">
        <v>1</v>
      </c>
      <c r="B468" s="172" t="s">
        <v>496</v>
      </c>
      <c r="C468" s="258"/>
      <c r="D468" s="159">
        <v>12</v>
      </c>
      <c r="E468" s="167"/>
      <c r="G468" s="168"/>
      <c r="H468" s="169"/>
      <c r="I468" s="220"/>
      <c r="J468" s="220"/>
    </row>
    <row r="469" spans="1:17">
      <c r="A469" s="166">
        <v>2</v>
      </c>
      <c r="B469" s="172" t="s">
        <v>533</v>
      </c>
      <c r="C469" s="258"/>
      <c r="D469" s="159"/>
      <c r="E469" s="167"/>
      <c r="G469" s="168"/>
      <c r="H469" s="169"/>
      <c r="I469" s="220"/>
      <c r="J469" s="220"/>
    </row>
    <row r="470" spans="1:17">
      <c r="A470" s="229"/>
      <c r="B470" s="227" t="s">
        <v>73</v>
      </c>
      <c r="C470" s="230"/>
      <c r="D470" s="231"/>
      <c r="E470" s="228">
        <f>E469+E468</f>
        <v>0</v>
      </c>
      <c r="G470" s="267"/>
      <c r="H470" s="267"/>
      <c r="I470" s="217">
        <f>SUM(I468:I469)</f>
        <v>0</v>
      </c>
      <c r="J470" s="217">
        <f>SUM(J468:J469)</f>
        <v>0</v>
      </c>
    </row>
    <row r="472" spans="1:17">
      <c r="A472" s="1993" t="s">
        <v>621</v>
      </c>
      <c r="B472" s="1993"/>
      <c r="C472" s="1993"/>
      <c r="D472" s="1993"/>
      <c r="E472" s="1993"/>
      <c r="F472" s="1993"/>
      <c r="G472" s="1993"/>
      <c r="H472" s="1993"/>
      <c r="I472" s="1993"/>
      <c r="J472" s="1993"/>
    </row>
    <row r="473" spans="1:17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</row>
    <row r="474" spans="1:17">
      <c r="A474" s="2009" t="s">
        <v>494</v>
      </c>
      <c r="B474" s="2009"/>
      <c r="C474" s="2009"/>
      <c r="D474" s="2009"/>
      <c r="E474" s="2009"/>
      <c r="F474" s="2009"/>
      <c r="G474" s="2009"/>
      <c r="H474" s="2009"/>
      <c r="I474" s="2009"/>
      <c r="J474" s="2009"/>
      <c r="K474" s="207"/>
    </row>
    <row r="475" spans="1:17">
      <c r="A475" s="256"/>
      <c r="B475" s="45"/>
      <c r="C475" s="256"/>
      <c r="D475" s="256"/>
      <c r="E475" s="256"/>
      <c r="F475" s="256"/>
      <c r="I475" s="1986" t="s">
        <v>545</v>
      </c>
      <c r="J475" s="1986"/>
      <c r="K475" s="193"/>
    </row>
    <row r="476" spans="1:17" ht="68.400000000000006">
      <c r="A476" s="260" t="s">
        <v>77</v>
      </c>
      <c r="B476" s="260" t="s">
        <v>67</v>
      </c>
      <c r="C476" s="260" t="s">
        <v>93</v>
      </c>
      <c r="D476" s="260" t="s">
        <v>91</v>
      </c>
      <c r="E476" s="260" t="s">
        <v>92</v>
      </c>
      <c r="F476" s="260" t="s">
        <v>133</v>
      </c>
      <c r="I476" s="215" t="s">
        <v>186</v>
      </c>
      <c r="J476" s="215" t="s">
        <v>546</v>
      </c>
      <c r="K476" s="204"/>
      <c r="O476" s="188"/>
    </row>
    <row r="477" spans="1:17">
      <c r="A477" s="195">
        <v>1</v>
      </c>
      <c r="B477" s="195">
        <v>2</v>
      </c>
      <c r="C477" s="195">
        <v>3</v>
      </c>
      <c r="D477" s="195">
        <v>4</v>
      </c>
      <c r="E477" s="195">
        <v>5</v>
      </c>
      <c r="F477" s="195">
        <v>6</v>
      </c>
      <c r="G477" s="160"/>
      <c r="H477" s="160"/>
      <c r="I477" s="218"/>
      <c r="J477" s="218"/>
      <c r="O477" s="188"/>
    </row>
    <row r="478" spans="1:17" ht="68.400000000000006">
      <c r="A478" s="260">
        <v>1</v>
      </c>
      <c r="B478" s="31" t="s">
        <v>81</v>
      </c>
      <c r="C478" s="260" t="s">
        <v>74</v>
      </c>
      <c r="D478" s="260" t="s">
        <v>74</v>
      </c>
      <c r="E478" s="260" t="s">
        <v>74</v>
      </c>
      <c r="F478" s="21">
        <f>F480</f>
        <v>0</v>
      </c>
      <c r="I478" s="219">
        <f>I480</f>
        <v>0</v>
      </c>
      <c r="J478" s="219">
        <f>J480</f>
        <v>0</v>
      </c>
      <c r="O478" s="188"/>
    </row>
    <row r="479" spans="1:17" s="160" customFormat="1">
      <c r="A479" s="2008" t="s">
        <v>82</v>
      </c>
      <c r="B479" s="31" t="s">
        <v>2</v>
      </c>
      <c r="C479" s="260"/>
      <c r="D479" s="260"/>
      <c r="E479" s="260"/>
      <c r="F479" s="21"/>
      <c r="G479" s="149"/>
      <c r="H479" s="149"/>
      <c r="I479" s="219"/>
      <c r="J479" s="219"/>
      <c r="K479" s="161"/>
      <c r="O479" s="281"/>
      <c r="P479" s="283"/>
      <c r="Q479" s="283"/>
    </row>
    <row r="480" spans="1:17" ht="68.400000000000006">
      <c r="A480" s="2008"/>
      <c r="B480" s="31" t="s">
        <v>83</v>
      </c>
      <c r="C480" s="260" t="e">
        <f>F480/E480/D480</f>
        <v>#DIV/0!</v>
      </c>
      <c r="D480" s="260"/>
      <c r="E480" s="260"/>
      <c r="F480" s="21"/>
      <c r="I480" s="225"/>
      <c r="J480" s="225"/>
      <c r="O480" s="188"/>
    </row>
    <row r="481" spans="1:17" ht="68.400000000000006">
      <c r="A481" s="260">
        <v>2</v>
      </c>
      <c r="B481" s="31" t="s">
        <v>87</v>
      </c>
      <c r="C481" s="260" t="s">
        <v>74</v>
      </c>
      <c r="D481" s="260" t="s">
        <v>74</v>
      </c>
      <c r="E481" s="260" t="s">
        <v>74</v>
      </c>
      <c r="F481" s="21">
        <f>F483</f>
        <v>0</v>
      </c>
      <c r="I481" s="219">
        <f>I483</f>
        <v>0</v>
      </c>
      <c r="J481" s="219">
        <f>J483</f>
        <v>0</v>
      </c>
      <c r="O481" s="188"/>
    </row>
    <row r="482" spans="1:17">
      <c r="A482" s="2008" t="s">
        <v>88</v>
      </c>
      <c r="B482" s="31" t="s">
        <v>2</v>
      </c>
      <c r="C482" s="260"/>
      <c r="D482" s="260"/>
      <c r="E482" s="260"/>
      <c r="F482" s="21"/>
      <c r="I482" s="219"/>
      <c r="J482" s="219"/>
      <c r="O482" s="188"/>
    </row>
    <row r="483" spans="1:17" ht="68.400000000000006">
      <c r="A483" s="2008"/>
      <c r="B483" s="31" t="s">
        <v>83</v>
      </c>
      <c r="C483" s="260" t="e">
        <f t="shared" ref="C483" si="11">F483/E483/D483</f>
        <v>#DIV/0!</v>
      </c>
      <c r="D483" s="260"/>
      <c r="E483" s="260"/>
      <c r="F483" s="21"/>
      <c r="I483" s="225"/>
      <c r="J483" s="225"/>
      <c r="O483" s="188"/>
    </row>
    <row r="484" spans="1:17">
      <c r="A484" s="229"/>
      <c r="B484" s="227" t="s">
        <v>73</v>
      </c>
      <c r="C484" s="226" t="s">
        <v>74</v>
      </c>
      <c r="D484" s="226" t="s">
        <v>74</v>
      </c>
      <c r="E484" s="226" t="s">
        <v>74</v>
      </c>
      <c r="F484" s="228">
        <f>F481+F478</f>
        <v>0</v>
      </c>
      <c r="I484" s="219">
        <f>I478+I481</f>
        <v>0</v>
      </c>
      <c r="J484" s="219">
        <f>J478+J481</f>
        <v>0</v>
      </c>
      <c r="O484" s="188"/>
    </row>
    <row r="485" spans="1:17">
      <c r="A485" s="38"/>
      <c r="B485" s="32"/>
      <c r="C485" s="38"/>
      <c r="D485" s="38"/>
      <c r="E485" s="38"/>
      <c r="F485" s="38"/>
      <c r="G485" s="203"/>
      <c r="O485" s="188"/>
    </row>
    <row r="486" spans="1:17">
      <c r="A486" s="2009" t="s">
        <v>491</v>
      </c>
      <c r="B486" s="2009"/>
      <c r="C486" s="2009"/>
      <c r="D486" s="2009"/>
      <c r="E486" s="2009"/>
      <c r="F486" s="2009"/>
      <c r="G486" s="2009"/>
      <c r="H486" s="2009"/>
      <c r="I486" s="2009"/>
      <c r="J486" s="2009"/>
      <c r="O486" s="188"/>
    </row>
    <row r="487" spans="1:17">
      <c r="A487" s="256"/>
      <c r="B487" s="45"/>
      <c r="C487" s="256"/>
      <c r="D487" s="256"/>
      <c r="E487" s="256"/>
      <c r="F487" s="256"/>
      <c r="I487" s="1986" t="s">
        <v>545</v>
      </c>
      <c r="J487" s="1986"/>
      <c r="O487" s="188"/>
    </row>
    <row r="488" spans="1:17" ht="68.400000000000006">
      <c r="A488" s="260" t="s">
        <v>77</v>
      </c>
      <c r="B488" s="260" t="s">
        <v>67</v>
      </c>
      <c r="C488" s="260" t="s">
        <v>536</v>
      </c>
      <c r="D488" s="260" t="s">
        <v>91</v>
      </c>
      <c r="E488" s="260" t="s">
        <v>92</v>
      </c>
      <c r="F488" s="260" t="s">
        <v>133</v>
      </c>
      <c r="I488" s="215" t="s">
        <v>186</v>
      </c>
      <c r="J488" s="215" t="s">
        <v>546</v>
      </c>
      <c r="K488" s="204"/>
      <c r="O488" s="188"/>
    </row>
    <row r="489" spans="1:17">
      <c r="A489" s="194">
        <v>1</v>
      </c>
      <c r="B489" s="194">
        <v>2</v>
      </c>
      <c r="C489" s="194">
        <v>3</v>
      </c>
      <c r="D489" s="194">
        <v>4</v>
      </c>
      <c r="E489" s="194">
        <v>5</v>
      </c>
      <c r="F489" s="194">
        <v>6</v>
      </c>
      <c r="G489" s="25"/>
      <c r="H489" s="25"/>
      <c r="I489" s="218"/>
      <c r="J489" s="218"/>
      <c r="O489" s="188"/>
    </row>
    <row r="490" spans="1:17" ht="68.400000000000006">
      <c r="A490" s="260">
        <v>1</v>
      </c>
      <c r="B490" s="31" t="s">
        <v>81</v>
      </c>
      <c r="C490" s="260" t="s">
        <v>74</v>
      </c>
      <c r="D490" s="260" t="s">
        <v>74</v>
      </c>
      <c r="E490" s="260" t="s">
        <v>74</v>
      </c>
      <c r="F490" s="21">
        <f>F492+F494+F493+F495</f>
        <v>0</v>
      </c>
      <c r="I490" s="219">
        <f>I492+I493+I494+I495</f>
        <v>0</v>
      </c>
      <c r="J490" s="219">
        <f>J492+J493+J494+J495</f>
        <v>0</v>
      </c>
      <c r="O490" s="188"/>
    </row>
    <row r="491" spans="1:17" s="25" customFormat="1">
      <c r="A491" s="260"/>
      <c r="B491" s="31" t="s">
        <v>2</v>
      </c>
      <c r="C491" s="260"/>
      <c r="D491" s="260"/>
      <c r="E491" s="260"/>
      <c r="F491" s="21"/>
      <c r="G491" s="149"/>
      <c r="H491" s="149"/>
      <c r="I491" s="219"/>
      <c r="J491" s="219"/>
      <c r="K491" s="162"/>
      <c r="O491" s="282"/>
      <c r="P491" s="287"/>
      <c r="Q491" s="287"/>
    </row>
    <row r="492" spans="1:17" ht="45.6">
      <c r="A492" s="260" t="s">
        <v>82</v>
      </c>
      <c r="B492" s="31" t="s">
        <v>85</v>
      </c>
      <c r="C492" s="260" t="e">
        <f t="shared" ref="C492:C493" si="12">F492/E492/D492</f>
        <v>#DIV/0!</v>
      </c>
      <c r="D492" s="260"/>
      <c r="E492" s="260"/>
      <c r="F492" s="21"/>
      <c r="I492" s="225"/>
      <c r="J492" s="225"/>
      <c r="O492" s="188"/>
    </row>
    <row r="493" spans="1:17" ht="45.6">
      <c r="A493" s="260" t="s">
        <v>84</v>
      </c>
      <c r="B493" s="31" t="s">
        <v>86</v>
      </c>
      <c r="C493" s="260" t="e">
        <f t="shared" si="12"/>
        <v>#DIV/0!</v>
      </c>
      <c r="D493" s="260"/>
      <c r="E493" s="260"/>
      <c r="F493" s="21"/>
      <c r="I493" s="225"/>
      <c r="J493" s="225"/>
      <c r="O493" s="188"/>
    </row>
    <row r="494" spans="1:17">
      <c r="A494" s="260"/>
      <c r="B494" s="31"/>
      <c r="C494" s="260"/>
      <c r="D494" s="260"/>
      <c r="E494" s="260"/>
      <c r="F494" s="21"/>
      <c r="I494" s="225"/>
      <c r="J494" s="225"/>
      <c r="O494" s="188"/>
    </row>
    <row r="495" spans="1:17">
      <c r="A495" s="260"/>
      <c r="B495" s="31"/>
      <c r="C495" s="260"/>
      <c r="D495" s="260"/>
      <c r="E495" s="260"/>
      <c r="F495" s="21"/>
      <c r="I495" s="225"/>
      <c r="J495" s="225"/>
      <c r="O495" s="188"/>
    </row>
    <row r="496" spans="1:17" ht="68.400000000000006">
      <c r="A496" s="260">
        <v>2</v>
      </c>
      <c r="B496" s="31" t="s">
        <v>87</v>
      </c>
      <c r="C496" s="260" t="s">
        <v>74</v>
      </c>
      <c r="D496" s="260" t="s">
        <v>74</v>
      </c>
      <c r="E496" s="260" t="s">
        <v>74</v>
      </c>
      <c r="F496" s="21">
        <f>F498+F500+F499+F501</f>
        <v>0</v>
      </c>
      <c r="I496" s="219">
        <f>I498+I499+I500+I501</f>
        <v>0</v>
      </c>
      <c r="J496" s="219">
        <f>J498+J499+J500+J501</f>
        <v>0</v>
      </c>
      <c r="O496" s="188"/>
    </row>
    <row r="497" spans="1:17">
      <c r="A497" s="260"/>
      <c r="B497" s="31" t="s">
        <v>2</v>
      </c>
      <c r="C497" s="260"/>
      <c r="D497" s="260"/>
      <c r="E497" s="260"/>
      <c r="F497" s="21"/>
      <c r="I497" s="219"/>
      <c r="J497" s="219"/>
      <c r="O497" s="188"/>
    </row>
    <row r="498" spans="1:17" ht="45.6">
      <c r="A498" s="260" t="s">
        <v>88</v>
      </c>
      <c r="B498" s="31" t="s">
        <v>85</v>
      </c>
      <c r="C498" s="260" t="e">
        <f t="shared" ref="C498:C499" si="13">F498/E498/D498</f>
        <v>#DIV/0!</v>
      </c>
      <c r="D498" s="260"/>
      <c r="E498" s="260"/>
      <c r="F498" s="21"/>
      <c r="I498" s="225"/>
      <c r="J498" s="225"/>
      <c r="O498" s="188"/>
    </row>
    <row r="499" spans="1:17" ht="45.6">
      <c r="A499" s="260" t="s">
        <v>89</v>
      </c>
      <c r="B499" s="31" t="s">
        <v>86</v>
      </c>
      <c r="C499" s="260" t="e">
        <f t="shared" si="13"/>
        <v>#DIV/0!</v>
      </c>
      <c r="D499" s="260"/>
      <c r="E499" s="260"/>
      <c r="F499" s="21"/>
      <c r="I499" s="225"/>
      <c r="J499" s="225"/>
      <c r="O499" s="188"/>
    </row>
    <row r="500" spans="1:17">
      <c r="A500" s="260"/>
      <c r="B500" s="31"/>
      <c r="C500" s="260"/>
      <c r="D500" s="260"/>
      <c r="E500" s="260"/>
      <c r="F500" s="21"/>
      <c r="I500" s="225"/>
      <c r="J500" s="225"/>
      <c r="O500" s="188"/>
    </row>
    <row r="501" spans="1:17">
      <c r="A501" s="260"/>
      <c r="B501" s="31"/>
      <c r="C501" s="260"/>
      <c r="D501" s="260"/>
      <c r="E501" s="260"/>
      <c r="F501" s="21"/>
      <c r="I501" s="225"/>
      <c r="J501" s="225"/>
      <c r="O501" s="188"/>
    </row>
    <row r="502" spans="1:17">
      <c r="A502" s="229"/>
      <c r="B502" s="227" t="s">
        <v>73</v>
      </c>
      <c r="C502" s="226" t="s">
        <v>74</v>
      </c>
      <c r="D502" s="226" t="s">
        <v>74</v>
      </c>
      <c r="E502" s="226" t="s">
        <v>74</v>
      </c>
      <c r="F502" s="228">
        <f>F496+F490</f>
        <v>0</v>
      </c>
      <c r="I502" s="219">
        <f>I490+I496</f>
        <v>0</v>
      </c>
      <c r="J502" s="219">
        <f>J490+J496</f>
        <v>0</v>
      </c>
      <c r="O502" s="188"/>
    </row>
    <row r="503" spans="1:17">
      <c r="A503" s="38"/>
      <c r="B503" s="32"/>
      <c r="C503" s="38"/>
      <c r="D503" s="38"/>
      <c r="E503" s="38"/>
      <c r="F503" s="38"/>
      <c r="O503" s="188"/>
    </row>
    <row r="504" spans="1:17">
      <c r="A504" s="2009" t="s">
        <v>492</v>
      </c>
      <c r="B504" s="2009"/>
      <c r="C504" s="2009"/>
      <c r="D504" s="2009"/>
      <c r="E504" s="2009"/>
      <c r="F504" s="2009"/>
      <c r="G504" s="2009"/>
      <c r="H504" s="2009"/>
      <c r="I504" s="2009"/>
      <c r="J504" s="2009"/>
      <c r="O504" s="188"/>
    </row>
    <row r="505" spans="1:17">
      <c r="A505" s="256"/>
      <c r="B505" s="45"/>
      <c r="C505" s="256"/>
      <c r="D505" s="256"/>
      <c r="E505" s="256"/>
      <c r="F505" s="256"/>
      <c r="I505" s="1986" t="s">
        <v>545</v>
      </c>
      <c r="J505" s="1986"/>
      <c r="O505" s="188"/>
    </row>
    <row r="506" spans="1:17" ht="91.2">
      <c r="A506" s="260" t="s">
        <v>77</v>
      </c>
      <c r="B506" s="260" t="s">
        <v>67</v>
      </c>
      <c r="C506" s="260" t="s">
        <v>96</v>
      </c>
      <c r="D506" s="260" t="s">
        <v>94</v>
      </c>
      <c r="E506" s="260" t="s">
        <v>97</v>
      </c>
      <c r="F506" s="260" t="s">
        <v>95</v>
      </c>
      <c r="I506" s="215" t="s">
        <v>186</v>
      </c>
      <c r="J506" s="215" t="s">
        <v>546</v>
      </c>
      <c r="K506" s="204"/>
      <c r="O506" s="188"/>
    </row>
    <row r="507" spans="1:17">
      <c r="A507" s="195">
        <v>1</v>
      </c>
      <c r="B507" s="195">
        <v>2</v>
      </c>
      <c r="C507" s="195">
        <v>3</v>
      </c>
      <c r="D507" s="195">
        <v>4</v>
      </c>
      <c r="E507" s="195">
        <v>5</v>
      </c>
      <c r="F507" s="195">
        <v>6</v>
      </c>
      <c r="G507" s="160"/>
      <c r="H507" s="160"/>
      <c r="I507" s="218"/>
      <c r="J507" s="218"/>
      <c r="O507" s="188"/>
    </row>
    <row r="508" spans="1:17">
      <c r="A508" s="260">
        <v>1</v>
      </c>
      <c r="B508" s="31" t="s">
        <v>98</v>
      </c>
      <c r="C508" s="260"/>
      <c r="D508" s="260"/>
      <c r="E508" s="260">
        <v>50</v>
      </c>
      <c r="F508" s="21">
        <f>E508*D508*C508</f>
        <v>0</v>
      </c>
      <c r="I508" s="220"/>
      <c r="J508" s="220"/>
      <c r="O508" s="188"/>
    </row>
    <row r="509" spans="1:17" s="160" customFormat="1">
      <c r="A509" s="229"/>
      <c r="B509" s="227" t="s">
        <v>73</v>
      </c>
      <c r="C509" s="226" t="s">
        <v>74</v>
      </c>
      <c r="D509" s="226" t="s">
        <v>74</v>
      </c>
      <c r="E509" s="226" t="s">
        <v>74</v>
      </c>
      <c r="F509" s="228">
        <f>F508</f>
        <v>0</v>
      </c>
      <c r="G509" s="149"/>
      <c r="H509" s="149"/>
      <c r="I509" s="217">
        <f>I508</f>
        <v>0</v>
      </c>
      <c r="J509" s="217">
        <f>J508</f>
        <v>0</v>
      </c>
      <c r="K509" s="161"/>
      <c r="O509" s="281"/>
      <c r="P509" s="283"/>
      <c r="Q509" s="283"/>
    </row>
    <row r="510" spans="1:17">
      <c r="O510" s="188"/>
    </row>
    <row r="511" spans="1:17" ht="50.25" customHeight="1">
      <c r="A511" s="2010" t="s">
        <v>620</v>
      </c>
      <c r="B511" s="2010"/>
      <c r="C511" s="2010"/>
      <c r="D511" s="2010"/>
      <c r="E511" s="2010"/>
      <c r="F511" s="2010"/>
      <c r="G511" s="2010"/>
      <c r="H511" s="2010"/>
      <c r="I511" s="2010"/>
      <c r="J511" s="2010"/>
      <c r="O511" s="188"/>
    </row>
    <row r="512" spans="1:17">
      <c r="A512" s="263"/>
      <c r="B512" s="263"/>
      <c r="C512" s="263"/>
      <c r="D512" s="263"/>
      <c r="E512" s="263"/>
      <c r="F512" s="263"/>
      <c r="G512" s="263"/>
      <c r="H512" s="263"/>
      <c r="I512" s="263"/>
      <c r="J512" s="263"/>
    </row>
    <row r="513" spans="1:17">
      <c r="A513" s="2004" t="s">
        <v>491</v>
      </c>
      <c r="B513" s="2004"/>
      <c r="C513" s="2004"/>
      <c r="D513" s="2004"/>
      <c r="E513" s="2004"/>
      <c r="F513" s="2004"/>
      <c r="G513" s="2004"/>
      <c r="H513" s="2004"/>
      <c r="I513" s="2004"/>
      <c r="J513" s="2004"/>
      <c r="K513" s="206"/>
    </row>
    <row r="514" spans="1:17">
      <c r="A514" s="2012"/>
      <c r="B514" s="2012"/>
      <c r="C514" s="2012"/>
      <c r="D514" s="2012"/>
      <c r="E514" s="2012"/>
      <c r="F514" s="38"/>
      <c r="I514" s="1986" t="s">
        <v>545</v>
      </c>
      <c r="J514" s="1986"/>
      <c r="K514" s="263"/>
    </row>
    <row r="515" spans="1:17" ht="54">
      <c r="A515" s="260" t="s">
        <v>68</v>
      </c>
      <c r="B515" s="260" t="s">
        <v>67</v>
      </c>
      <c r="C515" s="260" t="s">
        <v>80</v>
      </c>
      <c r="D515" s="260" t="s">
        <v>128</v>
      </c>
      <c r="E515" s="260" t="s">
        <v>129</v>
      </c>
      <c r="I515" s="215" t="s">
        <v>186</v>
      </c>
      <c r="J515" s="215" t="s">
        <v>546</v>
      </c>
      <c r="K515" s="163"/>
    </row>
    <row r="516" spans="1:17">
      <c r="A516" s="195">
        <v>1</v>
      </c>
      <c r="B516" s="195">
        <v>2</v>
      </c>
      <c r="C516" s="195">
        <v>3</v>
      </c>
      <c r="D516" s="195">
        <v>4</v>
      </c>
      <c r="E516" s="195">
        <v>5</v>
      </c>
      <c r="F516" s="160"/>
      <c r="G516" s="160"/>
      <c r="H516" s="160"/>
      <c r="I516" s="218"/>
      <c r="J516" s="218"/>
    </row>
    <row r="517" spans="1:17" ht="114">
      <c r="A517" s="260">
        <v>1</v>
      </c>
      <c r="B517" s="31" t="s">
        <v>163</v>
      </c>
      <c r="C517" s="260"/>
      <c r="D517" s="258" t="e">
        <f>E517/C517</f>
        <v>#DIV/0!</v>
      </c>
      <c r="E517" s="258"/>
      <c r="I517" s="220"/>
      <c r="J517" s="220"/>
    </row>
    <row r="518" spans="1:17" s="160" customFormat="1">
      <c r="A518" s="226"/>
      <c r="B518" s="227" t="s">
        <v>73</v>
      </c>
      <c r="C518" s="226"/>
      <c r="D518" s="226" t="s">
        <v>74</v>
      </c>
      <c r="E518" s="228">
        <f>E517</f>
        <v>0</v>
      </c>
      <c r="F518" s="149"/>
      <c r="G518" s="149"/>
      <c r="H518" s="149"/>
      <c r="I518" s="217">
        <f>I517</f>
        <v>0</v>
      </c>
      <c r="J518" s="217">
        <f>J517</f>
        <v>0</v>
      </c>
      <c r="K518" s="161"/>
      <c r="O518" s="283"/>
      <c r="P518" s="283"/>
      <c r="Q518" s="283"/>
    </row>
    <row r="520" spans="1:17" ht="43.5" customHeight="1">
      <c r="A520" s="2010" t="s">
        <v>619</v>
      </c>
      <c r="B520" s="2010"/>
      <c r="C520" s="2010"/>
      <c r="D520" s="2010"/>
      <c r="E520" s="2010"/>
      <c r="F520" s="2010"/>
      <c r="G520" s="2010"/>
      <c r="H520" s="2010"/>
      <c r="I520" s="2010"/>
      <c r="J520" s="2010"/>
    </row>
    <row r="521" spans="1:17">
      <c r="A521" s="38"/>
      <c r="B521" s="32"/>
      <c r="C521" s="38"/>
      <c r="D521" s="38"/>
      <c r="E521" s="38"/>
      <c r="F521" s="38"/>
    </row>
    <row r="522" spans="1:17">
      <c r="A522" s="2004" t="s">
        <v>495</v>
      </c>
      <c r="B522" s="2004"/>
      <c r="C522" s="2004"/>
      <c r="D522" s="2004"/>
      <c r="E522" s="2004"/>
      <c r="F522" s="2004"/>
      <c r="G522" s="2004"/>
      <c r="H522" s="2004"/>
      <c r="I522" s="2004"/>
      <c r="J522" s="2004"/>
      <c r="K522" s="206"/>
    </row>
    <row r="523" spans="1:17">
      <c r="A523" s="44"/>
      <c r="B523" s="32"/>
      <c r="C523" s="38"/>
      <c r="D523" s="38"/>
      <c r="E523" s="38"/>
      <c r="F523" s="38"/>
      <c r="I523" s="1986" t="s">
        <v>545</v>
      </c>
      <c r="J523" s="1986"/>
    </row>
    <row r="524" spans="1:17" ht="68.400000000000006">
      <c r="A524" s="260" t="s">
        <v>77</v>
      </c>
      <c r="B524" s="260" t="s">
        <v>99</v>
      </c>
      <c r="C524" s="260" t="s">
        <v>106</v>
      </c>
      <c r="D524" s="260" t="s">
        <v>107</v>
      </c>
      <c r="F524" s="38"/>
      <c r="I524" s="215" t="s">
        <v>186</v>
      </c>
      <c r="J524" s="215" t="s">
        <v>546</v>
      </c>
    </row>
    <row r="525" spans="1:17">
      <c r="A525" s="195">
        <v>1</v>
      </c>
      <c r="B525" s="195">
        <v>2</v>
      </c>
      <c r="C525" s="195">
        <v>3</v>
      </c>
      <c r="D525" s="195">
        <v>4</v>
      </c>
      <c r="E525" s="160"/>
      <c r="F525" s="14"/>
      <c r="G525" s="160"/>
      <c r="H525" s="160"/>
      <c r="I525" s="215"/>
      <c r="J525" s="215"/>
    </row>
    <row r="526" spans="1:17" ht="45.6">
      <c r="A526" s="264">
        <v>1</v>
      </c>
      <c r="B526" s="47" t="s">
        <v>100</v>
      </c>
      <c r="C526" s="264" t="s">
        <v>74</v>
      </c>
      <c r="D526" s="21">
        <f>D527</f>
        <v>0</v>
      </c>
      <c r="F526" s="38"/>
      <c r="I526" s="220">
        <f>I527</f>
        <v>0</v>
      </c>
      <c r="J526" s="220">
        <f>J527</f>
        <v>0</v>
      </c>
    </row>
    <row r="527" spans="1:17" s="160" customFormat="1">
      <c r="A527" s="260" t="s">
        <v>82</v>
      </c>
      <c r="B527" s="31" t="s">
        <v>101</v>
      </c>
      <c r="C527" s="258">
        <f>J462+E468</f>
        <v>0</v>
      </c>
      <c r="D527" s="258"/>
      <c r="E527" s="149"/>
      <c r="F527" s="38"/>
      <c r="G527" s="149"/>
      <c r="H527" s="149"/>
      <c r="I527" s="220"/>
      <c r="J527" s="220"/>
      <c r="K527" s="156">
        <f>C527*0.22</f>
        <v>0</v>
      </c>
      <c r="L527" s="2021" t="s">
        <v>176</v>
      </c>
      <c r="O527" s="283"/>
      <c r="P527" s="283"/>
      <c r="Q527" s="283"/>
    </row>
    <row r="528" spans="1:17" ht="45.6">
      <c r="A528" s="264">
        <v>2</v>
      </c>
      <c r="B528" s="47" t="s">
        <v>102</v>
      </c>
      <c r="C528" s="264" t="s">
        <v>74</v>
      </c>
      <c r="D528" s="21">
        <f>D530+D531</f>
        <v>0</v>
      </c>
      <c r="F528" s="38"/>
      <c r="I528" s="220">
        <f>I530+I531+I532</f>
        <v>0</v>
      </c>
      <c r="J528" s="220">
        <f>J530+J531+J532</f>
        <v>0</v>
      </c>
      <c r="K528" s="156"/>
      <c r="L528" s="2021"/>
    </row>
    <row r="529" spans="1:17">
      <c r="A529" s="2008" t="s">
        <v>88</v>
      </c>
      <c r="B529" s="31" t="s">
        <v>2</v>
      </c>
      <c r="C529" s="260"/>
      <c r="D529" s="258"/>
      <c r="F529" s="38"/>
      <c r="I529" s="220"/>
      <c r="J529" s="220"/>
      <c r="K529" s="156"/>
      <c r="L529" s="2021"/>
      <c r="N529" s="48"/>
      <c r="O529" s="48"/>
      <c r="P529" s="48"/>
      <c r="Q529" s="48"/>
    </row>
    <row r="530" spans="1:17" ht="68.400000000000006">
      <c r="A530" s="2008"/>
      <c r="B530" s="31" t="s">
        <v>103</v>
      </c>
      <c r="C530" s="23">
        <f>C527</f>
        <v>0</v>
      </c>
      <c r="D530" s="258"/>
      <c r="F530" s="38"/>
      <c r="I530" s="220"/>
      <c r="J530" s="220"/>
      <c r="K530" s="156">
        <f>C530*0.029</f>
        <v>0</v>
      </c>
      <c r="L530" s="2021"/>
      <c r="N530" s="48"/>
      <c r="O530" s="48"/>
      <c r="P530" s="48"/>
      <c r="Q530" s="48"/>
    </row>
    <row r="531" spans="1:17" ht="68.400000000000006">
      <c r="A531" s="260" t="s">
        <v>90</v>
      </c>
      <c r="B531" s="31" t="s">
        <v>104</v>
      </c>
      <c r="C531" s="258">
        <f>C527</f>
        <v>0</v>
      </c>
      <c r="D531" s="258"/>
      <c r="F531" s="38"/>
      <c r="I531" s="220"/>
      <c r="J531" s="220"/>
      <c r="K531" s="156">
        <f>C531*0.002</f>
        <v>0</v>
      </c>
      <c r="L531" s="2021"/>
      <c r="N531" s="48"/>
      <c r="O531" s="48"/>
      <c r="P531" s="48"/>
      <c r="Q531" s="48"/>
    </row>
    <row r="532" spans="1:17" ht="68.400000000000006">
      <c r="A532" s="264">
        <v>3</v>
      </c>
      <c r="B532" s="47" t="s">
        <v>105</v>
      </c>
      <c r="C532" s="258">
        <f>C527</f>
        <v>0</v>
      </c>
      <c r="D532" s="258"/>
      <c r="F532" s="38"/>
      <c r="I532" s="220"/>
      <c r="J532" s="220"/>
      <c r="K532" s="156">
        <f>C532*0.051</f>
        <v>0</v>
      </c>
      <c r="L532" s="2021"/>
      <c r="N532" s="48"/>
      <c r="O532" s="48"/>
      <c r="P532" s="48"/>
      <c r="Q532" s="48"/>
    </row>
    <row r="533" spans="1:17">
      <c r="A533" s="264">
        <v>4</v>
      </c>
      <c r="B533" s="47" t="s">
        <v>165</v>
      </c>
      <c r="C533" s="258"/>
      <c r="D533" s="258"/>
      <c r="F533" s="38"/>
      <c r="I533" s="220"/>
      <c r="J533" s="220"/>
      <c r="N533" s="48"/>
      <c r="O533" s="48"/>
      <c r="P533" s="48"/>
      <c r="Q533" s="48"/>
    </row>
    <row r="534" spans="1:17">
      <c r="A534" s="226"/>
      <c r="B534" s="227" t="s">
        <v>73</v>
      </c>
      <c r="C534" s="226" t="s">
        <v>74</v>
      </c>
      <c r="D534" s="228">
        <f>D532+D528+D526+D533</f>
        <v>0</v>
      </c>
      <c r="F534" s="38"/>
      <c r="I534" s="217">
        <f>I533+I532+I528+I526</f>
        <v>0</v>
      </c>
      <c r="J534" s="217">
        <f>J533+J532+J528+J526</f>
        <v>0</v>
      </c>
      <c r="N534" s="48"/>
      <c r="O534" s="48"/>
      <c r="P534" s="48"/>
      <c r="Q534" s="48"/>
    </row>
    <row r="536" spans="1:17" ht="48" customHeight="1">
      <c r="A536" s="2011" t="s">
        <v>618</v>
      </c>
      <c r="B536" s="2011"/>
      <c r="C536" s="2011"/>
      <c r="D536" s="2011"/>
      <c r="E536" s="2011"/>
      <c r="F536" s="2011"/>
      <c r="G536" s="2011"/>
      <c r="H536" s="2011"/>
      <c r="I536" s="2011"/>
      <c r="J536" s="2011"/>
    </row>
    <row r="538" spans="1:17">
      <c r="A538" s="1994" t="s">
        <v>535</v>
      </c>
      <c r="B538" s="1994"/>
      <c r="C538" s="1994"/>
      <c r="D538" s="1994"/>
      <c r="E538" s="1994"/>
      <c r="F538" s="1994"/>
      <c r="G538" s="1994"/>
      <c r="H538" s="1994"/>
      <c r="I538" s="1994"/>
      <c r="J538" s="1994"/>
      <c r="K538" s="208"/>
    </row>
    <row r="539" spans="1:17">
      <c r="A539" s="267"/>
      <c r="B539" s="267"/>
      <c r="C539" s="267"/>
      <c r="D539" s="267"/>
      <c r="E539" s="267"/>
      <c r="F539" s="267"/>
      <c r="G539" s="267"/>
      <c r="H539" s="267"/>
      <c r="I539" s="1986" t="s">
        <v>545</v>
      </c>
      <c r="J539" s="1986"/>
    </row>
    <row r="540" spans="1:17" ht="54">
      <c r="A540" s="35" t="s">
        <v>77</v>
      </c>
      <c r="B540" s="35" t="s">
        <v>67</v>
      </c>
      <c r="C540" s="260" t="s">
        <v>505</v>
      </c>
      <c r="D540" s="260" t="s">
        <v>506</v>
      </c>
      <c r="E540" s="260" t="s">
        <v>168</v>
      </c>
      <c r="G540" s="267"/>
      <c r="H540" s="267"/>
      <c r="I540" s="215" t="s">
        <v>186</v>
      </c>
      <c r="J540" s="215" t="s">
        <v>546</v>
      </c>
      <c r="K540" s="202"/>
    </row>
    <row r="541" spans="1:17">
      <c r="A541" s="173">
        <v>1</v>
      </c>
      <c r="B541" s="173">
        <v>2</v>
      </c>
      <c r="C541" s="195">
        <v>3</v>
      </c>
      <c r="D541" s="195">
        <v>4</v>
      </c>
      <c r="E541" s="195">
        <v>5</v>
      </c>
      <c r="G541" s="267"/>
      <c r="H541" s="267"/>
      <c r="I541" s="220"/>
      <c r="J541" s="220"/>
    </row>
    <row r="542" spans="1:17" ht="68.400000000000006">
      <c r="A542" s="166">
        <v>1</v>
      </c>
      <c r="B542" s="183" t="s">
        <v>539</v>
      </c>
      <c r="C542" s="258"/>
      <c r="D542" s="159" t="e">
        <f>E542/C542*100</f>
        <v>#DIV/0!</v>
      </c>
      <c r="E542" s="167"/>
      <c r="G542" s="168"/>
      <c r="H542" s="169"/>
      <c r="I542" s="220"/>
      <c r="J542" s="220"/>
    </row>
    <row r="543" spans="1:17" ht="91.2">
      <c r="A543" s="166">
        <v>2</v>
      </c>
      <c r="B543" s="183" t="s">
        <v>537</v>
      </c>
      <c r="C543" s="258"/>
      <c r="D543" s="159" t="e">
        <f>E543/C543*100</f>
        <v>#DIV/0!</v>
      </c>
      <c r="E543" s="167"/>
      <c r="G543" s="168"/>
      <c r="H543" s="169"/>
      <c r="I543" s="220"/>
      <c r="J543" s="220"/>
    </row>
    <row r="544" spans="1:17" ht="91.2">
      <c r="A544" s="166">
        <v>3</v>
      </c>
      <c r="B544" s="183" t="s">
        <v>538</v>
      </c>
      <c r="C544" s="258"/>
      <c r="D544" s="159" t="e">
        <f>E544/C544*100</f>
        <v>#DIV/0!</v>
      </c>
      <c r="E544" s="167"/>
      <c r="G544" s="168"/>
      <c r="H544" s="169"/>
      <c r="I544" s="220"/>
      <c r="J544" s="220"/>
    </row>
    <row r="545" spans="1:20">
      <c r="A545" s="229"/>
      <c r="B545" s="227" t="s">
        <v>73</v>
      </c>
      <c r="C545" s="230"/>
      <c r="D545" s="231"/>
      <c r="E545" s="228">
        <f>E542</f>
        <v>0</v>
      </c>
      <c r="G545" s="267"/>
      <c r="H545" s="267"/>
      <c r="I545" s="217">
        <f>I542</f>
        <v>0</v>
      </c>
      <c r="J545" s="217">
        <f>J542</f>
        <v>0</v>
      </c>
    </row>
    <row r="547" spans="1:20" ht="42.75" customHeight="1">
      <c r="A547" s="2011" t="s">
        <v>617</v>
      </c>
      <c r="B547" s="2011"/>
      <c r="C547" s="2011"/>
      <c r="D547" s="2011"/>
      <c r="E547" s="2011"/>
      <c r="F547" s="2011"/>
      <c r="G547" s="2011"/>
      <c r="H547" s="2011"/>
      <c r="I547" s="2011"/>
      <c r="J547" s="2011"/>
    </row>
    <row r="549" spans="1:20">
      <c r="A549" s="2004" t="s">
        <v>504</v>
      </c>
      <c r="B549" s="2004"/>
      <c r="C549" s="2004"/>
      <c r="D549" s="2004"/>
      <c r="E549" s="2004"/>
      <c r="F549" s="2004"/>
      <c r="G549" s="2004"/>
      <c r="H549" s="2004"/>
      <c r="I549" s="2004"/>
      <c r="J549" s="2004"/>
      <c r="K549" s="208"/>
    </row>
    <row r="550" spans="1:20">
      <c r="A550" s="2015"/>
      <c r="B550" s="2015"/>
      <c r="C550" s="2015"/>
      <c r="D550" s="2015"/>
      <c r="E550" s="2015"/>
      <c r="F550" s="38"/>
      <c r="G550" s="33"/>
      <c r="H550" s="33"/>
      <c r="I550" s="1986" t="s">
        <v>545</v>
      </c>
      <c r="J550" s="1986"/>
    </row>
    <row r="551" spans="1:20" s="33" customFormat="1" ht="54">
      <c r="A551" s="260" t="s">
        <v>77</v>
      </c>
      <c r="B551" s="260" t="s">
        <v>67</v>
      </c>
      <c r="C551" s="260" t="s">
        <v>111</v>
      </c>
      <c r="D551" s="260" t="s">
        <v>108</v>
      </c>
      <c r="E551" s="260" t="s">
        <v>33</v>
      </c>
      <c r="I551" s="215" t="s">
        <v>186</v>
      </c>
      <c r="J551" s="215" t="s">
        <v>546</v>
      </c>
      <c r="K551" s="163"/>
      <c r="L551" s="57"/>
      <c r="M551" s="57"/>
      <c r="O551" s="284"/>
      <c r="P551" s="291"/>
      <c r="Q551" s="291"/>
      <c r="R551" s="174"/>
      <c r="S551" s="174"/>
      <c r="T551" s="174"/>
    </row>
    <row r="552" spans="1:20" s="33" customFormat="1">
      <c r="A552" s="195">
        <v>1</v>
      </c>
      <c r="B552" s="195">
        <v>2</v>
      </c>
      <c r="C552" s="195">
        <v>3</v>
      </c>
      <c r="D552" s="195">
        <v>4</v>
      </c>
      <c r="E552" s="195">
        <v>5</v>
      </c>
      <c r="F552" s="179"/>
      <c r="G552" s="179"/>
      <c r="H552" s="179"/>
      <c r="I552" s="220"/>
      <c r="J552" s="220"/>
      <c r="K552" s="37"/>
      <c r="L552" s="57"/>
      <c r="M552" s="57"/>
      <c r="O552" s="284"/>
      <c r="P552" s="291"/>
      <c r="Q552" s="291"/>
      <c r="R552" s="174"/>
      <c r="S552" s="174"/>
      <c r="T552" s="174"/>
    </row>
    <row r="553" spans="1:20" s="33" customFormat="1">
      <c r="A553" s="260">
        <v>1</v>
      </c>
      <c r="B553" s="31" t="s">
        <v>109</v>
      </c>
      <c r="C553" s="176">
        <f>C555</f>
        <v>0</v>
      </c>
      <c r="D553" s="35">
        <f>D555</f>
        <v>1.5</v>
      </c>
      <c r="E553" s="176">
        <f>E555</f>
        <v>0</v>
      </c>
      <c r="I553" s="220">
        <f>I555</f>
        <v>0</v>
      </c>
      <c r="J553" s="220">
        <f>J555</f>
        <v>0</v>
      </c>
      <c r="K553" s="37"/>
      <c r="L553" s="57"/>
      <c r="M553" s="57"/>
      <c r="O553" s="284"/>
      <c r="P553" s="291"/>
      <c r="Q553" s="291"/>
      <c r="R553" s="174"/>
      <c r="S553" s="174"/>
      <c r="T553" s="174"/>
    </row>
    <row r="554" spans="1:20" s="179" customFormat="1">
      <c r="A554" s="260"/>
      <c r="B554" s="31" t="s">
        <v>110</v>
      </c>
      <c r="C554" s="258"/>
      <c r="D554" s="260"/>
      <c r="E554" s="258"/>
      <c r="F554" s="33"/>
      <c r="G554" s="33"/>
      <c r="H554" s="33"/>
      <c r="I554" s="220"/>
      <c r="J554" s="220"/>
      <c r="K554" s="180"/>
      <c r="L554" s="181"/>
      <c r="M554" s="181"/>
      <c r="O554" s="285"/>
      <c r="P554" s="292"/>
      <c r="Q554" s="292"/>
      <c r="R554" s="182"/>
      <c r="S554" s="182"/>
      <c r="T554" s="182"/>
    </row>
    <row r="555" spans="1:20" s="33" customFormat="1">
      <c r="A555" s="260"/>
      <c r="B555" s="31" t="s">
        <v>503</v>
      </c>
      <c r="C555" s="258"/>
      <c r="D555" s="260">
        <v>1.5</v>
      </c>
      <c r="E555" s="258"/>
      <c r="I555" s="220"/>
      <c r="J555" s="220"/>
      <c r="K555" s="37" t="s">
        <v>624</v>
      </c>
      <c r="L555" s="57"/>
      <c r="M555" s="57"/>
      <c r="O555" s="284"/>
      <c r="P555" s="291"/>
      <c r="Q555" s="291"/>
      <c r="R555" s="174"/>
      <c r="S555" s="174"/>
      <c r="T555" s="174"/>
    </row>
    <row r="556" spans="1:20" s="33" customFormat="1">
      <c r="A556" s="226"/>
      <c r="B556" s="227" t="s">
        <v>73</v>
      </c>
      <c r="C556" s="226" t="s">
        <v>74</v>
      </c>
      <c r="D556" s="226" t="s">
        <v>74</v>
      </c>
      <c r="E556" s="228">
        <f>E553</f>
        <v>0</v>
      </c>
      <c r="I556" s="217">
        <f>I553</f>
        <v>0</v>
      </c>
      <c r="J556" s="217">
        <f>J553</f>
        <v>0</v>
      </c>
      <c r="K556" s="37"/>
      <c r="L556" s="57"/>
      <c r="M556" s="57"/>
      <c r="O556" s="284"/>
      <c r="P556" s="291"/>
      <c r="Q556" s="291"/>
      <c r="R556" s="174"/>
      <c r="S556" s="174"/>
      <c r="T556" s="174"/>
    </row>
    <row r="557" spans="1:20" s="33" customFormat="1">
      <c r="A557" s="49"/>
      <c r="B557" s="50"/>
      <c r="C557" s="49"/>
      <c r="D557" s="49"/>
      <c r="E557" s="38"/>
      <c r="F557" s="38"/>
      <c r="K557" s="37"/>
      <c r="L557" s="57"/>
      <c r="M557" s="57"/>
      <c r="O557" s="284"/>
      <c r="P557" s="291"/>
      <c r="Q557" s="291"/>
      <c r="R557" s="174"/>
      <c r="S557" s="174"/>
      <c r="T557" s="174"/>
    </row>
    <row r="558" spans="1:20" s="33" customFormat="1">
      <c r="A558" s="49"/>
      <c r="B558" s="50"/>
      <c r="C558" s="49"/>
      <c r="D558" s="49"/>
      <c r="E558" s="38"/>
      <c r="F558" s="38"/>
      <c r="K558" s="37"/>
      <c r="L558" s="57"/>
      <c r="M558" s="57"/>
      <c r="O558" s="284"/>
      <c r="P558" s="291"/>
      <c r="Q558" s="291"/>
      <c r="R558" s="174"/>
      <c r="S558" s="174"/>
      <c r="T558" s="174"/>
    </row>
    <row r="559" spans="1:20" s="33" customFormat="1">
      <c r="A559" s="49"/>
      <c r="B559" s="50"/>
      <c r="C559" s="49"/>
      <c r="D559" s="49"/>
      <c r="E559" s="38"/>
      <c r="F559" s="38"/>
      <c r="I559" s="1986" t="s">
        <v>545</v>
      </c>
      <c r="J559" s="1986"/>
      <c r="K559" s="37"/>
      <c r="L559" s="57"/>
      <c r="M559" s="57"/>
      <c r="O559" s="284"/>
      <c r="P559" s="291"/>
      <c r="Q559" s="291"/>
      <c r="R559" s="174"/>
      <c r="S559" s="174"/>
      <c r="T559" s="174"/>
    </row>
    <row r="560" spans="1:20" s="33" customFormat="1" ht="114">
      <c r="A560" s="261" t="s">
        <v>77</v>
      </c>
      <c r="B560" s="260" t="s">
        <v>67</v>
      </c>
      <c r="C560" s="261" t="s">
        <v>498</v>
      </c>
      <c r="D560" s="260" t="s">
        <v>108</v>
      </c>
      <c r="E560" s="260" t="s">
        <v>534</v>
      </c>
      <c r="I560" s="215" t="s">
        <v>186</v>
      </c>
      <c r="J560" s="215" t="s">
        <v>546</v>
      </c>
      <c r="K560" s="37"/>
      <c r="L560" s="57"/>
      <c r="M560" s="57"/>
      <c r="O560" s="284"/>
      <c r="P560" s="291"/>
      <c r="Q560" s="291"/>
      <c r="R560" s="174"/>
      <c r="S560" s="174"/>
      <c r="T560" s="174"/>
    </row>
    <row r="561" spans="1:20" s="33" customFormat="1">
      <c r="A561" s="195">
        <v>1</v>
      </c>
      <c r="B561" s="195">
        <v>2</v>
      </c>
      <c r="C561" s="195">
        <v>3</v>
      </c>
      <c r="D561" s="195">
        <v>4</v>
      </c>
      <c r="E561" s="195">
        <v>5</v>
      </c>
      <c r="F561" s="179"/>
      <c r="G561" s="179"/>
      <c r="H561" s="179"/>
      <c r="I561" s="216"/>
      <c r="J561" s="216"/>
      <c r="K561" s="37"/>
      <c r="L561" s="57"/>
      <c r="M561" s="57"/>
      <c r="O561" s="284"/>
      <c r="P561" s="291"/>
      <c r="Q561" s="291"/>
      <c r="R561" s="174"/>
      <c r="S561" s="174"/>
      <c r="T561" s="174"/>
    </row>
    <row r="562" spans="1:20" s="33" customFormat="1">
      <c r="A562" s="34">
        <v>1</v>
      </c>
      <c r="B562" s="177" t="s">
        <v>499</v>
      </c>
      <c r="C562" s="258" t="s">
        <v>43</v>
      </c>
      <c r="D562" s="258" t="s">
        <v>43</v>
      </c>
      <c r="E562" s="258">
        <f>E566</f>
        <v>0</v>
      </c>
      <c r="I562" s="217">
        <f>I563</f>
        <v>0</v>
      </c>
      <c r="J562" s="217">
        <f>J563</f>
        <v>0</v>
      </c>
      <c r="K562" s="37"/>
      <c r="L562" s="57"/>
      <c r="M562" s="57"/>
      <c r="O562" s="284"/>
      <c r="P562" s="291"/>
      <c r="Q562" s="291"/>
      <c r="R562" s="174"/>
      <c r="S562" s="174"/>
      <c r="T562" s="174"/>
    </row>
    <row r="563" spans="1:20" s="179" customFormat="1">
      <c r="A563" s="258"/>
      <c r="B563" s="177" t="s">
        <v>500</v>
      </c>
      <c r="C563" s="258">
        <f>C566</f>
        <v>0</v>
      </c>
      <c r="D563" s="258">
        <f>D566</f>
        <v>2.2000000000000002</v>
      </c>
      <c r="E563" s="258">
        <f>E566</f>
        <v>0</v>
      </c>
      <c r="F563" s="33"/>
      <c r="G563" s="33"/>
      <c r="H563" s="33"/>
      <c r="I563" s="217">
        <f>I566</f>
        <v>0</v>
      </c>
      <c r="J563" s="217">
        <f>J566</f>
        <v>0</v>
      </c>
      <c r="K563" s="180"/>
      <c r="L563" s="181"/>
      <c r="M563" s="181"/>
      <c r="O563" s="285"/>
      <c r="P563" s="292"/>
      <c r="Q563" s="292"/>
      <c r="R563" s="182"/>
      <c r="S563" s="182"/>
      <c r="T563" s="182"/>
    </row>
    <row r="564" spans="1:20" s="33" customFormat="1">
      <c r="A564" s="2013"/>
      <c r="B564" s="177" t="s">
        <v>326</v>
      </c>
      <c r="C564" s="2013"/>
      <c r="D564" s="2013"/>
      <c r="E564" s="2013"/>
      <c r="I564" s="220"/>
      <c r="J564" s="220"/>
      <c r="K564" s="37"/>
      <c r="L564" s="57"/>
      <c r="M564" s="57"/>
      <c r="O564" s="284"/>
      <c r="P564" s="291"/>
      <c r="Q564" s="291"/>
      <c r="R564" s="174"/>
      <c r="S564" s="174"/>
      <c r="T564" s="174"/>
    </row>
    <row r="565" spans="1:20" s="33" customFormat="1">
      <c r="A565" s="2013"/>
      <c r="B565" s="177" t="s">
        <v>501</v>
      </c>
      <c r="C565" s="2013"/>
      <c r="D565" s="2013"/>
      <c r="E565" s="2013"/>
      <c r="I565" s="220"/>
      <c r="J565" s="220"/>
      <c r="K565" s="37"/>
      <c r="L565" s="57"/>
      <c r="M565" s="57"/>
      <c r="O565" s="284"/>
      <c r="P565" s="291"/>
      <c r="Q565" s="291"/>
      <c r="R565" s="174"/>
      <c r="S565" s="174"/>
      <c r="T565" s="174"/>
    </row>
    <row r="566" spans="1:20" s="33" customFormat="1">
      <c r="A566" s="258"/>
      <c r="B566" s="177" t="s">
        <v>502</v>
      </c>
      <c r="C566" s="258">
        <f>E566/D566*100</f>
        <v>0</v>
      </c>
      <c r="D566" s="258">
        <v>2.2000000000000002</v>
      </c>
      <c r="E566" s="258"/>
      <c r="I566" s="220"/>
      <c r="J566" s="220"/>
      <c r="K566" s="37"/>
      <c r="L566" s="57"/>
      <c r="M566" s="57"/>
      <c r="O566" s="284"/>
      <c r="P566" s="291"/>
      <c r="Q566" s="291"/>
      <c r="R566" s="174"/>
      <c r="S566" s="174"/>
      <c r="T566" s="174"/>
    </row>
    <row r="567" spans="1:20" s="33" customFormat="1">
      <c r="A567" s="228"/>
      <c r="B567" s="228" t="s">
        <v>73</v>
      </c>
      <c r="C567" s="228"/>
      <c r="D567" s="228" t="s">
        <v>74</v>
      </c>
      <c r="E567" s="228">
        <f>E562</f>
        <v>0</v>
      </c>
      <c r="I567" s="217">
        <f>I562</f>
        <v>0</v>
      </c>
      <c r="J567" s="217">
        <f>J562</f>
        <v>0</v>
      </c>
      <c r="K567" s="37"/>
      <c r="L567" s="57"/>
      <c r="M567" s="57"/>
      <c r="O567" s="284"/>
      <c r="P567" s="291"/>
      <c r="Q567" s="291"/>
      <c r="R567" s="174"/>
      <c r="S567" s="174"/>
      <c r="T567" s="174"/>
    </row>
    <row r="568" spans="1:20" s="33" customFormat="1">
      <c r="A568" s="149"/>
      <c r="B568" s="149"/>
      <c r="C568" s="149"/>
      <c r="D568" s="149"/>
      <c r="E568" s="149"/>
      <c r="F568" s="149"/>
      <c r="G568" s="149"/>
      <c r="H568" s="149"/>
      <c r="I568" s="149"/>
      <c r="J568" s="149"/>
      <c r="K568" s="37"/>
      <c r="L568" s="57"/>
      <c r="M568" s="57"/>
      <c r="O568" s="284"/>
      <c r="P568" s="291"/>
      <c r="Q568" s="291"/>
      <c r="R568" s="174"/>
      <c r="S568" s="174"/>
      <c r="T568" s="174"/>
    </row>
    <row r="569" spans="1:20" s="33" customFormat="1" ht="52.5" customHeight="1">
      <c r="A569" s="2014" t="s">
        <v>616</v>
      </c>
      <c r="B569" s="2014"/>
      <c r="C569" s="2014"/>
      <c r="D569" s="2014"/>
      <c r="E569" s="2014"/>
      <c r="F569" s="2014"/>
      <c r="G569" s="2014"/>
      <c r="H569" s="2014"/>
      <c r="I569" s="2014"/>
      <c r="J569" s="2014"/>
      <c r="K569" s="37"/>
      <c r="L569" s="57"/>
      <c r="M569" s="57"/>
      <c r="O569" s="284"/>
      <c r="P569" s="291"/>
      <c r="Q569" s="291"/>
      <c r="R569" s="174"/>
      <c r="S569" s="174"/>
      <c r="T569" s="174"/>
    </row>
    <row r="570" spans="1:20">
      <c r="A570" s="266"/>
      <c r="B570" s="266"/>
      <c r="C570" s="266"/>
      <c r="D570" s="266"/>
      <c r="E570" s="266"/>
      <c r="F570" s="266"/>
      <c r="G570" s="266"/>
      <c r="H570" s="266"/>
      <c r="I570" s="266"/>
      <c r="J570" s="266"/>
    </row>
    <row r="571" spans="1:20">
      <c r="A571" s="2004" t="s">
        <v>504</v>
      </c>
      <c r="B571" s="2004"/>
      <c r="C571" s="2004"/>
      <c r="D571" s="2004"/>
      <c r="E571" s="2004"/>
      <c r="F571" s="2004"/>
      <c r="G571" s="2004"/>
      <c r="H571" s="2004"/>
      <c r="I571" s="2004"/>
      <c r="J571" s="2004"/>
      <c r="K571" s="205"/>
    </row>
    <row r="572" spans="1:20">
      <c r="I572" s="1986" t="s">
        <v>545</v>
      </c>
      <c r="J572" s="1986"/>
      <c r="K572" s="266"/>
    </row>
    <row r="573" spans="1:20" s="33" customFormat="1" ht="54">
      <c r="A573" s="35" t="s">
        <v>77</v>
      </c>
      <c r="B573" s="35" t="s">
        <v>67</v>
      </c>
      <c r="C573" s="35" t="s">
        <v>134</v>
      </c>
      <c r="D573" s="149"/>
      <c r="E573" s="149"/>
      <c r="F573" s="149"/>
      <c r="G573" s="149"/>
      <c r="H573" s="149"/>
      <c r="I573" s="215" t="s">
        <v>186</v>
      </c>
      <c r="J573" s="215" t="s">
        <v>546</v>
      </c>
      <c r="K573" s="163"/>
      <c r="L573" s="57"/>
      <c r="M573" s="57"/>
      <c r="O573" s="284"/>
      <c r="P573" s="291"/>
      <c r="Q573" s="291"/>
      <c r="R573" s="174"/>
      <c r="S573" s="174"/>
      <c r="T573" s="174"/>
    </row>
    <row r="574" spans="1:20">
      <c r="A574" s="173">
        <v>1</v>
      </c>
      <c r="B574" s="173">
        <v>2</v>
      </c>
      <c r="C574" s="173">
        <v>3</v>
      </c>
      <c r="D574" s="160"/>
      <c r="E574" s="160"/>
      <c r="F574" s="160"/>
      <c r="G574" s="160"/>
      <c r="H574" s="160"/>
      <c r="I574" s="222"/>
      <c r="J574" s="222"/>
    </row>
    <row r="575" spans="1:20">
      <c r="A575" s="35">
        <v>1</v>
      </c>
      <c r="B575" s="183" t="s">
        <v>135</v>
      </c>
      <c r="C575" s="184">
        <f>C576+C577+C578+C579</f>
        <v>0</v>
      </c>
      <c r="I575" s="217">
        <f>I576+I577+I578+I579</f>
        <v>0</v>
      </c>
      <c r="J575" s="217">
        <f>J576+J577+J578+J579</f>
        <v>0</v>
      </c>
    </row>
    <row r="576" spans="1:20" s="160" customFormat="1">
      <c r="A576" s="35"/>
      <c r="B576" s="183"/>
      <c r="C576" s="176"/>
      <c r="D576" s="149"/>
      <c r="E576" s="149"/>
      <c r="F576" s="149"/>
      <c r="G576" s="149"/>
      <c r="H576" s="149"/>
      <c r="I576" s="222"/>
      <c r="J576" s="222"/>
      <c r="K576" s="161"/>
      <c r="O576" s="283"/>
      <c r="P576" s="283"/>
      <c r="Q576" s="283"/>
    </row>
    <row r="577" spans="1:20">
      <c r="A577" s="35"/>
      <c r="B577" s="183"/>
      <c r="C577" s="176"/>
      <c r="I577" s="222"/>
      <c r="J577" s="222"/>
    </row>
    <row r="578" spans="1:20">
      <c r="A578" s="35"/>
      <c r="B578" s="183"/>
      <c r="C578" s="176"/>
      <c r="I578" s="222"/>
      <c r="J578" s="222"/>
    </row>
    <row r="579" spans="1:20">
      <c r="A579" s="35"/>
      <c r="B579" s="183"/>
      <c r="C579" s="176"/>
      <c r="I579" s="222"/>
      <c r="J579" s="222"/>
    </row>
    <row r="580" spans="1:20">
      <c r="A580" s="226"/>
      <c r="B580" s="227" t="s">
        <v>73</v>
      </c>
      <c r="C580" s="228">
        <f>C575</f>
        <v>0</v>
      </c>
      <c r="I580" s="217">
        <f>I575</f>
        <v>0</v>
      </c>
      <c r="J580" s="217">
        <f>J575</f>
        <v>0</v>
      </c>
    </row>
    <row r="582" spans="1:20">
      <c r="A582" s="2014" t="s">
        <v>615</v>
      </c>
      <c r="B582" s="2014"/>
      <c r="C582" s="2014"/>
      <c r="D582" s="2014"/>
      <c r="E582" s="2014"/>
      <c r="F582" s="2014"/>
      <c r="G582" s="2014"/>
      <c r="H582" s="2014"/>
      <c r="I582" s="2014"/>
      <c r="J582" s="2014"/>
    </row>
    <row r="583" spans="1:20">
      <c r="A583" s="266"/>
      <c r="B583" s="266"/>
      <c r="C583" s="266"/>
      <c r="D583" s="266"/>
      <c r="E583" s="266"/>
      <c r="F583" s="266"/>
      <c r="G583" s="266"/>
      <c r="H583" s="266"/>
      <c r="I583" s="266"/>
      <c r="J583" s="266"/>
    </row>
    <row r="584" spans="1:20">
      <c r="A584" s="2004" t="s">
        <v>504</v>
      </c>
      <c r="B584" s="2004"/>
      <c r="C584" s="2004"/>
      <c r="D584" s="2004"/>
      <c r="E584" s="2004"/>
      <c r="F584" s="2004"/>
      <c r="G584" s="2004"/>
      <c r="H584" s="2004"/>
      <c r="I584" s="2004"/>
      <c r="J584" s="2004"/>
      <c r="K584" s="205"/>
    </row>
    <row r="585" spans="1:20">
      <c r="I585" s="1986" t="s">
        <v>545</v>
      </c>
      <c r="J585" s="1986"/>
      <c r="K585" s="266"/>
    </row>
    <row r="586" spans="1:20" s="33" customFormat="1" ht="54">
      <c r="A586" s="35" t="s">
        <v>77</v>
      </c>
      <c r="B586" s="35" t="s">
        <v>67</v>
      </c>
      <c r="C586" s="35" t="s">
        <v>134</v>
      </c>
      <c r="D586" s="149"/>
      <c r="E586" s="149"/>
      <c r="F586" s="149"/>
      <c r="G586" s="149"/>
      <c r="H586" s="149"/>
      <c r="I586" s="215" t="s">
        <v>186</v>
      </c>
      <c r="J586" s="215" t="s">
        <v>546</v>
      </c>
      <c r="K586" s="163"/>
      <c r="L586" s="57"/>
      <c r="M586" s="57"/>
      <c r="O586" s="284"/>
      <c r="P586" s="291"/>
      <c r="Q586" s="291"/>
      <c r="R586" s="174"/>
      <c r="S586" s="174"/>
      <c r="T586" s="174"/>
    </row>
    <row r="587" spans="1:20">
      <c r="A587" s="173">
        <v>1</v>
      </c>
      <c r="B587" s="173">
        <v>2</v>
      </c>
      <c r="C587" s="173">
        <v>3</v>
      </c>
      <c r="D587" s="160"/>
      <c r="E587" s="160"/>
      <c r="F587" s="160"/>
      <c r="G587" s="160"/>
      <c r="H587" s="160"/>
      <c r="I587" s="222"/>
      <c r="J587" s="222"/>
    </row>
    <row r="588" spans="1:20">
      <c r="A588" s="35">
        <v>1</v>
      </c>
      <c r="B588" s="183"/>
      <c r="C588" s="184"/>
      <c r="I588" s="220"/>
      <c r="J588" s="220"/>
    </row>
    <row r="589" spans="1:20" s="160" customFormat="1">
      <c r="A589" s="35"/>
      <c r="B589" s="183"/>
      <c r="C589" s="176"/>
      <c r="D589" s="149"/>
      <c r="E589" s="149"/>
      <c r="F589" s="149"/>
      <c r="G589" s="149"/>
      <c r="H589" s="149"/>
      <c r="I589" s="222"/>
      <c r="J589" s="222"/>
      <c r="K589" s="161"/>
      <c r="O589" s="283"/>
      <c r="P589" s="283"/>
      <c r="Q589" s="283"/>
    </row>
    <row r="590" spans="1:20">
      <c r="A590" s="35"/>
      <c r="B590" s="183"/>
      <c r="C590" s="176"/>
      <c r="I590" s="222"/>
      <c r="J590" s="222"/>
    </row>
    <row r="591" spans="1:20">
      <c r="A591" s="35"/>
      <c r="B591" s="183"/>
      <c r="C591" s="176"/>
      <c r="I591" s="222"/>
      <c r="J591" s="222"/>
    </row>
    <row r="592" spans="1:20">
      <c r="A592" s="35"/>
      <c r="B592" s="183"/>
      <c r="C592" s="176"/>
      <c r="I592" s="222"/>
      <c r="J592" s="222"/>
    </row>
    <row r="593" spans="1:20">
      <c r="A593" s="226"/>
      <c r="B593" s="227" t="s">
        <v>73</v>
      </c>
      <c r="C593" s="228">
        <f>SUM(C588:C592)</f>
        <v>0</v>
      </c>
      <c r="I593" s="217">
        <f>SUM(I588:I592)</f>
        <v>0</v>
      </c>
      <c r="J593" s="217">
        <f>SUM(J588:J592)</f>
        <v>0</v>
      </c>
    </row>
    <row r="595" spans="1:20">
      <c r="A595" s="2004" t="s">
        <v>508</v>
      </c>
      <c r="B595" s="2004"/>
      <c r="C595" s="2004"/>
      <c r="D595" s="2004"/>
      <c r="E595" s="2004"/>
      <c r="F595" s="2004"/>
      <c r="G595" s="2004"/>
      <c r="H595" s="2004"/>
      <c r="I595" s="2004"/>
      <c r="J595" s="2004"/>
    </row>
    <row r="596" spans="1:20">
      <c r="I596" s="1986" t="s">
        <v>545</v>
      </c>
      <c r="J596" s="1986"/>
    </row>
    <row r="597" spans="1:20" s="33" customFormat="1" ht="54">
      <c r="A597" s="35" t="s">
        <v>77</v>
      </c>
      <c r="B597" s="35" t="s">
        <v>67</v>
      </c>
      <c r="C597" s="35" t="s">
        <v>134</v>
      </c>
      <c r="D597" s="149"/>
      <c r="E597" s="149"/>
      <c r="F597" s="149"/>
      <c r="G597" s="149"/>
      <c r="H597" s="149"/>
      <c r="I597" s="215" t="s">
        <v>186</v>
      </c>
      <c r="J597" s="215" t="s">
        <v>546</v>
      </c>
      <c r="K597" s="163"/>
      <c r="L597" s="57"/>
      <c r="M597" s="57"/>
      <c r="O597" s="284"/>
      <c r="P597" s="291"/>
      <c r="Q597" s="291"/>
      <c r="R597" s="174"/>
      <c r="S597" s="174"/>
      <c r="T597" s="174"/>
    </row>
    <row r="598" spans="1:20">
      <c r="A598" s="173">
        <v>1</v>
      </c>
      <c r="B598" s="173">
        <v>2</v>
      </c>
      <c r="C598" s="173">
        <v>3</v>
      </c>
      <c r="D598" s="160"/>
      <c r="E598" s="160"/>
      <c r="F598" s="160"/>
      <c r="G598" s="160"/>
      <c r="H598" s="160"/>
      <c r="I598" s="222"/>
      <c r="J598" s="222"/>
    </row>
    <row r="599" spans="1:20">
      <c r="A599" s="35">
        <v>1</v>
      </c>
      <c r="B599" s="183"/>
      <c r="C599" s="184"/>
      <c r="I599" s="220"/>
      <c r="J599" s="220"/>
    </row>
    <row r="600" spans="1:20" s="160" customFormat="1">
      <c r="A600" s="35"/>
      <c r="B600" s="183"/>
      <c r="C600" s="176"/>
      <c r="D600" s="149"/>
      <c r="E600" s="149"/>
      <c r="F600" s="149"/>
      <c r="G600" s="149"/>
      <c r="H600" s="149"/>
      <c r="I600" s="222"/>
      <c r="J600" s="222"/>
      <c r="K600" s="161"/>
      <c r="O600" s="283"/>
      <c r="P600" s="283"/>
      <c r="Q600" s="283"/>
    </row>
    <row r="601" spans="1:20">
      <c r="A601" s="35"/>
      <c r="B601" s="183"/>
      <c r="C601" s="176"/>
      <c r="I601" s="222"/>
      <c r="J601" s="222"/>
    </row>
    <row r="602" spans="1:20">
      <c r="A602" s="35"/>
      <c r="B602" s="183"/>
      <c r="C602" s="176"/>
      <c r="I602" s="222"/>
      <c r="J602" s="222"/>
    </row>
    <row r="603" spans="1:20">
      <c r="A603" s="35"/>
      <c r="B603" s="183"/>
      <c r="C603" s="176"/>
      <c r="I603" s="222"/>
      <c r="J603" s="222"/>
    </row>
    <row r="604" spans="1:20">
      <c r="A604" s="226"/>
      <c r="B604" s="227" t="s">
        <v>73</v>
      </c>
      <c r="C604" s="228">
        <f>SUM(C599:C603)</f>
        <v>0</v>
      </c>
      <c r="I604" s="217">
        <f>SUM(I599:I603)</f>
        <v>0</v>
      </c>
      <c r="J604" s="217">
        <f>SUM(J599:J603)</f>
        <v>0</v>
      </c>
    </row>
    <row r="606" spans="1:20">
      <c r="A606" s="2004" t="s">
        <v>509</v>
      </c>
      <c r="B606" s="2004"/>
      <c r="C606" s="2004"/>
      <c r="D606" s="2004"/>
      <c r="E606" s="2004"/>
      <c r="F606" s="2004"/>
      <c r="G606" s="2004"/>
      <c r="H606" s="2004"/>
      <c r="I606" s="2004"/>
      <c r="J606" s="2004"/>
    </row>
    <row r="607" spans="1:20">
      <c r="I607" s="1986" t="s">
        <v>545</v>
      </c>
      <c r="J607" s="1986"/>
    </row>
    <row r="608" spans="1:20" s="33" customFormat="1" ht="54">
      <c r="A608" s="35" t="s">
        <v>77</v>
      </c>
      <c r="B608" s="35" t="s">
        <v>67</v>
      </c>
      <c r="C608" s="35" t="s">
        <v>134</v>
      </c>
      <c r="D608" s="149"/>
      <c r="E608" s="149"/>
      <c r="F608" s="149"/>
      <c r="G608" s="149"/>
      <c r="H608" s="149"/>
      <c r="I608" s="215" t="s">
        <v>186</v>
      </c>
      <c r="J608" s="215" t="s">
        <v>546</v>
      </c>
      <c r="K608" s="163"/>
      <c r="L608" s="57"/>
      <c r="M608" s="57"/>
      <c r="O608" s="284"/>
      <c r="P608" s="291"/>
      <c r="Q608" s="291"/>
      <c r="R608" s="174"/>
      <c r="S608" s="174"/>
      <c r="T608" s="174"/>
    </row>
    <row r="609" spans="1:20">
      <c r="A609" s="173">
        <v>1</v>
      </c>
      <c r="B609" s="173">
        <v>2</v>
      </c>
      <c r="C609" s="173">
        <v>3</v>
      </c>
      <c r="D609" s="160"/>
      <c r="E609" s="160"/>
      <c r="F609" s="160"/>
      <c r="G609" s="160"/>
      <c r="H609" s="160"/>
      <c r="I609" s="222"/>
      <c r="J609" s="222"/>
    </row>
    <row r="610" spans="1:20">
      <c r="A610" s="35">
        <v>1</v>
      </c>
      <c r="B610" s="183"/>
      <c r="C610" s="184"/>
      <c r="I610" s="220"/>
      <c r="J610" s="220"/>
    </row>
    <row r="611" spans="1:20" s="160" customFormat="1">
      <c r="A611" s="35"/>
      <c r="B611" s="183"/>
      <c r="C611" s="176"/>
      <c r="D611" s="149"/>
      <c r="E611" s="149"/>
      <c r="F611" s="149"/>
      <c r="G611" s="149"/>
      <c r="H611" s="149"/>
      <c r="I611" s="222"/>
      <c r="J611" s="222"/>
      <c r="K611" s="161"/>
      <c r="O611" s="283"/>
      <c r="P611" s="283"/>
      <c r="Q611" s="283"/>
    </row>
    <row r="612" spans="1:20">
      <c r="A612" s="35"/>
      <c r="B612" s="183"/>
      <c r="C612" s="176"/>
      <c r="I612" s="222"/>
      <c r="J612" s="222"/>
    </row>
    <row r="613" spans="1:20">
      <c r="A613" s="35"/>
      <c r="B613" s="183"/>
      <c r="C613" s="176"/>
      <c r="I613" s="222"/>
      <c r="J613" s="222"/>
    </row>
    <row r="614" spans="1:20">
      <c r="A614" s="35"/>
      <c r="B614" s="183"/>
      <c r="C614" s="176"/>
      <c r="I614" s="222"/>
      <c r="J614" s="222"/>
    </row>
    <row r="615" spans="1:20">
      <c r="A615" s="226"/>
      <c r="B615" s="227" t="s">
        <v>73</v>
      </c>
      <c r="C615" s="228">
        <f>SUM(C610:C614)</f>
        <v>0</v>
      </c>
      <c r="I615" s="217">
        <f>SUM(I610:I614)</f>
        <v>0</v>
      </c>
      <c r="J615" s="217">
        <f>SUM(J610:J614)</f>
        <v>0</v>
      </c>
    </row>
    <row r="617" spans="1:20">
      <c r="A617" s="2004" t="s">
        <v>510</v>
      </c>
      <c r="B617" s="2004"/>
      <c r="C617" s="2004"/>
      <c r="D617" s="2004"/>
      <c r="E617" s="2004"/>
      <c r="F617" s="2004"/>
      <c r="G617" s="2004"/>
      <c r="H617" s="2004"/>
      <c r="I617" s="2004"/>
      <c r="J617" s="2004"/>
    </row>
    <row r="618" spans="1:20">
      <c r="I618" s="1986" t="s">
        <v>545</v>
      </c>
      <c r="J618" s="1986"/>
    </row>
    <row r="619" spans="1:20" s="33" customFormat="1" ht="54">
      <c r="A619" s="35" t="s">
        <v>77</v>
      </c>
      <c r="B619" s="35" t="s">
        <v>67</v>
      </c>
      <c r="C619" s="35" t="s">
        <v>134</v>
      </c>
      <c r="D619" s="149"/>
      <c r="E619" s="149"/>
      <c r="F619" s="149"/>
      <c r="G619" s="149"/>
      <c r="H619" s="149"/>
      <c r="I619" s="215" t="s">
        <v>186</v>
      </c>
      <c r="J619" s="215" t="s">
        <v>546</v>
      </c>
      <c r="K619" s="163"/>
      <c r="L619" s="57"/>
      <c r="M619" s="57"/>
      <c r="O619" s="284"/>
      <c r="P619" s="291"/>
      <c r="Q619" s="291"/>
      <c r="R619" s="174"/>
      <c r="S619" s="174"/>
      <c r="T619" s="174"/>
    </row>
    <row r="620" spans="1:20">
      <c r="A620" s="173">
        <v>1</v>
      </c>
      <c r="B620" s="173">
        <v>2</v>
      </c>
      <c r="C620" s="173">
        <v>3</v>
      </c>
      <c r="D620" s="160"/>
      <c r="E620" s="160"/>
      <c r="F620" s="160"/>
      <c r="G620" s="160"/>
      <c r="H620" s="160"/>
      <c r="I620" s="222"/>
      <c r="J620" s="222"/>
    </row>
    <row r="621" spans="1:20">
      <c r="A621" s="35">
        <v>1</v>
      </c>
      <c r="B621" s="183"/>
      <c r="C621" s="184"/>
      <c r="I621" s="220"/>
      <c r="J621" s="220"/>
    </row>
    <row r="622" spans="1:20" s="160" customFormat="1">
      <c r="A622" s="35"/>
      <c r="B622" s="183"/>
      <c r="C622" s="176"/>
      <c r="D622" s="149"/>
      <c r="E622" s="149"/>
      <c r="F622" s="149"/>
      <c r="G622" s="149"/>
      <c r="H622" s="149"/>
      <c r="I622" s="222"/>
      <c r="J622" s="222"/>
      <c r="K622" s="161"/>
      <c r="O622" s="283"/>
      <c r="P622" s="283"/>
      <c r="Q622" s="283"/>
    </row>
    <row r="623" spans="1:20">
      <c r="A623" s="35"/>
      <c r="B623" s="183"/>
      <c r="C623" s="176"/>
      <c r="I623" s="222"/>
      <c r="J623" s="222"/>
    </row>
    <row r="624" spans="1:20">
      <c r="A624" s="35"/>
      <c r="B624" s="183"/>
      <c r="C624" s="176"/>
      <c r="I624" s="222"/>
      <c r="J624" s="222"/>
    </row>
    <row r="625" spans="1:20">
      <c r="A625" s="35"/>
      <c r="B625" s="183"/>
      <c r="C625" s="176"/>
      <c r="I625" s="222"/>
      <c r="J625" s="222"/>
    </row>
    <row r="626" spans="1:20">
      <c r="A626" s="226"/>
      <c r="B626" s="227" t="s">
        <v>73</v>
      </c>
      <c r="C626" s="228">
        <f>SUM(C621:C625)</f>
        <v>0</v>
      </c>
      <c r="I626" s="217">
        <f>SUM(I621:I625)</f>
        <v>0</v>
      </c>
      <c r="J626" s="217">
        <f>SUM(J621:J625)</f>
        <v>0</v>
      </c>
    </row>
    <row r="629" spans="1:20" ht="52.5" customHeight="1">
      <c r="A629" s="2014" t="s">
        <v>614</v>
      </c>
      <c r="B629" s="2014"/>
      <c r="C629" s="2014"/>
      <c r="D629" s="2014"/>
      <c r="E629" s="2014"/>
      <c r="F629" s="2014"/>
      <c r="G629" s="2014"/>
      <c r="H629" s="2014"/>
      <c r="I629" s="2014"/>
      <c r="J629" s="2014"/>
    </row>
    <row r="631" spans="1:20">
      <c r="A631" s="2004" t="s">
        <v>511</v>
      </c>
      <c r="B631" s="2004"/>
      <c r="C631" s="2004"/>
      <c r="D631" s="2004"/>
      <c r="E631" s="2004"/>
      <c r="F631" s="2004"/>
      <c r="G631" s="2004"/>
      <c r="H631" s="2004"/>
      <c r="I631" s="2004"/>
      <c r="J631" s="2004"/>
      <c r="K631" s="205"/>
    </row>
    <row r="632" spans="1:20">
      <c r="I632" s="1986" t="s">
        <v>545</v>
      </c>
      <c r="J632" s="1986"/>
    </row>
    <row r="633" spans="1:20" s="33" customFormat="1" ht="54">
      <c r="A633" s="35" t="s">
        <v>77</v>
      </c>
      <c r="B633" s="35" t="s">
        <v>67</v>
      </c>
      <c r="C633" s="260" t="s">
        <v>505</v>
      </c>
      <c r="D633" s="260" t="s">
        <v>506</v>
      </c>
      <c r="E633" s="260" t="s">
        <v>507</v>
      </c>
      <c r="F633" s="149"/>
      <c r="G633" s="149"/>
      <c r="H633" s="149"/>
      <c r="I633" s="215" t="s">
        <v>186</v>
      </c>
      <c r="J633" s="215" t="s">
        <v>546</v>
      </c>
      <c r="K633" s="163"/>
      <c r="L633" s="57"/>
      <c r="M633" s="57"/>
      <c r="O633" s="284"/>
      <c r="P633" s="291"/>
      <c r="Q633" s="291"/>
      <c r="R633" s="174"/>
      <c r="S633" s="174"/>
      <c r="T633" s="174"/>
    </row>
    <row r="634" spans="1:20">
      <c r="A634" s="173">
        <v>1</v>
      </c>
      <c r="B634" s="173">
        <v>2</v>
      </c>
      <c r="C634" s="195">
        <v>3</v>
      </c>
      <c r="D634" s="195">
        <v>4</v>
      </c>
      <c r="E634" s="195">
        <v>5</v>
      </c>
      <c r="F634" s="160"/>
      <c r="G634" s="160"/>
      <c r="H634" s="160"/>
      <c r="I634" s="220"/>
      <c r="J634" s="220"/>
    </row>
    <row r="635" spans="1:20">
      <c r="A635" s="35">
        <v>1</v>
      </c>
      <c r="B635" s="183"/>
      <c r="C635" s="176"/>
      <c r="D635" s="35"/>
      <c r="E635" s="176"/>
      <c r="I635" s="220"/>
      <c r="J635" s="220"/>
    </row>
    <row r="636" spans="1:20" s="160" customFormat="1">
      <c r="A636" s="35"/>
      <c r="B636" s="183"/>
      <c r="C636" s="258"/>
      <c r="D636" s="260"/>
      <c r="E636" s="258"/>
      <c r="F636" s="149"/>
      <c r="G636" s="149"/>
      <c r="H636" s="149"/>
      <c r="I636" s="220"/>
      <c r="J636" s="220"/>
      <c r="K636" s="161"/>
      <c r="O636" s="283"/>
      <c r="P636" s="283"/>
      <c r="Q636" s="283"/>
    </row>
    <row r="637" spans="1:20">
      <c r="A637" s="35"/>
      <c r="B637" s="183"/>
      <c r="C637" s="258"/>
      <c r="D637" s="260"/>
      <c r="E637" s="258"/>
      <c r="I637" s="220"/>
      <c r="J637" s="220"/>
    </row>
    <row r="638" spans="1:20">
      <c r="A638" s="226"/>
      <c r="B638" s="227" t="s">
        <v>73</v>
      </c>
      <c r="C638" s="226" t="s">
        <v>74</v>
      </c>
      <c r="D638" s="226" t="s">
        <v>74</v>
      </c>
      <c r="E638" s="228">
        <f>E635</f>
        <v>0</v>
      </c>
      <c r="I638" s="217">
        <f>SUM(I635:I637)</f>
        <v>0</v>
      </c>
      <c r="J638" s="217">
        <f>SUM(J635:J637)</f>
        <v>0</v>
      </c>
    </row>
    <row r="640" spans="1:20">
      <c r="A640" s="2004" t="s">
        <v>512</v>
      </c>
      <c r="B640" s="2004"/>
      <c r="C640" s="2004"/>
      <c r="D640" s="2004"/>
      <c r="E640" s="2004"/>
      <c r="F640" s="2004"/>
      <c r="G640" s="2004"/>
      <c r="H640" s="2004"/>
      <c r="I640" s="2004"/>
      <c r="J640" s="2004"/>
    </row>
    <row r="641" spans="1:20">
      <c r="I641" s="1986" t="s">
        <v>545</v>
      </c>
      <c r="J641" s="1986"/>
    </row>
    <row r="642" spans="1:20" s="33" customFormat="1" ht="54">
      <c r="A642" s="35" t="s">
        <v>77</v>
      </c>
      <c r="B642" s="35" t="s">
        <v>67</v>
      </c>
      <c r="C642" s="260" t="s">
        <v>505</v>
      </c>
      <c r="D642" s="260" t="s">
        <v>506</v>
      </c>
      <c r="E642" s="260" t="s">
        <v>507</v>
      </c>
      <c r="F642" s="149"/>
      <c r="G642" s="149"/>
      <c r="H642" s="149"/>
      <c r="I642" s="215" t="s">
        <v>186</v>
      </c>
      <c r="J642" s="215" t="s">
        <v>546</v>
      </c>
      <c r="K642" s="163"/>
      <c r="L642" s="57"/>
      <c r="M642" s="57"/>
      <c r="O642" s="284"/>
      <c r="P642" s="291"/>
      <c r="Q642" s="291"/>
      <c r="R642" s="174"/>
      <c r="S642" s="174"/>
      <c r="T642" s="174"/>
    </row>
    <row r="643" spans="1:20">
      <c r="A643" s="173">
        <v>1</v>
      </c>
      <c r="B643" s="173">
        <v>2</v>
      </c>
      <c r="C643" s="195">
        <v>3</v>
      </c>
      <c r="D643" s="195">
        <v>4</v>
      </c>
      <c r="E643" s="195">
        <v>5</v>
      </c>
      <c r="F643" s="160"/>
      <c r="G643" s="160"/>
      <c r="H643" s="160"/>
      <c r="I643" s="220"/>
      <c r="J643" s="220"/>
    </row>
    <row r="644" spans="1:20">
      <c r="A644" s="35">
        <v>1</v>
      </c>
      <c r="B644" s="183"/>
      <c r="C644" s="176"/>
      <c r="D644" s="35"/>
      <c r="E644" s="176"/>
      <c r="I644" s="220"/>
      <c r="J644" s="220"/>
    </row>
    <row r="645" spans="1:20" s="160" customFormat="1">
      <c r="A645" s="35"/>
      <c r="B645" s="183"/>
      <c r="C645" s="258"/>
      <c r="D645" s="260"/>
      <c r="E645" s="258"/>
      <c r="F645" s="149"/>
      <c r="G645" s="149"/>
      <c r="H645" s="149"/>
      <c r="I645" s="220"/>
      <c r="J645" s="220"/>
      <c r="K645" s="161"/>
      <c r="O645" s="283"/>
      <c r="P645" s="283"/>
      <c r="Q645" s="283"/>
    </row>
    <row r="646" spans="1:20">
      <c r="A646" s="35"/>
      <c r="B646" s="183"/>
      <c r="C646" s="258"/>
      <c r="D646" s="260"/>
      <c r="E646" s="258"/>
      <c r="I646" s="220"/>
      <c r="J646" s="220"/>
    </row>
    <row r="647" spans="1:20">
      <c r="A647" s="226"/>
      <c r="B647" s="227" t="s">
        <v>73</v>
      </c>
      <c r="C647" s="226" t="s">
        <v>74</v>
      </c>
      <c r="D647" s="226" t="s">
        <v>74</v>
      </c>
      <c r="E647" s="228">
        <f>E644</f>
        <v>0</v>
      </c>
      <c r="I647" s="217">
        <f>SUM(I644:I646)</f>
        <v>0</v>
      </c>
      <c r="J647" s="217">
        <f>SUM(J644:J646)</f>
        <v>0</v>
      </c>
    </row>
    <row r="650" spans="1:20" ht="48" customHeight="1">
      <c r="A650" s="2014" t="s">
        <v>613</v>
      </c>
      <c r="B650" s="2014"/>
      <c r="C650" s="2014"/>
      <c r="D650" s="2014"/>
      <c r="E650" s="2014"/>
      <c r="F650" s="2014"/>
      <c r="G650" s="2014"/>
      <c r="H650" s="2014"/>
      <c r="I650" s="2014"/>
      <c r="J650" s="2014"/>
    </row>
    <row r="652" spans="1:20">
      <c r="A652" s="2017" t="s">
        <v>513</v>
      </c>
      <c r="B652" s="2017"/>
      <c r="C652" s="2017"/>
      <c r="D652" s="2017"/>
      <c r="E652" s="2017"/>
      <c r="F652" s="2017"/>
      <c r="G652" s="2017"/>
      <c r="H652" s="2017"/>
      <c r="I652" s="2017"/>
      <c r="J652" s="2017"/>
      <c r="K652" s="205"/>
    </row>
    <row r="653" spans="1:20">
      <c r="A653" s="53"/>
      <c r="B653" s="32"/>
      <c r="C653" s="38"/>
      <c r="D653" s="38"/>
      <c r="E653" s="38"/>
      <c r="F653" s="38"/>
      <c r="I653" s="1986" t="s">
        <v>545</v>
      </c>
      <c r="J653" s="1986"/>
    </row>
    <row r="654" spans="1:20" ht="54">
      <c r="A654" s="260" t="s">
        <v>77</v>
      </c>
      <c r="B654" s="260" t="s">
        <v>67</v>
      </c>
      <c r="C654" s="260" t="s">
        <v>124</v>
      </c>
      <c r="D654" s="260" t="s">
        <v>125</v>
      </c>
      <c r="E654" s="260" t="s">
        <v>126</v>
      </c>
      <c r="I654" s="215" t="s">
        <v>186</v>
      </c>
      <c r="J654" s="215" t="s">
        <v>546</v>
      </c>
      <c r="K654" s="209"/>
    </row>
    <row r="655" spans="1:20">
      <c r="A655" s="195">
        <v>1</v>
      </c>
      <c r="B655" s="195">
        <v>2</v>
      </c>
      <c r="C655" s="195">
        <v>3</v>
      </c>
      <c r="D655" s="195">
        <v>4</v>
      </c>
      <c r="E655" s="195">
        <v>5</v>
      </c>
      <c r="F655" s="160"/>
      <c r="G655" s="160"/>
      <c r="H655" s="160"/>
      <c r="I655" s="220"/>
      <c r="J655" s="220"/>
    </row>
    <row r="656" spans="1:20">
      <c r="A656" s="264"/>
      <c r="B656" s="47"/>
      <c r="C656" s="260"/>
      <c r="D656" s="34"/>
      <c r="E656" s="258"/>
      <c r="I656" s="220"/>
      <c r="J656" s="220"/>
    </row>
    <row r="657" spans="1:17" s="160" customFormat="1">
      <c r="A657" s="260"/>
      <c r="B657" s="31"/>
      <c r="C657" s="260"/>
      <c r="D657" s="34"/>
      <c r="E657" s="258"/>
      <c r="F657" s="149"/>
      <c r="G657" s="149"/>
      <c r="H657" s="149"/>
      <c r="I657" s="220"/>
      <c r="J657" s="220"/>
      <c r="K657" s="161"/>
      <c r="O657" s="283"/>
      <c r="P657" s="283"/>
      <c r="Q657" s="283"/>
    </row>
    <row r="658" spans="1:17">
      <c r="A658" s="260"/>
      <c r="B658" s="31"/>
      <c r="C658" s="260"/>
      <c r="D658" s="34"/>
      <c r="E658" s="258"/>
      <c r="I658" s="220"/>
      <c r="J658" s="220"/>
    </row>
    <row r="659" spans="1:17">
      <c r="A659" s="226"/>
      <c r="B659" s="227" t="s">
        <v>73</v>
      </c>
      <c r="C659" s="226" t="s">
        <v>74</v>
      </c>
      <c r="D659" s="226" t="s">
        <v>74</v>
      </c>
      <c r="E659" s="228">
        <f>SUM(E656:E658)</f>
        <v>0</v>
      </c>
      <c r="I659" s="217">
        <f>SUM(I656:I658)</f>
        <v>0</v>
      </c>
      <c r="J659" s="217">
        <f>SUM(J656:J658)</f>
        <v>0</v>
      </c>
    </row>
    <row r="660" spans="1:17">
      <c r="A660" s="51"/>
      <c r="B660" s="52"/>
      <c r="C660" s="51"/>
      <c r="D660" s="51"/>
      <c r="E660" s="51"/>
      <c r="F660" s="51"/>
    </row>
    <row r="661" spans="1:17">
      <c r="A661" s="2016" t="s">
        <v>491</v>
      </c>
      <c r="B661" s="2016"/>
      <c r="C661" s="2016"/>
      <c r="D661" s="2016"/>
      <c r="E661" s="2016"/>
      <c r="F661" s="2016"/>
      <c r="G661" s="2016"/>
      <c r="H661" s="2016"/>
      <c r="I661" s="2016"/>
      <c r="J661" s="2016"/>
    </row>
    <row r="662" spans="1:17">
      <c r="A662" s="51"/>
      <c r="B662" s="32"/>
      <c r="C662" s="38"/>
      <c r="D662" s="38"/>
      <c r="E662" s="38"/>
      <c r="F662" s="38"/>
      <c r="I662" s="1986" t="s">
        <v>545</v>
      </c>
      <c r="J662" s="1986"/>
    </row>
    <row r="663" spans="1:17" ht="54">
      <c r="A663" s="260" t="s">
        <v>77</v>
      </c>
      <c r="B663" s="260" t="s">
        <v>67</v>
      </c>
      <c r="C663" s="260" t="s">
        <v>127</v>
      </c>
      <c r="D663" s="260" t="s">
        <v>490</v>
      </c>
      <c r="F663" s="38"/>
      <c r="I663" s="215" t="s">
        <v>186</v>
      </c>
      <c r="J663" s="215" t="s">
        <v>546</v>
      </c>
      <c r="K663" s="210"/>
    </row>
    <row r="664" spans="1:17">
      <c r="A664" s="195">
        <v>1</v>
      </c>
      <c r="B664" s="195">
        <v>2</v>
      </c>
      <c r="C664" s="195">
        <v>3</v>
      </c>
      <c r="D664" s="195">
        <v>4</v>
      </c>
      <c r="E664" s="160"/>
      <c r="F664" s="14"/>
      <c r="G664" s="160"/>
      <c r="H664" s="160"/>
      <c r="I664" s="220"/>
      <c r="J664" s="220"/>
    </row>
    <row r="665" spans="1:17">
      <c r="A665" s="260"/>
      <c r="B665" s="47"/>
      <c r="C665" s="34"/>
      <c r="D665" s="258"/>
      <c r="F665" s="38"/>
      <c r="I665" s="220"/>
      <c r="J665" s="220"/>
    </row>
    <row r="666" spans="1:17" s="160" customFormat="1">
      <c r="A666" s="260"/>
      <c r="B666" s="31"/>
      <c r="C666" s="34"/>
      <c r="D666" s="258"/>
      <c r="E666" s="149"/>
      <c r="F666" s="38"/>
      <c r="G666" s="149"/>
      <c r="H666" s="149"/>
      <c r="I666" s="220"/>
      <c r="J666" s="220"/>
      <c r="K666" s="161"/>
      <c r="O666" s="283"/>
      <c r="P666" s="283"/>
      <c r="Q666" s="283"/>
    </row>
    <row r="667" spans="1:17">
      <c r="A667" s="260"/>
      <c r="B667" s="31"/>
      <c r="C667" s="34"/>
      <c r="D667" s="258"/>
      <c r="F667" s="38"/>
      <c r="I667" s="220"/>
      <c r="J667" s="220"/>
    </row>
    <row r="668" spans="1:17">
      <c r="A668" s="226"/>
      <c r="B668" s="227" t="s">
        <v>73</v>
      </c>
      <c r="C668" s="226" t="s">
        <v>74</v>
      </c>
      <c r="D668" s="228">
        <f>SUM(D665:D667)</f>
        <v>0</v>
      </c>
      <c r="F668" s="38"/>
      <c r="I668" s="217">
        <f>SUM(I665:I667)</f>
        <v>0</v>
      </c>
      <c r="J668" s="217">
        <f>SUM(J665:J667)</f>
        <v>0</v>
      </c>
    </row>
    <row r="669" spans="1:17">
      <c r="A669" s="51"/>
      <c r="B669" s="52"/>
      <c r="C669" s="51"/>
      <c r="D669" s="51"/>
      <c r="E669" s="51"/>
      <c r="F669" s="51"/>
    </row>
    <row r="670" spans="1:17">
      <c r="A670" s="2016" t="s">
        <v>514</v>
      </c>
      <c r="B670" s="2016"/>
      <c r="C670" s="2016"/>
      <c r="D670" s="2016"/>
      <c r="E670" s="2016"/>
      <c r="F670" s="2016"/>
      <c r="G670" s="2016"/>
      <c r="H670" s="2016"/>
      <c r="I670" s="2016"/>
      <c r="J670" s="2016"/>
    </row>
    <row r="671" spans="1:17">
      <c r="A671" s="51"/>
      <c r="B671" s="32"/>
      <c r="C671" s="38"/>
      <c r="D671" s="38"/>
      <c r="E671" s="38"/>
      <c r="F671" s="38"/>
      <c r="I671" s="1986" t="s">
        <v>545</v>
      </c>
      <c r="J671" s="1986"/>
    </row>
    <row r="672" spans="1:17" ht="54">
      <c r="A672" s="260" t="s">
        <v>77</v>
      </c>
      <c r="B672" s="260" t="s">
        <v>67</v>
      </c>
      <c r="C672" s="260" t="s">
        <v>127</v>
      </c>
      <c r="D672" s="260" t="s">
        <v>490</v>
      </c>
      <c r="F672" s="38"/>
      <c r="I672" s="215" t="s">
        <v>186</v>
      </c>
      <c r="J672" s="215" t="s">
        <v>546</v>
      </c>
      <c r="K672" s="210"/>
    </row>
    <row r="673" spans="1:17">
      <c r="A673" s="195">
        <v>1</v>
      </c>
      <c r="B673" s="195">
        <v>2</v>
      </c>
      <c r="C673" s="195">
        <v>3</v>
      </c>
      <c r="D673" s="195">
        <v>4</v>
      </c>
      <c r="E673" s="160"/>
      <c r="F673" s="14"/>
      <c r="G673" s="160"/>
      <c r="H673" s="160"/>
      <c r="I673" s="220"/>
      <c r="J673" s="220"/>
    </row>
    <row r="674" spans="1:17">
      <c r="A674" s="260"/>
      <c r="B674" s="47"/>
      <c r="C674" s="34"/>
      <c r="D674" s="258"/>
      <c r="F674" s="38"/>
      <c r="I674" s="220"/>
      <c r="J674" s="220"/>
    </row>
    <row r="675" spans="1:17" s="160" customFormat="1">
      <c r="A675" s="260"/>
      <c r="B675" s="31"/>
      <c r="C675" s="34"/>
      <c r="D675" s="258"/>
      <c r="E675" s="149"/>
      <c r="F675" s="38"/>
      <c r="G675" s="149"/>
      <c r="H675" s="149"/>
      <c r="I675" s="220"/>
      <c r="J675" s="220"/>
      <c r="K675" s="161"/>
      <c r="O675" s="283"/>
      <c r="P675" s="283"/>
      <c r="Q675" s="283"/>
    </row>
    <row r="676" spans="1:17">
      <c r="A676" s="260"/>
      <c r="B676" s="31"/>
      <c r="C676" s="34"/>
      <c r="D676" s="258"/>
      <c r="F676" s="38"/>
      <c r="I676" s="220"/>
      <c r="J676" s="220"/>
    </row>
    <row r="677" spans="1:17">
      <c r="A677" s="226"/>
      <c r="B677" s="227" t="s">
        <v>73</v>
      </c>
      <c r="C677" s="226" t="s">
        <v>74</v>
      </c>
      <c r="D677" s="228">
        <f>SUM(D674:D676)</f>
        <v>0</v>
      </c>
      <c r="F677" s="38"/>
      <c r="I677" s="217">
        <f>SUM(I674:I676)</f>
        <v>0</v>
      </c>
      <c r="J677" s="217">
        <f>SUM(J674:J676)</f>
        <v>0</v>
      </c>
    </row>
    <row r="678" spans="1:17">
      <c r="A678" s="51"/>
      <c r="B678" s="52"/>
      <c r="C678" s="51"/>
      <c r="D678" s="51"/>
      <c r="E678" s="51"/>
      <c r="F678" s="51"/>
    </row>
    <row r="679" spans="1:17">
      <c r="A679" s="2004" t="s">
        <v>542</v>
      </c>
      <c r="B679" s="2004"/>
      <c r="C679" s="2004"/>
      <c r="D679" s="2004"/>
      <c r="E679" s="2004"/>
      <c r="F679" s="2004"/>
      <c r="G679" s="2004"/>
      <c r="H679" s="2004"/>
      <c r="I679" s="2004"/>
      <c r="J679" s="2004"/>
    </row>
    <row r="680" spans="1:17">
      <c r="A680" s="2012"/>
      <c r="B680" s="2012"/>
      <c r="C680" s="2012"/>
      <c r="D680" s="2012"/>
      <c r="E680" s="2012"/>
      <c r="F680" s="2012"/>
      <c r="I680" s="1986" t="s">
        <v>545</v>
      </c>
      <c r="J680" s="1986"/>
    </row>
    <row r="681" spans="1:17" ht="54">
      <c r="A681" s="260" t="s">
        <v>77</v>
      </c>
      <c r="B681" s="260" t="s">
        <v>67</v>
      </c>
      <c r="C681" s="260" t="s">
        <v>131</v>
      </c>
      <c r="D681" s="260" t="s">
        <v>80</v>
      </c>
      <c r="E681" s="260" t="s">
        <v>132</v>
      </c>
      <c r="F681" s="260" t="s">
        <v>33</v>
      </c>
      <c r="I681" s="215" t="s">
        <v>186</v>
      </c>
      <c r="J681" s="215" t="s">
        <v>546</v>
      </c>
      <c r="K681" s="163"/>
    </row>
    <row r="682" spans="1:17">
      <c r="A682" s="195">
        <v>1</v>
      </c>
      <c r="B682" s="195">
        <v>2</v>
      </c>
      <c r="C682" s="195">
        <v>3</v>
      </c>
      <c r="D682" s="195">
        <v>4</v>
      </c>
      <c r="E682" s="195">
        <v>5</v>
      </c>
      <c r="F682" s="195">
        <v>6</v>
      </c>
      <c r="G682" s="160"/>
      <c r="H682" s="160"/>
      <c r="I682" s="220"/>
      <c r="J682" s="220"/>
    </row>
    <row r="683" spans="1:17">
      <c r="A683" s="260">
        <v>1</v>
      </c>
      <c r="B683" s="31"/>
      <c r="C683" s="260"/>
      <c r="D683" s="260"/>
      <c r="E683" s="258" t="e">
        <f>F683/D683</f>
        <v>#DIV/0!</v>
      </c>
      <c r="F683" s="258"/>
      <c r="I683" s="220"/>
      <c r="J683" s="220"/>
    </row>
    <row r="684" spans="1:17" s="160" customFormat="1">
      <c r="A684" s="260">
        <v>2</v>
      </c>
      <c r="B684" s="31"/>
      <c r="C684" s="35"/>
      <c r="D684" s="35"/>
      <c r="E684" s="258" t="e">
        <f t="shared" ref="E684:E685" si="14">F684/D684</f>
        <v>#DIV/0!</v>
      </c>
      <c r="F684" s="258"/>
      <c r="G684" s="149"/>
      <c r="H684" s="149"/>
      <c r="I684" s="220"/>
      <c r="J684" s="220"/>
      <c r="K684" s="161"/>
      <c r="O684" s="283"/>
      <c r="P684" s="283"/>
      <c r="Q684" s="283"/>
    </row>
    <row r="685" spans="1:17">
      <c r="A685" s="260">
        <v>3</v>
      </c>
      <c r="B685" s="31"/>
      <c r="C685" s="260"/>
      <c r="D685" s="260"/>
      <c r="E685" s="258" t="e">
        <f t="shared" si="14"/>
        <v>#DIV/0!</v>
      </c>
      <c r="F685" s="258"/>
      <c r="I685" s="220"/>
      <c r="J685" s="220"/>
    </row>
    <row r="686" spans="1:17">
      <c r="A686" s="226"/>
      <c r="B686" s="227" t="s">
        <v>73</v>
      </c>
      <c r="C686" s="226" t="s">
        <v>74</v>
      </c>
      <c r="D686" s="226" t="s">
        <v>74</v>
      </c>
      <c r="E686" s="226" t="s">
        <v>74</v>
      </c>
      <c r="F686" s="228">
        <f>F685+F684+F683</f>
        <v>0</v>
      </c>
      <c r="I686" s="217">
        <f>SUM(I683:I685)</f>
        <v>0</v>
      </c>
      <c r="J686" s="217">
        <f>SUM(J683:J685)</f>
        <v>0</v>
      </c>
    </row>
    <row r="687" spans="1:17">
      <c r="A687" s="51"/>
      <c r="B687" s="52"/>
      <c r="C687" s="51"/>
      <c r="D687" s="51"/>
      <c r="E687" s="51"/>
      <c r="F687" s="51"/>
    </row>
    <row r="688" spans="1:17">
      <c r="A688" s="51"/>
      <c r="B688" s="52"/>
      <c r="C688" s="51"/>
      <c r="D688" s="51"/>
      <c r="E688" s="51"/>
      <c r="F688" s="51"/>
    </row>
    <row r="689" spans="1:17">
      <c r="A689" s="2014" t="s">
        <v>612</v>
      </c>
      <c r="B689" s="2014"/>
      <c r="C689" s="2014"/>
      <c r="D689" s="2014"/>
      <c r="E689" s="2014"/>
      <c r="F689" s="2014"/>
      <c r="G689" s="2014"/>
      <c r="H689" s="2014"/>
      <c r="I689" s="2014"/>
      <c r="J689" s="2014"/>
    </row>
    <row r="690" spans="1:17">
      <c r="A690" s="51"/>
      <c r="B690" s="52"/>
      <c r="C690" s="51"/>
      <c r="D690" s="51"/>
      <c r="E690" s="51"/>
      <c r="F690" s="51"/>
    </row>
    <row r="691" spans="1:17">
      <c r="A691" s="2009" t="s">
        <v>515</v>
      </c>
      <c r="B691" s="2009"/>
      <c r="C691" s="2009"/>
      <c r="D691" s="2009"/>
      <c r="E691" s="2009"/>
      <c r="F691" s="2009"/>
      <c r="G691" s="2009"/>
      <c r="H691" s="2009"/>
      <c r="I691" s="2009"/>
      <c r="J691" s="2009"/>
      <c r="K691" s="205"/>
    </row>
    <row r="692" spans="1:17">
      <c r="A692" s="259"/>
      <c r="B692" s="55"/>
      <c r="C692" s="259"/>
      <c r="D692" s="259"/>
      <c r="E692" s="259"/>
      <c r="F692" s="259"/>
      <c r="I692" s="1986" t="s">
        <v>545</v>
      </c>
      <c r="J692" s="1986"/>
    </row>
    <row r="693" spans="1:17" ht="54">
      <c r="A693" s="260" t="s">
        <v>77</v>
      </c>
      <c r="B693" s="260" t="s">
        <v>67</v>
      </c>
      <c r="C693" s="260" t="s">
        <v>118</v>
      </c>
      <c r="D693" s="260" t="s">
        <v>112</v>
      </c>
      <c r="E693" s="260" t="s">
        <v>113</v>
      </c>
      <c r="F693" s="260" t="s">
        <v>532</v>
      </c>
      <c r="I693" s="215" t="s">
        <v>186</v>
      </c>
      <c r="J693" s="215" t="s">
        <v>546</v>
      </c>
      <c r="K693" s="204"/>
    </row>
    <row r="694" spans="1:17">
      <c r="A694" s="195">
        <v>1</v>
      </c>
      <c r="B694" s="195">
        <v>2</v>
      </c>
      <c r="C694" s="195">
        <v>3</v>
      </c>
      <c r="D694" s="195">
        <v>4</v>
      </c>
      <c r="E694" s="195">
        <v>5</v>
      </c>
      <c r="F694" s="195">
        <v>6</v>
      </c>
      <c r="G694" s="160"/>
      <c r="H694" s="160"/>
      <c r="I694" s="220"/>
      <c r="J694" s="220"/>
    </row>
    <row r="695" spans="1:17">
      <c r="A695" s="260">
        <v>1</v>
      </c>
      <c r="B695" s="31" t="s">
        <v>114</v>
      </c>
      <c r="C695" s="260"/>
      <c r="D695" s="260"/>
      <c r="E695" s="258" t="e">
        <f>F695/D695/C695</f>
        <v>#DIV/0!</v>
      </c>
      <c r="F695" s="258"/>
      <c r="I695" s="220"/>
      <c r="J695" s="220"/>
    </row>
    <row r="696" spans="1:17" s="160" customFormat="1" ht="68.400000000000006">
      <c r="A696" s="260">
        <v>2</v>
      </c>
      <c r="B696" s="31" t="s">
        <v>115</v>
      </c>
      <c r="C696" s="260"/>
      <c r="D696" s="260"/>
      <c r="E696" s="258" t="e">
        <f t="shared" ref="E696:E700" si="15">F696/D696/C696</f>
        <v>#DIV/0!</v>
      </c>
      <c r="F696" s="258"/>
      <c r="G696" s="149"/>
      <c r="H696" s="149"/>
      <c r="I696" s="220"/>
      <c r="J696" s="220"/>
      <c r="K696" s="161"/>
      <c r="O696" s="283"/>
      <c r="P696" s="283"/>
      <c r="Q696" s="283"/>
    </row>
    <row r="697" spans="1:17" ht="45.6">
      <c r="A697" s="260">
        <v>3</v>
      </c>
      <c r="B697" s="31" t="s">
        <v>116</v>
      </c>
      <c r="C697" s="260"/>
      <c r="D697" s="260"/>
      <c r="E697" s="258" t="e">
        <f t="shared" si="15"/>
        <v>#DIV/0!</v>
      </c>
      <c r="F697" s="258"/>
      <c r="I697" s="220"/>
      <c r="J697" s="220"/>
    </row>
    <row r="698" spans="1:17">
      <c r="A698" s="260">
        <v>4</v>
      </c>
      <c r="B698" s="31" t="s">
        <v>117</v>
      </c>
      <c r="C698" s="260"/>
      <c r="D698" s="260"/>
      <c r="E698" s="258" t="e">
        <f t="shared" si="15"/>
        <v>#DIV/0!</v>
      </c>
      <c r="F698" s="258"/>
      <c r="I698" s="222"/>
      <c r="J698" s="222"/>
    </row>
    <row r="699" spans="1:17" ht="91.2">
      <c r="A699" s="260">
        <v>5</v>
      </c>
      <c r="B699" s="31" t="s">
        <v>143</v>
      </c>
      <c r="C699" s="260"/>
      <c r="D699" s="260"/>
      <c r="E699" s="258" t="e">
        <f t="shared" si="15"/>
        <v>#DIV/0!</v>
      </c>
      <c r="F699" s="258"/>
      <c r="I699" s="220"/>
      <c r="J699" s="220"/>
    </row>
    <row r="700" spans="1:17">
      <c r="A700" s="260">
        <v>6</v>
      </c>
      <c r="B700" s="31" t="s">
        <v>144</v>
      </c>
      <c r="C700" s="260"/>
      <c r="D700" s="260"/>
      <c r="E700" s="258" t="e">
        <f t="shared" si="15"/>
        <v>#DIV/0!</v>
      </c>
      <c r="F700" s="258"/>
      <c r="I700" s="220"/>
      <c r="J700" s="220"/>
    </row>
    <row r="701" spans="1:17">
      <c r="A701" s="226"/>
      <c r="B701" s="227" t="s">
        <v>73</v>
      </c>
      <c r="C701" s="226" t="s">
        <v>74</v>
      </c>
      <c r="D701" s="226" t="s">
        <v>74</v>
      </c>
      <c r="E701" s="226" t="s">
        <v>74</v>
      </c>
      <c r="F701" s="228">
        <f>F700+F699+F698+F697+F696+F695</f>
        <v>0</v>
      </c>
      <c r="I701" s="217">
        <f>SUM(I695:I700)</f>
        <v>0</v>
      </c>
      <c r="J701" s="217">
        <f>SUM(J695:J700)</f>
        <v>0</v>
      </c>
    </row>
    <row r="702" spans="1:17">
      <c r="A702" s="38"/>
      <c r="B702" s="32"/>
      <c r="C702" s="38"/>
      <c r="D702" s="38"/>
      <c r="E702" s="38"/>
      <c r="F702" s="38"/>
    </row>
    <row r="703" spans="1:17">
      <c r="A703" s="2009" t="s">
        <v>516</v>
      </c>
      <c r="B703" s="2009"/>
      <c r="C703" s="2009"/>
      <c r="D703" s="2009"/>
      <c r="E703" s="2009"/>
      <c r="F703" s="2009"/>
      <c r="G703" s="2009"/>
      <c r="H703" s="2009"/>
      <c r="I703" s="2009"/>
      <c r="J703" s="2009"/>
    </row>
    <row r="704" spans="1:17">
      <c r="A704" s="256"/>
      <c r="B704" s="45"/>
      <c r="C704" s="256"/>
      <c r="D704" s="256"/>
      <c r="E704" s="256"/>
      <c r="F704" s="38"/>
      <c r="I704" s="1986" t="s">
        <v>545</v>
      </c>
      <c r="J704" s="1986"/>
    </row>
    <row r="705" spans="1:17" ht="54">
      <c r="A705" s="260" t="s">
        <v>77</v>
      </c>
      <c r="B705" s="260" t="s">
        <v>67</v>
      </c>
      <c r="C705" s="260" t="s">
        <v>119</v>
      </c>
      <c r="D705" s="260" t="s">
        <v>518</v>
      </c>
      <c r="E705" s="262" t="s">
        <v>166</v>
      </c>
      <c r="F705" s="260" t="s">
        <v>517</v>
      </c>
      <c r="I705" s="215" t="s">
        <v>186</v>
      </c>
      <c r="J705" s="215" t="s">
        <v>546</v>
      </c>
      <c r="K705" s="204"/>
    </row>
    <row r="706" spans="1:17">
      <c r="A706" s="195">
        <v>1</v>
      </c>
      <c r="B706" s="195">
        <v>2</v>
      </c>
      <c r="C706" s="195">
        <v>3</v>
      </c>
      <c r="D706" s="195">
        <v>4</v>
      </c>
      <c r="E706" s="14">
        <v>5</v>
      </c>
      <c r="F706" s="195">
        <v>6</v>
      </c>
      <c r="G706" s="160"/>
      <c r="H706" s="160"/>
      <c r="I706" s="214"/>
      <c r="J706" s="214"/>
    </row>
    <row r="707" spans="1:17" ht="45.6">
      <c r="A707" s="260">
        <v>1</v>
      </c>
      <c r="B707" s="31" t="s">
        <v>140</v>
      </c>
      <c r="C707" s="260"/>
      <c r="D707" s="258" t="e">
        <f>F707/C707</f>
        <v>#DIV/0!</v>
      </c>
      <c r="E707" s="262" t="s">
        <v>43</v>
      </c>
      <c r="F707" s="258"/>
      <c r="I707" s="220"/>
      <c r="J707" s="220"/>
    </row>
    <row r="708" spans="1:17" s="160" customFormat="1" ht="45.6">
      <c r="A708" s="260">
        <v>2</v>
      </c>
      <c r="B708" s="31" t="s">
        <v>629</v>
      </c>
      <c r="C708" s="260" t="s">
        <v>43</v>
      </c>
      <c r="D708" s="258"/>
      <c r="E708" s="262" t="e">
        <f>F708/D708</f>
        <v>#DIV/0!</v>
      </c>
      <c r="F708" s="258"/>
      <c r="G708" s="149"/>
      <c r="H708" s="149"/>
      <c r="I708" s="220"/>
      <c r="J708" s="220"/>
      <c r="K708" s="161"/>
      <c r="O708" s="283"/>
      <c r="P708" s="283"/>
      <c r="Q708" s="283"/>
    </row>
    <row r="709" spans="1:17">
      <c r="A709" s="226"/>
      <c r="B709" s="227" t="s">
        <v>73</v>
      </c>
      <c r="C709" s="226" t="s">
        <v>43</v>
      </c>
      <c r="D709" s="226" t="s">
        <v>43</v>
      </c>
      <c r="E709" s="226" t="s">
        <v>43</v>
      </c>
      <c r="F709" s="228">
        <f>F707+F708</f>
        <v>0</v>
      </c>
      <c r="I709" s="213">
        <f>SUM(I707:I708)</f>
        <v>0</v>
      </c>
      <c r="J709" s="213">
        <f>SUM(J707:J708)</f>
        <v>0</v>
      </c>
    </row>
    <row r="710" spans="1:17">
      <c r="A710" s="38"/>
      <c r="B710" s="32"/>
      <c r="C710" s="38"/>
      <c r="D710" s="38"/>
      <c r="E710" s="38"/>
      <c r="F710" s="38"/>
    </row>
    <row r="711" spans="1:17">
      <c r="A711" s="2004" t="s">
        <v>519</v>
      </c>
      <c r="B711" s="2004"/>
      <c r="C711" s="2004"/>
      <c r="D711" s="2004"/>
      <c r="E711" s="2004"/>
      <c r="F711" s="2004"/>
      <c r="G711" s="2004"/>
      <c r="H711" s="2004"/>
      <c r="I711" s="2004"/>
      <c r="J711" s="2004"/>
    </row>
    <row r="712" spans="1:17">
      <c r="A712" s="265"/>
      <c r="B712" s="265"/>
      <c r="C712" s="265"/>
      <c r="D712" s="265"/>
      <c r="E712" s="265"/>
      <c r="F712" s="265"/>
      <c r="G712" s="265"/>
      <c r="H712" s="265"/>
      <c r="I712" s="1986" t="s">
        <v>545</v>
      </c>
      <c r="J712" s="1986"/>
    </row>
    <row r="713" spans="1:17" s="38" customFormat="1" ht="54">
      <c r="A713" s="260" t="s">
        <v>77</v>
      </c>
      <c r="B713" s="260" t="s">
        <v>0</v>
      </c>
      <c r="C713" s="260" t="s">
        <v>122</v>
      </c>
      <c r="D713" s="260" t="s">
        <v>120</v>
      </c>
      <c r="E713" s="260" t="s">
        <v>123</v>
      </c>
      <c r="F713" s="260" t="s">
        <v>33</v>
      </c>
      <c r="I713" s="215" t="s">
        <v>186</v>
      </c>
      <c r="J713" s="215" t="s">
        <v>546</v>
      </c>
      <c r="K713" s="163"/>
      <c r="O713" s="41"/>
      <c r="P713" s="41"/>
      <c r="Q713" s="41"/>
    </row>
    <row r="714" spans="1:17" s="38" customFormat="1">
      <c r="A714" s="195">
        <v>1</v>
      </c>
      <c r="B714" s="195">
        <v>2</v>
      </c>
      <c r="C714" s="195">
        <v>4</v>
      </c>
      <c r="D714" s="195">
        <v>5</v>
      </c>
      <c r="E714" s="195">
        <v>6</v>
      </c>
      <c r="F714" s="195">
        <v>7</v>
      </c>
      <c r="G714" s="14"/>
      <c r="H714" s="14"/>
      <c r="I714" s="217"/>
      <c r="J714" s="217"/>
      <c r="K714" s="40"/>
      <c r="O714" s="41"/>
      <c r="P714" s="41"/>
      <c r="Q714" s="41"/>
    </row>
    <row r="715" spans="1:17" s="38" customFormat="1">
      <c r="A715" s="260">
        <v>1</v>
      </c>
      <c r="B715" s="31" t="s">
        <v>145</v>
      </c>
      <c r="C715" s="258" t="e">
        <f>F715/D715</f>
        <v>#DIV/0!</v>
      </c>
      <c r="D715" s="258"/>
      <c r="E715" s="258"/>
      <c r="F715" s="258"/>
      <c r="I715" s="220"/>
      <c r="J715" s="220"/>
      <c r="K715" s="40"/>
      <c r="O715" s="41"/>
      <c r="P715" s="41"/>
      <c r="Q715" s="41"/>
    </row>
    <row r="716" spans="1:17" s="14" customFormat="1">
      <c r="A716" s="260">
        <v>2</v>
      </c>
      <c r="B716" s="31" t="s">
        <v>121</v>
      </c>
      <c r="C716" s="258" t="e">
        <f t="shared" ref="C716:C719" si="16">F716/D716</f>
        <v>#DIV/0!</v>
      </c>
      <c r="D716" s="258"/>
      <c r="E716" s="258"/>
      <c r="F716" s="258"/>
      <c r="G716" s="38"/>
      <c r="H716" s="38"/>
      <c r="I716" s="220"/>
      <c r="J716" s="220"/>
      <c r="K716" s="186"/>
      <c r="O716" s="286"/>
      <c r="P716" s="286"/>
      <c r="Q716" s="286"/>
    </row>
    <row r="717" spans="1:17" s="38" customFormat="1">
      <c r="A717" s="260">
        <v>3</v>
      </c>
      <c r="B717" s="31" t="s">
        <v>146</v>
      </c>
      <c r="C717" s="258" t="e">
        <f t="shared" si="16"/>
        <v>#DIV/0!</v>
      </c>
      <c r="D717" s="258"/>
      <c r="E717" s="258"/>
      <c r="F717" s="258"/>
      <c r="I717" s="220"/>
      <c r="J717" s="220"/>
      <c r="K717" s="40"/>
      <c r="O717" s="41"/>
      <c r="P717" s="41"/>
      <c r="Q717" s="41"/>
    </row>
    <row r="718" spans="1:17" s="38" customFormat="1">
      <c r="A718" s="260">
        <v>4</v>
      </c>
      <c r="B718" s="31" t="s">
        <v>147</v>
      </c>
      <c r="C718" s="258" t="e">
        <f t="shared" si="16"/>
        <v>#DIV/0!</v>
      </c>
      <c r="D718" s="258"/>
      <c r="E718" s="258"/>
      <c r="F718" s="258"/>
      <c r="I718" s="220"/>
      <c r="J718" s="220"/>
      <c r="K718" s="40"/>
      <c r="O718" s="41"/>
      <c r="P718" s="41"/>
      <c r="Q718" s="41"/>
    </row>
    <row r="719" spans="1:17" s="38" customFormat="1">
      <c r="A719" s="260">
        <v>5</v>
      </c>
      <c r="B719" s="31" t="s">
        <v>623</v>
      </c>
      <c r="C719" s="258" t="e">
        <f t="shared" si="16"/>
        <v>#DIV/0!</v>
      </c>
      <c r="D719" s="258"/>
      <c r="E719" s="258"/>
      <c r="F719" s="258"/>
      <c r="I719" s="220"/>
      <c r="J719" s="220"/>
      <c r="K719" s="40"/>
      <c r="O719" s="41"/>
      <c r="P719" s="41"/>
      <c r="Q719" s="41"/>
    </row>
    <row r="720" spans="1:17" s="38" customFormat="1">
      <c r="A720" s="226"/>
      <c r="B720" s="227" t="s">
        <v>73</v>
      </c>
      <c r="C720" s="226" t="s">
        <v>74</v>
      </c>
      <c r="D720" s="226" t="s">
        <v>74</v>
      </c>
      <c r="E720" s="226" t="s">
        <v>74</v>
      </c>
      <c r="F720" s="228">
        <f>SUM(F715:F719)</f>
        <v>0</v>
      </c>
      <c r="I720" s="217">
        <f>SUM(I715:I719)</f>
        <v>0</v>
      </c>
      <c r="J720" s="217">
        <f>SUM(J715:J719)</f>
        <v>0</v>
      </c>
      <c r="K720" s="40"/>
      <c r="O720" s="41"/>
      <c r="P720" s="41"/>
      <c r="Q720" s="41"/>
    </row>
    <row r="721" spans="1:17" s="38" customFormat="1">
      <c r="B721" s="32"/>
      <c r="G721" s="149"/>
      <c r="H721" s="149"/>
      <c r="I721" s="149"/>
      <c r="J721" s="149"/>
      <c r="K721" s="40"/>
      <c r="O721" s="41"/>
      <c r="P721" s="41"/>
      <c r="Q721" s="41"/>
    </row>
    <row r="722" spans="1:17" s="38" customFormat="1">
      <c r="A722" s="2017" t="s">
        <v>513</v>
      </c>
      <c r="B722" s="2017"/>
      <c r="C722" s="2017"/>
      <c r="D722" s="2017"/>
      <c r="E722" s="2017"/>
      <c r="F722" s="2017"/>
      <c r="G722" s="2017"/>
      <c r="H722" s="2017"/>
      <c r="I722" s="2017"/>
      <c r="J722" s="2017"/>
      <c r="K722" s="40"/>
      <c r="O722" s="41"/>
      <c r="P722" s="41"/>
      <c r="Q722" s="41"/>
    </row>
    <row r="723" spans="1:17">
      <c r="A723" s="53"/>
      <c r="B723" s="32"/>
      <c r="C723" s="38"/>
      <c r="D723" s="38"/>
      <c r="E723" s="38"/>
      <c r="F723" s="38"/>
      <c r="I723" s="1986" t="s">
        <v>545</v>
      </c>
      <c r="J723" s="1986"/>
    </row>
    <row r="724" spans="1:17" ht="54">
      <c r="A724" s="260" t="s">
        <v>77</v>
      </c>
      <c r="B724" s="260" t="s">
        <v>67</v>
      </c>
      <c r="C724" s="260" t="s">
        <v>124</v>
      </c>
      <c r="D724" s="260" t="s">
        <v>125</v>
      </c>
      <c r="E724" s="260" t="s">
        <v>520</v>
      </c>
      <c r="I724" s="215" t="s">
        <v>186</v>
      </c>
      <c r="J724" s="215" t="s">
        <v>546</v>
      </c>
      <c r="K724" s="209"/>
    </row>
    <row r="725" spans="1:17">
      <c r="A725" s="195">
        <v>1</v>
      </c>
      <c r="B725" s="195">
        <v>2</v>
      </c>
      <c r="C725" s="195">
        <v>3</v>
      </c>
      <c r="D725" s="195">
        <v>4</v>
      </c>
      <c r="E725" s="195">
        <v>5</v>
      </c>
      <c r="F725" s="160"/>
      <c r="G725" s="160"/>
      <c r="H725" s="160"/>
      <c r="I725" s="217"/>
      <c r="J725" s="217"/>
    </row>
    <row r="726" spans="1:17">
      <c r="A726" s="260">
        <v>1</v>
      </c>
      <c r="B726" s="31"/>
      <c r="C726" s="260"/>
      <c r="D726" s="34"/>
      <c r="E726" s="258"/>
      <c r="I726" s="220"/>
      <c r="J726" s="220"/>
    </row>
    <row r="727" spans="1:17" s="160" customFormat="1">
      <c r="A727" s="260">
        <v>2</v>
      </c>
      <c r="B727" s="31"/>
      <c r="C727" s="260"/>
      <c r="D727" s="34"/>
      <c r="E727" s="258"/>
      <c r="F727" s="149"/>
      <c r="G727" s="149"/>
      <c r="H727" s="149"/>
      <c r="I727" s="220"/>
      <c r="J727" s="220"/>
      <c r="K727" s="161"/>
      <c r="O727" s="283"/>
      <c r="P727" s="283"/>
      <c r="Q727" s="283"/>
    </row>
    <row r="728" spans="1:17">
      <c r="A728" s="260">
        <v>3</v>
      </c>
      <c r="B728" s="31"/>
      <c r="C728" s="260"/>
      <c r="D728" s="34"/>
      <c r="E728" s="258"/>
      <c r="I728" s="220"/>
      <c r="J728" s="220"/>
      <c r="P728" s="188"/>
      <c r="Q728" s="290"/>
    </row>
    <row r="729" spans="1:17">
      <c r="A729" s="260">
        <v>4</v>
      </c>
      <c r="B729" s="31"/>
      <c r="C729" s="260"/>
      <c r="D729" s="34"/>
      <c r="E729" s="258"/>
      <c r="I729" s="220"/>
      <c r="J729" s="220"/>
      <c r="P729" s="188"/>
      <c r="Q729" s="290"/>
    </row>
    <row r="730" spans="1:17">
      <c r="A730" s="226"/>
      <c r="B730" s="227" t="s">
        <v>73</v>
      </c>
      <c r="C730" s="226" t="s">
        <v>74</v>
      </c>
      <c r="D730" s="226" t="s">
        <v>74</v>
      </c>
      <c r="E730" s="228">
        <f>SUM(E726:E729)</f>
        <v>0</v>
      </c>
      <c r="I730" s="217">
        <f>SUM(I726:I729)</f>
        <v>0</v>
      </c>
      <c r="J730" s="217">
        <f>SUM(J726:J729)</f>
        <v>0</v>
      </c>
      <c r="P730" s="188"/>
      <c r="Q730" s="290"/>
    </row>
    <row r="731" spans="1:17">
      <c r="A731" s="38"/>
      <c r="B731" s="32"/>
      <c r="C731" s="38"/>
      <c r="D731" s="38"/>
      <c r="E731" s="38"/>
      <c r="F731" s="38"/>
      <c r="P731" s="188"/>
      <c r="Q731" s="290"/>
    </row>
    <row r="732" spans="1:17">
      <c r="A732" s="2016" t="s">
        <v>491</v>
      </c>
      <c r="B732" s="2016"/>
      <c r="C732" s="2016"/>
      <c r="D732" s="2016"/>
      <c r="E732" s="2016"/>
      <c r="F732" s="2016"/>
      <c r="G732" s="2016"/>
      <c r="H732" s="2016"/>
      <c r="I732" s="2016"/>
      <c r="J732" s="2016"/>
      <c r="P732" s="188"/>
    </row>
    <row r="733" spans="1:17">
      <c r="A733" s="51"/>
      <c r="B733" s="32"/>
      <c r="C733" s="38"/>
      <c r="D733" s="38"/>
      <c r="E733" s="38"/>
      <c r="F733" s="38"/>
      <c r="P733" s="188"/>
    </row>
    <row r="734" spans="1:17">
      <c r="A734" s="51"/>
      <c r="B734" s="32"/>
      <c r="C734" s="38"/>
      <c r="D734" s="38"/>
      <c r="E734" s="38"/>
      <c r="F734" s="38"/>
      <c r="I734" s="1986" t="s">
        <v>545</v>
      </c>
      <c r="J734" s="1986"/>
      <c r="K734" s="210"/>
    </row>
    <row r="735" spans="1:17" ht="54">
      <c r="A735" s="260" t="s">
        <v>77</v>
      </c>
      <c r="B735" s="260" t="s">
        <v>67</v>
      </c>
      <c r="C735" s="260" t="s">
        <v>127</v>
      </c>
      <c r="D735" s="260" t="s">
        <v>490</v>
      </c>
      <c r="F735" s="38"/>
      <c r="I735" s="215" t="s">
        <v>186</v>
      </c>
      <c r="J735" s="215" t="s">
        <v>546</v>
      </c>
      <c r="P735" s="188"/>
    </row>
    <row r="736" spans="1:17">
      <c r="A736" s="195">
        <v>1</v>
      </c>
      <c r="B736" s="195">
        <v>2</v>
      </c>
      <c r="C736" s="195">
        <v>3</v>
      </c>
      <c r="D736" s="195">
        <v>4</v>
      </c>
      <c r="E736" s="160"/>
      <c r="F736" s="14"/>
      <c r="G736" s="160"/>
      <c r="H736" s="160"/>
      <c r="I736" s="217"/>
      <c r="J736" s="217"/>
      <c r="P736" s="188"/>
    </row>
    <row r="737" spans="1:17">
      <c r="A737" s="260"/>
      <c r="B737" s="36"/>
      <c r="C737" s="34"/>
      <c r="D737" s="258"/>
      <c r="F737" s="38"/>
      <c r="I737" s="220"/>
      <c r="J737" s="220"/>
      <c r="P737" s="188"/>
    </row>
    <row r="738" spans="1:17" s="160" customFormat="1">
      <c r="A738" s="260"/>
      <c r="B738" s="36"/>
      <c r="C738" s="34"/>
      <c r="D738" s="258"/>
      <c r="E738" s="149"/>
      <c r="F738" s="57"/>
      <c r="G738" s="149"/>
      <c r="H738" s="149"/>
      <c r="I738" s="220"/>
      <c r="J738" s="220"/>
      <c r="K738" s="161"/>
      <c r="O738" s="283"/>
      <c r="P738" s="281"/>
      <c r="Q738" s="283"/>
    </row>
    <row r="739" spans="1:17">
      <c r="A739" s="260"/>
      <c r="B739" s="36"/>
      <c r="C739" s="34"/>
      <c r="D739" s="258"/>
      <c r="F739" s="38"/>
      <c r="I739" s="220"/>
      <c r="J739" s="220"/>
      <c r="P739" s="188"/>
      <c r="Q739" s="290"/>
    </row>
    <row r="740" spans="1:17">
      <c r="A740" s="260"/>
      <c r="B740" s="36"/>
      <c r="C740" s="34"/>
      <c r="D740" s="258"/>
      <c r="F740" s="38"/>
      <c r="I740" s="220"/>
      <c r="J740" s="220"/>
      <c r="P740" s="188"/>
      <c r="Q740" s="290"/>
    </row>
    <row r="741" spans="1:17">
      <c r="A741" s="226"/>
      <c r="B741" s="227" t="s">
        <v>73</v>
      </c>
      <c r="C741" s="226" t="s">
        <v>74</v>
      </c>
      <c r="D741" s="228">
        <f>SUM(D737:D740)</f>
        <v>0</v>
      </c>
      <c r="F741" s="38"/>
      <c r="I741" s="217">
        <f>SUM(I737:I740)</f>
        <v>0</v>
      </c>
      <c r="J741" s="217">
        <f>SUM(J737:J740)</f>
        <v>0</v>
      </c>
      <c r="P741" s="188"/>
      <c r="Q741" s="290"/>
    </row>
    <row r="742" spans="1:17">
      <c r="A742" s="56"/>
      <c r="B742" s="32"/>
      <c r="C742" s="38"/>
      <c r="D742" s="38"/>
      <c r="E742" s="38"/>
      <c r="F742" s="38"/>
      <c r="P742" s="188"/>
      <c r="Q742" s="290"/>
    </row>
    <row r="743" spans="1:17">
      <c r="A743" s="2018" t="s">
        <v>521</v>
      </c>
      <c r="B743" s="2018"/>
      <c r="C743" s="2018"/>
      <c r="D743" s="2018"/>
      <c r="E743" s="2018"/>
      <c r="F743" s="2018"/>
      <c r="G743" s="2018"/>
      <c r="H743" s="2018"/>
      <c r="I743" s="2018"/>
      <c r="J743" s="2018"/>
      <c r="P743" s="188"/>
    </row>
    <row r="744" spans="1:17">
      <c r="A744" s="51"/>
      <c r="B744" s="32"/>
      <c r="C744" s="38"/>
      <c r="D744" s="38"/>
      <c r="E744" s="38"/>
      <c r="F744" s="38"/>
      <c r="P744" s="188"/>
    </row>
    <row r="745" spans="1:17">
      <c r="A745" s="51"/>
      <c r="B745" s="32"/>
      <c r="C745" s="38"/>
      <c r="D745" s="38"/>
      <c r="E745" s="38"/>
      <c r="F745" s="38"/>
      <c r="I745" s="1986" t="s">
        <v>545</v>
      </c>
      <c r="J745" s="1986"/>
      <c r="K745" s="211"/>
      <c r="P745" s="188"/>
    </row>
    <row r="746" spans="1:17" ht="54">
      <c r="A746" s="260" t="s">
        <v>77</v>
      </c>
      <c r="B746" s="260" t="s">
        <v>67</v>
      </c>
      <c r="C746" s="260" t="s">
        <v>127</v>
      </c>
      <c r="D746" s="260" t="s">
        <v>490</v>
      </c>
      <c r="F746" s="38"/>
      <c r="I746" s="215" t="s">
        <v>186</v>
      </c>
      <c r="J746" s="215" t="s">
        <v>546</v>
      </c>
      <c r="P746" s="188"/>
    </row>
    <row r="747" spans="1:17">
      <c r="A747" s="195">
        <v>1</v>
      </c>
      <c r="B747" s="195">
        <v>2</v>
      </c>
      <c r="C747" s="195">
        <v>3</v>
      </c>
      <c r="D747" s="195">
        <v>4</v>
      </c>
      <c r="E747" s="160"/>
      <c r="F747" s="14"/>
      <c r="G747" s="160"/>
      <c r="H747" s="160"/>
      <c r="I747" s="217"/>
      <c r="J747" s="217"/>
      <c r="P747" s="188"/>
    </row>
    <row r="748" spans="1:17">
      <c r="A748" s="260">
        <v>1</v>
      </c>
      <c r="B748" s="36"/>
      <c r="C748" s="34"/>
      <c r="D748" s="258"/>
      <c r="F748" s="38"/>
      <c r="G748" s="157"/>
      <c r="I748" s="220"/>
      <c r="J748" s="220"/>
      <c r="P748" s="188"/>
    </row>
    <row r="749" spans="1:17" s="160" customFormat="1">
      <c r="A749" s="260">
        <v>2</v>
      </c>
      <c r="B749" s="36"/>
      <c r="C749" s="34"/>
      <c r="D749" s="258"/>
      <c r="E749" s="149"/>
      <c r="F749" s="38"/>
      <c r="G749" s="149"/>
      <c r="H749" s="149"/>
      <c r="I749" s="220"/>
      <c r="J749" s="220"/>
      <c r="K749" s="161"/>
      <c r="O749" s="283"/>
      <c r="P749" s="281"/>
      <c r="Q749" s="283"/>
    </row>
    <row r="750" spans="1:17">
      <c r="A750" s="260"/>
      <c r="B750" s="36"/>
      <c r="C750" s="34"/>
      <c r="D750" s="258"/>
      <c r="F750" s="38"/>
      <c r="I750" s="220"/>
      <c r="J750" s="220"/>
      <c r="P750" s="188"/>
      <c r="Q750" s="290"/>
    </row>
    <row r="751" spans="1:17">
      <c r="A751" s="260"/>
      <c r="B751" s="36"/>
      <c r="C751" s="34"/>
      <c r="D751" s="258"/>
      <c r="F751" s="38"/>
      <c r="I751" s="220"/>
      <c r="J751" s="220"/>
      <c r="P751" s="188"/>
      <c r="Q751" s="290"/>
    </row>
    <row r="752" spans="1:17">
      <c r="A752" s="226"/>
      <c r="B752" s="227" t="s">
        <v>73</v>
      </c>
      <c r="C752" s="226" t="s">
        <v>74</v>
      </c>
      <c r="D752" s="228">
        <f>SUM(D748:D751)</f>
        <v>0</v>
      </c>
      <c r="F752" s="38"/>
      <c r="I752" s="217">
        <f>SUM(I748:I751)</f>
        <v>0</v>
      </c>
      <c r="J752" s="217">
        <f>SUM(J748:J751)</f>
        <v>0</v>
      </c>
      <c r="P752" s="188"/>
      <c r="Q752" s="290"/>
    </row>
    <row r="753" spans="1:17">
      <c r="A753" s="56"/>
      <c r="B753" s="32"/>
      <c r="C753" s="38"/>
      <c r="D753" s="38"/>
      <c r="E753" s="38"/>
      <c r="F753" s="38"/>
      <c r="P753" s="188"/>
      <c r="Q753" s="290"/>
    </row>
    <row r="754" spans="1:17">
      <c r="A754" s="2004" t="s">
        <v>523</v>
      </c>
      <c r="B754" s="2004"/>
      <c r="C754" s="2004"/>
      <c r="D754" s="2004"/>
      <c r="E754" s="2004"/>
      <c r="F754" s="2004"/>
      <c r="G754" s="2004"/>
      <c r="H754" s="2004"/>
      <c r="I754" s="2004"/>
      <c r="J754" s="2004"/>
      <c r="P754" s="188"/>
    </row>
    <row r="755" spans="1:17">
      <c r="A755" s="2012"/>
      <c r="B755" s="2012"/>
      <c r="C755" s="2012"/>
      <c r="D755" s="2012"/>
      <c r="E755" s="2012"/>
      <c r="F755" s="38"/>
      <c r="I755" s="1986" t="s">
        <v>545</v>
      </c>
      <c r="J755" s="1986"/>
      <c r="P755" s="188"/>
    </row>
    <row r="756" spans="1:17" ht="54">
      <c r="A756" s="260" t="s">
        <v>68</v>
      </c>
      <c r="B756" s="260" t="s">
        <v>67</v>
      </c>
      <c r="C756" s="260" t="s">
        <v>80</v>
      </c>
      <c r="D756" s="260" t="s">
        <v>128</v>
      </c>
      <c r="E756" s="260" t="s">
        <v>33</v>
      </c>
      <c r="I756" s="215" t="s">
        <v>186</v>
      </c>
      <c r="J756" s="215" t="s">
        <v>546</v>
      </c>
      <c r="P756" s="188"/>
    </row>
    <row r="757" spans="1:17">
      <c r="A757" s="195">
        <v>1</v>
      </c>
      <c r="B757" s="195">
        <v>2</v>
      </c>
      <c r="C757" s="195">
        <v>3</v>
      </c>
      <c r="D757" s="195">
        <v>4</v>
      </c>
      <c r="E757" s="195">
        <v>5</v>
      </c>
      <c r="F757" s="160"/>
      <c r="G757" s="160"/>
      <c r="H757" s="160"/>
      <c r="I757" s="217"/>
      <c r="J757" s="217"/>
      <c r="P757" s="188"/>
    </row>
    <row r="758" spans="1:17">
      <c r="A758" s="260"/>
      <c r="B758" s="31"/>
      <c r="C758" s="260"/>
      <c r="D758" s="258"/>
      <c r="E758" s="258"/>
      <c r="I758" s="220"/>
      <c r="J758" s="220"/>
      <c r="P758" s="188"/>
    </row>
    <row r="759" spans="1:17" s="160" customFormat="1">
      <c r="A759" s="260"/>
      <c r="B759" s="31"/>
      <c r="C759" s="260"/>
      <c r="D759" s="258"/>
      <c r="E759" s="258"/>
      <c r="F759" s="149"/>
      <c r="G759" s="149"/>
      <c r="H759" s="149"/>
      <c r="I759" s="220"/>
      <c r="J759" s="220"/>
      <c r="K759" s="161"/>
      <c r="O759" s="283"/>
      <c r="P759" s="281"/>
      <c r="Q759" s="283"/>
    </row>
    <row r="760" spans="1:17">
      <c r="A760" s="260"/>
      <c r="B760" s="31"/>
      <c r="C760" s="260"/>
      <c r="D760" s="258"/>
      <c r="E760" s="258"/>
      <c r="I760" s="220"/>
      <c r="J760" s="220"/>
      <c r="P760" s="188"/>
      <c r="Q760" s="290"/>
    </row>
    <row r="761" spans="1:17">
      <c r="A761" s="260"/>
      <c r="B761" s="31"/>
      <c r="C761" s="260"/>
      <c r="D761" s="258"/>
      <c r="E761" s="258"/>
      <c r="I761" s="220"/>
      <c r="J761" s="220"/>
      <c r="P761" s="188"/>
      <c r="Q761" s="290"/>
    </row>
    <row r="762" spans="1:17">
      <c r="A762" s="226"/>
      <c r="B762" s="227" t="s">
        <v>73</v>
      </c>
      <c r="C762" s="226"/>
      <c r="D762" s="226" t="s">
        <v>74</v>
      </c>
      <c r="E762" s="228">
        <f>E761+E758+E759+E760</f>
        <v>0</v>
      </c>
      <c r="I762" s="217">
        <f>SUM(I758:I761)</f>
        <v>0</v>
      </c>
      <c r="J762" s="217">
        <f>SUM(J758:J761)</f>
        <v>0</v>
      </c>
      <c r="P762" s="188"/>
      <c r="Q762" s="290"/>
    </row>
    <row r="763" spans="1:17">
      <c r="A763" s="38"/>
      <c r="B763" s="32"/>
      <c r="C763" s="38"/>
      <c r="D763" s="38"/>
      <c r="E763" s="38"/>
      <c r="F763" s="38"/>
      <c r="P763" s="188"/>
      <c r="Q763" s="290"/>
    </row>
    <row r="764" spans="1:17">
      <c r="A764" s="2004" t="s">
        <v>524</v>
      </c>
      <c r="B764" s="2004"/>
      <c r="C764" s="2004"/>
      <c r="D764" s="2004"/>
      <c r="E764" s="2004"/>
      <c r="F764" s="2004"/>
      <c r="G764" s="2004"/>
      <c r="H764" s="2004"/>
      <c r="I764" s="2004"/>
      <c r="J764" s="2004"/>
      <c r="P764" s="188"/>
    </row>
    <row r="765" spans="1:17">
      <c r="A765" s="2012"/>
      <c r="B765" s="2012"/>
      <c r="C765" s="2012"/>
      <c r="D765" s="2012"/>
      <c r="E765" s="2012"/>
      <c r="F765" s="2012"/>
      <c r="I765" s="1986" t="s">
        <v>545</v>
      </c>
      <c r="J765" s="1986"/>
      <c r="P765" s="188"/>
    </row>
    <row r="766" spans="1:17" ht="54">
      <c r="A766" s="260" t="s">
        <v>77</v>
      </c>
      <c r="B766" s="260" t="s">
        <v>67</v>
      </c>
      <c r="C766" s="260" t="s">
        <v>131</v>
      </c>
      <c r="D766" s="260" t="s">
        <v>80</v>
      </c>
      <c r="E766" s="260" t="s">
        <v>132</v>
      </c>
      <c r="F766" s="260" t="s">
        <v>33</v>
      </c>
      <c r="I766" s="215" t="s">
        <v>186</v>
      </c>
      <c r="J766" s="215" t="s">
        <v>546</v>
      </c>
      <c r="K766" s="163"/>
      <c r="L766" s="163"/>
      <c r="P766" s="188"/>
    </row>
    <row r="767" spans="1:17">
      <c r="A767" s="195">
        <v>1</v>
      </c>
      <c r="B767" s="195">
        <v>2</v>
      </c>
      <c r="C767" s="195">
        <v>3</v>
      </c>
      <c r="D767" s="195">
        <v>4</v>
      </c>
      <c r="E767" s="195">
        <v>5</v>
      </c>
      <c r="F767" s="195">
        <v>6</v>
      </c>
      <c r="G767" s="160"/>
      <c r="H767" s="160"/>
      <c r="I767" s="217"/>
      <c r="J767" s="217"/>
      <c r="P767" s="188"/>
    </row>
    <row r="768" spans="1:17">
      <c r="A768" s="260">
        <v>1</v>
      </c>
      <c r="B768" s="31"/>
      <c r="C768" s="260"/>
      <c r="D768" s="260"/>
      <c r="E768" s="258"/>
      <c r="F768" s="258"/>
      <c r="I768" s="220"/>
      <c r="J768" s="220"/>
      <c r="P768" s="188"/>
    </row>
    <row r="769" spans="1:17" s="160" customFormat="1">
      <c r="A769" s="260">
        <v>2</v>
      </c>
      <c r="B769" s="31"/>
      <c r="C769" s="260"/>
      <c r="D769" s="260"/>
      <c r="E769" s="258"/>
      <c r="F769" s="258"/>
      <c r="G769" s="149"/>
      <c r="H769" s="149"/>
      <c r="I769" s="220"/>
      <c r="J769" s="220"/>
      <c r="K769" s="161"/>
      <c r="O769" s="283"/>
      <c r="P769" s="281"/>
      <c r="Q769" s="283"/>
    </row>
    <row r="770" spans="1:17">
      <c r="A770" s="260">
        <v>3</v>
      </c>
      <c r="B770" s="31"/>
      <c r="C770" s="260"/>
      <c r="D770" s="260"/>
      <c r="E770" s="258"/>
      <c r="F770" s="258"/>
      <c r="I770" s="220"/>
      <c r="J770" s="220"/>
      <c r="K770" s="158"/>
      <c r="P770" s="188"/>
      <c r="Q770" s="290"/>
    </row>
    <row r="771" spans="1:17">
      <c r="A771" s="260">
        <v>4</v>
      </c>
      <c r="B771" s="31"/>
      <c r="C771" s="260"/>
      <c r="D771" s="260"/>
      <c r="E771" s="258"/>
      <c r="F771" s="258"/>
      <c r="I771" s="220"/>
      <c r="J771" s="220"/>
      <c r="P771" s="188"/>
      <c r="Q771" s="290"/>
    </row>
    <row r="772" spans="1:17">
      <c r="A772" s="226"/>
      <c r="B772" s="227" t="s">
        <v>73</v>
      </c>
      <c r="C772" s="226" t="s">
        <v>74</v>
      </c>
      <c r="D772" s="226" t="s">
        <v>74</v>
      </c>
      <c r="E772" s="226" t="s">
        <v>74</v>
      </c>
      <c r="F772" s="228">
        <f>F771+F769+F770+F768</f>
        <v>0</v>
      </c>
      <c r="I772" s="217">
        <f>SUM(I768:I771)</f>
        <v>0</v>
      </c>
      <c r="J772" s="217">
        <f>SUM(J768:J771)</f>
        <v>0</v>
      </c>
      <c r="P772" s="188"/>
      <c r="Q772" s="290"/>
    </row>
    <row r="773" spans="1:17">
      <c r="A773" s="38"/>
      <c r="B773" s="32"/>
      <c r="C773" s="38"/>
      <c r="D773" s="38"/>
      <c r="E773" s="38"/>
      <c r="F773" s="57"/>
      <c r="P773" s="188"/>
      <c r="Q773" s="290"/>
    </row>
    <row r="774" spans="1:17">
      <c r="A774" s="2004" t="s">
        <v>525</v>
      </c>
      <c r="B774" s="2004"/>
      <c r="C774" s="2004"/>
      <c r="D774" s="2004"/>
      <c r="E774" s="2004"/>
      <c r="F774" s="2004"/>
      <c r="G774" s="2004"/>
      <c r="H774" s="2004"/>
      <c r="I774" s="2004"/>
      <c r="J774" s="2004"/>
      <c r="P774" s="188"/>
    </row>
    <row r="775" spans="1:17">
      <c r="A775" s="2012"/>
      <c r="B775" s="2012"/>
      <c r="C775" s="2012"/>
      <c r="D775" s="2012"/>
      <c r="E775" s="2012"/>
      <c r="F775" s="2012"/>
      <c r="I775" s="1986" t="s">
        <v>545</v>
      </c>
      <c r="J775" s="1986"/>
      <c r="P775" s="188"/>
    </row>
    <row r="776" spans="1:17" ht="54">
      <c r="A776" s="260" t="s">
        <v>77</v>
      </c>
      <c r="B776" s="260" t="s">
        <v>67</v>
      </c>
      <c r="C776" s="260" t="s">
        <v>131</v>
      </c>
      <c r="D776" s="260" t="s">
        <v>80</v>
      </c>
      <c r="E776" s="260" t="s">
        <v>132</v>
      </c>
      <c r="F776" s="260" t="s">
        <v>33</v>
      </c>
      <c r="I776" s="215" t="s">
        <v>186</v>
      </c>
      <c r="J776" s="215" t="s">
        <v>546</v>
      </c>
      <c r="K776" s="163"/>
      <c r="L776" s="163"/>
      <c r="P776" s="188"/>
    </row>
    <row r="777" spans="1:17">
      <c r="A777" s="195">
        <v>1</v>
      </c>
      <c r="B777" s="195">
        <v>2</v>
      </c>
      <c r="C777" s="195">
        <v>3</v>
      </c>
      <c r="D777" s="195">
        <v>4</v>
      </c>
      <c r="E777" s="195">
        <v>5</v>
      </c>
      <c r="F777" s="195">
        <v>6</v>
      </c>
      <c r="G777" s="160"/>
      <c r="H777" s="160"/>
      <c r="I777" s="217"/>
      <c r="J777" s="217"/>
      <c r="P777" s="188"/>
    </row>
    <row r="778" spans="1:17">
      <c r="A778" s="260">
        <v>1</v>
      </c>
      <c r="B778" s="31"/>
      <c r="C778" s="260"/>
      <c r="D778" s="260"/>
      <c r="E778" s="258" t="e">
        <f>F778/D778</f>
        <v>#DIV/0!</v>
      </c>
      <c r="F778" s="258"/>
      <c r="I778" s="220"/>
      <c r="J778" s="220"/>
      <c r="P778" s="188"/>
    </row>
    <row r="779" spans="1:17" s="160" customFormat="1">
      <c r="A779" s="260">
        <v>2</v>
      </c>
      <c r="B779" s="31"/>
      <c r="C779" s="35"/>
      <c r="D779" s="35"/>
      <c r="E779" s="258" t="e">
        <f t="shared" ref="E779:E781" si="17">F779/D779</f>
        <v>#DIV/0!</v>
      </c>
      <c r="F779" s="258"/>
      <c r="G779" s="149"/>
      <c r="H779" s="149"/>
      <c r="I779" s="220"/>
      <c r="J779" s="220"/>
      <c r="K779" s="161"/>
      <c r="O779" s="283"/>
      <c r="P779" s="281"/>
      <c r="Q779" s="283"/>
    </row>
    <row r="780" spans="1:17">
      <c r="A780" s="260"/>
      <c r="B780" s="31"/>
      <c r="C780" s="35"/>
      <c r="D780" s="35"/>
      <c r="E780" s="258" t="e">
        <f t="shared" si="17"/>
        <v>#DIV/0!</v>
      </c>
      <c r="F780" s="258"/>
      <c r="I780" s="220"/>
      <c r="J780" s="220"/>
      <c r="P780" s="188"/>
    </row>
    <row r="781" spans="1:17">
      <c r="A781" s="260">
        <v>3</v>
      </c>
      <c r="B781" s="31"/>
      <c r="C781" s="260"/>
      <c r="D781" s="260"/>
      <c r="E781" s="258" t="e">
        <f t="shared" si="17"/>
        <v>#DIV/0!</v>
      </c>
      <c r="F781" s="258"/>
      <c r="I781" s="220"/>
      <c r="J781" s="220"/>
      <c r="P781" s="188"/>
    </row>
    <row r="782" spans="1:17">
      <c r="A782" s="226"/>
      <c r="B782" s="227" t="s">
        <v>73</v>
      </c>
      <c r="C782" s="226" t="s">
        <v>74</v>
      </c>
      <c r="D782" s="226" t="s">
        <v>74</v>
      </c>
      <c r="E782" s="226" t="s">
        <v>74</v>
      </c>
      <c r="F782" s="228">
        <f>F781+F779+F778+F780</f>
        <v>0</v>
      </c>
      <c r="I782" s="217">
        <f>SUM(I778:I781)</f>
        <v>0</v>
      </c>
      <c r="J782" s="217">
        <f>SUM(J778:J781)</f>
        <v>0</v>
      </c>
      <c r="P782" s="188"/>
    </row>
    <row r="783" spans="1:17">
      <c r="A783" s="38"/>
      <c r="B783" s="32"/>
      <c r="C783" s="38"/>
      <c r="D783" s="38"/>
      <c r="E783" s="38"/>
      <c r="F783" s="57"/>
      <c r="P783" s="188"/>
    </row>
    <row r="784" spans="1:17">
      <c r="A784" s="2004" t="s">
        <v>526</v>
      </c>
      <c r="B784" s="2004"/>
      <c r="C784" s="2004"/>
      <c r="D784" s="2004"/>
      <c r="E784" s="2004"/>
      <c r="F784" s="2004"/>
      <c r="G784" s="2004"/>
      <c r="H784" s="2004"/>
      <c r="I784" s="2004"/>
      <c r="J784" s="2004"/>
      <c r="P784" s="188"/>
    </row>
    <row r="785" spans="1:17">
      <c r="A785" s="2012"/>
      <c r="B785" s="2012"/>
      <c r="C785" s="2012"/>
      <c r="D785" s="2012"/>
      <c r="E785" s="2012"/>
      <c r="F785" s="2012"/>
      <c r="I785" s="1986" t="s">
        <v>545</v>
      </c>
      <c r="J785" s="1986"/>
      <c r="P785" s="188"/>
    </row>
    <row r="786" spans="1:17" ht="54">
      <c r="A786" s="260" t="s">
        <v>77</v>
      </c>
      <c r="B786" s="260" t="s">
        <v>67</v>
      </c>
      <c r="C786" s="260" t="s">
        <v>131</v>
      </c>
      <c r="D786" s="260" t="s">
        <v>80</v>
      </c>
      <c r="E786" s="260" t="s">
        <v>132</v>
      </c>
      <c r="F786" s="260" t="s">
        <v>33</v>
      </c>
      <c r="I786" s="215" t="s">
        <v>186</v>
      </c>
      <c r="J786" s="215" t="s">
        <v>546</v>
      </c>
      <c r="K786" s="163"/>
      <c r="L786" s="163"/>
      <c r="P786" s="188"/>
    </row>
    <row r="787" spans="1:17">
      <c r="A787" s="195">
        <v>1</v>
      </c>
      <c r="B787" s="195">
        <v>2</v>
      </c>
      <c r="C787" s="195">
        <v>3</v>
      </c>
      <c r="D787" s="195">
        <v>4</v>
      </c>
      <c r="E787" s="195">
        <v>5</v>
      </c>
      <c r="F787" s="195">
        <v>6</v>
      </c>
      <c r="G787" s="160"/>
      <c r="H787" s="160"/>
      <c r="I787" s="217"/>
      <c r="J787" s="217"/>
      <c r="P787" s="188"/>
    </row>
    <row r="788" spans="1:17">
      <c r="A788" s="260">
        <v>1</v>
      </c>
      <c r="B788" s="31"/>
      <c r="C788" s="260"/>
      <c r="D788" s="260"/>
      <c r="E788" s="258" t="e">
        <f>F788/D788</f>
        <v>#DIV/0!</v>
      </c>
      <c r="F788" s="258"/>
      <c r="I788" s="220"/>
      <c r="J788" s="220"/>
      <c r="P788" s="188"/>
    </row>
    <row r="789" spans="1:17" s="160" customFormat="1">
      <c r="A789" s="260">
        <v>2</v>
      </c>
      <c r="B789" s="31"/>
      <c r="C789" s="35"/>
      <c r="D789" s="35"/>
      <c r="E789" s="258" t="e">
        <f t="shared" ref="E789:E791" si="18">F789/D789</f>
        <v>#DIV/0!</v>
      </c>
      <c r="F789" s="258"/>
      <c r="G789" s="149"/>
      <c r="H789" s="149"/>
      <c r="I789" s="220"/>
      <c r="J789" s="220"/>
      <c r="K789" s="161"/>
      <c r="O789" s="283"/>
      <c r="P789" s="281"/>
      <c r="Q789" s="283"/>
    </row>
    <row r="790" spans="1:17">
      <c r="A790" s="260"/>
      <c r="B790" s="31"/>
      <c r="C790" s="35"/>
      <c r="D790" s="35"/>
      <c r="E790" s="258" t="e">
        <f t="shared" si="18"/>
        <v>#DIV/0!</v>
      </c>
      <c r="F790" s="258"/>
      <c r="I790" s="220"/>
      <c r="J790" s="220"/>
      <c r="P790" s="188"/>
    </row>
    <row r="791" spans="1:17">
      <c r="A791" s="260">
        <v>3</v>
      </c>
      <c r="B791" s="31"/>
      <c r="C791" s="260"/>
      <c r="D791" s="260"/>
      <c r="E791" s="258" t="e">
        <f t="shared" si="18"/>
        <v>#DIV/0!</v>
      </c>
      <c r="F791" s="258"/>
      <c r="I791" s="220"/>
      <c r="J791" s="220"/>
      <c r="P791" s="188"/>
    </row>
    <row r="792" spans="1:17">
      <c r="A792" s="226"/>
      <c r="B792" s="227" t="s">
        <v>73</v>
      </c>
      <c r="C792" s="226" t="s">
        <v>74</v>
      </c>
      <c r="D792" s="226" t="s">
        <v>74</v>
      </c>
      <c r="E792" s="226" t="s">
        <v>74</v>
      </c>
      <c r="F792" s="228">
        <f>F791+F789+F788+F790</f>
        <v>0</v>
      </c>
      <c r="I792" s="217">
        <f>SUM(I788:I791)</f>
        <v>0</v>
      </c>
      <c r="J792" s="217">
        <f>SUM(J788:J791)</f>
        <v>0</v>
      </c>
      <c r="P792" s="188"/>
    </row>
    <row r="793" spans="1:17">
      <c r="A793" s="38"/>
      <c r="B793" s="32"/>
      <c r="C793" s="38"/>
      <c r="D793" s="38"/>
      <c r="E793" s="38"/>
      <c r="F793" s="57"/>
      <c r="P793" s="188"/>
    </row>
    <row r="794" spans="1:17">
      <c r="A794" s="2004" t="s">
        <v>527</v>
      </c>
      <c r="B794" s="2004"/>
      <c r="C794" s="2004"/>
      <c r="D794" s="2004"/>
      <c r="E794" s="2004"/>
      <c r="F794" s="2004"/>
      <c r="G794" s="2004"/>
      <c r="H794" s="2004"/>
      <c r="I794" s="2004"/>
      <c r="J794" s="2004"/>
      <c r="P794" s="188"/>
    </row>
    <row r="795" spans="1:17">
      <c r="A795" s="2012"/>
      <c r="B795" s="2012"/>
      <c r="C795" s="2012"/>
      <c r="D795" s="2012"/>
      <c r="E795" s="2012"/>
      <c r="F795" s="2012"/>
      <c r="I795" s="1986" t="s">
        <v>545</v>
      </c>
      <c r="J795" s="1986"/>
      <c r="P795" s="188"/>
    </row>
    <row r="796" spans="1:17" ht="54">
      <c r="A796" s="260" t="s">
        <v>77</v>
      </c>
      <c r="B796" s="260" t="s">
        <v>67</v>
      </c>
      <c r="C796" s="260" t="s">
        <v>131</v>
      </c>
      <c r="D796" s="260" t="s">
        <v>80</v>
      </c>
      <c r="E796" s="260" t="s">
        <v>132</v>
      </c>
      <c r="F796" s="260" t="s">
        <v>33</v>
      </c>
      <c r="I796" s="215" t="s">
        <v>186</v>
      </c>
      <c r="J796" s="215" t="s">
        <v>546</v>
      </c>
      <c r="K796" s="163"/>
      <c r="L796" s="163"/>
      <c r="P796" s="188"/>
    </row>
    <row r="797" spans="1:17">
      <c r="A797" s="194">
        <v>1</v>
      </c>
      <c r="B797" s="194">
        <v>2</v>
      </c>
      <c r="C797" s="194">
        <v>3</v>
      </c>
      <c r="D797" s="194">
        <v>4</v>
      </c>
      <c r="E797" s="195">
        <v>5</v>
      </c>
      <c r="F797" s="195">
        <v>6</v>
      </c>
      <c r="G797" s="25"/>
      <c r="H797" s="25"/>
      <c r="I797" s="217"/>
      <c r="J797" s="217"/>
      <c r="P797" s="188"/>
    </row>
    <row r="798" spans="1:17">
      <c r="A798" s="260">
        <v>1</v>
      </c>
      <c r="B798" s="31"/>
      <c r="C798" s="260"/>
      <c r="D798" s="260"/>
      <c r="E798" s="258" t="e">
        <f>F798/D798</f>
        <v>#DIV/0!</v>
      </c>
      <c r="F798" s="258"/>
      <c r="I798" s="220"/>
      <c r="J798" s="220"/>
      <c r="P798" s="188"/>
    </row>
    <row r="799" spans="1:17" s="25" customFormat="1">
      <c r="A799" s="260">
        <v>2</v>
      </c>
      <c r="B799" s="31"/>
      <c r="C799" s="35"/>
      <c r="D799" s="35"/>
      <c r="E799" s="258" t="e">
        <f t="shared" ref="E799:E801" si="19">F799/D799</f>
        <v>#DIV/0!</v>
      </c>
      <c r="F799" s="258"/>
      <c r="G799" s="149"/>
      <c r="H799" s="149"/>
      <c r="I799" s="220"/>
      <c r="J799" s="220"/>
      <c r="K799" s="162"/>
      <c r="O799" s="287"/>
      <c r="P799" s="282"/>
      <c r="Q799" s="287"/>
    </row>
    <row r="800" spans="1:17">
      <c r="A800" s="260"/>
      <c r="B800" s="31"/>
      <c r="C800" s="35"/>
      <c r="D800" s="35"/>
      <c r="E800" s="258" t="e">
        <f t="shared" si="19"/>
        <v>#DIV/0!</v>
      </c>
      <c r="F800" s="258"/>
      <c r="I800" s="220"/>
      <c r="J800" s="220"/>
      <c r="P800" s="188"/>
    </row>
    <row r="801" spans="1:17">
      <c r="A801" s="260">
        <v>3</v>
      </c>
      <c r="B801" s="31"/>
      <c r="C801" s="260"/>
      <c r="D801" s="260"/>
      <c r="E801" s="258" t="e">
        <f t="shared" si="19"/>
        <v>#DIV/0!</v>
      </c>
      <c r="F801" s="258"/>
      <c r="I801" s="220"/>
      <c r="J801" s="220"/>
      <c r="P801" s="188"/>
    </row>
    <row r="802" spans="1:17">
      <c r="A802" s="226"/>
      <c r="B802" s="227" t="s">
        <v>73</v>
      </c>
      <c r="C802" s="226" t="s">
        <v>74</v>
      </c>
      <c r="D802" s="226" t="s">
        <v>74</v>
      </c>
      <c r="E802" s="226" t="s">
        <v>74</v>
      </c>
      <c r="F802" s="228">
        <f>F801+F799+F798+F800</f>
        <v>0</v>
      </c>
      <c r="I802" s="217">
        <f>SUM(I798:I801)</f>
        <v>0</v>
      </c>
      <c r="J802" s="217">
        <f>SUM(J798:J801)</f>
        <v>0</v>
      </c>
      <c r="P802" s="188"/>
    </row>
    <row r="803" spans="1:17">
      <c r="A803" s="38"/>
      <c r="B803" s="32"/>
      <c r="C803" s="38"/>
      <c r="D803" s="38"/>
      <c r="E803" s="38"/>
      <c r="F803" s="57"/>
      <c r="P803" s="188"/>
    </row>
    <row r="804" spans="1:17">
      <c r="A804" s="2004" t="s">
        <v>528</v>
      </c>
      <c r="B804" s="2004"/>
      <c r="C804" s="2004"/>
      <c r="D804" s="2004"/>
      <c r="E804" s="2004"/>
      <c r="F804" s="2004"/>
      <c r="G804" s="2004"/>
      <c r="H804" s="2004"/>
      <c r="I804" s="2004"/>
      <c r="J804" s="2004"/>
      <c r="P804" s="188"/>
    </row>
    <row r="805" spans="1:17">
      <c r="A805" s="2012"/>
      <c r="B805" s="2012"/>
      <c r="C805" s="2012"/>
      <c r="D805" s="2012"/>
      <c r="E805" s="2012"/>
      <c r="F805" s="2012"/>
      <c r="I805" s="1986" t="s">
        <v>545</v>
      </c>
      <c r="J805" s="1986"/>
      <c r="P805" s="188"/>
    </row>
    <row r="806" spans="1:17" ht="54">
      <c r="A806" s="260" t="s">
        <v>77</v>
      </c>
      <c r="B806" s="260" t="s">
        <v>67</v>
      </c>
      <c r="C806" s="260" t="s">
        <v>131</v>
      </c>
      <c r="D806" s="260" t="s">
        <v>80</v>
      </c>
      <c r="E806" s="260" t="s">
        <v>132</v>
      </c>
      <c r="F806" s="260" t="s">
        <v>33</v>
      </c>
      <c r="I806" s="215" t="s">
        <v>186</v>
      </c>
      <c r="J806" s="215" t="s">
        <v>546</v>
      </c>
      <c r="K806" s="163"/>
      <c r="L806" s="187"/>
      <c r="P806" s="188"/>
    </row>
    <row r="807" spans="1:17">
      <c r="A807" s="195">
        <v>1</v>
      </c>
      <c r="B807" s="195">
        <v>2</v>
      </c>
      <c r="C807" s="195">
        <v>3</v>
      </c>
      <c r="D807" s="195">
        <v>4</v>
      </c>
      <c r="E807" s="195">
        <v>5</v>
      </c>
      <c r="F807" s="195">
        <v>6</v>
      </c>
      <c r="G807" s="160"/>
      <c r="H807" s="160"/>
      <c r="I807" s="217"/>
      <c r="J807" s="217"/>
      <c r="P807" s="188"/>
    </row>
    <row r="808" spans="1:17">
      <c r="A808" s="260">
        <v>1</v>
      </c>
      <c r="B808" s="31"/>
      <c r="C808" s="260"/>
      <c r="D808" s="260"/>
      <c r="E808" s="258" t="e">
        <f>F808/D808</f>
        <v>#DIV/0!</v>
      </c>
      <c r="F808" s="258"/>
      <c r="I808" s="220"/>
      <c r="J808" s="220"/>
      <c r="P808" s="188"/>
    </row>
    <row r="809" spans="1:17" s="160" customFormat="1">
      <c r="A809" s="260">
        <v>2</v>
      </c>
      <c r="B809" s="31"/>
      <c r="C809" s="35"/>
      <c r="D809" s="35"/>
      <c r="E809" s="258" t="e">
        <f t="shared" ref="E809:E811" si="20">F809/D809</f>
        <v>#DIV/0!</v>
      </c>
      <c r="F809" s="258"/>
      <c r="G809" s="149"/>
      <c r="H809" s="149"/>
      <c r="I809" s="220"/>
      <c r="J809" s="220"/>
      <c r="K809" s="161"/>
      <c r="O809" s="283"/>
      <c r="P809" s="281"/>
      <c r="Q809" s="283"/>
    </row>
    <row r="810" spans="1:17">
      <c r="A810" s="260"/>
      <c r="B810" s="31"/>
      <c r="C810" s="35"/>
      <c r="D810" s="35"/>
      <c r="E810" s="258" t="e">
        <f t="shared" si="20"/>
        <v>#DIV/0!</v>
      </c>
      <c r="F810" s="258"/>
      <c r="I810" s="220"/>
      <c r="J810" s="220"/>
      <c r="P810" s="188"/>
    </row>
    <row r="811" spans="1:17">
      <c r="A811" s="260">
        <v>3</v>
      </c>
      <c r="B811" s="31"/>
      <c r="C811" s="260"/>
      <c r="D811" s="260"/>
      <c r="E811" s="258" t="e">
        <f t="shared" si="20"/>
        <v>#DIV/0!</v>
      </c>
      <c r="F811" s="258"/>
      <c r="I811" s="220"/>
      <c r="J811" s="220"/>
      <c r="P811" s="188"/>
    </row>
    <row r="812" spans="1:17">
      <c r="A812" s="226"/>
      <c r="B812" s="227" t="s">
        <v>73</v>
      </c>
      <c r="C812" s="226" t="s">
        <v>74</v>
      </c>
      <c r="D812" s="226" t="s">
        <v>74</v>
      </c>
      <c r="E812" s="226" t="s">
        <v>74</v>
      </c>
      <c r="F812" s="228">
        <f>F811+F809+F808+F810</f>
        <v>0</v>
      </c>
      <c r="I812" s="217">
        <f>SUM(I808:I811)</f>
        <v>0</v>
      </c>
      <c r="J812" s="217">
        <f>SUM(J808:J811)</f>
        <v>0</v>
      </c>
      <c r="P812" s="188"/>
    </row>
    <row r="813" spans="1:17">
      <c r="A813" s="38"/>
      <c r="B813" s="32"/>
      <c r="C813" s="38"/>
      <c r="D813" s="38"/>
      <c r="E813" s="38"/>
      <c r="F813" s="57"/>
      <c r="P813" s="188"/>
    </row>
    <row r="814" spans="1:17">
      <c r="A814" s="2004" t="s">
        <v>529</v>
      </c>
      <c r="B814" s="2004"/>
      <c r="C814" s="2004"/>
      <c r="D814" s="2004"/>
      <c r="E814" s="2004"/>
      <c r="F814" s="2004"/>
      <c r="G814" s="2004"/>
      <c r="H814" s="2004"/>
      <c r="I814" s="2004"/>
      <c r="J814" s="2004"/>
      <c r="P814" s="188"/>
    </row>
    <row r="815" spans="1:17">
      <c r="A815" s="2012"/>
      <c r="B815" s="2012"/>
      <c r="C815" s="2012"/>
      <c r="D815" s="2012"/>
      <c r="E815" s="2012"/>
      <c r="F815" s="2012"/>
      <c r="I815" s="1986" t="s">
        <v>545</v>
      </c>
      <c r="J815" s="1986"/>
      <c r="P815" s="188"/>
    </row>
    <row r="816" spans="1:17" ht="54">
      <c r="A816" s="260" t="s">
        <v>77</v>
      </c>
      <c r="B816" s="260" t="s">
        <v>67</v>
      </c>
      <c r="C816" s="260" t="s">
        <v>131</v>
      </c>
      <c r="D816" s="260" t="s">
        <v>80</v>
      </c>
      <c r="E816" s="260" t="s">
        <v>132</v>
      </c>
      <c r="F816" s="260" t="s">
        <v>33</v>
      </c>
      <c r="I816" s="215" t="s">
        <v>186</v>
      </c>
      <c r="J816" s="215" t="s">
        <v>546</v>
      </c>
      <c r="K816" s="163"/>
      <c r="L816" s="187"/>
      <c r="P816" s="188"/>
    </row>
    <row r="817" spans="1:17">
      <c r="A817" s="195">
        <v>1</v>
      </c>
      <c r="B817" s="195">
        <v>2</v>
      </c>
      <c r="C817" s="195">
        <v>3</v>
      </c>
      <c r="D817" s="195">
        <v>4</v>
      </c>
      <c r="E817" s="195">
        <v>5</v>
      </c>
      <c r="F817" s="195">
        <v>6</v>
      </c>
      <c r="G817" s="160"/>
      <c r="H817" s="160"/>
      <c r="I817" s="217"/>
      <c r="J817" s="217"/>
      <c r="P817" s="188"/>
    </row>
    <row r="818" spans="1:17">
      <c r="A818" s="260">
        <v>1</v>
      </c>
      <c r="B818" s="31" t="s">
        <v>543</v>
      </c>
      <c r="C818" s="260"/>
      <c r="D818" s="260"/>
      <c r="E818" s="258" t="e">
        <f>F818/D818</f>
        <v>#DIV/0!</v>
      </c>
      <c r="F818" s="258"/>
      <c r="I818" s="220"/>
      <c r="J818" s="220"/>
      <c r="P818" s="188"/>
    </row>
    <row r="819" spans="1:17" s="160" customFormat="1">
      <c r="A819" s="260">
        <v>2</v>
      </c>
      <c r="B819" s="31" t="s">
        <v>544</v>
      </c>
      <c r="C819" s="35"/>
      <c r="D819" s="35"/>
      <c r="E819" s="258" t="e">
        <f t="shared" ref="E819:E821" si="21">F819/D819</f>
        <v>#DIV/0!</v>
      </c>
      <c r="F819" s="258"/>
      <c r="G819" s="149"/>
      <c r="H819" s="149"/>
      <c r="I819" s="220"/>
      <c r="J819" s="220"/>
      <c r="K819" s="161"/>
      <c r="O819" s="283"/>
      <c r="P819" s="281"/>
      <c r="Q819" s="283"/>
    </row>
    <row r="820" spans="1:17">
      <c r="A820" s="260">
        <v>3</v>
      </c>
      <c r="B820" s="31"/>
      <c r="C820" s="260"/>
      <c r="D820" s="260"/>
      <c r="E820" s="258" t="e">
        <f t="shared" si="21"/>
        <v>#DIV/0!</v>
      </c>
      <c r="F820" s="258"/>
      <c r="I820" s="220"/>
      <c r="J820" s="220"/>
      <c r="P820" s="188"/>
      <c r="Q820" s="290"/>
    </row>
    <row r="821" spans="1:17">
      <c r="A821" s="260">
        <v>4</v>
      </c>
      <c r="B821" s="31"/>
      <c r="C821" s="260"/>
      <c r="D821" s="260"/>
      <c r="E821" s="258" t="e">
        <f t="shared" si="21"/>
        <v>#DIV/0!</v>
      </c>
      <c r="F821" s="258"/>
      <c r="I821" s="220"/>
      <c r="J821" s="220"/>
      <c r="P821" s="188"/>
      <c r="Q821" s="290"/>
    </row>
    <row r="822" spans="1:17">
      <c r="A822" s="226"/>
      <c r="B822" s="227" t="s">
        <v>73</v>
      </c>
      <c r="C822" s="226" t="s">
        <v>74</v>
      </c>
      <c r="D822" s="226" t="s">
        <v>74</v>
      </c>
      <c r="E822" s="226" t="s">
        <v>74</v>
      </c>
      <c r="F822" s="228">
        <f>F821+F819+F818+F820</f>
        <v>0</v>
      </c>
      <c r="I822" s="217">
        <f>SUM(I818:I821)</f>
        <v>0</v>
      </c>
      <c r="J822" s="217">
        <f>SUM(J818:J821)</f>
        <v>0</v>
      </c>
      <c r="K822" s="158"/>
      <c r="P822" s="188"/>
      <c r="Q822" s="290"/>
    </row>
    <row r="823" spans="1:17">
      <c r="A823" s="38"/>
      <c r="B823" s="32"/>
      <c r="C823" s="38"/>
      <c r="D823" s="38"/>
      <c r="E823" s="38"/>
      <c r="F823" s="57"/>
      <c r="P823" s="188"/>
      <c r="Q823" s="290"/>
    </row>
    <row r="824" spans="1:17">
      <c r="A824" s="2004" t="s">
        <v>522</v>
      </c>
      <c r="B824" s="2004"/>
      <c r="C824" s="2004"/>
      <c r="D824" s="2004"/>
      <c r="E824" s="2004"/>
      <c r="F824" s="2004"/>
      <c r="G824" s="2004"/>
      <c r="H824" s="2004"/>
      <c r="I824" s="2004"/>
      <c r="J824" s="2004"/>
      <c r="P824" s="188"/>
      <c r="Q824" s="290"/>
    </row>
    <row r="825" spans="1:17">
      <c r="A825" s="2012"/>
      <c r="B825" s="2012"/>
      <c r="C825" s="2012"/>
      <c r="D825" s="2012"/>
      <c r="E825" s="2012"/>
      <c r="F825" s="38"/>
      <c r="I825" s="1986" t="s">
        <v>545</v>
      </c>
      <c r="J825" s="1986"/>
      <c r="O825" s="188"/>
    </row>
    <row r="826" spans="1:17" ht="54">
      <c r="A826" s="260" t="s">
        <v>68</v>
      </c>
      <c r="B826" s="260" t="s">
        <v>67</v>
      </c>
      <c r="C826" s="260" t="s">
        <v>80</v>
      </c>
      <c r="D826" s="260" t="s">
        <v>128</v>
      </c>
      <c r="E826" s="260" t="s">
        <v>33</v>
      </c>
      <c r="I826" s="215" t="s">
        <v>186</v>
      </c>
      <c r="J826" s="215" t="s">
        <v>546</v>
      </c>
      <c r="K826" s="163"/>
      <c r="O826" s="188"/>
    </row>
    <row r="827" spans="1:17">
      <c r="A827" s="195">
        <v>1</v>
      </c>
      <c r="B827" s="195">
        <v>2</v>
      </c>
      <c r="C827" s="195">
        <v>3</v>
      </c>
      <c r="D827" s="195">
        <v>4</v>
      </c>
      <c r="E827" s="195">
        <v>5</v>
      </c>
      <c r="F827" s="160"/>
      <c r="G827" s="160"/>
      <c r="H827" s="160"/>
      <c r="I827" s="217"/>
      <c r="J827" s="217"/>
      <c r="O827" s="188"/>
    </row>
    <row r="828" spans="1:17">
      <c r="A828" s="260">
        <v>1</v>
      </c>
      <c r="B828" s="31" t="s">
        <v>137</v>
      </c>
      <c r="C828" s="260"/>
      <c r="D828" s="258" t="e">
        <f>E828/C828</f>
        <v>#DIV/0!</v>
      </c>
      <c r="E828" s="258"/>
      <c r="I828" s="220"/>
      <c r="J828" s="220"/>
      <c r="O828" s="188"/>
    </row>
    <row r="829" spans="1:17" s="160" customFormat="1">
      <c r="A829" s="260">
        <v>2</v>
      </c>
      <c r="B829" s="31" t="s">
        <v>136</v>
      </c>
      <c r="C829" s="260"/>
      <c r="D829" s="258" t="e">
        <f>E829/C829</f>
        <v>#DIV/0!</v>
      </c>
      <c r="E829" s="258"/>
      <c r="F829" s="149"/>
      <c r="G829" s="149"/>
      <c r="H829" s="149"/>
      <c r="I829" s="220"/>
      <c r="J829" s="220"/>
      <c r="K829" s="161"/>
      <c r="O829" s="281"/>
      <c r="P829" s="283"/>
      <c r="Q829" s="283"/>
    </row>
    <row r="830" spans="1:17">
      <c r="A830" s="260">
        <v>3</v>
      </c>
      <c r="B830" s="31" t="s">
        <v>138</v>
      </c>
      <c r="C830" s="260"/>
      <c r="D830" s="258" t="e">
        <f>E830/C830</f>
        <v>#DIV/0!</v>
      </c>
      <c r="E830" s="258"/>
      <c r="I830" s="220"/>
      <c r="J830" s="220"/>
      <c r="O830" s="188"/>
    </row>
    <row r="831" spans="1:17">
      <c r="A831" s="260">
        <v>4</v>
      </c>
      <c r="B831" s="31" t="s">
        <v>139</v>
      </c>
      <c r="C831" s="260"/>
      <c r="D831" s="258" t="e">
        <f>E831/C831</f>
        <v>#DIV/0!</v>
      </c>
      <c r="E831" s="258"/>
      <c r="I831" s="220"/>
      <c r="J831" s="220"/>
      <c r="O831" s="188"/>
    </row>
    <row r="832" spans="1:17">
      <c r="A832" s="226"/>
      <c r="B832" s="227" t="s">
        <v>73</v>
      </c>
      <c r="C832" s="226"/>
      <c r="D832" s="226" t="s">
        <v>74</v>
      </c>
      <c r="E832" s="228">
        <f>E831+E830+E829+E828</f>
        <v>0</v>
      </c>
      <c r="I832" s="217">
        <f>SUM(I828:I831)</f>
        <v>0</v>
      </c>
      <c r="J832" s="217">
        <f>SUM(J828:J831)</f>
        <v>0</v>
      </c>
      <c r="O832" s="188"/>
    </row>
    <row r="833" spans="1:17">
      <c r="A833" s="56"/>
      <c r="B833" s="32"/>
      <c r="C833" s="38"/>
      <c r="D833" s="38"/>
      <c r="E833" s="38"/>
      <c r="F833" s="57"/>
      <c r="O833" s="188"/>
    </row>
    <row r="834" spans="1:17">
      <c r="A834" s="2004" t="s">
        <v>531</v>
      </c>
      <c r="B834" s="2004"/>
      <c r="C834" s="2004"/>
      <c r="D834" s="2004"/>
      <c r="E834" s="2004"/>
      <c r="F834" s="2004"/>
      <c r="G834" s="2004"/>
      <c r="H834" s="2004"/>
      <c r="I834" s="2004"/>
      <c r="J834" s="2004"/>
      <c r="O834" s="188"/>
    </row>
    <row r="835" spans="1:17">
      <c r="A835" s="51"/>
      <c r="B835" s="32"/>
      <c r="C835" s="38"/>
      <c r="D835" s="38"/>
      <c r="E835" s="38"/>
      <c r="F835" s="38"/>
      <c r="P835" s="188"/>
    </row>
    <row r="836" spans="1:17">
      <c r="A836" s="51"/>
      <c r="B836" s="32"/>
      <c r="C836" s="38"/>
      <c r="D836" s="38"/>
      <c r="E836" s="38"/>
      <c r="F836" s="38"/>
      <c r="I836" s="1986" t="s">
        <v>545</v>
      </c>
      <c r="J836" s="1986"/>
      <c r="K836" s="210"/>
    </row>
    <row r="837" spans="1:17" ht="54">
      <c r="A837" s="260" t="s">
        <v>77</v>
      </c>
      <c r="B837" s="260" t="s">
        <v>67</v>
      </c>
      <c r="C837" s="260" t="s">
        <v>127</v>
      </c>
      <c r="D837" s="260" t="s">
        <v>490</v>
      </c>
      <c r="F837" s="38"/>
      <c r="I837" s="215" t="s">
        <v>186</v>
      </c>
      <c r="J837" s="215" t="s">
        <v>546</v>
      </c>
      <c r="P837" s="188"/>
    </row>
    <row r="838" spans="1:17">
      <c r="A838" s="195">
        <v>1</v>
      </c>
      <c r="B838" s="195">
        <v>2</v>
      </c>
      <c r="C838" s="195">
        <v>3</v>
      </c>
      <c r="D838" s="195">
        <v>4</v>
      </c>
      <c r="E838" s="160"/>
      <c r="F838" s="14"/>
      <c r="G838" s="160"/>
      <c r="H838" s="160"/>
      <c r="I838" s="217"/>
      <c r="J838" s="217"/>
      <c r="P838" s="188"/>
    </row>
    <row r="839" spans="1:17">
      <c r="A839" s="260"/>
      <c r="B839" s="36"/>
      <c r="C839" s="34"/>
      <c r="D839" s="258"/>
      <c r="F839" s="38"/>
      <c r="I839" s="220"/>
      <c r="J839" s="220"/>
      <c r="P839" s="188"/>
    </row>
    <row r="840" spans="1:17" s="160" customFormat="1">
      <c r="A840" s="260"/>
      <c r="B840" s="36"/>
      <c r="C840" s="34"/>
      <c r="D840" s="258"/>
      <c r="E840" s="149"/>
      <c r="F840" s="57"/>
      <c r="G840" s="149"/>
      <c r="H840" s="149"/>
      <c r="I840" s="220"/>
      <c r="J840" s="220"/>
      <c r="K840" s="161"/>
      <c r="O840" s="283"/>
      <c r="P840" s="281"/>
      <c r="Q840" s="283"/>
    </row>
    <row r="841" spans="1:17">
      <c r="A841" s="260"/>
      <c r="B841" s="36"/>
      <c r="C841" s="34"/>
      <c r="D841" s="258"/>
      <c r="F841" s="38"/>
      <c r="I841" s="220"/>
      <c r="J841" s="220"/>
      <c r="P841" s="188"/>
      <c r="Q841" s="290"/>
    </row>
    <row r="842" spans="1:17">
      <c r="A842" s="260"/>
      <c r="B842" s="36"/>
      <c r="C842" s="34"/>
      <c r="D842" s="258"/>
      <c r="F842" s="38"/>
      <c r="I842" s="220"/>
      <c r="J842" s="220"/>
      <c r="P842" s="188"/>
      <c r="Q842" s="290"/>
    </row>
    <row r="843" spans="1:17">
      <c r="A843" s="226"/>
      <c r="B843" s="227" t="s">
        <v>73</v>
      </c>
      <c r="C843" s="226" t="s">
        <v>74</v>
      </c>
      <c r="D843" s="228">
        <f>SUM(D839:D842)</f>
        <v>0</v>
      </c>
      <c r="F843" s="38"/>
      <c r="I843" s="217">
        <f>SUM(I839:I842)</f>
        <v>0</v>
      </c>
      <c r="J843" s="217">
        <f>SUM(J839:J842)</f>
        <v>0</v>
      </c>
      <c r="P843" s="188"/>
      <c r="Q843" s="290"/>
    </row>
    <row r="844" spans="1:17">
      <c r="A844" s="56"/>
      <c r="B844" s="32"/>
      <c r="C844" s="38"/>
      <c r="D844" s="38"/>
      <c r="E844" s="38"/>
      <c r="F844" s="57"/>
      <c r="P844" s="188"/>
      <c r="Q844" s="290"/>
    </row>
    <row r="845" spans="1:17">
      <c r="A845" s="2014" t="s">
        <v>611</v>
      </c>
      <c r="B845" s="2014"/>
      <c r="C845" s="2014"/>
      <c r="D845" s="2014"/>
      <c r="E845" s="2014"/>
      <c r="F845" s="2014"/>
      <c r="G845" s="2014"/>
      <c r="H845" s="2014"/>
      <c r="I845" s="2014"/>
      <c r="J845" s="2014"/>
      <c r="P845" s="188"/>
    </row>
    <row r="846" spans="1:17">
      <c r="A846" s="56"/>
      <c r="B846" s="32"/>
      <c r="C846" s="38"/>
      <c r="D846" s="38"/>
      <c r="E846" s="38"/>
      <c r="F846" s="57"/>
      <c r="P846" s="188"/>
    </row>
    <row r="847" spans="1:17">
      <c r="A847" s="2016" t="s">
        <v>491</v>
      </c>
      <c r="B847" s="2016"/>
      <c r="C847" s="2016"/>
      <c r="D847" s="2016"/>
      <c r="E847" s="2016"/>
      <c r="F847" s="2016"/>
      <c r="G847" s="2016"/>
      <c r="H847" s="2016"/>
      <c r="I847" s="2016"/>
      <c r="J847" s="2016"/>
      <c r="K847" s="205"/>
    </row>
    <row r="848" spans="1:17">
      <c r="A848" s="76"/>
      <c r="B848" s="76"/>
      <c r="C848" s="76"/>
      <c r="D848" s="76"/>
      <c r="E848" s="76"/>
      <c r="F848" s="38"/>
      <c r="I848" s="1986" t="s">
        <v>545</v>
      </c>
      <c r="J848" s="1986"/>
      <c r="P848" s="188"/>
    </row>
    <row r="849" spans="1:17" ht="54">
      <c r="A849" s="260" t="s">
        <v>77</v>
      </c>
      <c r="B849" s="260" t="s">
        <v>67</v>
      </c>
      <c r="C849" s="260" t="s">
        <v>127</v>
      </c>
      <c r="D849" s="260" t="s">
        <v>490</v>
      </c>
      <c r="E849" s="150"/>
      <c r="F849" s="58"/>
      <c r="G849" s="20"/>
      <c r="H849" s="58"/>
      <c r="I849" s="215" t="s">
        <v>186</v>
      </c>
      <c r="J849" s="215" t="s">
        <v>546</v>
      </c>
      <c r="K849" s="210"/>
      <c r="P849" s="188"/>
    </row>
    <row r="850" spans="1:17">
      <c r="A850" s="195">
        <v>1</v>
      </c>
      <c r="B850" s="195">
        <v>2</v>
      </c>
      <c r="C850" s="195">
        <v>3</v>
      </c>
      <c r="D850" s="195">
        <v>4</v>
      </c>
      <c r="E850" s="161"/>
      <c r="F850" s="189"/>
      <c r="G850" s="190"/>
      <c r="H850" s="191"/>
      <c r="I850" s="223"/>
      <c r="J850" s="223"/>
      <c r="P850" s="188"/>
    </row>
    <row r="851" spans="1:17" s="150" customFormat="1">
      <c r="A851" s="260">
        <v>1</v>
      </c>
      <c r="B851" s="31"/>
      <c r="C851" s="34"/>
      <c r="D851" s="258"/>
      <c r="F851" s="58"/>
      <c r="G851" s="20"/>
      <c r="H851" s="42"/>
      <c r="I851" s="224"/>
      <c r="J851" s="224"/>
      <c r="O851" s="203"/>
      <c r="P851" s="170"/>
      <c r="Q851" s="203"/>
    </row>
    <row r="852" spans="1:17" s="161" customFormat="1">
      <c r="A852" s="226"/>
      <c r="B852" s="227" t="s">
        <v>73</v>
      </c>
      <c r="C852" s="226" t="s">
        <v>74</v>
      </c>
      <c r="D852" s="228">
        <f>SUM(D851:D851)</f>
        <v>0</v>
      </c>
      <c r="E852" s="150"/>
      <c r="F852" s="58"/>
      <c r="G852" s="20"/>
      <c r="H852" s="42"/>
      <c r="I852" s="217">
        <f>SUM(I851)</f>
        <v>0</v>
      </c>
      <c r="J852" s="217">
        <f>SUM(J851)</f>
        <v>0</v>
      </c>
      <c r="O852" s="288"/>
      <c r="P852" s="293"/>
      <c r="Q852" s="288"/>
    </row>
    <row r="853" spans="1:17" s="150" customFormat="1">
      <c r="A853" s="58"/>
      <c r="B853" s="58"/>
      <c r="C853" s="58"/>
      <c r="D853" s="58"/>
      <c r="E853" s="58"/>
      <c r="F853" s="58"/>
      <c r="G853" s="20"/>
      <c r="H853" s="42"/>
      <c r="I853" s="20"/>
      <c r="J853" s="20"/>
      <c r="O853" s="203"/>
      <c r="P853" s="170"/>
      <c r="Q853" s="294"/>
    </row>
    <row r="854" spans="1:17" s="150" customFormat="1">
      <c r="A854" s="2004" t="s">
        <v>525</v>
      </c>
      <c r="B854" s="2004"/>
      <c r="C854" s="2004"/>
      <c r="D854" s="2004"/>
      <c r="E854" s="2004"/>
      <c r="F854" s="2004"/>
      <c r="G854" s="2004"/>
      <c r="H854" s="2004"/>
      <c r="I854" s="2004"/>
      <c r="J854" s="2004"/>
      <c r="O854" s="203"/>
      <c r="P854" s="170"/>
      <c r="Q854" s="203"/>
    </row>
    <row r="855" spans="1:17" s="150" customFormat="1">
      <c r="A855" s="2012"/>
      <c r="B855" s="2012"/>
      <c r="C855" s="2012"/>
      <c r="D855" s="2012"/>
      <c r="E855" s="2012"/>
      <c r="F855" s="2012"/>
      <c r="G855" s="149"/>
      <c r="H855" s="149"/>
      <c r="I855" s="1986" t="s">
        <v>545</v>
      </c>
      <c r="J855" s="1986"/>
      <c r="O855" s="203"/>
      <c r="P855" s="170"/>
      <c r="Q855" s="203"/>
    </row>
    <row r="856" spans="1:17" s="150" customFormat="1" ht="54">
      <c r="A856" s="260" t="s">
        <v>77</v>
      </c>
      <c r="B856" s="260" t="s">
        <v>67</v>
      </c>
      <c r="C856" s="260" t="s">
        <v>131</v>
      </c>
      <c r="D856" s="260" t="s">
        <v>80</v>
      </c>
      <c r="E856" s="260" t="s">
        <v>132</v>
      </c>
      <c r="F856" s="260" t="s">
        <v>33</v>
      </c>
      <c r="H856" s="149"/>
      <c r="I856" s="215" t="s">
        <v>186</v>
      </c>
      <c r="J856" s="215" t="s">
        <v>546</v>
      </c>
      <c r="M856" s="158"/>
      <c r="O856" s="203"/>
      <c r="P856" s="170"/>
      <c r="Q856" s="203"/>
    </row>
    <row r="857" spans="1:17" s="150" customFormat="1">
      <c r="A857" s="195">
        <v>1</v>
      </c>
      <c r="B857" s="195">
        <v>2</v>
      </c>
      <c r="C857" s="195">
        <v>3</v>
      </c>
      <c r="D857" s="195">
        <v>4</v>
      </c>
      <c r="E857" s="195">
        <v>5</v>
      </c>
      <c r="F857" s="195">
        <v>6</v>
      </c>
      <c r="G857" s="161"/>
      <c r="H857" s="160"/>
      <c r="I857" s="212"/>
      <c r="J857" s="212"/>
      <c r="O857" s="203"/>
      <c r="P857" s="170"/>
      <c r="Q857" s="203"/>
    </row>
    <row r="858" spans="1:17" s="150" customFormat="1">
      <c r="A858" s="260">
        <v>1</v>
      </c>
      <c r="B858" s="31" t="s">
        <v>548</v>
      </c>
      <c r="C858" s="260"/>
      <c r="D858" s="260"/>
      <c r="E858" s="258" t="e">
        <f>F858/D858</f>
        <v>#DIV/0!</v>
      </c>
      <c r="F858" s="258"/>
      <c r="H858" s="149"/>
      <c r="I858" s="224"/>
      <c r="J858" s="224"/>
      <c r="O858" s="203"/>
      <c r="P858" s="170"/>
      <c r="Q858" s="203"/>
    </row>
    <row r="859" spans="1:17" s="161" customFormat="1">
      <c r="A859" s="226"/>
      <c r="B859" s="227" t="s">
        <v>73</v>
      </c>
      <c r="C859" s="226" t="s">
        <v>74</v>
      </c>
      <c r="D859" s="226" t="s">
        <v>74</v>
      </c>
      <c r="E859" s="226" t="s">
        <v>74</v>
      </c>
      <c r="F859" s="228">
        <f>F858</f>
        <v>0</v>
      </c>
      <c r="G859" s="149"/>
      <c r="H859" s="149"/>
      <c r="I859" s="217">
        <f>SUM(I858)</f>
        <v>0</v>
      </c>
      <c r="J859" s="217">
        <f>SUM(J858)</f>
        <v>0</v>
      </c>
      <c r="O859" s="288"/>
      <c r="P859" s="293"/>
      <c r="Q859" s="288"/>
    </row>
    <row r="860" spans="1:17" s="150" customFormat="1">
      <c r="A860" s="56"/>
      <c r="B860" s="32"/>
      <c r="C860" s="38"/>
      <c r="D860" s="38"/>
      <c r="E860" s="38"/>
      <c r="F860" s="57"/>
      <c r="G860" s="149"/>
      <c r="H860" s="149"/>
      <c r="I860" s="149"/>
      <c r="J860" s="149"/>
      <c r="O860" s="203"/>
      <c r="P860" s="170"/>
      <c r="Q860" s="203"/>
    </row>
    <row r="861" spans="1:17">
      <c r="A861" s="56"/>
      <c r="B861" s="69" t="s">
        <v>153</v>
      </c>
      <c r="C861" s="257">
        <f>C862+C863+C864</f>
        <v>0</v>
      </c>
      <c r="D861" s="289"/>
      <c r="P861" s="188"/>
    </row>
    <row r="862" spans="1:17">
      <c r="A862" s="56"/>
      <c r="B862" s="70" t="s">
        <v>11</v>
      </c>
      <c r="C862" s="257">
        <f>F859+D852+D843+E832+F822+F812+F802+F792+F782+F772+E762+D752+D741+E730+F720+F709+F701+F686+D677+D668+E659+E647+E638+C626+C615+C604+C593+C580+E567+E556+E545+D534+E518+F509+F502+F484+E470+J462-C863-C864</f>
        <v>0</v>
      </c>
      <c r="D862" s="290"/>
      <c r="P862" s="188"/>
    </row>
    <row r="863" spans="1:17">
      <c r="A863" s="38"/>
      <c r="B863" s="32" t="s">
        <v>65</v>
      </c>
      <c r="C863" s="257">
        <f>I859+I852+I843+I832+I822+I812+I802+I782+I792+I772+I762+I752+I741+I730+I720+I709+I701+I686+I677+I668+I659+I647+I638+I626+I615+I604+I593+I580+I567+I556+I545+I534+I518+I509+I502+I484+I470</f>
        <v>0</v>
      </c>
      <c r="D863" s="290"/>
      <c r="L863" s="59"/>
      <c r="M863" s="32"/>
      <c r="N863" s="157"/>
      <c r="P863" s="188"/>
    </row>
    <row r="864" spans="1:17">
      <c r="A864" s="38"/>
      <c r="B864" s="32" t="s">
        <v>165</v>
      </c>
      <c r="C864" s="257">
        <f>J859+J852+J843+J832+J822+J812+J802+J792+J782+J772+J762+J752+J741+J730+J720+J709+J701+J686+J677+J668+J659+J647+J638+J626+J615+J604+J593+J580+J567+J556+J545+J534+J518+J509+J502+J484+J470</f>
        <v>0</v>
      </c>
      <c r="D864" s="290"/>
    </row>
    <row r="865" spans="1:17">
      <c r="A865" s="38"/>
      <c r="B865" s="32"/>
      <c r="C865" s="38"/>
      <c r="D865" s="38"/>
      <c r="E865" s="38"/>
      <c r="F865" s="38"/>
    </row>
    <row r="866" spans="1:17">
      <c r="A866" s="38"/>
      <c r="B866" s="268" t="s">
        <v>626</v>
      </c>
      <c r="C866" s="296">
        <f>F859+D852+D843+E832+F822+F812+F802+F792+F782+F772+E762+D752+D741+E730+F720+F709+F701+F686+D677+D668+E659</f>
        <v>0</v>
      </c>
      <c r="D866" s="38"/>
      <c r="E866" s="38"/>
      <c r="F866" s="38"/>
    </row>
    <row r="867" spans="1:17" ht="50.25" customHeight="1">
      <c r="A867" s="38"/>
      <c r="B867" s="295" t="s">
        <v>627</v>
      </c>
      <c r="C867" s="297"/>
      <c r="D867" s="38"/>
      <c r="E867" s="38"/>
      <c r="F867" s="38"/>
    </row>
    <row r="868" spans="1:17" ht="45.6">
      <c r="A868" s="38"/>
      <c r="B868" s="268" t="s">
        <v>628</v>
      </c>
      <c r="C868" s="296">
        <f>C866-C867</f>
        <v>0</v>
      </c>
      <c r="D868" s="38"/>
      <c r="E868" s="38"/>
      <c r="F868" s="38"/>
    </row>
    <row r="869" spans="1:17">
      <c r="A869" s="38"/>
      <c r="B869" s="32"/>
      <c r="C869" s="38"/>
      <c r="D869" s="38"/>
      <c r="E869" s="38"/>
      <c r="F869" s="38"/>
    </row>
    <row r="870" spans="1:17">
      <c r="A870" s="38"/>
      <c r="B870" s="32"/>
      <c r="C870" s="38"/>
      <c r="D870" s="38"/>
      <c r="E870" s="38"/>
      <c r="F870" s="38"/>
    </row>
    <row r="871" spans="1:17">
      <c r="A871" s="38"/>
      <c r="B871" s="32"/>
      <c r="C871" s="38"/>
      <c r="D871" s="38"/>
      <c r="E871" s="38"/>
      <c r="F871" s="38"/>
    </row>
    <row r="872" spans="1:17">
      <c r="A872" s="38"/>
      <c r="B872" s="32"/>
      <c r="C872" s="38"/>
      <c r="D872" s="38"/>
      <c r="E872" s="38"/>
      <c r="F872" s="38"/>
    </row>
    <row r="873" spans="1:17">
      <c r="A873" s="1927" t="s">
        <v>40</v>
      </c>
      <c r="B873" s="1927"/>
      <c r="C873" s="60"/>
      <c r="D873" s="2044" t="str">
        <f>'СВЕДЕНИЯ ЦС'!D67:G67</f>
        <v>Коппель С.А.</v>
      </c>
      <c r="E873" s="2044"/>
      <c r="F873" s="38"/>
      <c r="G873" s="38"/>
      <c r="H873" s="38"/>
      <c r="I873" s="38"/>
      <c r="J873" s="38"/>
    </row>
    <row r="874" spans="1:17">
      <c r="A874" s="38"/>
      <c r="B874" s="61"/>
      <c r="C874" s="254" t="s">
        <v>41</v>
      </c>
      <c r="D874" s="2045" t="s">
        <v>12</v>
      </c>
      <c r="E874" s="2045"/>
      <c r="F874" s="38"/>
      <c r="G874" s="38"/>
      <c r="H874" s="38"/>
      <c r="I874" s="38"/>
      <c r="J874" s="38"/>
    </row>
    <row r="875" spans="1:17" s="38" customFormat="1">
      <c r="A875" s="1929"/>
      <c r="B875" s="1929"/>
      <c r="C875" s="62"/>
      <c r="D875" s="255"/>
      <c r="E875" s="63"/>
      <c r="L875" s="193"/>
      <c r="O875" s="41"/>
      <c r="P875" s="41"/>
      <c r="Q875" s="41"/>
    </row>
    <row r="876" spans="1:17" s="38" customFormat="1">
      <c r="A876" s="1929"/>
      <c r="B876" s="1929"/>
      <c r="C876" s="62"/>
      <c r="D876" s="1950"/>
      <c r="E876" s="1950"/>
      <c r="L876" s="193"/>
      <c r="O876" s="41"/>
      <c r="P876" s="41"/>
      <c r="Q876" s="41"/>
    </row>
    <row r="877" spans="1:17" s="38" customFormat="1">
      <c r="A877" s="41"/>
      <c r="B877" s="64"/>
      <c r="C877" s="26"/>
      <c r="D877" s="1950"/>
      <c r="E877" s="1950"/>
      <c r="L877" s="193"/>
      <c r="O877" s="41"/>
      <c r="P877" s="41"/>
      <c r="Q877" s="41"/>
    </row>
    <row r="878" spans="1:17" s="38" customFormat="1">
      <c r="B878" s="61"/>
      <c r="C878" s="65"/>
      <c r="D878" s="66"/>
      <c r="E878" s="67"/>
      <c r="L878" s="193"/>
      <c r="O878" s="41"/>
      <c r="P878" s="41"/>
      <c r="Q878" s="41"/>
    </row>
    <row r="879" spans="1:17" s="38" customFormat="1">
      <c r="A879" s="1927" t="s">
        <v>42</v>
      </c>
      <c r="B879" s="1927"/>
      <c r="C879" s="68"/>
      <c r="D879" s="2044" t="str">
        <f>D439</f>
        <v>Кондакова Е.В.</v>
      </c>
      <c r="E879" s="2044"/>
      <c r="L879" s="193"/>
      <c r="O879" s="41"/>
      <c r="P879" s="41"/>
      <c r="Q879" s="41"/>
    </row>
    <row r="880" spans="1:17" s="38" customFormat="1">
      <c r="B880" s="61"/>
      <c r="C880" s="254" t="s">
        <v>41</v>
      </c>
      <c r="D880" s="2019" t="s">
        <v>12</v>
      </c>
      <c r="E880" s="2019"/>
      <c r="L880" s="193"/>
      <c r="O880" s="41"/>
      <c r="P880" s="41"/>
      <c r="Q880" s="41"/>
    </row>
    <row r="881" spans="1:11">
      <c r="A881" s="1987" t="str">
        <f>A441</f>
        <v>Муниципальное бюджетное общеобразовательное учреждение "Кингисеппская средняя общеобразовательная школа № 4"</v>
      </c>
      <c r="B881" s="1987"/>
      <c r="C881" s="1987"/>
      <c r="D881" s="1987"/>
      <c r="E881" s="1987"/>
      <c r="F881" s="1987"/>
      <c r="G881" s="1987"/>
      <c r="H881" s="1987"/>
      <c r="I881" s="1987"/>
      <c r="J881" s="1987"/>
      <c r="K881" s="198"/>
    </row>
    <row r="883" spans="1:11">
      <c r="A883" s="1959" t="s">
        <v>130</v>
      </c>
      <c r="B883" s="1959"/>
      <c r="C883" s="1959"/>
      <c r="D883" s="1959"/>
      <c r="E883" s="1959"/>
      <c r="F883" s="1959"/>
      <c r="G883" s="1959"/>
      <c r="H883" s="1959"/>
      <c r="I883" s="1959"/>
      <c r="J883" s="1959"/>
      <c r="K883" s="199"/>
    </row>
    <row r="885" spans="1:11">
      <c r="A885" s="193"/>
      <c r="B885" s="193"/>
      <c r="C885" s="193"/>
      <c r="D885" s="193"/>
      <c r="E885" s="193"/>
      <c r="F885" s="193"/>
      <c r="G885" s="151" t="s">
        <v>161</v>
      </c>
      <c r="H885" s="16"/>
      <c r="I885" s="152"/>
      <c r="J885" s="16"/>
      <c r="K885" s="200"/>
    </row>
    <row r="886" spans="1:11">
      <c r="B886" s="38"/>
    </row>
    <row r="887" spans="1:11" ht="23.25" customHeight="1">
      <c r="A887" s="1988" t="s">
        <v>148</v>
      </c>
      <c r="B887" s="1988"/>
      <c r="C887" s="1989" t="s">
        <v>152</v>
      </c>
      <c r="D887" s="1990"/>
      <c r="E887" s="1990"/>
      <c r="F887" s="1990"/>
      <c r="G887" s="1990"/>
      <c r="H887" s="1990"/>
      <c r="I887" s="1990"/>
      <c r="J887" s="1991"/>
      <c r="K887" s="154"/>
    </row>
    <row r="888" spans="1:11">
      <c r="A888" s="41"/>
      <c r="B888" s="41"/>
      <c r="C888" s="148"/>
      <c r="D888" s="148"/>
      <c r="E888" s="148"/>
      <c r="F888" s="148"/>
      <c r="G888" s="148"/>
      <c r="H888" s="148"/>
      <c r="I888" s="148"/>
      <c r="J888" s="148"/>
      <c r="K888" s="154"/>
    </row>
    <row r="890" spans="1:11" ht="52.5" customHeight="1">
      <c r="A890" s="1992" t="s">
        <v>1058</v>
      </c>
      <c r="B890" s="1992"/>
      <c r="C890" s="1992"/>
      <c r="D890" s="1992"/>
      <c r="E890" s="1992"/>
      <c r="F890" s="1992"/>
      <c r="G890" s="1992"/>
      <c r="H890" s="1992"/>
      <c r="I890" s="1992"/>
      <c r="J890" s="1992"/>
    </row>
    <row r="891" spans="1:11">
      <c r="A891" s="263"/>
      <c r="B891" s="263"/>
      <c r="C891" s="263"/>
      <c r="D891" s="263"/>
      <c r="E891" s="263"/>
      <c r="F891" s="263"/>
      <c r="G891" s="263"/>
      <c r="H891" s="263"/>
      <c r="I891" s="263"/>
      <c r="J891" s="263"/>
    </row>
    <row r="892" spans="1:11">
      <c r="A892" s="1993" t="s">
        <v>622</v>
      </c>
      <c r="B892" s="1993"/>
      <c r="C892" s="1993"/>
      <c r="D892" s="1993"/>
      <c r="E892" s="1993"/>
      <c r="F892" s="1993"/>
      <c r="G892" s="1993"/>
      <c r="H892" s="1993"/>
      <c r="I892" s="1993"/>
      <c r="J892" s="1993"/>
      <c r="K892" s="205"/>
    </row>
    <row r="893" spans="1:11">
      <c r="A893" s="269"/>
      <c r="B893" s="269"/>
      <c r="C893" s="269"/>
      <c r="D893" s="269"/>
      <c r="E893" s="269"/>
      <c r="F893" s="269"/>
      <c r="G893" s="269"/>
      <c r="H893" s="269"/>
      <c r="I893" s="269"/>
      <c r="J893" s="269"/>
      <c r="K893" s="263"/>
    </row>
    <row r="894" spans="1:11">
      <c r="A894" s="1995" t="s">
        <v>493</v>
      </c>
      <c r="B894" s="1995"/>
      <c r="C894" s="1995"/>
      <c r="D894" s="1995"/>
      <c r="E894" s="1995"/>
      <c r="F894" s="1995"/>
      <c r="G894" s="1995"/>
      <c r="H894" s="1995"/>
      <c r="I894" s="1995"/>
      <c r="J894" s="1995"/>
      <c r="K894" s="207"/>
    </row>
    <row r="895" spans="1:11">
      <c r="B895" s="193"/>
      <c r="C895" s="193"/>
      <c r="D895" s="193"/>
      <c r="E895" s="193"/>
      <c r="F895" s="193"/>
      <c r="G895" s="193"/>
      <c r="H895" s="193"/>
      <c r="I895" s="193"/>
      <c r="J895" s="193"/>
      <c r="K895" s="269"/>
    </row>
    <row r="896" spans="1:11">
      <c r="B896" s="32"/>
      <c r="C896" s="32"/>
      <c r="D896" s="41"/>
      <c r="E896" s="41"/>
      <c r="F896" s="41"/>
      <c r="G896" s="41"/>
      <c r="H896" s="41"/>
      <c r="I896" s="41"/>
      <c r="J896" s="41"/>
      <c r="K896" s="201"/>
    </row>
    <row r="897" spans="1:17">
      <c r="A897" s="1996" t="s">
        <v>77</v>
      </c>
      <c r="B897" s="1996" t="s">
        <v>75</v>
      </c>
      <c r="C897" s="1996" t="s">
        <v>76</v>
      </c>
      <c r="D897" s="1997" t="s">
        <v>69</v>
      </c>
      <c r="E897" s="1998"/>
      <c r="F897" s="1998"/>
      <c r="G897" s="1999"/>
      <c r="H897" s="2000" t="s">
        <v>70</v>
      </c>
      <c r="I897" s="2000" t="s">
        <v>78</v>
      </c>
      <c r="J897" s="2003" t="s">
        <v>541</v>
      </c>
      <c r="K897" s="39"/>
    </row>
    <row r="898" spans="1:17">
      <c r="A898" s="1980"/>
      <c r="B898" s="1980"/>
      <c r="C898" s="1980"/>
      <c r="D898" s="1996" t="s">
        <v>20</v>
      </c>
      <c r="E898" s="1997" t="s">
        <v>2</v>
      </c>
      <c r="F898" s="1998"/>
      <c r="G898" s="1999"/>
      <c r="H898" s="2001"/>
      <c r="I898" s="2001"/>
      <c r="J898" s="2003"/>
      <c r="K898" s="42"/>
    </row>
    <row r="899" spans="1:17" ht="68.400000000000006">
      <c r="A899" s="1981"/>
      <c r="B899" s="1981"/>
      <c r="C899" s="1981"/>
      <c r="D899" s="1981"/>
      <c r="E899" s="260" t="s">
        <v>71</v>
      </c>
      <c r="F899" s="260" t="s">
        <v>79</v>
      </c>
      <c r="G899" s="260" t="s">
        <v>72</v>
      </c>
      <c r="H899" s="2002"/>
      <c r="I899" s="2002"/>
      <c r="J899" s="2003"/>
      <c r="K899" s="273"/>
    </row>
    <row r="900" spans="1:17">
      <c r="A900" s="195">
        <v>1</v>
      </c>
      <c r="B900" s="195">
        <v>2</v>
      </c>
      <c r="C900" s="195">
        <v>3</v>
      </c>
      <c r="D900" s="195">
        <v>4</v>
      </c>
      <c r="E900" s="195">
        <v>5</v>
      </c>
      <c r="F900" s="195">
        <v>6</v>
      </c>
      <c r="G900" s="195">
        <v>7</v>
      </c>
      <c r="H900" s="195">
        <v>8</v>
      </c>
      <c r="I900" s="195">
        <v>9</v>
      </c>
      <c r="J900" s="195">
        <v>10</v>
      </c>
      <c r="K900" s="273"/>
    </row>
    <row r="901" spans="1:17">
      <c r="A901" s="260" t="s">
        <v>142</v>
      </c>
      <c r="B901" s="31"/>
      <c r="C901" s="258"/>
      <c r="D901" s="258">
        <f>F901+G901+E901</f>
        <v>0</v>
      </c>
      <c r="E901" s="258"/>
      <c r="F901" s="258"/>
      <c r="G901" s="258">
        <f>ROUND((J901-K901)/12,2)</f>
        <v>0</v>
      </c>
      <c r="H901" s="258">
        <v>0</v>
      </c>
      <c r="I901" s="258"/>
      <c r="J901" s="21"/>
      <c r="K901" s="278">
        <f>ROUND((E901+F901)*12,2)</f>
        <v>0</v>
      </c>
      <c r="M901" s="157"/>
      <c r="N901" s="274"/>
      <c r="O901" s="280"/>
    </row>
    <row r="902" spans="1:17" s="160" customFormat="1">
      <c r="A902" s="226"/>
      <c r="B902" s="227" t="s">
        <v>73</v>
      </c>
      <c r="C902" s="228">
        <f>SUM(C901:C901)</f>
        <v>0</v>
      </c>
      <c r="D902" s="228">
        <f>SUM(D901:D901)</f>
        <v>0</v>
      </c>
      <c r="E902" s="226" t="s">
        <v>74</v>
      </c>
      <c r="F902" s="226" t="s">
        <v>74</v>
      </c>
      <c r="G902" s="226" t="s">
        <v>74</v>
      </c>
      <c r="H902" s="226" t="s">
        <v>74</v>
      </c>
      <c r="I902" s="226" t="s">
        <v>74</v>
      </c>
      <c r="J902" s="228">
        <f>SUM(J901:J901)</f>
        <v>0</v>
      </c>
      <c r="K902" s="275"/>
      <c r="M902" s="157"/>
      <c r="N902" s="274"/>
      <c r="O902" s="280"/>
      <c r="P902" s="279"/>
      <c r="Q902" s="283"/>
    </row>
    <row r="903" spans="1:17">
      <c r="K903" s="196"/>
    </row>
    <row r="904" spans="1:17">
      <c r="A904" s="1994" t="s">
        <v>497</v>
      </c>
      <c r="B904" s="1994"/>
      <c r="C904" s="1994"/>
      <c r="D904" s="1994"/>
      <c r="E904" s="1994"/>
      <c r="F904" s="1994"/>
      <c r="G904" s="1994"/>
      <c r="H904" s="1994"/>
      <c r="I904" s="1994"/>
      <c r="J904" s="1994"/>
      <c r="K904" s="197"/>
    </row>
    <row r="905" spans="1:17">
      <c r="A905" s="267"/>
      <c r="B905" s="267"/>
      <c r="C905" s="267"/>
      <c r="D905" s="267"/>
      <c r="E905" s="267"/>
      <c r="F905" s="267"/>
      <c r="G905" s="267"/>
      <c r="H905" s="267"/>
      <c r="I905" s="1986" t="s">
        <v>545</v>
      </c>
      <c r="J905" s="1986"/>
    </row>
    <row r="906" spans="1:17" ht="54">
      <c r="A906" s="35" t="s">
        <v>77</v>
      </c>
      <c r="B906" s="35" t="s">
        <v>67</v>
      </c>
      <c r="C906" s="260" t="s">
        <v>505</v>
      </c>
      <c r="D906" s="260" t="s">
        <v>506</v>
      </c>
      <c r="E906" s="260" t="s">
        <v>507</v>
      </c>
      <c r="G906" s="267"/>
      <c r="H906" s="267"/>
      <c r="I906" s="215" t="s">
        <v>186</v>
      </c>
      <c r="J906" s="215" t="s">
        <v>546</v>
      </c>
      <c r="K906" s="202"/>
    </row>
    <row r="907" spans="1:17">
      <c r="A907" s="173">
        <v>1</v>
      </c>
      <c r="B907" s="173">
        <v>2</v>
      </c>
      <c r="C907" s="195">
        <v>3</v>
      </c>
      <c r="D907" s="195">
        <v>4</v>
      </c>
      <c r="E907" s="195">
        <v>5</v>
      </c>
      <c r="G907" s="267"/>
      <c r="H907" s="267"/>
      <c r="I907" s="216"/>
      <c r="J907" s="215"/>
    </row>
    <row r="908" spans="1:17" ht="136.80000000000001">
      <c r="A908" s="166">
        <v>1</v>
      </c>
      <c r="B908" s="172" t="s">
        <v>496</v>
      </c>
      <c r="C908" s="258"/>
      <c r="D908" s="159">
        <v>12</v>
      </c>
      <c r="E908" s="167"/>
      <c r="G908" s="168"/>
      <c r="H908" s="169"/>
      <c r="I908" s="220"/>
      <c r="J908" s="220"/>
    </row>
    <row r="909" spans="1:17">
      <c r="A909" s="166">
        <v>2</v>
      </c>
      <c r="B909" s="172" t="s">
        <v>533</v>
      </c>
      <c r="C909" s="258"/>
      <c r="D909" s="159"/>
      <c r="E909" s="167"/>
      <c r="G909" s="168"/>
      <c r="H909" s="169"/>
      <c r="I909" s="220"/>
      <c r="J909" s="220"/>
    </row>
    <row r="910" spans="1:17">
      <c r="A910" s="229"/>
      <c r="B910" s="227" t="s">
        <v>73</v>
      </c>
      <c r="C910" s="230"/>
      <c r="D910" s="231"/>
      <c r="E910" s="228">
        <f>E909+E908</f>
        <v>0</v>
      </c>
      <c r="G910" s="267"/>
      <c r="H910" s="267"/>
      <c r="I910" s="217">
        <f>SUM(I908:I909)</f>
        <v>0</v>
      </c>
      <c r="J910" s="217">
        <f>SUM(J908:J909)</f>
        <v>0</v>
      </c>
    </row>
    <row r="912" spans="1:17">
      <c r="A912" s="1993" t="s">
        <v>621</v>
      </c>
      <c r="B912" s="1993"/>
      <c r="C912" s="1993"/>
      <c r="D912" s="1993"/>
      <c r="E912" s="1993"/>
      <c r="F912" s="1993"/>
      <c r="G912" s="1993"/>
      <c r="H912" s="1993"/>
      <c r="I912" s="1993"/>
      <c r="J912" s="1993"/>
    </row>
    <row r="913" spans="1:17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</row>
    <row r="914" spans="1:17">
      <c r="A914" s="2009" t="s">
        <v>494</v>
      </c>
      <c r="B914" s="2009"/>
      <c r="C914" s="2009"/>
      <c r="D914" s="2009"/>
      <c r="E914" s="2009"/>
      <c r="F914" s="2009"/>
      <c r="G914" s="2009"/>
      <c r="H914" s="2009"/>
      <c r="I914" s="2009"/>
      <c r="J914" s="2009"/>
      <c r="K914" s="207"/>
    </row>
    <row r="915" spans="1:17">
      <c r="A915" s="256"/>
      <c r="B915" s="45"/>
      <c r="C915" s="256"/>
      <c r="D915" s="256"/>
      <c r="E915" s="256"/>
      <c r="F915" s="256"/>
      <c r="I915" s="1986" t="s">
        <v>545</v>
      </c>
      <c r="J915" s="1986"/>
      <c r="K915" s="193"/>
    </row>
    <row r="916" spans="1:17" ht="68.400000000000006">
      <c r="A916" s="260" t="s">
        <v>77</v>
      </c>
      <c r="B916" s="260" t="s">
        <v>67</v>
      </c>
      <c r="C916" s="260" t="s">
        <v>93</v>
      </c>
      <c r="D916" s="260" t="s">
        <v>91</v>
      </c>
      <c r="E916" s="260" t="s">
        <v>92</v>
      </c>
      <c r="F916" s="260" t="s">
        <v>133</v>
      </c>
      <c r="I916" s="215" t="s">
        <v>186</v>
      </c>
      <c r="J916" s="215" t="s">
        <v>546</v>
      </c>
      <c r="K916" s="204"/>
      <c r="O916" s="188"/>
    </row>
    <row r="917" spans="1:17">
      <c r="A917" s="195">
        <v>1</v>
      </c>
      <c r="B917" s="195">
        <v>2</v>
      </c>
      <c r="C917" s="195">
        <v>3</v>
      </c>
      <c r="D917" s="195">
        <v>4</v>
      </c>
      <c r="E917" s="195">
        <v>5</v>
      </c>
      <c r="F917" s="195">
        <v>6</v>
      </c>
      <c r="G917" s="160"/>
      <c r="H917" s="160"/>
      <c r="I917" s="218"/>
      <c r="J917" s="218"/>
      <c r="O917" s="188"/>
    </row>
    <row r="918" spans="1:17" ht="68.400000000000006">
      <c r="A918" s="260">
        <v>1</v>
      </c>
      <c r="B918" s="31" t="s">
        <v>81</v>
      </c>
      <c r="C918" s="260" t="s">
        <v>74</v>
      </c>
      <c r="D918" s="260" t="s">
        <v>74</v>
      </c>
      <c r="E918" s="260" t="s">
        <v>74</v>
      </c>
      <c r="F918" s="21">
        <f>F920</f>
        <v>0</v>
      </c>
      <c r="I918" s="219">
        <f>I920</f>
        <v>0</v>
      </c>
      <c r="J918" s="219">
        <f>J920</f>
        <v>0</v>
      </c>
      <c r="O918" s="188"/>
    </row>
    <row r="919" spans="1:17" s="160" customFormat="1">
      <c r="A919" s="2008" t="s">
        <v>82</v>
      </c>
      <c r="B919" s="31" t="s">
        <v>2</v>
      </c>
      <c r="C919" s="260"/>
      <c r="D919" s="260"/>
      <c r="E919" s="260"/>
      <c r="F919" s="21"/>
      <c r="G919" s="149"/>
      <c r="H919" s="149"/>
      <c r="I919" s="219"/>
      <c r="J919" s="219"/>
      <c r="K919" s="161"/>
      <c r="O919" s="281"/>
      <c r="P919" s="283"/>
      <c r="Q919" s="283"/>
    </row>
    <row r="920" spans="1:17" ht="68.400000000000006">
      <c r="A920" s="2008"/>
      <c r="B920" s="31" t="s">
        <v>83</v>
      </c>
      <c r="C920" s="260" t="e">
        <f>F920/E920/D920</f>
        <v>#DIV/0!</v>
      </c>
      <c r="D920" s="260"/>
      <c r="E920" s="260"/>
      <c r="F920" s="21"/>
      <c r="I920" s="225"/>
      <c r="J920" s="225"/>
      <c r="O920" s="188"/>
    </row>
    <row r="921" spans="1:17" ht="68.400000000000006">
      <c r="A921" s="260">
        <v>2</v>
      </c>
      <c r="B921" s="31" t="s">
        <v>87</v>
      </c>
      <c r="C921" s="260" t="s">
        <v>74</v>
      </c>
      <c r="D921" s="260" t="s">
        <v>74</v>
      </c>
      <c r="E921" s="260" t="s">
        <v>74</v>
      </c>
      <c r="F921" s="21">
        <f>F923</f>
        <v>0</v>
      </c>
      <c r="I921" s="219">
        <f>I923</f>
        <v>0</v>
      </c>
      <c r="J921" s="219">
        <f>J923</f>
        <v>0</v>
      </c>
      <c r="O921" s="188"/>
    </row>
    <row r="922" spans="1:17">
      <c r="A922" s="2008" t="s">
        <v>88</v>
      </c>
      <c r="B922" s="31" t="s">
        <v>2</v>
      </c>
      <c r="C922" s="260"/>
      <c r="D922" s="260"/>
      <c r="E922" s="260"/>
      <c r="F922" s="21"/>
      <c r="I922" s="219"/>
      <c r="J922" s="219"/>
      <c r="O922" s="188"/>
    </row>
    <row r="923" spans="1:17" ht="68.400000000000006">
      <c r="A923" s="2008"/>
      <c r="B923" s="31" t="s">
        <v>83</v>
      </c>
      <c r="C923" s="260" t="e">
        <f t="shared" ref="C923" si="22">F923/E923/D923</f>
        <v>#DIV/0!</v>
      </c>
      <c r="D923" s="260"/>
      <c r="E923" s="260"/>
      <c r="F923" s="21"/>
      <c r="I923" s="225"/>
      <c r="J923" s="225"/>
      <c r="O923" s="188"/>
    </row>
    <row r="924" spans="1:17">
      <c r="A924" s="229"/>
      <c r="B924" s="227" t="s">
        <v>73</v>
      </c>
      <c r="C924" s="226" t="s">
        <v>74</v>
      </c>
      <c r="D924" s="226" t="s">
        <v>74</v>
      </c>
      <c r="E924" s="226" t="s">
        <v>74</v>
      </c>
      <c r="F924" s="228">
        <f>F921+F918</f>
        <v>0</v>
      </c>
      <c r="I924" s="219">
        <f>I918+I921</f>
        <v>0</v>
      </c>
      <c r="J924" s="219">
        <f>J918+J921</f>
        <v>0</v>
      </c>
      <c r="O924" s="188"/>
    </row>
    <row r="925" spans="1:17">
      <c r="A925" s="38"/>
      <c r="B925" s="32"/>
      <c r="C925" s="38"/>
      <c r="D925" s="38"/>
      <c r="E925" s="38"/>
      <c r="F925" s="38"/>
      <c r="G925" s="203"/>
      <c r="O925" s="188"/>
    </row>
    <row r="926" spans="1:17">
      <c r="A926" s="2009" t="s">
        <v>491</v>
      </c>
      <c r="B926" s="2009"/>
      <c r="C926" s="2009"/>
      <c r="D926" s="2009"/>
      <c r="E926" s="2009"/>
      <c r="F926" s="2009"/>
      <c r="G926" s="2009"/>
      <c r="H926" s="2009"/>
      <c r="I926" s="2009"/>
      <c r="J926" s="2009"/>
      <c r="O926" s="188"/>
    </row>
    <row r="927" spans="1:17">
      <c r="A927" s="256"/>
      <c r="B927" s="45"/>
      <c r="C927" s="256"/>
      <c r="D927" s="256"/>
      <c r="E927" s="256"/>
      <c r="F927" s="256"/>
      <c r="I927" s="1986" t="s">
        <v>545</v>
      </c>
      <c r="J927" s="1986"/>
      <c r="O927" s="188"/>
    </row>
    <row r="928" spans="1:17" ht="68.400000000000006">
      <c r="A928" s="260" t="s">
        <v>77</v>
      </c>
      <c r="B928" s="260" t="s">
        <v>67</v>
      </c>
      <c r="C928" s="260" t="s">
        <v>536</v>
      </c>
      <c r="D928" s="260" t="s">
        <v>91</v>
      </c>
      <c r="E928" s="260" t="s">
        <v>92</v>
      </c>
      <c r="F928" s="260" t="s">
        <v>133</v>
      </c>
      <c r="I928" s="215" t="s">
        <v>186</v>
      </c>
      <c r="J928" s="215" t="s">
        <v>546</v>
      </c>
      <c r="K928" s="204"/>
      <c r="O928" s="188"/>
    </row>
    <row r="929" spans="1:17">
      <c r="A929" s="194">
        <v>1</v>
      </c>
      <c r="B929" s="194">
        <v>2</v>
      </c>
      <c r="C929" s="194">
        <v>3</v>
      </c>
      <c r="D929" s="194">
        <v>4</v>
      </c>
      <c r="E929" s="194">
        <v>5</v>
      </c>
      <c r="F929" s="194">
        <v>6</v>
      </c>
      <c r="G929" s="25"/>
      <c r="H929" s="25"/>
      <c r="I929" s="218"/>
      <c r="J929" s="218"/>
      <c r="O929" s="188"/>
    </row>
    <row r="930" spans="1:17" ht="68.400000000000006">
      <c r="A930" s="260">
        <v>1</v>
      </c>
      <c r="B930" s="31" t="s">
        <v>81</v>
      </c>
      <c r="C930" s="260" t="s">
        <v>74</v>
      </c>
      <c r="D930" s="260" t="s">
        <v>74</v>
      </c>
      <c r="E930" s="260" t="s">
        <v>74</v>
      </c>
      <c r="F930" s="21">
        <f>F932+F934+F933+F935</f>
        <v>0</v>
      </c>
      <c r="I930" s="219">
        <f>I932+I933+I934+I935</f>
        <v>0</v>
      </c>
      <c r="J930" s="219">
        <f>J932+J933+J934+J935</f>
        <v>0</v>
      </c>
      <c r="O930" s="188"/>
    </row>
    <row r="931" spans="1:17" s="25" customFormat="1">
      <c r="A931" s="260"/>
      <c r="B931" s="31" t="s">
        <v>2</v>
      </c>
      <c r="C931" s="260"/>
      <c r="D931" s="260"/>
      <c r="E931" s="260"/>
      <c r="F931" s="21"/>
      <c r="G931" s="149"/>
      <c r="H931" s="149"/>
      <c r="I931" s="219"/>
      <c r="J931" s="219"/>
      <c r="K931" s="162"/>
      <c r="O931" s="282"/>
      <c r="P931" s="287"/>
      <c r="Q931" s="287"/>
    </row>
    <row r="932" spans="1:17" ht="45.6">
      <c r="A932" s="260" t="s">
        <v>82</v>
      </c>
      <c r="B932" s="31" t="s">
        <v>85</v>
      </c>
      <c r="C932" s="260" t="e">
        <f t="shared" ref="C932:C933" si="23">F932/E932/D932</f>
        <v>#DIV/0!</v>
      </c>
      <c r="D932" s="260"/>
      <c r="E932" s="260"/>
      <c r="F932" s="21"/>
      <c r="I932" s="225"/>
      <c r="J932" s="225"/>
      <c r="O932" s="188"/>
    </row>
    <row r="933" spans="1:17" ht="45.6">
      <c r="A933" s="260" t="s">
        <v>84</v>
      </c>
      <c r="B933" s="31" t="s">
        <v>86</v>
      </c>
      <c r="C933" s="260" t="e">
        <f t="shared" si="23"/>
        <v>#DIV/0!</v>
      </c>
      <c r="D933" s="260"/>
      <c r="E933" s="260"/>
      <c r="F933" s="21"/>
      <c r="I933" s="225"/>
      <c r="J933" s="225"/>
      <c r="O933" s="188"/>
    </row>
    <row r="934" spans="1:17">
      <c r="A934" s="260"/>
      <c r="B934" s="31"/>
      <c r="C934" s="260"/>
      <c r="D934" s="260"/>
      <c r="E934" s="260"/>
      <c r="F934" s="21"/>
      <c r="I934" s="225"/>
      <c r="J934" s="225"/>
      <c r="O934" s="188"/>
    </row>
    <row r="935" spans="1:17">
      <c r="A935" s="260"/>
      <c r="B935" s="31"/>
      <c r="C935" s="260"/>
      <c r="D935" s="260"/>
      <c r="E935" s="260"/>
      <c r="F935" s="21"/>
      <c r="I935" s="225"/>
      <c r="J935" s="225"/>
      <c r="O935" s="188"/>
    </row>
    <row r="936" spans="1:17" ht="68.400000000000006">
      <c r="A936" s="260">
        <v>2</v>
      </c>
      <c r="B936" s="31" t="s">
        <v>87</v>
      </c>
      <c r="C936" s="260" t="s">
        <v>74</v>
      </c>
      <c r="D936" s="260" t="s">
        <v>74</v>
      </c>
      <c r="E936" s="260" t="s">
        <v>74</v>
      </c>
      <c r="F936" s="21">
        <f>F938+F940+F939+F941</f>
        <v>0</v>
      </c>
      <c r="I936" s="219">
        <f>I938+I939+I940+I941</f>
        <v>0</v>
      </c>
      <c r="J936" s="219">
        <f>J938+J939+J940+J941</f>
        <v>0</v>
      </c>
      <c r="O936" s="188"/>
    </row>
    <row r="937" spans="1:17">
      <c r="A937" s="260"/>
      <c r="B937" s="31" t="s">
        <v>2</v>
      </c>
      <c r="C937" s="260"/>
      <c r="D937" s="260"/>
      <c r="E937" s="260"/>
      <c r="F937" s="21"/>
      <c r="I937" s="219"/>
      <c r="J937" s="219"/>
      <c r="O937" s="188"/>
    </row>
    <row r="938" spans="1:17" ht="45.6">
      <c r="A938" s="260" t="s">
        <v>88</v>
      </c>
      <c r="B938" s="31" t="s">
        <v>85</v>
      </c>
      <c r="C938" s="260" t="e">
        <f t="shared" ref="C938:C939" si="24">F938/E938/D938</f>
        <v>#DIV/0!</v>
      </c>
      <c r="D938" s="260"/>
      <c r="E938" s="260"/>
      <c r="F938" s="21"/>
      <c r="I938" s="225"/>
      <c r="J938" s="225"/>
      <c r="O938" s="188"/>
    </row>
    <row r="939" spans="1:17" ht="45.6">
      <c r="A939" s="260" t="s">
        <v>89</v>
      </c>
      <c r="B939" s="31" t="s">
        <v>86</v>
      </c>
      <c r="C939" s="260" t="e">
        <f t="shared" si="24"/>
        <v>#DIV/0!</v>
      </c>
      <c r="D939" s="260"/>
      <c r="E939" s="260"/>
      <c r="F939" s="21"/>
      <c r="I939" s="225"/>
      <c r="J939" s="225"/>
      <c r="O939" s="188"/>
    </row>
    <row r="940" spans="1:17">
      <c r="A940" s="260"/>
      <c r="B940" s="31"/>
      <c r="C940" s="260"/>
      <c r="D940" s="260"/>
      <c r="E940" s="260"/>
      <c r="F940" s="21"/>
      <c r="I940" s="225"/>
      <c r="J940" s="225"/>
      <c r="O940" s="188"/>
    </row>
    <row r="941" spans="1:17">
      <c r="A941" s="260"/>
      <c r="B941" s="31"/>
      <c r="C941" s="260"/>
      <c r="D941" s="260"/>
      <c r="E941" s="260"/>
      <c r="F941" s="21"/>
      <c r="I941" s="225"/>
      <c r="J941" s="225"/>
      <c r="O941" s="188"/>
    </row>
    <row r="942" spans="1:17">
      <c r="A942" s="229"/>
      <c r="B942" s="227" t="s">
        <v>73</v>
      </c>
      <c r="C942" s="226" t="s">
        <v>74</v>
      </c>
      <c r="D942" s="226" t="s">
        <v>74</v>
      </c>
      <c r="E942" s="226" t="s">
        <v>74</v>
      </c>
      <c r="F942" s="228">
        <f>F936+F930</f>
        <v>0</v>
      </c>
      <c r="I942" s="219">
        <f>I930+I936</f>
        <v>0</v>
      </c>
      <c r="J942" s="219">
        <f>J930+J936</f>
        <v>0</v>
      </c>
      <c r="O942" s="188"/>
    </row>
    <row r="943" spans="1:17">
      <c r="A943" s="38"/>
      <c r="B943" s="32"/>
      <c r="C943" s="38"/>
      <c r="D943" s="38"/>
      <c r="E943" s="38"/>
      <c r="F943" s="38"/>
      <c r="O943" s="188"/>
    </row>
    <row r="944" spans="1:17">
      <c r="A944" s="2009" t="s">
        <v>492</v>
      </c>
      <c r="B944" s="2009"/>
      <c r="C944" s="2009"/>
      <c r="D944" s="2009"/>
      <c r="E944" s="2009"/>
      <c r="F944" s="2009"/>
      <c r="G944" s="2009"/>
      <c r="H944" s="2009"/>
      <c r="I944" s="2009"/>
      <c r="J944" s="2009"/>
      <c r="O944" s="188"/>
    </row>
    <row r="945" spans="1:17">
      <c r="A945" s="256"/>
      <c r="B945" s="45"/>
      <c r="C945" s="256"/>
      <c r="D945" s="256"/>
      <c r="E945" s="256"/>
      <c r="F945" s="256"/>
      <c r="I945" s="1986" t="s">
        <v>545</v>
      </c>
      <c r="J945" s="1986"/>
      <c r="O945" s="188"/>
    </row>
    <row r="946" spans="1:17" ht="91.2">
      <c r="A946" s="260" t="s">
        <v>77</v>
      </c>
      <c r="B946" s="260" t="s">
        <v>67</v>
      </c>
      <c r="C946" s="260" t="s">
        <v>96</v>
      </c>
      <c r="D946" s="260" t="s">
        <v>94</v>
      </c>
      <c r="E946" s="260" t="s">
        <v>97</v>
      </c>
      <c r="F946" s="260" t="s">
        <v>95</v>
      </c>
      <c r="I946" s="215" t="s">
        <v>186</v>
      </c>
      <c r="J946" s="215" t="s">
        <v>546</v>
      </c>
      <c r="K946" s="204"/>
      <c r="O946" s="188"/>
    </row>
    <row r="947" spans="1:17">
      <c r="A947" s="195">
        <v>1</v>
      </c>
      <c r="B947" s="195">
        <v>2</v>
      </c>
      <c r="C947" s="195">
        <v>3</v>
      </c>
      <c r="D947" s="195">
        <v>4</v>
      </c>
      <c r="E947" s="195">
        <v>5</v>
      </c>
      <c r="F947" s="195">
        <v>6</v>
      </c>
      <c r="G947" s="160"/>
      <c r="H947" s="160"/>
      <c r="I947" s="218"/>
      <c r="J947" s="218"/>
      <c r="O947" s="188"/>
    </row>
    <row r="948" spans="1:17">
      <c r="A948" s="260">
        <v>1</v>
      </c>
      <c r="B948" s="31" t="s">
        <v>98</v>
      </c>
      <c r="C948" s="260"/>
      <c r="D948" s="260"/>
      <c r="E948" s="260">
        <v>50</v>
      </c>
      <c r="F948" s="21">
        <f>E948*D948*C948</f>
        <v>0</v>
      </c>
      <c r="I948" s="220"/>
      <c r="J948" s="220"/>
      <c r="O948" s="188"/>
    </row>
    <row r="949" spans="1:17" s="160" customFormat="1">
      <c r="A949" s="229"/>
      <c r="B949" s="227" t="s">
        <v>73</v>
      </c>
      <c r="C949" s="226" t="s">
        <v>74</v>
      </c>
      <c r="D949" s="226" t="s">
        <v>74</v>
      </c>
      <c r="E949" s="226" t="s">
        <v>74</v>
      </c>
      <c r="F949" s="228">
        <f>F948</f>
        <v>0</v>
      </c>
      <c r="G949" s="149"/>
      <c r="H949" s="149"/>
      <c r="I949" s="217">
        <f>I948</f>
        <v>0</v>
      </c>
      <c r="J949" s="217">
        <f>J948</f>
        <v>0</v>
      </c>
      <c r="K949" s="161"/>
      <c r="O949" s="281"/>
      <c r="P949" s="283"/>
      <c r="Q949" s="283"/>
    </row>
    <row r="950" spans="1:17">
      <c r="O950" s="188"/>
    </row>
    <row r="951" spans="1:17" ht="55.5" customHeight="1">
      <c r="A951" s="2010" t="s">
        <v>620</v>
      </c>
      <c r="B951" s="2010"/>
      <c r="C951" s="2010"/>
      <c r="D951" s="2010"/>
      <c r="E951" s="2010"/>
      <c r="F951" s="2010"/>
      <c r="G951" s="2010"/>
      <c r="H951" s="2010"/>
      <c r="I951" s="2010"/>
      <c r="J951" s="2010"/>
      <c r="O951" s="188"/>
    </row>
    <row r="952" spans="1:17">
      <c r="A952" s="263"/>
      <c r="B952" s="263"/>
      <c r="C952" s="263"/>
      <c r="D952" s="263"/>
      <c r="E952" s="263"/>
      <c r="F952" s="263"/>
      <c r="G952" s="263"/>
      <c r="H952" s="263"/>
      <c r="I952" s="263"/>
      <c r="J952" s="263"/>
    </row>
    <row r="953" spans="1:17">
      <c r="A953" s="2004" t="s">
        <v>491</v>
      </c>
      <c r="B953" s="2004"/>
      <c r="C953" s="2004"/>
      <c r="D953" s="2004"/>
      <c r="E953" s="2004"/>
      <c r="F953" s="2004"/>
      <c r="G953" s="2004"/>
      <c r="H953" s="2004"/>
      <c r="I953" s="2004"/>
      <c r="J953" s="2004"/>
      <c r="K953" s="206"/>
    </row>
    <row r="954" spans="1:17">
      <c r="A954" s="2012"/>
      <c r="B954" s="2012"/>
      <c r="C954" s="2012"/>
      <c r="D954" s="2012"/>
      <c r="E954" s="2012"/>
      <c r="F954" s="38"/>
      <c r="I954" s="1986" t="s">
        <v>545</v>
      </c>
      <c r="J954" s="1986"/>
      <c r="K954" s="263"/>
    </row>
    <row r="955" spans="1:17" ht="54">
      <c r="A955" s="260" t="s">
        <v>68</v>
      </c>
      <c r="B955" s="260" t="s">
        <v>67</v>
      </c>
      <c r="C955" s="260" t="s">
        <v>80</v>
      </c>
      <c r="D955" s="260" t="s">
        <v>128</v>
      </c>
      <c r="E955" s="260" t="s">
        <v>129</v>
      </c>
      <c r="I955" s="215" t="s">
        <v>186</v>
      </c>
      <c r="J955" s="215" t="s">
        <v>546</v>
      </c>
      <c r="K955" s="163"/>
    </row>
    <row r="956" spans="1:17">
      <c r="A956" s="195">
        <v>1</v>
      </c>
      <c r="B956" s="195">
        <v>2</v>
      </c>
      <c r="C956" s="195">
        <v>3</v>
      </c>
      <c r="D956" s="195">
        <v>4</v>
      </c>
      <c r="E956" s="195">
        <v>5</v>
      </c>
      <c r="F956" s="160"/>
      <c r="G956" s="160"/>
      <c r="H956" s="160"/>
      <c r="I956" s="218"/>
      <c r="J956" s="218"/>
    </row>
    <row r="957" spans="1:17" ht="114">
      <c r="A957" s="260">
        <v>1</v>
      </c>
      <c r="B957" s="31" t="s">
        <v>163</v>
      </c>
      <c r="C957" s="260"/>
      <c r="D957" s="258" t="e">
        <f>E957/C957</f>
        <v>#DIV/0!</v>
      </c>
      <c r="E957" s="258"/>
      <c r="I957" s="220"/>
      <c r="J957" s="220"/>
    </row>
    <row r="958" spans="1:17" s="160" customFormat="1">
      <c r="A958" s="226"/>
      <c r="B958" s="227" t="s">
        <v>73</v>
      </c>
      <c r="C958" s="226"/>
      <c r="D958" s="226" t="s">
        <v>74</v>
      </c>
      <c r="E958" s="228">
        <f>E957</f>
        <v>0</v>
      </c>
      <c r="F958" s="149"/>
      <c r="G958" s="149"/>
      <c r="H958" s="149"/>
      <c r="I958" s="217">
        <f>I957</f>
        <v>0</v>
      </c>
      <c r="J958" s="217">
        <f>J957</f>
        <v>0</v>
      </c>
      <c r="K958" s="161"/>
      <c r="O958" s="283"/>
      <c r="P958" s="283"/>
      <c r="Q958" s="283"/>
    </row>
    <row r="960" spans="1:17" ht="58.5" customHeight="1">
      <c r="A960" s="2010" t="s">
        <v>619</v>
      </c>
      <c r="B960" s="2010"/>
      <c r="C960" s="2010"/>
      <c r="D960" s="2010"/>
      <c r="E960" s="2010"/>
      <c r="F960" s="2010"/>
      <c r="G960" s="2010"/>
      <c r="H960" s="2010"/>
      <c r="I960" s="2010"/>
      <c r="J960" s="2010"/>
    </row>
    <row r="961" spans="1:17">
      <c r="A961" s="38"/>
      <c r="B961" s="32"/>
      <c r="C961" s="38"/>
      <c r="D961" s="38"/>
      <c r="E961" s="38"/>
      <c r="F961" s="38"/>
    </row>
    <row r="962" spans="1:17">
      <c r="A962" s="2004" t="s">
        <v>495</v>
      </c>
      <c r="B962" s="2004"/>
      <c r="C962" s="2004"/>
      <c r="D962" s="2004"/>
      <c r="E962" s="2004"/>
      <c r="F962" s="2004"/>
      <c r="G962" s="2004"/>
      <c r="H962" s="2004"/>
      <c r="I962" s="2004"/>
      <c r="J962" s="2004"/>
      <c r="K962" s="206"/>
    </row>
    <row r="963" spans="1:17">
      <c r="A963" s="44"/>
      <c r="B963" s="32"/>
      <c r="C963" s="38"/>
      <c r="D963" s="38"/>
      <c r="E963" s="38"/>
      <c r="F963" s="38"/>
      <c r="I963" s="1986" t="s">
        <v>545</v>
      </c>
      <c r="J963" s="1986"/>
    </row>
    <row r="964" spans="1:17" ht="68.400000000000006">
      <c r="A964" s="260" t="s">
        <v>77</v>
      </c>
      <c r="B964" s="260" t="s">
        <v>99</v>
      </c>
      <c r="C964" s="260" t="s">
        <v>106</v>
      </c>
      <c r="D964" s="260" t="s">
        <v>107</v>
      </c>
      <c r="F964" s="38"/>
      <c r="I964" s="215" t="s">
        <v>186</v>
      </c>
      <c r="J964" s="215" t="s">
        <v>546</v>
      </c>
    </row>
    <row r="965" spans="1:17">
      <c r="A965" s="195">
        <v>1</v>
      </c>
      <c r="B965" s="195">
        <v>2</v>
      </c>
      <c r="C965" s="195">
        <v>3</v>
      </c>
      <c r="D965" s="195">
        <v>4</v>
      </c>
      <c r="E965" s="160"/>
      <c r="F965" s="14"/>
      <c r="G965" s="160"/>
      <c r="H965" s="160"/>
      <c r="I965" s="215"/>
      <c r="J965" s="215"/>
    </row>
    <row r="966" spans="1:17" ht="45.6">
      <c r="A966" s="264">
        <v>1</v>
      </c>
      <c r="B966" s="47" t="s">
        <v>100</v>
      </c>
      <c r="C966" s="264" t="s">
        <v>74</v>
      </c>
      <c r="D966" s="21">
        <f>D967</f>
        <v>0</v>
      </c>
      <c r="F966" s="38"/>
      <c r="I966" s="220">
        <f>I967</f>
        <v>0</v>
      </c>
      <c r="J966" s="220">
        <f>J967</f>
        <v>0</v>
      </c>
    </row>
    <row r="967" spans="1:17" s="160" customFormat="1">
      <c r="A967" s="260" t="s">
        <v>82</v>
      </c>
      <c r="B967" s="31" t="s">
        <v>101</v>
      </c>
      <c r="C967" s="258">
        <f>J902+E908</f>
        <v>0</v>
      </c>
      <c r="D967" s="258"/>
      <c r="E967" s="149"/>
      <c r="F967" s="38"/>
      <c r="G967" s="149"/>
      <c r="H967" s="149"/>
      <c r="I967" s="220"/>
      <c r="J967" s="220"/>
      <c r="K967" s="156">
        <f>C967*0.22</f>
        <v>0</v>
      </c>
      <c r="L967" s="2021" t="s">
        <v>176</v>
      </c>
      <c r="O967" s="283"/>
      <c r="P967" s="283"/>
      <c r="Q967" s="283"/>
    </row>
    <row r="968" spans="1:17" ht="45.6">
      <c r="A968" s="264">
        <v>2</v>
      </c>
      <c r="B968" s="47" t="s">
        <v>102</v>
      </c>
      <c r="C968" s="264" t="s">
        <v>74</v>
      </c>
      <c r="D968" s="21">
        <f>D970+D971</f>
        <v>0</v>
      </c>
      <c r="F968" s="38"/>
      <c r="I968" s="220">
        <f>I970+I971+I972</f>
        <v>0</v>
      </c>
      <c r="J968" s="220">
        <f>J970+J971+J972</f>
        <v>0</v>
      </c>
      <c r="K968" s="156"/>
      <c r="L968" s="2021"/>
    </row>
    <row r="969" spans="1:17">
      <c r="A969" s="2008" t="s">
        <v>88</v>
      </c>
      <c r="B969" s="31" t="s">
        <v>2</v>
      </c>
      <c r="C969" s="260"/>
      <c r="D969" s="258"/>
      <c r="F969" s="38"/>
      <c r="I969" s="220"/>
      <c r="J969" s="220"/>
      <c r="K969" s="156"/>
      <c r="L969" s="2021"/>
      <c r="N969" s="48"/>
      <c r="O969" s="48"/>
      <c r="P969" s="48"/>
      <c r="Q969" s="48"/>
    </row>
    <row r="970" spans="1:17" ht="68.400000000000006">
      <c r="A970" s="2008"/>
      <c r="B970" s="31" t="s">
        <v>103</v>
      </c>
      <c r="C970" s="23">
        <f>C967</f>
        <v>0</v>
      </c>
      <c r="D970" s="258"/>
      <c r="F970" s="38"/>
      <c r="I970" s="220"/>
      <c r="J970" s="220"/>
      <c r="K970" s="156">
        <f>C970*0.029</f>
        <v>0</v>
      </c>
      <c r="L970" s="2021"/>
      <c r="N970" s="48"/>
      <c r="O970" s="48"/>
      <c r="P970" s="48"/>
      <c r="Q970" s="48"/>
    </row>
    <row r="971" spans="1:17" ht="68.400000000000006">
      <c r="A971" s="260" t="s">
        <v>90</v>
      </c>
      <c r="B971" s="31" t="s">
        <v>104</v>
      </c>
      <c r="C971" s="258">
        <f>C967</f>
        <v>0</v>
      </c>
      <c r="D971" s="258"/>
      <c r="F971" s="38"/>
      <c r="I971" s="220"/>
      <c r="J971" s="220"/>
      <c r="K971" s="156">
        <f>C971*0.002</f>
        <v>0</v>
      </c>
      <c r="L971" s="2021"/>
      <c r="N971" s="48"/>
      <c r="O971" s="48"/>
      <c r="P971" s="48"/>
      <c r="Q971" s="48"/>
    </row>
    <row r="972" spans="1:17" ht="68.400000000000006">
      <c r="A972" s="264">
        <v>3</v>
      </c>
      <c r="B972" s="47" t="s">
        <v>105</v>
      </c>
      <c r="C972" s="258">
        <f>C967</f>
        <v>0</v>
      </c>
      <c r="D972" s="258"/>
      <c r="F972" s="38"/>
      <c r="I972" s="220"/>
      <c r="J972" s="220"/>
      <c r="K972" s="156">
        <f>C972*0.051</f>
        <v>0</v>
      </c>
      <c r="L972" s="2021"/>
      <c r="N972" s="48"/>
      <c r="O972" s="48"/>
      <c r="P972" s="48"/>
      <c r="Q972" s="48"/>
    </row>
    <row r="973" spans="1:17">
      <c r="A973" s="264">
        <v>4</v>
      </c>
      <c r="B973" s="47" t="s">
        <v>165</v>
      </c>
      <c r="C973" s="258"/>
      <c r="D973" s="258"/>
      <c r="F973" s="38"/>
      <c r="I973" s="220"/>
      <c r="J973" s="220"/>
      <c r="N973" s="48"/>
      <c r="O973" s="48"/>
      <c r="P973" s="48"/>
      <c r="Q973" s="48"/>
    </row>
    <row r="974" spans="1:17">
      <c r="A974" s="226"/>
      <c r="B974" s="227" t="s">
        <v>73</v>
      </c>
      <c r="C974" s="226" t="s">
        <v>74</v>
      </c>
      <c r="D974" s="228">
        <f>D972+D968+D966+D973</f>
        <v>0</v>
      </c>
      <c r="F974" s="38"/>
      <c r="I974" s="217">
        <f>I973+I972+I968+I966</f>
        <v>0</v>
      </c>
      <c r="J974" s="217">
        <f>J973+J972+J968+J966</f>
        <v>0</v>
      </c>
      <c r="N974" s="48"/>
      <c r="O974" s="48"/>
      <c r="P974" s="48"/>
      <c r="Q974" s="48"/>
    </row>
    <row r="976" spans="1:17" ht="52.5" customHeight="1">
      <c r="A976" s="2011" t="s">
        <v>618</v>
      </c>
      <c r="B976" s="2011"/>
      <c r="C976" s="2011"/>
      <c r="D976" s="2011"/>
      <c r="E976" s="2011"/>
      <c r="F976" s="2011"/>
      <c r="G976" s="2011"/>
      <c r="H976" s="2011"/>
      <c r="I976" s="2011"/>
      <c r="J976" s="2011"/>
    </row>
    <row r="978" spans="1:20">
      <c r="A978" s="1994" t="s">
        <v>535</v>
      </c>
      <c r="B978" s="1994"/>
      <c r="C978" s="1994"/>
      <c r="D978" s="1994"/>
      <c r="E978" s="1994"/>
      <c r="F978" s="1994"/>
      <c r="G978" s="1994"/>
      <c r="H978" s="1994"/>
      <c r="I978" s="1994"/>
      <c r="J978" s="1994"/>
      <c r="K978" s="208"/>
    </row>
    <row r="979" spans="1:20">
      <c r="A979" s="267"/>
      <c r="B979" s="267"/>
      <c r="C979" s="267"/>
      <c r="D979" s="267"/>
      <c r="E979" s="267"/>
      <c r="F979" s="267"/>
      <c r="G979" s="267"/>
      <c r="H979" s="267"/>
      <c r="I979" s="1986" t="s">
        <v>545</v>
      </c>
      <c r="J979" s="1986"/>
    </row>
    <row r="980" spans="1:20" ht="54">
      <c r="A980" s="35" t="s">
        <v>77</v>
      </c>
      <c r="B980" s="35" t="s">
        <v>67</v>
      </c>
      <c r="C980" s="260" t="s">
        <v>505</v>
      </c>
      <c r="D980" s="260" t="s">
        <v>506</v>
      </c>
      <c r="E980" s="260" t="s">
        <v>168</v>
      </c>
      <c r="G980" s="267"/>
      <c r="H980" s="267"/>
      <c r="I980" s="215" t="s">
        <v>186</v>
      </c>
      <c r="J980" s="215" t="s">
        <v>546</v>
      </c>
      <c r="K980" s="202"/>
    </row>
    <row r="981" spans="1:20">
      <c r="A981" s="173">
        <v>1</v>
      </c>
      <c r="B981" s="173">
        <v>2</v>
      </c>
      <c r="C981" s="195">
        <v>3</v>
      </c>
      <c r="D981" s="195">
        <v>4</v>
      </c>
      <c r="E981" s="195">
        <v>5</v>
      </c>
      <c r="G981" s="267"/>
      <c r="H981" s="267"/>
      <c r="I981" s="220"/>
      <c r="J981" s="220"/>
    </row>
    <row r="982" spans="1:20" ht="68.400000000000006">
      <c r="A982" s="166">
        <v>1</v>
      </c>
      <c r="B982" s="183" t="s">
        <v>539</v>
      </c>
      <c r="C982" s="258"/>
      <c r="D982" s="159" t="e">
        <f>E982/C982*100</f>
        <v>#DIV/0!</v>
      </c>
      <c r="E982" s="167"/>
      <c r="G982" s="168"/>
      <c r="H982" s="169"/>
      <c r="I982" s="220"/>
      <c r="J982" s="220"/>
    </row>
    <row r="983" spans="1:20" ht="91.2">
      <c r="A983" s="166">
        <v>2</v>
      </c>
      <c r="B983" s="183" t="s">
        <v>537</v>
      </c>
      <c r="C983" s="258"/>
      <c r="D983" s="159" t="e">
        <f>E983/C983*100</f>
        <v>#DIV/0!</v>
      </c>
      <c r="E983" s="167"/>
      <c r="G983" s="168"/>
      <c r="H983" s="169"/>
      <c r="I983" s="220"/>
      <c r="J983" s="220"/>
    </row>
    <row r="984" spans="1:20" ht="91.2">
      <c r="A984" s="166">
        <v>3</v>
      </c>
      <c r="B984" s="183" t="s">
        <v>538</v>
      </c>
      <c r="C984" s="258"/>
      <c r="D984" s="159" t="e">
        <f>E984/C984*100</f>
        <v>#DIV/0!</v>
      </c>
      <c r="E984" s="167"/>
      <c r="G984" s="168"/>
      <c r="H984" s="169"/>
      <c r="I984" s="220"/>
      <c r="J984" s="220"/>
    </row>
    <row r="985" spans="1:20">
      <c r="A985" s="229"/>
      <c r="B985" s="227" t="s">
        <v>73</v>
      </c>
      <c r="C985" s="230"/>
      <c r="D985" s="231"/>
      <c r="E985" s="228">
        <f>E982</f>
        <v>0</v>
      </c>
      <c r="G985" s="267"/>
      <c r="H985" s="267"/>
      <c r="I985" s="217">
        <f>I982</f>
        <v>0</v>
      </c>
      <c r="J985" s="217">
        <f>J982</f>
        <v>0</v>
      </c>
    </row>
    <row r="987" spans="1:20">
      <c r="A987" s="2011" t="s">
        <v>617</v>
      </c>
      <c r="B987" s="2011"/>
      <c r="C987" s="2011"/>
      <c r="D987" s="2011"/>
      <c r="E987" s="2011"/>
      <c r="F987" s="2011"/>
      <c r="G987" s="2011"/>
      <c r="H987" s="2011"/>
      <c r="I987" s="2011"/>
      <c r="J987" s="2011"/>
    </row>
    <row r="989" spans="1:20">
      <c r="A989" s="2004" t="s">
        <v>504</v>
      </c>
      <c r="B989" s="2004"/>
      <c r="C989" s="2004"/>
      <c r="D989" s="2004"/>
      <c r="E989" s="2004"/>
      <c r="F989" s="2004"/>
      <c r="G989" s="2004"/>
      <c r="H989" s="2004"/>
      <c r="I989" s="2004"/>
      <c r="J989" s="2004"/>
      <c r="K989" s="208"/>
    </row>
    <row r="990" spans="1:20">
      <c r="A990" s="2015"/>
      <c r="B990" s="2015"/>
      <c r="C990" s="2015"/>
      <c r="D990" s="2015"/>
      <c r="E990" s="2015"/>
      <c r="F990" s="38"/>
      <c r="G990" s="33"/>
      <c r="H990" s="33"/>
      <c r="I990" s="1986" t="s">
        <v>545</v>
      </c>
      <c r="J990" s="1986"/>
    </row>
    <row r="991" spans="1:20" s="33" customFormat="1" ht="54">
      <c r="A991" s="260" t="s">
        <v>77</v>
      </c>
      <c r="B991" s="260" t="s">
        <v>67</v>
      </c>
      <c r="C991" s="260" t="s">
        <v>111</v>
      </c>
      <c r="D991" s="260" t="s">
        <v>108</v>
      </c>
      <c r="E991" s="260" t="s">
        <v>33</v>
      </c>
      <c r="I991" s="215" t="s">
        <v>186</v>
      </c>
      <c r="J991" s="215" t="s">
        <v>546</v>
      </c>
      <c r="K991" s="163"/>
      <c r="L991" s="57"/>
      <c r="M991" s="57"/>
      <c r="O991" s="284"/>
      <c r="P991" s="291"/>
      <c r="Q991" s="291"/>
      <c r="R991" s="174"/>
      <c r="S991" s="174"/>
      <c r="T991" s="174"/>
    </row>
    <row r="992" spans="1:20" s="33" customFormat="1">
      <c r="A992" s="195">
        <v>1</v>
      </c>
      <c r="B992" s="195">
        <v>2</v>
      </c>
      <c r="C992" s="195">
        <v>3</v>
      </c>
      <c r="D992" s="195">
        <v>4</v>
      </c>
      <c r="E992" s="195">
        <v>5</v>
      </c>
      <c r="F992" s="179"/>
      <c r="G992" s="179"/>
      <c r="H992" s="179"/>
      <c r="I992" s="220"/>
      <c r="J992" s="220"/>
      <c r="K992" s="37"/>
      <c r="L992" s="57"/>
      <c r="M992" s="57"/>
      <c r="O992" s="284"/>
      <c r="P992" s="291"/>
      <c r="Q992" s="291"/>
      <c r="R992" s="174"/>
      <c r="S992" s="174"/>
      <c r="T992" s="174"/>
    </row>
    <row r="993" spans="1:20" s="33" customFormat="1">
      <c r="A993" s="260">
        <v>1</v>
      </c>
      <c r="B993" s="31" t="s">
        <v>109</v>
      </c>
      <c r="C993" s="176">
        <f>C995</f>
        <v>0</v>
      </c>
      <c r="D993" s="35">
        <f>D995</f>
        <v>1.5</v>
      </c>
      <c r="E993" s="176">
        <f>E995</f>
        <v>0</v>
      </c>
      <c r="I993" s="220">
        <f>I995</f>
        <v>0</v>
      </c>
      <c r="J993" s="220">
        <f>J995</f>
        <v>0</v>
      </c>
      <c r="K993" s="37"/>
      <c r="L993" s="57"/>
      <c r="M993" s="57"/>
      <c r="O993" s="284"/>
      <c r="P993" s="291"/>
      <c r="Q993" s="291"/>
      <c r="R993" s="174"/>
      <c r="S993" s="174"/>
      <c r="T993" s="174"/>
    </row>
    <row r="994" spans="1:20" s="179" customFormat="1">
      <c r="A994" s="260"/>
      <c r="B994" s="31" t="s">
        <v>110</v>
      </c>
      <c r="C994" s="258"/>
      <c r="D994" s="260"/>
      <c r="E994" s="258"/>
      <c r="F994" s="33"/>
      <c r="G994" s="33"/>
      <c r="H994" s="33"/>
      <c r="I994" s="220"/>
      <c r="J994" s="220"/>
      <c r="K994" s="180"/>
      <c r="L994" s="181"/>
      <c r="M994" s="181"/>
      <c r="O994" s="285"/>
      <c r="P994" s="292"/>
      <c r="Q994" s="292"/>
      <c r="R994" s="182"/>
      <c r="S994" s="182"/>
      <c r="T994" s="182"/>
    </row>
    <row r="995" spans="1:20" s="33" customFormat="1">
      <c r="A995" s="260"/>
      <c r="B995" s="31" t="s">
        <v>503</v>
      </c>
      <c r="C995" s="258"/>
      <c r="D995" s="260">
        <v>1.5</v>
      </c>
      <c r="E995" s="258"/>
      <c r="I995" s="220"/>
      <c r="J995" s="220"/>
      <c r="K995" s="37" t="s">
        <v>624</v>
      </c>
      <c r="L995" s="57"/>
      <c r="M995" s="57"/>
      <c r="O995" s="284"/>
      <c r="P995" s="291"/>
      <c r="Q995" s="291"/>
      <c r="R995" s="174"/>
      <c r="S995" s="174"/>
      <c r="T995" s="174"/>
    </row>
    <row r="996" spans="1:20" s="33" customFormat="1">
      <c r="A996" s="226"/>
      <c r="B996" s="227" t="s">
        <v>73</v>
      </c>
      <c r="C996" s="226" t="s">
        <v>74</v>
      </c>
      <c r="D996" s="226" t="s">
        <v>74</v>
      </c>
      <c r="E996" s="228">
        <f>E993</f>
        <v>0</v>
      </c>
      <c r="I996" s="217">
        <f>I993</f>
        <v>0</v>
      </c>
      <c r="J996" s="217">
        <f>J993</f>
        <v>0</v>
      </c>
      <c r="K996" s="37"/>
      <c r="L996" s="57"/>
      <c r="M996" s="57"/>
      <c r="O996" s="284"/>
      <c r="P996" s="291"/>
      <c r="Q996" s="291"/>
      <c r="R996" s="174"/>
      <c r="S996" s="174"/>
      <c r="T996" s="174"/>
    </row>
    <row r="997" spans="1:20" s="33" customFormat="1">
      <c r="A997" s="49"/>
      <c r="B997" s="50"/>
      <c r="C997" s="49"/>
      <c r="D997" s="49"/>
      <c r="E997" s="38"/>
      <c r="F997" s="38"/>
      <c r="K997" s="37"/>
      <c r="L997" s="57"/>
      <c r="M997" s="57"/>
      <c r="O997" s="284"/>
      <c r="P997" s="291"/>
      <c r="Q997" s="291"/>
      <c r="R997" s="174"/>
      <c r="S997" s="174"/>
      <c r="T997" s="174"/>
    </row>
    <row r="998" spans="1:20" s="33" customFormat="1">
      <c r="A998" s="49"/>
      <c r="B998" s="50"/>
      <c r="C998" s="49"/>
      <c r="D998" s="49"/>
      <c r="E998" s="38"/>
      <c r="F998" s="38"/>
      <c r="K998" s="37"/>
      <c r="L998" s="57"/>
      <c r="M998" s="57"/>
      <c r="O998" s="284"/>
      <c r="P998" s="291"/>
      <c r="Q998" s="291"/>
      <c r="R998" s="174"/>
      <c r="S998" s="174"/>
      <c r="T998" s="174"/>
    </row>
    <row r="999" spans="1:20" s="33" customFormat="1">
      <c r="A999" s="49"/>
      <c r="B999" s="50"/>
      <c r="C999" s="49"/>
      <c r="D999" s="49"/>
      <c r="E999" s="38"/>
      <c r="F999" s="38"/>
      <c r="I999" s="1986" t="s">
        <v>545</v>
      </c>
      <c r="J999" s="1986"/>
      <c r="K999" s="37"/>
      <c r="L999" s="57"/>
      <c r="M999" s="57"/>
      <c r="O999" s="284"/>
      <c r="P999" s="291"/>
      <c r="Q999" s="291"/>
      <c r="R999" s="174"/>
      <c r="S999" s="174"/>
      <c r="T999" s="174"/>
    </row>
    <row r="1000" spans="1:20" s="33" customFormat="1" ht="114">
      <c r="A1000" s="261" t="s">
        <v>77</v>
      </c>
      <c r="B1000" s="260" t="s">
        <v>67</v>
      </c>
      <c r="C1000" s="261" t="s">
        <v>498</v>
      </c>
      <c r="D1000" s="260" t="s">
        <v>108</v>
      </c>
      <c r="E1000" s="260" t="s">
        <v>534</v>
      </c>
      <c r="I1000" s="215" t="s">
        <v>186</v>
      </c>
      <c r="J1000" s="215" t="s">
        <v>546</v>
      </c>
      <c r="K1000" s="37"/>
      <c r="L1000" s="57"/>
      <c r="M1000" s="57"/>
      <c r="O1000" s="284"/>
      <c r="P1000" s="291"/>
      <c r="Q1000" s="291"/>
      <c r="R1000" s="174"/>
      <c r="S1000" s="174"/>
      <c r="T1000" s="174"/>
    </row>
    <row r="1001" spans="1:20" s="33" customFormat="1">
      <c r="A1001" s="195">
        <v>1</v>
      </c>
      <c r="B1001" s="195">
        <v>2</v>
      </c>
      <c r="C1001" s="195">
        <v>3</v>
      </c>
      <c r="D1001" s="195">
        <v>4</v>
      </c>
      <c r="E1001" s="195">
        <v>5</v>
      </c>
      <c r="F1001" s="179"/>
      <c r="G1001" s="179"/>
      <c r="H1001" s="179"/>
      <c r="I1001" s="216"/>
      <c r="J1001" s="216"/>
      <c r="K1001" s="37"/>
      <c r="L1001" s="57"/>
      <c r="M1001" s="57"/>
      <c r="O1001" s="284"/>
      <c r="P1001" s="291"/>
      <c r="Q1001" s="291"/>
      <c r="R1001" s="174"/>
      <c r="S1001" s="174"/>
      <c r="T1001" s="174"/>
    </row>
    <row r="1002" spans="1:20" s="33" customFormat="1">
      <c r="A1002" s="34">
        <v>1</v>
      </c>
      <c r="B1002" s="177" t="s">
        <v>499</v>
      </c>
      <c r="C1002" s="258" t="s">
        <v>43</v>
      </c>
      <c r="D1002" s="258" t="s">
        <v>43</v>
      </c>
      <c r="E1002" s="258">
        <f>E1006</f>
        <v>0</v>
      </c>
      <c r="I1002" s="217">
        <f>I1003</f>
        <v>0</v>
      </c>
      <c r="J1002" s="217">
        <f>J1003</f>
        <v>0</v>
      </c>
      <c r="K1002" s="37"/>
      <c r="L1002" s="57"/>
      <c r="M1002" s="57"/>
      <c r="O1002" s="284"/>
      <c r="P1002" s="291"/>
      <c r="Q1002" s="291"/>
      <c r="R1002" s="174"/>
      <c r="S1002" s="174"/>
      <c r="T1002" s="174"/>
    </row>
    <row r="1003" spans="1:20" s="179" customFormat="1">
      <c r="A1003" s="258"/>
      <c r="B1003" s="177" t="s">
        <v>500</v>
      </c>
      <c r="C1003" s="258">
        <f>C1006</f>
        <v>0</v>
      </c>
      <c r="D1003" s="258">
        <f>D1006</f>
        <v>2.2000000000000002</v>
      </c>
      <c r="E1003" s="258">
        <f>E1006</f>
        <v>0</v>
      </c>
      <c r="F1003" s="33"/>
      <c r="G1003" s="33"/>
      <c r="H1003" s="33"/>
      <c r="I1003" s="217">
        <f>I1006</f>
        <v>0</v>
      </c>
      <c r="J1003" s="217">
        <f>J1006</f>
        <v>0</v>
      </c>
      <c r="K1003" s="180"/>
      <c r="L1003" s="181"/>
      <c r="M1003" s="181"/>
      <c r="O1003" s="285"/>
      <c r="P1003" s="292"/>
      <c r="Q1003" s="292"/>
      <c r="R1003" s="182"/>
      <c r="S1003" s="182"/>
      <c r="T1003" s="182"/>
    </row>
    <row r="1004" spans="1:20" s="33" customFormat="1">
      <c r="A1004" s="2013"/>
      <c r="B1004" s="177" t="s">
        <v>326</v>
      </c>
      <c r="C1004" s="2013"/>
      <c r="D1004" s="2013"/>
      <c r="E1004" s="2013"/>
      <c r="I1004" s="220"/>
      <c r="J1004" s="220"/>
      <c r="K1004" s="37"/>
      <c r="L1004" s="57"/>
      <c r="M1004" s="57"/>
      <c r="O1004" s="284"/>
      <c r="P1004" s="291"/>
      <c r="Q1004" s="291"/>
      <c r="R1004" s="174"/>
      <c r="S1004" s="174"/>
      <c r="T1004" s="174"/>
    </row>
    <row r="1005" spans="1:20" s="33" customFormat="1">
      <c r="A1005" s="2013"/>
      <c r="B1005" s="177" t="s">
        <v>501</v>
      </c>
      <c r="C1005" s="2013"/>
      <c r="D1005" s="2013"/>
      <c r="E1005" s="2013"/>
      <c r="I1005" s="220"/>
      <c r="J1005" s="220"/>
      <c r="K1005" s="37"/>
      <c r="L1005" s="57"/>
      <c r="M1005" s="57"/>
      <c r="O1005" s="284"/>
      <c r="P1005" s="291"/>
      <c r="Q1005" s="291"/>
      <c r="R1005" s="174"/>
      <c r="S1005" s="174"/>
      <c r="T1005" s="174"/>
    </row>
    <row r="1006" spans="1:20" s="33" customFormat="1">
      <c r="A1006" s="258"/>
      <c r="B1006" s="177" t="s">
        <v>502</v>
      </c>
      <c r="C1006" s="258">
        <f>E1006/D1006*100</f>
        <v>0</v>
      </c>
      <c r="D1006" s="258">
        <v>2.2000000000000002</v>
      </c>
      <c r="E1006" s="258"/>
      <c r="I1006" s="220"/>
      <c r="J1006" s="220"/>
      <c r="K1006" s="37"/>
      <c r="L1006" s="57"/>
      <c r="M1006" s="57"/>
      <c r="O1006" s="284"/>
      <c r="P1006" s="291"/>
      <c r="Q1006" s="291"/>
      <c r="R1006" s="174"/>
      <c r="S1006" s="174"/>
      <c r="T1006" s="174"/>
    </row>
    <row r="1007" spans="1:20" s="33" customFormat="1">
      <c r="A1007" s="228"/>
      <c r="B1007" s="228" t="s">
        <v>73</v>
      </c>
      <c r="C1007" s="228"/>
      <c r="D1007" s="228" t="s">
        <v>74</v>
      </c>
      <c r="E1007" s="228">
        <f>E1002</f>
        <v>0</v>
      </c>
      <c r="I1007" s="217">
        <f>I1002</f>
        <v>0</v>
      </c>
      <c r="J1007" s="217">
        <f>J1002</f>
        <v>0</v>
      </c>
      <c r="K1007" s="37"/>
      <c r="L1007" s="57"/>
      <c r="M1007" s="57"/>
      <c r="O1007" s="284"/>
      <c r="P1007" s="291"/>
      <c r="Q1007" s="291"/>
      <c r="R1007" s="174"/>
      <c r="S1007" s="174"/>
      <c r="T1007" s="174"/>
    </row>
    <row r="1008" spans="1:20" s="33" customFormat="1">
      <c r="A1008" s="149"/>
      <c r="B1008" s="149"/>
      <c r="C1008" s="149"/>
      <c r="D1008" s="149"/>
      <c r="E1008" s="149"/>
      <c r="F1008" s="149"/>
      <c r="G1008" s="149"/>
      <c r="H1008" s="149"/>
      <c r="I1008" s="149"/>
      <c r="J1008" s="149"/>
      <c r="K1008" s="37"/>
      <c r="L1008" s="57"/>
      <c r="M1008" s="57"/>
      <c r="O1008" s="284"/>
      <c r="P1008" s="291"/>
      <c r="Q1008" s="291"/>
      <c r="R1008" s="174"/>
      <c r="S1008" s="174"/>
      <c r="T1008" s="174"/>
    </row>
    <row r="1009" spans="1:20" s="33" customFormat="1" ht="54" customHeight="1">
      <c r="A1009" s="2014" t="s">
        <v>616</v>
      </c>
      <c r="B1009" s="2014"/>
      <c r="C1009" s="2014"/>
      <c r="D1009" s="2014"/>
      <c r="E1009" s="2014"/>
      <c r="F1009" s="2014"/>
      <c r="G1009" s="2014"/>
      <c r="H1009" s="2014"/>
      <c r="I1009" s="2014"/>
      <c r="J1009" s="2014"/>
      <c r="K1009" s="37"/>
      <c r="L1009" s="57"/>
      <c r="M1009" s="57"/>
      <c r="O1009" s="284"/>
      <c r="P1009" s="291"/>
      <c r="Q1009" s="291"/>
      <c r="R1009" s="174"/>
      <c r="S1009" s="174"/>
      <c r="T1009" s="174"/>
    </row>
    <row r="1010" spans="1:20">
      <c r="A1010" s="266"/>
      <c r="B1010" s="266"/>
      <c r="C1010" s="266"/>
      <c r="D1010" s="266"/>
      <c r="E1010" s="266"/>
      <c r="F1010" s="266"/>
      <c r="G1010" s="266"/>
      <c r="H1010" s="266"/>
      <c r="I1010" s="266"/>
      <c r="J1010" s="266"/>
    </row>
    <row r="1011" spans="1:20">
      <c r="A1011" s="2004" t="s">
        <v>504</v>
      </c>
      <c r="B1011" s="2004"/>
      <c r="C1011" s="2004"/>
      <c r="D1011" s="2004"/>
      <c r="E1011" s="2004"/>
      <c r="F1011" s="2004"/>
      <c r="G1011" s="2004"/>
      <c r="H1011" s="2004"/>
      <c r="I1011" s="2004"/>
      <c r="J1011" s="2004"/>
      <c r="K1011" s="205"/>
    </row>
    <row r="1012" spans="1:20">
      <c r="I1012" s="1986" t="s">
        <v>545</v>
      </c>
      <c r="J1012" s="1986"/>
      <c r="K1012" s="266"/>
    </row>
    <row r="1013" spans="1:20" s="33" customFormat="1" ht="54">
      <c r="A1013" s="35" t="s">
        <v>77</v>
      </c>
      <c r="B1013" s="35" t="s">
        <v>67</v>
      </c>
      <c r="C1013" s="35" t="s">
        <v>134</v>
      </c>
      <c r="D1013" s="149"/>
      <c r="E1013" s="149"/>
      <c r="F1013" s="149"/>
      <c r="G1013" s="149"/>
      <c r="H1013" s="149"/>
      <c r="I1013" s="215" t="s">
        <v>186</v>
      </c>
      <c r="J1013" s="215" t="s">
        <v>546</v>
      </c>
      <c r="K1013" s="163"/>
      <c r="L1013" s="57"/>
      <c r="M1013" s="57"/>
      <c r="O1013" s="284"/>
      <c r="P1013" s="291"/>
      <c r="Q1013" s="291"/>
      <c r="R1013" s="174"/>
      <c r="S1013" s="174"/>
      <c r="T1013" s="174"/>
    </row>
    <row r="1014" spans="1:20">
      <c r="A1014" s="173">
        <v>1</v>
      </c>
      <c r="B1014" s="173">
        <v>2</v>
      </c>
      <c r="C1014" s="173">
        <v>3</v>
      </c>
      <c r="D1014" s="160"/>
      <c r="E1014" s="160"/>
      <c r="F1014" s="160"/>
      <c r="G1014" s="160"/>
      <c r="H1014" s="160"/>
      <c r="I1014" s="222"/>
      <c r="J1014" s="222"/>
    </row>
    <row r="1015" spans="1:20">
      <c r="A1015" s="35">
        <v>1</v>
      </c>
      <c r="B1015" s="183" t="s">
        <v>135</v>
      </c>
      <c r="C1015" s="184">
        <f>C1016+C1017+C1018+C1019</f>
        <v>0</v>
      </c>
      <c r="I1015" s="217">
        <f>I1016+I1017+I1018+I1019</f>
        <v>0</v>
      </c>
      <c r="J1015" s="217">
        <f>J1016+J1017+J1018+J1019</f>
        <v>0</v>
      </c>
    </row>
    <row r="1016" spans="1:20" s="160" customFormat="1">
      <c r="A1016" s="35"/>
      <c r="B1016" s="183"/>
      <c r="C1016" s="176"/>
      <c r="D1016" s="149"/>
      <c r="E1016" s="149"/>
      <c r="F1016" s="149"/>
      <c r="G1016" s="149"/>
      <c r="H1016" s="149"/>
      <c r="I1016" s="222"/>
      <c r="J1016" s="222"/>
      <c r="K1016" s="161"/>
      <c r="O1016" s="283"/>
      <c r="P1016" s="283"/>
      <c r="Q1016" s="283"/>
    </row>
    <row r="1017" spans="1:20">
      <c r="A1017" s="35"/>
      <c r="B1017" s="183"/>
      <c r="C1017" s="176"/>
      <c r="I1017" s="222"/>
      <c r="J1017" s="222"/>
    </row>
    <row r="1018" spans="1:20">
      <c r="A1018" s="35"/>
      <c r="B1018" s="183"/>
      <c r="C1018" s="176"/>
      <c r="I1018" s="222"/>
      <c r="J1018" s="222"/>
    </row>
    <row r="1019" spans="1:20">
      <c r="A1019" s="35"/>
      <c r="B1019" s="183"/>
      <c r="C1019" s="176"/>
      <c r="I1019" s="222"/>
      <c r="J1019" s="222"/>
    </row>
    <row r="1020" spans="1:20">
      <c r="A1020" s="226"/>
      <c r="B1020" s="227" t="s">
        <v>73</v>
      </c>
      <c r="C1020" s="228">
        <f>C1015</f>
        <v>0</v>
      </c>
      <c r="I1020" s="217">
        <f>I1015</f>
        <v>0</v>
      </c>
      <c r="J1020" s="217">
        <f>J1015</f>
        <v>0</v>
      </c>
    </row>
    <row r="1022" spans="1:20">
      <c r="A1022" s="2014" t="s">
        <v>615</v>
      </c>
      <c r="B1022" s="2014"/>
      <c r="C1022" s="2014"/>
      <c r="D1022" s="2014"/>
      <c r="E1022" s="2014"/>
      <c r="F1022" s="2014"/>
      <c r="G1022" s="2014"/>
      <c r="H1022" s="2014"/>
      <c r="I1022" s="2014"/>
      <c r="J1022" s="2014"/>
    </row>
    <row r="1023" spans="1:20">
      <c r="A1023" s="266"/>
      <c r="B1023" s="266"/>
      <c r="C1023" s="266"/>
      <c r="D1023" s="266"/>
      <c r="E1023" s="266"/>
      <c r="F1023" s="266"/>
      <c r="G1023" s="266"/>
      <c r="H1023" s="266"/>
      <c r="I1023" s="266"/>
      <c r="J1023" s="266"/>
    </row>
    <row r="1024" spans="1:20">
      <c r="A1024" s="2004" t="s">
        <v>504</v>
      </c>
      <c r="B1024" s="2004"/>
      <c r="C1024" s="2004"/>
      <c r="D1024" s="2004"/>
      <c r="E1024" s="2004"/>
      <c r="F1024" s="2004"/>
      <c r="G1024" s="2004"/>
      <c r="H1024" s="2004"/>
      <c r="I1024" s="2004"/>
      <c r="J1024" s="2004"/>
      <c r="K1024" s="205"/>
    </row>
    <row r="1025" spans="1:20">
      <c r="I1025" s="1986" t="s">
        <v>545</v>
      </c>
      <c r="J1025" s="1986"/>
      <c r="K1025" s="266"/>
    </row>
    <row r="1026" spans="1:20" s="33" customFormat="1" ht="54">
      <c r="A1026" s="35" t="s">
        <v>77</v>
      </c>
      <c r="B1026" s="35" t="s">
        <v>67</v>
      </c>
      <c r="C1026" s="35" t="s">
        <v>134</v>
      </c>
      <c r="D1026" s="149"/>
      <c r="E1026" s="149"/>
      <c r="F1026" s="149"/>
      <c r="G1026" s="149"/>
      <c r="H1026" s="149"/>
      <c r="I1026" s="215" t="s">
        <v>186</v>
      </c>
      <c r="J1026" s="215" t="s">
        <v>546</v>
      </c>
      <c r="K1026" s="163"/>
      <c r="L1026" s="57"/>
      <c r="M1026" s="57"/>
      <c r="O1026" s="284"/>
      <c r="P1026" s="291"/>
      <c r="Q1026" s="291"/>
      <c r="R1026" s="174"/>
      <c r="S1026" s="174"/>
      <c r="T1026" s="174"/>
    </row>
    <row r="1027" spans="1:20">
      <c r="A1027" s="173">
        <v>1</v>
      </c>
      <c r="B1027" s="173">
        <v>2</v>
      </c>
      <c r="C1027" s="173">
        <v>3</v>
      </c>
      <c r="D1027" s="160"/>
      <c r="E1027" s="160"/>
      <c r="F1027" s="160"/>
      <c r="G1027" s="160"/>
      <c r="H1027" s="160"/>
      <c r="I1027" s="222"/>
      <c r="J1027" s="222"/>
    </row>
    <row r="1028" spans="1:20">
      <c r="A1028" s="35">
        <v>1</v>
      </c>
      <c r="B1028" s="183"/>
      <c r="C1028" s="184"/>
      <c r="I1028" s="220"/>
      <c r="J1028" s="220"/>
    </row>
    <row r="1029" spans="1:20" s="160" customFormat="1">
      <c r="A1029" s="35"/>
      <c r="B1029" s="183"/>
      <c r="C1029" s="176"/>
      <c r="D1029" s="149"/>
      <c r="E1029" s="149"/>
      <c r="F1029" s="149"/>
      <c r="G1029" s="149"/>
      <c r="H1029" s="149"/>
      <c r="I1029" s="222"/>
      <c r="J1029" s="222"/>
      <c r="K1029" s="161"/>
      <c r="O1029" s="283"/>
      <c r="P1029" s="283"/>
      <c r="Q1029" s="283"/>
    </row>
    <row r="1030" spans="1:20">
      <c r="A1030" s="35"/>
      <c r="B1030" s="183"/>
      <c r="C1030" s="176"/>
      <c r="I1030" s="222"/>
      <c r="J1030" s="222"/>
    </row>
    <row r="1031" spans="1:20">
      <c r="A1031" s="35"/>
      <c r="B1031" s="183"/>
      <c r="C1031" s="176"/>
      <c r="I1031" s="222"/>
      <c r="J1031" s="222"/>
    </row>
    <row r="1032" spans="1:20">
      <c r="A1032" s="35"/>
      <c r="B1032" s="183"/>
      <c r="C1032" s="176"/>
      <c r="I1032" s="222"/>
      <c r="J1032" s="222"/>
    </row>
    <row r="1033" spans="1:20">
      <c r="A1033" s="226"/>
      <c r="B1033" s="227" t="s">
        <v>73</v>
      </c>
      <c r="C1033" s="228">
        <f>SUM(C1028:C1032)</f>
        <v>0</v>
      </c>
      <c r="I1033" s="217">
        <f>SUM(I1028:I1032)</f>
        <v>0</v>
      </c>
      <c r="J1033" s="217">
        <f>SUM(J1028:J1032)</f>
        <v>0</v>
      </c>
    </row>
    <row r="1035" spans="1:20">
      <c r="A1035" s="2004" t="s">
        <v>508</v>
      </c>
      <c r="B1035" s="2004"/>
      <c r="C1035" s="2004"/>
      <c r="D1035" s="2004"/>
      <c r="E1035" s="2004"/>
      <c r="F1035" s="2004"/>
      <c r="G1035" s="2004"/>
      <c r="H1035" s="2004"/>
      <c r="I1035" s="2004"/>
      <c r="J1035" s="2004"/>
    </row>
    <row r="1036" spans="1:20">
      <c r="I1036" s="1986" t="s">
        <v>545</v>
      </c>
      <c r="J1036" s="1986"/>
    </row>
    <row r="1037" spans="1:20" s="33" customFormat="1" ht="54">
      <c r="A1037" s="35" t="s">
        <v>77</v>
      </c>
      <c r="B1037" s="35" t="s">
        <v>67</v>
      </c>
      <c r="C1037" s="35" t="s">
        <v>134</v>
      </c>
      <c r="D1037" s="149"/>
      <c r="E1037" s="149"/>
      <c r="F1037" s="149"/>
      <c r="G1037" s="149"/>
      <c r="H1037" s="149"/>
      <c r="I1037" s="215" t="s">
        <v>186</v>
      </c>
      <c r="J1037" s="215" t="s">
        <v>546</v>
      </c>
      <c r="K1037" s="163"/>
      <c r="L1037" s="57"/>
      <c r="M1037" s="57"/>
      <c r="O1037" s="284"/>
      <c r="P1037" s="291"/>
      <c r="Q1037" s="291"/>
      <c r="R1037" s="174"/>
      <c r="S1037" s="174"/>
      <c r="T1037" s="174"/>
    </row>
    <row r="1038" spans="1:20">
      <c r="A1038" s="173">
        <v>1</v>
      </c>
      <c r="B1038" s="173">
        <v>2</v>
      </c>
      <c r="C1038" s="173">
        <v>3</v>
      </c>
      <c r="D1038" s="160"/>
      <c r="E1038" s="160"/>
      <c r="F1038" s="160"/>
      <c r="G1038" s="160"/>
      <c r="H1038" s="160"/>
      <c r="I1038" s="222"/>
      <c r="J1038" s="222"/>
    </row>
    <row r="1039" spans="1:20">
      <c r="A1039" s="35">
        <v>1</v>
      </c>
      <c r="B1039" s="183"/>
      <c r="C1039" s="184"/>
      <c r="I1039" s="220"/>
      <c r="J1039" s="220"/>
    </row>
    <row r="1040" spans="1:20" s="160" customFormat="1">
      <c r="A1040" s="35"/>
      <c r="B1040" s="183"/>
      <c r="C1040" s="176"/>
      <c r="D1040" s="149"/>
      <c r="E1040" s="149"/>
      <c r="F1040" s="149"/>
      <c r="G1040" s="149"/>
      <c r="H1040" s="149"/>
      <c r="I1040" s="222"/>
      <c r="J1040" s="222"/>
      <c r="K1040" s="161"/>
      <c r="O1040" s="283"/>
      <c r="P1040" s="283"/>
      <c r="Q1040" s="283"/>
    </row>
    <row r="1041" spans="1:20">
      <c r="A1041" s="35"/>
      <c r="B1041" s="183"/>
      <c r="C1041" s="176"/>
      <c r="I1041" s="222"/>
      <c r="J1041" s="222"/>
    </row>
    <row r="1042" spans="1:20">
      <c r="A1042" s="35"/>
      <c r="B1042" s="183"/>
      <c r="C1042" s="176"/>
      <c r="I1042" s="222"/>
      <c r="J1042" s="222"/>
    </row>
    <row r="1043" spans="1:20">
      <c r="A1043" s="35"/>
      <c r="B1043" s="183"/>
      <c r="C1043" s="176"/>
      <c r="I1043" s="222"/>
      <c r="J1043" s="222"/>
    </row>
    <row r="1044" spans="1:20">
      <c r="A1044" s="226"/>
      <c r="B1044" s="227" t="s">
        <v>73</v>
      </c>
      <c r="C1044" s="228">
        <f>SUM(C1039:C1043)</f>
        <v>0</v>
      </c>
      <c r="I1044" s="217">
        <f>SUM(I1039:I1043)</f>
        <v>0</v>
      </c>
      <c r="J1044" s="217">
        <f>SUM(J1039:J1043)</f>
        <v>0</v>
      </c>
    </row>
    <row r="1046" spans="1:20">
      <c r="A1046" s="2004" t="s">
        <v>509</v>
      </c>
      <c r="B1046" s="2004"/>
      <c r="C1046" s="2004"/>
      <c r="D1046" s="2004"/>
      <c r="E1046" s="2004"/>
      <c r="F1046" s="2004"/>
      <c r="G1046" s="2004"/>
      <c r="H1046" s="2004"/>
      <c r="I1046" s="2004"/>
      <c r="J1046" s="2004"/>
    </row>
    <row r="1047" spans="1:20">
      <c r="I1047" s="1986" t="s">
        <v>545</v>
      </c>
      <c r="J1047" s="1986"/>
    </row>
    <row r="1048" spans="1:20" s="33" customFormat="1" ht="54">
      <c r="A1048" s="35" t="s">
        <v>77</v>
      </c>
      <c r="B1048" s="35" t="s">
        <v>67</v>
      </c>
      <c r="C1048" s="35" t="s">
        <v>134</v>
      </c>
      <c r="D1048" s="149"/>
      <c r="E1048" s="149"/>
      <c r="F1048" s="149"/>
      <c r="G1048" s="149"/>
      <c r="H1048" s="149"/>
      <c r="I1048" s="215" t="s">
        <v>186</v>
      </c>
      <c r="J1048" s="215" t="s">
        <v>546</v>
      </c>
      <c r="K1048" s="163"/>
      <c r="L1048" s="57"/>
      <c r="M1048" s="57"/>
      <c r="O1048" s="284"/>
      <c r="P1048" s="291"/>
      <c r="Q1048" s="291"/>
      <c r="R1048" s="174"/>
      <c r="S1048" s="174"/>
      <c r="T1048" s="174"/>
    </row>
    <row r="1049" spans="1:20">
      <c r="A1049" s="173">
        <v>1</v>
      </c>
      <c r="B1049" s="173">
        <v>2</v>
      </c>
      <c r="C1049" s="173">
        <v>3</v>
      </c>
      <c r="D1049" s="160"/>
      <c r="E1049" s="160"/>
      <c r="F1049" s="160"/>
      <c r="G1049" s="160"/>
      <c r="H1049" s="160"/>
      <c r="I1049" s="222"/>
      <c r="J1049" s="222"/>
    </row>
    <row r="1050" spans="1:20">
      <c r="A1050" s="35">
        <v>1</v>
      </c>
      <c r="B1050" s="183"/>
      <c r="C1050" s="184"/>
      <c r="I1050" s="220"/>
      <c r="J1050" s="220"/>
    </row>
    <row r="1051" spans="1:20" s="160" customFormat="1">
      <c r="A1051" s="35"/>
      <c r="B1051" s="183"/>
      <c r="C1051" s="176"/>
      <c r="D1051" s="149"/>
      <c r="E1051" s="149"/>
      <c r="F1051" s="149"/>
      <c r="G1051" s="149"/>
      <c r="H1051" s="149"/>
      <c r="I1051" s="222"/>
      <c r="J1051" s="222"/>
      <c r="K1051" s="161"/>
      <c r="O1051" s="283"/>
      <c r="P1051" s="283"/>
      <c r="Q1051" s="283"/>
    </row>
    <row r="1052" spans="1:20">
      <c r="A1052" s="35"/>
      <c r="B1052" s="183"/>
      <c r="C1052" s="176"/>
      <c r="I1052" s="222"/>
      <c r="J1052" s="222"/>
    </row>
    <row r="1053" spans="1:20">
      <c r="A1053" s="35"/>
      <c r="B1053" s="183"/>
      <c r="C1053" s="176"/>
      <c r="I1053" s="222"/>
      <c r="J1053" s="222"/>
    </row>
    <row r="1054" spans="1:20">
      <c r="A1054" s="35"/>
      <c r="B1054" s="183"/>
      <c r="C1054" s="176"/>
      <c r="I1054" s="222"/>
      <c r="J1054" s="222"/>
    </row>
    <row r="1055" spans="1:20">
      <c r="A1055" s="226"/>
      <c r="B1055" s="227" t="s">
        <v>73</v>
      </c>
      <c r="C1055" s="228">
        <f>SUM(C1050:C1054)</f>
        <v>0</v>
      </c>
      <c r="I1055" s="217">
        <f>SUM(I1050:I1054)</f>
        <v>0</v>
      </c>
      <c r="J1055" s="217">
        <f>SUM(J1050:J1054)</f>
        <v>0</v>
      </c>
    </row>
    <row r="1057" spans="1:20">
      <c r="A1057" s="2004" t="s">
        <v>510</v>
      </c>
      <c r="B1057" s="2004"/>
      <c r="C1057" s="2004"/>
      <c r="D1057" s="2004"/>
      <c r="E1057" s="2004"/>
      <c r="F1057" s="2004"/>
      <c r="G1057" s="2004"/>
      <c r="H1057" s="2004"/>
      <c r="I1057" s="2004"/>
      <c r="J1057" s="2004"/>
    </row>
    <row r="1058" spans="1:20">
      <c r="I1058" s="1986" t="s">
        <v>545</v>
      </c>
      <c r="J1058" s="1986"/>
    </row>
    <row r="1059" spans="1:20" s="33" customFormat="1" ht="54">
      <c r="A1059" s="35" t="s">
        <v>77</v>
      </c>
      <c r="B1059" s="35" t="s">
        <v>67</v>
      </c>
      <c r="C1059" s="35" t="s">
        <v>134</v>
      </c>
      <c r="D1059" s="149"/>
      <c r="E1059" s="149"/>
      <c r="F1059" s="149"/>
      <c r="G1059" s="149"/>
      <c r="H1059" s="149"/>
      <c r="I1059" s="215" t="s">
        <v>186</v>
      </c>
      <c r="J1059" s="215" t="s">
        <v>546</v>
      </c>
      <c r="K1059" s="163"/>
      <c r="L1059" s="57"/>
      <c r="M1059" s="57"/>
      <c r="O1059" s="284"/>
      <c r="P1059" s="291"/>
      <c r="Q1059" s="291"/>
      <c r="R1059" s="174"/>
      <c r="S1059" s="174"/>
      <c r="T1059" s="174"/>
    </row>
    <row r="1060" spans="1:20">
      <c r="A1060" s="173">
        <v>1</v>
      </c>
      <c r="B1060" s="173">
        <v>2</v>
      </c>
      <c r="C1060" s="173">
        <v>3</v>
      </c>
      <c r="D1060" s="160"/>
      <c r="E1060" s="160"/>
      <c r="F1060" s="160"/>
      <c r="G1060" s="160"/>
      <c r="H1060" s="160"/>
      <c r="I1060" s="222"/>
      <c r="J1060" s="222"/>
    </row>
    <row r="1061" spans="1:20">
      <c r="A1061" s="35">
        <v>1</v>
      </c>
      <c r="B1061" s="183"/>
      <c r="C1061" s="184"/>
      <c r="I1061" s="220"/>
      <c r="J1061" s="220"/>
    </row>
    <row r="1062" spans="1:20" s="160" customFormat="1">
      <c r="A1062" s="35"/>
      <c r="B1062" s="183"/>
      <c r="C1062" s="176"/>
      <c r="D1062" s="149"/>
      <c r="E1062" s="149"/>
      <c r="F1062" s="149"/>
      <c r="G1062" s="149"/>
      <c r="H1062" s="149"/>
      <c r="I1062" s="222"/>
      <c r="J1062" s="222"/>
      <c r="K1062" s="161"/>
      <c r="O1062" s="283"/>
      <c r="P1062" s="283"/>
      <c r="Q1062" s="283"/>
    </row>
    <row r="1063" spans="1:20">
      <c r="A1063" s="35"/>
      <c r="B1063" s="183"/>
      <c r="C1063" s="176"/>
      <c r="I1063" s="222"/>
      <c r="J1063" s="222"/>
    </row>
    <row r="1064" spans="1:20">
      <c r="A1064" s="35"/>
      <c r="B1064" s="183"/>
      <c r="C1064" s="176"/>
      <c r="I1064" s="222"/>
      <c r="J1064" s="222"/>
    </row>
    <row r="1065" spans="1:20">
      <c r="A1065" s="35"/>
      <c r="B1065" s="183"/>
      <c r="C1065" s="176"/>
      <c r="I1065" s="222"/>
      <c r="J1065" s="222"/>
    </row>
    <row r="1066" spans="1:20">
      <c r="A1066" s="226"/>
      <c r="B1066" s="227" t="s">
        <v>73</v>
      </c>
      <c r="C1066" s="228">
        <f>SUM(C1061:C1065)</f>
        <v>0</v>
      </c>
      <c r="I1066" s="217">
        <f>SUM(I1061:I1065)</f>
        <v>0</v>
      </c>
      <c r="J1066" s="217">
        <f>SUM(J1061:J1065)</f>
        <v>0</v>
      </c>
    </row>
    <row r="1069" spans="1:20" ht="58.5" customHeight="1">
      <c r="A1069" s="2014" t="s">
        <v>614</v>
      </c>
      <c r="B1069" s="2014"/>
      <c r="C1069" s="2014"/>
      <c r="D1069" s="2014"/>
      <c r="E1069" s="2014"/>
      <c r="F1069" s="2014"/>
      <c r="G1069" s="2014"/>
      <c r="H1069" s="2014"/>
      <c r="I1069" s="2014"/>
      <c r="J1069" s="2014"/>
    </row>
    <row r="1071" spans="1:20">
      <c r="A1071" s="2004" t="s">
        <v>511</v>
      </c>
      <c r="B1071" s="2004"/>
      <c r="C1071" s="2004"/>
      <c r="D1071" s="2004"/>
      <c r="E1071" s="2004"/>
      <c r="F1071" s="2004"/>
      <c r="G1071" s="2004"/>
      <c r="H1071" s="2004"/>
      <c r="I1071" s="2004"/>
      <c r="J1071" s="2004"/>
      <c r="K1071" s="205"/>
    </row>
    <row r="1072" spans="1:20">
      <c r="I1072" s="1986" t="s">
        <v>545</v>
      </c>
      <c r="J1072" s="1986"/>
    </row>
    <row r="1073" spans="1:20" s="33" customFormat="1" ht="54">
      <c r="A1073" s="35" t="s">
        <v>77</v>
      </c>
      <c r="B1073" s="35" t="s">
        <v>67</v>
      </c>
      <c r="C1073" s="260" t="s">
        <v>505</v>
      </c>
      <c r="D1073" s="260" t="s">
        <v>506</v>
      </c>
      <c r="E1073" s="260" t="s">
        <v>507</v>
      </c>
      <c r="F1073" s="149"/>
      <c r="G1073" s="149"/>
      <c r="H1073" s="149"/>
      <c r="I1073" s="215" t="s">
        <v>186</v>
      </c>
      <c r="J1073" s="215" t="s">
        <v>546</v>
      </c>
      <c r="K1073" s="163"/>
      <c r="L1073" s="57"/>
      <c r="M1073" s="57"/>
      <c r="O1073" s="284"/>
      <c r="P1073" s="291"/>
      <c r="Q1073" s="291"/>
      <c r="R1073" s="174"/>
      <c r="S1073" s="174"/>
      <c r="T1073" s="174"/>
    </row>
    <row r="1074" spans="1:20">
      <c r="A1074" s="173">
        <v>1</v>
      </c>
      <c r="B1074" s="173">
        <v>2</v>
      </c>
      <c r="C1074" s="195">
        <v>3</v>
      </c>
      <c r="D1074" s="195">
        <v>4</v>
      </c>
      <c r="E1074" s="195">
        <v>5</v>
      </c>
      <c r="F1074" s="160"/>
      <c r="G1074" s="160"/>
      <c r="H1074" s="160"/>
      <c r="I1074" s="220"/>
      <c r="J1074" s="220"/>
    </row>
    <row r="1075" spans="1:20">
      <c r="A1075" s="35">
        <v>1</v>
      </c>
      <c r="B1075" s="183"/>
      <c r="C1075" s="176"/>
      <c r="D1075" s="35"/>
      <c r="E1075" s="176"/>
      <c r="I1075" s="220"/>
      <c r="J1075" s="220"/>
    </row>
    <row r="1076" spans="1:20" s="160" customFormat="1">
      <c r="A1076" s="35"/>
      <c r="B1076" s="183"/>
      <c r="C1076" s="258"/>
      <c r="D1076" s="260"/>
      <c r="E1076" s="258"/>
      <c r="F1076" s="149"/>
      <c r="G1076" s="149"/>
      <c r="H1076" s="149"/>
      <c r="I1076" s="220"/>
      <c r="J1076" s="220"/>
      <c r="K1076" s="161"/>
      <c r="O1076" s="283"/>
      <c r="P1076" s="283"/>
      <c r="Q1076" s="283"/>
    </row>
    <row r="1077" spans="1:20">
      <c r="A1077" s="35"/>
      <c r="B1077" s="183"/>
      <c r="C1077" s="258"/>
      <c r="D1077" s="260"/>
      <c r="E1077" s="258"/>
      <c r="I1077" s="220"/>
      <c r="J1077" s="220"/>
    </row>
    <row r="1078" spans="1:20">
      <c r="A1078" s="226"/>
      <c r="B1078" s="227" t="s">
        <v>73</v>
      </c>
      <c r="C1078" s="226" t="s">
        <v>74</v>
      </c>
      <c r="D1078" s="226" t="s">
        <v>74</v>
      </c>
      <c r="E1078" s="228">
        <f>E1075</f>
        <v>0</v>
      </c>
      <c r="I1078" s="217">
        <f>SUM(I1075:I1077)</f>
        <v>0</v>
      </c>
      <c r="J1078" s="217">
        <f>SUM(J1075:J1077)</f>
        <v>0</v>
      </c>
    </row>
    <row r="1080" spans="1:20">
      <c r="A1080" s="2004" t="s">
        <v>512</v>
      </c>
      <c r="B1080" s="2004"/>
      <c r="C1080" s="2004"/>
      <c r="D1080" s="2004"/>
      <c r="E1080" s="2004"/>
      <c r="F1080" s="2004"/>
      <c r="G1080" s="2004"/>
      <c r="H1080" s="2004"/>
      <c r="I1080" s="2004"/>
      <c r="J1080" s="2004"/>
    </row>
    <row r="1081" spans="1:20">
      <c r="I1081" s="1986" t="s">
        <v>545</v>
      </c>
      <c r="J1081" s="1986"/>
    </row>
    <row r="1082" spans="1:20" s="33" customFormat="1" ht="54">
      <c r="A1082" s="35" t="s">
        <v>77</v>
      </c>
      <c r="B1082" s="35" t="s">
        <v>67</v>
      </c>
      <c r="C1082" s="260" t="s">
        <v>505</v>
      </c>
      <c r="D1082" s="260" t="s">
        <v>506</v>
      </c>
      <c r="E1082" s="260" t="s">
        <v>507</v>
      </c>
      <c r="F1082" s="149"/>
      <c r="G1082" s="149"/>
      <c r="H1082" s="149"/>
      <c r="I1082" s="215" t="s">
        <v>186</v>
      </c>
      <c r="J1082" s="215" t="s">
        <v>546</v>
      </c>
      <c r="K1082" s="163"/>
      <c r="L1082" s="57"/>
      <c r="M1082" s="57"/>
      <c r="O1082" s="284"/>
      <c r="P1082" s="291"/>
      <c r="Q1082" s="291"/>
      <c r="R1082" s="174"/>
      <c r="S1082" s="174"/>
      <c r="T1082" s="174"/>
    </row>
    <row r="1083" spans="1:20">
      <c r="A1083" s="173">
        <v>1</v>
      </c>
      <c r="B1083" s="173">
        <v>2</v>
      </c>
      <c r="C1083" s="195">
        <v>3</v>
      </c>
      <c r="D1083" s="195">
        <v>4</v>
      </c>
      <c r="E1083" s="195">
        <v>5</v>
      </c>
      <c r="F1083" s="160"/>
      <c r="G1083" s="160"/>
      <c r="H1083" s="160"/>
      <c r="I1083" s="220"/>
      <c r="J1083" s="220"/>
    </row>
    <row r="1084" spans="1:20">
      <c r="A1084" s="35">
        <v>1</v>
      </c>
      <c r="B1084" s="183"/>
      <c r="C1084" s="176"/>
      <c r="D1084" s="35"/>
      <c r="E1084" s="176"/>
      <c r="I1084" s="220"/>
      <c r="J1084" s="220"/>
    </row>
    <row r="1085" spans="1:20" s="160" customFormat="1">
      <c r="A1085" s="35"/>
      <c r="B1085" s="183"/>
      <c r="C1085" s="258"/>
      <c r="D1085" s="260"/>
      <c r="E1085" s="258"/>
      <c r="F1085" s="149"/>
      <c r="G1085" s="149"/>
      <c r="H1085" s="149"/>
      <c r="I1085" s="220"/>
      <c r="J1085" s="220"/>
      <c r="K1085" s="161"/>
      <c r="O1085" s="283"/>
      <c r="P1085" s="283"/>
      <c r="Q1085" s="283"/>
    </row>
    <row r="1086" spans="1:20">
      <c r="A1086" s="35"/>
      <c r="B1086" s="183"/>
      <c r="C1086" s="258"/>
      <c r="D1086" s="260"/>
      <c r="E1086" s="258"/>
      <c r="I1086" s="220"/>
      <c r="J1086" s="220"/>
    </row>
    <row r="1087" spans="1:20">
      <c r="A1087" s="226"/>
      <c r="B1087" s="227" t="s">
        <v>73</v>
      </c>
      <c r="C1087" s="226" t="s">
        <v>74</v>
      </c>
      <c r="D1087" s="226" t="s">
        <v>74</v>
      </c>
      <c r="E1087" s="228">
        <f>E1084</f>
        <v>0</v>
      </c>
      <c r="I1087" s="217">
        <f>SUM(I1084:I1086)</f>
        <v>0</v>
      </c>
      <c r="J1087" s="217">
        <f>SUM(J1084:J1086)</f>
        <v>0</v>
      </c>
    </row>
    <row r="1090" spans="1:17" ht="45" customHeight="1">
      <c r="A1090" s="2014" t="s">
        <v>613</v>
      </c>
      <c r="B1090" s="2014"/>
      <c r="C1090" s="2014"/>
      <c r="D1090" s="2014"/>
      <c r="E1090" s="2014"/>
      <c r="F1090" s="2014"/>
      <c r="G1090" s="2014"/>
      <c r="H1090" s="2014"/>
      <c r="I1090" s="2014"/>
      <c r="J1090" s="2014"/>
    </row>
    <row r="1092" spans="1:17">
      <c r="A1092" s="2017" t="s">
        <v>513</v>
      </c>
      <c r="B1092" s="2017"/>
      <c r="C1092" s="2017"/>
      <c r="D1092" s="2017"/>
      <c r="E1092" s="2017"/>
      <c r="F1092" s="2017"/>
      <c r="G1092" s="2017"/>
      <c r="H1092" s="2017"/>
      <c r="I1092" s="2017"/>
      <c r="J1092" s="2017"/>
      <c r="K1092" s="205"/>
    </row>
    <row r="1093" spans="1:17">
      <c r="A1093" s="53"/>
      <c r="B1093" s="32"/>
      <c r="C1093" s="38"/>
      <c r="D1093" s="38"/>
      <c r="E1093" s="38"/>
      <c r="F1093" s="38"/>
      <c r="I1093" s="1986" t="s">
        <v>545</v>
      </c>
      <c r="J1093" s="1986"/>
    </row>
    <row r="1094" spans="1:17" ht="54">
      <c r="A1094" s="260" t="s">
        <v>77</v>
      </c>
      <c r="B1094" s="260" t="s">
        <v>67</v>
      </c>
      <c r="C1094" s="260" t="s">
        <v>124</v>
      </c>
      <c r="D1094" s="260" t="s">
        <v>125</v>
      </c>
      <c r="E1094" s="260" t="s">
        <v>126</v>
      </c>
      <c r="I1094" s="215" t="s">
        <v>186</v>
      </c>
      <c r="J1094" s="215" t="s">
        <v>546</v>
      </c>
      <c r="K1094" s="209"/>
    </row>
    <row r="1095" spans="1:17">
      <c r="A1095" s="195">
        <v>1</v>
      </c>
      <c r="B1095" s="195">
        <v>2</v>
      </c>
      <c r="C1095" s="195">
        <v>3</v>
      </c>
      <c r="D1095" s="195">
        <v>4</v>
      </c>
      <c r="E1095" s="195">
        <v>5</v>
      </c>
      <c r="F1095" s="160"/>
      <c r="G1095" s="160"/>
      <c r="H1095" s="160"/>
      <c r="I1095" s="220"/>
      <c r="J1095" s="220"/>
    </row>
    <row r="1096" spans="1:17">
      <c r="A1096" s="264"/>
      <c r="B1096" s="47"/>
      <c r="C1096" s="260"/>
      <c r="D1096" s="34"/>
      <c r="E1096" s="258"/>
      <c r="I1096" s="220"/>
      <c r="J1096" s="220"/>
    </row>
    <row r="1097" spans="1:17" s="160" customFormat="1">
      <c r="A1097" s="260"/>
      <c r="B1097" s="31"/>
      <c r="C1097" s="260"/>
      <c r="D1097" s="34"/>
      <c r="E1097" s="258"/>
      <c r="F1097" s="149"/>
      <c r="G1097" s="149"/>
      <c r="H1097" s="149"/>
      <c r="I1097" s="220"/>
      <c r="J1097" s="220"/>
      <c r="K1097" s="161"/>
      <c r="O1097" s="283"/>
      <c r="P1097" s="283"/>
      <c r="Q1097" s="283"/>
    </row>
    <row r="1098" spans="1:17">
      <c r="A1098" s="260"/>
      <c r="B1098" s="31"/>
      <c r="C1098" s="260"/>
      <c r="D1098" s="34"/>
      <c r="E1098" s="258"/>
      <c r="I1098" s="220"/>
      <c r="J1098" s="220"/>
    </row>
    <row r="1099" spans="1:17">
      <c r="A1099" s="226"/>
      <c r="B1099" s="227" t="s">
        <v>73</v>
      </c>
      <c r="C1099" s="226" t="s">
        <v>74</v>
      </c>
      <c r="D1099" s="226" t="s">
        <v>74</v>
      </c>
      <c r="E1099" s="228">
        <f>SUM(E1096:E1098)</f>
        <v>0</v>
      </c>
      <c r="I1099" s="217">
        <f>SUM(I1096:I1098)</f>
        <v>0</v>
      </c>
      <c r="J1099" s="217">
        <f>SUM(J1096:J1098)</f>
        <v>0</v>
      </c>
    </row>
    <row r="1100" spans="1:17">
      <c r="A1100" s="51"/>
      <c r="B1100" s="52"/>
      <c r="C1100" s="51"/>
      <c r="D1100" s="51"/>
      <c r="E1100" s="51"/>
      <c r="F1100" s="51"/>
    </row>
    <row r="1101" spans="1:17">
      <c r="A1101" s="2016" t="s">
        <v>491</v>
      </c>
      <c r="B1101" s="2016"/>
      <c r="C1101" s="2016"/>
      <c r="D1101" s="2016"/>
      <c r="E1101" s="2016"/>
      <c r="F1101" s="2016"/>
      <c r="G1101" s="2016"/>
      <c r="H1101" s="2016"/>
      <c r="I1101" s="2016"/>
      <c r="J1101" s="2016"/>
    </row>
    <row r="1102" spans="1:17">
      <c r="A1102" s="51"/>
      <c r="B1102" s="32"/>
      <c r="C1102" s="38"/>
      <c r="D1102" s="38"/>
      <c r="E1102" s="38"/>
      <c r="F1102" s="38"/>
      <c r="I1102" s="1986" t="s">
        <v>545</v>
      </c>
      <c r="J1102" s="1986"/>
    </row>
    <row r="1103" spans="1:17" ht="54">
      <c r="A1103" s="260" t="s">
        <v>77</v>
      </c>
      <c r="B1103" s="260" t="s">
        <v>67</v>
      </c>
      <c r="C1103" s="260" t="s">
        <v>127</v>
      </c>
      <c r="D1103" s="260" t="s">
        <v>490</v>
      </c>
      <c r="F1103" s="38"/>
      <c r="I1103" s="215" t="s">
        <v>186</v>
      </c>
      <c r="J1103" s="215" t="s">
        <v>546</v>
      </c>
      <c r="K1103" s="210"/>
    </row>
    <row r="1104" spans="1:17">
      <c r="A1104" s="195">
        <v>1</v>
      </c>
      <c r="B1104" s="195">
        <v>2</v>
      </c>
      <c r="C1104" s="195">
        <v>3</v>
      </c>
      <c r="D1104" s="195">
        <v>4</v>
      </c>
      <c r="E1104" s="160"/>
      <c r="F1104" s="14"/>
      <c r="G1104" s="160"/>
      <c r="H1104" s="160"/>
      <c r="I1104" s="220"/>
      <c r="J1104" s="220"/>
    </row>
    <row r="1105" spans="1:17">
      <c r="A1105" s="260"/>
      <c r="B1105" s="47"/>
      <c r="C1105" s="34"/>
      <c r="D1105" s="258"/>
      <c r="F1105" s="38"/>
      <c r="I1105" s="220"/>
      <c r="J1105" s="220"/>
    </row>
    <row r="1106" spans="1:17" s="160" customFormat="1">
      <c r="A1106" s="260"/>
      <c r="B1106" s="31"/>
      <c r="C1106" s="34"/>
      <c r="D1106" s="258"/>
      <c r="E1106" s="149"/>
      <c r="F1106" s="38"/>
      <c r="G1106" s="149"/>
      <c r="H1106" s="149"/>
      <c r="I1106" s="220"/>
      <c r="J1106" s="220"/>
      <c r="K1106" s="161"/>
      <c r="O1106" s="283"/>
      <c r="P1106" s="283"/>
      <c r="Q1106" s="283"/>
    </row>
    <row r="1107" spans="1:17">
      <c r="A1107" s="260"/>
      <c r="B1107" s="31"/>
      <c r="C1107" s="34"/>
      <c r="D1107" s="258"/>
      <c r="F1107" s="38"/>
      <c r="I1107" s="220"/>
      <c r="J1107" s="220"/>
    </row>
    <row r="1108" spans="1:17">
      <c r="A1108" s="226"/>
      <c r="B1108" s="227" t="s">
        <v>73</v>
      </c>
      <c r="C1108" s="226" t="s">
        <v>74</v>
      </c>
      <c r="D1108" s="228">
        <f>SUM(D1105:D1107)</f>
        <v>0</v>
      </c>
      <c r="F1108" s="38"/>
      <c r="I1108" s="217">
        <f>SUM(I1105:I1107)</f>
        <v>0</v>
      </c>
      <c r="J1108" s="217">
        <f>SUM(J1105:J1107)</f>
        <v>0</v>
      </c>
    </row>
    <row r="1109" spans="1:17">
      <c r="A1109" s="51"/>
      <c r="B1109" s="52"/>
      <c r="C1109" s="51"/>
      <c r="D1109" s="51"/>
      <c r="E1109" s="51"/>
      <c r="F1109" s="51"/>
    </row>
    <row r="1110" spans="1:17">
      <c r="A1110" s="2016" t="s">
        <v>514</v>
      </c>
      <c r="B1110" s="2016"/>
      <c r="C1110" s="2016"/>
      <c r="D1110" s="2016"/>
      <c r="E1110" s="2016"/>
      <c r="F1110" s="2016"/>
      <c r="G1110" s="2016"/>
      <c r="H1110" s="2016"/>
      <c r="I1110" s="2016"/>
      <c r="J1110" s="2016"/>
    </row>
    <row r="1111" spans="1:17">
      <c r="A1111" s="51"/>
      <c r="B1111" s="32"/>
      <c r="C1111" s="38"/>
      <c r="D1111" s="38"/>
      <c r="E1111" s="38"/>
      <c r="F1111" s="38"/>
      <c r="I1111" s="1986" t="s">
        <v>545</v>
      </c>
      <c r="J1111" s="1986"/>
    </row>
    <row r="1112" spans="1:17" ht="54">
      <c r="A1112" s="260" t="s">
        <v>77</v>
      </c>
      <c r="B1112" s="260" t="s">
        <v>67</v>
      </c>
      <c r="C1112" s="260" t="s">
        <v>127</v>
      </c>
      <c r="D1112" s="260" t="s">
        <v>490</v>
      </c>
      <c r="F1112" s="38"/>
      <c r="I1112" s="215" t="s">
        <v>186</v>
      </c>
      <c r="J1112" s="215" t="s">
        <v>546</v>
      </c>
      <c r="K1112" s="210"/>
    </row>
    <row r="1113" spans="1:17">
      <c r="A1113" s="195">
        <v>1</v>
      </c>
      <c r="B1113" s="195">
        <v>2</v>
      </c>
      <c r="C1113" s="195">
        <v>3</v>
      </c>
      <c r="D1113" s="195">
        <v>4</v>
      </c>
      <c r="E1113" s="160"/>
      <c r="F1113" s="14"/>
      <c r="G1113" s="160"/>
      <c r="H1113" s="160"/>
      <c r="I1113" s="220"/>
      <c r="J1113" s="220"/>
    </row>
    <row r="1114" spans="1:17">
      <c r="A1114" s="260"/>
      <c r="B1114" s="47"/>
      <c r="C1114" s="34"/>
      <c r="D1114" s="258"/>
      <c r="F1114" s="38"/>
      <c r="I1114" s="220"/>
      <c r="J1114" s="220"/>
    </row>
    <row r="1115" spans="1:17" s="160" customFormat="1">
      <c r="A1115" s="260"/>
      <c r="B1115" s="31"/>
      <c r="C1115" s="34"/>
      <c r="D1115" s="258"/>
      <c r="E1115" s="149"/>
      <c r="F1115" s="38"/>
      <c r="G1115" s="149"/>
      <c r="H1115" s="149"/>
      <c r="I1115" s="220"/>
      <c r="J1115" s="220"/>
      <c r="K1115" s="161"/>
      <c r="O1115" s="283"/>
      <c r="P1115" s="283"/>
      <c r="Q1115" s="283"/>
    </row>
    <row r="1116" spans="1:17">
      <c r="A1116" s="260"/>
      <c r="B1116" s="31"/>
      <c r="C1116" s="34"/>
      <c r="D1116" s="258"/>
      <c r="F1116" s="38"/>
      <c r="I1116" s="220"/>
      <c r="J1116" s="220"/>
    </row>
    <row r="1117" spans="1:17">
      <c r="A1117" s="226"/>
      <c r="B1117" s="227" t="s">
        <v>73</v>
      </c>
      <c r="C1117" s="226" t="s">
        <v>74</v>
      </c>
      <c r="D1117" s="228">
        <f>SUM(D1114:D1116)</f>
        <v>0</v>
      </c>
      <c r="F1117" s="38"/>
      <c r="I1117" s="217">
        <f>SUM(I1114:I1116)</f>
        <v>0</v>
      </c>
      <c r="J1117" s="217">
        <f>SUM(J1114:J1116)</f>
        <v>0</v>
      </c>
    </row>
    <row r="1118" spans="1:17">
      <c r="A1118" s="51"/>
      <c r="B1118" s="52"/>
      <c r="C1118" s="51"/>
      <c r="D1118" s="51"/>
      <c r="E1118" s="51"/>
      <c r="F1118" s="51"/>
    </row>
    <row r="1119" spans="1:17">
      <c r="A1119" s="2004" t="s">
        <v>542</v>
      </c>
      <c r="B1119" s="2004"/>
      <c r="C1119" s="2004"/>
      <c r="D1119" s="2004"/>
      <c r="E1119" s="2004"/>
      <c r="F1119" s="2004"/>
      <c r="G1119" s="2004"/>
      <c r="H1119" s="2004"/>
      <c r="I1119" s="2004"/>
      <c r="J1119" s="2004"/>
    </row>
    <row r="1120" spans="1:17">
      <c r="A1120" s="2012"/>
      <c r="B1120" s="2012"/>
      <c r="C1120" s="2012"/>
      <c r="D1120" s="2012"/>
      <c r="E1120" s="2012"/>
      <c r="F1120" s="2012"/>
      <c r="I1120" s="1986" t="s">
        <v>545</v>
      </c>
      <c r="J1120" s="1986"/>
    </row>
    <row r="1121" spans="1:17" ht="54">
      <c r="A1121" s="260" t="s">
        <v>77</v>
      </c>
      <c r="B1121" s="260" t="s">
        <v>67</v>
      </c>
      <c r="C1121" s="260" t="s">
        <v>131</v>
      </c>
      <c r="D1121" s="260" t="s">
        <v>80</v>
      </c>
      <c r="E1121" s="260" t="s">
        <v>132</v>
      </c>
      <c r="F1121" s="260" t="s">
        <v>33</v>
      </c>
      <c r="I1121" s="215" t="s">
        <v>186</v>
      </c>
      <c r="J1121" s="215" t="s">
        <v>546</v>
      </c>
      <c r="K1121" s="163"/>
    </row>
    <row r="1122" spans="1:17">
      <c r="A1122" s="195">
        <v>1</v>
      </c>
      <c r="B1122" s="195">
        <v>2</v>
      </c>
      <c r="C1122" s="195">
        <v>3</v>
      </c>
      <c r="D1122" s="195">
        <v>4</v>
      </c>
      <c r="E1122" s="195">
        <v>5</v>
      </c>
      <c r="F1122" s="195">
        <v>6</v>
      </c>
      <c r="G1122" s="160"/>
      <c r="H1122" s="160"/>
      <c r="I1122" s="220"/>
      <c r="J1122" s="220"/>
    </row>
    <row r="1123" spans="1:17">
      <c r="A1123" s="260">
        <v>1</v>
      </c>
      <c r="B1123" s="31"/>
      <c r="C1123" s="260"/>
      <c r="D1123" s="260"/>
      <c r="E1123" s="258" t="e">
        <f>F1123/D1123</f>
        <v>#DIV/0!</v>
      </c>
      <c r="F1123" s="258"/>
      <c r="I1123" s="220"/>
      <c r="J1123" s="220"/>
    </row>
    <row r="1124" spans="1:17" s="160" customFormat="1">
      <c r="A1124" s="260">
        <v>2</v>
      </c>
      <c r="B1124" s="31"/>
      <c r="C1124" s="35"/>
      <c r="D1124" s="35"/>
      <c r="E1124" s="258" t="e">
        <f t="shared" ref="E1124:E1125" si="25">F1124/D1124</f>
        <v>#DIV/0!</v>
      </c>
      <c r="F1124" s="258"/>
      <c r="G1124" s="149"/>
      <c r="H1124" s="149"/>
      <c r="I1124" s="220"/>
      <c r="J1124" s="220"/>
      <c r="K1124" s="161"/>
      <c r="O1124" s="283"/>
      <c r="P1124" s="283"/>
      <c r="Q1124" s="283"/>
    </row>
    <row r="1125" spans="1:17">
      <c r="A1125" s="260">
        <v>3</v>
      </c>
      <c r="B1125" s="31"/>
      <c r="C1125" s="260"/>
      <c r="D1125" s="260"/>
      <c r="E1125" s="258" t="e">
        <f t="shared" si="25"/>
        <v>#DIV/0!</v>
      </c>
      <c r="F1125" s="258"/>
      <c r="I1125" s="220"/>
      <c r="J1125" s="220"/>
    </row>
    <row r="1126" spans="1:17">
      <c r="A1126" s="226"/>
      <c r="B1126" s="227" t="s">
        <v>73</v>
      </c>
      <c r="C1126" s="226" t="s">
        <v>74</v>
      </c>
      <c r="D1126" s="226" t="s">
        <v>74</v>
      </c>
      <c r="E1126" s="226" t="s">
        <v>74</v>
      </c>
      <c r="F1126" s="228">
        <f>F1125+F1124+F1123</f>
        <v>0</v>
      </c>
      <c r="I1126" s="217">
        <f>SUM(I1123:I1125)</f>
        <v>0</v>
      </c>
      <c r="J1126" s="217">
        <f>SUM(J1123:J1125)</f>
        <v>0</v>
      </c>
    </row>
    <row r="1127" spans="1:17">
      <c r="A1127" s="51"/>
      <c r="B1127" s="52"/>
      <c r="C1127" s="51"/>
      <c r="D1127" s="51"/>
      <c r="E1127" s="51"/>
      <c r="F1127" s="51"/>
    </row>
    <row r="1128" spans="1:17">
      <c r="A1128" s="51"/>
      <c r="B1128" s="52"/>
      <c r="C1128" s="51"/>
      <c r="D1128" s="51"/>
      <c r="E1128" s="51"/>
      <c r="F1128" s="51"/>
    </row>
    <row r="1129" spans="1:17">
      <c r="A1129" s="2014" t="s">
        <v>612</v>
      </c>
      <c r="B1129" s="2014"/>
      <c r="C1129" s="2014"/>
      <c r="D1129" s="2014"/>
      <c r="E1129" s="2014"/>
      <c r="F1129" s="2014"/>
      <c r="G1129" s="2014"/>
      <c r="H1129" s="2014"/>
      <c r="I1129" s="2014"/>
      <c r="J1129" s="2014"/>
    </row>
    <row r="1130" spans="1:17">
      <c r="A1130" s="51"/>
      <c r="B1130" s="52"/>
      <c r="C1130" s="51"/>
      <c r="D1130" s="51"/>
      <c r="E1130" s="51"/>
      <c r="F1130" s="51"/>
    </row>
    <row r="1131" spans="1:17">
      <c r="A1131" s="2009" t="s">
        <v>515</v>
      </c>
      <c r="B1131" s="2009"/>
      <c r="C1131" s="2009"/>
      <c r="D1131" s="2009"/>
      <c r="E1131" s="2009"/>
      <c r="F1131" s="2009"/>
      <c r="G1131" s="2009"/>
      <c r="H1131" s="2009"/>
      <c r="I1131" s="2009"/>
      <c r="J1131" s="2009"/>
      <c r="K1131" s="205"/>
    </row>
    <row r="1132" spans="1:17">
      <c r="A1132" s="259"/>
      <c r="B1132" s="55"/>
      <c r="C1132" s="259"/>
      <c r="D1132" s="259"/>
      <c r="E1132" s="259"/>
      <c r="F1132" s="259"/>
      <c r="I1132" s="1986" t="s">
        <v>545</v>
      </c>
      <c r="J1132" s="1986"/>
    </row>
    <row r="1133" spans="1:17" ht="54">
      <c r="A1133" s="260" t="s">
        <v>77</v>
      </c>
      <c r="B1133" s="260" t="s">
        <v>67</v>
      </c>
      <c r="C1133" s="260" t="s">
        <v>118</v>
      </c>
      <c r="D1133" s="260" t="s">
        <v>112</v>
      </c>
      <c r="E1133" s="260" t="s">
        <v>113</v>
      </c>
      <c r="F1133" s="260" t="s">
        <v>532</v>
      </c>
      <c r="I1133" s="215" t="s">
        <v>186</v>
      </c>
      <c r="J1133" s="215" t="s">
        <v>546</v>
      </c>
      <c r="K1133" s="204"/>
    </row>
    <row r="1134" spans="1:17">
      <c r="A1134" s="195">
        <v>1</v>
      </c>
      <c r="B1134" s="195">
        <v>2</v>
      </c>
      <c r="C1134" s="195">
        <v>3</v>
      </c>
      <c r="D1134" s="195">
        <v>4</v>
      </c>
      <c r="E1134" s="195">
        <v>5</v>
      </c>
      <c r="F1134" s="195">
        <v>6</v>
      </c>
      <c r="G1134" s="160"/>
      <c r="H1134" s="160"/>
      <c r="I1134" s="220"/>
      <c r="J1134" s="220"/>
    </row>
    <row r="1135" spans="1:17">
      <c r="A1135" s="260">
        <v>1</v>
      </c>
      <c r="B1135" s="31" t="s">
        <v>114</v>
      </c>
      <c r="C1135" s="260"/>
      <c r="D1135" s="260"/>
      <c r="E1135" s="258" t="e">
        <f>F1135/D1135/C1135</f>
        <v>#DIV/0!</v>
      </c>
      <c r="F1135" s="258"/>
      <c r="I1135" s="220"/>
      <c r="J1135" s="220"/>
    </row>
    <row r="1136" spans="1:17" s="160" customFormat="1" ht="68.400000000000006">
      <c r="A1136" s="260">
        <v>2</v>
      </c>
      <c r="B1136" s="31" t="s">
        <v>115</v>
      </c>
      <c r="C1136" s="260"/>
      <c r="D1136" s="260"/>
      <c r="E1136" s="258" t="e">
        <f t="shared" ref="E1136:E1140" si="26">F1136/D1136/C1136</f>
        <v>#DIV/0!</v>
      </c>
      <c r="F1136" s="258"/>
      <c r="G1136" s="149"/>
      <c r="H1136" s="149"/>
      <c r="I1136" s="220"/>
      <c r="J1136" s="220"/>
      <c r="K1136" s="161"/>
      <c r="O1136" s="283"/>
      <c r="P1136" s="283"/>
      <c r="Q1136" s="283"/>
    </row>
    <row r="1137" spans="1:17" ht="45.6">
      <c r="A1137" s="260">
        <v>3</v>
      </c>
      <c r="B1137" s="31" t="s">
        <v>116</v>
      </c>
      <c r="C1137" s="260"/>
      <c r="D1137" s="260"/>
      <c r="E1137" s="258" t="e">
        <f t="shared" si="26"/>
        <v>#DIV/0!</v>
      </c>
      <c r="F1137" s="258"/>
      <c r="I1137" s="220"/>
      <c r="J1137" s="220"/>
    </row>
    <row r="1138" spans="1:17">
      <c r="A1138" s="260">
        <v>4</v>
      </c>
      <c r="B1138" s="31" t="s">
        <v>117</v>
      </c>
      <c r="C1138" s="260"/>
      <c r="D1138" s="260"/>
      <c r="E1138" s="258" t="e">
        <f t="shared" si="26"/>
        <v>#DIV/0!</v>
      </c>
      <c r="F1138" s="258"/>
      <c r="I1138" s="222"/>
      <c r="J1138" s="222"/>
    </row>
    <row r="1139" spans="1:17" ht="91.2">
      <c r="A1139" s="260">
        <v>5</v>
      </c>
      <c r="B1139" s="31" t="s">
        <v>143</v>
      </c>
      <c r="C1139" s="260"/>
      <c r="D1139" s="260"/>
      <c r="E1139" s="258" t="e">
        <f t="shared" si="26"/>
        <v>#DIV/0!</v>
      </c>
      <c r="F1139" s="258"/>
      <c r="I1139" s="220"/>
      <c r="J1139" s="220"/>
    </row>
    <row r="1140" spans="1:17">
      <c r="A1140" s="260">
        <v>6</v>
      </c>
      <c r="B1140" s="31" t="s">
        <v>144</v>
      </c>
      <c r="C1140" s="260"/>
      <c r="D1140" s="260"/>
      <c r="E1140" s="258" t="e">
        <f t="shared" si="26"/>
        <v>#DIV/0!</v>
      </c>
      <c r="F1140" s="258"/>
      <c r="I1140" s="220"/>
      <c r="J1140" s="220"/>
    </row>
    <row r="1141" spans="1:17">
      <c r="A1141" s="226"/>
      <c r="B1141" s="227" t="s">
        <v>73</v>
      </c>
      <c r="C1141" s="226" t="s">
        <v>74</v>
      </c>
      <c r="D1141" s="226" t="s">
        <v>74</v>
      </c>
      <c r="E1141" s="226" t="s">
        <v>74</v>
      </c>
      <c r="F1141" s="228">
        <f>F1140+F1139+F1138+F1137+F1136+F1135</f>
        <v>0</v>
      </c>
      <c r="I1141" s="217">
        <f>SUM(I1135:I1140)</f>
        <v>0</v>
      </c>
      <c r="J1141" s="217">
        <f>SUM(J1135:J1140)</f>
        <v>0</v>
      </c>
    </row>
    <row r="1142" spans="1:17">
      <c r="A1142" s="38"/>
      <c r="B1142" s="32"/>
      <c r="C1142" s="38"/>
      <c r="D1142" s="38"/>
      <c r="E1142" s="38"/>
      <c r="F1142" s="38"/>
    </row>
    <row r="1143" spans="1:17">
      <c r="A1143" s="2009" t="s">
        <v>516</v>
      </c>
      <c r="B1143" s="2009"/>
      <c r="C1143" s="2009"/>
      <c r="D1143" s="2009"/>
      <c r="E1143" s="2009"/>
      <c r="F1143" s="2009"/>
      <c r="G1143" s="2009"/>
      <c r="H1143" s="2009"/>
      <c r="I1143" s="2009"/>
      <c r="J1143" s="2009"/>
    </row>
    <row r="1144" spans="1:17">
      <c r="A1144" s="256"/>
      <c r="B1144" s="45"/>
      <c r="C1144" s="256"/>
      <c r="D1144" s="256"/>
      <c r="E1144" s="256"/>
      <c r="F1144" s="38"/>
      <c r="I1144" s="1986" t="s">
        <v>545</v>
      </c>
      <c r="J1144" s="1986"/>
    </row>
    <row r="1145" spans="1:17" ht="54">
      <c r="A1145" s="260" t="s">
        <v>77</v>
      </c>
      <c r="B1145" s="260" t="s">
        <v>67</v>
      </c>
      <c r="C1145" s="260" t="s">
        <v>119</v>
      </c>
      <c r="D1145" s="260" t="s">
        <v>518</v>
      </c>
      <c r="E1145" s="262" t="s">
        <v>166</v>
      </c>
      <c r="F1145" s="260" t="s">
        <v>517</v>
      </c>
      <c r="I1145" s="215" t="s">
        <v>186</v>
      </c>
      <c r="J1145" s="215" t="s">
        <v>546</v>
      </c>
      <c r="K1145" s="204"/>
    </row>
    <row r="1146" spans="1:17">
      <c r="A1146" s="195">
        <v>1</v>
      </c>
      <c r="B1146" s="195">
        <v>2</v>
      </c>
      <c r="C1146" s="195">
        <v>3</v>
      </c>
      <c r="D1146" s="195">
        <v>4</v>
      </c>
      <c r="E1146" s="14">
        <v>5</v>
      </c>
      <c r="F1146" s="195">
        <v>6</v>
      </c>
      <c r="G1146" s="160"/>
      <c r="H1146" s="160"/>
      <c r="I1146" s="214"/>
      <c r="J1146" s="214"/>
    </row>
    <row r="1147" spans="1:17" ht="45.6">
      <c r="A1147" s="260">
        <v>1</v>
      </c>
      <c r="B1147" s="31" t="s">
        <v>140</v>
      </c>
      <c r="C1147" s="260"/>
      <c r="D1147" s="258" t="e">
        <f>F1147/C1147</f>
        <v>#DIV/0!</v>
      </c>
      <c r="E1147" s="262" t="s">
        <v>43</v>
      </c>
      <c r="F1147" s="258"/>
      <c r="I1147" s="220"/>
      <c r="J1147" s="220"/>
    </row>
    <row r="1148" spans="1:17" s="160" customFormat="1" ht="45.6">
      <c r="A1148" s="260">
        <v>2</v>
      </c>
      <c r="B1148" s="31" t="s">
        <v>629</v>
      </c>
      <c r="C1148" s="260" t="s">
        <v>43</v>
      </c>
      <c r="D1148" s="258"/>
      <c r="E1148" s="262" t="e">
        <f>F1148/D1148</f>
        <v>#DIV/0!</v>
      </c>
      <c r="F1148" s="258"/>
      <c r="G1148" s="149"/>
      <c r="H1148" s="149"/>
      <c r="I1148" s="220"/>
      <c r="J1148" s="220"/>
      <c r="K1148" s="161"/>
      <c r="O1148" s="283"/>
      <c r="P1148" s="283"/>
      <c r="Q1148" s="283"/>
    </row>
    <row r="1149" spans="1:17">
      <c r="A1149" s="226"/>
      <c r="B1149" s="227" t="s">
        <v>73</v>
      </c>
      <c r="C1149" s="226" t="s">
        <v>43</v>
      </c>
      <c r="D1149" s="226" t="s">
        <v>43</v>
      </c>
      <c r="E1149" s="226" t="s">
        <v>43</v>
      </c>
      <c r="F1149" s="228">
        <f>F1147+F1148</f>
        <v>0</v>
      </c>
      <c r="I1149" s="213">
        <f>SUM(I1147:I1148)</f>
        <v>0</v>
      </c>
      <c r="J1149" s="213">
        <f>SUM(J1147:J1148)</f>
        <v>0</v>
      </c>
    </row>
    <row r="1150" spans="1:17">
      <c r="A1150" s="38"/>
      <c r="B1150" s="32"/>
      <c r="C1150" s="38"/>
      <c r="D1150" s="38"/>
      <c r="E1150" s="38"/>
      <c r="F1150" s="38"/>
    </row>
    <row r="1151" spans="1:17">
      <c r="A1151" s="2004" t="s">
        <v>519</v>
      </c>
      <c r="B1151" s="2004"/>
      <c r="C1151" s="2004"/>
      <c r="D1151" s="2004"/>
      <c r="E1151" s="2004"/>
      <c r="F1151" s="2004"/>
      <c r="G1151" s="2004"/>
      <c r="H1151" s="2004"/>
      <c r="I1151" s="2004"/>
      <c r="J1151" s="2004"/>
    </row>
    <row r="1152" spans="1:17">
      <c r="A1152" s="265"/>
      <c r="B1152" s="265"/>
      <c r="C1152" s="265"/>
      <c r="D1152" s="265"/>
      <c r="E1152" s="265"/>
      <c r="F1152" s="265"/>
      <c r="G1152" s="265"/>
      <c r="H1152" s="265"/>
      <c r="I1152" s="1986" t="s">
        <v>545</v>
      </c>
      <c r="J1152" s="1986"/>
    </row>
    <row r="1153" spans="1:17" s="38" customFormat="1" ht="54">
      <c r="A1153" s="260" t="s">
        <v>77</v>
      </c>
      <c r="B1153" s="260" t="s">
        <v>0</v>
      </c>
      <c r="C1153" s="260" t="s">
        <v>122</v>
      </c>
      <c r="D1153" s="260" t="s">
        <v>120</v>
      </c>
      <c r="E1153" s="260" t="s">
        <v>123</v>
      </c>
      <c r="F1153" s="260" t="s">
        <v>33</v>
      </c>
      <c r="I1153" s="215" t="s">
        <v>186</v>
      </c>
      <c r="J1153" s="215" t="s">
        <v>546</v>
      </c>
      <c r="K1153" s="163"/>
      <c r="O1153" s="41"/>
      <c r="P1153" s="41"/>
      <c r="Q1153" s="41"/>
    </row>
    <row r="1154" spans="1:17" s="38" customFormat="1">
      <c r="A1154" s="195">
        <v>1</v>
      </c>
      <c r="B1154" s="195">
        <v>2</v>
      </c>
      <c r="C1154" s="195">
        <v>4</v>
      </c>
      <c r="D1154" s="195">
        <v>5</v>
      </c>
      <c r="E1154" s="195">
        <v>6</v>
      </c>
      <c r="F1154" s="195">
        <v>7</v>
      </c>
      <c r="G1154" s="14"/>
      <c r="H1154" s="14"/>
      <c r="I1154" s="217"/>
      <c r="J1154" s="217"/>
      <c r="K1154" s="40"/>
      <c r="O1154" s="41"/>
      <c r="P1154" s="41"/>
      <c r="Q1154" s="41"/>
    </row>
    <row r="1155" spans="1:17" s="38" customFormat="1">
      <c r="A1155" s="260">
        <v>1</v>
      </c>
      <c r="B1155" s="31" t="s">
        <v>145</v>
      </c>
      <c r="C1155" s="258" t="e">
        <f>F1155/D1155</f>
        <v>#DIV/0!</v>
      </c>
      <c r="D1155" s="258"/>
      <c r="E1155" s="258"/>
      <c r="F1155" s="258"/>
      <c r="I1155" s="220"/>
      <c r="J1155" s="220"/>
      <c r="K1155" s="40"/>
      <c r="O1155" s="41"/>
      <c r="P1155" s="41"/>
      <c r="Q1155" s="41"/>
    </row>
    <row r="1156" spans="1:17" s="14" customFormat="1">
      <c r="A1156" s="260">
        <v>2</v>
      </c>
      <c r="B1156" s="31" t="s">
        <v>121</v>
      </c>
      <c r="C1156" s="258" t="e">
        <f t="shared" ref="C1156:C1159" si="27">F1156/D1156</f>
        <v>#DIV/0!</v>
      </c>
      <c r="D1156" s="258"/>
      <c r="E1156" s="258"/>
      <c r="F1156" s="258"/>
      <c r="G1156" s="38"/>
      <c r="H1156" s="38"/>
      <c r="I1156" s="220"/>
      <c r="J1156" s="220"/>
      <c r="K1156" s="186"/>
      <c r="O1156" s="286"/>
      <c r="P1156" s="286"/>
      <c r="Q1156" s="286"/>
    </row>
    <row r="1157" spans="1:17" s="38" customFormat="1">
      <c r="A1157" s="260">
        <v>3</v>
      </c>
      <c r="B1157" s="31" t="s">
        <v>146</v>
      </c>
      <c r="C1157" s="258" t="e">
        <f t="shared" si="27"/>
        <v>#DIV/0!</v>
      </c>
      <c r="D1157" s="258"/>
      <c r="E1157" s="258"/>
      <c r="F1157" s="258"/>
      <c r="I1157" s="220"/>
      <c r="J1157" s="220"/>
      <c r="K1157" s="40"/>
      <c r="O1157" s="41"/>
      <c r="P1157" s="41"/>
      <c r="Q1157" s="41"/>
    </row>
    <row r="1158" spans="1:17" s="38" customFormat="1">
      <c r="A1158" s="260">
        <v>4</v>
      </c>
      <c r="B1158" s="31" t="s">
        <v>147</v>
      </c>
      <c r="C1158" s="258" t="e">
        <f t="shared" si="27"/>
        <v>#DIV/0!</v>
      </c>
      <c r="D1158" s="258"/>
      <c r="E1158" s="258"/>
      <c r="F1158" s="258"/>
      <c r="I1158" s="220"/>
      <c r="J1158" s="220"/>
      <c r="K1158" s="40"/>
      <c r="O1158" s="41"/>
      <c r="P1158" s="41"/>
      <c r="Q1158" s="41"/>
    </row>
    <row r="1159" spans="1:17" s="38" customFormat="1">
      <c r="A1159" s="260">
        <v>5</v>
      </c>
      <c r="B1159" s="31" t="s">
        <v>623</v>
      </c>
      <c r="C1159" s="258" t="e">
        <f t="shared" si="27"/>
        <v>#DIV/0!</v>
      </c>
      <c r="D1159" s="258"/>
      <c r="E1159" s="258"/>
      <c r="F1159" s="258"/>
      <c r="I1159" s="220"/>
      <c r="J1159" s="220"/>
      <c r="K1159" s="40"/>
      <c r="O1159" s="41"/>
      <c r="P1159" s="41"/>
      <c r="Q1159" s="41"/>
    </row>
    <row r="1160" spans="1:17" s="38" customFormat="1">
      <c r="A1160" s="226"/>
      <c r="B1160" s="227" t="s">
        <v>73</v>
      </c>
      <c r="C1160" s="226" t="s">
        <v>74</v>
      </c>
      <c r="D1160" s="226" t="s">
        <v>74</v>
      </c>
      <c r="E1160" s="226" t="s">
        <v>74</v>
      </c>
      <c r="F1160" s="228">
        <f>SUM(F1155:F1159)</f>
        <v>0</v>
      </c>
      <c r="I1160" s="217">
        <f>SUM(I1155:I1159)</f>
        <v>0</v>
      </c>
      <c r="J1160" s="217">
        <f>SUM(J1155:J1159)</f>
        <v>0</v>
      </c>
      <c r="K1160" s="40"/>
      <c r="O1160" s="41"/>
      <c r="P1160" s="41"/>
      <c r="Q1160" s="41"/>
    </row>
    <row r="1161" spans="1:17" s="38" customFormat="1">
      <c r="B1161" s="32"/>
      <c r="G1161" s="149"/>
      <c r="H1161" s="149"/>
      <c r="I1161" s="149"/>
      <c r="J1161" s="149"/>
      <c r="K1161" s="40"/>
      <c r="O1161" s="41"/>
      <c r="P1161" s="41"/>
      <c r="Q1161" s="41"/>
    </row>
    <row r="1162" spans="1:17" s="38" customFormat="1">
      <c r="A1162" s="2017" t="s">
        <v>513</v>
      </c>
      <c r="B1162" s="2017"/>
      <c r="C1162" s="2017"/>
      <c r="D1162" s="2017"/>
      <c r="E1162" s="2017"/>
      <c r="F1162" s="2017"/>
      <c r="G1162" s="2017"/>
      <c r="H1162" s="2017"/>
      <c r="I1162" s="2017"/>
      <c r="J1162" s="2017"/>
      <c r="K1162" s="40"/>
      <c r="O1162" s="41"/>
      <c r="P1162" s="41"/>
      <c r="Q1162" s="41"/>
    </row>
    <row r="1163" spans="1:17">
      <c r="A1163" s="53"/>
      <c r="B1163" s="32"/>
      <c r="C1163" s="38"/>
      <c r="D1163" s="38"/>
      <c r="E1163" s="38"/>
      <c r="F1163" s="38"/>
      <c r="I1163" s="1986" t="s">
        <v>545</v>
      </c>
      <c r="J1163" s="1986"/>
    </row>
    <row r="1164" spans="1:17" ht="54">
      <c r="A1164" s="260" t="s">
        <v>77</v>
      </c>
      <c r="B1164" s="260" t="s">
        <v>67</v>
      </c>
      <c r="C1164" s="260" t="s">
        <v>124</v>
      </c>
      <c r="D1164" s="260" t="s">
        <v>125</v>
      </c>
      <c r="E1164" s="260" t="s">
        <v>520</v>
      </c>
      <c r="I1164" s="215" t="s">
        <v>186</v>
      </c>
      <c r="J1164" s="215" t="s">
        <v>546</v>
      </c>
      <c r="K1164" s="209"/>
    </row>
    <row r="1165" spans="1:17">
      <c r="A1165" s="195">
        <v>1</v>
      </c>
      <c r="B1165" s="195">
        <v>2</v>
      </c>
      <c r="C1165" s="195">
        <v>3</v>
      </c>
      <c r="D1165" s="195">
        <v>4</v>
      </c>
      <c r="E1165" s="195">
        <v>5</v>
      </c>
      <c r="F1165" s="160"/>
      <c r="G1165" s="160"/>
      <c r="H1165" s="160"/>
      <c r="I1165" s="217"/>
      <c r="J1165" s="217"/>
    </row>
    <row r="1166" spans="1:17">
      <c r="A1166" s="260">
        <v>1</v>
      </c>
      <c r="B1166" s="31"/>
      <c r="C1166" s="260"/>
      <c r="D1166" s="34"/>
      <c r="E1166" s="258"/>
      <c r="I1166" s="220"/>
      <c r="J1166" s="220"/>
    </row>
    <row r="1167" spans="1:17" s="160" customFormat="1">
      <c r="A1167" s="260">
        <v>2</v>
      </c>
      <c r="B1167" s="31"/>
      <c r="C1167" s="260"/>
      <c r="D1167" s="34"/>
      <c r="E1167" s="258"/>
      <c r="F1167" s="149"/>
      <c r="G1167" s="149"/>
      <c r="H1167" s="149"/>
      <c r="I1167" s="220"/>
      <c r="J1167" s="220"/>
      <c r="K1167" s="161"/>
      <c r="O1167" s="283"/>
      <c r="P1167" s="283"/>
      <c r="Q1167" s="283"/>
    </row>
    <row r="1168" spans="1:17">
      <c r="A1168" s="260">
        <v>3</v>
      </c>
      <c r="B1168" s="31"/>
      <c r="C1168" s="260"/>
      <c r="D1168" s="34"/>
      <c r="E1168" s="258"/>
      <c r="I1168" s="220"/>
      <c r="J1168" s="220"/>
      <c r="P1168" s="188"/>
      <c r="Q1168" s="290"/>
    </row>
    <row r="1169" spans="1:17">
      <c r="A1169" s="260">
        <v>4</v>
      </c>
      <c r="B1169" s="31"/>
      <c r="C1169" s="260"/>
      <c r="D1169" s="34"/>
      <c r="E1169" s="258"/>
      <c r="I1169" s="220"/>
      <c r="J1169" s="220"/>
      <c r="P1169" s="188"/>
      <c r="Q1169" s="290"/>
    </row>
    <row r="1170" spans="1:17">
      <c r="A1170" s="226"/>
      <c r="B1170" s="227" t="s">
        <v>73</v>
      </c>
      <c r="C1170" s="226" t="s">
        <v>74</v>
      </c>
      <c r="D1170" s="226" t="s">
        <v>74</v>
      </c>
      <c r="E1170" s="228">
        <f>SUM(E1166:E1169)</f>
        <v>0</v>
      </c>
      <c r="I1170" s="217">
        <f>SUM(I1166:I1169)</f>
        <v>0</v>
      </c>
      <c r="J1170" s="217">
        <f>SUM(J1166:J1169)</f>
        <v>0</v>
      </c>
      <c r="P1170" s="188"/>
      <c r="Q1170" s="290"/>
    </row>
    <row r="1171" spans="1:17">
      <c r="A1171" s="38"/>
      <c r="B1171" s="32"/>
      <c r="C1171" s="38"/>
      <c r="D1171" s="38"/>
      <c r="E1171" s="38"/>
      <c r="F1171" s="38"/>
      <c r="P1171" s="188"/>
      <c r="Q1171" s="290"/>
    </row>
    <row r="1172" spans="1:17">
      <c r="A1172" s="2016" t="s">
        <v>491</v>
      </c>
      <c r="B1172" s="2016"/>
      <c r="C1172" s="2016"/>
      <c r="D1172" s="2016"/>
      <c r="E1172" s="2016"/>
      <c r="F1172" s="2016"/>
      <c r="G1172" s="2016"/>
      <c r="H1172" s="2016"/>
      <c r="I1172" s="2016"/>
      <c r="J1172" s="2016"/>
      <c r="P1172" s="188"/>
    </row>
    <row r="1173" spans="1:17">
      <c r="A1173" s="51"/>
      <c r="B1173" s="32"/>
      <c r="C1173" s="38"/>
      <c r="D1173" s="38"/>
      <c r="E1173" s="38"/>
      <c r="F1173" s="38"/>
      <c r="P1173" s="188"/>
    </row>
    <row r="1174" spans="1:17">
      <c r="A1174" s="51"/>
      <c r="B1174" s="32"/>
      <c r="C1174" s="38"/>
      <c r="D1174" s="38"/>
      <c r="E1174" s="38"/>
      <c r="F1174" s="38"/>
      <c r="I1174" s="1986" t="s">
        <v>545</v>
      </c>
      <c r="J1174" s="1986"/>
      <c r="K1174" s="210"/>
    </row>
    <row r="1175" spans="1:17" ht="54">
      <c r="A1175" s="260" t="s">
        <v>77</v>
      </c>
      <c r="B1175" s="260" t="s">
        <v>67</v>
      </c>
      <c r="C1175" s="260" t="s">
        <v>127</v>
      </c>
      <c r="D1175" s="260" t="s">
        <v>490</v>
      </c>
      <c r="F1175" s="38"/>
      <c r="I1175" s="215" t="s">
        <v>186</v>
      </c>
      <c r="J1175" s="215" t="s">
        <v>546</v>
      </c>
      <c r="P1175" s="188"/>
    </row>
    <row r="1176" spans="1:17">
      <c r="A1176" s="195">
        <v>1</v>
      </c>
      <c r="B1176" s="195">
        <v>2</v>
      </c>
      <c r="C1176" s="195">
        <v>3</v>
      </c>
      <c r="D1176" s="195">
        <v>4</v>
      </c>
      <c r="E1176" s="160"/>
      <c r="F1176" s="14"/>
      <c r="G1176" s="160"/>
      <c r="H1176" s="160"/>
      <c r="I1176" s="217"/>
      <c r="J1176" s="217"/>
      <c r="P1176" s="188"/>
    </row>
    <row r="1177" spans="1:17">
      <c r="A1177" s="260"/>
      <c r="B1177" s="36"/>
      <c r="C1177" s="34"/>
      <c r="D1177" s="258"/>
      <c r="F1177" s="38"/>
      <c r="I1177" s="220"/>
      <c r="J1177" s="220"/>
      <c r="P1177" s="188"/>
    </row>
    <row r="1178" spans="1:17" s="160" customFormat="1">
      <c r="A1178" s="260"/>
      <c r="B1178" s="36"/>
      <c r="C1178" s="34"/>
      <c r="D1178" s="258"/>
      <c r="E1178" s="149"/>
      <c r="F1178" s="57"/>
      <c r="G1178" s="149"/>
      <c r="H1178" s="149"/>
      <c r="I1178" s="220"/>
      <c r="J1178" s="220"/>
      <c r="K1178" s="161"/>
      <c r="O1178" s="283"/>
      <c r="P1178" s="281"/>
      <c r="Q1178" s="283"/>
    </row>
    <row r="1179" spans="1:17">
      <c r="A1179" s="260"/>
      <c r="B1179" s="36"/>
      <c r="C1179" s="34"/>
      <c r="D1179" s="258"/>
      <c r="F1179" s="38"/>
      <c r="I1179" s="220"/>
      <c r="J1179" s="220"/>
      <c r="P1179" s="188"/>
      <c r="Q1179" s="290"/>
    </row>
    <row r="1180" spans="1:17">
      <c r="A1180" s="260"/>
      <c r="B1180" s="36"/>
      <c r="C1180" s="34"/>
      <c r="D1180" s="258"/>
      <c r="F1180" s="38"/>
      <c r="I1180" s="220"/>
      <c r="J1180" s="220"/>
      <c r="P1180" s="188"/>
      <c r="Q1180" s="290"/>
    </row>
    <row r="1181" spans="1:17">
      <c r="A1181" s="226"/>
      <c r="B1181" s="227" t="s">
        <v>73</v>
      </c>
      <c r="C1181" s="226" t="s">
        <v>74</v>
      </c>
      <c r="D1181" s="228">
        <f>SUM(D1177:D1180)</f>
        <v>0</v>
      </c>
      <c r="F1181" s="38"/>
      <c r="I1181" s="217">
        <f>SUM(I1177:I1180)</f>
        <v>0</v>
      </c>
      <c r="J1181" s="217">
        <f>SUM(J1177:J1180)</f>
        <v>0</v>
      </c>
      <c r="P1181" s="188"/>
      <c r="Q1181" s="290"/>
    </row>
    <row r="1182" spans="1:17">
      <c r="A1182" s="56"/>
      <c r="B1182" s="32"/>
      <c r="C1182" s="38"/>
      <c r="D1182" s="38"/>
      <c r="E1182" s="38"/>
      <c r="F1182" s="38"/>
      <c r="P1182" s="188"/>
      <c r="Q1182" s="290"/>
    </row>
    <row r="1183" spans="1:17">
      <c r="A1183" s="2018" t="s">
        <v>521</v>
      </c>
      <c r="B1183" s="2018"/>
      <c r="C1183" s="2018"/>
      <c r="D1183" s="2018"/>
      <c r="E1183" s="2018"/>
      <c r="F1183" s="2018"/>
      <c r="G1183" s="2018"/>
      <c r="H1183" s="2018"/>
      <c r="I1183" s="2018"/>
      <c r="J1183" s="2018"/>
      <c r="P1183" s="188"/>
    </row>
    <row r="1184" spans="1:17">
      <c r="A1184" s="51"/>
      <c r="B1184" s="32"/>
      <c r="C1184" s="38"/>
      <c r="D1184" s="38"/>
      <c r="E1184" s="38"/>
      <c r="F1184" s="38"/>
      <c r="P1184" s="188"/>
    </row>
    <row r="1185" spans="1:17">
      <c r="A1185" s="51"/>
      <c r="B1185" s="32"/>
      <c r="C1185" s="38"/>
      <c r="D1185" s="38"/>
      <c r="E1185" s="38"/>
      <c r="F1185" s="38"/>
      <c r="I1185" s="1986" t="s">
        <v>545</v>
      </c>
      <c r="J1185" s="1986"/>
      <c r="K1185" s="211"/>
      <c r="P1185" s="188"/>
    </row>
    <row r="1186" spans="1:17" ht="54">
      <c r="A1186" s="260" t="s">
        <v>77</v>
      </c>
      <c r="B1186" s="260" t="s">
        <v>67</v>
      </c>
      <c r="C1186" s="260" t="s">
        <v>127</v>
      </c>
      <c r="D1186" s="260" t="s">
        <v>490</v>
      </c>
      <c r="F1186" s="38"/>
      <c r="I1186" s="215" t="s">
        <v>186</v>
      </c>
      <c r="J1186" s="215" t="s">
        <v>546</v>
      </c>
      <c r="P1186" s="188"/>
    </row>
    <row r="1187" spans="1:17">
      <c r="A1187" s="195">
        <v>1</v>
      </c>
      <c r="B1187" s="195">
        <v>2</v>
      </c>
      <c r="C1187" s="195">
        <v>3</v>
      </c>
      <c r="D1187" s="195">
        <v>4</v>
      </c>
      <c r="E1187" s="160"/>
      <c r="F1187" s="14"/>
      <c r="G1187" s="160"/>
      <c r="H1187" s="160"/>
      <c r="I1187" s="217"/>
      <c r="J1187" s="217"/>
      <c r="P1187" s="188"/>
    </row>
    <row r="1188" spans="1:17">
      <c r="A1188" s="260">
        <v>1</v>
      </c>
      <c r="B1188" s="36"/>
      <c r="C1188" s="34"/>
      <c r="D1188" s="258"/>
      <c r="F1188" s="38"/>
      <c r="G1188" s="157"/>
      <c r="I1188" s="220"/>
      <c r="J1188" s="220"/>
      <c r="P1188" s="188"/>
    </row>
    <row r="1189" spans="1:17" s="160" customFormat="1">
      <c r="A1189" s="260">
        <v>2</v>
      </c>
      <c r="B1189" s="36"/>
      <c r="C1189" s="34"/>
      <c r="D1189" s="258"/>
      <c r="E1189" s="149"/>
      <c r="F1189" s="38"/>
      <c r="G1189" s="149"/>
      <c r="H1189" s="149"/>
      <c r="I1189" s="220"/>
      <c r="J1189" s="220"/>
      <c r="K1189" s="161"/>
      <c r="O1189" s="283"/>
      <c r="P1189" s="281"/>
      <c r="Q1189" s="283"/>
    </row>
    <row r="1190" spans="1:17">
      <c r="A1190" s="260"/>
      <c r="B1190" s="36"/>
      <c r="C1190" s="34"/>
      <c r="D1190" s="258"/>
      <c r="F1190" s="38"/>
      <c r="I1190" s="220"/>
      <c r="J1190" s="220"/>
      <c r="P1190" s="188"/>
      <c r="Q1190" s="290"/>
    </row>
    <row r="1191" spans="1:17">
      <c r="A1191" s="260"/>
      <c r="B1191" s="36"/>
      <c r="C1191" s="34"/>
      <c r="D1191" s="258"/>
      <c r="F1191" s="38"/>
      <c r="I1191" s="220"/>
      <c r="J1191" s="220"/>
      <c r="P1191" s="188"/>
      <c r="Q1191" s="290"/>
    </row>
    <row r="1192" spans="1:17">
      <c r="A1192" s="226"/>
      <c r="B1192" s="227" t="s">
        <v>73</v>
      </c>
      <c r="C1192" s="226" t="s">
        <v>74</v>
      </c>
      <c r="D1192" s="228">
        <f>SUM(D1188:D1191)</f>
        <v>0</v>
      </c>
      <c r="F1192" s="38"/>
      <c r="I1192" s="217">
        <f>SUM(I1188:I1191)</f>
        <v>0</v>
      </c>
      <c r="J1192" s="217">
        <f>SUM(J1188:J1191)</f>
        <v>0</v>
      </c>
      <c r="P1192" s="188"/>
      <c r="Q1192" s="290"/>
    </row>
    <row r="1193" spans="1:17">
      <c r="A1193" s="56"/>
      <c r="B1193" s="32"/>
      <c r="C1193" s="38"/>
      <c r="D1193" s="38"/>
      <c r="E1193" s="38"/>
      <c r="F1193" s="38"/>
      <c r="P1193" s="188"/>
      <c r="Q1193" s="290"/>
    </row>
    <row r="1194" spans="1:17">
      <c r="A1194" s="2004" t="s">
        <v>523</v>
      </c>
      <c r="B1194" s="2004"/>
      <c r="C1194" s="2004"/>
      <c r="D1194" s="2004"/>
      <c r="E1194" s="2004"/>
      <c r="F1194" s="2004"/>
      <c r="G1194" s="2004"/>
      <c r="H1194" s="2004"/>
      <c r="I1194" s="2004"/>
      <c r="J1194" s="2004"/>
      <c r="P1194" s="188"/>
    </row>
    <row r="1195" spans="1:17">
      <c r="A1195" s="2012"/>
      <c r="B1195" s="2012"/>
      <c r="C1195" s="2012"/>
      <c r="D1195" s="2012"/>
      <c r="E1195" s="2012"/>
      <c r="F1195" s="38"/>
      <c r="I1195" s="1986" t="s">
        <v>545</v>
      </c>
      <c r="J1195" s="1986"/>
      <c r="P1195" s="188"/>
    </row>
    <row r="1196" spans="1:17" ht="54">
      <c r="A1196" s="260" t="s">
        <v>68</v>
      </c>
      <c r="B1196" s="260" t="s">
        <v>67</v>
      </c>
      <c r="C1196" s="260" t="s">
        <v>80</v>
      </c>
      <c r="D1196" s="260" t="s">
        <v>128</v>
      </c>
      <c r="E1196" s="260" t="s">
        <v>33</v>
      </c>
      <c r="I1196" s="215" t="s">
        <v>186</v>
      </c>
      <c r="J1196" s="215" t="s">
        <v>546</v>
      </c>
      <c r="P1196" s="188"/>
    </row>
    <row r="1197" spans="1:17">
      <c r="A1197" s="195">
        <v>1</v>
      </c>
      <c r="B1197" s="195">
        <v>2</v>
      </c>
      <c r="C1197" s="195">
        <v>3</v>
      </c>
      <c r="D1197" s="195">
        <v>4</v>
      </c>
      <c r="E1197" s="195">
        <v>5</v>
      </c>
      <c r="F1197" s="160"/>
      <c r="G1197" s="160"/>
      <c r="H1197" s="160"/>
      <c r="I1197" s="217"/>
      <c r="J1197" s="217"/>
      <c r="P1197" s="188"/>
    </row>
    <row r="1198" spans="1:17">
      <c r="A1198" s="260"/>
      <c r="B1198" s="31"/>
      <c r="C1198" s="260"/>
      <c r="D1198" s="258"/>
      <c r="E1198" s="258"/>
      <c r="I1198" s="220"/>
      <c r="J1198" s="220"/>
      <c r="P1198" s="188"/>
    </row>
    <row r="1199" spans="1:17" s="160" customFormat="1">
      <c r="A1199" s="260"/>
      <c r="B1199" s="31"/>
      <c r="C1199" s="260"/>
      <c r="D1199" s="258"/>
      <c r="E1199" s="258"/>
      <c r="F1199" s="149"/>
      <c r="G1199" s="149"/>
      <c r="H1199" s="149"/>
      <c r="I1199" s="220"/>
      <c r="J1199" s="220"/>
      <c r="K1199" s="161"/>
      <c r="O1199" s="283"/>
      <c r="P1199" s="281"/>
      <c r="Q1199" s="283"/>
    </row>
    <row r="1200" spans="1:17">
      <c r="A1200" s="260"/>
      <c r="B1200" s="31"/>
      <c r="C1200" s="260"/>
      <c r="D1200" s="258"/>
      <c r="E1200" s="258"/>
      <c r="I1200" s="220"/>
      <c r="J1200" s="220"/>
      <c r="P1200" s="188"/>
      <c r="Q1200" s="290"/>
    </row>
    <row r="1201" spans="1:17">
      <c r="A1201" s="260"/>
      <c r="B1201" s="31"/>
      <c r="C1201" s="260"/>
      <c r="D1201" s="258"/>
      <c r="E1201" s="258"/>
      <c r="I1201" s="220"/>
      <c r="J1201" s="220"/>
      <c r="P1201" s="188"/>
      <c r="Q1201" s="290"/>
    </row>
    <row r="1202" spans="1:17">
      <c r="A1202" s="226"/>
      <c r="B1202" s="227" t="s">
        <v>73</v>
      </c>
      <c r="C1202" s="226"/>
      <c r="D1202" s="226" t="s">
        <v>74</v>
      </c>
      <c r="E1202" s="228">
        <f>E1201+E1198+E1199+E1200</f>
        <v>0</v>
      </c>
      <c r="I1202" s="217">
        <f>SUM(I1198:I1201)</f>
        <v>0</v>
      </c>
      <c r="J1202" s="217">
        <f>SUM(J1198:J1201)</f>
        <v>0</v>
      </c>
      <c r="P1202" s="188"/>
      <c r="Q1202" s="290"/>
    </row>
    <row r="1203" spans="1:17">
      <c r="A1203" s="38"/>
      <c r="B1203" s="32"/>
      <c r="C1203" s="38"/>
      <c r="D1203" s="38"/>
      <c r="E1203" s="38"/>
      <c r="F1203" s="38"/>
      <c r="P1203" s="188"/>
      <c r="Q1203" s="290"/>
    </row>
    <row r="1204" spans="1:17">
      <c r="A1204" s="2004" t="s">
        <v>524</v>
      </c>
      <c r="B1204" s="2004"/>
      <c r="C1204" s="2004"/>
      <c r="D1204" s="2004"/>
      <c r="E1204" s="2004"/>
      <c r="F1204" s="2004"/>
      <c r="G1204" s="2004"/>
      <c r="H1204" s="2004"/>
      <c r="I1204" s="2004"/>
      <c r="J1204" s="2004"/>
      <c r="P1204" s="188"/>
    </row>
    <row r="1205" spans="1:17">
      <c r="A1205" s="2012"/>
      <c r="B1205" s="2012"/>
      <c r="C1205" s="2012"/>
      <c r="D1205" s="2012"/>
      <c r="E1205" s="2012"/>
      <c r="F1205" s="2012"/>
      <c r="I1205" s="1986" t="s">
        <v>545</v>
      </c>
      <c r="J1205" s="1986"/>
      <c r="P1205" s="188"/>
    </row>
    <row r="1206" spans="1:17" ht="54">
      <c r="A1206" s="260" t="s">
        <v>77</v>
      </c>
      <c r="B1206" s="260" t="s">
        <v>67</v>
      </c>
      <c r="C1206" s="260" t="s">
        <v>131</v>
      </c>
      <c r="D1206" s="260" t="s">
        <v>80</v>
      </c>
      <c r="E1206" s="260" t="s">
        <v>132</v>
      </c>
      <c r="F1206" s="260" t="s">
        <v>33</v>
      </c>
      <c r="I1206" s="215" t="s">
        <v>186</v>
      </c>
      <c r="J1206" s="215" t="s">
        <v>546</v>
      </c>
      <c r="K1206" s="163"/>
      <c r="L1206" s="163"/>
      <c r="P1206" s="188"/>
    </row>
    <row r="1207" spans="1:17">
      <c r="A1207" s="195">
        <v>1</v>
      </c>
      <c r="B1207" s="195">
        <v>2</v>
      </c>
      <c r="C1207" s="195">
        <v>3</v>
      </c>
      <c r="D1207" s="195">
        <v>4</v>
      </c>
      <c r="E1207" s="195">
        <v>5</v>
      </c>
      <c r="F1207" s="195">
        <v>6</v>
      </c>
      <c r="G1207" s="160"/>
      <c r="H1207" s="160"/>
      <c r="I1207" s="217"/>
      <c r="J1207" s="217"/>
      <c r="P1207" s="188"/>
    </row>
    <row r="1208" spans="1:17">
      <c r="A1208" s="260">
        <v>1</v>
      </c>
      <c r="B1208" s="31"/>
      <c r="C1208" s="260"/>
      <c r="D1208" s="260"/>
      <c r="E1208" s="258"/>
      <c r="F1208" s="258"/>
      <c r="I1208" s="220"/>
      <c r="J1208" s="220"/>
      <c r="P1208" s="188"/>
    </row>
    <row r="1209" spans="1:17" s="160" customFormat="1">
      <c r="A1209" s="260">
        <v>2</v>
      </c>
      <c r="B1209" s="31"/>
      <c r="C1209" s="260"/>
      <c r="D1209" s="260"/>
      <c r="E1209" s="258"/>
      <c r="F1209" s="258"/>
      <c r="G1209" s="149"/>
      <c r="H1209" s="149"/>
      <c r="I1209" s="220"/>
      <c r="J1209" s="220"/>
      <c r="K1209" s="161"/>
      <c r="O1209" s="283"/>
      <c r="P1209" s="281"/>
      <c r="Q1209" s="283"/>
    </row>
    <row r="1210" spans="1:17">
      <c r="A1210" s="260">
        <v>3</v>
      </c>
      <c r="B1210" s="31"/>
      <c r="C1210" s="260"/>
      <c r="D1210" s="260"/>
      <c r="E1210" s="258"/>
      <c r="F1210" s="258"/>
      <c r="I1210" s="220"/>
      <c r="J1210" s="220"/>
      <c r="K1210" s="158"/>
      <c r="P1210" s="188"/>
      <c r="Q1210" s="290"/>
    </row>
    <row r="1211" spans="1:17">
      <c r="A1211" s="260">
        <v>4</v>
      </c>
      <c r="B1211" s="31"/>
      <c r="C1211" s="260"/>
      <c r="D1211" s="260"/>
      <c r="E1211" s="258"/>
      <c r="F1211" s="258"/>
      <c r="I1211" s="220"/>
      <c r="J1211" s="220"/>
      <c r="P1211" s="188"/>
      <c r="Q1211" s="290"/>
    </row>
    <row r="1212" spans="1:17">
      <c r="A1212" s="226"/>
      <c r="B1212" s="227" t="s">
        <v>73</v>
      </c>
      <c r="C1212" s="226" t="s">
        <v>74</v>
      </c>
      <c r="D1212" s="226" t="s">
        <v>74</v>
      </c>
      <c r="E1212" s="226" t="s">
        <v>74</v>
      </c>
      <c r="F1212" s="228">
        <f>F1211+F1209+F1210+F1208</f>
        <v>0</v>
      </c>
      <c r="I1212" s="217">
        <f>SUM(I1208:I1211)</f>
        <v>0</v>
      </c>
      <c r="J1212" s="217">
        <f>SUM(J1208:J1211)</f>
        <v>0</v>
      </c>
      <c r="P1212" s="188"/>
      <c r="Q1212" s="290"/>
    </row>
    <row r="1213" spans="1:17">
      <c r="A1213" s="38"/>
      <c r="B1213" s="32"/>
      <c r="C1213" s="38"/>
      <c r="D1213" s="38"/>
      <c r="E1213" s="38"/>
      <c r="F1213" s="57"/>
      <c r="P1213" s="188"/>
      <c r="Q1213" s="290"/>
    </row>
    <row r="1214" spans="1:17">
      <c r="A1214" s="2004" t="s">
        <v>525</v>
      </c>
      <c r="B1214" s="2004"/>
      <c r="C1214" s="2004"/>
      <c r="D1214" s="2004"/>
      <c r="E1214" s="2004"/>
      <c r="F1214" s="2004"/>
      <c r="G1214" s="2004"/>
      <c r="H1214" s="2004"/>
      <c r="I1214" s="2004"/>
      <c r="J1214" s="2004"/>
      <c r="P1214" s="188"/>
    </row>
    <row r="1215" spans="1:17">
      <c r="A1215" s="2012"/>
      <c r="B1215" s="2012"/>
      <c r="C1215" s="2012"/>
      <c r="D1215" s="2012"/>
      <c r="E1215" s="2012"/>
      <c r="F1215" s="2012"/>
      <c r="I1215" s="1986" t="s">
        <v>545</v>
      </c>
      <c r="J1215" s="1986"/>
      <c r="P1215" s="188"/>
    </row>
    <row r="1216" spans="1:17" ht="54">
      <c r="A1216" s="260" t="s">
        <v>77</v>
      </c>
      <c r="B1216" s="260" t="s">
        <v>67</v>
      </c>
      <c r="C1216" s="260" t="s">
        <v>131</v>
      </c>
      <c r="D1216" s="260" t="s">
        <v>80</v>
      </c>
      <c r="E1216" s="260" t="s">
        <v>132</v>
      </c>
      <c r="F1216" s="260" t="s">
        <v>33</v>
      </c>
      <c r="I1216" s="215" t="s">
        <v>186</v>
      </c>
      <c r="J1216" s="215" t="s">
        <v>546</v>
      </c>
      <c r="K1216" s="163"/>
      <c r="L1216" s="163"/>
      <c r="P1216" s="188"/>
    </row>
    <row r="1217" spans="1:17">
      <c r="A1217" s="195">
        <v>1</v>
      </c>
      <c r="B1217" s="195">
        <v>2</v>
      </c>
      <c r="C1217" s="195">
        <v>3</v>
      </c>
      <c r="D1217" s="195">
        <v>4</v>
      </c>
      <c r="E1217" s="195">
        <v>5</v>
      </c>
      <c r="F1217" s="195">
        <v>6</v>
      </c>
      <c r="G1217" s="160"/>
      <c r="H1217" s="160"/>
      <c r="I1217" s="217"/>
      <c r="J1217" s="217"/>
      <c r="P1217" s="188"/>
    </row>
    <row r="1218" spans="1:17">
      <c r="A1218" s="260">
        <v>1</v>
      </c>
      <c r="B1218" s="31"/>
      <c r="C1218" s="260"/>
      <c r="D1218" s="260"/>
      <c r="E1218" s="258" t="e">
        <f>F1218/D1218</f>
        <v>#DIV/0!</v>
      </c>
      <c r="F1218" s="258"/>
      <c r="I1218" s="220"/>
      <c r="J1218" s="220"/>
      <c r="P1218" s="188"/>
    </row>
    <row r="1219" spans="1:17" s="160" customFormat="1">
      <c r="A1219" s="260">
        <v>2</v>
      </c>
      <c r="B1219" s="31"/>
      <c r="C1219" s="35"/>
      <c r="D1219" s="35"/>
      <c r="E1219" s="258" t="e">
        <f t="shared" ref="E1219:E1221" si="28">F1219/D1219</f>
        <v>#DIV/0!</v>
      </c>
      <c r="F1219" s="258"/>
      <c r="G1219" s="149"/>
      <c r="H1219" s="149"/>
      <c r="I1219" s="220"/>
      <c r="J1219" s="220"/>
      <c r="K1219" s="161"/>
      <c r="O1219" s="283"/>
      <c r="P1219" s="281"/>
      <c r="Q1219" s="283"/>
    </row>
    <row r="1220" spans="1:17">
      <c r="A1220" s="260"/>
      <c r="B1220" s="31"/>
      <c r="C1220" s="35"/>
      <c r="D1220" s="35"/>
      <c r="E1220" s="258" t="e">
        <f t="shared" si="28"/>
        <v>#DIV/0!</v>
      </c>
      <c r="F1220" s="258"/>
      <c r="I1220" s="220"/>
      <c r="J1220" s="220"/>
      <c r="P1220" s="188"/>
    </row>
    <row r="1221" spans="1:17">
      <c r="A1221" s="260">
        <v>3</v>
      </c>
      <c r="B1221" s="31"/>
      <c r="C1221" s="260"/>
      <c r="D1221" s="260"/>
      <c r="E1221" s="258" t="e">
        <f t="shared" si="28"/>
        <v>#DIV/0!</v>
      </c>
      <c r="F1221" s="258"/>
      <c r="I1221" s="220"/>
      <c r="J1221" s="220"/>
      <c r="P1221" s="188"/>
    </row>
    <row r="1222" spans="1:17">
      <c r="A1222" s="226"/>
      <c r="B1222" s="227" t="s">
        <v>73</v>
      </c>
      <c r="C1222" s="226" t="s">
        <v>74</v>
      </c>
      <c r="D1222" s="226" t="s">
        <v>74</v>
      </c>
      <c r="E1222" s="226" t="s">
        <v>74</v>
      </c>
      <c r="F1222" s="228">
        <f>F1221+F1219+F1218+F1220</f>
        <v>0</v>
      </c>
      <c r="I1222" s="217">
        <f>SUM(I1218:I1221)</f>
        <v>0</v>
      </c>
      <c r="J1222" s="217">
        <f>SUM(J1218:J1221)</f>
        <v>0</v>
      </c>
      <c r="P1222" s="188"/>
    </row>
    <row r="1223" spans="1:17">
      <c r="A1223" s="38"/>
      <c r="B1223" s="32"/>
      <c r="C1223" s="38"/>
      <c r="D1223" s="38"/>
      <c r="E1223" s="38"/>
      <c r="F1223" s="57"/>
      <c r="P1223" s="188"/>
    </row>
    <row r="1224" spans="1:17">
      <c r="A1224" s="2004" t="s">
        <v>526</v>
      </c>
      <c r="B1224" s="2004"/>
      <c r="C1224" s="2004"/>
      <c r="D1224" s="2004"/>
      <c r="E1224" s="2004"/>
      <c r="F1224" s="2004"/>
      <c r="G1224" s="2004"/>
      <c r="H1224" s="2004"/>
      <c r="I1224" s="2004"/>
      <c r="J1224" s="2004"/>
      <c r="P1224" s="188"/>
    </row>
    <row r="1225" spans="1:17">
      <c r="A1225" s="2012"/>
      <c r="B1225" s="2012"/>
      <c r="C1225" s="2012"/>
      <c r="D1225" s="2012"/>
      <c r="E1225" s="2012"/>
      <c r="F1225" s="2012"/>
      <c r="I1225" s="1986" t="s">
        <v>545</v>
      </c>
      <c r="J1225" s="1986"/>
      <c r="P1225" s="188"/>
    </row>
    <row r="1226" spans="1:17" ht="54">
      <c r="A1226" s="260" t="s">
        <v>77</v>
      </c>
      <c r="B1226" s="260" t="s">
        <v>67</v>
      </c>
      <c r="C1226" s="260" t="s">
        <v>131</v>
      </c>
      <c r="D1226" s="260" t="s">
        <v>80</v>
      </c>
      <c r="E1226" s="260" t="s">
        <v>132</v>
      </c>
      <c r="F1226" s="260" t="s">
        <v>33</v>
      </c>
      <c r="I1226" s="215" t="s">
        <v>186</v>
      </c>
      <c r="J1226" s="215" t="s">
        <v>546</v>
      </c>
      <c r="K1226" s="163"/>
      <c r="L1226" s="163"/>
      <c r="P1226" s="188"/>
    </row>
    <row r="1227" spans="1:17">
      <c r="A1227" s="195">
        <v>1</v>
      </c>
      <c r="B1227" s="195">
        <v>2</v>
      </c>
      <c r="C1227" s="195">
        <v>3</v>
      </c>
      <c r="D1227" s="195">
        <v>4</v>
      </c>
      <c r="E1227" s="195">
        <v>5</v>
      </c>
      <c r="F1227" s="195">
        <v>6</v>
      </c>
      <c r="G1227" s="160"/>
      <c r="H1227" s="160"/>
      <c r="I1227" s="217"/>
      <c r="J1227" s="217"/>
      <c r="P1227" s="188"/>
    </row>
    <row r="1228" spans="1:17">
      <c r="A1228" s="260">
        <v>1</v>
      </c>
      <c r="B1228" s="31"/>
      <c r="C1228" s="260"/>
      <c r="D1228" s="260"/>
      <c r="E1228" s="258" t="e">
        <f>F1228/D1228</f>
        <v>#DIV/0!</v>
      </c>
      <c r="F1228" s="258"/>
      <c r="I1228" s="220"/>
      <c r="J1228" s="220"/>
      <c r="P1228" s="188"/>
    </row>
    <row r="1229" spans="1:17" s="160" customFormat="1">
      <c r="A1229" s="260">
        <v>2</v>
      </c>
      <c r="B1229" s="31"/>
      <c r="C1229" s="35"/>
      <c r="D1229" s="35"/>
      <c r="E1229" s="258" t="e">
        <f t="shared" ref="E1229:E1231" si="29">F1229/D1229</f>
        <v>#DIV/0!</v>
      </c>
      <c r="F1229" s="258"/>
      <c r="G1229" s="149"/>
      <c r="H1229" s="149"/>
      <c r="I1229" s="220"/>
      <c r="J1229" s="220"/>
      <c r="K1229" s="161"/>
      <c r="O1229" s="283"/>
      <c r="P1229" s="281"/>
      <c r="Q1229" s="283"/>
    </row>
    <row r="1230" spans="1:17">
      <c r="A1230" s="260"/>
      <c r="B1230" s="31"/>
      <c r="C1230" s="35"/>
      <c r="D1230" s="35"/>
      <c r="E1230" s="258" t="e">
        <f t="shared" si="29"/>
        <v>#DIV/0!</v>
      </c>
      <c r="F1230" s="258"/>
      <c r="I1230" s="220"/>
      <c r="J1230" s="220"/>
      <c r="P1230" s="188"/>
    </row>
    <row r="1231" spans="1:17">
      <c r="A1231" s="260">
        <v>3</v>
      </c>
      <c r="B1231" s="31"/>
      <c r="C1231" s="260"/>
      <c r="D1231" s="260"/>
      <c r="E1231" s="258" t="e">
        <f t="shared" si="29"/>
        <v>#DIV/0!</v>
      </c>
      <c r="F1231" s="258"/>
      <c r="I1231" s="220"/>
      <c r="J1231" s="220"/>
      <c r="P1231" s="188"/>
    </row>
    <row r="1232" spans="1:17">
      <c r="A1232" s="226"/>
      <c r="B1232" s="227" t="s">
        <v>73</v>
      </c>
      <c r="C1232" s="226" t="s">
        <v>74</v>
      </c>
      <c r="D1232" s="226" t="s">
        <v>74</v>
      </c>
      <c r="E1232" s="226" t="s">
        <v>74</v>
      </c>
      <c r="F1232" s="228">
        <f>F1231+F1229+F1228+F1230</f>
        <v>0</v>
      </c>
      <c r="I1232" s="217">
        <f>SUM(I1228:I1231)</f>
        <v>0</v>
      </c>
      <c r="J1232" s="217">
        <f>SUM(J1228:J1231)</f>
        <v>0</v>
      </c>
      <c r="P1232" s="188"/>
    </row>
    <row r="1233" spans="1:17">
      <c r="A1233" s="38"/>
      <c r="B1233" s="32"/>
      <c r="C1233" s="38"/>
      <c r="D1233" s="38"/>
      <c r="E1233" s="38"/>
      <c r="F1233" s="57"/>
      <c r="P1233" s="188"/>
    </row>
    <row r="1234" spans="1:17">
      <c r="A1234" s="2004" t="s">
        <v>527</v>
      </c>
      <c r="B1234" s="2004"/>
      <c r="C1234" s="2004"/>
      <c r="D1234" s="2004"/>
      <c r="E1234" s="2004"/>
      <c r="F1234" s="2004"/>
      <c r="G1234" s="2004"/>
      <c r="H1234" s="2004"/>
      <c r="I1234" s="2004"/>
      <c r="J1234" s="2004"/>
      <c r="P1234" s="188"/>
    </row>
    <row r="1235" spans="1:17">
      <c r="A1235" s="2012"/>
      <c r="B1235" s="2012"/>
      <c r="C1235" s="2012"/>
      <c r="D1235" s="2012"/>
      <c r="E1235" s="2012"/>
      <c r="F1235" s="2012"/>
      <c r="I1235" s="1986" t="s">
        <v>545</v>
      </c>
      <c r="J1235" s="1986"/>
      <c r="P1235" s="188"/>
    </row>
    <row r="1236" spans="1:17" ht="54">
      <c r="A1236" s="260" t="s">
        <v>77</v>
      </c>
      <c r="B1236" s="260" t="s">
        <v>67</v>
      </c>
      <c r="C1236" s="260" t="s">
        <v>131</v>
      </c>
      <c r="D1236" s="260" t="s">
        <v>80</v>
      </c>
      <c r="E1236" s="260" t="s">
        <v>132</v>
      </c>
      <c r="F1236" s="260" t="s">
        <v>33</v>
      </c>
      <c r="I1236" s="215" t="s">
        <v>186</v>
      </c>
      <c r="J1236" s="215" t="s">
        <v>546</v>
      </c>
      <c r="K1236" s="163"/>
      <c r="L1236" s="163"/>
      <c r="P1236" s="188"/>
    </row>
    <row r="1237" spans="1:17">
      <c r="A1237" s="194">
        <v>1</v>
      </c>
      <c r="B1237" s="194">
        <v>2</v>
      </c>
      <c r="C1237" s="194">
        <v>3</v>
      </c>
      <c r="D1237" s="194">
        <v>4</v>
      </c>
      <c r="E1237" s="195">
        <v>5</v>
      </c>
      <c r="F1237" s="195">
        <v>6</v>
      </c>
      <c r="G1237" s="25"/>
      <c r="H1237" s="25"/>
      <c r="I1237" s="217"/>
      <c r="J1237" s="217"/>
      <c r="P1237" s="188"/>
    </row>
    <row r="1238" spans="1:17">
      <c r="A1238" s="260">
        <v>1</v>
      </c>
      <c r="B1238" s="31"/>
      <c r="C1238" s="260"/>
      <c r="D1238" s="260"/>
      <c r="E1238" s="258" t="e">
        <f>F1238/D1238</f>
        <v>#DIV/0!</v>
      </c>
      <c r="F1238" s="258"/>
      <c r="I1238" s="220"/>
      <c r="J1238" s="220"/>
      <c r="P1238" s="188"/>
    </row>
    <row r="1239" spans="1:17" s="25" customFormat="1">
      <c r="A1239" s="260">
        <v>2</v>
      </c>
      <c r="B1239" s="31"/>
      <c r="C1239" s="35"/>
      <c r="D1239" s="35"/>
      <c r="E1239" s="258" t="e">
        <f t="shared" ref="E1239:E1241" si="30">F1239/D1239</f>
        <v>#DIV/0!</v>
      </c>
      <c r="F1239" s="258"/>
      <c r="G1239" s="149"/>
      <c r="H1239" s="149"/>
      <c r="I1239" s="220"/>
      <c r="J1239" s="220"/>
      <c r="K1239" s="162"/>
      <c r="O1239" s="287"/>
      <c r="P1239" s="282"/>
      <c r="Q1239" s="287"/>
    </row>
    <row r="1240" spans="1:17">
      <c r="A1240" s="260"/>
      <c r="B1240" s="31"/>
      <c r="C1240" s="35"/>
      <c r="D1240" s="35"/>
      <c r="E1240" s="258" t="e">
        <f t="shared" si="30"/>
        <v>#DIV/0!</v>
      </c>
      <c r="F1240" s="258"/>
      <c r="I1240" s="220"/>
      <c r="J1240" s="220"/>
      <c r="P1240" s="188"/>
    </row>
    <row r="1241" spans="1:17">
      <c r="A1241" s="260">
        <v>3</v>
      </c>
      <c r="B1241" s="31"/>
      <c r="C1241" s="260"/>
      <c r="D1241" s="260"/>
      <c r="E1241" s="258" t="e">
        <f t="shared" si="30"/>
        <v>#DIV/0!</v>
      </c>
      <c r="F1241" s="258"/>
      <c r="I1241" s="220"/>
      <c r="J1241" s="220"/>
      <c r="P1241" s="188"/>
    </row>
    <row r="1242" spans="1:17">
      <c r="A1242" s="226"/>
      <c r="B1242" s="227" t="s">
        <v>73</v>
      </c>
      <c r="C1242" s="226" t="s">
        <v>74</v>
      </c>
      <c r="D1242" s="226" t="s">
        <v>74</v>
      </c>
      <c r="E1242" s="226" t="s">
        <v>74</v>
      </c>
      <c r="F1242" s="228">
        <f>F1241+F1239+F1238+F1240</f>
        <v>0</v>
      </c>
      <c r="I1242" s="217">
        <f>SUM(I1238:I1241)</f>
        <v>0</v>
      </c>
      <c r="J1242" s="217">
        <f>SUM(J1238:J1241)</f>
        <v>0</v>
      </c>
      <c r="P1242" s="188"/>
    </row>
    <row r="1243" spans="1:17">
      <c r="A1243" s="38"/>
      <c r="B1243" s="32"/>
      <c r="C1243" s="38"/>
      <c r="D1243" s="38"/>
      <c r="E1243" s="38"/>
      <c r="F1243" s="57"/>
      <c r="P1243" s="188"/>
    </row>
    <row r="1244" spans="1:17">
      <c r="A1244" s="2004" t="s">
        <v>528</v>
      </c>
      <c r="B1244" s="2004"/>
      <c r="C1244" s="2004"/>
      <c r="D1244" s="2004"/>
      <c r="E1244" s="2004"/>
      <c r="F1244" s="2004"/>
      <c r="G1244" s="2004"/>
      <c r="H1244" s="2004"/>
      <c r="I1244" s="2004"/>
      <c r="J1244" s="2004"/>
      <c r="P1244" s="188"/>
    </row>
    <row r="1245" spans="1:17">
      <c r="A1245" s="2012"/>
      <c r="B1245" s="2012"/>
      <c r="C1245" s="2012"/>
      <c r="D1245" s="2012"/>
      <c r="E1245" s="2012"/>
      <c r="F1245" s="2012"/>
      <c r="I1245" s="1986" t="s">
        <v>545</v>
      </c>
      <c r="J1245" s="1986"/>
      <c r="P1245" s="188"/>
    </row>
    <row r="1246" spans="1:17" ht="54">
      <c r="A1246" s="260" t="s">
        <v>77</v>
      </c>
      <c r="B1246" s="260" t="s">
        <v>67</v>
      </c>
      <c r="C1246" s="260" t="s">
        <v>131</v>
      </c>
      <c r="D1246" s="260" t="s">
        <v>80</v>
      </c>
      <c r="E1246" s="260" t="s">
        <v>132</v>
      </c>
      <c r="F1246" s="260" t="s">
        <v>33</v>
      </c>
      <c r="I1246" s="215" t="s">
        <v>186</v>
      </c>
      <c r="J1246" s="215" t="s">
        <v>546</v>
      </c>
      <c r="K1246" s="163"/>
      <c r="L1246" s="187"/>
      <c r="P1246" s="188"/>
    </row>
    <row r="1247" spans="1:17">
      <c r="A1247" s="195">
        <v>1</v>
      </c>
      <c r="B1247" s="195">
        <v>2</v>
      </c>
      <c r="C1247" s="195">
        <v>3</v>
      </c>
      <c r="D1247" s="195">
        <v>4</v>
      </c>
      <c r="E1247" s="195">
        <v>5</v>
      </c>
      <c r="F1247" s="195">
        <v>6</v>
      </c>
      <c r="G1247" s="160"/>
      <c r="H1247" s="160"/>
      <c r="I1247" s="217"/>
      <c r="J1247" s="217"/>
      <c r="P1247" s="188"/>
    </row>
    <row r="1248" spans="1:17">
      <c r="A1248" s="260">
        <v>1</v>
      </c>
      <c r="B1248" s="31"/>
      <c r="C1248" s="260"/>
      <c r="D1248" s="260"/>
      <c r="E1248" s="258" t="e">
        <f>F1248/D1248</f>
        <v>#DIV/0!</v>
      </c>
      <c r="F1248" s="258"/>
      <c r="I1248" s="220"/>
      <c r="J1248" s="220"/>
      <c r="P1248" s="188"/>
    </row>
    <row r="1249" spans="1:17" s="160" customFormat="1">
      <c r="A1249" s="260">
        <v>2</v>
      </c>
      <c r="B1249" s="31"/>
      <c r="C1249" s="35"/>
      <c r="D1249" s="35"/>
      <c r="E1249" s="258" t="e">
        <f t="shared" ref="E1249:E1251" si="31">F1249/D1249</f>
        <v>#DIV/0!</v>
      </c>
      <c r="F1249" s="258"/>
      <c r="G1249" s="149"/>
      <c r="H1249" s="149"/>
      <c r="I1249" s="220"/>
      <c r="J1249" s="220"/>
      <c r="K1249" s="161"/>
      <c r="O1249" s="283"/>
      <c r="P1249" s="281"/>
      <c r="Q1249" s="283"/>
    </row>
    <row r="1250" spans="1:17">
      <c r="A1250" s="260"/>
      <c r="B1250" s="31"/>
      <c r="C1250" s="35"/>
      <c r="D1250" s="35"/>
      <c r="E1250" s="258" t="e">
        <f t="shared" si="31"/>
        <v>#DIV/0!</v>
      </c>
      <c r="F1250" s="258"/>
      <c r="I1250" s="220"/>
      <c r="J1250" s="220"/>
      <c r="P1250" s="188"/>
    </row>
    <row r="1251" spans="1:17">
      <c r="A1251" s="260">
        <v>3</v>
      </c>
      <c r="B1251" s="31"/>
      <c r="C1251" s="260"/>
      <c r="D1251" s="260"/>
      <c r="E1251" s="258" t="e">
        <f t="shared" si="31"/>
        <v>#DIV/0!</v>
      </c>
      <c r="F1251" s="258"/>
      <c r="I1251" s="220"/>
      <c r="J1251" s="220"/>
      <c r="P1251" s="188"/>
    </row>
    <row r="1252" spans="1:17">
      <c r="A1252" s="226"/>
      <c r="B1252" s="227" t="s">
        <v>73</v>
      </c>
      <c r="C1252" s="226" t="s">
        <v>74</v>
      </c>
      <c r="D1252" s="226" t="s">
        <v>74</v>
      </c>
      <c r="E1252" s="226" t="s">
        <v>74</v>
      </c>
      <c r="F1252" s="228">
        <f>F1251+F1249+F1248+F1250</f>
        <v>0</v>
      </c>
      <c r="I1252" s="217">
        <f>SUM(I1248:I1251)</f>
        <v>0</v>
      </c>
      <c r="J1252" s="217">
        <f>SUM(J1248:J1251)</f>
        <v>0</v>
      </c>
      <c r="P1252" s="188"/>
    </row>
    <row r="1253" spans="1:17">
      <c r="A1253" s="38"/>
      <c r="B1253" s="32"/>
      <c r="C1253" s="38"/>
      <c r="D1253" s="38"/>
      <c r="E1253" s="38"/>
      <c r="F1253" s="57"/>
      <c r="P1253" s="188"/>
    </row>
    <row r="1254" spans="1:17">
      <c r="A1254" s="2004" t="s">
        <v>529</v>
      </c>
      <c r="B1254" s="2004"/>
      <c r="C1254" s="2004"/>
      <c r="D1254" s="2004"/>
      <c r="E1254" s="2004"/>
      <c r="F1254" s="2004"/>
      <c r="G1254" s="2004"/>
      <c r="H1254" s="2004"/>
      <c r="I1254" s="2004"/>
      <c r="J1254" s="2004"/>
      <c r="P1254" s="188"/>
    </row>
    <row r="1255" spans="1:17">
      <c r="A1255" s="2012"/>
      <c r="B1255" s="2012"/>
      <c r="C1255" s="2012"/>
      <c r="D1255" s="2012"/>
      <c r="E1255" s="2012"/>
      <c r="F1255" s="2012"/>
      <c r="I1255" s="1986" t="s">
        <v>545</v>
      </c>
      <c r="J1255" s="1986"/>
      <c r="P1255" s="188"/>
    </row>
    <row r="1256" spans="1:17" ht="54">
      <c r="A1256" s="260" t="s">
        <v>77</v>
      </c>
      <c r="B1256" s="260" t="s">
        <v>67</v>
      </c>
      <c r="C1256" s="260" t="s">
        <v>131</v>
      </c>
      <c r="D1256" s="260" t="s">
        <v>80</v>
      </c>
      <c r="E1256" s="260" t="s">
        <v>132</v>
      </c>
      <c r="F1256" s="260" t="s">
        <v>33</v>
      </c>
      <c r="I1256" s="215" t="s">
        <v>186</v>
      </c>
      <c r="J1256" s="215" t="s">
        <v>546</v>
      </c>
      <c r="K1256" s="163"/>
      <c r="L1256" s="187"/>
      <c r="P1256" s="188"/>
    </row>
    <row r="1257" spans="1:17">
      <c r="A1257" s="195">
        <v>1</v>
      </c>
      <c r="B1257" s="195">
        <v>2</v>
      </c>
      <c r="C1257" s="195">
        <v>3</v>
      </c>
      <c r="D1257" s="195">
        <v>4</v>
      </c>
      <c r="E1257" s="195">
        <v>5</v>
      </c>
      <c r="F1257" s="195">
        <v>6</v>
      </c>
      <c r="G1257" s="160"/>
      <c r="H1257" s="160"/>
      <c r="I1257" s="217"/>
      <c r="J1257" s="217"/>
      <c r="P1257" s="188"/>
    </row>
    <row r="1258" spans="1:17">
      <c r="A1258" s="260">
        <v>1</v>
      </c>
      <c r="B1258" s="31" t="s">
        <v>543</v>
      </c>
      <c r="C1258" s="260"/>
      <c r="D1258" s="260"/>
      <c r="E1258" s="258" t="e">
        <f>F1258/D1258</f>
        <v>#DIV/0!</v>
      </c>
      <c r="F1258" s="258"/>
      <c r="I1258" s="220"/>
      <c r="J1258" s="220"/>
      <c r="P1258" s="188"/>
    </row>
    <row r="1259" spans="1:17" s="160" customFormat="1">
      <c r="A1259" s="260">
        <v>2</v>
      </c>
      <c r="B1259" s="31" t="s">
        <v>544</v>
      </c>
      <c r="C1259" s="35"/>
      <c r="D1259" s="35"/>
      <c r="E1259" s="258" t="e">
        <f t="shared" ref="E1259:E1261" si="32">F1259/D1259</f>
        <v>#DIV/0!</v>
      </c>
      <c r="F1259" s="258"/>
      <c r="G1259" s="149"/>
      <c r="H1259" s="149"/>
      <c r="I1259" s="220"/>
      <c r="J1259" s="220"/>
      <c r="K1259" s="161"/>
      <c r="O1259" s="283"/>
      <c r="P1259" s="281"/>
      <c r="Q1259" s="283"/>
    </row>
    <row r="1260" spans="1:17">
      <c r="A1260" s="260">
        <v>3</v>
      </c>
      <c r="B1260" s="31"/>
      <c r="C1260" s="260"/>
      <c r="D1260" s="260"/>
      <c r="E1260" s="258" t="e">
        <f t="shared" si="32"/>
        <v>#DIV/0!</v>
      </c>
      <c r="F1260" s="258"/>
      <c r="I1260" s="220"/>
      <c r="J1260" s="220"/>
      <c r="P1260" s="188"/>
      <c r="Q1260" s="290"/>
    </row>
    <row r="1261" spans="1:17">
      <c r="A1261" s="260">
        <v>4</v>
      </c>
      <c r="B1261" s="31"/>
      <c r="C1261" s="260"/>
      <c r="D1261" s="260"/>
      <c r="E1261" s="258" t="e">
        <f t="shared" si="32"/>
        <v>#DIV/0!</v>
      </c>
      <c r="F1261" s="258"/>
      <c r="I1261" s="220"/>
      <c r="J1261" s="220"/>
      <c r="P1261" s="188"/>
      <c r="Q1261" s="290"/>
    </row>
    <row r="1262" spans="1:17">
      <c r="A1262" s="226"/>
      <c r="B1262" s="227" t="s">
        <v>73</v>
      </c>
      <c r="C1262" s="226" t="s">
        <v>74</v>
      </c>
      <c r="D1262" s="226" t="s">
        <v>74</v>
      </c>
      <c r="E1262" s="226" t="s">
        <v>74</v>
      </c>
      <c r="F1262" s="228">
        <f>F1261+F1259+F1258+F1260</f>
        <v>0</v>
      </c>
      <c r="I1262" s="217">
        <f>SUM(I1258:I1261)</f>
        <v>0</v>
      </c>
      <c r="J1262" s="217">
        <f>SUM(J1258:J1261)</f>
        <v>0</v>
      </c>
      <c r="K1262" s="158"/>
      <c r="P1262" s="188"/>
      <c r="Q1262" s="290"/>
    </row>
    <row r="1263" spans="1:17">
      <c r="A1263" s="38"/>
      <c r="B1263" s="32"/>
      <c r="C1263" s="38"/>
      <c r="D1263" s="38"/>
      <c r="E1263" s="38"/>
      <c r="F1263" s="57"/>
      <c r="P1263" s="188"/>
      <c r="Q1263" s="290"/>
    </row>
    <row r="1264" spans="1:17">
      <c r="A1264" s="2004" t="s">
        <v>522</v>
      </c>
      <c r="B1264" s="2004"/>
      <c r="C1264" s="2004"/>
      <c r="D1264" s="2004"/>
      <c r="E1264" s="2004"/>
      <c r="F1264" s="2004"/>
      <c r="G1264" s="2004"/>
      <c r="H1264" s="2004"/>
      <c r="I1264" s="2004"/>
      <c r="J1264" s="2004"/>
      <c r="P1264" s="188"/>
      <c r="Q1264" s="290"/>
    </row>
    <row r="1265" spans="1:17">
      <c r="A1265" s="2012"/>
      <c r="B1265" s="2012"/>
      <c r="C1265" s="2012"/>
      <c r="D1265" s="2012"/>
      <c r="E1265" s="2012"/>
      <c r="F1265" s="38"/>
      <c r="I1265" s="1986" t="s">
        <v>545</v>
      </c>
      <c r="J1265" s="1986"/>
      <c r="O1265" s="188"/>
    </row>
    <row r="1266" spans="1:17" ht="54">
      <c r="A1266" s="260" t="s">
        <v>68</v>
      </c>
      <c r="B1266" s="260" t="s">
        <v>67</v>
      </c>
      <c r="C1266" s="260" t="s">
        <v>80</v>
      </c>
      <c r="D1266" s="260" t="s">
        <v>128</v>
      </c>
      <c r="E1266" s="260" t="s">
        <v>33</v>
      </c>
      <c r="I1266" s="215" t="s">
        <v>186</v>
      </c>
      <c r="J1266" s="215" t="s">
        <v>546</v>
      </c>
      <c r="K1266" s="163"/>
      <c r="O1266" s="188"/>
    </row>
    <row r="1267" spans="1:17">
      <c r="A1267" s="195">
        <v>1</v>
      </c>
      <c r="B1267" s="195">
        <v>2</v>
      </c>
      <c r="C1267" s="195">
        <v>3</v>
      </c>
      <c r="D1267" s="195">
        <v>4</v>
      </c>
      <c r="E1267" s="195">
        <v>5</v>
      </c>
      <c r="F1267" s="160"/>
      <c r="G1267" s="160"/>
      <c r="H1267" s="160"/>
      <c r="I1267" s="217"/>
      <c r="J1267" s="217"/>
      <c r="O1267" s="188"/>
    </row>
    <row r="1268" spans="1:17">
      <c r="A1268" s="260">
        <v>1</v>
      </c>
      <c r="B1268" s="31" t="s">
        <v>137</v>
      </c>
      <c r="C1268" s="260"/>
      <c r="D1268" s="258" t="e">
        <f>E1268/C1268</f>
        <v>#DIV/0!</v>
      </c>
      <c r="E1268" s="258"/>
      <c r="I1268" s="220"/>
      <c r="J1268" s="220"/>
      <c r="O1268" s="188"/>
    </row>
    <row r="1269" spans="1:17" s="160" customFormat="1">
      <c r="A1269" s="260">
        <v>2</v>
      </c>
      <c r="B1269" s="31" t="s">
        <v>136</v>
      </c>
      <c r="C1269" s="260"/>
      <c r="D1269" s="258" t="e">
        <f>E1269/C1269</f>
        <v>#DIV/0!</v>
      </c>
      <c r="E1269" s="258"/>
      <c r="F1269" s="149"/>
      <c r="G1269" s="149"/>
      <c r="H1269" s="149"/>
      <c r="I1269" s="220"/>
      <c r="J1269" s="220"/>
      <c r="K1269" s="161"/>
      <c r="O1269" s="281"/>
      <c r="P1269" s="283"/>
      <c r="Q1269" s="283"/>
    </row>
    <row r="1270" spans="1:17">
      <c r="A1270" s="260">
        <v>3</v>
      </c>
      <c r="B1270" s="31" t="s">
        <v>138</v>
      </c>
      <c r="C1270" s="260"/>
      <c r="D1270" s="258" t="e">
        <f>E1270/C1270</f>
        <v>#DIV/0!</v>
      </c>
      <c r="E1270" s="258"/>
      <c r="I1270" s="220"/>
      <c r="J1270" s="220"/>
      <c r="O1270" s="188"/>
    </row>
    <row r="1271" spans="1:17">
      <c r="A1271" s="260">
        <v>4</v>
      </c>
      <c r="B1271" s="31" t="s">
        <v>139</v>
      </c>
      <c r="C1271" s="260"/>
      <c r="D1271" s="258" t="e">
        <f>E1271/C1271</f>
        <v>#DIV/0!</v>
      </c>
      <c r="E1271" s="258"/>
      <c r="I1271" s="220"/>
      <c r="J1271" s="220"/>
      <c r="O1271" s="188"/>
    </row>
    <row r="1272" spans="1:17">
      <c r="A1272" s="226"/>
      <c r="B1272" s="227" t="s">
        <v>73</v>
      </c>
      <c r="C1272" s="226"/>
      <c r="D1272" s="226" t="s">
        <v>74</v>
      </c>
      <c r="E1272" s="228">
        <f>E1271+E1270+E1269+E1268</f>
        <v>0</v>
      </c>
      <c r="I1272" s="217">
        <f>SUM(I1268:I1271)</f>
        <v>0</v>
      </c>
      <c r="J1272" s="217">
        <f>SUM(J1268:J1271)</f>
        <v>0</v>
      </c>
      <c r="O1272" s="188"/>
    </row>
    <row r="1273" spans="1:17">
      <c r="A1273" s="56"/>
      <c r="B1273" s="32"/>
      <c r="C1273" s="38"/>
      <c r="D1273" s="38"/>
      <c r="E1273" s="38"/>
      <c r="F1273" s="57"/>
      <c r="O1273" s="188"/>
    </row>
    <row r="1274" spans="1:17">
      <c r="A1274" s="2004" t="s">
        <v>531</v>
      </c>
      <c r="B1274" s="2004"/>
      <c r="C1274" s="2004"/>
      <c r="D1274" s="2004"/>
      <c r="E1274" s="2004"/>
      <c r="F1274" s="2004"/>
      <c r="G1274" s="2004"/>
      <c r="H1274" s="2004"/>
      <c r="I1274" s="2004"/>
      <c r="J1274" s="2004"/>
      <c r="O1274" s="188"/>
    </row>
    <row r="1275" spans="1:17">
      <c r="A1275" s="51"/>
      <c r="B1275" s="32"/>
      <c r="C1275" s="38"/>
      <c r="D1275" s="38"/>
      <c r="E1275" s="38"/>
      <c r="F1275" s="38"/>
      <c r="P1275" s="188"/>
    </row>
    <row r="1276" spans="1:17">
      <c r="A1276" s="51"/>
      <c r="B1276" s="32"/>
      <c r="C1276" s="38"/>
      <c r="D1276" s="38"/>
      <c r="E1276" s="38"/>
      <c r="F1276" s="38"/>
      <c r="I1276" s="1986" t="s">
        <v>545</v>
      </c>
      <c r="J1276" s="1986"/>
      <c r="K1276" s="210"/>
    </row>
    <row r="1277" spans="1:17" ht="54">
      <c r="A1277" s="260" t="s">
        <v>77</v>
      </c>
      <c r="B1277" s="260" t="s">
        <v>67</v>
      </c>
      <c r="C1277" s="260" t="s">
        <v>127</v>
      </c>
      <c r="D1277" s="260" t="s">
        <v>490</v>
      </c>
      <c r="F1277" s="38"/>
      <c r="I1277" s="215" t="s">
        <v>186</v>
      </c>
      <c r="J1277" s="215" t="s">
        <v>546</v>
      </c>
      <c r="P1277" s="188"/>
    </row>
    <row r="1278" spans="1:17">
      <c r="A1278" s="195">
        <v>1</v>
      </c>
      <c r="B1278" s="195">
        <v>2</v>
      </c>
      <c r="C1278" s="195">
        <v>3</v>
      </c>
      <c r="D1278" s="195">
        <v>4</v>
      </c>
      <c r="E1278" s="160"/>
      <c r="F1278" s="14"/>
      <c r="G1278" s="160"/>
      <c r="H1278" s="160"/>
      <c r="I1278" s="217"/>
      <c r="J1278" s="217"/>
      <c r="P1278" s="188"/>
    </row>
    <row r="1279" spans="1:17">
      <c r="A1279" s="260"/>
      <c r="B1279" s="36"/>
      <c r="C1279" s="34"/>
      <c r="D1279" s="258"/>
      <c r="F1279" s="38"/>
      <c r="I1279" s="220"/>
      <c r="J1279" s="220"/>
      <c r="P1279" s="188"/>
    </row>
    <row r="1280" spans="1:17" s="160" customFormat="1">
      <c r="A1280" s="260"/>
      <c r="B1280" s="36"/>
      <c r="C1280" s="34"/>
      <c r="D1280" s="258"/>
      <c r="E1280" s="149"/>
      <c r="F1280" s="57"/>
      <c r="G1280" s="149"/>
      <c r="H1280" s="149"/>
      <c r="I1280" s="220"/>
      <c r="J1280" s="220"/>
      <c r="K1280" s="161"/>
      <c r="O1280" s="283"/>
      <c r="P1280" s="281"/>
      <c r="Q1280" s="283"/>
    </row>
    <row r="1281" spans="1:17">
      <c r="A1281" s="260"/>
      <c r="B1281" s="36"/>
      <c r="C1281" s="34"/>
      <c r="D1281" s="258"/>
      <c r="F1281" s="38"/>
      <c r="I1281" s="220"/>
      <c r="J1281" s="220"/>
      <c r="P1281" s="188"/>
      <c r="Q1281" s="290"/>
    </row>
    <row r="1282" spans="1:17">
      <c r="A1282" s="260"/>
      <c r="B1282" s="36"/>
      <c r="C1282" s="34"/>
      <c r="D1282" s="258"/>
      <c r="F1282" s="38"/>
      <c r="I1282" s="220"/>
      <c r="J1282" s="220"/>
      <c r="P1282" s="188"/>
      <c r="Q1282" s="290"/>
    </row>
    <row r="1283" spans="1:17">
      <c r="A1283" s="226"/>
      <c r="B1283" s="227" t="s">
        <v>73</v>
      </c>
      <c r="C1283" s="226" t="s">
        <v>74</v>
      </c>
      <c r="D1283" s="228">
        <f>SUM(D1279:D1282)</f>
        <v>0</v>
      </c>
      <c r="F1283" s="38"/>
      <c r="I1283" s="217">
        <f>SUM(I1279:I1282)</f>
        <v>0</v>
      </c>
      <c r="J1283" s="217">
        <f>SUM(J1279:J1282)</f>
        <v>0</v>
      </c>
      <c r="P1283" s="188"/>
      <c r="Q1283" s="290"/>
    </row>
    <row r="1284" spans="1:17">
      <c r="A1284" s="56"/>
      <c r="B1284" s="32"/>
      <c r="C1284" s="38"/>
      <c r="D1284" s="38"/>
      <c r="E1284" s="38"/>
      <c r="F1284" s="57"/>
      <c r="P1284" s="188"/>
      <c r="Q1284" s="290"/>
    </row>
    <row r="1285" spans="1:17">
      <c r="A1285" s="2014" t="s">
        <v>611</v>
      </c>
      <c r="B1285" s="2014"/>
      <c r="C1285" s="2014"/>
      <c r="D1285" s="2014"/>
      <c r="E1285" s="2014"/>
      <c r="F1285" s="2014"/>
      <c r="G1285" s="2014"/>
      <c r="H1285" s="2014"/>
      <c r="I1285" s="2014"/>
      <c r="J1285" s="2014"/>
      <c r="P1285" s="188"/>
    </row>
    <row r="1286" spans="1:17">
      <c r="A1286" s="56"/>
      <c r="B1286" s="32"/>
      <c r="C1286" s="38"/>
      <c r="D1286" s="38"/>
      <c r="E1286" s="38"/>
      <c r="F1286" s="57"/>
      <c r="P1286" s="188"/>
    </row>
    <row r="1287" spans="1:17">
      <c r="A1287" s="2016" t="s">
        <v>491</v>
      </c>
      <c r="B1287" s="2016"/>
      <c r="C1287" s="2016"/>
      <c r="D1287" s="2016"/>
      <c r="E1287" s="2016"/>
      <c r="F1287" s="2016"/>
      <c r="G1287" s="2016"/>
      <c r="H1287" s="2016"/>
      <c r="I1287" s="2016"/>
      <c r="J1287" s="2016"/>
      <c r="K1287" s="205"/>
    </row>
    <row r="1288" spans="1:17">
      <c r="A1288" s="76"/>
      <c r="B1288" s="76"/>
      <c r="C1288" s="76"/>
      <c r="D1288" s="76"/>
      <c r="E1288" s="76"/>
      <c r="F1288" s="38"/>
      <c r="I1288" s="1986" t="s">
        <v>545</v>
      </c>
      <c r="J1288" s="1986"/>
      <c r="P1288" s="188"/>
    </row>
    <row r="1289" spans="1:17" ht="54">
      <c r="A1289" s="260" t="s">
        <v>77</v>
      </c>
      <c r="B1289" s="260" t="s">
        <v>67</v>
      </c>
      <c r="C1289" s="260" t="s">
        <v>127</v>
      </c>
      <c r="D1289" s="260" t="s">
        <v>490</v>
      </c>
      <c r="E1289" s="150"/>
      <c r="F1289" s="58"/>
      <c r="G1289" s="20"/>
      <c r="H1289" s="58"/>
      <c r="I1289" s="215" t="s">
        <v>186</v>
      </c>
      <c r="J1289" s="215" t="s">
        <v>546</v>
      </c>
      <c r="K1289" s="210"/>
      <c r="P1289" s="188"/>
    </row>
    <row r="1290" spans="1:17">
      <c r="A1290" s="195">
        <v>1</v>
      </c>
      <c r="B1290" s="195">
        <v>2</v>
      </c>
      <c r="C1290" s="195">
        <v>3</v>
      </c>
      <c r="D1290" s="195">
        <v>4</v>
      </c>
      <c r="E1290" s="161"/>
      <c r="F1290" s="189"/>
      <c r="G1290" s="190"/>
      <c r="H1290" s="191"/>
      <c r="I1290" s="223"/>
      <c r="J1290" s="223"/>
      <c r="P1290" s="188"/>
    </row>
    <row r="1291" spans="1:17" s="150" customFormat="1">
      <c r="A1291" s="260">
        <v>1</v>
      </c>
      <c r="B1291" s="31"/>
      <c r="C1291" s="34"/>
      <c r="D1291" s="258"/>
      <c r="F1291" s="58"/>
      <c r="G1291" s="20"/>
      <c r="H1291" s="42"/>
      <c r="I1291" s="224"/>
      <c r="J1291" s="224"/>
      <c r="O1291" s="203"/>
      <c r="P1291" s="170"/>
      <c r="Q1291" s="203"/>
    </row>
    <row r="1292" spans="1:17" s="161" customFormat="1">
      <c r="A1292" s="226"/>
      <c r="B1292" s="227" t="s">
        <v>73</v>
      </c>
      <c r="C1292" s="226" t="s">
        <v>74</v>
      </c>
      <c r="D1292" s="228">
        <f>SUM(D1291:D1291)</f>
        <v>0</v>
      </c>
      <c r="E1292" s="150"/>
      <c r="F1292" s="58"/>
      <c r="G1292" s="20"/>
      <c r="H1292" s="42"/>
      <c r="I1292" s="217">
        <f>SUM(I1291)</f>
        <v>0</v>
      </c>
      <c r="J1292" s="217">
        <f>SUM(J1291)</f>
        <v>0</v>
      </c>
      <c r="O1292" s="288"/>
      <c r="P1292" s="293"/>
      <c r="Q1292" s="288"/>
    </row>
    <row r="1293" spans="1:17" s="150" customFormat="1">
      <c r="A1293" s="58"/>
      <c r="B1293" s="58"/>
      <c r="C1293" s="58"/>
      <c r="D1293" s="58"/>
      <c r="E1293" s="58"/>
      <c r="F1293" s="58"/>
      <c r="G1293" s="20"/>
      <c r="H1293" s="42"/>
      <c r="I1293" s="20"/>
      <c r="J1293" s="20"/>
      <c r="O1293" s="203"/>
      <c r="P1293" s="170"/>
      <c r="Q1293" s="294"/>
    </row>
    <row r="1294" spans="1:17" s="150" customFormat="1">
      <c r="A1294" s="2004" t="s">
        <v>525</v>
      </c>
      <c r="B1294" s="2004"/>
      <c r="C1294" s="2004"/>
      <c r="D1294" s="2004"/>
      <c r="E1294" s="2004"/>
      <c r="F1294" s="2004"/>
      <c r="G1294" s="2004"/>
      <c r="H1294" s="2004"/>
      <c r="I1294" s="2004"/>
      <c r="J1294" s="2004"/>
      <c r="O1294" s="203"/>
      <c r="P1294" s="170"/>
      <c r="Q1294" s="203"/>
    </row>
    <row r="1295" spans="1:17" s="150" customFormat="1">
      <c r="A1295" s="2012"/>
      <c r="B1295" s="2012"/>
      <c r="C1295" s="2012"/>
      <c r="D1295" s="2012"/>
      <c r="E1295" s="2012"/>
      <c r="F1295" s="2012"/>
      <c r="G1295" s="149"/>
      <c r="H1295" s="149"/>
      <c r="I1295" s="1986" t="s">
        <v>545</v>
      </c>
      <c r="J1295" s="1986"/>
      <c r="O1295" s="203"/>
      <c r="P1295" s="170"/>
      <c r="Q1295" s="203"/>
    </row>
    <row r="1296" spans="1:17" s="150" customFormat="1" ht="54">
      <c r="A1296" s="260" t="s">
        <v>77</v>
      </c>
      <c r="B1296" s="260" t="s">
        <v>67</v>
      </c>
      <c r="C1296" s="260" t="s">
        <v>131</v>
      </c>
      <c r="D1296" s="260" t="s">
        <v>80</v>
      </c>
      <c r="E1296" s="260" t="s">
        <v>132</v>
      </c>
      <c r="F1296" s="260" t="s">
        <v>33</v>
      </c>
      <c r="H1296" s="149"/>
      <c r="I1296" s="215" t="s">
        <v>186</v>
      </c>
      <c r="J1296" s="215" t="s">
        <v>546</v>
      </c>
      <c r="M1296" s="158"/>
      <c r="O1296" s="203"/>
      <c r="P1296" s="170"/>
      <c r="Q1296" s="203"/>
    </row>
    <row r="1297" spans="1:17" s="150" customFormat="1">
      <c r="A1297" s="195">
        <v>1</v>
      </c>
      <c r="B1297" s="195">
        <v>2</v>
      </c>
      <c r="C1297" s="195">
        <v>3</v>
      </c>
      <c r="D1297" s="195">
        <v>4</v>
      </c>
      <c r="E1297" s="195">
        <v>5</v>
      </c>
      <c r="F1297" s="195">
        <v>6</v>
      </c>
      <c r="G1297" s="161"/>
      <c r="H1297" s="160"/>
      <c r="I1297" s="212"/>
      <c r="J1297" s="212"/>
      <c r="O1297" s="203"/>
      <c r="P1297" s="170"/>
      <c r="Q1297" s="203"/>
    </row>
    <row r="1298" spans="1:17" s="150" customFormat="1">
      <c r="A1298" s="260">
        <v>1</v>
      </c>
      <c r="B1298" s="31" t="s">
        <v>548</v>
      </c>
      <c r="C1298" s="260"/>
      <c r="D1298" s="260"/>
      <c r="E1298" s="258" t="e">
        <f>F1298/D1298</f>
        <v>#DIV/0!</v>
      </c>
      <c r="F1298" s="258"/>
      <c r="H1298" s="149"/>
      <c r="I1298" s="224"/>
      <c r="J1298" s="224"/>
      <c r="O1298" s="203"/>
      <c r="P1298" s="170"/>
      <c r="Q1298" s="203"/>
    </row>
    <row r="1299" spans="1:17" s="161" customFormat="1">
      <c r="A1299" s="226"/>
      <c r="B1299" s="227" t="s">
        <v>73</v>
      </c>
      <c r="C1299" s="226" t="s">
        <v>74</v>
      </c>
      <c r="D1299" s="226" t="s">
        <v>74</v>
      </c>
      <c r="E1299" s="226" t="s">
        <v>74</v>
      </c>
      <c r="F1299" s="228">
        <f>F1298</f>
        <v>0</v>
      </c>
      <c r="G1299" s="149"/>
      <c r="H1299" s="149"/>
      <c r="I1299" s="217">
        <f>SUM(I1298)</f>
        <v>0</v>
      </c>
      <c r="J1299" s="217">
        <f>SUM(J1298)</f>
        <v>0</v>
      </c>
      <c r="O1299" s="288"/>
      <c r="P1299" s="293"/>
      <c r="Q1299" s="288"/>
    </row>
    <row r="1300" spans="1:17" s="150" customFormat="1">
      <c r="A1300" s="56"/>
      <c r="B1300" s="32"/>
      <c r="C1300" s="38"/>
      <c r="D1300" s="38"/>
      <c r="E1300" s="38"/>
      <c r="F1300" s="57"/>
      <c r="G1300" s="149"/>
      <c r="H1300" s="149"/>
      <c r="I1300" s="149"/>
      <c r="J1300" s="149"/>
      <c r="O1300" s="203"/>
      <c r="P1300" s="170"/>
      <c r="Q1300" s="203"/>
    </row>
    <row r="1301" spans="1:17">
      <c r="A1301" s="56"/>
      <c r="B1301" s="69" t="s">
        <v>153</v>
      </c>
      <c r="C1301" s="257">
        <f>C1302+C1303+C1304</f>
        <v>0</v>
      </c>
      <c r="D1301" s="289"/>
      <c r="P1301" s="188"/>
    </row>
    <row r="1302" spans="1:17">
      <c r="A1302" s="56"/>
      <c r="B1302" s="70" t="s">
        <v>11</v>
      </c>
      <c r="C1302" s="257">
        <f>F1299+D1292+D1283+E1272+F1262+F1252+F1242+F1232+F1222+F1212+E1202+D1192+D1181+E1170+F1160+F1149+F1141+F1126+D1117+D1108+E1099+E1087+E1078+C1066+C1055+C1044+C1033+C1020+E1007+E996+E985+D974+E958+F949+F942+F924+E910+J902-C1303-C1304</f>
        <v>0</v>
      </c>
      <c r="D1302" s="290"/>
      <c r="P1302" s="188"/>
    </row>
    <row r="1303" spans="1:17">
      <c r="A1303" s="38"/>
      <c r="B1303" s="32" t="s">
        <v>65</v>
      </c>
      <c r="C1303" s="257">
        <f>I1299+I1292+I1283+I1272+I1262+I1252+I1242+I1222+I1232+I1212+I1202+I1192+I1181+I1170+I1160+I1149+I1141+I1126+I1117+I1108+I1099+I1087+I1078+I1066+I1055+I1044+I1033+I1020+I1007+I996+I985+I974+I958+I949+I942+I924+I910</f>
        <v>0</v>
      </c>
      <c r="D1303" s="290"/>
      <c r="L1303" s="59"/>
      <c r="M1303" s="32"/>
      <c r="N1303" s="157"/>
      <c r="P1303" s="188"/>
    </row>
    <row r="1304" spans="1:17">
      <c r="A1304" s="38"/>
      <c r="B1304" s="32" t="s">
        <v>165</v>
      </c>
      <c r="C1304" s="257">
        <f>J1299+J1292+J1283+J1272+J1262+J1252+J1242+J1232+J1222+J1212+J1202+J1192+J1181+J1170+J1160+J1149+J1141+J1126+J1117+J1108+J1099+J1087+J1078+J1066+J1055+J1044+J1033+J1020+J1007+J996+J985+J974+J958+J949+J942+J924+J910</f>
        <v>0</v>
      </c>
      <c r="D1304" s="290"/>
    </row>
    <row r="1305" spans="1:17">
      <c r="A1305" s="38"/>
      <c r="B1305" s="32"/>
      <c r="C1305" s="38"/>
      <c r="D1305" s="38"/>
      <c r="E1305" s="38"/>
      <c r="F1305" s="38"/>
    </row>
    <row r="1306" spans="1:17">
      <c r="A1306" s="38"/>
      <c r="B1306" s="268" t="s">
        <v>626</v>
      </c>
      <c r="C1306" s="296">
        <f>F1299+D1292+D1283+E1272+F1262+F1252+F1242+F1232+F1222+F1212+E1202+D1192+D1181+E1170+F1160+F1149+F1141+F1126+D1117+D1108+E1099</f>
        <v>0</v>
      </c>
      <c r="D1306" s="38"/>
      <c r="E1306" s="38"/>
      <c r="F1306" s="38"/>
    </row>
    <row r="1307" spans="1:17" ht="50.25" customHeight="1">
      <c r="A1307" s="38"/>
      <c r="B1307" s="295" t="s">
        <v>627</v>
      </c>
      <c r="C1307" s="297"/>
      <c r="D1307" s="38"/>
      <c r="E1307" s="38"/>
      <c r="F1307" s="38"/>
    </row>
    <row r="1308" spans="1:17" ht="45.6">
      <c r="A1308" s="38"/>
      <c r="B1308" s="268" t="s">
        <v>628</v>
      </c>
      <c r="C1308" s="296">
        <f>C1306-C1307</f>
        <v>0</v>
      </c>
      <c r="D1308" s="38"/>
      <c r="E1308" s="38"/>
      <c r="F1308" s="38"/>
    </row>
    <row r="1309" spans="1:17">
      <c r="A1309" s="38"/>
      <c r="B1309" s="32"/>
      <c r="C1309" s="38"/>
      <c r="D1309" s="38"/>
      <c r="E1309" s="38"/>
      <c r="F1309" s="38"/>
    </row>
    <row r="1310" spans="1:17">
      <c r="A1310" s="38"/>
      <c r="B1310" s="32"/>
      <c r="C1310" s="38"/>
      <c r="D1310" s="38"/>
      <c r="E1310" s="38"/>
      <c r="F1310" s="38"/>
    </row>
    <row r="1311" spans="1:17">
      <c r="A1311" s="38"/>
      <c r="B1311" s="32"/>
      <c r="C1311" s="38"/>
      <c r="D1311" s="38"/>
      <c r="E1311" s="38"/>
      <c r="F1311" s="38"/>
    </row>
    <row r="1312" spans="1:17">
      <c r="A1312" s="38"/>
      <c r="B1312" s="32"/>
      <c r="C1312" s="38"/>
      <c r="D1312" s="38"/>
      <c r="E1312" s="38"/>
      <c r="F1312" s="38"/>
    </row>
    <row r="1313" spans="1:17">
      <c r="A1313" s="1927" t="s">
        <v>40</v>
      </c>
      <c r="B1313" s="1927"/>
      <c r="C1313" s="947"/>
      <c r="D1313" s="2044" t="str">
        <f>'СВЕДЕНИЯ ЦС'!D67:G67</f>
        <v>Коппель С.А.</v>
      </c>
      <c r="E1313" s="2044"/>
      <c r="F1313" s="38"/>
      <c r="G1313" s="38"/>
      <c r="H1313" s="38"/>
      <c r="I1313" s="38"/>
      <c r="J1313" s="38"/>
    </row>
    <row r="1314" spans="1:17">
      <c r="A1314" s="38"/>
      <c r="B1314" s="61"/>
      <c r="C1314" s="950" t="s">
        <v>41</v>
      </c>
      <c r="D1314" s="2045" t="s">
        <v>12</v>
      </c>
      <c r="E1314" s="2045"/>
      <c r="F1314" s="38"/>
      <c r="G1314" s="38"/>
      <c r="H1314" s="38"/>
      <c r="I1314" s="38"/>
      <c r="J1314" s="38"/>
    </row>
    <row r="1315" spans="1:17" s="38" customFormat="1">
      <c r="A1315" s="1929"/>
      <c r="B1315" s="1929"/>
      <c r="C1315" s="62"/>
      <c r="D1315" s="949"/>
      <c r="E1315" s="63"/>
      <c r="L1315" s="193"/>
      <c r="O1315" s="41"/>
      <c r="P1315" s="41"/>
      <c r="Q1315" s="41"/>
    </row>
    <row r="1316" spans="1:17" s="38" customFormat="1">
      <c r="A1316" s="1929"/>
      <c r="B1316" s="1929"/>
      <c r="C1316" s="62"/>
      <c r="D1316" s="1950"/>
      <c r="E1316" s="1950"/>
      <c r="L1316" s="193"/>
      <c r="O1316" s="41"/>
      <c r="P1316" s="41"/>
      <c r="Q1316" s="41"/>
    </row>
    <row r="1317" spans="1:17" s="38" customFormat="1">
      <c r="A1317" s="41"/>
      <c r="B1317" s="64"/>
      <c r="C1317" s="951"/>
      <c r="D1317" s="1950"/>
      <c r="E1317" s="1950"/>
      <c r="L1317" s="193"/>
      <c r="O1317" s="41"/>
      <c r="P1317" s="41"/>
      <c r="Q1317" s="41"/>
    </row>
    <row r="1318" spans="1:17" s="38" customFormat="1">
      <c r="B1318" s="61"/>
      <c r="C1318" s="65"/>
      <c r="D1318" s="66"/>
      <c r="E1318" s="67"/>
      <c r="L1318" s="193"/>
      <c r="O1318" s="41"/>
      <c r="P1318" s="41"/>
      <c r="Q1318" s="41"/>
    </row>
    <row r="1319" spans="1:17" s="38" customFormat="1">
      <c r="A1319" s="1927" t="s">
        <v>42</v>
      </c>
      <c r="B1319" s="1927"/>
      <c r="C1319" s="948"/>
      <c r="D1319" s="2044" t="str">
        <f>D879</f>
        <v>Кондакова Е.В.</v>
      </c>
      <c r="E1319" s="2044"/>
      <c r="L1319" s="193"/>
      <c r="O1319" s="41"/>
      <c r="P1319" s="41"/>
      <c r="Q1319" s="41"/>
    </row>
    <row r="1320" spans="1:17" s="38" customFormat="1">
      <c r="B1320" s="61"/>
      <c r="C1320" s="950" t="s">
        <v>41</v>
      </c>
      <c r="D1320" s="2019" t="s">
        <v>12</v>
      </c>
      <c r="E1320" s="2019"/>
      <c r="L1320" s="193"/>
      <c r="O1320" s="41"/>
      <c r="P1320" s="41"/>
      <c r="Q1320" s="41"/>
    </row>
    <row r="1321" spans="1:17">
      <c r="A1321" s="38"/>
      <c r="B1321" s="32"/>
      <c r="C1321" s="38"/>
      <c r="D1321" s="38"/>
      <c r="E1321" s="38"/>
      <c r="F1321" s="38"/>
    </row>
    <row r="1322" spans="1:17">
      <c r="A1322" s="38"/>
      <c r="B1322" s="32"/>
      <c r="C1322" s="38"/>
      <c r="D1322" s="38"/>
      <c r="E1322" s="38"/>
      <c r="F1322" s="38"/>
    </row>
    <row r="1323" spans="1:17">
      <c r="A1323" s="38"/>
      <c r="B1323" s="32"/>
      <c r="C1323" s="38"/>
      <c r="D1323" s="38"/>
      <c r="E1323" s="38"/>
      <c r="F1323" s="38"/>
    </row>
  </sheetData>
  <mergeCells count="390">
    <mergeCell ref="A1316:B1316"/>
    <mergeCell ref="D1316:E1316"/>
    <mergeCell ref="D1317:E1317"/>
    <mergeCell ref="A1319:B1319"/>
    <mergeCell ref="D1319:E1319"/>
    <mergeCell ref="D1320:E1320"/>
    <mergeCell ref="A1295:F1295"/>
    <mergeCell ref="I1295:J1295"/>
    <mergeCell ref="A1313:B1313"/>
    <mergeCell ref="D1313:E1313"/>
    <mergeCell ref="D1314:E1314"/>
    <mergeCell ref="A1315:B1315"/>
    <mergeCell ref="A1274:J1274"/>
    <mergeCell ref="I1276:J1276"/>
    <mergeCell ref="A1285:J1285"/>
    <mergeCell ref="A1287:J1287"/>
    <mergeCell ref="I1288:J1288"/>
    <mergeCell ref="A1294:J1294"/>
    <mergeCell ref="A1254:J1254"/>
    <mergeCell ref="A1255:F1255"/>
    <mergeCell ref="I1255:J1255"/>
    <mergeCell ref="A1264:J1264"/>
    <mergeCell ref="A1265:E1265"/>
    <mergeCell ref="I1265:J1265"/>
    <mergeCell ref="A1234:J1234"/>
    <mergeCell ref="A1235:F1235"/>
    <mergeCell ref="I1235:J1235"/>
    <mergeCell ref="A1244:J1244"/>
    <mergeCell ref="A1245:F1245"/>
    <mergeCell ref="I1245:J1245"/>
    <mergeCell ref="A1214:J1214"/>
    <mergeCell ref="A1215:F1215"/>
    <mergeCell ref="I1215:J1215"/>
    <mergeCell ref="A1224:J1224"/>
    <mergeCell ref="A1225:F1225"/>
    <mergeCell ref="I1225:J1225"/>
    <mergeCell ref="I1185:J1185"/>
    <mergeCell ref="A1194:J1194"/>
    <mergeCell ref="A1195:E1195"/>
    <mergeCell ref="I1195:J1195"/>
    <mergeCell ref="A1204:J1204"/>
    <mergeCell ref="A1205:F1205"/>
    <mergeCell ref="I1205:J1205"/>
    <mergeCell ref="I1152:J1152"/>
    <mergeCell ref="A1162:J1162"/>
    <mergeCell ref="I1163:J1163"/>
    <mergeCell ref="A1172:J1172"/>
    <mergeCell ref="I1174:J1174"/>
    <mergeCell ref="A1183:J1183"/>
    <mergeCell ref="A1129:J1129"/>
    <mergeCell ref="A1131:J1131"/>
    <mergeCell ref="I1132:J1132"/>
    <mergeCell ref="A1143:J1143"/>
    <mergeCell ref="I1144:J1144"/>
    <mergeCell ref="A1151:J1151"/>
    <mergeCell ref="A1101:J1101"/>
    <mergeCell ref="I1102:J1102"/>
    <mergeCell ref="A1110:J1110"/>
    <mergeCell ref="I1111:J1111"/>
    <mergeCell ref="A1119:J1119"/>
    <mergeCell ref="A1120:F1120"/>
    <mergeCell ref="I1120:J1120"/>
    <mergeCell ref="I1072:J1072"/>
    <mergeCell ref="A1080:J1080"/>
    <mergeCell ref="I1081:J1081"/>
    <mergeCell ref="A1090:J1090"/>
    <mergeCell ref="A1092:J1092"/>
    <mergeCell ref="I1093:J1093"/>
    <mergeCell ref="A1046:J1046"/>
    <mergeCell ref="I1047:J1047"/>
    <mergeCell ref="A1057:J1057"/>
    <mergeCell ref="I1058:J1058"/>
    <mergeCell ref="A1069:J1069"/>
    <mergeCell ref="A1071:J1071"/>
    <mergeCell ref="I1012:J1012"/>
    <mergeCell ref="A1022:J1022"/>
    <mergeCell ref="A1024:J1024"/>
    <mergeCell ref="I1025:J1025"/>
    <mergeCell ref="A1035:J1035"/>
    <mergeCell ref="I1036:J1036"/>
    <mergeCell ref="A1009:J1009"/>
    <mergeCell ref="A1011:J1011"/>
    <mergeCell ref="A989:J989"/>
    <mergeCell ref="A990:E990"/>
    <mergeCell ref="I990:J990"/>
    <mergeCell ref="I999:J999"/>
    <mergeCell ref="A1004:A1005"/>
    <mergeCell ref="C1004:C1005"/>
    <mergeCell ref="D1004:D1005"/>
    <mergeCell ref="E1004:E1005"/>
    <mergeCell ref="L967:L972"/>
    <mergeCell ref="A969:A970"/>
    <mergeCell ref="A976:J976"/>
    <mergeCell ref="A978:J978"/>
    <mergeCell ref="I979:J979"/>
    <mergeCell ref="A987:J987"/>
    <mergeCell ref="A953:J953"/>
    <mergeCell ref="A954:E954"/>
    <mergeCell ref="I954:J954"/>
    <mergeCell ref="A960:J960"/>
    <mergeCell ref="A962:J962"/>
    <mergeCell ref="I963:J963"/>
    <mergeCell ref="A922:A923"/>
    <mergeCell ref="A926:J926"/>
    <mergeCell ref="I927:J927"/>
    <mergeCell ref="A944:J944"/>
    <mergeCell ref="I945:J945"/>
    <mergeCell ref="A951:J951"/>
    <mergeCell ref="A904:J904"/>
    <mergeCell ref="I905:J905"/>
    <mergeCell ref="A912:J912"/>
    <mergeCell ref="A914:J914"/>
    <mergeCell ref="I915:J915"/>
    <mergeCell ref="A919:A920"/>
    <mergeCell ref="A894:J894"/>
    <mergeCell ref="A897:A899"/>
    <mergeCell ref="B897:B899"/>
    <mergeCell ref="C897:C899"/>
    <mergeCell ref="D897:G897"/>
    <mergeCell ref="H897:H899"/>
    <mergeCell ref="I897:I899"/>
    <mergeCell ref="J897:J899"/>
    <mergeCell ref="D898:D899"/>
    <mergeCell ref="E898:G898"/>
    <mergeCell ref="A881:J881"/>
    <mergeCell ref="A883:J883"/>
    <mergeCell ref="A887:B887"/>
    <mergeCell ref="C887:J887"/>
    <mergeCell ref="A890:J890"/>
    <mergeCell ref="A892:J892"/>
    <mergeCell ref="A876:B876"/>
    <mergeCell ref="D876:E876"/>
    <mergeCell ref="D877:E877"/>
    <mergeCell ref="A879:B879"/>
    <mergeCell ref="D879:E879"/>
    <mergeCell ref="D880:E880"/>
    <mergeCell ref="A855:F855"/>
    <mergeCell ref="I855:J855"/>
    <mergeCell ref="A873:B873"/>
    <mergeCell ref="D873:E873"/>
    <mergeCell ref="D874:E874"/>
    <mergeCell ref="A875:B875"/>
    <mergeCell ref="A834:J834"/>
    <mergeCell ref="I836:J836"/>
    <mergeCell ref="A845:J845"/>
    <mergeCell ref="A847:J847"/>
    <mergeCell ref="I848:J848"/>
    <mergeCell ref="A854:J854"/>
    <mergeCell ref="A814:J814"/>
    <mergeCell ref="A815:F815"/>
    <mergeCell ref="I815:J815"/>
    <mergeCell ref="A824:J824"/>
    <mergeCell ref="A825:E825"/>
    <mergeCell ref="I825:J825"/>
    <mergeCell ref="A794:J794"/>
    <mergeCell ref="A795:F795"/>
    <mergeCell ref="I795:J795"/>
    <mergeCell ref="A804:J804"/>
    <mergeCell ref="A805:F805"/>
    <mergeCell ref="I805:J805"/>
    <mergeCell ref="A774:J774"/>
    <mergeCell ref="A775:F775"/>
    <mergeCell ref="I775:J775"/>
    <mergeCell ref="A784:J784"/>
    <mergeCell ref="A785:F785"/>
    <mergeCell ref="I785:J785"/>
    <mergeCell ref="I745:J745"/>
    <mergeCell ref="A754:J754"/>
    <mergeCell ref="A755:E755"/>
    <mergeCell ref="I755:J755"/>
    <mergeCell ref="A764:J764"/>
    <mergeCell ref="A765:F765"/>
    <mergeCell ref="I765:J765"/>
    <mergeCell ref="I712:J712"/>
    <mergeCell ref="A722:J722"/>
    <mergeCell ref="I723:J723"/>
    <mergeCell ref="A732:J732"/>
    <mergeCell ref="I734:J734"/>
    <mergeCell ref="A743:J743"/>
    <mergeCell ref="A689:J689"/>
    <mergeCell ref="A691:J691"/>
    <mergeCell ref="I692:J692"/>
    <mergeCell ref="A703:J703"/>
    <mergeCell ref="I704:J704"/>
    <mergeCell ref="A711:J711"/>
    <mergeCell ref="A661:J661"/>
    <mergeCell ref="I662:J662"/>
    <mergeCell ref="A670:J670"/>
    <mergeCell ref="I671:J671"/>
    <mergeCell ref="A679:J679"/>
    <mergeCell ref="A680:F680"/>
    <mergeCell ref="I680:J680"/>
    <mergeCell ref="I632:J632"/>
    <mergeCell ref="A640:J640"/>
    <mergeCell ref="I641:J641"/>
    <mergeCell ref="A650:J650"/>
    <mergeCell ref="A652:J652"/>
    <mergeCell ref="I653:J653"/>
    <mergeCell ref="A606:J606"/>
    <mergeCell ref="I607:J607"/>
    <mergeCell ref="A617:J617"/>
    <mergeCell ref="I618:J618"/>
    <mergeCell ref="A629:J629"/>
    <mergeCell ref="A631:J631"/>
    <mergeCell ref="I572:J572"/>
    <mergeCell ref="A582:J582"/>
    <mergeCell ref="A584:J584"/>
    <mergeCell ref="I585:J585"/>
    <mergeCell ref="A595:J595"/>
    <mergeCell ref="I596:J596"/>
    <mergeCell ref="A569:J569"/>
    <mergeCell ref="A571:J571"/>
    <mergeCell ref="A549:J549"/>
    <mergeCell ref="A550:E550"/>
    <mergeCell ref="I550:J550"/>
    <mergeCell ref="I559:J559"/>
    <mergeCell ref="A564:A565"/>
    <mergeCell ref="C564:C565"/>
    <mergeCell ref="D564:D565"/>
    <mergeCell ref="E564:E565"/>
    <mergeCell ref="L527:L532"/>
    <mergeCell ref="A529:A530"/>
    <mergeCell ref="A536:J536"/>
    <mergeCell ref="A538:J538"/>
    <mergeCell ref="I539:J539"/>
    <mergeCell ref="A547:J547"/>
    <mergeCell ref="A513:J513"/>
    <mergeCell ref="A514:E514"/>
    <mergeCell ref="I514:J514"/>
    <mergeCell ref="A520:J520"/>
    <mergeCell ref="A522:J522"/>
    <mergeCell ref="I523:J523"/>
    <mergeCell ref="A482:A483"/>
    <mergeCell ref="A486:J486"/>
    <mergeCell ref="I487:J487"/>
    <mergeCell ref="A504:J504"/>
    <mergeCell ref="I505:J505"/>
    <mergeCell ref="A511:J511"/>
    <mergeCell ref="A464:J464"/>
    <mergeCell ref="I465:J465"/>
    <mergeCell ref="A472:J472"/>
    <mergeCell ref="A474:J474"/>
    <mergeCell ref="I475:J475"/>
    <mergeCell ref="A479:A480"/>
    <mergeCell ref="A454:J454"/>
    <mergeCell ref="A457:A459"/>
    <mergeCell ref="B457:B459"/>
    <mergeCell ref="C457:C459"/>
    <mergeCell ref="D457:G457"/>
    <mergeCell ref="H457:H459"/>
    <mergeCell ref="I457:I459"/>
    <mergeCell ref="J457:J459"/>
    <mergeCell ref="D458:D459"/>
    <mergeCell ref="E458:G458"/>
    <mergeCell ref="A441:J441"/>
    <mergeCell ref="A443:J443"/>
    <mergeCell ref="A447:B447"/>
    <mergeCell ref="C447:J447"/>
    <mergeCell ref="A450:J450"/>
    <mergeCell ref="A452:J452"/>
    <mergeCell ref="A436:B436"/>
    <mergeCell ref="D436:E436"/>
    <mergeCell ref="D437:E437"/>
    <mergeCell ref="A439:B439"/>
    <mergeCell ref="D439:E439"/>
    <mergeCell ref="D440:E440"/>
    <mergeCell ref="A415:F415"/>
    <mergeCell ref="I415:J415"/>
    <mergeCell ref="A433:B433"/>
    <mergeCell ref="D433:E433"/>
    <mergeCell ref="D434:E434"/>
    <mergeCell ref="A435:B435"/>
    <mergeCell ref="A394:J394"/>
    <mergeCell ref="I396:J396"/>
    <mergeCell ref="A405:J405"/>
    <mergeCell ref="A407:J407"/>
    <mergeCell ref="I408:J408"/>
    <mergeCell ref="A414:J414"/>
    <mergeCell ref="A374:J374"/>
    <mergeCell ref="A375:F375"/>
    <mergeCell ref="I375:J375"/>
    <mergeCell ref="A384:J384"/>
    <mergeCell ref="A385:E385"/>
    <mergeCell ref="I385:J385"/>
    <mergeCell ref="A354:J354"/>
    <mergeCell ref="A355:F355"/>
    <mergeCell ref="I355:J355"/>
    <mergeCell ref="A364:J364"/>
    <mergeCell ref="A365:F365"/>
    <mergeCell ref="I365:J365"/>
    <mergeCell ref="A334:J334"/>
    <mergeCell ref="A335:F335"/>
    <mergeCell ref="I335:J335"/>
    <mergeCell ref="A344:J344"/>
    <mergeCell ref="A345:F345"/>
    <mergeCell ref="I345:J345"/>
    <mergeCell ref="I305:J305"/>
    <mergeCell ref="A314:J314"/>
    <mergeCell ref="A315:E315"/>
    <mergeCell ref="I315:J315"/>
    <mergeCell ref="A324:J324"/>
    <mergeCell ref="A325:F325"/>
    <mergeCell ref="I325:J325"/>
    <mergeCell ref="I272:J272"/>
    <mergeCell ref="A282:J282"/>
    <mergeCell ref="I283:J283"/>
    <mergeCell ref="A292:J292"/>
    <mergeCell ref="I294:J294"/>
    <mergeCell ref="A303:J303"/>
    <mergeCell ref="A249:J249"/>
    <mergeCell ref="A251:J251"/>
    <mergeCell ref="I252:J252"/>
    <mergeCell ref="A263:J263"/>
    <mergeCell ref="I264:J264"/>
    <mergeCell ref="A271:J271"/>
    <mergeCell ref="A221:J221"/>
    <mergeCell ref="I222:J222"/>
    <mergeCell ref="A230:J230"/>
    <mergeCell ref="I231:J231"/>
    <mergeCell ref="A239:J239"/>
    <mergeCell ref="A240:F240"/>
    <mergeCell ref="I240:J240"/>
    <mergeCell ref="I192:J192"/>
    <mergeCell ref="A200:J200"/>
    <mergeCell ref="I201:J201"/>
    <mergeCell ref="A210:J210"/>
    <mergeCell ref="A212:J212"/>
    <mergeCell ref="I213:J213"/>
    <mergeCell ref="A166:J166"/>
    <mergeCell ref="I167:J167"/>
    <mergeCell ref="A177:J177"/>
    <mergeCell ref="I178:J178"/>
    <mergeCell ref="A189:J189"/>
    <mergeCell ref="A191:J191"/>
    <mergeCell ref="I132:J132"/>
    <mergeCell ref="A142:J142"/>
    <mergeCell ref="A144:J144"/>
    <mergeCell ref="I145:J145"/>
    <mergeCell ref="A155:J155"/>
    <mergeCell ref="I156:J156"/>
    <mergeCell ref="A129:J129"/>
    <mergeCell ref="A131:J131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rowBreaks count="1" manualBreakCount="1">
    <brk id="44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7030A0"/>
  </sheetPr>
  <dimension ref="A1:T1314"/>
  <sheetViews>
    <sheetView view="pageBreakPreview" zoomScale="60" workbookViewId="0">
      <selection activeCell="F384" sqref="F384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22.44140625" style="149" customWidth="1"/>
    <col min="4" max="4" width="18.44140625" style="149" customWidth="1"/>
    <col min="5" max="5" width="22.44140625" style="149" customWidth="1"/>
    <col min="6" max="6" width="23.5546875" style="149" customWidth="1"/>
    <col min="7" max="7" width="4.33203125" style="149" customWidth="1"/>
    <col min="8" max="8" width="5.5546875" style="149" customWidth="1"/>
    <col min="9" max="9" width="18.88671875" style="149" customWidth="1"/>
    <col min="10" max="10" width="18.5546875" style="149" customWidth="1"/>
    <col min="11" max="11" width="21.88671875" style="150" customWidth="1"/>
    <col min="12" max="12" width="19.88671875" style="149" customWidth="1"/>
    <col min="13" max="13" width="21.332031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 ht="23.25" customHeight="1">
      <c r="A1" s="1987" t="str">
        <f>'МЗ ОБ+ФБ'!A1:J1</f>
        <v>Муниципальное бюджетное общеобразовательное учреждение "Кингисеппская средняя общеобразовательная школа № 4"</v>
      </c>
      <c r="B1" s="1987"/>
      <c r="C1" s="1987"/>
      <c r="D1" s="1987"/>
      <c r="E1" s="1987"/>
      <c r="F1" s="1987"/>
      <c r="G1" s="1987"/>
      <c r="H1" s="1987"/>
      <c r="I1" s="1987"/>
      <c r="J1" s="1987"/>
      <c r="K1" s="198"/>
    </row>
    <row r="3" spans="1:11">
      <c r="A3" s="1959" t="s">
        <v>130</v>
      </c>
      <c r="B3" s="1959"/>
      <c r="C3" s="1959"/>
      <c r="D3" s="1959"/>
      <c r="E3" s="1959"/>
      <c r="F3" s="1959"/>
      <c r="G3" s="1959"/>
      <c r="H3" s="1959"/>
      <c r="I3" s="1959"/>
      <c r="J3" s="1959"/>
      <c r="K3" s="199"/>
    </row>
    <row r="5" spans="1:11">
      <c r="A5" s="193"/>
      <c r="B5" s="193"/>
      <c r="C5" s="193"/>
      <c r="D5" s="193"/>
      <c r="E5" s="193"/>
      <c r="F5" s="193"/>
      <c r="G5" s="151" t="s">
        <v>161</v>
      </c>
      <c r="H5" s="16"/>
      <c r="I5" s="152"/>
      <c r="J5" s="16" t="s">
        <v>1057</v>
      </c>
      <c r="K5" s="200"/>
    </row>
    <row r="6" spans="1:11">
      <c r="B6" s="38"/>
    </row>
    <row r="7" spans="1:11" ht="23.25" customHeight="1">
      <c r="A7" s="1988" t="s">
        <v>148</v>
      </c>
      <c r="B7" s="1988"/>
      <c r="C7" s="1989" t="s">
        <v>154</v>
      </c>
      <c r="D7" s="1990"/>
      <c r="E7" s="1990"/>
      <c r="F7" s="1990"/>
      <c r="G7" s="1990"/>
      <c r="H7" s="1990"/>
      <c r="I7" s="1990"/>
      <c r="J7" s="1991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51" customHeight="1">
      <c r="A10" s="1992" t="s">
        <v>610</v>
      </c>
      <c r="B10" s="1992"/>
      <c r="C10" s="1992"/>
      <c r="D10" s="1992"/>
      <c r="E10" s="1992"/>
      <c r="F10" s="1992"/>
      <c r="G10" s="1992"/>
      <c r="H10" s="1992"/>
      <c r="I10" s="1992"/>
      <c r="J10" s="1992"/>
    </row>
    <row r="11" spans="1:1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 hidden="1">
      <c r="A12" s="1993" t="s">
        <v>894</v>
      </c>
      <c r="B12" s="1993"/>
      <c r="C12" s="1993"/>
      <c r="D12" s="1993"/>
      <c r="E12" s="1993"/>
      <c r="F12" s="1993"/>
      <c r="G12" s="1993"/>
      <c r="H12" s="1993"/>
      <c r="I12" s="1993"/>
      <c r="J12" s="1993"/>
      <c r="K12" s="205"/>
    </row>
    <row r="13" spans="1:11" hidden="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 hidden="1">
      <c r="A14" s="1995" t="s">
        <v>493</v>
      </c>
      <c r="B14" s="1995"/>
      <c r="C14" s="1995"/>
      <c r="D14" s="1995"/>
      <c r="E14" s="1995"/>
      <c r="F14" s="1995"/>
      <c r="G14" s="1995"/>
      <c r="H14" s="1995"/>
      <c r="I14" s="1995"/>
      <c r="J14" s="1995"/>
      <c r="K14" s="207"/>
    </row>
    <row r="15" spans="1:11" hidden="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 hidden="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 hidden="1">
      <c r="A17" s="1996" t="s">
        <v>77</v>
      </c>
      <c r="B17" s="1996" t="s">
        <v>75</v>
      </c>
      <c r="C17" s="1996" t="s">
        <v>76</v>
      </c>
      <c r="D17" s="1997" t="s">
        <v>69</v>
      </c>
      <c r="E17" s="1998"/>
      <c r="F17" s="1998"/>
      <c r="G17" s="1999"/>
      <c r="H17" s="2000" t="s">
        <v>70</v>
      </c>
      <c r="I17" s="2000" t="s">
        <v>78</v>
      </c>
      <c r="J17" s="2003" t="s">
        <v>541</v>
      </c>
      <c r="K17" s="39"/>
    </row>
    <row r="18" spans="1:17" hidden="1">
      <c r="A18" s="1980"/>
      <c r="B18" s="1980"/>
      <c r="C18" s="1980"/>
      <c r="D18" s="1996" t="s">
        <v>20</v>
      </c>
      <c r="E18" s="1997" t="s">
        <v>2</v>
      </c>
      <c r="F18" s="1998"/>
      <c r="G18" s="1999"/>
      <c r="H18" s="2001"/>
      <c r="I18" s="2001"/>
      <c r="J18" s="2003"/>
      <c r="K18" s="42"/>
    </row>
    <row r="19" spans="1:17" ht="409.6" hidden="1">
      <c r="A19" s="1981"/>
      <c r="B19" s="1981"/>
      <c r="C19" s="1981"/>
      <c r="D19" s="1981"/>
      <c r="E19" s="260" t="s">
        <v>71</v>
      </c>
      <c r="F19" s="260" t="s">
        <v>79</v>
      </c>
      <c r="G19" s="260" t="s">
        <v>72</v>
      </c>
      <c r="H19" s="2002"/>
      <c r="I19" s="2002"/>
      <c r="J19" s="2003"/>
      <c r="K19" s="273"/>
    </row>
    <row r="20" spans="1:17" hidden="1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273"/>
    </row>
    <row r="21" spans="1:17" hidden="1">
      <c r="A21" s="260" t="s">
        <v>142</v>
      </c>
      <c r="B21" s="31"/>
      <c r="C21" s="258"/>
      <c r="D21" s="258">
        <f>F21+G21+E21</f>
        <v>0</v>
      </c>
      <c r="E21" s="258"/>
      <c r="F21" s="258"/>
      <c r="G21" s="258">
        <f>ROUND((J21-K21)/12,2)</f>
        <v>0</v>
      </c>
      <c r="H21" s="258">
        <v>0</v>
      </c>
      <c r="I21" s="258"/>
      <c r="J21" s="21"/>
      <c r="K21" s="278">
        <f>ROUND((E21+F21)*12,2)</f>
        <v>0</v>
      </c>
      <c r="M21" s="157"/>
      <c r="N21" s="274"/>
      <c r="O21" s="280"/>
    </row>
    <row r="22" spans="1:17" s="160" customFormat="1" hidden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 hidden="1">
      <c r="K23" s="196"/>
    </row>
    <row r="24" spans="1:17" hidden="1">
      <c r="A24" s="1994" t="s">
        <v>497</v>
      </c>
      <c r="B24" s="1994"/>
      <c r="C24" s="1994"/>
      <c r="D24" s="1994"/>
      <c r="E24" s="1994"/>
      <c r="F24" s="1994"/>
      <c r="G24" s="1994"/>
      <c r="H24" s="1994"/>
      <c r="I24" s="1994"/>
      <c r="J24" s="1994"/>
      <c r="K24" s="197"/>
    </row>
    <row r="25" spans="1:17" hidden="1">
      <c r="A25" s="267"/>
      <c r="B25" s="267"/>
      <c r="C25" s="267"/>
      <c r="D25" s="267"/>
      <c r="E25" s="267"/>
      <c r="F25" s="267"/>
      <c r="G25" s="267"/>
      <c r="H25" s="267"/>
      <c r="I25" s="1986" t="s">
        <v>545</v>
      </c>
      <c r="J25" s="1986"/>
    </row>
    <row r="26" spans="1:17" ht="68.400000000000006" hidden="1">
      <c r="A26" s="35" t="s">
        <v>77</v>
      </c>
      <c r="B26" s="35" t="s">
        <v>67</v>
      </c>
      <c r="C26" s="260" t="s">
        <v>505</v>
      </c>
      <c r="D26" s="260" t="s">
        <v>506</v>
      </c>
      <c r="E26" s="260" t="s">
        <v>507</v>
      </c>
      <c r="G26" s="267"/>
      <c r="H26" s="267"/>
      <c r="I26" s="215" t="s">
        <v>186</v>
      </c>
      <c r="J26" s="215" t="s">
        <v>546</v>
      </c>
      <c r="K26" s="202"/>
    </row>
    <row r="27" spans="1:17" hidden="1">
      <c r="A27" s="173">
        <v>1</v>
      </c>
      <c r="B27" s="173">
        <v>2</v>
      </c>
      <c r="C27" s="195">
        <v>3</v>
      </c>
      <c r="D27" s="195">
        <v>4</v>
      </c>
      <c r="E27" s="195">
        <v>5</v>
      </c>
      <c r="G27" s="267"/>
      <c r="H27" s="267"/>
      <c r="I27" s="216"/>
      <c r="J27" s="215"/>
    </row>
    <row r="28" spans="1:17" ht="136.80000000000001" hidden="1">
      <c r="A28" s="166">
        <v>1</v>
      </c>
      <c r="B28" s="172" t="s">
        <v>496</v>
      </c>
      <c r="C28" s="258"/>
      <c r="D28" s="159">
        <v>12</v>
      </c>
      <c r="E28" s="167"/>
      <c r="G28" s="168"/>
      <c r="H28" s="169"/>
      <c r="I28" s="220"/>
      <c r="J28" s="220"/>
    </row>
    <row r="29" spans="1:17" hidden="1">
      <c r="A29" s="166">
        <v>2</v>
      </c>
      <c r="B29" s="172" t="s">
        <v>533</v>
      </c>
      <c r="C29" s="258"/>
      <c r="D29" s="159"/>
      <c r="E29" s="167"/>
      <c r="G29" s="168"/>
      <c r="H29" s="169"/>
      <c r="I29" s="220"/>
      <c r="J29" s="220"/>
    </row>
    <row r="30" spans="1:17" hidden="1">
      <c r="A30" s="229"/>
      <c r="B30" s="227" t="s">
        <v>73</v>
      </c>
      <c r="C30" s="230"/>
      <c r="D30" s="231"/>
      <c r="E30" s="228">
        <f>E29+E28</f>
        <v>0</v>
      </c>
      <c r="G30" s="267"/>
      <c r="H30" s="267"/>
      <c r="I30" s="217">
        <f>SUM(I28:I29)</f>
        <v>0</v>
      </c>
      <c r="J30" s="217">
        <f>SUM(J28:J29)</f>
        <v>0</v>
      </c>
    </row>
    <row r="31" spans="1:17" hidden="1"/>
    <row r="32" spans="1:17" hidden="1">
      <c r="A32" s="1993" t="s">
        <v>621</v>
      </c>
      <c r="B32" s="1993"/>
      <c r="C32" s="1993"/>
      <c r="D32" s="1993"/>
      <c r="E32" s="1993"/>
      <c r="F32" s="1993"/>
      <c r="G32" s="1993"/>
      <c r="H32" s="1993"/>
      <c r="I32" s="1993"/>
      <c r="J32" s="1993"/>
    </row>
    <row r="33" spans="1:17" hidden="1">
      <c r="A33" s="193"/>
      <c r="B33" s="193"/>
      <c r="C33" s="193"/>
      <c r="D33" s="193"/>
      <c r="E33" s="193"/>
      <c r="F33" s="193"/>
      <c r="G33" s="193"/>
      <c r="H33" s="193"/>
      <c r="I33" s="193"/>
      <c r="J33" s="193"/>
    </row>
    <row r="34" spans="1:17" hidden="1">
      <c r="A34" s="2009" t="s">
        <v>494</v>
      </c>
      <c r="B34" s="2009"/>
      <c r="C34" s="2009"/>
      <c r="D34" s="2009"/>
      <c r="E34" s="2009"/>
      <c r="F34" s="2009"/>
      <c r="G34" s="2009"/>
      <c r="H34" s="2009"/>
      <c r="I34" s="2009"/>
      <c r="J34" s="2009"/>
      <c r="K34" s="207"/>
    </row>
    <row r="35" spans="1:17" hidden="1">
      <c r="A35" s="256"/>
      <c r="B35" s="45"/>
      <c r="C35" s="256"/>
      <c r="D35" s="256"/>
      <c r="E35" s="256"/>
      <c r="F35" s="256"/>
      <c r="I35" s="1986" t="s">
        <v>545</v>
      </c>
      <c r="J35" s="1986"/>
      <c r="K35" s="193"/>
    </row>
    <row r="36" spans="1:17" ht="136.80000000000001" hidden="1">
      <c r="A36" s="260" t="s">
        <v>77</v>
      </c>
      <c r="B36" s="260" t="s">
        <v>67</v>
      </c>
      <c r="C36" s="260" t="s">
        <v>93</v>
      </c>
      <c r="D36" s="260" t="s">
        <v>91</v>
      </c>
      <c r="E36" s="260" t="s">
        <v>92</v>
      </c>
      <c r="F36" s="260" t="s">
        <v>133</v>
      </c>
      <c r="I36" s="215" t="s">
        <v>186</v>
      </c>
      <c r="J36" s="215" t="s">
        <v>546</v>
      </c>
      <c r="K36" s="204"/>
      <c r="O36" s="188"/>
    </row>
    <row r="37" spans="1:17" hidden="1">
      <c r="A37" s="195">
        <v>1</v>
      </c>
      <c r="B37" s="195">
        <v>2</v>
      </c>
      <c r="C37" s="195">
        <v>3</v>
      </c>
      <c r="D37" s="195">
        <v>4</v>
      </c>
      <c r="E37" s="195">
        <v>5</v>
      </c>
      <c r="F37" s="195">
        <v>6</v>
      </c>
      <c r="G37" s="160"/>
      <c r="H37" s="160"/>
      <c r="I37" s="218"/>
      <c r="J37" s="218"/>
      <c r="O37" s="188"/>
    </row>
    <row r="38" spans="1:17" ht="68.400000000000006" hidden="1">
      <c r="A38" s="260">
        <v>1</v>
      </c>
      <c r="B38" s="31" t="s">
        <v>81</v>
      </c>
      <c r="C38" s="260" t="s">
        <v>74</v>
      </c>
      <c r="D38" s="260" t="s">
        <v>74</v>
      </c>
      <c r="E38" s="260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 hidden="1">
      <c r="A39" s="2008" t="s">
        <v>82</v>
      </c>
      <c r="B39" s="31" t="s">
        <v>2</v>
      </c>
      <c r="C39" s="260"/>
      <c r="D39" s="260"/>
      <c r="E39" s="260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 hidden="1">
      <c r="A40" s="2008"/>
      <c r="B40" s="31" t="s">
        <v>83</v>
      </c>
      <c r="C40" s="260" t="e">
        <f>F40/E40/D40</f>
        <v>#DIV/0!</v>
      </c>
      <c r="D40" s="260"/>
      <c r="E40" s="260"/>
      <c r="F40" s="21"/>
      <c r="I40" s="225"/>
      <c r="J40" s="225"/>
      <c r="O40" s="188"/>
    </row>
    <row r="41" spans="1:17" ht="68.400000000000006" hidden="1">
      <c r="A41" s="260">
        <v>2</v>
      </c>
      <c r="B41" s="31" t="s">
        <v>87</v>
      </c>
      <c r="C41" s="260" t="s">
        <v>74</v>
      </c>
      <c r="D41" s="260" t="s">
        <v>74</v>
      </c>
      <c r="E41" s="260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 hidden="1">
      <c r="A42" s="2008" t="s">
        <v>88</v>
      </c>
      <c r="B42" s="31" t="s">
        <v>2</v>
      </c>
      <c r="C42" s="260"/>
      <c r="D42" s="260"/>
      <c r="E42" s="260"/>
      <c r="F42" s="21"/>
      <c r="I42" s="219"/>
      <c r="J42" s="219"/>
      <c r="O42" s="188"/>
    </row>
    <row r="43" spans="1:17" ht="68.400000000000006" hidden="1">
      <c r="A43" s="2008"/>
      <c r="B43" s="31" t="s">
        <v>83</v>
      </c>
      <c r="C43" s="260" t="e">
        <f t="shared" ref="C43" si="0">F43/E43/D43</f>
        <v>#DIV/0!</v>
      </c>
      <c r="D43" s="260"/>
      <c r="E43" s="260"/>
      <c r="F43" s="21"/>
      <c r="I43" s="225"/>
      <c r="J43" s="225"/>
      <c r="O43" s="188"/>
    </row>
    <row r="44" spans="1:17" hidden="1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 hidden="1">
      <c r="A45" s="38"/>
      <c r="B45" s="32"/>
      <c r="C45" s="38"/>
      <c r="D45" s="38"/>
      <c r="E45" s="38"/>
      <c r="F45" s="38"/>
      <c r="G45" s="203"/>
      <c r="O45" s="188"/>
    </row>
    <row r="46" spans="1:17" hidden="1">
      <c r="A46" s="2009" t="s">
        <v>491</v>
      </c>
      <c r="B46" s="2009"/>
      <c r="C46" s="2009"/>
      <c r="D46" s="2009"/>
      <c r="E46" s="2009"/>
      <c r="F46" s="2009"/>
      <c r="G46" s="2009"/>
      <c r="H46" s="2009"/>
      <c r="I46" s="2009"/>
      <c r="J46" s="2009"/>
      <c r="O46" s="188"/>
    </row>
    <row r="47" spans="1:17" hidden="1">
      <c r="A47" s="256"/>
      <c r="B47" s="45"/>
      <c r="C47" s="256"/>
      <c r="D47" s="256"/>
      <c r="E47" s="256"/>
      <c r="F47" s="256"/>
      <c r="I47" s="1986" t="s">
        <v>545</v>
      </c>
      <c r="J47" s="1986"/>
      <c r="O47" s="188"/>
    </row>
    <row r="48" spans="1:17" ht="136.80000000000001" hidden="1">
      <c r="A48" s="260" t="s">
        <v>77</v>
      </c>
      <c r="B48" s="260" t="s">
        <v>67</v>
      </c>
      <c r="C48" s="260" t="s">
        <v>536</v>
      </c>
      <c r="D48" s="260" t="s">
        <v>91</v>
      </c>
      <c r="E48" s="260" t="s">
        <v>92</v>
      </c>
      <c r="F48" s="260" t="s">
        <v>133</v>
      </c>
      <c r="I48" s="215" t="s">
        <v>186</v>
      </c>
      <c r="J48" s="215" t="s">
        <v>546</v>
      </c>
      <c r="K48" s="204"/>
      <c r="O48" s="188"/>
    </row>
    <row r="49" spans="1:17" hidden="1">
      <c r="A49" s="194">
        <v>1</v>
      </c>
      <c r="B49" s="194">
        <v>2</v>
      </c>
      <c r="C49" s="194">
        <v>3</v>
      </c>
      <c r="D49" s="194">
        <v>4</v>
      </c>
      <c r="E49" s="194">
        <v>5</v>
      </c>
      <c r="F49" s="194">
        <v>6</v>
      </c>
      <c r="G49" s="25"/>
      <c r="H49" s="25"/>
      <c r="I49" s="218"/>
      <c r="J49" s="218"/>
      <c r="O49" s="188"/>
    </row>
    <row r="50" spans="1:17" ht="68.400000000000006" hidden="1">
      <c r="A50" s="260">
        <v>1</v>
      </c>
      <c r="B50" s="31" t="s">
        <v>81</v>
      </c>
      <c r="C50" s="260" t="s">
        <v>74</v>
      </c>
      <c r="D50" s="260" t="s">
        <v>74</v>
      </c>
      <c r="E50" s="260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 hidden="1">
      <c r="A51" s="260"/>
      <c r="B51" s="31" t="s">
        <v>2</v>
      </c>
      <c r="C51" s="260"/>
      <c r="D51" s="260"/>
      <c r="E51" s="260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 hidden="1">
      <c r="A52" s="260" t="s">
        <v>82</v>
      </c>
      <c r="B52" s="31" t="s">
        <v>85</v>
      </c>
      <c r="C52" s="260" t="e">
        <f t="shared" ref="C52:C53" si="1">F52/E52/D52</f>
        <v>#DIV/0!</v>
      </c>
      <c r="D52" s="260"/>
      <c r="E52" s="260"/>
      <c r="F52" s="21"/>
      <c r="I52" s="225"/>
      <c r="J52" s="225"/>
      <c r="O52" s="188"/>
    </row>
    <row r="53" spans="1:17" ht="45.6" hidden="1">
      <c r="A53" s="260" t="s">
        <v>84</v>
      </c>
      <c r="B53" s="31" t="s">
        <v>86</v>
      </c>
      <c r="C53" s="260" t="e">
        <f t="shared" si="1"/>
        <v>#DIV/0!</v>
      </c>
      <c r="D53" s="260"/>
      <c r="E53" s="260"/>
      <c r="F53" s="21"/>
      <c r="I53" s="225"/>
      <c r="J53" s="225"/>
      <c r="O53" s="188"/>
    </row>
    <row r="54" spans="1:17" hidden="1">
      <c r="A54" s="260"/>
      <c r="B54" s="31"/>
      <c r="C54" s="260"/>
      <c r="D54" s="260"/>
      <c r="E54" s="260"/>
      <c r="F54" s="21"/>
      <c r="I54" s="225"/>
      <c r="J54" s="225"/>
      <c r="O54" s="188"/>
    </row>
    <row r="55" spans="1:17" hidden="1">
      <c r="A55" s="260"/>
      <c r="B55" s="31"/>
      <c r="C55" s="260"/>
      <c r="D55" s="260"/>
      <c r="E55" s="260"/>
      <c r="F55" s="21"/>
      <c r="I55" s="225"/>
      <c r="J55" s="225"/>
      <c r="O55" s="188"/>
    </row>
    <row r="56" spans="1:17" ht="68.400000000000006" hidden="1">
      <c r="A56" s="260">
        <v>2</v>
      </c>
      <c r="B56" s="31" t="s">
        <v>87</v>
      </c>
      <c r="C56" s="260" t="s">
        <v>74</v>
      </c>
      <c r="D56" s="260" t="s">
        <v>74</v>
      </c>
      <c r="E56" s="260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 hidden="1">
      <c r="A57" s="260"/>
      <c r="B57" s="31" t="s">
        <v>2</v>
      </c>
      <c r="C57" s="260"/>
      <c r="D57" s="260"/>
      <c r="E57" s="260"/>
      <c r="F57" s="21"/>
      <c r="I57" s="219"/>
      <c r="J57" s="219"/>
      <c r="O57" s="188"/>
    </row>
    <row r="58" spans="1:17" ht="45.6" hidden="1">
      <c r="A58" s="260" t="s">
        <v>88</v>
      </c>
      <c r="B58" s="31" t="s">
        <v>85</v>
      </c>
      <c r="C58" s="260" t="e">
        <f t="shared" ref="C58:C59" si="2">F58/E58/D58</f>
        <v>#DIV/0!</v>
      </c>
      <c r="D58" s="260"/>
      <c r="E58" s="260"/>
      <c r="F58" s="21"/>
      <c r="I58" s="225"/>
      <c r="J58" s="225"/>
      <c r="O58" s="188"/>
    </row>
    <row r="59" spans="1:17" ht="45.6" hidden="1">
      <c r="A59" s="260" t="s">
        <v>89</v>
      </c>
      <c r="B59" s="31" t="s">
        <v>86</v>
      </c>
      <c r="C59" s="260" t="e">
        <f t="shared" si="2"/>
        <v>#DIV/0!</v>
      </c>
      <c r="D59" s="260"/>
      <c r="E59" s="260"/>
      <c r="F59" s="21"/>
      <c r="I59" s="225"/>
      <c r="J59" s="225"/>
      <c r="O59" s="188"/>
    </row>
    <row r="60" spans="1:17" hidden="1">
      <c r="A60" s="260"/>
      <c r="B60" s="31"/>
      <c r="C60" s="260"/>
      <c r="D60" s="260"/>
      <c r="E60" s="260"/>
      <c r="F60" s="21"/>
      <c r="I60" s="225"/>
      <c r="J60" s="225"/>
      <c r="O60" s="188"/>
    </row>
    <row r="61" spans="1:17" hidden="1">
      <c r="A61" s="260"/>
      <c r="B61" s="31"/>
      <c r="C61" s="260"/>
      <c r="D61" s="260"/>
      <c r="E61" s="260"/>
      <c r="F61" s="21"/>
      <c r="I61" s="225"/>
      <c r="J61" s="225"/>
      <c r="O61" s="188"/>
    </row>
    <row r="62" spans="1:17" hidden="1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 hidden="1">
      <c r="A63" s="38"/>
      <c r="B63" s="32"/>
      <c r="C63" s="38"/>
      <c r="D63" s="38"/>
      <c r="E63" s="38"/>
      <c r="F63" s="38"/>
      <c r="O63" s="188"/>
    </row>
    <row r="64" spans="1:17" hidden="1">
      <c r="A64" s="2009" t="s">
        <v>492</v>
      </c>
      <c r="B64" s="2009"/>
      <c r="C64" s="2009"/>
      <c r="D64" s="2009"/>
      <c r="E64" s="2009"/>
      <c r="F64" s="2009"/>
      <c r="G64" s="2009"/>
      <c r="H64" s="2009"/>
      <c r="I64" s="2009"/>
      <c r="J64" s="2009"/>
      <c r="O64" s="188"/>
    </row>
    <row r="65" spans="1:17" hidden="1">
      <c r="A65" s="256"/>
      <c r="B65" s="45"/>
      <c r="C65" s="256"/>
      <c r="D65" s="256"/>
      <c r="E65" s="256"/>
      <c r="F65" s="256"/>
      <c r="I65" s="1986" t="s">
        <v>545</v>
      </c>
      <c r="J65" s="1986"/>
      <c r="O65" s="188"/>
    </row>
    <row r="66" spans="1:17" ht="114" hidden="1">
      <c r="A66" s="260" t="s">
        <v>77</v>
      </c>
      <c r="B66" s="260" t="s">
        <v>67</v>
      </c>
      <c r="C66" s="260" t="s">
        <v>96</v>
      </c>
      <c r="D66" s="260" t="s">
        <v>94</v>
      </c>
      <c r="E66" s="260" t="s">
        <v>97</v>
      </c>
      <c r="F66" s="260" t="s">
        <v>95</v>
      </c>
      <c r="I66" s="215" t="s">
        <v>186</v>
      </c>
      <c r="J66" s="215" t="s">
        <v>546</v>
      </c>
      <c r="K66" s="204"/>
      <c r="O66" s="188"/>
    </row>
    <row r="67" spans="1:17" hidden="1">
      <c r="A67" s="195">
        <v>1</v>
      </c>
      <c r="B67" s="195">
        <v>2</v>
      </c>
      <c r="C67" s="195">
        <v>3</v>
      </c>
      <c r="D67" s="195">
        <v>4</v>
      </c>
      <c r="E67" s="195">
        <v>5</v>
      </c>
      <c r="F67" s="195">
        <v>6</v>
      </c>
      <c r="G67" s="160"/>
      <c r="H67" s="160"/>
      <c r="I67" s="218"/>
      <c r="J67" s="218"/>
      <c r="O67" s="188"/>
    </row>
    <row r="68" spans="1:17" hidden="1">
      <c r="A68" s="260">
        <v>1</v>
      </c>
      <c r="B68" s="31" t="s">
        <v>98</v>
      </c>
      <c r="C68" s="260"/>
      <c r="D68" s="260"/>
      <c r="E68" s="260">
        <v>50</v>
      </c>
      <c r="F68" s="21">
        <f>E68*D68*C68</f>
        <v>0</v>
      </c>
      <c r="I68" s="220"/>
      <c r="J68" s="220"/>
      <c r="O68" s="188"/>
    </row>
    <row r="69" spans="1:17" s="160" customFormat="1" hidden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 hidden="1">
      <c r="O70" s="188"/>
    </row>
    <row r="71" spans="1:17" ht="58.5" hidden="1" customHeight="1">
      <c r="A71" s="2010" t="s">
        <v>620</v>
      </c>
      <c r="B71" s="2010"/>
      <c r="C71" s="2010"/>
      <c r="D71" s="2010"/>
      <c r="E71" s="2010"/>
      <c r="F71" s="2010"/>
      <c r="G71" s="2010"/>
      <c r="H71" s="2010"/>
      <c r="I71" s="2010"/>
      <c r="J71" s="2010"/>
      <c r="O71" s="188"/>
    </row>
    <row r="72" spans="1:17" hidden="1">
      <c r="A72" s="263"/>
      <c r="B72" s="263"/>
      <c r="C72" s="263"/>
      <c r="D72" s="263"/>
      <c r="E72" s="263"/>
      <c r="F72" s="263"/>
      <c r="G72" s="263"/>
      <c r="H72" s="263"/>
      <c r="I72" s="263"/>
      <c r="J72" s="263"/>
    </row>
    <row r="73" spans="1:17" hidden="1">
      <c r="A73" s="2004" t="s">
        <v>491</v>
      </c>
      <c r="B73" s="2004"/>
      <c r="C73" s="2004"/>
      <c r="D73" s="2004"/>
      <c r="E73" s="2004"/>
      <c r="F73" s="2004"/>
      <c r="G73" s="2004"/>
      <c r="H73" s="2004"/>
      <c r="I73" s="2004"/>
      <c r="J73" s="2004"/>
      <c r="K73" s="206"/>
    </row>
    <row r="74" spans="1:17" hidden="1">
      <c r="A74" s="2012"/>
      <c r="B74" s="2012"/>
      <c r="C74" s="2012"/>
      <c r="D74" s="2012"/>
      <c r="E74" s="2012"/>
      <c r="F74" s="38"/>
      <c r="I74" s="1986" t="s">
        <v>545</v>
      </c>
      <c r="J74" s="1986"/>
      <c r="K74" s="263"/>
    </row>
    <row r="75" spans="1:17" ht="68.400000000000006" hidden="1">
      <c r="A75" s="260" t="s">
        <v>68</v>
      </c>
      <c r="B75" s="260" t="s">
        <v>67</v>
      </c>
      <c r="C75" s="260" t="s">
        <v>80</v>
      </c>
      <c r="D75" s="260" t="s">
        <v>128</v>
      </c>
      <c r="E75" s="260" t="s">
        <v>129</v>
      </c>
      <c r="I75" s="215" t="s">
        <v>186</v>
      </c>
      <c r="J75" s="215" t="s">
        <v>546</v>
      </c>
      <c r="K75" s="163"/>
    </row>
    <row r="76" spans="1:17" hidden="1">
      <c r="A76" s="195">
        <v>1</v>
      </c>
      <c r="B76" s="195">
        <v>2</v>
      </c>
      <c r="C76" s="195">
        <v>3</v>
      </c>
      <c r="D76" s="195">
        <v>4</v>
      </c>
      <c r="E76" s="195">
        <v>5</v>
      </c>
      <c r="F76" s="160"/>
      <c r="G76" s="160"/>
      <c r="H76" s="160"/>
      <c r="I76" s="218"/>
      <c r="J76" s="218"/>
    </row>
    <row r="77" spans="1:17" ht="114" hidden="1">
      <c r="A77" s="260">
        <v>1</v>
      </c>
      <c r="B77" s="31" t="s">
        <v>163</v>
      </c>
      <c r="C77" s="260"/>
      <c r="D77" s="258" t="e">
        <f>E77/C77</f>
        <v>#DIV/0!</v>
      </c>
      <c r="E77" s="258"/>
      <c r="I77" s="220"/>
      <c r="J77" s="220"/>
    </row>
    <row r="78" spans="1:17" s="160" customFormat="1" hidden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79" spans="1:17" hidden="1"/>
    <row r="80" spans="1:17" ht="60" hidden="1" customHeight="1">
      <c r="A80" s="2010" t="s">
        <v>619</v>
      </c>
      <c r="B80" s="2010"/>
      <c r="C80" s="2010"/>
      <c r="D80" s="2010"/>
      <c r="E80" s="2010"/>
      <c r="F80" s="2010"/>
      <c r="G80" s="2010"/>
      <c r="H80" s="2010"/>
      <c r="I80" s="2010"/>
      <c r="J80" s="2010"/>
    </row>
    <row r="81" spans="1:17" hidden="1">
      <c r="A81" s="38"/>
      <c r="B81" s="32"/>
      <c r="C81" s="38"/>
      <c r="D81" s="38"/>
      <c r="E81" s="38"/>
      <c r="F81" s="38"/>
    </row>
    <row r="82" spans="1:17" hidden="1">
      <c r="A82" s="2004" t="s">
        <v>495</v>
      </c>
      <c r="B82" s="2004"/>
      <c r="C82" s="2004"/>
      <c r="D82" s="2004"/>
      <c r="E82" s="2004"/>
      <c r="F82" s="2004"/>
      <c r="G82" s="2004"/>
      <c r="H82" s="2004"/>
      <c r="I82" s="2004"/>
      <c r="J82" s="2004"/>
      <c r="K82" s="206"/>
    </row>
    <row r="83" spans="1:17" hidden="1">
      <c r="A83" s="44"/>
      <c r="B83" s="32"/>
      <c r="C83" s="38"/>
      <c r="D83" s="38"/>
      <c r="E83" s="38"/>
      <c r="F83" s="38"/>
      <c r="I83" s="1986" t="s">
        <v>545</v>
      </c>
      <c r="J83" s="1986"/>
    </row>
    <row r="84" spans="1:17" ht="114" hidden="1">
      <c r="A84" s="260" t="s">
        <v>77</v>
      </c>
      <c r="B84" s="260" t="s">
        <v>99</v>
      </c>
      <c r="C84" s="260" t="s">
        <v>106</v>
      </c>
      <c r="D84" s="260" t="s">
        <v>107</v>
      </c>
      <c r="F84" s="38"/>
      <c r="I84" s="215" t="s">
        <v>186</v>
      </c>
      <c r="J84" s="215" t="s">
        <v>546</v>
      </c>
    </row>
    <row r="85" spans="1:17" hidden="1">
      <c r="A85" s="195">
        <v>1</v>
      </c>
      <c r="B85" s="195">
        <v>2</v>
      </c>
      <c r="C85" s="195">
        <v>3</v>
      </c>
      <c r="D85" s="195">
        <v>4</v>
      </c>
      <c r="E85" s="160"/>
      <c r="F85" s="14"/>
      <c r="G85" s="160"/>
      <c r="H85" s="160"/>
      <c r="I85" s="215"/>
      <c r="J85" s="215"/>
    </row>
    <row r="86" spans="1:17" ht="45.6" hidden="1">
      <c r="A86" s="264">
        <v>1</v>
      </c>
      <c r="B86" s="47" t="s">
        <v>100</v>
      </c>
      <c r="C86" s="264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 hidden="1">
      <c r="A87" s="260" t="s">
        <v>82</v>
      </c>
      <c r="B87" s="31" t="s">
        <v>101</v>
      </c>
      <c r="C87" s="258">
        <f>J22+E28</f>
        <v>0</v>
      </c>
      <c r="D87" s="258"/>
      <c r="E87" s="149"/>
      <c r="F87" s="38"/>
      <c r="G87" s="149"/>
      <c r="H87" s="149"/>
      <c r="I87" s="220"/>
      <c r="J87" s="220"/>
      <c r="K87" s="156">
        <f>C87*0.22</f>
        <v>0</v>
      </c>
      <c r="L87" s="2021" t="s">
        <v>176</v>
      </c>
      <c r="O87" s="283"/>
      <c r="P87" s="283"/>
      <c r="Q87" s="283"/>
    </row>
    <row r="88" spans="1:17" ht="45.6" hidden="1">
      <c r="A88" s="264">
        <v>2</v>
      </c>
      <c r="B88" s="47" t="s">
        <v>102</v>
      </c>
      <c r="C88" s="264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21"/>
    </row>
    <row r="89" spans="1:17" hidden="1">
      <c r="A89" s="2008" t="s">
        <v>88</v>
      </c>
      <c r="B89" s="31" t="s">
        <v>2</v>
      </c>
      <c r="C89" s="260"/>
      <c r="D89" s="258"/>
      <c r="F89" s="38"/>
      <c r="I89" s="220"/>
      <c r="J89" s="220"/>
      <c r="K89" s="156"/>
      <c r="L89" s="2021"/>
      <c r="N89" s="48"/>
      <c r="O89" s="48"/>
      <c r="P89" s="48"/>
      <c r="Q89" s="48"/>
    </row>
    <row r="90" spans="1:17" ht="68.400000000000006" hidden="1">
      <c r="A90" s="2008"/>
      <c r="B90" s="31" t="s">
        <v>103</v>
      </c>
      <c r="C90" s="23">
        <f>C87</f>
        <v>0</v>
      </c>
      <c r="D90" s="258"/>
      <c r="F90" s="38"/>
      <c r="I90" s="220"/>
      <c r="J90" s="220"/>
      <c r="K90" s="156">
        <f>C90*0.029</f>
        <v>0</v>
      </c>
      <c r="L90" s="2021"/>
      <c r="N90" s="48"/>
      <c r="O90" s="48"/>
      <c r="P90" s="48"/>
      <c r="Q90" s="48"/>
    </row>
    <row r="91" spans="1:17" ht="68.400000000000006" hidden="1">
      <c r="A91" s="260" t="s">
        <v>90</v>
      </c>
      <c r="B91" s="31" t="s">
        <v>104</v>
      </c>
      <c r="C91" s="258">
        <f>C87</f>
        <v>0</v>
      </c>
      <c r="D91" s="258"/>
      <c r="F91" s="38"/>
      <c r="I91" s="220"/>
      <c r="J91" s="220"/>
      <c r="K91" s="156">
        <f>C91*0.002</f>
        <v>0</v>
      </c>
      <c r="L91" s="2021"/>
      <c r="N91" s="48"/>
      <c r="O91" s="48"/>
      <c r="P91" s="48"/>
      <c r="Q91" s="48"/>
    </row>
    <row r="92" spans="1:17" ht="68.400000000000006" hidden="1">
      <c r="A92" s="264">
        <v>3</v>
      </c>
      <c r="B92" s="47" t="s">
        <v>105</v>
      </c>
      <c r="C92" s="258">
        <f>C87</f>
        <v>0</v>
      </c>
      <c r="D92" s="258"/>
      <c r="F92" s="38"/>
      <c r="I92" s="220"/>
      <c r="J92" s="220"/>
      <c r="K92" s="156">
        <f>C92*0.051</f>
        <v>0</v>
      </c>
      <c r="L92" s="2021"/>
      <c r="N92" s="48"/>
      <c r="O92" s="48"/>
      <c r="P92" s="48"/>
      <c r="Q92" s="48"/>
    </row>
    <row r="93" spans="1:17" hidden="1">
      <c r="A93" s="264">
        <v>4</v>
      </c>
      <c r="B93" s="47" t="s">
        <v>165</v>
      </c>
      <c r="C93" s="258"/>
      <c r="D93" s="258"/>
      <c r="F93" s="38"/>
      <c r="I93" s="220"/>
      <c r="J93" s="220"/>
      <c r="N93" s="48"/>
      <c r="O93" s="48"/>
      <c r="P93" s="48"/>
      <c r="Q93" s="48"/>
    </row>
    <row r="94" spans="1:17" hidden="1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5" spans="1:17" hidden="1"/>
    <row r="96" spans="1:17" ht="60" hidden="1" customHeight="1">
      <c r="A96" s="2011" t="s">
        <v>618</v>
      </c>
      <c r="B96" s="2011"/>
      <c r="C96" s="2011"/>
      <c r="D96" s="2011"/>
      <c r="E96" s="2011"/>
      <c r="F96" s="2011"/>
      <c r="G96" s="2011"/>
      <c r="H96" s="2011"/>
      <c r="I96" s="2011"/>
      <c r="J96" s="2011"/>
    </row>
    <row r="97" spans="1:20" hidden="1"/>
    <row r="98" spans="1:20" hidden="1">
      <c r="A98" s="1994" t="s">
        <v>535</v>
      </c>
      <c r="B98" s="1994"/>
      <c r="C98" s="1994"/>
      <c r="D98" s="1994"/>
      <c r="E98" s="1994"/>
      <c r="F98" s="1994"/>
      <c r="G98" s="1994"/>
      <c r="H98" s="1994"/>
      <c r="I98" s="1994"/>
      <c r="J98" s="1994"/>
      <c r="K98" s="208"/>
    </row>
    <row r="99" spans="1:20" hidden="1">
      <c r="A99" s="267"/>
      <c r="B99" s="267"/>
      <c r="C99" s="267"/>
      <c r="D99" s="267"/>
      <c r="E99" s="267"/>
      <c r="F99" s="267"/>
      <c r="G99" s="267"/>
      <c r="H99" s="267"/>
      <c r="I99" s="1986" t="s">
        <v>545</v>
      </c>
      <c r="J99" s="1986"/>
    </row>
    <row r="100" spans="1:20" ht="68.400000000000006" hidden="1">
      <c r="A100" s="35" t="s">
        <v>77</v>
      </c>
      <c r="B100" s="35" t="s">
        <v>67</v>
      </c>
      <c r="C100" s="260" t="s">
        <v>505</v>
      </c>
      <c r="D100" s="260" t="s">
        <v>506</v>
      </c>
      <c r="E100" s="260" t="s">
        <v>168</v>
      </c>
      <c r="G100" s="267"/>
      <c r="H100" s="267"/>
      <c r="I100" s="215" t="s">
        <v>186</v>
      </c>
      <c r="J100" s="215" t="s">
        <v>546</v>
      </c>
      <c r="K100" s="202"/>
    </row>
    <row r="101" spans="1:20" hidden="1">
      <c r="A101" s="173">
        <v>1</v>
      </c>
      <c r="B101" s="173">
        <v>2</v>
      </c>
      <c r="C101" s="195">
        <v>3</v>
      </c>
      <c r="D101" s="195">
        <v>4</v>
      </c>
      <c r="E101" s="195">
        <v>5</v>
      </c>
      <c r="G101" s="267"/>
      <c r="H101" s="267"/>
      <c r="I101" s="220"/>
      <c r="J101" s="220"/>
    </row>
    <row r="102" spans="1:20" ht="68.400000000000006" hidden="1">
      <c r="A102" s="166">
        <v>1</v>
      </c>
      <c r="B102" s="183" t="s">
        <v>539</v>
      </c>
      <c r="C102" s="25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91.2" hidden="1">
      <c r="A103" s="166">
        <v>2</v>
      </c>
      <c r="B103" s="183" t="s">
        <v>537</v>
      </c>
      <c r="C103" s="25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91.2" hidden="1">
      <c r="A104" s="166">
        <v>3</v>
      </c>
      <c r="B104" s="183" t="s">
        <v>538</v>
      </c>
      <c r="C104" s="25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 hidden="1">
      <c r="A105" s="229"/>
      <c r="B105" s="227" t="s">
        <v>73</v>
      </c>
      <c r="C105" s="230"/>
      <c r="D105" s="231"/>
      <c r="E105" s="228">
        <f>E102</f>
        <v>0</v>
      </c>
      <c r="G105" s="267"/>
      <c r="H105" s="267"/>
      <c r="I105" s="217">
        <f>I102</f>
        <v>0</v>
      </c>
      <c r="J105" s="217">
        <f>J102</f>
        <v>0</v>
      </c>
    </row>
    <row r="106" spans="1:20" hidden="1"/>
    <row r="107" spans="1:20" hidden="1">
      <c r="A107" s="2011" t="s">
        <v>617</v>
      </c>
      <c r="B107" s="2011"/>
      <c r="C107" s="2011"/>
      <c r="D107" s="2011"/>
      <c r="E107" s="2011"/>
      <c r="F107" s="2011"/>
      <c r="G107" s="2011"/>
      <c r="H107" s="2011"/>
      <c r="I107" s="2011"/>
      <c r="J107" s="2011"/>
    </row>
    <row r="108" spans="1:20" hidden="1"/>
    <row r="109" spans="1:20" hidden="1">
      <c r="A109" s="2004" t="s">
        <v>504</v>
      </c>
      <c r="B109" s="2004"/>
      <c r="C109" s="2004"/>
      <c r="D109" s="2004"/>
      <c r="E109" s="2004"/>
      <c r="F109" s="2004"/>
      <c r="G109" s="2004"/>
      <c r="H109" s="2004"/>
      <c r="I109" s="2004"/>
      <c r="J109" s="2004"/>
      <c r="K109" s="208"/>
    </row>
    <row r="110" spans="1:20" hidden="1">
      <c r="A110" s="2015"/>
      <c r="B110" s="2015"/>
      <c r="C110" s="2015"/>
      <c r="D110" s="2015"/>
      <c r="E110" s="2015"/>
      <c r="F110" s="38"/>
      <c r="G110" s="33"/>
      <c r="H110" s="33"/>
      <c r="I110" s="1986" t="s">
        <v>545</v>
      </c>
      <c r="J110" s="1986"/>
    </row>
    <row r="111" spans="1:20" s="33" customFormat="1" ht="91.2" hidden="1">
      <c r="A111" s="260" t="s">
        <v>77</v>
      </c>
      <c r="B111" s="260" t="s">
        <v>67</v>
      </c>
      <c r="C111" s="260" t="s">
        <v>111</v>
      </c>
      <c r="D111" s="260" t="s">
        <v>108</v>
      </c>
      <c r="E111" s="260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 hidden="1">
      <c r="A112" s="195">
        <v>1</v>
      </c>
      <c r="B112" s="195">
        <v>2</v>
      </c>
      <c r="C112" s="195">
        <v>3</v>
      </c>
      <c r="D112" s="195">
        <v>4</v>
      </c>
      <c r="E112" s="195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 hidden="1">
      <c r="A113" s="260">
        <v>1</v>
      </c>
      <c r="B113" s="31" t="s">
        <v>109</v>
      </c>
      <c r="C113" s="176">
        <f>C115</f>
        <v>0</v>
      </c>
      <c r="D113" s="35">
        <f>D115</f>
        <v>1.5</v>
      </c>
      <c r="E113" s="176">
        <f>E115</f>
        <v>0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 hidden="1">
      <c r="A114" s="260"/>
      <c r="B114" s="31" t="s">
        <v>110</v>
      </c>
      <c r="C114" s="258"/>
      <c r="D114" s="260"/>
      <c r="E114" s="25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 hidden="1">
      <c r="A115" s="260"/>
      <c r="B115" s="31" t="s">
        <v>503</v>
      </c>
      <c r="C115" s="258"/>
      <c r="D115" s="260">
        <v>1.5</v>
      </c>
      <c r="E115" s="258"/>
      <c r="I115" s="220"/>
      <c r="J115" s="220"/>
      <c r="K115" s="37" t="s">
        <v>624</v>
      </c>
      <c r="L115" s="57"/>
      <c r="M115" s="57"/>
      <c r="O115" s="284"/>
      <c r="P115" s="291"/>
      <c r="Q115" s="291"/>
      <c r="R115" s="174"/>
      <c r="S115" s="174"/>
      <c r="T115" s="174"/>
    </row>
    <row r="116" spans="1:20" s="33" customFormat="1" hidden="1">
      <c r="A116" s="226"/>
      <c r="B116" s="227" t="s">
        <v>73</v>
      </c>
      <c r="C116" s="226" t="s">
        <v>74</v>
      </c>
      <c r="D116" s="226" t="s">
        <v>74</v>
      </c>
      <c r="E116" s="228">
        <f>E113</f>
        <v>0</v>
      </c>
      <c r="I116" s="217">
        <f>I113</f>
        <v>0</v>
      </c>
      <c r="J116" s="217">
        <f>J113</f>
        <v>0</v>
      </c>
      <c r="K116" s="37"/>
      <c r="L116" s="57"/>
      <c r="M116" s="57"/>
      <c r="O116" s="284"/>
      <c r="P116" s="291"/>
      <c r="Q116" s="291"/>
      <c r="R116" s="174"/>
      <c r="S116" s="174"/>
      <c r="T116" s="174"/>
    </row>
    <row r="117" spans="1:20" s="33" customFormat="1" hidden="1">
      <c r="A117" s="49"/>
      <c r="B117" s="50"/>
      <c r="C117" s="49"/>
      <c r="D117" s="49"/>
      <c r="E117" s="38"/>
      <c r="F117" s="38"/>
      <c r="K117" s="37"/>
      <c r="L117" s="57"/>
      <c r="M117" s="57"/>
      <c r="O117" s="284"/>
      <c r="P117" s="291"/>
      <c r="Q117" s="291"/>
      <c r="R117" s="174"/>
      <c r="S117" s="174"/>
      <c r="T117" s="174"/>
    </row>
    <row r="118" spans="1:20" s="33" customFormat="1" hidden="1">
      <c r="A118" s="49"/>
      <c r="B118" s="50"/>
      <c r="C118" s="49"/>
      <c r="D118" s="49"/>
      <c r="E118" s="38"/>
      <c r="F118" s="38"/>
      <c r="K118" s="37"/>
      <c r="L118" s="57"/>
      <c r="M118" s="57"/>
      <c r="O118" s="284"/>
      <c r="P118" s="291"/>
      <c r="Q118" s="291"/>
      <c r="R118" s="174"/>
      <c r="S118" s="174"/>
      <c r="T118" s="174"/>
    </row>
    <row r="119" spans="1:20" s="33" customFormat="1" hidden="1">
      <c r="A119" s="49"/>
      <c r="B119" s="50"/>
      <c r="C119" s="49"/>
      <c r="D119" s="49"/>
      <c r="E119" s="38"/>
      <c r="F119" s="38"/>
      <c r="I119" s="1986" t="s">
        <v>545</v>
      </c>
      <c r="J119" s="1986"/>
      <c r="K119" s="37"/>
      <c r="L119" s="57"/>
      <c r="M119" s="57"/>
      <c r="O119" s="284"/>
      <c r="P119" s="291"/>
      <c r="Q119" s="291"/>
      <c r="R119" s="174"/>
      <c r="S119" s="174"/>
      <c r="T119" s="174"/>
    </row>
    <row r="120" spans="1:20" s="33" customFormat="1" ht="114" hidden="1">
      <c r="A120" s="261" t="s">
        <v>77</v>
      </c>
      <c r="B120" s="260" t="s">
        <v>67</v>
      </c>
      <c r="C120" s="261" t="s">
        <v>498</v>
      </c>
      <c r="D120" s="260" t="s">
        <v>108</v>
      </c>
      <c r="E120" s="260" t="s">
        <v>534</v>
      </c>
      <c r="I120" s="215" t="s">
        <v>186</v>
      </c>
      <c r="J120" s="215" t="s">
        <v>546</v>
      </c>
      <c r="K120" s="37"/>
      <c r="L120" s="57"/>
      <c r="M120" s="57"/>
      <c r="O120" s="284"/>
      <c r="P120" s="291"/>
      <c r="Q120" s="291"/>
      <c r="R120" s="174"/>
      <c r="S120" s="174"/>
      <c r="T120" s="174"/>
    </row>
    <row r="121" spans="1:20" s="33" customFormat="1" hidden="1">
      <c r="A121" s="195">
        <v>1</v>
      </c>
      <c r="B121" s="195">
        <v>2</v>
      </c>
      <c r="C121" s="195">
        <v>3</v>
      </c>
      <c r="D121" s="195">
        <v>4</v>
      </c>
      <c r="E121" s="195">
        <v>5</v>
      </c>
      <c r="F121" s="179"/>
      <c r="G121" s="179"/>
      <c r="H121" s="179"/>
      <c r="I121" s="216"/>
      <c r="J121" s="216"/>
      <c r="K121" s="37"/>
      <c r="L121" s="57"/>
      <c r="M121" s="57"/>
      <c r="O121" s="284"/>
      <c r="P121" s="291"/>
      <c r="Q121" s="291"/>
      <c r="R121" s="174"/>
      <c r="S121" s="174"/>
      <c r="T121" s="174"/>
    </row>
    <row r="122" spans="1:20" s="33" customFormat="1" hidden="1">
      <c r="A122" s="34">
        <v>1</v>
      </c>
      <c r="B122" s="177" t="s">
        <v>499</v>
      </c>
      <c r="C122" s="258" t="s">
        <v>43</v>
      </c>
      <c r="D122" s="258" t="s">
        <v>43</v>
      </c>
      <c r="E122" s="258">
        <f>E126</f>
        <v>0</v>
      </c>
      <c r="I122" s="217">
        <f>I123</f>
        <v>0</v>
      </c>
      <c r="J122" s="217">
        <f>J123</f>
        <v>0</v>
      </c>
      <c r="K122" s="37"/>
      <c r="L122" s="57"/>
      <c r="M122" s="57"/>
      <c r="O122" s="284"/>
      <c r="P122" s="291"/>
      <c r="Q122" s="291"/>
      <c r="R122" s="174"/>
      <c r="S122" s="174"/>
      <c r="T122" s="174"/>
    </row>
    <row r="123" spans="1:20" s="179" customFormat="1" hidden="1">
      <c r="A123" s="258"/>
      <c r="B123" s="177" t="s">
        <v>500</v>
      </c>
      <c r="C123" s="258">
        <f>C126</f>
        <v>0</v>
      </c>
      <c r="D123" s="258">
        <f>D126</f>
        <v>2.2000000000000002</v>
      </c>
      <c r="E123" s="258">
        <f>E126</f>
        <v>0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181"/>
      <c r="O123" s="285"/>
      <c r="P123" s="292"/>
      <c r="Q123" s="292"/>
      <c r="R123" s="182"/>
      <c r="S123" s="182"/>
      <c r="T123" s="182"/>
    </row>
    <row r="124" spans="1:20" s="33" customFormat="1" hidden="1">
      <c r="A124" s="2013"/>
      <c r="B124" s="177" t="s">
        <v>326</v>
      </c>
      <c r="C124" s="2013"/>
      <c r="D124" s="2013"/>
      <c r="E124" s="2013"/>
      <c r="I124" s="220"/>
      <c r="J124" s="220"/>
      <c r="K124" s="37"/>
      <c r="L124" s="57"/>
      <c r="M124" s="57"/>
      <c r="O124" s="284"/>
      <c r="P124" s="291"/>
      <c r="Q124" s="291"/>
      <c r="R124" s="174"/>
      <c r="S124" s="174"/>
      <c r="T124" s="174"/>
    </row>
    <row r="125" spans="1:20" s="33" customFormat="1" hidden="1">
      <c r="A125" s="2013"/>
      <c r="B125" s="177" t="s">
        <v>501</v>
      </c>
      <c r="C125" s="2013"/>
      <c r="D125" s="2013"/>
      <c r="E125" s="2013"/>
      <c r="I125" s="220"/>
      <c r="J125" s="220"/>
      <c r="K125" s="37"/>
      <c r="L125" s="57"/>
      <c r="M125" s="57"/>
      <c r="O125" s="284"/>
      <c r="P125" s="291"/>
      <c r="Q125" s="291"/>
      <c r="R125" s="174"/>
      <c r="S125" s="174"/>
      <c r="T125" s="174"/>
    </row>
    <row r="126" spans="1:20" s="33" customFormat="1" hidden="1">
      <c r="A126" s="258"/>
      <c r="B126" s="177" t="s">
        <v>502</v>
      </c>
      <c r="C126" s="258">
        <f>E126/D126*100</f>
        <v>0</v>
      </c>
      <c r="D126" s="258">
        <v>2.2000000000000002</v>
      </c>
      <c r="E126" s="258"/>
      <c r="I126" s="220"/>
      <c r="J126" s="220"/>
      <c r="K126" s="37"/>
      <c r="L126" s="57"/>
      <c r="M126" s="57"/>
      <c r="O126" s="284"/>
      <c r="P126" s="291"/>
      <c r="Q126" s="291"/>
      <c r="R126" s="174"/>
      <c r="S126" s="174"/>
      <c r="T126" s="174"/>
    </row>
    <row r="127" spans="1:20" s="33" customFormat="1" hidden="1">
      <c r="A127" s="228"/>
      <c r="B127" s="228" t="s">
        <v>73</v>
      </c>
      <c r="C127" s="228"/>
      <c r="D127" s="228" t="s">
        <v>74</v>
      </c>
      <c r="E127" s="228">
        <f>E122</f>
        <v>0</v>
      </c>
      <c r="I127" s="217">
        <f>I122</f>
        <v>0</v>
      </c>
      <c r="J127" s="217">
        <f>J122</f>
        <v>0</v>
      </c>
      <c r="K127" s="37"/>
      <c r="L127" s="57"/>
      <c r="M127" s="57"/>
      <c r="O127" s="284"/>
      <c r="P127" s="291"/>
      <c r="Q127" s="291"/>
      <c r="R127" s="174"/>
      <c r="S127" s="174"/>
      <c r="T127" s="174"/>
    </row>
    <row r="128" spans="1:20" s="33" customFormat="1" hidden="1">
      <c r="A128" s="149"/>
      <c r="B128" s="149"/>
      <c r="C128" s="149"/>
      <c r="D128" s="149"/>
      <c r="E128" s="149"/>
      <c r="F128" s="149"/>
      <c r="G128" s="149"/>
      <c r="H128" s="149"/>
      <c r="I128" s="149"/>
      <c r="J128" s="149"/>
      <c r="K128" s="37"/>
      <c r="L128" s="57"/>
      <c r="M128" s="57"/>
      <c r="O128" s="284"/>
      <c r="P128" s="291"/>
      <c r="Q128" s="291"/>
      <c r="R128" s="174"/>
      <c r="S128" s="174"/>
      <c r="T128" s="174"/>
    </row>
    <row r="129" spans="1:20" s="33" customFormat="1" ht="56.25" hidden="1" customHeight="1">
      <c r="A129" s="2014" t="s">
        <v>616</v>
      </c>
      <c r="B129" s="2014"/>
      <c r="C129" s="2014"/>
      <c r="D129" s="2014"/>
      <c r="E129" s="2014"/>
      <c r="F129" s="2014"/>
      <c r="G129" s="2014"/>
      <c r="H129" s="2014"/>
      <c r="I129" s="2014"/>
      <c r="J129" s="2014"/>
      <c r="K129" s="37"/>
      <c r="L129" s="57"/>
      <c r="M129" s="57"/>
      <c r="O129" s="284"/>
      <c r="P129" s="291"/>
      <c r="Q129" s="291"/>
      <c r="R129" s="174"/>
      <c r="S129" s="174"/>
      <c r="T129" s="174"/>
    </row>
    <row r="130" spans="1:20" hidden="1">
      <c r="A130" s="266"/>
      <c r="B130" s="266"/>
      <c r="C130" s="266"/>
      <c r="D130" s="266"/>
      <c r="E130" s="266"/>
      <c r="F130" s="266"/>
      <c r="G130" s="266"/>
      <c r="H130" s="266"/>
      <c r="I130" s="266"/>
      <c r="J130" s="266"/>
    </row>
    <row r="131" spans="1:20" hidden="1">
      <c r="A131" s="2004" t="s">
        <v>504</v>
      </c>
      <c r="B131" s="2004"/>
      <c r="C131" s="2004"/>
      <c r="D131" s="2004"/>
      <c r="E131" s="2004"/>
      <c r="F131" s="2004"/>
      <c r="G131" s="2004"/>
      <c r="H131" s="2004"/>
      <c r="I131" s="2004"/>
      <c r="J131" s="2004"/>
      <c r="K131" s="205"/>
    </row>
    <row r="132" spans="1:20" hidden="1">
      <c r="I132" s="1986" t="s">
        <v>545</v>
      </c>
      <c r="J132" s="1986"/>
      <c r="K132" s="266"/>
    </row>
    <row r="133" spans="1:20" s="33" customFormat="1" ht="54" hidden="1">
      <c r="A133" s="35" t="s">
        <v>77</v>
      </c>
      <c r="B133" s="35" t="s">
        <v>67</v>
      </c>
      <c r="C133" s="35" t="s">
        <v>134</v>
      </c>
      <c r="D133" s="149"/>
      <c r="E133" s="149"/>
      <c r="F133" s="149"/>
      <c r="G133" s="149"/>
      <c r="H133" s="149"/>
      <c r="I133" s="215" t="s">
        <v>186</v>
      </c>
      <c r="J133" s="215" t="s">
        <v>546</v>
      </c>
      <c r="K133" s="163"/>
      <c r="L133" s="57"/>
      <c r="M133" s="57"/>
      <c r="O133" s="284"/>
      <c r="P133" s="291"/>
      <c r="Q133" s="291"/>
      <c r="R133" s="174"/>
      <c r="S133" s="174"/>
      <c r="T133" s="174"/>
    </row>
    <row r="134" spans="1:20" hidden="1">
      <c r="A134" s="173">
        <v>1</v>
      </c>
      <c r="B134" s="173">
        <v>2</v>
      </c>
      <c r="C134" s="173">
        <v>3</v>
      </c>
      <c r="D134" s="160"/>
      <c r="E134" s="160"/>
      <c r="F134" s="160"/>
      <c r="G134" s="160"/>
      <c r="H134" s="160"/>
      <c r="I134" s="222"/>
      <c r="J134" s="222"/>
    </row>
    <row r="135" spans="1:20" hidden="1">
      <c r="A135" s="35">
        <v>1</v>
      </c>
      <c r="B135" s="183" t="s">
        <v>135</v>
      </c>
      <c r="C135" s="184">
        <f>C136+C137+C138+C139</f>
        <v>0</v>
      </c>
      <c r="I135" s="217">
        <f>I136+I137+I138+I139</f>
        <v>0</v>
      </c>
      <c r="J135" s="217">
        <f>J136+J137+J138+J139</f>
        <v>0</v>
      </c>
    </row>
    <row r="136" spans="1:20" s="160" customFormat="1" hidden="1">
      <c r="A136" s="35"/>
      <c r="B136" s="183"/>
      <c r="C136" s="176"/>
      <c r="D136" s="149"/>
      <c r="E136" s="149"/>
      <c r="F136" s="149"/>
      <c r="G136" s="149"/>
      <c r="H136" s="149"/>
      <c r="I136" s="222"/>
      <c r="J136" s="222"/>
      <c r="K136" s="161"/>
      <c r="O136" s="283"/>
      <c r="P136" s="283"/>
      <c r="Q136" s="283"/>
    </row>
    <row r="137" spans="1:20" hidden="1">
      <c r="A137" s="35"/>
      <c r="B137" s="183"/>
      <c r="C137" s="176"/>
      <c r="I137" s="222"/>
      <c r="J137" s="222"/>
    </row>
    <row r="138" spans="1:20" hidden="1">
      <c r="A138" s="35"/>
      <c r="B138" s="183"/>
      <c r="C138" s="176"/>
      <c r="I138" s="222"/>
      <c r="J138" s="222"/>
    </row>
    <row r="139" spans="1:20" hidden="1">
      <c r="A139" s="35"/>
      <c r="B139" s="183"/>
      <c r="C139" s="176"/>
      <c r="I139" s="222"/>
      <c r="J139" s="222"/>
    </row>
    <row r="140" spans="1:20" hidden="1">
      <c r="A140" s="226"/>
      <c r="B140" s="227" t="s">
        <v>73</v>
      </c>
      <c r="C140" s="228">
        <f>C135</f>
        <v>0</v>
      </c>
      <c r="I140" s="217">
        <f>I135</f>
        <v>0</v>
      </c>
      <c r="J140" s="217">
        <f>J135</f>
        <v>0</v>
      </c>
    </row>
    <row r="141" spans="1:20" hidden="1"/>
    <row r="142" spans="1:20" ht="21.75" hidden="1" customHeight="1">
      <c r="A142" s="2014" t="s">
        <v>615</v>
      </c>
      <c r="B142" s="2014"/>
      <c r="C142" s="2014"/>
      <c r="D142" s="2014"/>
      <c r="E142" s="2014"/>
      <c r="F142" s="2014"/>
      <c r="G142" s="2014"/>
      <c r="H142" s="2014"/>
      <c r="I142" s="2014"/>
      <c r="J142" s="2014"/>
    </row>
    <row r="143" spans="1:20" hidden="1">
      <c r="A143" s="266"/>
      <c r="B143" s="266"/>
      <c r="C143" s="266"/>
      <c r="D143" s="266"/>
      <c r="E143" s="266"/>
      <c r="F143" s="266"/>
      <c r="G143" s="266"/>
      <c r="H143" s="266"/>
      <c r="I143" s="266"/>
      <c r="J143" s="266"/>
    </row>
    <row r="144" spans="1:20" hidden="1">
      <c r="A144" s="2004" t="s">
        <v>504</v>
      </c>
      <c r="B144" s="2004"/>
      <c r="C144" s="2004"/>
      <c r="D144" s="2004"/>
      <c r="E144" s="2004"/>
      <c r="F144" s="2004"/>
      <c r="G144" s="2004"/>
      <c r="H144" s="2004"/>
      <c r="I144" s="2004"/>
      <c r="J144" s="2004"/>
      <c r="K144" s="205"/>
    </row>
    <row r="145" spans="1:20" hidden="1">
      <c r="I145" s="1986" t="s">
        <v>545</v>
      </c>
      <c r="J145" s="1986"/>
      <c r="K145" s="266"/>
    </row>
    <row r="146" spans="1:20" s="33" customFormat="1" ht="54" hidden="1">
      <c r="A146" s="35" t="s">
        <v>77</v>
      </c>
      <c r="B146" s="35" t="s">
        <v>67</v>
      </c>
      <c r="C146" s="35" t="s">
        <v>134</v>
      </c>
      <c r="D146" s="149"/>
      <c r="E146" s="149"/>
      <c r="F146" s="149"/>
      <c r="G146" s="149"/>
      <c r="H146" s="149"/>
      <c r="I146" s="215" t="s">
        <v>186</v>
      </c>
      <c r="J146" s="215" t="s">
        <v>546</v>
      </c>
      <c r="K146" s="163"/>
      <c r="L146" s="57"/>
      <c r="M146" s="57"/>
      <c r="O146" s="284"/>
      <c r="P146" s="291"/>
      <c r="Q146" s="291"/>
      <c r="R146" s="174"/>
      <c r="S146" s="174"/>
      <c r="T146" s="174"/>
    </row>
    <row r="147" spans="1:20" hidden="1">
      <c r="A147" s="173">
        <v>1</v>
      </c>
      <c r="B147" s="173">
        <v>2</v>
      </c>
      <c r="C147" s="173">
        <v>3</v>
      </c>
      <c r="D147" s="160"/>
      <c r="E147" s="160"/>
      <c r="F147" s="160"/>
      <c r="G147" s="160"/>
      <c r="H147" s="160"/>
      <c r="I147" s="222"/>
      <c r="J147" s="222"/>
    </row>
    <row r="148" spans="1:20" hidden="1">
      <c r="A148" s="35">
        <v>1</v>
      </c>
      <c r="B148" s="183"/>
      <c r="C148" s="184"/>
      <c r="I148" s="220"/>
      <c r="J148" s="220"/>
    </row>
    <row r="149" spans="1:20" s="160" customFormat="1" hidden="1">
      <c r="A149" s="35"/>
      <c r="B149" s="183"/>
      <c r="C149" s="176"/>
      <c r="D149" s="149"/>
      <c r="E149" s="149"/>
      <c r="F149" s="149"/>
      <c r="G149" s="149"/>
      <c r="H149" s="149"/>
      <c r="I149" s="222"/>
      <c r="J149" s="222"/>
      <c r="K149" s="161"/>
      <c r="O149" s="283"/>
      <c r="P149" s="283"/>
      <c r="Q149" s="283"/>
    </row>
    <row r="150" spans="1:20" hidden="1">
      <c r="A150" s="35"/>
      <c r="B150" s="183"/>
      <c r="C150" s="176"/>
      <c r="I150" s="222"/>
      <c r="J150" s="222"/>
    </row>
    <row r="151" spans="1:20" hidden="1">
      <c r="A151" s="35"/>
      <c r="B151" s="183"/>
      <c r="C151" s="176"/>
      <c r="I151" s="222"/>
      <c r="J151" s="222"/>
    </row>
    <row r="152" spans="1:20" hidden="1">
      <c r="A152" s="35"/>
      <c r="B152" s="183"/>
      <c r="C152" s="176"/>
      <c r="I152" s="222"/>
      <c r="J152" s="222"/>
    </row>
    <row r="153" spans="1:20" hidden="1">
      <c r="A153" s="226"/>
      <c r="B153" s="227" t="s">
        <v>73</v>
      </c>
      <c r="C153" s="228">
        <f>SUM(C148:C152)</f>
        <v>0</v>
      </c>
      <c r="I153" s="217">
        <f>SUM(I148:I152)</f>
        <v>0</v>
      </c>
      <c r="J153" s="217">
        <f>SUM(J148:J152)</f>
        <v>0</v>
      </c>
    </row>
    <row r="154" spans="1:20" hidden="1"/>
    <row r="155" spans="1:20" hidden="1">
      <c r="A155" s="2004" t="s">
        <v>508</v>
      </c>
      <c r="B155" s="2004"/>
      <c r="C155" s="2004"/>
      <c r="D155" s="2004"/>
      <c r="E155" s="2004"/>
      <c r="F155" s="2004"/>
      <c r="G155" s="2004"/>
      <c r="H155" s="2004"/>
      <c r="I155" s="2004"/>
      <c r="J155" s="2004"/>
    </row>
    <row r="156" spans="1:20" hidden="1">
      <c r="I156" s="1986" t="s">
        <v>545</v>
      </c>
      <c r="J156" s="1986"/>
    </row>
    <row r="157" spans="1:20" s="33" customFormat="1" ht="54" hidden="1">
      <c r="A157" s="35" t="s">
        <v>77</v>
      </c>
      <c r="B157" s="35" t="s">
        <v>67</v>
      </c>
      <c r="C157" s="35" t="s">
        <v>134</v>
      </c>
      <c r="D157" s="149"/>
      <c r="E157" s="149"/>
      <c r="F157" s="149"/>
      <c r="G157" s="149"/>
      <c r="H157" s="149"/>
      <c r="I157" s="215" t="s">
        <v>186</v>
      </c>
      <c r="J157" s="215" t="s">
        <v>546</v>
      </c>
      <c r="K157" s="163"/>
      <c r="L157" s="57"/>
      <c r="M157" s="57"/>
      <c r="O157" s="284"/>
      <c r="P157" s="291"/>
      <c r="Q157" s="291"/>
      <c r="R157" s="174"/>
      <c r="S157" s="174"/>
      <c r="T157" s="174"/>
    </row>
    <row r="158" spans="1:20" hidden="1">
      <c r="A158" s="173">
        <v>1</v>
      </c>
      <c r="B158" s="173">
        <v>2</v>
      </c>
      <c r="C158" s="173">
        <v>3</v>
      </c>
      <c r="D158" s="160"/>
      <c r="E158" s="160"/>
      <c r="F158" s="160"/>
      <c r="G158" s="160"/>
      <c r="H158" s="160"/>
      <c r="I158" s="222"/>
      <c r="J158" s="222"/>
    </row>
    <row r="159" spans="1:20" hidden="1">
      <c r="A159" s="35">
        <v>1</v>
      </c>
      <c r="B159" s="183"/>
      <c r="C159" s="184"/>
      <c r="I159" s="220"/>
      <c r="J159" s="220"/>
    </row>
    <row r="160" spans="1:20" s="160" customFormat="1" hidden="1">
      <c r="A160" s="35"/>
      <c r="B160" s="183"/>
      <c r="C160" s="176"/>
      <c r="D160" s="149"/>
      <c r="E160" s="149"/>
      <c r="F160" s="149"/>
      <c r="G160" s="149"/>
      <c r="H160" s="149"/>
      <c r="I160" s="222"/>
      <c r="J160" s="222"/>
      <c r="K160" s="161"/>
      <c r="O160" s="283"/>
      <c r="P160" s="283"/>
      <c r="Q160" s="283"/>
    </row>
    <row r="161" spans="1:20" hidden="1">
      <c r="A161" s="35"/>
      <c r="B161" s="183"/>
      <c r="C161" s="176"/>
      <c r="I161" s="222"/>
      <c r="J161" s="222"/>
    </row>
    <row r="162" spans="1:20" hidden="1">
      <c r="A162" s="35"/>
      <c r="B162" s="183"/>
      <c r="C162" s="176"/>
      <c r="I162" s="222"/>
      <c r="J162" s="222"/>
    </row>
    <row r="163" spans="1:20" hidden="1">
      <c r="A163" s="35"/>
      <c r="B163" s="183"/>
      <c r="C163" s="176"/>
      <c r="I163" s="222"/>
      <c r="J163" s="222"/>
    </row>
    <row r="164" spans="1:20" hidden="1">
      <c r="A164" s="226"/>
      <c r="B164" s="227" t="s">
        <v>73</v>
      </c>
      <c r="C164" s="228">
        <f>SUM(C159:C163)</f>
        <v>0</v>
      </c>
      <c r="I164" s="217">
        <f>SUM(I159:I163)</f>
        <v>0</v>
      </c>
      <c r="J164" s="217">
        <f>SUM(J159:J163)</f>
        <v>0</v>
      </c>
    </row>
    <row r="165" spans="1:20" hidden="1"/>
    <row r="166" spans="1:20" hidden="1">
      <c r="A166" s="2004" t="s">
        <v>509</v>
      </c>
      <c r="B166" s="2004"/>
      <c r="C166" s="2004"/>
      <c r="D166" s="2004"/>
      <c r="E166" s="2004"/>
      <c r="F166" s="2004"/>
      <c r="G166" s="2004"/>
      <c r="H166" s="2004"/>
      <c r="I166" s="2004"/>
      <c r="J166" s="2004"/>
    </row>
    <row r="167" spans="1:20" hidden="1">
      <c r="I167" s="1986" t="s">
        <v>545</v>
      </c>
      <c r="J167" s="1986"/>
    </row>
    <row r="168" spans="1:20" s="33" customFormat="1" ht="54" hidden="1">
      <c r="A168" s="35" t="s">
        <v>77</v>
      </c>
      <c r="B168" s="35" t="s">
        <v>67</v>
      </c>
      <c r="C168" s="35" t="s">
        <v>134</v>
      </c>
      <c r="D168" s="149"/>
      <c r="E168" s="149"/>
      <c r="F168" s="149"/>
      <c r="G168" s="149"/>
      <c r="H168" s="149"/>
      <c r="I168" s="215" t="s">
        <v>186</v>
      </c>
      <c r="J168" s="215" t="s">
        <v>546</v>
      </c>
      <c r="K168" s="163"/>
      <c r="L168" s="57"/>
      <c r="M168" s="57"/>
      <c r="O168" s="284"/>
      <c r="P168" s="291"/>
      <c r="Q168" s="291"/>
      <c r="R168" s="174"/>
      <c r="S168" s="174"/>
      <c r="T168" s="174"/>
    </row>
    <row r="169" spans="1:20" hidden="1">
      <c r="A169" s="173">
        <v>1</v>
      </c>
      <c r="B169" s="173">
        <v>2</v>
      </c>
      <c r="C169" s="173">
        <v>3</v>
      </c>
      <c r="D169" s="160"/>
      <c r="E169" s="160"/>
      <c r="F169" s="160"/>
      <c r="G169" s="160"/>
      <c r="H169" s="160"/>
      <c r="I169" s="222"/>
      <c r="J169" s="222"/>
      <c r="L169" s="623"/>
    </row>
    <row r="170" spans="1:20" hidden="1">
      <c r="A170" s="35">
        <v>1</v>
      </c>
      <c r="B170" s="183" t="s">
        <v>915</v>
      </c>
      <c r="C170" s="184"/>
      <c r="I170" s="220"/>
      <c r="J170" s="220"/>
      <c r="L170" s="623"/>
      <c r="M170" s="157">
        <f>C170-L170</f>
        <v>0</v>
      </c>
    </row>
    <row r="171" spans="1:20" s="160" customFormat="1" hidden="1">
      <c r="A171" s="35"/>
      <c r="B171" s="183"/>
      <c r="C171" s="176"/>
      <c r="D171" s="149"/>
      <c r="E171" s="149"/>
      <c r="F171" s="149"/>
      <c r="G171" s="149"/>
      <c r="H171" s="149"/>
      <c r="I171" s="222"/>
      <c r="J171" s="222"/>
      <c r="K171" s="161"/>
      <c r="L171" s="363"/>
      <c r="O171" s="283"/>
      <c r="P171" s="283"/>
      <c r="Q171" s="283"/>
    </row>
    <row r="172" spans="1:20" hidden="1">
      <c r="A172" s="35"/>
      <c r="B172" s="183"/>
      <c r="C172" s="176"/>
      <c r="I172" s="222"/>
      <c r="J172" s="222"/>
      <c r="L172" s="623"/>
    </row>
    <row r="173" spans="1:20" hidden="1">
      <c r="A173" s="35"/>
      <c r="B173" s="183"/>
      <c r="C173" s="176"/>
      <c r="I173" s="222"/>
      <c r="J173" s="222"/>
      <c r="L173" s="623"/>
    </row>
    <row r="174" spans="1:20" hidden="1">
      <c r="A174" s="35"/>
      <c r="B174" s="183"/>
      <c r="C174" s="176"/>
      <c r="I174" s="222"/>
      <c r="J174" s="222"/>
      <c r="L174" s="623"/>
    </row>
    <row r="175" spans="1:20" hidden="1">
      <c r="A175" s="226"/>
      <c r="B175" s="227" t="s">
        <v>73</v>
      </c>
      <c r="C175" s="228">
        <f>SUM(C170:C174)</f>
        <v>0</v>
      </c>
      <c r="I175" s="217">
        <f>SUM(I170:I174)</f>
        <v>0</v>
      </c>
      <c r="J175" s="217">
        <f>SUM(J170:J174)</f>
        <v>0</v>
      </c>
      <c r="L175" s="623"/>
    </row>
    <row r="176" spans="1:20" hidden="1">
      <c r="L176" s="623"/>
    </row>
    <row r="177" spans="1:20" hidden="1">
      <c r="A177" s="2004" t="s">
        <v>510</v>
      </c>
      <c r="B177" s="2004"/>
      <c r="C177" s="2004"/>
      <c r="D177" s="2004"/>
      <c r="E177" s="2004"/>
      <c r="F177" s="2004"/>
      <c r="G177" s="2004"/>
      <c r="H177" s="2004"/>
      <c r="I177" s="2004"/>
      <c r="J177" s="2004"/>
    </row>
    <row r="178" spans="1:20" hidden="1">
      <c r="I178" s="1986" t="s">
        <v>545</v>
      </c>
      <c r="J178" s="1986"/>
    </row>
    <row r="179" spans="1:20" s="33" customFormat="1" ht="54" hidden="1">
      <c r="A179" s="35" t="s">
        <v>77</v>
      </c>
      <c r="B179" s="35" t="s">
        <v>67</v>
      </c>
      <c r="C179" s="35" t="s">
        <v>134</v>
      </c>
      <c r="D179" s="149"/>
      <c r="E179" s="149"/>
      <c r="F179" s="149"/>
      <c r="G179" s="149"/>
      <c r="H179" s="149"/>
      <c r="I179" s="215" t="s">
        <v>186</v>
      </c>
      <c r="J179" s="215" t="s">
        <v>546</v>
      </c>
      <c r="K179" s="163"/>
      <c r="L179" s="57"/>
      <c r="M179" s="57"/>
      <c r="O179" s="284"/>
      <c r="P179" s="291"/>
      <c r="Q179" s="291"/>
      <c r="R179" s="174"/>
      <c r="S179" s="174"/>
      <c r="T179" s="174"/>
    </row>
    <row r="180" spans="1:20" hidden="1">
      <c r="A180" s="173">
        <v>1</v>
      </c>
      <c r="B180" s="173">
        <v>2</v>
      </c>
      <c r="C180" s="173">
        <v>3</v>
      </c>
      <c r="D180" s="160"/>
      <c r="E180" s="160"/>
      <c r="F180" s="160"/>
      <c r="G180" s="160"/>
      <c r="H180" s="160"/>
      <c r="I180" s="222"/>
      <c r="J180" s="222"/>
    </row>
    <row r="181" spans="1:20" hidden="1">
      <c r="A181" s="35">
        <v>1</v>
      </c>
      <c r="B181" s="183"/>
      <c r="C181" s="176"/>
      <c r="I181" s="220"/>
      <c r="J181" s="220"/>
    </row>
    <row r="182" spans="1:20" s="160" customFormat="1" hidden="1">
      <c r="A182" s="35"/>
      <c r="B182" s="183"/>
      <c r="C182" s="176"/>
      <c r="D182" s="149"/>
      <c r="E182" s="149"/>
      <c r="F182" s="149"/>
      <c r="G182" s="149"/>
      <c r="H182" s="149"/>
      <c r="I182" s="222"/>
      <c r="J182" s="222"/>
      <c r="K182" s="161"/>
      <c r="O182" s="283"/>
      <c r="P182" s="283"/>
      <c r="Q182" s="283"/>
    </row>
    <row r="183" spans="1:20" hidden="1">
      <c r="A183" s="35"/>
      <c r="B183" s="183"/>
      <c r="C183" s="176"/>
      <c r="I183" s="222"/>
      <c r="J183" s="222"/>
    </row>
    <row r="184" spans="1:20" hidden="1">
      <c r="A184" s="35"/>
      <c r="B184" s="183"/>
      <c r="C184" s="176"/>
      <c r="I184" s="222"/>
      <c r="J184" s="222"/>
    </row>
    <row r="185" spans="1:20" hidden="1">
      <c r="A185" s="35"/>
      <c r="B185" s="183"/>
      <c r="C185" s="176"/>
      <c r="I185" s="222"/>
      <c r="J185" s="222"/>
    </row>
    <row r="186" spans="1:20" hidden="1">
      <c r="A186" s="226"/>
      <c r="B186" s="227" t="s">
        <v>73</v>
      </c>
      <c r="C186" s="228">
        <f>SUM(C181:C185)</f>
        <v>0</v>
      </c>
      <c r="I186" s="217">
        <f>SUM(I181:I185)</f>
        <v>0</v>
      </c>
      <c r="J186" s="217">
        <f>SUM(J181:J185)</f>
        <v>0</v>
      </c>
    </row>
    <row r="188" spans="1:20" ht="21" hidden="1" customHeight="1"/>
    <row r="189" spans="1:20" ht="53.25" hidden="1" customHeight="1">
      <c r="A189" s="2014" t="s">
        <v>614</v>
      </c>
      <c r="B189" s="2014"/>
      <c r="C189" s="2014"/>
      <c r="D189" s="2014"/>
      <c r="E189" s="2014"/>
      <c r="F189" s="2014"/>
      <c r="G189" s="2014"/>
      <c r="H189" s="2014"/>
      <c r="I189" s="2014"/>
      <c r="J189" s="2014"/>
    </row>
    <row r="190" spans="1:20" hidden="1"/>
    <row r="191" spans="1:20" hidden="1">
      <c r="A191" s="2004" t="s">
        <v>511</v>
      </c>
      <c r="B191" s="2004"/>
      <c r="C191" s="2004"/>
      <c r="D191" s="2004"/>
      <c r="E191" s="2004"/>
      <c r="F191" s="2004"/>
      <c r="G191" s="2004"/>
      <c r="H191" s="2004"/>
      <c r="I191" s="2004"/>
      <c r="J191" s="2004"/>
      <c r="K191" s="205"/>
    </row>
    <row r="192" spans="1:20" hidden="1">
      <c r="I192" s="1986" t="s">
        <v>545</v>
      </c>
      <c r="J192" s="1986"/>
    </row>
    <row r="193" spans="1:20" s="33" customFormat="1" ht="68.400000000000006" hidden="1">
      <c r="A193" s="35" t="s">
        <v>77</v>
      </c>
      <c r="B193" s="35" t="s">
        <v>67</v>
      </c>
      <c r="C193" s="260" t="s">
        <v>505</v>
      </c>
      <c r="D193" s="260" t="s">
        <v>506</v>
      </c>
      <c r="E193" s="260" t="s">
        <v>507</v>
      </c>
      <c r="F193" s="149"/>
      <c r="G193" s="149"/>
      <c r="H193" s="149"/>
      <c r="I193" s="215" t="s">
        <v>186</v>
      </c>
      <c r="J193" s="215" t="s">
        <v>546</v>
      </c>
      <c r="K193" s="163"/>
      <c r="L193" s="57"/>
      <c r="M193" s="57"/>
      <c r="O193" s="284"/>
      <c r="P193" s="291"/>
      <c r="Q193" s="291"/>
      <c r="R193" s="174"/>
      <c r="S193" s="174"/>
      <c r="T193" s="174"/>
    </row>
    <row r="194" spans="1:20" hidden="1">
      <c r="A194" s="173">
        <v>1</v>
      </c>
      <c r="B194" s="173">
        <v>2</v>
      </c>
      <c r="C194" s="195">
        <v>3</v>
      </c>
      <c r="D194" s="195">
        <v>4</v>
      </c>
      <c r="E194" s="195">
        <v>5</v>
      </c>
      <c r="F194" s="160"/>
      <c r="G194" s="160"/>
      <c r="H194" s="160"/>
      <c r="I194" s="220"/>
      <c r="J194" s="220"/>
    </row>
    <row r="195" spans="1:20" hidden="1">
      <c r="A195" s="35">
        <v>1</v>
      </c>
      <c r="B195" s="183"/>
      <c r="C195" s="176"/>
      <c r="D195" s="35"/>
      <c r="E195" s="176"/>
      <c r="I195" s="220"/>
      <c r="J195" s="220"/>
    </row>
    <row r="196" spans="1:20" s="160" customFormat="1" hidden="1">
      <c r="A196" s="35"/>
      <c r="B196" s="183"/>
      <c r="C196" s="258"/>
      <c r="D196" s="260"/>
      <c r="E196" s="258"/>
      <c r="F196" s="149"/>
      <c r="G196" s="149"/>
      <c r="H196" s="149"/>
      <c r="I196" s="220"/>
      <c r="J196" s="220"/>
      <c r="K196" s="161"/>
      <c r="O196" s="283"/>
      <c r="P196" s="283"/>
      <c r="Q196" s="283"/>
    </row>
    <row r="197" spans="1:20" hidden="1">
      <c r="A197" s="35"/>
      <c r="B197" s="183"/>
      <c r="C197" s="258"/>
      <c r="D197" s="260"/>
      <c r="E197" s="258"/>
      <c r="I197" s="220"/>
      <c r="J197" s="220"/>
    </row>
    <row r="198" spans="1:20" hidden="1">
      <c r="A198" s="226"/>
      <c r="B198" s="227" t="s">
        <v>73</v>
      </c>
      <c r="C198" s="226" t="s">
        <v>74</v>
      </c>
      <c r="D198" s="226" t="s">
        <v>74</v>
      </c>
      <c r="E198" s="228">
        <f>E195</f>
        <v>0</v>
      </c>
      <c r="I198" s="217">
        <f>SUM(I195:I197)</f>
        <v>0</v>
      </c>
      <c r="J198" s="217">
        <f>SUM(J195:J197)</f>
        <v>0</v>
      </c>
    </row>
    <row r="199" spans="1:20" hidden="1"/>
    <row r="200" spans="1:20" hidden="1">
      <c r="A200" s="2004" t="s">
        <v>512</v>
      </c>
      <c r="B200" s="2004"/>
      <c r="C200" s="2004"/>
      <c r="D200" s="2004"/>
      <c r="E200" s="2004"/>
      <c r="F200" s="2004"/>
      <c r="G200" s="2004"/>
      <c r="H200" s="2004"/>
      <c r="I200" s="2004"/>
      <c r="J200" s="2004"/>
    </row>
    <row r="201" spans="1:20" hidden="1">
      <c r="I201" s="1986" t="s">
        <v>545</v>
      </c>
      <c r="J201" s="1986"/>
    </row>
    <row r="202" spans="1:20" s="33" customFormat="1" ht="68.400000000000006" hidden="1">
      <c r="A202" s="35" t="s">
        <v>77</v>
      </c>
      <c r="B202" s="35" t="s">
        <v>67</v>
      </c>
      <c r="C202" s="260" t="s">
        <v>505</v>
      </c>
      <c r="D202" s="260" t="s">
        <v>506</v>
      </c>
      <c r="E202" s="260" t="s">
        <v>507</v>
      </c>
      <c r="F202" s="149"/>
      <c r="G202" s="149"/>
      <c r="H202" s="149"/>
      <c r="I202" s="215" t="s">
        <v>186</v>
      </c>
      <c r="J202" s="215" t="s">
        <v>546</v>
      </c>
      <c r="K202" s="163"/>
      <c r="L202" s="57"/>
      <c r="M202" s="57"/>
      <c r="O202" s="284"/>
      <c r="P202" s="291"/>
      <c r="Q202" s="291"/>
      <c r="R202" s="174"/>
      <c r="S202" s="174"/>
      <c r="T202" s="174"/>
    </row>
    <row r="203" spans="1:20" hidden="1">
      <c r="A203" s="173">
        <v>1</v>
      </c>
      <c r="B203" s="173">
        <v>2</v>
      </c>
      <c r="C203" s="195">
        <v>3</v>
      </c>
      <c r="D203" s="195">
        <v>4</v>
      </c>
      <c r="E203" s="195">
        <v>5</v>
      </c>
      <c r="F203" s="160"/>
      <c r="G203" s="160"/>
      <c r="H203" s="160"/>
      <c r="I203" s="220"/>
      <c r="J203" s="220"/>
    </row>
    <row r="204" spans="1:20" hidden="1">
      <c r="A204" s="35">
        <v>1</v>
      </c>
      <c r="B204" s="183"/>
      <c r="C204" s="176"/>
      <c r="D204" s="35"/>
      <c r="E204" s="176"/>
      <c r="I204" s="220"/>
      <c r="J204" s="220"/>
    </row>
    <row r="205" spans="1:20" s="160" customFormat="1" hidden="1">
      <c r="A205" s="35"/>
      <c r="B205" s="183"/>
      <c r="C205" s="258"/>
      <c r="D205" s="260"/>
      <c r="E205" s="258"/>
      <c r="F205" s="149"/>
      <c r="G205" s="149"/>
      <c r="H205" s="149"/>
      <c r="I205" s="220"/>
      <c r="J205" s="220"/>
      <c r="K205" s="161"/>
      <c r="O205" s="283"/>
      <c r="P205" s="283"/>
      <c r="Q205" s="283"/>
    </row>
    <row r="206" spans="1:20" hidden="1">
      <c r="A206" s="35"/>
      <c r="B206" s="183"/>
      <c r="C206" s="258"/>
      <c r="D206" s="260"/>
      <c r="E206" s="258"/>
      <c r="I206" s="220"/>
      <c r="J206" s="220"/>
    </row>
    <row r="207" spans="1:20" hidden="1">
      <c r="A207" s="226"/>
      <c r="B207" s="227" t="s">
        <v>73</v>
      </c>
      <c r="C207" s="226" t="s">
        <v>74</v>
      </c>
      <c r="D207" s="226" t="s">
        <v>74</v>
      </c>
      <c r="E207" s="228">
        <f>E204</f>
        <v>0</v>
      </c>
      <c r="I207" s="217">
        <f>SUM(I204:I206)</f>
        <v>0</v>
      </c>
      <c r="J207" s="217">
        <f>SUM(J204:J206)</f>
        <v>0</v>
      </c>
    </row>
    <row r="208" spans="1:20" hidden="1"/>
    <row r="209" spans="1:17" hidden="1"/>
    <row r="210" spans="1:17" ht="63" hidden="1" customHeight="1">
      <c r="A210" s="2014" t="s">
        <v>613</v>
      </c>
      <c r="B210" s="2014"/>
      <c r="C210" s="2014"/>
      <c r="D210" s="2014"/>
      <c r="E210" s="2014"/>
      <c r="F210" s="2014"/>
      <c r="G210" s="2014"/>
      <c r="H210" s="2014"/>
      <c r="I210" s="2014"/>
      <c r="J210" s="2014"/>
    </row>
    <row r="211" spans="1:17" hidden="1"/>
    <row r="212" spans="1:17" hidden="1">
      <c r="A212" s="2017" t="s">
        <v>513</v>
      </c>
      <c r="B212" s="2017"/>
      <c r="C212" s="2017"/>
      <c r="D212" s="2017"/>
      <c r="E212" s="2017"/>
      <c r="F212" s="2017"/>
      <c r="G212" s="2017"/>
      <c r="H212" s="2017"/>
      <c r="I212" s="2017"/>
      <c r="J212" s="2017"/>
      <c r="K212" s="205"/>
    </row>
    <row r="213" spans="1:17" hidden="1">
      <c r="A213" s="53"/>
      <c r="B213" s="32"/>
      <c r="C213" s="38"/>
      <c r="D213" s="38"/>
      <c r="E213" s="38"/>
      <c r="F213" s="38"/>
      <c r="I213" s="1986" t="s">
        <v>545</v>
      </c>
      <c r="J213" s="1986"/>
    </row>
    <row r="214" spans="1:17" ht="68.400000000000006" hidden="1">
      <c r="A214" s="260" t="s">
        <v>77</v>
      </c>
      <c r="B214" s="260" t="s">
        <v>67</v>
      </c>
      <c r="C214" s="260" t="s">
        <v>124</v>
      </c>
      <c r="D214" s="260" t="s">
        <v>125</v>
      </c>
      <c r="E214" s="260" t="s">
        <v>126</v>
      </c>
      <c r="I214" s="215" t="s">
        <v>186</v>
      </c>
      <c r="J214" s="215" t="s">
        <v>546</v>
      </c>
      <c r="K214" s="209"/>
    </row>
    <row r="215" spans="1:17" hidden="1">
      <c r="A215" s="195">
        <v>1</v>
      </c>
      <c r="B215" s="195">
        <v>2</v>
      </c>
      <c r="C215" s="195">
        <v>3</v>
      </c>
      <c r="D215" s="195">
        <v>4</v>
      </c>
      <c r="E215" s="195">
        <v>5</v>
      </c>
      <c r="F215" s="160"/>
      <c r="G215" s="160"/>
      <c r="H215" s="160"/>
      <c r="I215" s="220"/>
      <c r="J215" s="220"/>
    </row>
    <row r="216" spans="1:17" hidden="1">
      <c r="A216" s="264"/>
      <c r="B216" s="47"/>
      <c r="C216" s="260"/>
      <c r="D216" s="34"/>
      <c r="E216" s="258"/>
      <c r="I216" s="220"/>
      <c r="J216" s="220"/>
    </row>
    <row r="217" spans="1:17" s="160" customFormat="1" hidden="1">
      <c r="A217" s="260"/>
      <c r="B217" s="31"/>
      <c r="C217" s="260"/>
      <c r="D217" s="34"/>
      <c r="E217" s="258"/>
      <c r="F217" s="149"/>
      <c r="G217" s="149"/>
      <c r="H217" s="149"/>
      <c r="I217" s="220"/>
      <c r="J217" s="220"/>
      <c r="K217" s="161"/>
      <c r="O217" s="283"/>
      <c r="P217" s="283"/>
      <c r="Q217" s="283"/>
    </row>
    <row r="218" spans="1:17" hidden="1">
      <c r="A218" s="260"/>
      <c r="B218" s="31"/>
      <c r="C218" s="260"/>
      <c r="D218" s="34"/>
      <c r="E218" s="258"/>
      <c r="I218" s="220"/>
      <c r="J218" s="220"/>
    </row>
    <row r="219" spans="1:17" hidden="1">
      <c r="A219" s="226"/>
      <c r="B219" s="227" t="s">
        <v>73</v>
      </c>
      <c r="C219" s="226" t="s">
        <v>74</v>
      </c>
      <c r="D219" s="226" t="s">
        <v>74</v>
      </c>
      <c r="E219" s="228">
        <f>SUM(E216:E218)</f>
        <v>0</v>
      </c>
      <c r="I219" s="217">
        <f>SUM(I216:I218)</f>
        <v>0</v>
      </c>
      <c r="J219" s="217">
        <f>SUM(J216:J218)</f>
        <v>0</v>
      </c>
    </row>
    <row r="220" spans="1:17" hidden="1">
      <c r="A220" s="51"/>
      <c r="B220" s="52"/>
      <c r="C220" s="51"/>
      <c r="D220" s="51"/>
      <c r="E220" s="51"/>
      <c r="F220" s="51"/>
    </row>
    <row r="221" spans="1:17" hidden="1">
      <c r="A221" s="2016" t="s">
        <v>491</v>
      </c>
      <c r="B221" s="2016"/>
      <c r="C221" s="2016"/>
      <c r="D221" s="2016"/>
      <c r="E221" s="2016"/>
      <c r="F221" s="2016"/>
      <c r="G221" s="2016"/>
      <c r="H221" s="2016"/>
      <c r="I221" s="2016"/>
      <c r="J221" s="2016"/>
    </row>
    <row r="222" spans="1:17" hidden="1">
      <c r="A222" s="51"/>
      <c r="B222" s="32"/>
      <c r="C222" s="38"/>
      <c r="D222" s="38"/>
      <c r="E222" s="38"/>
      <c r="F222" s="38"/>
      <c r="I222" s="1986" t="s">
        <v>545</v>
      </c>
      <c r="J222" s="1986"/>
    </row>
    <row r="223" spans="1:17" ht="54" hidden="1">
      <c r="A223" s="260" t="s">
        <v>77</v>
      </c>
      <c r="B223" s="260" t="s">
        <v>67</v>
      </c>
      <c r="C223" s="260" t="s">
        <v>127</v>
      </c>
      <c r="D223" s="260" t="s">
        <v>490</v>
      </c>
      <c r="F223" s="38"/>
      <c r="I223" s="215" t="s">
        <v>186</v>
      </c>
      <c r="J223" s="215" t="s">
        <v>546</v>
      </c>
      <c r="K223" s="210"/>
    </row>
    <row r="224" spans="1:17" hidden="1">
      <c r="A224" s="195">
        <v>1</v>
      </c>
      <c r="B224" s="195">
        <v>2</v>
      </c>
      <c r="C224" s="195">
        <v>3</v>
      </c>
      <c r="D224" s="195">
        <v>4</v>
      </c>
      <c r="E224" s="160"/>
      <c r="F224" s="14"/>
      <c r="G224" s="160"/>
      <c r="H224" s="160"/>
      <c r="I224" s="220"/>
      <c r="J224" s="220"/>
    </row>
    <row r="225" spans="1:17" hidden="1">
      <c r="A225" s="260"/>
      <c r="B225" s="47"/>
      <c r="C225" s="34"/>
      <c r="D225" s="258"/>
      <c r="F225" s="38"/>
      <c r="I225" s="220"/>
      <c r="J225" s="220"/>
    </row>
    <row r="226" spans="1:17" s="160" customFormat="1" hidden="1">
      <c r="A226" s="260"/>
      <c r="B226" s="31"/>
      <c r="C226" s="34"/>
      <c r="D226" s="258"/>
      <c r="E226" s="149"/>
      <c r="F226" s="38"/>
      <c r="G226" s="149"/>
      <c r="H226" s="149"/>
      <c r="I226" s="220"/>
      <c r="J226" s="220"/>
      <c r="K226" s="161"/>
      <c r="O226" s="283"/>
      <c r="P226" s="283"/>
      <c r="Q226" s="283"/>
    </row>
    <row r="227" spans="1:17" hidden="1">
      <c r="A227" s="260"/>
      <c r="B227" s="31"/>
      <c r="C227" s="34"/>
      <c r="D227" s="258"/>
      <c r="F227" s="38"/>
      <c r="I227" s="220"/>
      <c r="J227" s="220"/>
    </row>
    <row r="228" spans="1:17" hidden="1">
      <c r="A228" s="226"/>
      <c r="B228" s="227" t="s">
        <v>73</v>
      </c>
      <c r="C228" s="226" t="s">
        <v>74</v>
      </c>
      <c r="D228" s="228">
        <f>SUM(D225:D227)</f>
        <v>0</v>
      </c>
      <c r="F228" s="38"/>
      <c r="I228" s="217">
        <f>SUM(I225:I227)</f>
        <v>0</v>
      </c>
      <c r="J228" s="217">
        <f>SUM(J225:J227)</f>
        <v>0</v>
      </c>
    </row>
    <row r="229" spans="1:17" hidden="1">
      <c r="A229" s="51"/>
      <c r="B229" s="52"/>
      <c r="C229" s="51"/>
      <c r="D229" s="51"/>
      <c r="E229" s="51"/>
      <c r="F229" s="51"/>
    </row>
    <row r="230" spans="1:17" hidden="1">
      <c r="A230" s="2016" t="s">
        <v>514</v>
      </c>
      <c r="B230" s="2016"/>
      <c r="C230" s="2016"/>
      <c r="D230" s="2016"/>
      <c r="E230" s="2016"/>
      <c r="F230" s="2016"/>
      <c r="G230" s="2016"/>
      <c r="H230" s="2016"/>
      <c r="I230" s="2016"/>
      <c r="J230" s="2016"/>
    </row>
    <row r="231" spans="1:17" hidden="1">
      <c r="A231" s="51"/>
      <c r="B231" s="32"/>
      <c r="C231" s="38"/>
      <c r="D231" s="38"/>
      <c r="E231" s="38"/>
      <c r="F231" s="38"/>
      <c r="I231" s="1986" t="s">
        <v>545</v>
      </c>
      <c r="J231" s="1986"/>
    </row>
    <row r="232" spans="1:17" ht="54" hidden="1">
      <c r="A232" s="260" t="s">
        <v>77</v>
      </c>
      <c r="B232" s="260" t="s">
        <v>67</v>
      </c>
      <c r="C232" s="260" t="s">
        <v>127</v>
      </c>
      <c r="D232" s="260" t="s">
        <v>490</v>
      </c>
      <c r="F232" s="38"/>
      <c r="I232" s="215" t="s">
        <v>186</v>
      </c>
      <c r="J232" s="215" t="s">
        <v>546</v>
      </c>
      <c r="K232" s="210"/>
    </row>
    <row r="233" spans="1:17" hidden="1">
      <c r="A233" s="195">
        <v>1</v>
      </c>
      <c r="B233" s="195">
        <v>2</v>
      </c>
      <c r="C233" s="195">
        <v>3</v>
      </c>
      <c r="D233" s="195">
        <v>4</v>
      </c>
      <c r="E233" s="160"/>
      <c r="F233" s="14"/>
      <c r="G233" s="160"/>
      <c r="H233" s="160"/>
      <c r="I233" s="220"/>
      <c r="J233" s="220"/>
    </row>
    <row r="234" spans="1:17" hidden="1">
      <c r="A234" s="260"/>
      <c r="B234" s="47"/>
      <c r="C234" s="34"/>
      <c r="D234" s="258"/>
      <c r="F234" s="38"/>
      <c r="I234" s="220"/>
      <c r="J234" s="220"/>
    </row>
    <row r="235" spans="1:17" s="160" customFormat="1" hidden="1">
      <c r="A235" s="260"/>
      <c r="B235" s="31"/>
      <c r="C235" s="34"/>
      <c r="D235" s="258"/>
      <c r="E235" s="149"/>
      <c r="F235" s="38"/>
      <c r="G235" s="149"/>
      <c r="H235" s="149"/>
      <c r="I235" s="220"/>
      <c r="J235" s="220"/>
      <c r="K235" s="161"/>
      <c r="O235" s="283"/>
      <c r="P235" s="283"/>
      <c r="Q235" s="283"/>
    </row>
    <row r="236" spans="1:17" hidden="1">
      <c r="A236" s="260"/>
      <c r="B236" s="31"/>
      <c r="C236" s="34"/>
      <c r="D236" s="258"/>
      <c r="F236" s="38"/>
      <c r="I236" s="220"/>
      <c r="J236" s="220"/>
    </row>
    <row r="237" spans="1:17" hidden="1">
      <c r="A237" s="226"/>
      <c r="B237" s="227" t="s">
        <v>73</v>
      </c>
      <c r="C237" s="226" t="s">
        <v>74</v>
      </c>
      <c r="D237" s="228">
        <f>SUM(D234:D236)</f>
        <v>0</v>
      </c>
      <c r="F237" s="38"/>
      <c r="I237" s="217">
        <f>SUM(I234:I236)</f>
        <v>0</v>
      </c>
      <c r="J237" s="217">
        <f>SUM(J234:J236)</f>
        <v>0</v>
      </c>
    </row>
    <row r="238" spans="1:17" hidden="1">
      <c r="A238" s="51"/>
      <c r="B238" s="52"/>
      <c r="C238" s="51"/>
      <c r="D238" s="51"/>
      <c r="E238" s="51"/>
      <c r="F238" s="51"/>
    </row>
    <row r="239" spans="1:17" hidden="1">
      <c r="A239" s="2004" t="s">
        <v>542</v>
      </c>
      <c r="B239" s="2004"/>
      <c r="C239" s="2004"/>
      <c r="D239" s="2004"/>
      <c r="E239" s="2004"/>
      <c r="F239" s="2004"/>
      <c r="G239" s="2004"/>
      <c r="H239" s="2004"/>
      <c r="I239" s="2004"/>
      <c r="J239" s="2004"/>
    </row>
    <row r="240" spans="1:17" hidden="1">
      <c r="A240" s="2012"/>
      <c r="B240" s="2012"/>
      <c r="C240" s="2012"/>
      <c r="D240" s="2012"/>
      <c r="E240" s="2012"/>
      <c r="F240" s="2012"/>
      <c r="I240" s="1986" t="s">
        <v>545</v>
      </c>
      <c r="J240" s="1986"/>
    </row>
    <row r="241" spans="1:17" ht="54" hidden="1">
      <c r="A241" s="260" t="s">
        <v>77</v>
      </c>
      <c r="B241" s="260" t="s">
        <v>67</v>
      </c>
      <c r="C241" s="260" t="s">
        <v>131</v>
      </c>
      <c r="D241" s="260" t="s">
        <v>80</v>
      </c>
      <c r="E241" s="260" t="s">
        <v>132</v>
      </c>
      <c r="F241" s="260" t="s">
        <v>33</v>
      </c>
      <c r="I241" s="215" t="s">
        <v>186</v>
      </c>
      <c r="J241" s="215" t="s">
        <v>546</v>
      </c>
      <c r="K241" s="163"/>
    </row>
    <row r="242" spans="1:17" hidden="1">
      <c r="A242" s="195">
        <v>1</v>
      </c>
      <c r="B242" s="195">
        <v>2</v>
      </c>
      <c r="C242" s="195">
        <v>3</v>
      </c>
      <c r="D242" s="195">
        <v>4</v>
      </c>
      <c r="E242" s="195">
        <v>5</v>
      </c>
      <c r="F242" s="195">
        <v>6</v>
      </c>
      <c r="G242" s="160"/>
      <c r="H242" s="160"/>
      <c r="I242" s="220"/>
      <c r="J242" s="220"/>
    </row>
    <row r="243" spans="1:17" hidden="1">
      <c r="A243" s="260">
        <v>1</v>
      </c>
      <c r="B243" s="31"/>
      <c r="C243" s="260"/>
      <c r="D243" s="260"/>
      <c r="E243" s="258" t="e">
        <f>F243/D243</f>
        <v>#DIV/0!</v>
      </c>
      <c r="F243" s="258"/>
      <c r="I243" s="220"/>
      <c r="J243" s="220"/>
    </row>
    <row r="244" spans="1:17" s="160" customFormat="1" hidden="1">
      <c r="A244" s="260">
        <v>2</v>
      </c>
      <c r="B244" s="31"/>
      <c r="C244" s="35"/>
      <c r="D244" s="35"/>
      <c r="E244" s="258" t="e">
        <f t="shared" ref="E244:E245" si="3">F244/D244</f>
        <v>#DIV/0!</v>
      </c>
      <c r="F244" s="258"/>
      <c r="G244" s="149"/>
      <c r="H244" s="149"/>
      <c r="I244" s="220"/>
      <c r="J244" s="220"/>
      <c r="K244" s="161"/>
      <c r="O244" s="283"/>
      <c r="P244" s="283"/>
      <c r="Q244" s="283"/>
    </row>
    <row r="245" spans="1:17" hidden="1">
      <c r="A245" s="260">
        <v>3</v>
      </c>
      <c r="B245" s="31"/>
      <c r="C245" s="260"/>
      <c r="D245" s="260"/>
      <c r="E245" s="258" t="e">
        <f t="shared" si="3"/>
        <v>#DIV/0!</v>
      </c>
      <c r="F245" s="258"/>
      <c r="I245" s="220"/>
      <c r="J245" s="220"/>
    </row>
    <row r="246" spans="1:17" hidden="1">
      <c r="A246" s="226"/>
      <c r="B246" s="227" t="s">
        <v>73</v>
      </c>
      <c r="C246" s="226" t="s">
        <v>74</v>
      </c>
      <c r="D246" s="226" t="s">
        <v>74</v>
      </c>
      <c r="E246" s="226" t="s">
        <v>74</v>
      </c>
      <c r="F246" s="228">
        <f>F245+F244+F243</f>
        <v>0</v>
      </c>
      <c r="I246" s="217">
        <f>SUM(I243:I245)</f>
        <v>0</v>
      </c>
      <c r="J246" s="217">
        <f>SUM(J243:J245)</f>
        <v>0</v>
      </c>
    </row>
    <row r="247" spans="1:17" hidden="1">
      <c r="A247" s="51"/>
      <c r="B247" s="52"/>
      <c r="C247" s="51"/>
      <c r="D247" s="51"/>
      <c r="E247" s="51"/>
      <c r="F247" s="51"/>
    </row>
    <row r="248" spans="1:17" hidden="1">
      <c r="A248" s="51"/>
      <c r="B248" s="52"/>
      <c r="C248" s="51"/>
      <c r="D248" s="51"/>
      <c r="E248" s="51"/>
      <c r="F248" s="51"/>
    </row>
    <row r="249" spans="1:17">
      <c r="A249" s="2014" t="s">
        <v>612</v>
      </c>
      <c r="B249" s="2014"/>
      <c r="C249" s="2014"/>
      <c r="D249" s="2014"/>
      <c r="E249" s="2014"/>
      <c r="F249" s="2014"/>
      <c r="G249" s="2014"/>
      <c r="H249" s="2014"/>
      <c r="I249" s="2014"/>
      <c r="J249" s="2014"/>
    </row>
    <row r="250" spans="1:17">
      <c r="A250" s="51"/>
      <c r="B250" s="52"/>
      <c r="C250" s="51"/>
      <c r="D250" s="51"/>
      <c r="E250" s="51"/>
      <c r="F250" s="51"/>
    </row>
    <row r="251" spans="1:17" hidden="1">
      <c r="A251" s="2009" t="s">
        <v>515</v>
      </c>
      <c r="B251" s="2009"/>
      <c r="C251" s="2009"/>
      <c r="D251" s="2009"/>
      <c r="E251" s="2009"/>
      <c r="F251" s="2009"/>
      <c r="G251" s="2009"/>
      <c r="H251" s="2009"/>
      <c r="I251" s="2009"/>
      <c r="J251" s="2009"/>
      <c r="K251" s="205"/>
    </row>
    <row r="252" spans="1:17" hidden="1">
      <c r="A252" s="259"/>
      <c r="B252" s="55"/>
      <c r="C252" s="259"/>
      <c r="D252" s="259"/>
      <c r="E252" s="259"/>
      <c r="F252" s="259"/>
      <c r="I252" s="1986" t="s">
        <v>545</v>
      </c>
      <c r="J252" s="1986"/>
    </row>
    <row r="253" spans="1:17" ht="68.400000000000006" hidden="1">
      <c r="A253" s="260" t="s">
        <v>77</v>
      </c>
      <c r="B253" s="260" t="s">
        <v>67</v>
      </c>
      <c r="C253" s="260" t="s">
        <v>118</v>
      </c>
      <c r="D253" s="260" t="s">
        <v>112</v>
      </c>
      <c r="E253" s="260" t="s">
        <v>113</v>
      </c>
      <c r="F253" s="260" t="s">
        <v>532</v>
      </c>
      <c r="I253" s="215" t="s">
        <v>186</v>
      </c>
      <c r="J253" s="215" t="s">
        <v>546</v>
      </c>
      <c r="K253" s="204"/>
    </row>
    <row r="254" spans="1:17" hidden="1">
      <c r="A254" s="195">
        <v>1</v>
      </c>
      <c r="B254" s="195">
        <v>2</v>
      </c>
      <c r="C254" s="195">
        <v>3</v>
      </c>
      <c r="D254" s="195">
        <v>4</v>
      </c>
      <c r="E254" s="195">
        <v>5</v>
      </c>
      <c r="F254" s="195">
        <v>6</v>
      </c>
      <c r="G254" s="160"/>
      <c r="H254" s="160"/>
      <c r="I254" s="220"/>
      <c r="J254" s="220"/>
    </row>
    <row r="255" spans="1:17" hidden="1">
      <c r="A255" s="260">
        <v>1</v>
      </c>
      <c r="B255" s="31" t="s">
        <v>114</v>
      </c>
      <c r="C255" s="260"/>
      <c r="D255" s="260"/>
      <c r="E255" s="258" t="e">
        <f>F255/D255/C255</f>
        <v>#DIV/0!</v>
      </c>
      <c r="F255" s="258"/>
      <c r="I255" s="220"/>
      <c r="J255" s="220"/>
    </row>
    <row r="256" spans="1:17" s="160" customFormat="1" ht="68.400000000000006" hidden="1">
      <c r="A256" s="260">
        <v>2</v>
      </c>
      <c r="B256" s="31" t="s">
        <v>115</v>
      </c>
      <c r="C256" s="260"/>
      <c r="D256" s="260"/>
      <c r="E256" s="258" t="e">
        <f t="shared" ref="E256:E260" si="4">F256/D256/C256</f>
        <v>#DIV/0!</v>
      </c>
      <c r="F256" s="258"/>
      <c r="G256" s="149"/>
      <c r="H256" s="149"/>
      <c r="I256" s="220"/>
      <c r="J256" s="220"/>
      <c r="K256" s="161"/>
      <c r="O256" s="283"/>
      <c r="P256" s="283"/>
      <c r="Q256" s="283"/>
    </row>
    <row r="257" spans="1:17" ht="45.6" hidden="1">
      <c r="A257" s="260">
        <v>3</v>
      </c>
      <c r="B257" s="31" t="s">
        <v>116</v>
      </c>
      <c r="C257" s="260"/>
      <c r="D257" s="260"/>
      <c r="E257" s="258" t="e">
        <f t="shared" si="4"/>
        <v>#DIV/0!</v>
      </c>
      <c r="F257" s="258"/>
      <c r="I257" s="220"/>
      <c r="J257" s="220"/>
    </row>
    <row r="258" spans="1:17" hidden="1">
      <c r="A258" s="260">
        <v>4</v>
      </c>
      <c r="B258" s="31" t="s">
        <v>117</v>
      </c>
      <c r="C258" s="260"/>
      <c r="D258" s="260"/>
      <c r="E258" s="258" t="e">
        <f t="shared" si="4"/>
        <v>#DIV/0!</v>
      </c>
      <c r="F258" s="258"/>
      <c r="I258" s="222"/>
      <c r="J258" s="222"/>
    </row>
    <row r="259" spans="1:17" ht="91.2" hidden="1">
      <c r="A259" s="260">
        <v>5</v>
      </c>
      <c r="B259" s="31" t="s">
        <v>143</v>
      </c>
      <c r="C259" s="260"/>
      <c r="D259" s="260"/>
      <c r="E259" s="258" t="e">
        <f t="shared" si="4"/>
        <v>#DIV/0!</v>
      </c>
      <c r="F259" s="258"/>
      <c r="I259" s="220"/>
      <c r="J259" s="220"/>
    </row>
    <row r="260" spans="1:17" hidden="1">
      <c r="A260" s="260">
        <v>6</v>
      </c>
      <c r="B260" s="31" t="s">
        <v>144</v>
      </c>
      <c r="C260" s="260"/>
      <c r="D260" s="260"/>
      <c r="E260" s="258" t="e">
        <f t="shared" si="4"/>
        <v>#DIV/0!</v>
      </c>
      <c r="F260" s="258"/>
      <c r="I260" s="220"/>
      <c r="J260" s="220"/>
    </row>
    <row r="261" spans="1:17" hidden="1">
      <c r="A261" s="226"/>
      <c r="B261" s="227" t="s">
        <v>73</v>
      </c>
      <c r="C261" s="226" t="s">
        <v>74</v>
      </c>
      <c r="D261" s="226" t="s">
        <v>74</v>
      </c>
      <c r="E261" s="226" t="s">
        <v>74</v>
      </c>
      <c r="F261" s="228">
        <f>F260+F259+F258+F257+F256+F255</f>
        <v>0</v>
      </c>
      <c r="I261" s="217">
        <f>SUM(I255:I260)</f>
        <v>0</v>
      </c>
      <c r="J261" s="217">
        <f>SUM(J255:J260)</f>
        <v>0</v>
      </c>
    </row>
    <row r="262" spans="1:17" hidden="1">
      <c r="A262" s="38"/>
      <c r="B262" s="32"/>
      <c r="C262" s="38"/>
      <c r="D262" s="38"/>
      <c r="E262" s="38"/>
      <c r="F262" s="38"/>
    </row>
    <row r="263" spans="1:17" hidden="1">
      <c r="A263" s="2009" t="s">
        <v>516</v>
      </c>
      <c r="B263" s="2009"/>
      <c r="C263" s="2009"/>
      <c r="D263" s="2009"/>
      <c r="E263" s="2009"/>
      <c r="F263" s="2009"/>
      <c r="G263" s="2009"/>
      <c r="H263" s="2009"/>
      <c r="I263" s="2009"/>
      <c r="J263" s="2009"/>
    </row>
    <row r="264" spans="1:17" hidden="1">
      <c r="A264" s="256"/>
      <c r="B264" s="45"/>
      <c r="C264" s="256"/>
      <c r="D264" s="256"/>
      <c r="E264" s="256"/>
      <c r="F264" s="38"/>
      <c r="I264" s="1986" t="s">
        <v>545</v>
      </c>
      <c r="J264" s="1986"/>
    </row>
    <row r="265" spans="1:17" ht="68.400000000000006" hidden="1">
      <c r="A265" s="260" t="s">
        <v>77</v>
      </c>
      <c r="B265" s="260" t="s">
        <v>67</v>
      </c>
      <c r="C265" s="260" t="s">
        <v>119</v>
      </c>
      <c r="D265" s="260" t="s">
        <v>518</v>
      </c>
      <c r="E265" s="262" t="s">
        <v>166</v>
      </c>
      <c r="F265" s="260" t="s">
        <v>517</v>
      </c>
      <c r="I265" s="215" t="s">
        <v>186</v>
      </c>
      <c r="J265" s="215" t="s">
        <v>546</v>
      </c>
      <c r="K265" s="204"/>
    </row>
    <row r="266" spans="1:17" hidden="1">
      <c r="A266" s="195">
        <v>1</v>
      </c>
      <c r="B266" s="195">
        <v>2</v>
      </c>
      <c r="C266" s="195">
        <v>3</v>
      </c>
      <c r="D266" s="195">
        <v>4</v>
      </c>
      <c r="E266" s="14">
        <v>5</v>
      </c>
      <c r="F266" s="195">
        <v>6</v>
      </c>
      <c r="G266" s="160"/>
      <c r="H266" s="160"/>
      <c r="I266" s="214"/>
      <c r="J266" s="214"/>
    </row>
    <row r="267" spans="1:17" ht="45.6" hidden="1">
      <c r="A267" s="260">
        <v>1</v>
      </c>
      <c r="B267" s="31" t="s">
        <v>140</v>
      </c>
      <c r="C267" s="260"/>
      <c r="D267" s="258" t="e">
        <f>F267/C267</f>
        <v>#DIV/0!</v>
      </c>
      <c r="E267" s="262" t="s">
        <v>43</v>
      </c>
      <c r="F267" s="258"/>
      <c r="I267" s="220"/>
      <c r="J267" s="220"/>
    </row>
    <row r="268" spans="1:17" s="160" customFormat="1" ht="45.6" hidden="1">
      <c r="A268" s="260">
        <v>2</v>
      </c>
      <c r="B268" s="31" t="s">
        <v>629</v>
      </c>
      <c r="C268" s="260" t="s">
        <v>43</v>
      </c>
      <c r="D268" s="258"/>
      <c r="E268" s="262" t="e">
        <f>F268/D268</f>
        <v>#DIV/0!</v>
      </c>
      <c r="F268" s="258"/>
      <c r="G268" s="149"/>
      <c r="H268" s="149"/>
      <c r="I268" s="220"/>
      <c r="J268" s="220"/>
      <c r="K268" s="161"/>
      <c r="O268" s="283"/>
      <c r="P268" s="283"/>
      <c r="Q268" s="283"/>
    </row>
    <row r="269" spans="1:17" hidden="1">
      <c r="A269" s="226"/>
      <c r="B269" s="227" t="s">
        <v>73</v>
      </c>
      <c r="C269" s="226" t="s">
        <v>43</v>
      </c>
      <c r="D269" s="226" t="s">
        <v>43</v>
      </c>
      <c r="E269" s="226" t="s">
        <v>43</v>
      </c>
      <c r="F269" s="228">
        <f>F267+F268</f>
        <v>0</v>
      </c>
      <c r="I269" s="213">
        <f>SUM(I267:I268)</f>
        <v>0</v>
      </c>
      <c r="J269" s="213">
        <f>SUM(J267:J268)</f>
        <v>0</v>
      </c>
    </row>
    <row r="270" spans="1:17" hidden="1">
      <c r="A270" s="38"/>
      <c r="B270" s="32"/>
      <c r="C270" s="38"/>
      <c r="D270" s="38"/>
      <c r="E270" s="38"/>
      <c r="F270" s="38"/>
    </row>
    <row r="271" spans="1:17" hidden="1">
      <c r="A271" s="2004" t="s">
        <v>519</v>
      </c>
      <c r="B271" s="2004"/>
      <c r="C271" s="2004"/>
      <c r="D271" s="2004"/>
      <c r="E271" s="2004"/>
      <c r="F271" s="2004"/>
      <c r="G271" s="2004"/>
      <c r="H271" s="2004"/>
      <c r="I271" s="2004"/>
      <c r="J271" s="2004"/>
    </row>
    <row r="272" spans="1:17" hidden="1">
      <c r="A272" s="265"/>
      <c r="B272" s="265"/>
      <c r="C272" s="265"/>
      <c r="D272" s="265"/>
      <c r="E272" s="265"/>
      <c r="F272" s="265"/>
      <c r="G272" s="265"/>
      <c r="H272" s="265"/>
      <c r="I272" s="1986" t="s">
        <v>545</v>
      </c>
      <c r="J272" s="1986"/>
    </row>
    <row r="273" spans="1:17" s="38" customFormat="1" ht="68.400000000000006" hidden="1">
      <c r="A273" s="260" t="s">
        <v>77</v>
      </c>
      <c r="B273" s="260" t="s">
        <v>0</v>
      </c>
      <c r="C273" s="260" t="s">
        <v>122</v>
      </c>
      <c r="D273" s="260" t="s">
        <v>120</v>
      </c>
      <c r="E273" s="260" t="s">
        <v>123</v>
      </c>
      <c r="F273" s="260" t="s">
        <v>33</v>
      </c>
      <c r="I273" s="215" t="s">
        <v>186</v>
      </c>
      <c r="J273" s="215" t="s">
        <v>546</v>
      </c>
      <c r="K273" s="163"/>
      <c r="O273" s="41"/>
      <c r="P273" s="41"/>
      <c r="Q273" s="41"/>
    </row>
    <row r="274" spans="1:17" s="38" customFormat="1" hidden="1">
      <c r="A274" s="195">
        <v>1</v>
      </c>
      <c r="B274" s="195">
        <v>2</v>
      </c>
      <c r="C274" s="195">
        <v>4</v>
      </c>
      <c r="D274" s="195">
        <v>5</v>
      </c>
      <c r="E274" s="195">
        <v>6</v>
      </c>
      <c r="F274" s="195">
        <v>7</v>
      </c>
      <c r="G274" s="14"/>
      <c r="H274" s="14"/>
      <c r="I274" s="217"/>
      <c r="J274" s="217"/>
      <c r="K274" s="40"/>
      <c r="O274" s="41"/>
      <c r="P274" s="41"/>
      <c r="Q274" s="41"/>
    </row>
    <row r="275" spans="1:17" s="38" customFormat="1" hidden="1">
      <c r="A275" s="260">
        <v>1</v>
      </c>
      <c r="B275" s="31" t="s">
        <v>145</v>
      </c>
      <c r="C275" s="258" t="e">
        <f>F275/D275</f>
        <v>#DIV/0!</v>
      </c>
      <c r="D275" s="258"/>
      <c r="E275" s="258"/>
      <c r="F275" s="258"/>
      <c r="I275" s="220"/>
      <c r="J275" s="220"/>
      <c r="K275" s="40"/>
      <c r="O275" s="41"/>
      <c r="P275" s="41"/>
      <c r="Q275" s="41"/>
    </row>
    <row r="276" spans="1:17" s="14" customFormat="1" hidden="1">
      <c r="A276" s="260">
        <v>2</v>
      </c>
      <c r="B276" s="31" t="s">
        <v>121</v>
      </c>
      <c r="C276" s="258" t="e">
        <f t="shared" ref="C276:C279" si="5">F276/D276</f>
        <v>#DIV/0!</v>
      </c>
      <c r="D276" s="258"/>
      <c r="E276" s="258"/>
      <c r="F276" s="258"/>
      <c r="G276" s="38"/>
      <c r="H276" s="38"/>
      <c r="I276" s="220"/>
      <c r="J276" s="220"/>
      <c r="K276" s="186"/>
      <c r="O276" s="286"/>
      <c r="P276" s="286"/>
      <c r="Q276" s="286"/>
    </row>
    <row r="277" spans="1:17" s="38" customFormat="1" hidden="1">
      <c r="A277" s="260">
        <v>3</v>
      </c>
      <c r="B277" s="31" t="s">
        <v>146</v>
      </c>
      <c r="C277" s="258" t="e">
        <f t="shared" si="5"/>
        <v>#DIV/0!</v>
      </c>
      <c r="D277" s="258"/>
      <c r="E277" s="258"/>
      <c r="F277" s="258"/>
      <c r="I277" s="220"/>
      <c r="J277" s="220"/>
      <c r="K277" s="40"/>
      <c r="O277" s="41"/>
      <c r="P277" s="41"/>
      <c r="Q277" s="41"/>
    </row>
    <row r="278" spans="1:17" s="38" customFormat="1" hidden="1">
      <c r="A278" s="260">
        <v>4</v>
      </c>
      <c r="B278" s="31" t="s">
        <v>147</v>
      </c>
      <c r="C278" s="258" t="e">
        <f t="shared" si="5"/>
        <v>#DIV/0!</v>
      </c>
      <c r="D278" s="258"/>
      <c r="E278" s="258"/>
      <c r="F278" s="258"/>
      <c r="I278" s="220"/>
      <c r="J278" s="220"/>
      <c r="K278" s="40"/>
      <c r="O278" s="41"/>
      <c r="P278" s="41"/>
      <c r="Q278" s="41"/>
    </row>
    <row r="279" spans="1:17" s="38" customFormat="1" hidden="1">
      <c r="A279" s="260">
        <v>5</v>
      </c>
      <c r="B279" s="31" t="s">
        <v>623</v>
      </c>
      <c r="C279" s="258" t="e">
        <f t="shared" si="5"/>
        <v>#DIV/0!</v>
      </c>
      <c r="D279" s="258"/>
      <c r="E279" s="258"/>
      <c r="F279" s="258"/>
      <c r="I279" s="220"/>
      <c r="J279" s="220"/>
      <c r="K279" s="40"/>
      <c r="O279" s="41"/>
      <c r="P279" s="41"/>
      <c r="Q279" s="41"/>
    </row>
    <row r="280" spans="1:17" s="38" customFormat="1" hidden="1">
      <c r="A280" s="226"/>
      <c r="B280" s="227" t="s">
        <v>73</v>
      </c>
      <c r="C280" s="226" t="s">
        <v>74</v>
      </c>
      <c r="D280" s="226" t="s">
        <v>74</v>
      </c>
      <c r="E280" s="226" t="s">
        <v>74</v>
      </c>
      <c r="F280" s="228">
        <f>SUM(F275:F279)</f>
        <v>0</v>
      </c>
      <c r="I280" s="217">
        <f>SUM(I275:I279)</f>
        <v>0</v>
      </c>
      <c r="J280" s="217">
        <f>SUM(J275:J279)</f>
        <v>0</v>
      </c>
      <c r="K280" s="40"/>
      <c r="O280" s="41"/>
      <c r="P280" s="41"/>
      <c r="Q280" s="41"/>
    </row>
    <row r="281" spans="1:17" s="38" customFormat="1" hidden="1">
      <c r="B281" s="32"/>
      <c r="G281" s="149"/>
      <c r="H281" s="149"/>
      <c r="I281" s="149"/>
      <c r="J281" s="149"/>
      <c r="K281" s="40"/>
      <c r="O281" s="41"/>
      <c r="P281" s="41"/>
      <c r="Q281" s="41"/>
    </row>
    <row r="282" spans="1:17" s="38" customFormat="1" hidden="1">
      <c r="A282" s="2017" t="s">
        <v>513</v>
      </c>
      <c r="B282" s="2017"/>
      <c r="C282" s="2017"/>
      <c r="D282" s="2017"/>
      <c r="E282" s="2017"/>
      <c r="F282" s="2017"/>
      <c r="G282" s="2017"/>
      <c r="H282" s="2017"/>
      <c r="I282" s="2017"/>
      <c r="J282" s="2017"/>
      <c r="K282" s="40"/>
      <c r="O282" s="41"/>
      <c r="P282" s="41"/>
      <c r="Q282" s="41"/>
    </row>
    <row r="283" spans="1:17" hidden="1">
      <c r="A283" s="53"/>
      <c r="B283" s="32"/>
      <c r="C283" s="38"/>
      <c r="D283" s="38"/>
      <c r="E283" s="38"/>
      <c r="F283" s="38"/>
      <c r="I283" s="1986" t="s">
        <v>545</v>
      </c>
      <c r="J283" s="1986"/>
    </row>
    <row r="284" spans="1:17" ht="68.400000000000006" hidden="1">
      <c r="A284" s="260" t="s">
        <v>77</v>
      </c>
      <c r="B284" s="260" t="s">
        <v>67</v>
      </c>
      <c r="C284" s="260" t="s">
        <v>124</v>
      </c>
      <c r="D284" s="260" t="s">
        <v>125</v>
      </c>
      <c r="E284" s="260" t="s">
        <v>520</v>
      </c>
      <c r="I284" s="215" t="s">
        <v>186</v>
      </c>
      <c r="J284" s="215" t="s">
        <v>546</v>
      </c>
      <c r="K284" s="209"/>
    </row>
    <row r="285" spans="1:17" hidden="1">
      <c r="A285" s="195">
        <v>1</v>
      </c>
      <c r="B285" s="195">
        <v>2</v>
      </c>
      <c r="C285" s="195">
        <v>3</v>
      </c>
      <c r="D285" s="195">
        <v>4</v>
      </c>
      <c r="E285" s="195">
        <v>5</v>
      </c>
      <c r="F285" s="160"/>
      <c r="G285" s="160"/>
      <c r="H285" s="160"/>
      <c r="I285" s="217"/>
      <c r="J285" s="217"/>
    </row>
    <row r="286" spans="1:17" ht="30.75" hidden="1" customHeight="1">
      <c r="A286" s="260">
        <v>1</v>
      </c>
      <c r="B286" s="31"/>
      <c r="C286" s="260">
        <v>1</v>
      </c>
      <c r="D286" s="34">
        <v>1</v>
      </c>
      <c r="E286" s="258"/>
      <c r="I286" s="220"/>
      <c r="J286" s="220"/>
    </row>
    <row r="287" spans="1:17" s="160" customFormat="1" hidden="1">
      <c r="A287" s="260">
        <v>2</v>
      </c>
      <c r="B287" s="31"/>
      <c r="C287" s="260"/>
      <c r="D287" s="34"/>
      <c r="E287" s="258"/>
      <c r="F287" s="149"/>
      <c r="G287" s="149"/>
      <c r="H287" s="149"/>
      <c r="I287" s="220"/>
      <c r="J287" s="220"/>
      <c r="K287" s="161"/>
      <c r="O287" s="283"/>
      <c r="P287" s="283"/>
      <c r="Q287" s="283"/>
    </row>
    <row r="288" spans="1:17" hidden="1">
      <c r="A288" s="260">
        <v>3</v>
      </c>
      <c r="B288" s="31"/>
      <c r="C288" s="260"/>
      <c r="D288" s="34"/>
      <c r="E288" s="258"/>
      <c r="I288" s="220"/>
      <c r="J288" s="220"/>
      <c r="P288" s="188"/>
      <c r="Q288" s="290"/>
    </row>
    <row r="289" spans="1:17" hidden="1">
      <c r="A289" s="260">
        <v>4</v>
      </c>
      <c r="B289" s="31"/>
      <c r="C289" s="260"/>
      <c r="D289" s="34"/>
      <c r="E289" s="258"/>
      <c r="I289" s="220"/>
      <c r="J289" s="220"/>
      <c r="P289" s="188"/>
      <c r="Q289" s="290"/>
    </row>
    <row r="290" spans="1:17" hidden="1">
      <c r="A290" s="226"/>
      <c r="B290" s="227" t="s">
        <v>73</v>
      </c>
      <c r="C290" s="226" t="s">
        <v>74</v>
      </c>
      <c r="D290" s="226" t="s">
        <v>74</v>
      </c>
      <c r="E290" s="228">
        <f>SUM(E286:E289)</f>
        <v>0</v>
      </c>
      <c r="I290" s="217">
        <f>SUM(I286:I289)</f>
        <v>0</v>
      </c>
      <c r="J290" s="217">
        <f>SUM(J286:J289)</f>
        <v>0</v>
      </c>
      <c r="P290" s="188"/>
      <c r="Q290" s="290"/>
    </row>
    <row r="291" spans="1:17" hidden="1">
      <c r="A291" s="38"/>
      <c r="B291" s="32"/>
      <c r="C291" s="38"/>
      <c r="D291" s="38"/>
      <c r="E291" s="38"/>
      <c r="F291" s="38"/>
      <c r="P291" s="188"/>
      <c r="Q291" s="290"/>
    </row>
    <row r="292" spans="1:17" hidden="1">
      <c r="A292" s="2016" t="s">
        <v>491</v>
      </c>
      <c r="B292" s="2016"/>
      <c r="C292" s="2016"/>
      <c r="D292" s="2016"/>
      <c r="E292" s="2016"/>
      <c r="F292" s="2016"/>
      <c r="G292" s="2016"/>
      <c r="H292" s="2016"/>
      <c r="I292" s="2016"/>
      <c r="J292" s="2016"/>
      <c r="P292" s="188"/>
    </row>
    <row r="293" spans="1:17" hidden="1">
      <c r="A293" s="51"/>
      <c r="B293" s="32"/>
      <c r="C293" s="38"/>
      <c r="D293" s="38"/>
      <c r="E293" s="38"/>
      <c r="F293" s="38"/>
      <c r="P293" s="188"/>
    </row>
    <row r="294" spans="1:17" hidden="1">
      <c r="A294" s="51"/>
      <c r="B294" s="32"/>
      <c r="C294" s="38"/>
      <c r="D294" s="38"/>
      <c r="E294" s="38"/>
      <c r="F294" s="38"/>
      <c r="I294" s="1986" t="s">
        <v>545</v>
      </c>
      <c r="J294" s="1986"/>
      <c r="K294" s="210"/>
    </row>
    <row r="295" spans="1:17" ht="54" hidden="1">
      <c r="A295" s="260" t="s">
        <v>77</v>
      </c>
      <c r="B295" s="260" t="s">
        <v>67</v>
      </c>
      <c r="C295" s="260" t="s">
        <v>127</v>
      </c>
      <c r="D295" s="260" t="s">
        <v>490</v>
      </c>
      <c r="F295" s="38"/>
      <c r="I295" s="215" t="s">
        <v>186</v>
      </c>
      <c r="J295" s="215" t="s">
        <v>546</v>
      </c>
      <c r="P295" s="188"/>
    </row>
    <row r="296" spans="1:17" hidden="1">
      <c r="A296" s="195">
        <v>1</v>
      </c>
      <c r="B296" s="195">
        <v>2</v>
      </c>
      <c r="C296" s="195">
        <v>3</v>
      </c>
      <c r="D296" s="195">
        <v>4</v>
      </c>
      <c r="E296" s="160"/>
      <c r="F296" s="14"/>
      <c r="G296" s="160"/>
      <c r="H296" s="160"/>
      <c r="I296" s="217"/>
      <c r="J296" s="217"/>
      <c r="P296" s="188"/>
    </row>
    <row r="297" spans="1:17" hidden="1">
      <c r="A297" s="260"/>
      <c r="B297" s="36"/>
      <c r="C297" s="34"/>
      <c r="D297" s="258"/>
      <c r="F297" s="38"/>
      <c r="I297" s="220"/>
      <c r="J297" s="220"/>
      <c r="P297" s="188"/>
    </row>
    <row r="298" spans="1:17" s="160" customFormat="1" hidden="1">
      <c r="A298" s="260"/>
      <c r="B298" s="36"/>
      <c r="C298" s="34"/>
      <c r="D298" s="258"/>
      <c r="E298" s="149"/>
      <c r="F298" s="57"/>
      <c r="G298" s="149"/>
      <c r="H298" s="149"/>
      <c r="I298" s="220"/>
      <c r="J298" s="220"/>
      <c r="K298" s="161"/>
      <c r="O298" s="283"/>
      <c r="P298" s="281"/>
      <c r="Q298" s="283"/>
    </row>
    <row r="299" spans="1:17" hidden="1">
      <c r="A299" s="260"/>
      <c r="B299" s="36"/>
      <c r="C299" s="34"/>
      <c r="D299" s="258"/>
      <c r="F299" s="38"/>
      <c r="I299" s="220"/>
      <c r="J299" s="220"/>
      <c r="P299" s="188"/>
      <c r="Q299" s="290"/>
    </row>
    <row r="300" spans="1:17" hidden="1">
      <c r="A300" s="260"/>
      <c r="B300" s="36"/>
      <c r="C300" s="34"/>
      <c r="D300" s="258"/>
      <c r="F300" s="38"/>
      <c r="I300" s="220"/>
      <c r="J300" s="220"/>
      <c r="P300" s="188"/>
      <c r="Q300" s="290"/>
    </row>
    <row r="301" spans="1:17" hidden="1">
      <c r="A301" s="226"/>
      <c r="B301" s="227" t="s">
        <v>73</v>
      </c>
      <c r="C301" s="226" t="s">
        <v>74</v>
      </c>
      <c r="D301" s="228">
        <f>SUM(D297:D300)</f>
        <v>0</v>
      </c>
      <c r="F301" s="38"/>
      <c r="I301" s="217">
        <f>SUM(I297:I300)</f>
        <v>0</v>
      </c>
      <c r="J301" s="217">
        <f>SUM(J297:J300)</f>
        <v>0</v>
      </c>
      <c r="P301" s="188"/>
      <c r="Q301" s="290"/>
    </row>
    <row r="302" spans="1:17" hidden="1">
      <c r="A302" s="56"/>
      <c r="B302" s="32"/>
      <c r="C302" s="38"/>
      <c r="D302" s="38"/>
      <c r="E302" s="38"/>
      <c r="F302" s="38"/>
      <c r="P302" s="188"/>
      <c r="Q302" s="290"/>
    </row>
    <row r="303" spans="1:17" hidden="1">
      <c r="A303" s="2018" t="s">
        <v>521</v>
      </c>
      <c r="B303" s="2018"/>
      <c r="C303" s="2018"/>
      <c r="D303" s="2018"/>
      <c r="E303" s="2018"/>
      <c r="F303" s="2018"/>
      <c r="G303" s="2018"/>
      <c r="H303" s="2018"/>
      <c r="I303" s="2018"/>
      <c r="J303" s="2018"/>
      <c r="P303" s="188"/>
    </row>
    <row r="304" spans="1:17" hidden="1">
      <c r="A304" s="51"/>
      <c r="B304" s="32"/>
      <c r="C304" s="38"/>
      <c r="D304" s="38"/>
      <c r="E304" s="38"/>
      <c r="F304" s="38"/>
      <c r="P304" s="188"/>
    </row>
    <row r="305" spans="1:17" hidden="1">
      <c r="A305" s="51"/>
      <c r="B305" s="32"/>
      <c r="C305" s="38"/>
      <c r="D305" s="38"/>
      <c r="E305" s="38"/>
      <c r="F305" s="38"/>
      <c r="I305" s="1986" t="s">
        <v>545</v>
      </c>
      <c r="J305" s="1986"/>
      <c r="K305" s="211"/>
      <c r="P305" s="188"/>
    </row>
    <row r="306" spans="1:17" ht="54" hidden="1">
      <c r="A306" s="260" t="s">
        <v>77</v>
      </c>
      <c r="B306" s="260" t="s">
        <v>67</v>
      </c>
      <c r="C306" s="260" t="s">
        <v>127</v>
      </c>
      <c r="D306" s="260" t="s">
        <v>490</v>
      </c>
      <c r="F306" s="38"/>
      <c r="I306" s="215" t="s">
        <v>186</v>
      </c>
      <c r="J306" s="215" t="s">
        <v>546</v>
      </c>
      <c r="P306" s="188"/>
    </row>
    <row r="307" spans="1:17" hidden="1">
      <c r="A307" s="195">
        <v>1</v>
      </c>
      <c r="B307" s="195">
        <v>2</v>
      </c>
      <c r="C307" s="195">
        <v>3</v>
      </c>
      <c r="D307" s="195">
        <v>4</v>
      </c>
      <c r="E307" s="160"/>
      <c r="F307" s="14"/>
      <c r="G307" s="160"/>
      <c r="H307" s="160"/>
      <c r="I307" s="217"/>
      <c r="J307" s="217"/>
      <c r="P307" s="188"/>
    </row>
    <row r="308" spans="1:17" hidden="1">
      <c r="A308" s="260">
        <v>1</v>
      </c>
      <c r="B308" s="36"/>
      <c r="C308" s="34"/>
      <c r="D308" s="258"/>
      <c r="F308" s="38"/>
      <c r="G308" s="157"/>
      <c r="I308" s="220"/>
      <c r="J308" s="220"/>
      <c r="P308" s="188"/>
    </row>
    <row r="309" spans="1:17" s="160" customFormat="1" hidden="1">
      <c r="A309" s="260">
        <v>2</v>
      </c>
      <c r="B309" s="36"/>
      <c r="C309" s="34"/>
      <c r="D309" s="258"/>
      <c r="E309" s="149"/>
      <c r="F309" s="38"/>
      <c r="G309" s="149"/>
      <c r="H309" s="149"/>
      <c r="I309" s="220"/>
      <c r="J309" s="220"/>
      <c r="K309" s="161"/>
      <c r="O309" s="283"/>
      <c r="P309" s="281"/>
      <c r="Q309" s="283"/>
    </row>
    <row r="310" spans="1:17" hidden="1">
      <c r="A310" s="260"/>
      <c r="B310" s="36"/>
      <c r="C310" s="34"/>
      <c r="D310" s="258"/>
      <c r="F310" s="38"/>
      <c r="I310" s="220"/>
      <c r="J310" s="220"/>
      <c r="P310" s="188"/>
      <c r="Q310" s="290"/>
    </row>
    <row r="311" spans="1:17" hidden="1">
      <c r="A311" s="260"/>
      <c r="B311" s="36"/>
      <c r="C311" s="34"/>
      <c r="D311" s="258"/>
      <c r="F311" s="38"/>
      <c r="I311" s="220"/>
      <c r="J311" s="220"/>
      <c r="P311" s="188"/>
      <c r="Q311" s="290"/>
    </row>
    <row r="312" spans="1:17" hidden="1">
      <c r="A312" s="226"/>
      <c r="B312" s="227" t="s">
        <v>73</v>
      </c>
      <c r="C312" s="226" t="s">
        <v>74</v>
      </c>
      <c r="D312" s="228">
        <f>SUM(D308:D311)</f>
        <v>0</v>
      </c>
      <c r="F312" s="38"/>
      <c r="I312" s="217">
        <f>SUM(I308:I311)</f>
        <v>0</v>
      </c>
      <c r="J312" s="217">
        <f>SUM(J308:J311)</f>
        <v>0</v>
      </c>
      <c r="P312" s="188"/>
      <c r="Q312" s="290"/>
    </row>
    <row r="313" spans="1:17">
      <c r="A313" s="56"/>
      <c r="B313" s="32"/>
      <c r="C313" s="38"/>
      <c r="D313" s="38"/>
      <c r="E313" s="38"/>
      <c r="F313" s="38"/>
      <c r="P313" s="188"/>
      <c r="Q313" s="290"/>
    </row>
    <row r="314" spans="1:17">
      <c r="A314" s="2004" t="s">
        <v>523</v>
      </c>
      <c r="B314" s="2004"/>
      <c r="C314" s="2004"/>
      <c r="D314" s="2004"/>
      <c r="E314" s="2004"/>
      <c r="F314" s="2004"/>
      <c r="G314" s="2004"/>
      <c r="H314" s="2004"/>
      <c r="I314" s="2004"/>
      <c r="J314" s="2004"/>
      <c r="P314" s="188"/>
    </row>
    <row r="315" spans="1:17">
      <c r="A315" s="2012"/>
      <c r="B315" s="2012"/>
      <c r="C315" s="2012"/>
      <c r="D315" s="2012"/>
      <c r="E315" s="2012"/>
      <c r="F315" s="38"/>
      <c r="I315" s="1986" t="s">
        <v>545</v>
      </c>
      <c r="J315" s="1986"/>
      <c r="P315" s="188"/>
    </row>
    <row r="316" spans="1:17" ht="68.400000000000006">
      <c r="A316" s="260" t="s">
        <v>68</v>
      </c>
      <c r="B316" s="260" t="s">
        <v>67</v>
      </c>
      <c r="C316" s="260" t="s">
        <v>80</v>
      </c>
      <c r="D316" s="260" t="s">
        <v>128</v>
      </c>
      <c r="E316" s="260" t="s">
        <v>33</v>
      </c>
      <c r="I316" s="215" t="s">
        <v>186</v>
      </c>
      <c r="J316" s="215" t="s">
        <v>546</v>
      </c>
      <c r="P316" s="188"/>
    </row>
    <row r="317" spans="1:17">
      <c r="A317" s="195">
        <v>1</v>
      </c>
      <c r="B317" s="195">
        <v>2</v>
      </c>
      <c r="C317" s="195">
        <v>3</v>
      </c>
      <c r="D317" s="195">
        <v>4</v>
      </c>
      <c r="E317" s="195">
        <v>5</v>
      </c>
      <c r="F317" s="160"/>
      <c r="G317" s="160"/>
      <c r="H317" s="160"/>
      <c r="I317" s="217"/>
      <c r="J317" s="217"/>
      <c r="P317" s="188"/>
    </row>
    <row r="318" spans="1:17" ht="68.400000000000006">
      <c r="A318" s="260">
        <v>1</v>
      </c>
      <c r="B318" s="31" t="s">
        <v>1226</v>
      </c>
      <c r="C318" s="260">
        <v>1</v>
      </c>
      <c r="D318" s="258">
        <f>E318/C318</f>
        <v>53000</v>
      </c>
      <c r="E318" s="258">
        <v>53000</v>
      </c>
      <c r="I318" s="220"/>
      <c r="J318" s="220"/>
      <c r="L318" s="927">
        <v>53000</v>
      </c>
      <c r="M318" s="1073">
        <f>E318-L318</f>
        <v>0</v>
      </c>
      <c r="P318" s="188"/>
    </row>
    <row r="319" spans="1:17" s="160" customFormat="1" hidden="1">
      <c r="A319" s="260">
        <v>2</v>
      </c>
      <c r="B319" s="31"/>
      <c r="C319" s="260">
        <v>2</v>
      </c>
      <c r="D319" s="728">
        <f>E319/C319</f>
        <v>0</v>
      </c>
      <c r="E319" s="258">
        <f>5000-5000</f>
        <v>0</v>
      </c>
      <c r="F319" s="149"/>
      <c r="G319" s="149"/>
      <c r="H319" s="149"/>
      <c r="I319" s="220"/>
      <c r="J319" s="220"/>
      <c r="K319" s="161"/>
      <c r="O319" s="283"/>
      <c r="P319" s="281"/>
      <c r="Q319" s="283"/>
    </row>
    <row r="320" spans="1:17" hidden="1">
      <c r="A320" s="260"/>
      <c r="B320" s="31"/>
      <c r="C320" s="260"/>
      <c r="D320" s="258"/>
      <c r="E320" s="258"/>
      <c r="I320" s="220"/>
      <c r="J320" s="220"/>
      <c r="P320" s="188"/>
      <c r="Q320" s="290"/>
    </row>
    <row r="321" spans="1:17" hidden="1">
      <c r="A321" s="260"/>
      <c r="B321" s="31"/>
      <c r="C321" s="260"/>
      <c r="D321" s="258"/>
      <c r="E321" s="258"/>
      <c r="I321" s="220"/>
      <c r="J321" s="220"/>
      <c r="P321" s="188"/>
      <c r="Q321" s="290"/>
    </row>
    <row r="322" spans="1:17">
      <c r="A322" s="226"/>
      <c r="B322" s="227" t="s">
        <v>73</v>
      </c>
      <c r="C322" s="226"/>
      <c r="D322" s="226" t="s">
        <v>74</v>
      </c>
      <c r="E322" s="228">
        <f>E321+E318+E319+E320</f>
        <v>53000</v>
      </c>
      <c r="I322" s="217">
        <f>SUM(I318:I321)</f>
        <v>0</v>
      </c>
      <c r="J322" s="217">
        <f>SUM(J318:J321)</f>
        <v>0</v>
      </c>
      <c r="P322" s="188"/>
      <c r="Q322" s="290"/>
    </row>
    <row r="323" spans="1:17" hidden="1">
      <c r="A323" s="38"/>
      <c r="B323" s="32"/>
      <c r="C323" s="38"/>
      <c r="D323" s="38"/>
      <c r="E323" s="38"/>
      <c r="F323" s="38"/>
      <c r="P323" s="188"/>
      <c r="Q323" s="290"/>
    </row>
    <row r="324" spans="1:17" hidden="1">
      <c r="A324" s="2004" t="s">
        <v>524</v>
      </c>
      <c r="B324" s="2004"/>
      <c r="C324" s="2004"/>
      <c r="D324" s="2004"/>
      <c r="E324" s="2004"/>
      <c r="F324" s="2004"/>
      <c r="G324" s="2004"/>
      <c r="H324" s="2004"/>
      <c r="I324" s="2004"/>
      <c r="J324" s="2004"/>
      <c r="P324" s="188"/>
    </row>
    <row r="325" spans="1:17" hidden="1">
      <c r="A325" s="2012"/>
      <c r="B325" s="2012"/>
      <c r="C325" s="2012"/>
      <c r="D325" s="2012"/>
      <c r="E325" s="2012"/>
      <c r="F325" s="2012"/>
      <c r="I325" s="1986" t="s">
        <v>545</v>
      </c>
      <c r="J325" s="1986"/>
      <c r="P325" s="188"/>
    </row>
    <row r="326" spans="1:17" ht="54" hidden="1">
      <c r="A326" s="260" t="s">
        <v>77</v>
      </c>
      <c r="B326" s="260" t="s">
        <v>67</v>
      </c>
      <c r="C326" s="260" t="s">
        <v>131</v>
      </c>
      <c r="D326" s="260" t="s">
        <v>80</v>
      </c>
      <c r="E326" s="260" t="s">
        <v>132</v>
      </c>
      <c r="F326" s="260" t="s">
        <v>33</v>
      </c>
      <c r="I326" s="215" t="s">
        <v>186</v>
      </c>
      <c r="J326" s="215" t="s">
        <v>546</v>
      </c>
      <c r="K326" s="163"/>
      <c r="L326" s="163"/>
      <c r="P326" s="188"/>
    </row>
    <row r="327" spans="1:17" hidden="1">
      <c r="A327" s="195">
        <v>1</v>
      </c>
      <c r="B327" s="195">
        <v>2</v>
      </c>
      <c r="C327" s="195">
        <v>3</v>
      </c>
      <c r="D327" s="195">
        <v>4</v>
      </c>
      <c r="E327" s="195">
        <v>5</v>
      </c>
      <c r="F327" s="195">
        <v>6</v>
      </c>
      <c r="G327" s="160"/>
      <c r="H327" s="160"/>
      <c r="I327" s="217"/>
      <c r="J327" s="217"/>
      <c r="P327" s="188"/>
    </row>
    <row r="328" spans="1:17" hidden="1">
      <c r="A328" s="260">
        <v>1</v>
      </c>
      <c r="B328" s="31"/>
      <c r="C328" s="260"/>
      <c r="D328" s="260"/>
      <c r="E328" s="258"/>
      <c r="F328" s="258"/>
      <c r="I328" s="220"/>
      <c r="J328" s="220"/>
      <c r="P328" s="188"/>
    </row>
    <row r="329" spans="1:17" s="160" customFormat="1" hidden="1">
      <c r="A329" s="260">
        <v>2</v>
      </c>
      <c r="B329" s="31"/>
      <c r="C329" s="260"/>
      <c r="D329" s="260"/>
      <c r="E329" s="258"/>
      <c r="F329" s="258"/>
      <c r="G329" s="149"/>
      <c r="H329" s="149"/>
      <c r="I329" s="220"/>
      <c r="J329" s="220"/>
      <c r="K329" s="161"/>
      <c r="O329" s="283"/>
      <c r="P329" s="281"/>
      <c r="Q329" s="283"/>
    </row>
    <row r="330" spans="1:17" hidden="1">
      <c r="A330" s="260">
        <v>3</v>
      </c>
      <c r="B330" s="31"/>
      <c r="C330" s="260"/>
      <c r="D330" s="260"/>
      <c r="E330" s="258"/>
      <c r="F330" s="258"/>
      <c r="I330" s="220"/>
      <c r="J330" s="220"/>
      <c r="K330" s="158"/>
      <c r="P330" s="188"/>
      <c r="Q330" s="290"/>
    </row>
    <row r="331" spans="1:17" hidden="1">
      <c r="A331" s="260">
        <v>4</v>
      </c>
      <c r="B331" s="31"/>
      <c r="C331" s="260"/>
      <c r="D331" s="260"/>
      <c r="E331" s="258"/>
      <c r="F331" s="258"/>
      <c r="I331" s="220"/>
      <c r="J331" s="220"/>
      <c r="P331" s="188"/>
      <c r="Q331" s="290"/>
    </row>
    <row r="332" spans="1:17" hidden="1">
      <c r="A332" s="226"/>
      <c r="B332" s="227" t="s">
        <v>73</v>
      </c>
      <c r="C332" s="226" t="s">
        <v>74</v>
      </c>
      <c r="D332" s="226" t="s">
        <v>74</v>
      </c>
      <c r="E332" s="226" t="s">
        <v>74</v>
      </c>
      <c r="F332" s="228">
        <f>F331+F329+F330+F328</f>
        <v>0</v>
      </c>
      <c r="I332" s="217">
        <f>SUM(I328:I331)</f>
        <v>0</v>
      </c>
      <c r="J332" s="217">
        <f>SUM(J328:J331)</f>
        <v>0</v>
      </c>
      <c r="P332" s="188"/>
      <c r="Q332" s="290"/>
    </row>
    <row r="333" spans="1:17" hidden="1">
      <c r="A333" s="38"/>
      <c r="B333" s="32"/>
      <c r="C333" s="38"/>
      <c r="D333" s="38"/>
      <c r="E333" s="38"/>
      <c r="F333" s="57"/>
      <c r="P333" s="188"/>
      <c r="Q333" s="290"/>
    </row>
    <row r="334" spans="1:17" hidden="1">
      <c r="A334" s="2004" t="s">
        <v>525</v>
      </c>
      <c r="B334" s="2004"/>
      <c r="C334" s="2004"/>
      <c r="D334" s="2004"/>
      <c r="E334" s="2004"/>
      <c r="F334" s="2004"/>
      <c r="G334" s="2004"/>
      <c r="H334" s="2004"/>
      <c r="I334" s="2004"/>
      <c r="J334" s="2004"/>
      <c r="P334" s="188"/>
    </row>
    <row r="335" spans="1:17" hidden="1">
      <c r="A335" s="2012"/>
      <c r="B335" s="2012"/>
      <c r="C335" s="2012"/>
      <c r="D335" s="2012"/>
      <c r="E335" s="2012"/>
      <c r="F335" s="2012"/>
      <c r="I335" s="1986" t="s">
        <v>545</v>
      </c>
      <c r="J335" s="1986"/>
      <c r="P335" s="188"/>
    </row>
    <row r="336" spans="1:17" ht="54" hidden="1">
      <c r="A336" s="260" t="s">
        <v>77</v>
      </c>
      <c r="B336" s="260" t="s">
        <v>67</v>
      </c>
      <c r="C336" s="260" t="s">
        <v>131</v>
      </c>
      <c r="D336" s="260" t="s">
        <v>80</v>
      </c>
      <c r="E336" s="260" t="s">
        <v>132</v>
      </c>
      <c r="F336" s="260" t="s">
        <v>33</v>
      </c>
      <c r="I336" s="215" t="s">
        <v>186</v>
      </c>
      <c r="J336" s="215" t="s">
        <v>546</v>
      </c>
      <c r="K336" s="163"/>
      <c r="L336" s="163"/>
      <c r="P336" s="188"/>
    </row>
    <row r="337" spans="1:17" hidden="1">
      <c r="A337" s="195">
        <v>1</v>
      </c>
      <c r="B337" s="195">
        <v>2</v>
      </c>
      <c r="C337" s="195">
        <v>3</v>
      </c>
      <c r="D337" s="195">
        <v>4</v>
      </c>
      <c r="E337" s="195">
        <v>5</v>
      </c>
      <c r="F337" s="195">
        <v>6</v>
      </c>
      <c r="G337" s="160"/>
      <c r="H337" s="160"/>
      <c r="I337" s="217"/>
      <c r="J337" s="217"/>
      <c r="P337" s="188"/>
    </row>
    <row r="338" spans="1:17" hidden="1">
      <c r="A338" s="260">
        <v>1</v>
      </c>
      <c r="B338" s="31"/>
      <c r="C338" s="260"/>
      <c r="D338" s="260"/>
      <c r="E338" s="258" t="e">
        <f>F338/D338</f>
        <v>#DIV/0!</v>
      </c>
      <c r="F338" s="258"/>
      <c r="I338" s="220"/>
      <c r="J338" s="220"/>
      <c r="P338" s="188"/>
    </row>
    <row r="339" spans="1:17" s="160" customFormat="1" hidden="1">
      <c r="A339" s="260">
        <v>2</v>
      </c>
      <c r="B339" s="31"/>
      <c r="C339" s="35"/>
      <c r="D339" s="35"/>
      <c r="E339" s="258" t="e">
        <f t="shared" ref="E339:E341" si="6">F339/D339</f>
        <v>#DIV/0!</v>
      </c>
      <c r="F339" s="258"/>
      <c r="G339" s="149"/>
      <c r="H339" s="149"/>
      <c r="I339" s="220"/>
      <c r="J339" s="220"/>
      <c r="K339" s="161"/>
      <c r="O339" s="283"/>
      <c r="P339" s="281"/>
      <c r="Q339" s="283"/>
    </row>
    <row r="340" spans="1:17" hidden="1">
      <c r="A340" s="260"/>
      <c r="B340" s="31"/>
      <c r="C340" s="35"/>
      <c r="D340" s="35"/>
      <c r="E340" s="258" t="e">
        <f t="shared" si="6"/>
        <v>#DIV/0!</v>
      </c>
      <c r="F340" s="258"/>
      <c r="I340" s="220"/>
      <c r="J340" s="220"/>
      <c r="P340" s="188"/>
    </row>
    <row r="341" spans="1:17" hidden="1">
      <c r="A341" s="260">
        <v>3</v>
      </c>
      <c r="B341" s="31"/>
      <c r="C341" s="260"/>
      <c r="D341" s="260"/>
      <c r="E341" s="258" t="e">
        <f t="shared" si="6"/>
        <v>#DIV/0!</v>
      </c>
      <c r="F341" s="258"/>
      <c r="I341" s="220"/>
      <c r="J341" s="220"/>
      <c r="P341" s="188"/>
    </row>
    <row r="342" spans="1:17" hidden="1">
      <c r="A342" s="226"/>
      <c r="B342" s="227" t="s">
        <v>73</v>
      </c>
      <c r="C342" s="226" t="s">
        <v>74</v>
      </c>
      <c r="D342" s="226" t="s">
        <v>74</v>
      </c>
      <c r="E342" s="226" t="s">
        <v>74</v>
      </c>
      <c r="F342" s="228">
        <f>F341+F339+F338+F340</f>
        <v>0</v>
      </c>
      <c r="I342" s="217">
        <f>SUM(I338:I341)</f>
        <v>0</v>
      </c>
      <c r="J342" s="217">
        <f>SUM(J338:J341)</f>
        <v>0</v>
      </c>
      <c r="P342" s="188"/>
    </row>
    <row r="343" spans="1:17" hidden="1">
      <c r="A343" s="38"/>
      <c r="B343" s="32"/>
      <c r="C343" s="38"/>
      <c r="D343" s="38"/>
      <c r="E343" s="38"/>
      <c r="F343" s="57"/>
      <c r="P343" s="188"/>
    </row>
    <row r="344" spans="1:17" hidden="1">
      <c r="A344" s="2004" t="s">
        <v>526</v>
      </c>
      <c r="B344" s="2004"/>
      <c r="C344" s="2004"/>
      <c r="D344" s="2004"/>
      <c r="E344" s="2004"/>
      <c r="F344" s="2004"/>
      <c r="G344" s="2004"/>
      <c r="H344" s="2004"/>
      <c r="I344" s="2004"/>
      <c r="J344" s="2004"/>
      <c r="P344" s="188"/>
    </row>
    <row r="345" spans="1:17" hidden="1">
      <c r="A345" s="2012"/>
      <c r="B345" s="2012"/>
      <c r="C345" s="2012"/>
      <c r="D345" s="2012"/>
      <c r="E345" s="2012"/>
      <c r="F345" s="2012"/>
      <c r="I345" s="1986" t="s">
        <v>545</v>
      </c>
      <c r="J345" s="1986"/>
      <c r="P345" s="188"/>
    </row>
    <row r="346" spans="1:17" ht="54" hidden="1">
      <c r="A346" s="260" t="s">
        <v>77</v>
      </c>
      <c r="B346" s="260" t="s">
        <v>67</v>
      </c>
      <c r="C346" s="260" t="s">
        <v>131</v>
      </c>
      <c r="D346" s="260" t="s">
        <v>80</v>
      </c>
      <c r="E346" s="260" t="s">
        <v>132</v>
      </c>
      <c r="F346" s="260" t="s">
        <v>33</v>
      </c>
      <c r="I346" s="215" t="s">
        <v>186</v>
      </c>
      <c r="J346" s="215" t="s">
        <v>546</v>
      </c>
      <c r="K346" s="163"/>
      <c r="L346" s="163"/>
      <c r="P346" s="188"/>
    </row>
    <row r="347" spans="1:17" hidden="1">
      <c r="A347" s="195">
        <v>1</v>
      </c>
      <c r="B347" s="195">
        <v>2</v>
      </c>
      <c r="C347" s="195">
        <v>3</v>
      </c>
      <c r="D347" s="195">
        <v>4</v>
      </c>
      <c r="E347" s="195">
        <v>5</v>
      </c>
      <c r="F347" s="195">
        <v>6</v>
      </c>
      <c r="G347" s="160"/>
      <c r="H347" s="160"/>
      <c r="I347" s="217"/>
      <c r="J347" s="217"/>
      <c r="P347" s="188"/>
    </row>
    <row r="348" spans="1:17" hidden="1">
      <c r="A348" s="260">
        <v>1</v>
      </c>
      <c r="B348" s="31"/>
      <c r="C348" s="260"/>
      <c r="D348" s="260"/>
      <c r="E348" s="258" t="e">
        <f>F348/D348</f>
        <v>#DIV/0!</v>
      </c>
      <c r="F348" s="258"/>
      <c r="I348" s="220"/>
      <c r="J348" s="220"/>
      <c r="P348" s="188"/>
    </row>
    <row r="349" spans="1:17" s="160" customFormat="1" hidden="1">
      <c r="A349" s="260">
        <v>2</v>
      </c>
      <c r="B349" s="31"/>
      <c r="C349" s="35"/>
      <c r="D349" s="35"/>
      <c r="E349" s="258" t="e">
        <f t="shared" ref="E349:E351" si="7">F349/D349</f>
        <v>#DIV/0!</v>
      </c>
      <c r="F349" s="258"/>
      <c r="G349" s="149"/>
      <c r="H349" s="149"/>
      <c r="I349" s="220"/>
      <c r="J349" s="220"/>
      <c r="K349" s="161"/>
      <c r="O349" s="283"/>
      <c r="P349" s="281"/>
      <c r="Q349" s="283"/>
    </row>
    <row r="350" spans="1:17" hidden="1">
      <c r="A350" s="260"/>
      <c r="B350" s="31"/>
      <c r="C350" s="35"/>
      <c r="D350" s="35"/>
      <c r="E350" s="258" t="e">
        <f t="shared" si="7"/>
        <v>#DIV/0!</v>
      </c>
      <c r="F350" s="258"/>
      <c r="I350" s="220"/>
      <c r="J350" s="220"/>
      <c r="P350" s="188"/>
    </row>
    <row r="351" spans="1:17" hidden="1">
      <c r="A351" s="260">
        <v>3</v>
      </c>
      <c r="B351" s="31"/>
      <c r="C351" s="260"/>
      <c r="D351" s="260"/>
      <c r="E351" s="258" t="e">
        <f t="shared" si="7"/>
        <v>#DIV/0!</v>
      </c>
      <c r="F351" s="258"/>
      <c r="I351" s="220"/>
      <c r="J351" s="220"/>
      <c r="P351" s="188"/>
    </row>
    <row r="352" spans="1:17" hidden="1">
      <c r="A352" s="226"/>
      <c r="B352" s="227" t="s">
        <v>73</v>
      </c>
      <c r="C352" s="226" t="s">
        <v>74</v>
      </c>
      <c r="D352" s="226" t="s">
        <v>74</v>
      </c>
      <c r="E352" s="226" t="s">
        <v>74</v>
      </c>
      <c r="F352" s="228">
        <f>F351+F349+F348+F350</f>
        <v>0</v>
      </c>
      <c r="I352" s="217">
        <f>SUM(I348:I351)</f>
        <v>0</v>
      </c>
      <c r="J352" s="217">
        <f>SUM(J348:J351)</f>
        <v>0</v>
      </c>
      <c r="P352" s="188"/>
    </row>
    <row r="353" spans="1:17" hidden="1">
      <c r="A353" s="38"/>
      <c r="B353" s="32"/>
      <c r="C353" s="38"/>
      <c r="D353" s="38"/>
      <c r="E353" s="38"/>
      <c r="F353" s="57"/>
      <c r="P353" s="188"/>
    </row>
    <row r="354" spans="1:17" s="727" customFormat="1">
      <c r="A354" s="38"/>
      <c r="B354" s="32"/>
      <c r="C354" s="38"/>
      <c r="D354" s="38"/>
      <c r="E354" s="38"/>
      <c r="F354" s="57"/>
      <c r="K354" s="150"/>
      <c r="O354" s="279"/>
      <c r="P354" s="188"/>
      <c r="Q354" s="279"/>
    </row>
    <row r="355" spans="1:17" hidden="1">
      <c r="A355" s="2004" t="s">
        <v>527</v>
      </c>
      <c r="B355" s="2004"/>
      <c r="C355" s="2004"/>
      <c r="D355" s="2004"/>
      <c r="E355" s="2004"/>
      <c r="F355" s="2004"/>
      <c r="G355" s="2004"/>
      <c r="H355" s="2004"/>
      <c r="I355" s="2004"/>
      <c r="J355" s="2004"/>
      <c r="P355" s="188"/>
    </row>
    <row r="356" spans="1:17" hidden="1">
      <c r="A356" s="2012"/>
      <c r="B356" s="2012"/>
      <c r="C356" s="2012"/>
      <c r="D356" s="2012"/>
      <c r="E356" s="2012"/>
      <c r="F356" s="2012"/>
      <c r="I356" s="1986" t="s">
        <v>545</v>
      </c>
      <c r="J356" s="1986"/>
      <c r="P356" s="188"/>
    </row>
    <row r="357" spans="1:17" ht="54" hidden="1">
      <c r="A357" s="260" t="s">
        <v>77</v>
      </c>
      <c r="B357" s="260" t="s">
        <v>67</v>
      </c>
      <c r="C357" s="260" t="s">
        <v>131</v>
      </c>
      <c r="D357" s="260" t="s">
        <v>80</v>
      </c>
      <c r="E357" s="260" t="s">
        <v>132</v>
      </c>
      <c r="F357" s="260" t="s">
        <v>33</v>
      </c>
      <c r="I357" s="215" t="s">
        <v>186</v>
      </c>
      <c r="J357" s="215" t="s">
        <v>546</v>
      </c>
      <c r="K357" s="163"/>
      <c r="L357" s="163"/>
      <c r="P357" s="188"/>
    </row>
    <row r="358" spans="1:17" hidden="1">
      <c r="A358" s="194">
        <v>1</v>
      </c>
      <c r="B358" s="194">
        <v>2</v>
      </c>
      <c r="C358" s="194">
        <v>3</v>
      </c>
      <c r="D358" s="194">
        <v>4</v>
      </c>
      <c r="E358" s="195">
        <v>5</v>
      </c>
      <c r="F358" s="195">
        <v>6</v>
      </c>
      <c r="G358" s="25"/>
      <c r="H358" s="25"/>
      <c r="I358" s="217"/>
      <c r="J358" s="217"/>
      <c r="P358" s="188"/>
    </row>
    <row r="359" spans="1:17" hidden="1">
      <c r="A359" s="260">
        <v>1</v>
      </c>
      <c r="B359" s="31"/>
      <c r="C359" s="260" t="s">
        <v>877</v>
      </c>
      <c r="D359" s="260"/>
      <c r="E359" s="258" t="e">
        <f>F359/D359</f>
        <v>#DIV/0!</v>
      </c>
      <c r="F359" s="258">
        <f>17000-17000</f>
        <v>0</v>
      </c>
      <c r="I359" s="220"/>
      <c r="J359" s="220"/>
      <c r="P359" s="188"/>
    </row>
    <row r="360" spans="1:17" s="25" customFormat="1" hidden="1">
      <c r="A360" s="260">
        <v>2</v>
      </c>
      <c r="B360" s="31"/>
      <c r="C360" s="35"/>
      <c r="D360" s="35"/>
      <c r="E360" s="258" t="e">
        <f t="shared" ref="E360:E362" si="8">F360/D360</f>
        <v>#DIV/0!</v>
      </c>
      <c r="F360" s="258"/>
      <c r="G360" s="149"/>
      <c r="H360" s="149"/>
      <c r="I360" s="220"/>
      <c r="J360" s="220"/>
      <c r="K360" s="162"/>
      <c r="O360" s="287"/>
      <c r="P360" s="282"/>
      <c r="Q360" s="287"/>
    </row>
    <row r="361" spans="1:17" hidden="1">
      <c r="A361" s="260"/>
      <c r="B361" s="31"/>
      <c r="C361" s="35"/>
      <c r="D361" s="35"/>
      <c r="E361" s="258" t="e">
        <f t="shared" si="8"/>
        <v>#DIV/0!</v>
      </c>
      <c r="F361" s="258"/>
      <c r="I361" s="220"/>
      <c r="J361" s="220"/>
      <c r="P361" s="188"/>
    </row>
    <row r="362" spans="1:17" hidden="1">
      <c r="A362" s="260">
        <v>3</v>
      </c>
      <c r="B362" s="31"/>
      <c r="C362" s="260"/>
      <c r="D362" s="260"/>
      <c r="E362" s="258" t="e">
        <f t="shared" si="8"/>
        <v>#DIV/0!</v>
      </c>
      <c r="F362" s="258"/>
      <c r="I362" s="220"/>
      <c r="J362" s="220"/>
      <c r="P362" s="188"/>
    </row>
    <row r="363" spans="1:17" hidden="1">
      <c r="A363" s="226"/>
      <c r="B363" s="227" t="s">
        <v>73</v>
      </c>
      <c r="C363" s="226" t="s">
        <v>74</v>
      </c>
      <c r="D363" s="226" t="s">
        <v>74</v>
      </c>
      <c r="E363" s="226" t="s">
        <v>74</v>
      </c>
      <c r="F363" s="228">
        <f>F362+F360+F359+F361</f>
        <v>0</v>
      </c>
      <c r="I363" s="217">
        <f>SUM(I359:I362)</f>
        <v>0</v>
      </c>
      <c r="J363" s="217">
        <f>SUM(J359:J362)</f>
        <v>0</v>
      </c>
      <c r="P363" s="188"/>
    </row>
    <row r="364" spans="1:17" hidden="1">
      <c r="A364" s="38"/>
      <c r="B364" s="32"/>
      <c r="C364" s="38"/>
      <c r="D364" s="38"/>
      <c r="E364" s="38"/>
      <c r="F364" s="57"/>
      <c r="P364" s="188"/>
    </row>
    <row r="365" spans="1:17" hidden="1">
      <c r="A365" s="2004" t="s">
        <v>528</v>
      </c>
      <c r="B365" s="2004"/>
      <c r="C365" s="2004"/>
      <c r="D365" s="2004"/>
      <c r="E365" s="2004"/>
      <c r="F365" s="2004"/>
      <c r="G365" s="2004"/>
      <c r="H365" s="2004"/>
      <c r="I365" s="2004"/>
      <c r="J365" s="2004"/>
      <c r="P365" s="188"/>
    </row>
    <row r="366" spans="1:17" hidden="1">
      <c r="A366" s="2012"/>
      <c r="B366" s="2012"/>
      <c r="C366" s="2012"/>
      <c r="D366" s="2012"/>
      <c r="E366" s="2012"/>
      <c r="F366" s="2012"/>
      <c r="I366" s="1986" t="s">
        <v>545</v>
      </c>
      <c r="J366" s="1986"/>
      <c r="P366" s="188"/>
    </row>
    <row r="367" spans="1:17" ht="54" hidden="1">
      <c r="A367" s="260" t="s">
        <v>77</v>
      </c>
      <c r="B367" s="260" t="s">
        <v>67</v>
      </c>
      <c r="C367" s="260" t="s">
        <v>131</v>
      </c>
      <c r="D367" s="260" t="s">
        <v>80</v>
      </c>
      <c r="E367" s="260" t="s">
        <v>132</v>
      </c>
      <c r="F367" s="260" t="s">
        <v>33</v>
      </c>
      <c r="I367" s="215" t="s">
        <v>186</v>
      </c>
      <c r="J367" s="215" t="s">
        <v>546</v>
      </c>
      <c r="K367" s="163"/>
      <c r="L367" s="187"/>
      <c r="P367" s="188"/>
    </row>
    <row r="368" spans="1:17" hidden="1">
      <c r="A368" s="195">
        <v>1</v>
      </c>
      <c r="B368" s="195">
        <v>2</v>
      </c>
      <c r="C368" s="195">
        <v>3</v>
      </c>
      <c r="D368" s="195">
        <v>4</v>
      </c>
      <c r="E368" s="195">
        <v>5</v>
      </c>
      <c r="F368" s="195">
        <v>6</v>
      </c>
      <c r="G368" s="160"/>
      <c r="H368" s="160"/>
      <c r="I368" s="217"/>
      <c r="J368" s="217"/>
      <c r="P368" s="188"/>
    </row>
    <row r="369" spans="1:17" hidden="1">
      <c r="A369" s="260">
        <v>1</v>
      </c>
      <c r="B369" s="31"/>
      <c r="C369" s="260"/>
      <c r="D369" s="260"/>
      <c r="E369" s="258" t="e">
        <f>F369/D369</f>
        <v>#DIV/0!</v>
      </c>
      <c r="F369" s="258"/>
      <c r="I369" s="220"/>
      <c r="J369" s="220"/>
      <c r="P369" s="188"/>
    </row>
    <row r="370" spans="1:17" s="160" customFormat="1" hidden="1">
      <c r="A370" s="260">
        <v>2</v>
      </c>
      <c r="B370" s="31"/>
      <c r="C370" s="35"/>
      <c r="D370" s="35"/>
      <c r="E370" s="258" t="e">
        <f t="shared" ref="E370:E372" si="9">F370/D370</f>
        <v>#DIV/0!</v>
      </c>
      <c r="F370" s="258"/>
      <c r="G370" s="149"/>
      <c r="H370" s="149"/>
      <c r="I370" s="220"/>
      <c r="J370" s="220"/>
      <c r="K370" s="161"/>
      <c r="O370" s="283"/>
      <c r="P370" s="281"/>
      <c r="Q370" s="283"/>
    </row>
    <row r="371" spans="1:17" hidden="1">
      <c r="A371" s="260"/>
      <c r="B371" s="31"/>
      <c r="C371" s="35"/>
      <c r="D371" s="35"/>
      <c r="E371" s="258" t="e">
        <f t="shared" si="9"/>
        <v>#DIV/0!</v>
      </c>
      <c r="F371" s="258"/>
      <c r="I371" s="220"/>
      <c r="J371" s="220"/>
      <c r="P371" s="188"/>
    </row>
    <row r="372" spans="1:17" hidden="1">
      <c r="A372" s="260">
        <v>3</v>
      </c>
      <c r="B372" s="31"/>
      <c r="C372" s="260"/>
      <c r="D372" s="260"/>
      <c r="E372" s="258" t="e">
        <f t="shared" si="9"/>
        <v>#DIV/0!</v>
      </c>
      <c r="F372" s="258"/>
      <c r="I372" s="220"/>
      <c r="J372" s="220"/>
      <c r="P372" s="188"/>
    </row>
    <row r="373" spans="1:17" hidden="1">
      <c r="A373" s="226"/>
      <c r="B373" s="227" t="s">
        <v>73</v>
      </c>
      <c r="C373" s="226" t="s">
        <v>74</v>
      </c>
      <c r="D373" s="226" t="s">
        <v>74</v>
      </c>
      <c r="E373" s="226" t="s">
        <v>74</v>
      </c>
      <c r="F373" s="228">
        <f>F372+F370+F369+F371</f>
        <v>0</v>
      </c>
      <c r="I373" s="217">
        <f>SUM(I369:I372)</f>
        <v>0</v>
      </c>
      <c r="J373" s="217">
        <f>SUM(J369:J372)</f>
        <v>0</v>
      </c>
      <c r="P373" s="188"/>
    </row>
    <row r="374" spans="1:17" hidden="1">
      <c r="A374" s="38"/>
      <c r="B374" s="32"/>
      <c r="C374" s="38"/>
      <c r="D374" s="38"/>
      <c r="E374" s="38"/>
      <c r="F374" s="57"/>
      <c r="P374" s="188"/>
    </row>
    <row r="375" spans="1:17" hidden="1">
      <c r="A375" s="2004" t="s">
        <v>529</v>
      </c>
      <c r="B375" s="2004"/>
      <c r="C375" s="2004"/>
      <c r="D375" s="2004"/>
      <c r="E375" s="2004"/>
      <c r="F375" s="2004"/>
      <c r="G375" s="2004"/>
      <c r="H375" s="2004"/>
      <c r="I375" s="2004"/>
      <c r="J375" s="2004"/>
      <c r="P375" s="188"/>
    </row>
    <row r="376" spans="1:17" hidden="1">
      <c r="A376" s="2012"/>
      <c r="B376" s="2012"/>
      <c r="C376" s="2012"/>
      <c r="D376" s="2012"/>
      <c r="E376" s="2012"/>
      <c r="F376" s="2012"/>
      <c r="I376" s="1986" t="s">
        <v>545</v>
      </c>
      <c r="J376" s="1986"/>
      <c r="P376" s="188"/>
    </row>
    <row r="377" spans="1:17" ht="54" hidden="1">
      <c r="A377" s="260" t="s">
        <v>77</v>
      </c>
      <c r="B377" s="260" t="s">
        <v>67</v>
      </c>
      <c r="C377" s="260" t="s">
        <v>131</v>
      </c>
      <c r="D377" s="260" t="s">
        <v>80</v>
      </c>
      <c r="E377" s="260" t="s">
        <v>132</v>
      </c>
      <c r="F377" s="260" t="s">
        <v>33</v>
      </c>
      <c r="I377" s="215" t="s">
        <v>186</v>
      </c>
      <c r="J377" s="215" t="s">
        <v>546</v>
      </c>
      <c r="K377" s="163"/>
      <c r="L377" s="187"/>
      <c r="P377" s="188"/>
    </row>
    <row r="378" spans="1:17" hidden="1">
      <c r="A378" s="195">
        <v>1</v>
      </c>
      <c r="B378" s="195">
        <v>2</v>
      </c>
      <c r="C378" s="195">
        <v>3</v>
      </c>
      <c r="D378" s="195">
        <v>4</v>
      </c>
      <c r="E378" s="195">
        <v>5</v>
      </c>
      <c r="F378" s="195">
        <v>6</v>
      </c>
      <c r="G378" s="160"/>
      <c r="H378" s="160"/>
      <c r="I378" s="217"/>
      <c r="J378" s="217"/>
      <c r="P378" s="188"/>
    </row>
    <row r="379" spans="1:17" hidden="1">
      <c r="A379" s="260">
        <v>1</v>
      </c>
      <c r="B379" s="31"/>
      <c r="C379" s="260" t="s">
        <v>877</v>
      </c>
      <c r="D379" s="260"/>
      <c r="E379" s="258" t="e">
        <f>F379/D379</f>
        <v>#DIV/0!</v>
      </c>
      <c r="F379" s="258">
        <f>5000-5000</f>
        <v>0</v>
      </c>
      <c r="I379" s="220"/>
      <c r="J379" s="220"/>
      <c r="P379" s="188"/>
    </row>
    <row r="380" spans="1:17" s="160" customFormat="1" hidden="1">
      <c r="A380" s="260">
        <v>2</v>
      </c>
      <c r="B380" s="31"/>
      <c r="C380" s="35"/>
      <c r="D380" s="35"/>
      <c r="E380" s="258" t="e">
        <f t="shared" ref="E380:E382" si="10">F380/D380</f>
        <v>#DIV/0!</v>
      </c>
      <c r="F380" s="258"/>
      <c r="G380" s="149"/>
      <c r="H380" s="149"/>
      <c r="I380" s="220"/>
      <c r="J380" s="220"/>
      <c r="K380" s="161"/>
      <c r="O380" s="283"/>
      <c r="P380" s="281"/>
      <c r="Q380" s="283"/>
    </row>
    <row r="381" spans="1:17" hidden="1">
      <c r="A381" s="260">
        <v>3</v>
      </c>
      <c r="B381" s="31"/>
      <c r="C381" s="260"/>
      <c r="D381" s="260"/>
      <c r="E381" s="258" t="e">
        <f t="shared" si="10"/>
        <v>#DIV/0!</v>
      </c>
      <c r="F381" s="258"/>
      <c r="I381" s="220"/>
      <c r="J381" s="220"/>
      <c r="P381" s="188"/>
      <c r="Q381" s="290"/>
    </row>
    <row r="382" spans="1:17" hidden="1">
      <c r="A382" s="260">
        <v>4</v>
      </c>
      <c r="B382" s="31"/>
      <c r="C382" s="260"/>
      <c r="D382" s="260"/>
      <c r="E382" s="258" t="e">
        <f t="shared" si="10"/>
        <v>#DIV/0!</v>
      </c>
      <c r="F382" s="258"/>
      <c r="I382" s="220"/>
      <c r="J382" s="220"/>
      <c r="P382" s="188"/>
      <c r="Q382" s="290"/>
    </row>
    <row r="383" spans="1:17" hidden="1">
      <c r="A383" s="226"/>
      <c r="B383" s="227" t="s">
        <v>73</v>
      </c>
      <c r="C383" s="226" t="s">
        <v>74</v>
      </c>
      <c r="D383" s="226" t="s">
        <v>74</v>
      </c>
      <c r="E383" s="226" t="s">
        <v>74</v>
      </c>
      <c r="F383" s="228">
        <f>F382+F380+F379+F381</f>
        <v>0</v>
      </c>
      <c r="I383" s="217">
        <f>SUM(I379:I382)</f>
        <v>0</v>
      </c>
      <c r="J383" s="217">
        <f>SUM(J379:J382)</f>
        <v>0</v>
      </c>
      <c r="K383" s="158"/>
      <c r="P383" s="188"/>
      <c r="Q383" s="290"/>
    </row>
    <row r="384" spans="1:17">
      <c r="A384" s="38"/>
      <c r="B384" s="32"/>
      <c r="C384" s="38"/>
      <c r="D384" s="38"/>
      <c r="E384" s="38"/>
      <c r="F384" s="57"/>
      <c r="P384" s="188"/>
      <c r="Q384" s="290"/>
    </row>
    <row r="385" spans="1:17" hidden="1">
      <c r="A385" s="2004" t="s">
        <v>522</v>
      </c>
      <c r="B385" s="2004"/>
      <c r="C385" s="2004"/>
      <c r="D385" s="2004"/>
      <c r="E385" s="2004"/>
      <c r="F385" s="2004"/>
      <c r="G385" s="2004"/>
      <c r="H385" s="2004"/>
      <c r="I385" s="2004"/>
      <c r="J385" s="2004"/>
      <c r="P385" s="188"/>
      <c r="Q385" s="290"/>
    </row>
    <row r="386" spans="1:17" hidden="1">
      <c r="A386" s="2012"/>
      <c r="B386" s="2012"/>
      <c r="C386" s="2012"/>
      <c r="D386" s="2012"/>
      <c r="E386" s="2012"/>
      <c r="F386" s="38"/>
      <c r="I386" s="1986" t="s">
        <v>545</v>
      </c>
      <c r="J386" s="1986"/>
      <c r="O386" s="188"/>
    </row>
    <row r="387" spans="1:17" ht="68.400000000000006" hidden="1">
      <c r="A387" s="260" t="s">
        <v>68</v>
      </c>
      <c r="B387" s="260" t="s">
        <v>67</v>
      </c>
      <c r="C387" s="260" t="s">
        <v>80</v>
      </c>
      <c r="D387" s="260" t="s">
        <v>128</v>
      </c>
      <c r="E387" s="260" t="s">
        <v>33</v>
      </c>
      <c r="I387" s="215" t="s">
        <v>186</v>
      </c>
      <c r="J387" s="215" t="s">
        <v>546</v>
      </c>
      <c r="K387" s="163"/>
      <c r="O387" s="188"/>
    </row>
    <row r="388" spans="1:17" hidden="1">
      <c r="A388" s="195">
        <v>1</v>
      </c>
      <c r="B388" s="195">
        <v>2</v>
      </c>
      <c r="C388" s="195">
        <v>3</v>
      </c>
      <c r="D388" s="195">
        <v>4</v>
      </c>
      <c r="E388" s="195">
        <v>5</v>
      </c>
      <c r="F388" s="160"/>
      <c r="G388" s="160"/>
      <c r="H388" s="160"/>
      <c r="I388" s="217"/>
      <c r="J388" s="217"/>
      <c r="O388" s="188"/>
    </row>
    <row r="389" spans="1:17" hidden="1">
      <c r="A389" s="260">
        <v>1</v>
      </c>
      <c r="B389" s="31" t="s">
        <v>137</v>
      </c>
      <c r="C389" s="260"/>
      <c r="D389" s="258" t="e">
        <f>E389/C389</f>
        <v>#DIV/0!</v>
      </c>
      <c r="E389" s="258"/>
      <c r="I389" s="220"/>
      <c r="J389" s="220"/>
      <c r="O389" s="188"/>
    </row>
    <row r="390" spans="1:17" s="160" customFormat="1" hidden="1">
      <c r="A390" s="260">
        <v>2</v>
      </c>
      <c r="B390" s="31" t="s">
        <v>136</v>
      </c>
      <c r="C390" s="260"/>
      <c r="D390" s="258" t="e">
        <f>E390/C390</f>
        <v>#DIV/0!</v>
      </c>
      <c r="E390" s="258"/>
      <c r="F390" s="149"/>
      <c r="G390" s="149"/>
      <c r="H390" s="149"/>
      <c r="I390" s="220"/>
      <c r="J390" s="220"/>
      <c r="K390" s="161"/>
      <c r="O390" s="281"/>
      <c r="P390" s="283"/>
      <c r="Q390" s="283"/>
    </row>
    <row r="391" spans="1:17" hidden="1">
      <c r="A391" s="260">
        <v>3</v>
      </c>
      <c r="B391" s="31" t="s">
        <v>138</v>
      </c>
      <c r="C391" s="260"/>
      <c r="D391" s="258" t="e">
        <f>E391/C391</f>
        <v>#DIV/0!</v>
      </c>
      <c r="E391" s="258"/>
      <c r="I391" s="220"/>
      <c r="J391" s="220"/>
      <c r="O391" s="188"/>
    </row>
    <row r="392" spans="1:17" hidden="1">
      <c r="A392" s="260">
        <v>4</v>
      </c>
      <c r="B392" s="31" t="s">
        <v>139</v>
      </c>
      <c r="C392" s="260"/>
      <c r="D392" s="258" t="e">
        <f>E392/C392</f>
        <v>#DIV/0!</v>
      </c>
      <c r="E392" s="258"/>
      <c r="I392" s="220"/>
      <c r="J392" s="220"/>
      <c r="O392" s="188"/>
    </row>
    <row r="393" spans="1:17" hidden="1">
      <c r="A393" s="226"/>
      <c r="B393" s="227" t="s">
        <v>73</v>
      </c>
      <c r="C393" s="226"/>
      <c r="D393" s="226" t="s">
        <v>74</v>
      </c>
      <c r="E393" s="228">
        <f>E392+E391+E390+E389</f>
        <v>0</v>
      </c>
      <c r="I393" s="217">
        <f>SUM(I389:I392)</f>
        <v>0</v>
      </c>
      <c r="J393" s="217">
        <f>SUM(J389:J392)</f>
        <v>0</v>
      </c>
      <c r="O393" s="188"/>
    </row>
    <row r="394" spans="1:17" hidden="1">
      <c r="A394" s="56"/>
      <c r="B394" s="32"/>
      <c r="C394" s="38"/>
      <c r="D394" s="38"/>
      <c r="E394" s="38"/>
      <c r="F394" s="57"/>
      <c r="O394" s="188"/>
    </row>
    <row r="395" spans="1:17" hidden="1">
      <c r="A395" s="2004" t="s">
        <v>531</v>
      </c>
      <c r="B395" s="2004"/>
      <c r="C395" s="2004"/>
      <c r="D395" s="2004"/>
      <c r="E395" s="2004"/>
      <c r="F395" s="2004"/>
      <c r="G395" s="2004"/>
      <c r="H395" s="2004"/>
      <c r="I395" s="2004"/>
      <c r="J395" s="2004"/>
      <c r="O395" s="188"/>
    </row>
    <row r="396" spans="1:17" hidden="1">
      <c r="A396" s="51"/>
      <c r="B396" s="32"/>
      <c r="C396" s="38"/>
      <c r="D396" s="38"/>
      <c r="E396" s="38"/>
      <c r="F396" s="38"/>
      <c r="P396" s="188"/>
    </row>
    <row r="397" spans="1:17" hidden="1">
      <c r="A397" s="51"/>
      <c r="B397" s="32"/>
      <c r="C397" s="38"/>
      <c r="D397" s="38"/>
      <c r="E397" s="38"/>
      <c r="F397" s="38"/>
      <c r="I397" s="1986" t="s">
        <v>545</v>
      </c>
      <c r="J397" s="1986"/>
      <c r="K397" s="210"/>
    </row>
    <row r="398" spans="1:17" ht="54" hidden="1">
      <c r="A398" s="260" t="s">
        <v>77</v>
      </c>
      <c r="B398" s="260" t="s">
        <v>67</v>
      </c>
      <c r="C398" s="260" t="s">
        <v>127</v>
      </c>
      <c r="D398" s="260" t="s">
        <v>490</v>
      </c>
      <c r="F398" s="38"/>
      <c r="I398" s="215" t="s">
        <v>186</v>
      </c>
      <c r="J398" s="215" t="s">
        <v>546</v>
      </c>
      <c r="P398" s="188"/>
    </row>
    <row r="399" spans="1:17" hidden="1">
      <c r="A399" s="195">
        <v>1</v>
      </c>
      <c r="B399" s="195">
        <v>2</v>
      </c>
      <c r="C399" s="195">
        <v>3</v>
      </c>
      <c r="D399" s="195">
        <v>4</v>
      </c>
      <c r="E399" s="160"/>
      <c r="F399" s="14"/>
      <c r="G399" s="160"/>
      <c r="H399" s="160"/>
      <c r="I399" s="217"/>
      <c r="J399" s="217"/>
      <c r="P399" s="188"/>
    </row>
    <row r="400" spans="1:17" hidden="1">
      <c r="A400" s="260"/>
      <c r="B400" s="36"/>
      <c r="C400" s="34"/>
      <c r="D400" s="258"/>
      <c r="F400" s="38"/>
      <c r="I400" s="220"/>
      <c r="J400" s="220"/>
      <c r="P400" s="188"/>
    </row>
    <row r="401" spans="1:17" s="160" customFormat="1" hidden="1">
      <c r="A401" s="260"/>
      <c r="B401" s="36"/>
      <c r="C401" s="34"/>
      <c r="D401" s="258"/>
      <c r="E401" s="149"/>
      <c r="F401" s="57"/>
      <c r="G401" s="149"/>
      <c r="H401" s="149"/>
      <c r="I401" s="220"/>
      <c r="J401" s="220"/>
      <c r="K401" s="161"/>
      <c r="O401" s="283"/>
      <c r="P401" s="281"/>
      <c r="Q401" s="283"/>
    </row>
    <row r="402" spans="1:17" hidden="1">
      <c r="A402" s="260"/>
      <c r="B402" s="36"/>
      <c r="C402" s="34"/>
      <c r="D402" s="258"/>
      <c r="F402" s="38"/>
      <c r="I402" s="220"/>
      <c r="J402" s="220"/>
      <c r="P402" s="188"/>
      <c r="Q402" s="290"/>
    </row>
    <row r="403" spans="1:17" hidden="1">
      <c r="A403" s="260"/>
      <c r="B403" s="36"/>
      <c r="C403" s="34"/>
      <c r="D403" s="258"/>
      <c r="F403" s="38"/>
      <c r="I403" s="220"/>
      <c r="J403" s="220"/>
      <c r="P403" s="188"/>
      <c r="Q403" s="290"/>
    </row>
    <row r="404" spans="1:17" hidden="1">
      <c r="A404" s="226"/>
      <c r="B404" s="227" t="s">
        <v>73</v>
      </c>
      <c r="C404" s="226" t="s">
        <v>74</v>
      </c>
      <c r="D404" s="228">
        <f>SUM(D400:D403)</f>
        <v>0</v>
      </c>
      <c r="F404" s="38"/>
      <c r="I404" s="217">
        <f>SUM(I400:I403)</f>
        <v>0</v>
      </c>
      <c r="J404" s="217">
        <f>SUM(J400:J403)</f>
        <v>0</v>
      </c>
      <c r="P404" s="188"/>
      <c r="Q404" s="290"/>
    </row>
    <row r="405" spans="1:17" hidden="1">
      <c r="A405" s="56"/>
      <c r="B405" s="32"/>
      <c r="C405" s="38"/>
      <c r="D405" s="38"/>
      <c r="E405" s="38"/>
      <c r="F405" s="57"/>
      <c r="P405" s="188"/>
      <c r="Q405" s="290"/>
    </row>
    <row r="406" spans="1:17" hidden="1">
      <c r="A406" s="2014" t="s">
        <v>611</v>
      </c>
      <c r="B406" s="2014"/>
      <c r="C406" s="2014"/>
      <c r="D406" s="2014"/>
      <c r="E406" s="2014"/>
      <c r="F406" s="2014"/>
      <c r="G406" s="2014"/>
      <c r="H406" s="2014"/>
      <c r="I406" s="2014"/>
      <c r="J406" s="2014"/>
      <c r="P406" s="188"/>
    </row>
    <row r="407" spans="1:17" hidden="1">
      <c r="A407" s="56"/>
      <c r="B407" s="32"/>
      <c r="C407" s="38"/>
      <c r="D407" s="38"/>
      <c r="E407" s="38"/>
      <c r="F407" s="57"/>
      <c r="P407" s="188"/>
    </row>
    <row r="408" spans="1:17" hidden="1">
      <c r="A408" s="2016" t="s">
        <v>491</v>
      </c>
      <c r="B408" s="2016"/>
      <c r="C408" s="2016"/>
      <c r="D408" s="2016"/>
      <c r="E408" s="2016"/>
      <c r="F408" s="2016"/>
      <c r="G408" s="2016"/>
      <c r="H408" s="2016"/>
      <c r="I408" s="2016"/>
      <c r="J408" s="2016"/>
      <c r="K408" s="205"/>
    </row>
    <row r="409" spans="1:17" hidden="1">
      <c r="A409" s="76"/>
      <c r="B409" s="76"/>
      <c r="C409" s="76"/>
      <c r="D409" s="76"/>
      <c r="E409" s="76"/>
      <c r="F409" s="38"/>
      <c r="I409" s="1986" t="s">
        <v>545</v>
      </c>
      <c r="J409" s="1986"/>
      <c r="P409" s="188"/>
    </row>
    <row r="410" spans="1:17" ht="54" hidden="1">
      <c r="A410" s="260" t="s">
        <v>77</v>
      </c>
      <c r="B410" s="260" t="s">
        <v>67</v>
      </c>
      <c r="C410" s="260" t="s">
        <v>127</v>
      </c>
      <c r="D410" s="260" t="s">
        <v>490</v>
      </c>
      <c r="E410" s="150"/>
      <c r="F410" s="58"/>
      <c r="G410" s="20"/>
      <c r="H410" s="58"/>
      <c r="I410" s="215" t="s">
        <v>186</v>
      </c>
      <c r="J410" s="215" t="s">
        <v>546</v>
      </c>
      <c r="K410" s="210"/>
      <c r="P410" s="188"/>
    </row>
    <row r="411" spans="1:17" hidden="1">
      <c r="A411" s="195">
        <v>1</v>
      </c>
      <c r="B411" s="195">
        <v>2</v>
      </c>
      <c r="C411" s="195">
        <v>3</v>
      </c>
      <c r="D411" s="195">
        <v>4</v>
      </c>
      <c r="E411" s="161"/>
      <c r="F411" s="189"/>
      <c r="G411" s="190"/>
      <c r="H411" s="191"/>
      <c r="I411" s="223"/>
      <c r="J411" s="223"/>
      <c r="P411" s="188"/>
    </row>
    <row r="412" spans="1:17" s="150" customFormat="1" hidden="1">
      <c r="A412" s="260">
        <v>1</v>
      </c>
      <c r="B412" s="31"/>
      <c r="C412" s="34"/>
      <c r="D412" s="258"/>
      <c r="F412" s="58"/>
      <c r="G412" s="20"/>
      <c r="H412" s="42"/>
      <c r="I412" s="224"/>
      <c r="J412" s="224"/>
      <c r="O412" s="203"/>
      <c r="P412" s="170"/>
      <c r="Q412" s="203"/>
    </row>
    <row r="413" spans="1:17" s="161" customFormat="1" hidden="1">
      <c r="A413" s="226"/>
      <c r="B413" s="227" t="s">
        <v>73</v>
      </c>
      <c r="C413" s="226" t="s">
        <v>74</v>
      </c>
      <c r="D413" s="228">
        <f>SUM(D412:D412)</f>
        <v>0</v>
      </c>
      <c r="E413" s="150"/>
      <c r="F413" s="58"/>
      <c r="G413" s="20"/>
      <c r="H413" s="42"/>
      <c r="I413" s="217">
        <f>SUM(I412)</f>
        <v>0</v>
      </c>
      <c r="J413" s="217">
        <f>SUM(J412)</f>
        <v>0</v>
      </c>
      <c r="O413" s="288"/>
      <c r="P413" s="293"/>
      <c r="Q413" s="288"/>
    </row>
    <row r="414" spans="1:17" s="150" customFormat="1" hidden="1">
      <c r="A414" s="58"/>
      <c r="B414" s="58"/>
      <c r="C414" s="58"/>
      <c r="D414" s="58"/>
      <c r="E414" s="58"/>
      <c r="F414" s="58"/>
      <c r="G414" s="20"/>
      <c r="H414" s="42"/>
      <c r="I414" s="20"/>
      <c r="J414" s="20"/>
      <c r="O414" s="203"/>
      <c r="P414" s="170"/>
      <c r="Q414" s="294"/>
    </row>
    <row r="415" spans="1:17" s="150" customFormat="1" hidden="1">
      <c r="A415" s="2004" t="s">
        <v>525</v>
      </c>
      <c r="B415" s="2004"/>
      <c r="C415" s="2004"/>
      <c r="D415" s="2004"/>
      <c r="E415" s="2004"/>
      <c r="F415" s="2004"/>
      <c r="G415" s="2004"/>
      <c r="H415" s="2004"/>
      <c r="I415" s="2004"/>
      <c r="J415" s="2004"/>
      <c r="O415" s="203"/>
      <c r="P415" s="170"/>
      <c r="Q415" s="203"/>
    </row>
    <row r="416" spans="1:17" s="150" customFormat="1" hidden="1">
      <c r="A416" s="2012"/>
      <c r="B416" s="2012"/>
      <c r="C416" s="2012"/>
      <c r="D416" s="2012"/>
      <c r="E416" s="2012"/>
      <c r="F416" s="2012"/>
      <c r="G416" s="149"/>
      <c r="H416" s="149"/>
      <c r="I416" s="1986" t="s">
        <v>545</v>
      </c>
      <c r="J416" s="1986"/>
      <c r="O416" s="203"/>
      <c r="P416" s="170"/>
      <c r="Q416" s="203"/>
    </row>
    <row r="417" spans="1:17" s="150" customFormat="1" ht="54" hidden="1">
      <c r="A417" s="260" t="s">
        <v>77</v>
      </c>
      <c r="B417" s="260" t="s">
        <v>67</v>
      </c>
      <c r="C417" s="260" t="s">
        <v>131</v>
      </c>
      <c r="D417" s="260" t="s">
        <v>80</v>
      </c>
      <c r="E417" s="260" t="s">
        <v>132</v>
      </c>
      <c r="F417" s="260" t="s">
        <v>33</v>
      </c>
      <c r="H417" s="149"/>
      <c r="I417" s="215" t="s">
        <v>186</v>
      </c>
      <c r="J417" s="215" t="s">
        <v>546</v>
      </c>
      <c r="M417" s="158"/>
      <c r="O417" s="203"/>
      <c r="P417" s="170"/>
      <c r="Q417" s="203"/>
    </row>
    <row r="418" spans="1:17" s="150" customFormat="1" hidden="1">
      <c r="A418" s="195">
        <v>1</v>
      </c>
      <c r="B418" s="195">
        <v>2</v>
      </c>
      <c r="C418" s="195">
        <v>3</v>
      </c>
      <c r="D418" s="195">
        <v>4</v>
      </c>
      <c r="E418" s="195">
        <v>5</v>
      </c>
      <c r="F418" s="195">
        <v>6</v>
      </c>
      <c r="G418" s="161"/>
      <c r="H418" s="160"/>
      <c r="I418" s="212"/>
      <c r="J418" s="212"/>
      <c r="O418" s="203"/>
      <c r="P418" s="170"/>
      <c r="Q418" s="203"/>
    </row>
    <row r="419" spans="1:17" s="150" customFormat="1" hidden="1">
      <c r="A419" s="260">
        <v>1</v>
      </c>
      <c r="B419" s="31" t="s">
        <v>548</v>
      </c>
      <c r="C419" s="260"/>
      <c r="D419" s="260"/>
      <c r="E419" s="258" t="e">
        <f>F419/D419</f>
        <v>#DIV/0!</v>
      </c>
      <c r="F419" s="258"/>
      <c r="H419" s="149"/>
      <c r="I419" s="224"/>
      <c r="J419" s="224"/>
      <c r="O419" s="203"/>
      <c r="P419" s="170"/>
      <c r="Q419" s="203"/>
    </row>
    <row r="420" spans="1:17" s="161" customFormat="1" hidden="1">
      <c r="A420" s="226"/>
      <c r="B420" s="227" t="s">
        <v>73</v>
      </c>
      <c r="C420" s="226" t="s">
        <v>74</v>
      </c>
      <c r="D420" s="226" t="s">
        <v>74</v>
      </c>
      <c r="E420" s="226" t="s">
        <v>74</v>
      </c>
      <c r="F420" s="228">
        <f>F419</f>
        <v>0</v>
      </c>
      <c r="G420" s="149"/>
      <c r="H420" s="149"/>
      <c r="I420" s="217">
        <f>SUM(I419)</f>
        <v>0</v>
      </c>
      <c r="J420" s="217">
        <f>SUM(J419)</f>
        <v>0</v>
      </c>
      <c r="O420" s="288"/>
      <c r="P420" s="293"/>
      <c r="Q420" s="288"/>
    </row>
    <row r="421" spans="1:17" s="150" customFormat="1">
      <c r="A421" s="56"/>
      <c r="B421" s="32"/>
      <c r="C421" s="38"/>
      <c r="D421" s="38"/>
      <c r="E421" s="38"/>
      <c r="F421" s="57"/>
      <c r="G421" s="149"/>
      <c r="H421" s="149"/>
      <c r="I421" s="149"/>
      <c r="J421" s="149"/>
      <c r="O421" s="203"/>
      <c r="P421" s="170"/>
      <c r="Q421" s="203"/>
    </row>
    <row r="422" spans="1:17" ht="26.25" customHeight="1">
      <c r="A422" s="56"/>
      <c r="B422" s="69" t="s">
        <v>153</v>
      </c>
      <c r="C422" s="257">
        <f>C423+C424+C425</f>
        <v>53000</v>
      </c>
      <c r="D422" s="289"/>
      <c r="K422" s="1200">
        <f>ДОХОДЫ!Y268-'150'!C422</f>
        <v>0</v>
      </c>
      <c r="P422" s="188"/>
    </row>
    <row r="423" spans="1:17" ht="30" customHeight="1">
      <c r="A423" s="56"/>
      <c r="B423" s="70" t="s">
        <v>11</v>
      </c>
      <c r="C423" s="257">
        <f>F420+D413+D404+E393+F383+F373+F363+F352+F342+F332+E322+D312+D301+E290+F280+F269+F261+F246+D237+D228+E219+E207+E198+C186+C175+C164+C153+C140+E127+E116+E105+D94+E78+F69+F62+F44+E30+J22-C424-C425</f>
        <v>53000</v>
      </c>
      <c r="D423" s="290"/>
      <c r="P423" s="188"/>
    </row>
    <row r="424" spans="1:17" ht="30.75" customHeight="1">
      <c r="A424" s="38"/>
      <c r="B424" s="32" t="s">
        <v>65</v>
      </c>
      <c r="C424" s="257">
        <f>I420+I413+I404+I393+I383+I373+I363+I342+I352+I332+I322+I312+I301+I290+I280+I269+I261+I246+I237+I228+I219+I207+I198+I186+I175+I164+I153+I140+I127+I116+I105+I94+I78+I69+I62+I44+I30</f>
        <v>0</v>
      </c>
      <c r="D424" s="290"/>
      <c r="L424" s="59"/>
      <c r="M424" s="32"/>
      <c r="N424" s="157"/>
      <c r="P424" s="188"/>
    </row>
    <row r="425" spans="1:17">
      <c r="A425" s="38"/>
      <c r="B425" s="32" t="s">
        <v>165</v>
      </c>
      <c r="C425" s="257">
        <f>J420+J413+J404+J393+J383+J373+J363+J352+J342+J332+J322+J312+J301+J290+J280+J269+J261+J246+J237+J228+J219+J207+J198+J186+J175+J164+J153+J140+J127+J116+J105+J94+J78+J69+J62+J44+J30</f>
        <v>0</v>
      </c>
      <c r="D425" s="290"/>
    </row>
    <row r="426" spans="1:17">
      <c r="A426" s="38"/>
      <c r="B426" s="32"/>
      <c r="C426" s="38"/>
      <c r="D426" s="38"/>
      <c r="E426" s="38"/>
      <c r="F426" s="38"/>
    </row>
    <row r="427" spans="1:17">
      <c r="A427" s="38"/>
      <c r="B427" s="268" t="s">
        <v>626</v>
      </c>
      <c r="C427" s="296">
        <f>F420+D413+D404+E393+F383+F373+F363+F352+F342+F332+E322+D312+D301+E290+F280+F269+F261+F246+D237+D228+E219</f>
        <v>53000</v>
      </c>
      <c r="D427" s="38"/>
      <c r="E427" s="38"/>
      <c r="F427" s="38"/>
    </row>
    <row r="428" spans="1:17" ht="49.5" customHeight="1">
      <c r="A428" s="38"/>
      <c r="B428" s="295" t="s">
        <v>627</v>
      </c>
      <c r="C428" s="297"/>
      <c r="D428" s="38"/>
      <c r="E428" s="38"/>
      <c r="F428" s="38"/>
    </row>
    <row r="429" spans="1:17" ht="45.6">
      <c r="A429" s="38"/>
      <c r="B429" s="268" t="s">
        <v>628</v>
      </c>
      <c r="C429" s="296">
        <f>C427-C428</f>
        <v>53000</v>
      </c>
      <c r="D429" s="38"/>
      <c r="E429" s="38"/>
      <c r="F429" s="38"/>
    </row>
    <row r="430" spans="1:17">
      <c r="A430" s="38"/>
      <c r="B430" s="32"/>
      <c r="C430" s="38"/>
      <c r="D430" s="38"/>
      <c r="E430" s="38"/>
      <c r="F430" s="38"/>
    </row>
    <row r="431" spans="1:17">
      <c r="A431" s="38"/>
      <c r="B431" s="32"/>
      <c r="C431" s="38"/>
      <c r="D431" s="38"/>
      <c r="E431" s="38"/>
      <c r="F431" s="38"/>
    </row>
    <row r="432" spans="1:17" s="38" customFormat="1">
      <c r="A432" s="41"/>
      <c r="B432" s="64"/>
      <c r="C432" s="26"/>
      <c r="D432" s="2047"/>
      <c r="E432" s="2047"/>
      <c r="L432" s="193"/>
      <c r="O432" s="41"/>
      <c r="P432" s="41"/>
      <c r="Q432" s="41"/>
    </row>
    <row r="433" spans="1:17" s="38" customFormat="1">
      <c r="B433" s="61"/>
      <c r="C433" s="65"/>
      <c r="D433" s="576"/>
      <c r="E433" s="577"/>
      <c r="L433" s="193"/>
      <c r="O433" s="41"/>
      <c r="P433" s="41"/>
      <c r="Q433" s="41"/>
    </row>
    <row r="434" spans="1:17" s="38" customFormat="1">
      <c r="A434" s="1927" t="s">
        <v>42</v>
      </c>
      <c r="B434" s="1927"/>
      <c r="C434" s="68"/>
      <c r="D434" s="1945" t="str">
        <f>ДОХОДЫ!AC358</f>
        <v>Кондакова Е.В.</v>
      </c>
      <c r="E434" s="1945"/>
      <c r="L434" s="193"/>
      <c r="O434" s="41"/>
      <c r="P434" s="41"/>
      <c r="Q434" s="41"/>
    </row>
    <row r="435" spans="1:17" s="38" customFormat="1">
      <c r="B435" s="61"/>
      <c r="C435" s="254" t="s">
        <v>41</v>
      </c>
      <c r="D435" s="2019" t="s">
        <v>12</v>
      </c>
      <c r="E435" s="2019"/>
      <c r="L435" s="193"/>
      <c r="O435" s="41"/>
      <c r="P435" s="41"/>
      <c r="Q435" s="41"/>
    </row>
    <row r="436" spans="1:17" ht="23.25" hidden="1" customHeight="1">
      <c r="A436" s="1987" t="str">
        <f>A1</f>
        <v>Муниципальное бюджетное общеобразовательное учреждение "Кингисеппская средняя общеобразовательная школа № 4"</v>
      </c>
      <c r="B436" s="1987"/>
      <c r="C436" s="1987"/>
      <c r="D436" s="1987"/>
      <c r="E436" s="1987"/>
      <c r="F436" s="1987"/>
      <c r="G436" s="1987"/>
      <c r="H436" s="1987"/>
      <c r="I436" s="1987"/>
      <c r="J436" s="1987"/>
      <c r="K436" s="198"/>
    </row>
    <row r="437" spans="1:17" hidden="1"/>
    <row r="438" spans="1:17" hidden="1">
      <c r="A438" s="1959" t="s">
        <v>130</v>
      </c>
      <c r="B438" s="1959"/>
      <c r="C438" s="1959"/>
      <c r="D438" s="1959"/>
      <c r="E438" s="1959"/>
      <c r="F438" s="1959"/>
      <c r="G438" s="1959"/>
      <c r="H438" s="1959"/>
      <c r="I438" s="1959"/>
      <c r="J438" s="1959"/>
      <c r="K438" s="199"/>
    </row>
    <row r="439" spans="1:17" hidden="1"/>
    <row r="440" spans="1:17" hidden="1">
      <c r="A440" s="193"/>
      <c r="B440" s="193"/>
      <c r="C440" s="193"/>
      <c r="D440" s="193"/>
      <c r="E440" s="193"/>
      <c r="F440" s="193"/>
      <c r="G440" s="151" t="s">
        <v>161</v>
      </c>
      <c r="H440" s="16"/>
      <c r="I440" s="152"/>
      <c r="J440" s="16"/>
      <c r="K440" s="200"/>
    </row>
    <row r="441" spans="1:17" hidden="1">
      <c r="B441" s="38"/>
    </row>
    <row r="442" spans="1:17" ht="23.25" hidden="1" customHeight="1">
      <c r="A442" s="1988" t="s">
        <v>148</v>
      </c>
      <c r="B442" s="1988"/>
      <c r="C442" s="1989" t="s">
        <v>154</v>
      </c>
      <c r="D442" s="1990"/>
      <c r="E442" s="1990"/>
      <c r="F442" s="1990"/>
      <c r="G442" s="1990"/>
      <c r="H442" s="1990"/>
      <c r="I442" s="1990"/>
      <c r="J442" s="1991"/>
      <c r="K442" s="154"/>
    </row>
    <row r="443" spans="1:17" hidden="1">
      <c r="A443" s="41"/>
      <c r="B443" s="41"/>
      <c r="C443" s="148"/>
      <c r="D443" s="148"/>
      <c r="E443" s="148"/>
      <c r="F443" s="148"/>
      <c r="G443" s="148"/>
      <c r="H443" s="148"/>
      <c r="I443" s="148"/>
      <c r="J443" s="148"/>
      <c r="K443" s="154"/>
    </row>
    <row r="444" spans="1:17" hidden="1"/>
    <row r="445" spans="1:17" ht="53.25" hidden="1" customHeight="1">
      <c r="A445" s="1992" t="s">
        <v>609</v>
      </c>
      <c r="B445" s="1992"/>
      <c r="C445" s="1992"/>
      <c r="D445" s="1992"/>
      <c r="E445" s="1992"/>
      <c r="F445" s="1992"/>
      <c r="G445" s="1992"/>
      <c r="H445" s="1992"/>
      <c r="I445" s="1992"/>
      <c r="J445" s="1992"/>
    </row>
    <row r="446" spans="1:17" hidden="1">
      <c r="A446" s="263"/>
      <c r="B446" s="263"/>
      <c r="C446" s="263"/>
      <c r="D446" s="263"/>
      <c r="E446" s="263"/>
      <c r="F446" s="263"/>
      <c r="G446" s="263"/>
      <c r="H446" s="263"/>
      <c r="I446" s="263"/>
      <c r="J446" s="263"/>
    </row>
    <row r="447" spans="1:17" hidden="1">
      <c r="A447" s="1993" t="s">
        <v>622</v>
      </c>
      <c r="B447" s="1993"/>
      <c r="C447" s="1993"/>
      <c r="D447" s="1993"/>
      <c r="E447" s="1993"/>
      <c r="F447" s="1993"/>
      <c r="G447" s="1993"/>
      <c r="H447" s="1993"/>
      <c r="I447" s="1993"/>
      <c r="J447" s="1993"/>
      <c r="K447" s="205"/>
    </row>
    <row r="448" spans="1:17" hidden="1">
      <c r="A448" s="269"/>
      <c r="B448" s="269"/>
      <c r="C448" s="269"/>
      <c r="D448" s="269"/>
      <c r="E448" s="269"/>
      <c r="F448" s="269"/>
      <c r="G448" s="269"/>
      <c r="H448" s="269"/>
      <c r="I448" s="269"/>
      <c r="J448" s="269"/>
      <c r="K448" s="263"/>
    </row>
    <row r="449" spans="1:17" hidden="1">
      <c r="A449" s="1995" t="s">
        <v>493</v>
      </c>
      <c r="B449" s="1995"/>
      <c r="C449" s="1995"/>
      <c r="D449" s="1995"/>
      <c r="E449" s="1995"/>
      <c r="F449" s="1995"/>
      <c r="G449" s="1995"/>
      <c r="H449" s="1995"/>
      <c r="I449" s="1995"/>
      <c r="J449" s="1995"/>
      <c r="K449" s="207"/>
    </row>
    <row r="450" spans="1:17" hidden="1">
      <c r="B450" s="193"/>
      <c r="C450" s="193"/>
      <c r="D450" s="193"/>
      <c r="E450" s="193"/>
      <c r="F450" s="193"/>
      <c r="G450" s="193"/>
      <c r="H450" s="193"/>
      <c r="I450" s="193"/>
      <c r="J450" s="193"/>
      <c r="K450" s="269"/>
    </row>
    <row r="451" spans="1:17" hidden="1">
      <c r="B451" s="32"/>
      <c r="C451" s="32"/>
      <c r="D451" s="41"/>
      <c r="E451" s="41"/>
      <c r="F451" s="41"/>
      <c r="G451" s="41"/>
      <c r="H451" s="41"/>
      <c r="I451" s="41"/>
      <c r="J451" s="41"/>
      <c r="K451" s="201"/>
    </row>
    <row r="452" spans="1:17" hidden="1">
      <c r="A452" s="1996" t="s">
        <v>77</v>
      </c>
      <c r="B452" s="1996" t="s">
        <v>75</v>
      </c>
      <c r="C452" s="1996" t="s">
        <v>76</v>
      </c>
      <c r="D452" s="1997" t="s">
        <v>69</v>
      </c>
      <c r="E452" s="1998"/>
      <c r="F452" s="1998"/>
      <c r="G452" s="1999"/>
      <c r="H452" s="2000" t="s">
        <v>70</v>
      </c>
      <c r="I452" s="2000" t="s">
        <v>78</v>
      </c>
      <c r="J452" s="2003" t="s">
        <v>541</v>
      </c>
      <c r="K452" s="39"/>
    </row>
    <row r="453" spans="1:17" hidden="1">
      <c r="A453" s="1980"/>
      <c r="B453" s="1980"/>
      <c r="C453" s="1980"/>
      <c r="D453" s="1996" t="s">
        <v>20</v>
      </c>
      <c r="E453" s="1997" t="s">
        <v>2</v>
      </c>
      <c r="F453" s="1998"/>
      <c r="G453" s="1999"/>
      <c r="H453" s="2001"/>
      <c r="I453" s="2001"/>
      <c r="J453" s="2003"/>
      <c r="K453" s="42"/>
    </row>
    <row r="454" spans="1:17" ht="409.6" hidden="1">
      <c r="A454" s="1981"/>
      <c r="B454" s="1981"/>
      <c r="C454" s="1981"/>
      <c r="D454" s="1981"/>
      <c r="E454" s="260" t="s">
        <v>71</v>
      </c>
      <c r="F454" s="260" t="s">
        <v>79</v>
      </c>
      <c r="G454" s="260" t="s">
        <v>72</v>
      </c>
      <c r="H454" s="2002"/>
      <c r="I454" s="2002"/>
      <c r="J454" s="2003"/>
      <c r="K454" s="273"/>
    </row>
    <row r="455" spans="1:17" hidden="1">
      <c r="A455" s="195">
        <v>1</v>
      </c>
      <c r="B455" s="195">
        <v>2</v>
      </c>
      <c r="C455" s="195">
        <v>3</v>
      </c>
      <c r="D455" s="195">
        <v>4</v>
      </c>
      <c r="E455" s="195">
        <v>5</v>
      </c>
      <c r="F455" s="195">
        <v>6</v>
      </c>
      <c r="G455" s="195">
        <v>7</v>
      </c>
      <c r="H455" s="195">
        <v>8</v>
      </c>
      <c r="I455" s="195">
        <v>9</v>
      </c>
      <c r="J455" s="195">
        <v>10</v>
      </c>
      <c r="K455" s="273"/>
    </row>
    <row r="456" spans="1:17" hidden="1">
      <c r="A456" s="260" t="s">
        <v>142</v>
      </c>
      <c r="B456" s="31"/>
      <c r="C456" s="258"/>
      <c r="D456" s="258">
        <f>F456+G456+E456</f>
        <v>0</v>
      </c>
      <c r="E456" s="258"/>
      <c r="F456" s="258"/>
      <c r="G456" s="258">
        <f>ROUND((J456-K456)/12,2)</f>
        <v>0</v>
      </c>
      <c r="H456" s="258">
        <v>0</v>
      </c>
      <c r="I456" s="258"/>
      <c r="J456" s="21"/>
      <c r="K456" s="278">
        <f>ROUND((E456+F456)*12,2)</f>
        <v>0</v>
      </c>
      <c r="M456" s="157"/>
      <c r="N456" s="274"/>
      <c r="O456" s="280"/>
    </row>
    <row r="457" spans="1:17" s="160" customFormat="1" hidden="1">
      <c r="A457" s="226"/>
      <c r="B457" s="227" t="s">
        <v>73</v>
      </c>
      <c r="C457" s="228">
        <f>SUM(C456:C456)</f>
        <v>0</v>
      </c>
      <c r="D457" s="228">
        <f>SUM(D456:D456)</f>
        <v>0</v>
      </c>
      <c r="E457" s="226" t="s">
        <v>74</v>
      </c>
      <c r="F457" s="226" t="s">
        <v>74</v>
      </c>
      <c r="G457" s="226" t="s">
        <v>74</v>
      </c>
      <c r="H457" s="226" t="s">
        <v>74</v>
      </c>
      <c r="I457" s="226" t="s">
        <v>74</v>
      </c>
      <c r="J457" s="228">
        <f>SUM(J456:J456)</f>
        <v>0</v>
      </c>
      <c r="K457" s="275"/>
      <c r="M457" s="157"/>
      <c r="N457" s="274"/>
      <c r="O457" s="280"/>
      <c r="P457" s="279"/>
      <c r="Q457" s="283"/>
    </row>
    <row r="458" spans="1:17" hidden="1">
      <c r="K458" s="196"/>
    </row>
    <row r="459" spans="1:17" hidden="1">
      <c r="A459" s="1994" t="s">
        <v>497</v>
      </c>
      <c r="B459" s="1994"/>
      <c r="C459" s="1994"/>
      <c r="D459" s="1994"/>
      <c r="E459" s="1994"/>
      <c r="F459" s="1994"/>
      <c r="G459" s="1994"/>
      <c r="H459" s="1994"/>
      <c r="I459" s="1994"/>
      <c r="J459" s="1994"/>
      <c r="K459" s="197"/>
    </row>
    <row r="460" spans="1:17" hidden="1">
      <c r="A460" s="267"/>
      <c r="B460" s="267"/>
      <c r="C460" s="267"/>
      <c r="D460" s="267"/>
      <c r="E460" s="267"/>
      <c r="F460" s="267"/>
      <c r="G460" s="267"/>
      <c r="H460" s="267"/>
      <c r="I460" s="1986" t="s">
        <v>545</v>
      </c>
      <c r="J460" s="1986"/>
    </row>
    <row r="461" spans="1:17" ht="68.400000000000006" hidden="1">
      <c r="A461" s="35" t="s">
        <v>77</v>
      </c>
      <c r="B461" s="35" t="s">
        <v>67</v>
      </c>
      <c r="C461" s="260" t="s">
        <v>505</v>
      </c>
      <c r="D461" s="260" t="s">
        <v>506</v>
      </c>
      <c r="E461" s="260" t="s">
        <v>507</v>
      </c>
      <c r="G461" s="267"/>
      <c r="H461" s="267"/>
      <c r="I461" s="215" t="s">
        <v>186</v>
      </c>
      <c r="J461" s="215" t="s">
        <v>546</v>
      </c>
      <c r="K461" s="202"/>
    </row>
    <row r="462" spans="1:17" hidden="1">
      <c r="A462" s="173">
        <v>1</v>
      </c>
      <c r="B462" s="173">
        <v>2</v>
      </c>
      <c r="C462" s="195">
        <v>3</v>
      </c>
      <c r="D462" s="195">
        <v>4</v>
      </c>
      <c r="E462" s="195">
        <v>5</v>
      </c>
      <c r="G462" s="267"/>
      <c r="H462" s="267"/>
      <c r="I462" s="216"/>
      <c r="J462" s="215"/>
    </row>
    <row r="463" spans="1:17" ht="136.80000000000001" hidden="1">
      <c r="A463" s="166">
        <v>1</v>
      </c>
      <c r="B463" s="172" t="s">
        <v>496</v>
      </c>
      <c r="C463" s="258"/>
      <c r="D463" s="159">
        <v>12</v>
      </c>
      <c r="E463" s="167"/>
      <c r="G463" s="168"/>
      <c r="H463" s="169"/>
      <c r="I463" s="220"/>
      <c r="J463" s="220"/>
    </row>
    <row r="464" spans="1:17" hidden="1">
      <c r="A464" s="166">
        <v>2</v>
      </c>
      <c r="B464" s="172" t="s">
        <v>533</v>
      </c>
      <c r="C464" s="258"/>
      <c r="D464" s="159"/>
      <c r="E464" s="167"/>
      <c r="G464" s="168"/>
      <c r="H464" s="169"/>
      <c r="I464" s="220"/>
      <c r="J464" s="220"/>
    </row>
    <row r="465" spans="1:17" hidden="1">
      <c r="A465" s="229"/>
      <c r="B465" s="227" t="s">
        <v>73</v>
      </c>
      <c r="C465" s="230"/>
      <c r="D465" s="231"/>
      <c r="E465" s="228">
        <f>E464+E463</f>
        <v>0</v>
      </c>
      <c r="G465" s="267"/>
      <c r="H465" s="267"/>
      <c r="I465" s="217">
        <f>SUM(I463:I464)</f>
        <v>0</v>
      </c>
      <c r="J465" s="217">
        <f>SUM(J463:J464)</f>
        <v>0</v>
      </c>
    </row>
    <row r="466" spans="1:17" hidden="1"/>
    <row r="467" spans="1:17" hidden="1">
      <c r="A467" s="1993" t="s">
        <v>621</v>
      </c>
      <c r="B467" s="1993"/>
      <c r="C467" s="1993"/>
      <c r="D467" s="1993"/>
      <c r="E467" s="1993"/>
      <c r="F467" s="1993"/>
      <c r="G467" s="1993"/>
      <c r="H467" s="1993"/>
      <c r="I467" s="1993"/>
      <c r="J467" s="1993"/>
    </row>
    <row r="468" spans="1:17" hidden="1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</row>
    <row r="469" spans="1:17" hidden="1">
      <c r="A469" s="2009" t="s">
        <v>494</v>
      </c>
      <c r="B469" s="2009"/>
      <c r="C469" s="2009"/>
      <c r="D469" s="2009"/>
      <c r="E469" s="2009"/>
      <c r="F469" s="2009"/>
      <c r="G469" s="2009"/>
      <c r="H469" s="2009"/>
      <c r="I469" s="2009"/>
      <c r="J469" s="2009"/>
      <c r="K469" s="207"/>
    </row>
    <row r="470" spans="1:17" hidden="1">
      <c r="A470" s="256"/>
      <c r="B470" s="45"/>
      <c r="C470" s="256"/>
      <c r="D470" s="256"/>
      <c r="E470" s="256"/>
      <c r="F470" s="256"/>
      <c r="I470" s="1986" t="s">
        <v>545</v>
      </c>
      <c r="J470" s="1986"/>
      <c r="K470" s="193"/>
    </row>
    <row r="471" spans="1:17" ht="136.80000000000001" hidden="1">
      <c r="A471" s="260" t="s">
        <v>77</v>
      </c>
      <c r="B471" s="260" t="s">
        <v>67</v>
      </c>
      <c r="C471" s="260" t="s">
        <v>93</v>
      </c>
      <c r="D471" s="260" t="s">
        <v>91</v>
      </c>
      <c r="E471" s="260" t="s">
        <v>92</v>
      </c>
      <c r="F471" s="260" t="s">
        <v>133</v>
      </c>
      <c r="I471" s="215" t="s">
        <v>186</v>
      </c>
      <c r="J471" s="215" t="s">
        <v>546</v>
      </c>
      <c r="K471" s="204"/>
      <c r="O471" s="188"/>
    </row>
    <row r="472" spans="1:17" hidden="1">
      <c r="A472" s="195">
        <v>1</v>
      </c>
      <c r="B472" s="195">
        <v>2</v>
      </c>
      <c r="C472" s="195">
        <v>3</v>
      </c>
      <c r="D472" s="195">
        <v>4</v>
      </c>
      <c r="E472" s="195">
        <v>5</v>
      </c>
      <c r="F472" s="195">
        <v>6</v>
      </c>
      <c r="G472" s="160"/>
      <c r="H472" s="160"/>
      <c r="I472" s="218"/>
      <c r="J472" s="218"/>
      <c r="O472" s="188"/>
    </row>
    <row r="473" spans="1:17" ht="68.400000000000006" hidden="1">
      <c r="A473" s="260">
        <v>1</v>
      </c>
      <c r="B473" s="31" t="s">
        <v>81</v>
      </c>
      <c r="C473" s="260" t="s">
        <v>74</v>
      </c>
      <c r="D473" s="260" t="s">
        <v>74</v>
      </c>
      <c r="E473" s="260" t="s">
        <v>74</v>
      </c>
      <c r="F473" s="21">
        <f>F475</f>
        <v>0</v>
      </c>
      <c r="I473" s="219">
        <f>I475</f>
        <v>0</v>
      </c>
      <c r="J473" s="219">
        <f>J475</f>
        <v>0</v>
      </c>
      <c r="O473" s="188"/>
    </row>
    <row r="474" spans="1:17" s="160" customFormat="1" hidden="1">
      <c r="A474" s="2008" t="s">
        <v>82</v>
      </c>
      <c r="B474" s="31" t="s">
        <v>2</v>
      </c>
      <c r="C474" s="260"/>
      <c r="D474" s="260"/>
      <c r="E474" s="260"/>
      <c r="F474" s="21"/>
      <c r="G474" s="149"/>
      <c r="H474" s="149"/>
      <c r="I474" s="219"/>
      <c r="J474" s="219"/>
      <c r="K474" s="161"/>
      <c r="O474" s="281"/>
      <c r="P474" s="283"/>
      <c r="Q474" s="283"/>
    </row>
    <row r="475" spans="1:17" ht="68.400000000000006" hidden="1">
      <c r="A475" s="2008"/>
      <c r="B475" s="31" t="s">
        <v>83</v>
      </c>
      <c r="C475" s="260" t="e">
        <f>F475/E475/D475</f>
        <v>#DIV/0!</v>
      </c>
      <c r="D475" s="260"/>
      <c r="E475" s="260"/>
      <c r="F475" s="21"/>
      <c r="I475" s="225"/>
      <c r="J475" s="225"/>
      <c r="O475" s="188"/>
    </row>
    <row r="476" spans="1:17" ht="68.400000000000006" hidden="1">
      <c r="A476" s="260">
        <v>2</v>
      </c>
      <c r="B476" s="31" t="s">
        <v>87</v>
      </c>
      <c r="C476" s="260" t="s">
        <v>74</v>
      </c>
      <c r="D476" s="260" t="s">
        <v>74</v>
      </c>
      <c r="E476" s="260" t="s">
        <v>74</v>
      </c>
      <c r="F476" s="21">
        <f>F478</f>
        <v>0</v>
      </c>
      <c r="I476" s="219">
        <f>I478</f>
        <v>0</v>
      </c>
      <c r="J476" s="219">
        <f>J478</f>
        <v>0</v>
      </c>
      <c r="O476" s="188"/>
    </row>
    <row r="477" spans="1:17" hidden="1">
      <c r="A477" s="2008" t="s">
        <v>88</v>
      </c>
      <c r="B477" s="31" t="s">
        <v>2</v>
      </c>
      <c r="C477" s="260"/>
      <c r="D477" s="260"/>
      <c r="E477" s="260"/>
      <c r="F477" s="21"/>
      <c r="I477" s="219"/>
      <c r="J477" s="219"/>
      <c r="O477" s="188"/>
    </row>
    <row r="478" spans="1:17" ht="68.400000000000006" hidden="1">
      <c r="A478" s="2008"/>
      <c r="B478" s="31" t="s">
        <v>83</v>
      </c>
      <c r="C478" s="260" t="e">
        <f t="shared" ref="C478" si="11">F478/E478/D478</f>
        <v>#DIV/0!</v>
      </c>
      <c r="D478" s="260"/>
      <c r="E478" s="260"/>
      <c r="F478" s="21"/>
      <c r="I478" s="225"/>
      <c r="J478" s="225"/>
      <c r="O478" s="188"/>
    </row>
    <row r="479" spans="1:17" hidden="1">
      <c r="A479" s="229"/>
      <c r="B479" s="227" t="s">
        <v>73</v>
      </c>
      <c r="C479" s="226" t="s">
        <v>74</v>
      </c>
      <c r="D479" s="226" t="s">
        <v>74</v>
      </c>
      <c r="E479" s="226" t="s">
        <v>74</v>
      </c>
      <c r="F479" s="228">
        <f>F476+F473</f>
        <v>0</v>
      </c>
      <c r="I479" s="219">
        <f>I473+I476</f>
        <v>0</v>
      </c>
      <c r="J479" s="219">
        <f>J473+J476</f>
        <v>0</v>
      </c>
      <c r="O479" s="188"/>
    </row>
    <row r="480" spans="1:17" hidden="1">
      <c r="A480" s="38"/>
      <c r="B480" s="32"/>
      <c r="C480" s="38"/>
      <c r="D480" s="38"/>
      <c r="E480" s="38"/>
      <c r="F480" s="38"/>
      <c r="G480" s="203"/>
      <c r="O480" s="188"/>
    </row>
    <row r="481" spans="1:17" hidden="1">
      <c r="A481" s="2009" t="s">
        <v>491</v>
      </c>
      <c r="B481" s="2009"/>
      <c r="C481" s="2009"/>
      <c r="D481" s="2009"/>
      <c r="E481" s="2009"/>
      <c r="F481" s="2009"/>
      <c r="G481" s="2009"/>
      <c r="H481" s="2009"/>
      <c r="I481" s="2009"/>
      <c r="J481" s="2009"/>
      <c r="O481" s="188"/>
    </row>
    <row r="482" spans="1:17" hidden="1">
      <c r="A482" s="256"/>
      <c r="B482" s="45"/>
      <c r="C482" s="256"/>
      <c r="D482" s="256"/>
      <c r="E482" s="256"/>
      <c r="F482" s="256"/>
      <c r="I482" s="1986" t="s">
        <v>545</v>
      </c>
      <c r="J482" s="1986"/>
      <c r="O482" s="188"/>
    </row>
    <row r="483" spans="1:17" ht="136.80000000000001" hidden="1">
      <c r="A483" s="260" t="s">
        <v>77</v>
      </c>
      <c r="B483" s="260" t="s">
        <v>67</v>
      </c>
      <c r="C483" s="260" t="s">
        <v>536</v>
      </c>
      <c r="D483" s="260" t="s">
        <v>91</v>
      </c>
      <c r="E483" s="260" t="s">
        <v>92</v>
      </c>
      <c r="F483" s="260" t="s">
        <v>133</v>
      </c>
      <c r="I483" s="215" t="s">
        <v>186</v>
      </c>
      <c r="J483" s="215" t="s">
        <v>546</v>
      </c>
      <c r="K483" s="204"/>
      <c r="O483" s="188"/>
    </row>
    <row r="484" spans="1:17" hidden="1">
      <c r="A484" s="194">
        <v>1</v>
      </c>
      <c r="B484" s="194">
        <v>2</v>
      </c>
      <c r="C484" s="194">
        <v>3</v>
      </c>
      <c r="D484" s="194">
        <v>4</v>
      </c>
      <c r="E484" s="194">
        <v>5</v>
      </c>
      <c r="F484" s="194">
        <v>6</v>
      </c>
      <c r="G484" s="25"/>
      <c r="H484" s="25"/>
      <c r="I484" s="218"/>
      <c r="J484" s="218"/>
      <c r="O484" s="188"/>
    </row>
    <row r="485" spans="1:17" ht="68.400000000000006" hidden="1">
      <c r="A485" s="260">
        <v>1</v>
      </c>
      <c r="B485" s="31" t="s">
        <v>81</v>
      </c>
      <c r="C485" s="260" t="s">
        <v>74</v>
      </c>
      <c r="D485" s="260" t="s">
        <v>74</v>
      </c>
      <c r="E485" s="260" t="s">
        <v>74</v>
      </c>
      <c r="F485" s="21">
        <f>F487+F489+F488+F490</f>
        <v>0</v>
      </c>
      <c r="I485" s="219">
        <f>I487+I488+I489+I490</f>
        <v>0</v>
      </c>
      <c r="J485" s="219">
        <f>J487+J488+J489+J490</f>
        <v>0</v>
      </c>
      <c r="O485" s="188"/>
    </row>
    <row r="486" spans="1:17" s="25" customFormat="1" hidden="1">
      <c r="A486" s="260"/>
      <c r="B486" s="31" t="s">
        <v>2</v>
      </c>
      <c r="C486" s="260"/>
      <c r="D486" s="260"/>
      <c r="E486" s="260"/>
      <c r="F486" s="21"/>
      <c r="G486" s="149"/>
      <c r="H486" s="149"/>
      <c r="I486" s="219"/>
      <c r="J486" s="219"/>
      <c r="K486" s="162"/>
      <c r="O486" s="282"/>
      <c r="P486" s="287"/>
      <c r="Q486" s="287"/>
    </row>
    <row r="487" spans="1:17" ht="45.6" hidden="1">
      <c r="A487" s="260" t="s">
        <v>82</v>
      </c>
      <c r="B487" s="31" t="s">
        <v>85</v>
      </c>
      <c r="C487" s="260" t="e">
        <f t="shared" ref="C487:C488" si="12">F487/E487/D487</f>
        <v>#DIV/0!</v>
      </c>
      <c r="D487" s="260"/>
      <c r="E487" s="260"/>
      <c r="F487" s="21"/>
      <c r="I487" s="225"/>
      <c r="J487" s="225"/>
      <c r="O487" s="188"/>
    </row>
    <row r="488" spans="1:17" ht="45.6" hidden="1">
      <c r="A488" s="260" t="s">
        <v>84</v>
      </c>
      <c r="B488" s="31" t="s">
        <v>86</v>
      </c>
      <c r="C488" s="260" t="e">
        <f t="shared" si="12"/>
        <v>#DIV/0!</v>
      </c>
      <c r="D488" s="260"/>
      <c r="E488" s="260"/>
      <c r="F488" s="21"/>
      <c r="I488" s="225"/>
      <c r="J488" s="225"/>
      <c r="O488" s="188"/>
    </row>
    <row r="489" spans="1:17" hidden="1">
      <c r="A489" s="260"/>
      <c r="B489" s="31"/>
      <c r="C489" s="260"/>
      <c r="D489" s="260"/>
      <c r="E489" s="260"/>
      <c r="F489" s="21"/>
      <c r="I489" s="225"/>
      <c r="J489" s="225"/>
      <c r="O489" s="188"/>
    </row>
    <row r="490" spans="1:17" hidden="1">
      <c r="A490" s="260"/>
      <c r="B490" s="31"/>
      <c r="C490" s="260"/>
      <c r="D490" s="260"/>
      <c r="E490" s="260"/>
      <c r="F490" s="21"/>
      <c r="I490" s="225"/>
      <c r="J490" s="225"/>
      <c r="O490" s="188"/>
    </row>
    <row r="491" spans="1:17" ht="68.400000000000006" hidden="1">
      <c r="A491" s="260">
        <v>2</v>
      </c>
      <c r="B491" s="31" t="s">
        <v>87</v>
      </c>
      <c r="C491" s="260" t="s">
        <v>74</v>
      </c>
      <c r="D491" s="260" t="s">
        <v>74</v>
      </c>
      <c r="E491" s="260" t="s">
        <v>74</v>
      </c>
      <c r="F491" s="21">
        <f>F493+F495+F494+F496</f>
        <v>0</v>
      </c>
      <c r="I491" s="219">
        <f>I493+I494+I495+I496</f>
        <v>0</v>
      </c>
      <c r="J491" s="219">
        <f>J493+J494+J495+J496</f>
        <v>0</v>
      </c>
      <c r="O491" s="188"/>
    </row>
    <row r="492" spans="1:17" hidden="1">
      <c r="A492" s="260"/>
      <c r="B492" s="31" t="s">
        <v>2</v>
      </c>
      <c r="C492" s="260"/>
      <c r="D492" s="260"/>
      <c r="E492" s="260"/>
      <c r="F492" s="21"/>
      <c r="I492" s="219"/>
      <c r="J492" s="219"/>
      <c r="O492" s="188"/>
    </row>
    <row r="493" spans="1:17" ht="45.6" hidden="1">
      <c r="A493" s="260" t="s">
        <v>88</v>
      </c>
      <c r="B493" s="31" t="s">
        <v>85</v>
      </c>
      <c r="C493" s="260" t="e">
        <f t="shared" ref="C493:C494" si="13">F493/E493/D493</f>
        <v>#DIV/0!</v>
      </c>
      <c r="D493" s="260"/>
      <c r="E493" s="260"/>
      <c r="F493" s="21"/>
      <c r="I493" s="225"/>
      <c r="J493" s="225"/>
      <c r="O493" s="188"/>
    </row>
    <row r="494" spans="1:17" ht="45.6" hidden="1">
      <c r="A494" s="260" t="s">
        <v>89</v>
      </c>
      <c r="B494" s="31" t="s">
        <v>86</v>
      </c>
      <c r="C494" s="260" t="e">
        <f t="shared" si="13"/>
        <v>#DIV/0!</v>
      </c>
      <c r="D494" s="260"/>
      <c r="E494" s="260"/>
      <c r="F494" s="21"/>
      <c r="I494" s="225"/>
      <c r="J494" s="225"/>
      <c r="O494" s="188"/>
    </row>
    <row r="495" spans="1:17" hidden="1">
      <c r="A495" s="260"/>
      <c r="B495" s="31"/>
      <c r="C495" s="260"/>
      <c r="D495" s="260"/>
      <c r="E495" s="260"/>
      <c r="F495" s="21"/>
      <c r="I495" s="225"/>
      <c r="J495" s="225"/>
      <c r="O495" s="188"/>
    </row>
    <row r="496" spans="1:17" hidden="1">
      <c r="A496" s="260"/>
      <c r="B496" s="31"/>
      <c r="C496" s="260"/>
      <c r="D496" s="260"/>
      <c r="E496" s="260"/>
      <c r="F496" s="21"/>
      <c r="I496" s="225"/>
      <c r="J496" s="225"/>
      <c r="O496" s="188"/>
    </row>
    <row r="497" spans="1:17" hidden="1">
      <c r="A497" s="229"/>
      <c r="B497" s="227" t="s">
        <v>73</v>
      </c>
      <c r="C497" s="226" t="s">
        <v>74</v>
      </c>
      <c r="D497" s="226" t="s">
        <v>74</v>
      </c>
      <c r="E497" s="226" t="s">
        <v>74</v>
      </c>
      <c r="F497" s="228">
        <f>F491+F485</f>
        <v>0</v>
      </c>
      <c r="I497" s="219">
        <f>I485+I491</f>
        <v>0</v>
      </c>
      <c r="J497" s="219">
        <f>J485+J491</f>
        <v>0</v>
      </c>
      <c r="O497" s="188"/>
    </row>
    <row r="498" spans="1:17" hidden="1">
      <c r="A498" s="38"/>
      <c r="B498" s="32"/>
      <c r="C498" s="38"/>
      <c r="D498" s="38"/>
      <c r="E498" s="38"/>
      <c r="F498" s="38"/>
      <c r="O498" s="188"/>
    </row>
    <row r="499" spans="1:17" hidden="1">
      <c r="A499" s="2009" t="s">
        <v>492</v>
      </c>
      <c r="B499" s="2009"/>
      <c r="C499" s="2009"/>
      <c r="D499" s="2009"/>
      <c r="E499" s="2009"/>
      <c r="F499" s="2009"/>
      <c r="G499" s="2009"/>
      <c r="H499" s="2009"/>
      <c r="I499" s="2009"/>
      <c r="J499" s="2009"/>
      <c r="O499" s="188"/>
    </row>
    <row r="500" spans="1:17" hidden="1">
      <c r="A500" s="256"/>
      <c r="B500" s="45"/>
      <c r="C500" s="256"/>
      <c r="D500" s="256"/>
      <c r="E500" s="256"/>
      <c r="F500" s="256"/>
      <c r="I500" s="1986" t="s">
        <v>545</v>
      </c>
      <c r="J500" s="1986"/>
      <c r="O500" s="188"/>
    </row>
    <row r="501" spans="1:17" ht="114" hidden="1">
      <c r="A501" s="260" t="s">
        <v>77</v>
      </c>
      <c r="B501" s="260" t="s">
        <v>67</v>
      </c>
      <c r="C501" s="260" t="s">
        <v>96</v>
      </c>
      <c r="D501" s="260" t="s">
        <v>94</v>
      </c>
      <c r="E501" s="260" t="s">
        <v>97</v>
      </c>
      <c r="F501" s="260" t="s">
        <v>95</v>
      </c>
      <c r="I501" s="215" t="s">
        <v>186</v>
      </c>
      <c r="J501" s="215" t="s">
        <v>546</v>
      </c>
      <c r="K501" s="204"/>
      <c r="O501" s="188"/>
    </row>
    <row r="502" spans="1:17" hidden="1">
      <c r="A502" s="195">
        <v>1</v>
      </c>
      <c r="B502" s="195">
        <v>2</v>
      </c>
      <c r="C502" s="195">
        <v>3</v>
      </c>
      <c r="D502" s="195">
        <v>4</v>
      </c>
      <c r="E502" s="195">
        <v>5</v>
      </c>
      <c r="F502" s="195">
        <v>6</v>
      </c>
      <c r="G502" s="160"/>
      <c r="H502" s="160"/>
      <c r="I502" s="218"/>
      <c r="J502" s="218"/>
      <c r="O502" s="188"/>
    </row>
    <row r="503" spans="1:17" hidden="1">
      <c r="A503" s="260">
        <v>1</v>
      </c>
      <c r="B503" s="31" t="s">
        <v>98</v>
      </c>
      <c r="C503" s="260"/>
      <c r="D503" s="260"/>
      <c r="E503" s="260">
        <v>50</v>
      </c>
      <c r="F503" s="21">
        <f>E503*D503*C503</f>
        <v>0</v>
      </c>
      <c r="I503" s="220"/>
      <c r="J503" s="220"/>
      <c r="O503" s="188"/>
    </row>
    <row r="504" spans="1:17" s="160" customFormat="1" hidden="1">
      <c r="A504" s="229"/>
      <c r="B504" s="227" t="s">
        <v>73</v>
      </c>
      <c r="C504" s="226" t="s">
        <v>74</v>
      </c>
      <c r="D504" s="226" t="s">
        <v>74</v>
      </c>
      <c r="E504" s="226" t="s">
        <v>74</v>
      </c>
      <c r="F504" s="228">
        <f>F503</f>
        <v>0</v>
      </c>
      <c r="G504" s="149"/>
      <c r="H504" s="149"/>
      <c r="I504" s="217">
        <f>I503</f>
        <v>0</v>
      </c>
      <c r="J504" s="217">
        <f>J503</f>
        <v>0</v>
      </c>
      <c r="K504" s="161"/>
      <c r="O504" s="281"/>
      <c r="P504" s="283"/>
      <c r="Q504" s="283"/>
    </row>
    <row r="505" spans="1:17" hidden="1">
      <c r="O505" s="188"/>
    </row>
    <row r="506" spans="1:17" ht="50.25" hidden="1" customHeight="1">
      <c r="A506" s="2010" t="s">
        <v>620</v>
      </c>
      <c r="B506" s="2010"/>
      <c r="C506" s="2010"/>
      <c r="D506" s="2010"/>
      <c r="E506" s="2010"/>
      <c r="F506" s="2010"/>
      <c r="G506" s="2010"/>
      <c r="H506" s="2010"/>
      <c r="I506" s="2010"/>
      <c r="J506" s="2010"/>
      <c r="O506" s="188"/>
    </row>
    <row r="507" spans="1:17" hidden="1">
      <c r="A507" s="263"/>
      <c r="B507" s="263"/>
      <c r="C507" s="263"/>
      <c r="D507" s="263"/>
      <c r="E507" s="263"/>
      <c r="F507" s="263"/>
      <c r="G507" s="263"/>
      <c r="H507" s="263"/>
      <c r="I507" s="263"/>
      <c r="J507" s="263"/>
    </row>
    <row r="508" spans="1:17" hidden="1">
      <c r="A508" s="2004" t="s">
        <v>491</v>
      </c>
      <c r="B508" s="2004"/>
      <c r="C508" s="2004"/>
      <c r="D508" s="2004"/>
      <c r="E508" s="2004"/>
      <c r="F508" s="2004"/>
      <c r="G508" s="2004"/>
      <c r="H508" s="2004"/>
      <c r="I508" s="2004"/>
      <c r="J508" s="2004"/>
      <c r="K508" s="206"/>
    </row>
    <row r="509" spans="1:17" hidden="1">
      <c r="A509" s="2012"/>
      <c r="B509" s="2012"/>
      <c r="C509" s="2012"/>
      <c r="D509" s="2012"/>
      <c r="E509" s="2012"/>
      <c r="F509" s="38"/>
      <c r="I509" s="1986" t="s">
        <v>545</v>
      </c>
      <c r="J509" s="1986"/>
      <c r="K509" s="263"/>
    </row>
    <row r="510" spans="1:17" ht="68.400000000000006" hidden="1">
      <c r="A510" s="260" t="s">
        <v>68</v>
      </c>
      <c r="B510" s="260" t="s">
        <v>67</v>
      </c>
      <c r="C510" s="260" t="s">
        <v>80</v>
      </c>
      <c r="D510" s="260" t="s">
        <v>128</v>
      </c>
      <c r="E510" s="260" t="s">
        <v>129</v>
      </c>
      <c r="I510" s="215" t="s">
        <v>186</v>
      </c>
      <c r="J510" s="215" t="s">
        <v>546</v>
      </c>
      <c r="K510" s="163"/>
    </row>
    <row r="511" spans="1:17" hidden="1">
      <c r="A511" s="195">
        <v>1</v>
      </c>
      <c r="B511" s="195">
        <v>2</v>
      </c>
      <c r="C511" s="195">
        <v>3</v>
      </c>
      <c r="D511" s="195">
        <v>4</v>
      </c>
      <c r="E511" s="195">
        <v>5</v>
      </c>
      <c r="F511" s="160"/>
      <c r="G511" s="160"/>
      <c r="H511" s="160"/>
      <c r="I511" s="218"/>
      <c r="J511" s="218"/>
    </row>
    <row r="512" spans="1:17" ht="114" hidden="1">
      <c r="A512" s="260">
        <v>1</v>
      </c>
      <c r="B512" s="31" t="s">
        <v>163</v>
      </c>
      <c r="C512" s="260"/>
      <c r="D512" s="258" t="e">
        <f>E512/C512</f>
        <v>#DIV/0!</v>
      </c>
      <c r="E512" s="258"/>
      <c r="I512" s="220"/>
      <c r="J512" s="220"/>
    </row>
    <row r="513" spans="1:17" s="160" customFormat="1" hidden="1">
      <c r="A513" s="226"/>
      <c r="B513" s="227" t="s">
        <v>73</v>
      </c>
      <c r="C513" s="226"/>
      <c r="D513" s="226" t="s">
        <v>74</v>
      </c>
      <c r="E513" s="228">
        <f>E512</f>
        <v>0</v>
      </c>
      <c r="F513" s="149"/>
      <c r="G513" s="149"/>
      <c r="H513" s="149"/>
      <c r="I513" s="217">
        <f>I512</f>
        <v>0</v>
      </c>
      <c r="J513" s="217">
        <f>J512</f>
        <v>0</v>
      </c>
      <c r="K513" s="161"/>
      <c r="O513" s="283"/>
      <c r="P513" s="283"/>
      <c r="Q513" s="283"/>
    </row>
    <row r="514" spans="1:17" hidden="1"/>
    <row r="515" spans="1:17" ht="61.5" hidden="1" customHeight="1">
      <c r="A515" s="2010" t="s">
        <v>619</v>
      </c>
      <c r="B515" s="2010"/>
      <c r="C515" s="2010"/>
      <c r="D515" s="2010"/>
      <c r="E515" s="2010"/>
      <c r="F515" s="2010"/>
      <c r="G515" s="2010"/>
      <c r="H515" s="2010"/>
      <c r="I515" s="2010"/>
      <c r="J515" s="2010"/>
    </row>
    <row r="516" spans="1:17" hidden="1">
      <c r="A516" s="38"/>
      <c r="B516" s="32"/>
      <c r="C516" s="38"/>
      <c r="D516" s="38"/>
      <c r="E516" s="38"/>
      <c r="F516" s="38"/>
    </row>
    <row r="517" spans="1:17" hidden="1">
      <c r="A517" s="2004" t="s">
        <v>495</v>
      </c>
      <c r="B517" s="2004"/>
      <c r="C517" s="2004"/>
      <c r="D517" s="2004"/>
      <c r="E517" s="2004"/>
      <c r="F517" s="2004"/>
      <c r="G517" s="2004"/>
      <c r="H517" s="2004"/>
      <c r="I517" s="2004"/>
      <c r="J517" s="2004"/>
      <c r="K517" s="206"/>
    </row>
    <row r="518" spans="1:17" hidden="1">
      <c r="A518" s="44"/>
      <c r="B518" s="32"/>
      <c r="C518" s="38"/>
      <c r="D518" s="38"/>
      <c r="E518" s="38"/>
      <c r="F518" s="38"/>
      <c r="I518" s="1986" t="s">
        <v>545</v>
      </c>
      <c r="J518" s="1986"/>
    </row>
    <row r="519" spans="1:17" ht="114" hidden="1">
      <c r="A519" s="260" t="s">
        <v>77</v>
      </c>
      <c r="B519" s="260" t="s">
        <v>99</v>
      </c>
      <c r="C519" s="260" t="s">
        <v>106</v>
      </c>
      <c r="D519" s="260" t="s">
        <v>107</v>
      </c>
      <c r="F519" s="38"/>
      <c r="I519" s="215" t="s">
        <v>186</v>
      </c>
      <c r="J519" s="215" t="s">
        <v>546</v>
      </c>
    </row>
    <row r="520" spans="1:17" hidden="1">
      <c r="A520" s="195">
        <v>1</v>
      </c>
      <c r="B520" s="195">
        <v>2</v>
      </c>
      <c r="C520" s="195">
        <v>3</v>
      </c>
      <c r="D520" s="195">
        <v>4</v>
      </c>
      <c r="E520" s="160"/>
      <c r="F520" s="14"/>
      <c r="G520" s="160"/>
      <c r="H520" s="160"/>
      <c r="I520" s="215"/>
      <c r="J520" s="215"/>
    </row>
    <row r="521" spans="1:17" ht="45.6" hidden="1">
      <c r="A521" s="264">
        <v>1</v>
      </c>
      <c r="B521" s="47" t="s">
        <v>100</v>
      </c>
      <c r="C521" s="264" t="s">
        <v>74</v>
      </c>
      <c r="D521" s="21">
        <f>D522</f>
        <v>0</v>
      </c>
      <c r="F521" s="38"/>
      <c r="I521" s="220">
        <f>I522</f>
        <v>0</v>
      </c>
      <c r="J521" s="220">
        <f>J522</f>
        <v>0</v>
      </c>
    </row>
    <row r="522" spans="1:17" s="160" customFormat="1" hidden="1">
      <c r="A522" s="260" t="s">
        <v>82</v>
      </c>
      <c r="B522" s="31" t="s">
        <v>101</v>
      </c>
      <c r="C522" s="258">
        <f>J457+E463</f>
        <v>0</v>
      </c>
      <c r="D522" s="258"/>
      <c r="E522" s="149"/>
      <c r="F522" s="38"/>
      <c r="G522" s="149"/>
      <c r="H522" s="149"/>
      <c r="I522" s="220"/>
      <c r="J522" s="220"/>
      <c r="K522" s="156">
        <f>C522*0.22</f>
        <v>0</v>
      </c>
      <c r="L522" s="2021" t="s">
        <v>176</v>
      </c>
      <c r="O522" s="283"/>
      <c r="P522" s="283"/>
      <c r="Q522" s="283"/>
    </row>
    <row r="523" spans="1:17" ht="45.6" hidden="1">
      <c r="A523" s="264">
        <v>2</v>
      </c>
      <c r="B523" s="47" t="s">
        <v>102</v>
      </c>
      <c r="C523" s="264" t="s">
        <v>74</v>
      </c>
      <c r="D523" s="21">
        <f>D525+D526</f>
        <v>0</v>
      </c>
      <c r="F523" s="38"/>
      <c r="I523" s="220">
        <f>I525+I526+I527</f>
        <v>0</v>
      </c>
      <c r="J523" s="220">
        <f>J525+J526+J527</f>
        <v>0</v>
      </c>
      <c r="K523" s="156"/>
      <c r="L523" s="2021"/>
    </row>
    <row r="524" spans="1:17" hidden="1">
      <c r="A524" s="2008" t="s">
        <v>88</v>
      </c>
      <c r="B524" s="31" t="s">
        <v>2</v>
      </c>
      <c r="C524" s="260"/>
      <c r="D524" s="258"/>
      <c r="F524" s="38"/>
      <c r="I524" s="220"/>
      <c r="J524" s="220"/>
      <c r="K524" s="156"/>
      <c r="L524" s="2021"/>
      <c r="N524" s="48"/>
      <c r="O524" s="48"/>
      <c r="P524" s="48"/>
      <c r="Q524" s="48"/>
    </row>
    <row r="525" spans="1:17" ht="68.400000000000006" hidden="1">
      <c r="A525" s="2008"/>
      <c r="B525" s="31" t="s">
        <v>103</v>
      </c>
      <c r="C525" s="23">
        <f>C522</f>
        <v>0</v>
      </c>
      <c r="D525" s="258"/>
      <c r="F525" s="38"/>
      <c r="I525" s="220"/>
      <c r="J525" s="220"/>
      <c r="K525" s="156">
        <f>C525*0.029</f>
        <v>0</v>
      </c>
      <c r="L525" s="2021"/>
      <c r="N525" s="48"/>
      <c r="O525" s="48"/>
      <c r="P525" s="48"/>
      <c r="Q525" s="48"/>
    </row>
    <row r="526" spans="1:17" ht="68.400000000000006" hidden="1">
      <c r="A526" s="260" t="s">
        <v>90</v>
      </c>
      <c r="B526" s="31" t="s">
        <v>104</v>
      </c>
      <c r="C526" s="258">
        <f>C522</f>
        <v>0</v>
      </c>
      <c r="D526" s="258"/>
      <c r="F526" s="38"/>
      <c r="I526" s="220"/>
      <c r="J526" s="220"/>
      <c r="K526" s="156">
        <f>C526*0.002</f>
        <v>0</v>
      </c>
      <c r="L526" s="2021"/>
      <c r="N526" s="48"/>
      <c r="O526" s="48"/>
      <c r="P526" s="48"/>
      <c r="Q526" s="48"/>
    </row>
    <row r="527" spans="1:17" ht="68.400000000000006" hidden="1">
      <c r="A527" s="264">
        <v>3</v>
      </c>
      <c r="B527" s="47" t="s">
        <v>105</v>
      </c>
      <c r="C527" s="258">
        <f>C522</f>
        <v>0</v>
      </c>
      <c r="D527" s="258"/>
      <c r="F527" s="38"/>
      <c r="I527" s="220"/>
      <c r="J527" s="220"/>
      <c r="K527" s="156">
        <f>C527*0.051</f>
        <v>0</v>
      </c>
      <c r="L527" s="2021"/>
      <c r="N527" s="48"/>
      <c r="O527" s="48"/>
      <c r="P527" s="48"/>
      <c r="Q527" s="48"/>
    </row>
    <row r="528" spans="1:17" hidden="1">
      <c r="A528" s="264">
        <v>4</v>
      </c>
      <c r="B528" s="47" t="s">
        <v>165</v>
      </c>
      <c r="C528" s="258"/>
      <c r="D528" s="258"/>
      <c r="F528" s="38"/>
      <c r="I528" s="220"/>
      <c r="J528" s="220"/>
      <c r="N528" s="48"/>
      <c r="O528" s="48"/>
      <c r="P528" s="48"/>
      <c r="Q528" s="48"/>
    </row>
    <row r="529" spans="1:17" hidden="1">
      <c r="A529" s="226"/>
      <c r="B529" s="227" t="s">
        <v>73</v>
      </c>
      <c r="C529" s="226" t="s">
        <v>74</v>
      </c>
      <c r="D529" s="228">
        <f>D527+D523+D521+D528</f>
        <v>0</v>
      </c>
      <c r="F529" s="38"/>
      <c r="I529" s="217">
        <f>I528+I527+I523+I521</f>
        <v>0</v>
      </c>
      <c r="J529" s="217">
        <f>J528+J527+J523+J521</f>
        <v>0</v>
      </c>
      <c r="N529" s="48"/>
      <c r="O529" s="48"/>
      <c r="P529" s="48"/>
      <c r="Q529" s="48"/>
    </row>
    <row r="530" spans="1:17" hidden="1"/>
    <row r="531" spans="1:17" ht="50.25" hidden="1" customHeight="1">
      <c r="A531" s="2011" t="s">
        <v>618</v>
      </c>
      <c r="B531" s="2011"/>
      <c r="C531" s="2011"/>
      <c r="D531" s="2011"/>
      <c r="E531" s="2011"/>
      <c r="F531" s="2011"/>
      <c r="G531" s="2011"/>
      <c r="H531" s="2011"/>
      <c r="I531" s="2011"/>
      <c r="J531" s="2011"/>
    </row>
    <row r="532" spans="1:17" hidden="1"/>
    <row r="533" spans="1:17" hidden="1">
      <c r="A533" s="1994" t="s">
        <v>535</v>
      </c>
      <c r="B533" s="1994"/>
      <c r="C533" s="1994"/>
      <c r="D533" s="1994"/>
      <c r="E533" s="1994"/>
      <c r="F533" s="1994"/>
      <c r="G533" s="1994"/>
      <c r="H533" s="1994"/>
      <c r="I533" s="1994"/>
      <c r="J533" s="1994"/>
      <c r="K533" s="208"/>
    </row>
    <row r="534" spans="1:17" hidden="1">
      <c r="A534" s="267"/>
      <c r="B534" s="267"/>
      <c r="C534" s="267"/>
      <c r="D534" s="267"/>
      <c r="E534" s="267"/>
      <c r="F534" s="267"/>
      <c r="G534" s="267"/>
      <c r="H534" s="267"/>
      <c r="I534" s="1986" t="s">
        <v>545</v>
      </c>
      <c r="J534" s="1986"/>
    </row>
    <row r="535" spans="1:17" ht="68.400000000000006" hidden="1">
      <c r="A535" s="35" t="s">
        <v>77</v>
      </c>
      <c r="B535" s="35" t="s">
        <v>67</v>
      </c>
      <c r="C535" s="260" t="s">
        <v>505</v>
      </c>
      <c r="D535" s="260" t="s">
        <v>506</v>
      </c>
      <c r="E535" s="260" t="s">
        <v>168</v>
      </c>
      <c r="G535" s="267"/>
      <c r="H535" s="267"/>
      <c r="I535" s="215" t="s">
        <v>186</v>
      </c>
      <c r="J535" s="215" t="s">
        <v>546</v>
      </c>
      <c r="K535" s="202"/>
    </row>
    <row r="536" spans="1:17" hidden="1">
      <c r="A536" s="173">
        <v>1</v>
      </c>
      <c r="B536" s="173">
        <v>2</v>
      </c>
      <c r="C536" s="195">
        <v>3</v>
      </c>
      <c r="D536" s="195">
        <v>4</v>
      </c>
      <c r="E536" s="195">
        <v>5</v>
      </c>
      <c r="G536" s="267"/>
      <c r="H536" s="267"/>
      <c r="I536" s="220"/>
      <c r="J536" s="220"/>
    </row>
    <row r="537" spans="1:17" ht="68.400000000000006" hidden="1">
      <c r="A537" s="166">
        <v>1</v>
      </c>
      <c r="B537" s="183" t="s">
        <v>539</v>
      </c>
      <c r="C537" s="258"/>
      <c r="D537" s="159" t="e">
        <f>E537/C537*100</f>
        <v>#DIV/0!</v>
      </c>
      <c r="E537" s="167"/>
      <c r="G537" s="168"/>
      <c r="H537" s="169"/>
      <c r="I537" s="220"/>
      <c r="J537" s="220"/>
    </row>
    <row r="538" spans="1:17" ht="91.2" hidden="1">
      <c r="A538" s="166">
        <v>2</v>
      </c>
      <c r="B538" s="183" t="s">
        <v>537</v>
      </c>
      <c r="C538" s="258"/>
      <c r="D538" s="159" t="e">
        <f>E538/C538*100</f>
        <v>#DIV/0!</v>
      </c>
      <c r="E538" s="167"/>
      <c r="G538" s="168"/>
      <c r="H538" s="169"/>
      <c r="I538" s="220"/>
      <c r="J538" s="220"/>
    </row>
    <row r="539" spans="1:17" ht="91.2" hidden="1">
      <c r="A539" s="166">
        <v>3</v>
      </c>
      <c r="B539" s="183" t="s">
        <v>538</v>
      </c>
      <c r="C539" s="258"/>
      <c r="D539" s="159" t="e">
        <f>E539/C539*100</f>
        <v>#DIV/0!</v>
      </c>
      <c r="E539" s="167"/>
      <c r="G539" s="168"/>
      <c r="H539" s="169"/>
      <c r="I539" s="220"/>
      <c r="J539" s="220"/>
    </row>
    <row r="540" spans="1:17" hidden="1">
      <c r="A540" s="229"/>
      <c r="B540" s="227" t="s">
        <v>73</v>
      </c>
      <c r="C540" s="230"/>
      <c r="D540" s="231"/>
      <c r="E540" s="228">
        <f>E537</f>
        <v>0</v>
      </c>
      <c r="G540" s="267"/>
      <c r="H540" s="267"/>
      <c r="I540" s="217">
        <f>I537</f>
        <v>0</v>
      </c>
      <c r="J540" s="217">
        <f>J537</f>
        <v>0</v>
      </c>
    </row>
    <row r="541" spans="1:17" hidden="1"/>
    <row r="542" spans="1:17" ht="42.75" hidden="1" customHeight="1">
      <c r="A542" s="2011" t="s">
        <v>617</v>
      </c>
      <c r="B542" s="2011"/>
      <c r="C542" s="2011"/>
      <c r="D542" s="2011"/>
      <c r="E542" s="2011"/>
      <c r="F542" s="2011"/>
      <c r="G542" s="2011"/>
      <c r="H542" s="2011"/>
      <c r="I542" s="2011"/>
      <c r="J542" s="2011"/>
    </row>
    <row r="543" spans="1:17" hidden="1"/>
    <row r="544" spans="1:17" hidden="1">
      <c r="A544" s="2004" t="s">
        <v>504</v>
      </c>
      <c r="B544" s="2004"/>
      <c r="C544" s="2004"/>
      <c r="D544" s="2004"/>
      <c r="E544" s="2004"/>
      <c r="F544" s="2004"/>
      <c r="G544" s="2004"/>
      <c r="H544" s="2004"/>
      <c r="I544" s="2004"/>
      <c r="J544" s="2004"/>
      <c r="K544" s="208"/>
    </row>
    <row r="545" spans="1:20" hidden="1">
      <c r="A545" s="2015"/>
      <c r="B545" s="2015"/>
      <c r="C545" s="2015"/>
      <c r="D545" s="2015"/>
      <c r="E545" s="2015"/>
      <c r="F545" s="38"/>
      <c r="G545" s="33"/>
      <c r="H545" s="33"/>
      <c r="I545" s="1986" t="s">
        <v>545</v>
      </c>
      <c r="J545" s="1986"/>
    </row>
    <row r="546" spans="1:20" s="33" customFormat="1" ht="91.2" hidden="1">
      <c r="A546" s="260" t="s">
        <v>77</v>
      </c>
      <c r="B546" s="260" t="s">
        <v>67</v>
      </c>
      <c r="C546" s="260" t="s">
        <v>111</v>
      </c>
      <c r="D546" s="260" t="s">
        <v>108</v>
      </c>
      <c r="E546" s="260" t="s">
        <v>33</v>
      </c>
      <c r="I546" s="215" t="s">
        <v>186</v>
      </c>
      <c r="J546" s="215" t="s">
        <v>546</v>
      </c>
      <c r="K546" s="163"/>
      <c r="L546" s="57"/>
      <c r="M546" s="57"/>
      <c r="O546" s="284"/>
      <c r="P546" s="291"/>
      <c r="Q546" s="291"/>
      <c r="R546" s="174"/>
      <c r="S546" s="174"/>
      <c r="T546" s="174"/>
    </row>
    <row r="547" spans="1:20" s="33" customFormat="1" hidden="1">
      <c r="A547" s="195">
        <v>1</v>
      </c>
      <c r="B547" s="195">
        <v>2</v>
      </c>
      <c r="C547" s="195">
        <v>3</v>
      </c>
      <c r="D547" s="195">
        <v>4</v>
      </c>
      <c r="E547" s="195">
        <v>5</v>
      </c>
      <c r="F547" s="179"/>
      <c r="G547" s="179"/>
      <c r="H547" s="179"/>
      <c r="I547" s="220"/>
      <c r="J547" s="220"/>
      <c r="K547" s="37"/>
      <c r="L547" s="57"/>
      <c r="M547" s="57"/>
      <c r="O547" s="284"/>
      <c r="P547" s="291"/>
      <c r="Q547" s="291"/>
      <c r="R547" s="174"/>
      <c r="S547" s="174"/>
      <c r="T547" s="174"/>
    </row>
    <row r="548" spans="1:20" s="33" customFormat="1" hidden="1">
      <c r="A548" s="260">
        <v>1</v>
      </c>
      <c r="B548" s="31" t="s">
        <v>109</v>
      </c>
      <c r="C548" s="176">
        <f>C550</f>
        <v>0</v>
      </c>
      <c r="D548" s="35">
        <f>D550</f>
        <v>1.5</v>
      </c>
      <c r="E548" s="176">
        <f>E550</f>
        <v>0</v>
      </c>
      <c r="I548" s="220">
        <f>I550</f>
        <v>0</v>
      </c>
      <c r="J548" s="220">
        <f>J550</f>
        <v>0</v>
      </c>
      <c r="K548" s="37"/>
      <c r="L548" s="57"/>
      <c r="M548" s="57"/>
      <c r="O548" s="284"/>
      <c r="P548" s="291"/>
      <c r="Q548" s="291"/>
      <c r="R548" s="174"/>
      <c r="S548" s="174"/>
      <c r="T548" s="174"/>
    </row>
    <row r="549" spans="1:20" s="179" customFormat="1" hidden="1">
      <c r="A549" s="260"/>
      <c r="B549" s="31" t="s">
        <v>110</v>
      </c>
      <c r="C549" s="258"/>
      <c r="D549" s="260"/>
      <c r="E549" s="258"/>
      <c r="F549" s="33"/>
      <c r="G549" s="33"/>
      <c r="H549" s="33"/>
      <c r="I549" s="220"/>
      <c r="J549" s="220"/>
      <c r="K549" s="180"/>
      <c r="L549" s="181"/>
      <c r="M549" s="181"/>
      <c r="O549" s="285"/>
      <c r="P549" s="292"/>
      <c r="Q549" s="292"/>
      <c r="R549" s="182"/>
      <c r="S549" s="182"/>
      <c r="T549" s="182"/>
    </row>
    <row r="550" spans="1:20" s="33" customFormat="1" hidden="1">
      <c r="A550" s="260"/>
      <c r="B550" s="31" t="s">
        <v>503</v>
      </c>
      <c r="C550" s="258"/>
      <c r="D550" s="260">
        <v>1.5</v>
      </c>
      <c r="E550" s="258"/>
      <c r="I550" s="220"/>
      <c r="J550" s="220"/>
      <c r="K550" s="37" t="s">
        <v>624</v>
      </c>
      <c r="L550" s="57"/>
      <c r="M550" s="57"/>
      <c r="O550" s="284"/>
      <c r="P550" s="291"/>
      <c r="Q550" s="291"/>
      <c r="R550" s="174"/>
      <c r="S550" s="174"/>
      <c r="T550" s="174"/>
    </row>
    <row r="551" spans="1:20" s="33" customFormat="1" hidden="1">
      <c r="A551" s="226"/>
      <c r="B551" s="227" t="s">
        <v>73</v>
      </c>
      <c r="C551" s="226" t="s">
        <v>74</v>
      </c>
      <c r="D551" s="226" t="s">
        <v>74</v>
      </c>
      <c r="E551" s="228">
        <f>E548</f>
        <v>0</v>
      </c>
      <c r="I551" s="217">
        <f>I548</f>
        <v>0</v>
      </c>
      <c r="J551" s="217">
        <f>J548</f>
        <v>0</v>
      </c>
      <c r="K551" s="37"/>
      <c r="L551" s="57"/>
      <c r="M551" s="57"/>
      <c r="O551" s="284"/>
      <c r="P551" s="291"/>
      <c r="Q551" s="291"/>
      <c r="R551" s="174"/>
      <c r="S551" s="174"/>
      <c r="T551" s="174"/>
    </row>
    <row r="552" spans="1:20" s="33" customFormat="1" hidden="1">
      <c r="A552" s="49"/>
      <c r="B552" s="50"/>
      <c r="C552" s="49"/>
      <c r="D552" s="49"/>
      <c r="E552" s="38"/>
      <c r="F552" s="38"/>
      <c r="K552" s="37"/>
      <c r="L552" s="57"/>
      <c r="M552" s="57"/>
      <c r="O552" s="284"/>
      <c r="P552" s="291"/>
      <c r="Q552" s="291"/>
      <c r="R552" s="174"/>
      <c r="S552" s="174"/>
      <c r="T552" s="174"/>
    </row>
    <row r="553" spans="1:20" s="33" customFormat="1" hidden="1">
      <c r="A553" s="49"/>
      <c r="B553" s="50"/>
      <c r="C553" s="49"/>
      <c r="D553" s="49"/>
      <c r="E553" s="38"/>
      <c r="F553" s="38"/>
      <c r="K553" s="37"/>
      <c r="L553" s="57"/>
      <c r="M553" s="57"/>
      <c r="O553" s="284"/>
      <c r="P553" s="291"/>
      <c r="Q553" s="291"/>
      <c r="R553" s="174"/>
      <c r="S553" s="174"/>
      <c r="T553" s="174"/>
    </row>
    <row r="554" spans="1:20" s="33" customFormat="1" hidden="1">
      <c r="A554" s="49"/>
      <c r="B554" s="50"/>
      <c r="C554" s="49"/>
      <c r="D554" s="49"/>
      <c r="E554" s="38"/>
      <c r="F554" s="38"/>
      <c r="I554" s="1986" t="s">
        <v>545</v>
      </c>
      <c r="J554" s="1986"/>
      <c r="K554" s="37"/>
      <c r="L554" s="57"/>
      <c r="M554" s="57"/>
      <c r="O554" s="284"/>
      <c r="P554" s="291"/>
      <c r="Q554" s="291"/>
      <c r="R554" s="174"/>
      <c r="S554" s="174"/>
      <c r="T554" s="174"/>
    </row>
    <row r="555" spans="1:20" s="33" customFormat="1" ht="114" hidden="1">
      <c r="A555" s="261" t="s">
        <v>77</v>
      </c>
      <c r="B555" s="260" t="s">
        <v>67</v>
      </c>
      <c r="C555" s="261" t="s">
        <v>498</v>
      </c>
      <c r="D555" s="260" t="s">
        <v>108</v>
      </c>
      <c r="E555" s="260" t="s">
        <v>534</v>
      </c>
      <c r="I555" s="215" t="s">
        <v>186</v>
      </c>
      <c r="J555" s="215" t="s">
        <v>546</v>
      </c>
      <c r="K555" s="37"/>
      <c r="L555" s="57"/>
      <c r="M555" s="57"/>
      <c r="O555" s="284"/>
      <c r="P555" s="291"/>
      <c r="Q555" s="291"/>
      <c r="R555" s="174"/>
      <c r="S555" s="174"/>
      <c r="T555" s="174"/>
    </row>
    <row r="556" spans="1:20" s="33" customFormat="1" hidden="1">
      <c r="A556" s="195">
        <v>1</v>
      </c>
      <c r="B556" s="195">
        <v>2</v>
      </c>
      <c r="C556" s="195">
        <v>3</v>
      </c>
      <c r="D556" s="195">
        <v>4</v>
      </c>
      <c r="E556" s="195">
        <v>5</v>
      </c>
      <c r="F556" s="179"/>
      <c r="G556" s="179"/>
      <c r="H556" s="179"/>
      <c r="I556" s="216"/>
      <c r="J556" s="216"/>
      <c r="K556" s="37"/>
      <c r="L556" s="57"/>
      <c r="M556" s="57"/>
      <c r="O556" s="284"/>
      <c r="P556" s="291"/>
      <c r="Q556" s="291"/>
      <c r="R556" s="174"/>
      <c r="S556" s="174"/>
      <c r="T556" s="174"/>
    </row>
    <row r="557" spans="1:20" s="33" customFormat="1" hidden="1">
      <c r="A557" s="34">
        <v>1</v>
      </c>
      <c r="B557" s="177" t="s">
        <v>499</v>
      </c>
      <c r="C557" s="258" t="s">
        <v>43</v>
      </c>
      <c r="D557" s="258" t="s">
        <v>43</v>
      </c>
      <c r="E557" s="258">
        <f>E561</f>
        <v>0</v>
      </c>
      <c r="I557" s="217">
        <f>I558</f>
        <v>0</v>
      </c>
      <c r="J557" s="217">
        <f>J558</f>
        <v>0</v>
      </c>
      <c r="K557" s="37"/>
      <c r="L557" s="57"/>
      <c r="M557" s="57"/>
      <c r="O557" s="284"/>
      <c r="P557" s="291"/>
      <c r="Q557" s="291"/>
      <c r="R557" s="174"/>
      <c r="S557" s="174"/>
      <c r="T557" s="174"/>
    </row>
    <row r="558" spans="1:20" s="179" customFormat="1" hidden="1">
      <c r="A558" s="258"/>
      <c r="B558" s="177" t="s">
        <v>500</v>
      </c>
      <c r="C558" s="258">
        <f>C561</f>
        <v>0</v>
      </c>
      <c r="D558" s="258">
        <f>D561</f>
        <v>2.2000000000000002</v>
      </c>
      <c r="E558" s="258">
        <f>E561</f>
        <v>0</v>
      </c>
      <c r="F558" s="33"/>
      <c r="G558" s="33"/>
      <c r="H558" s="33"/>
      <c r="I558" s="217">
        <f>I561</f>
        <v>0</v>
      </c>
      <c r="J558" s="217">
        <f>J561</f>
        <v>0</v>
      </c>
      <c r="K558" s="180"/>
      <c r="L558" s="181"/>
      <c r="M558" s="181"/>
      <c r="O558" s="285"/>
      <c r="P558" s="292"/>
      <c r="Q558" s="292"/>
      <c r="R558" s="182"/>
      <c r="S558" s="182"/>
      <c r="T558" s="182"/>
    </row>
    <row r="559" spans="1:20" s="33" customFormat="1" hidden="1">
      <c r="A559" s="2013"/>
      <c r="B559" s="177" t="s">
        <v>326</v>
      </c>
      <c r="C559" s="2013"/>
      <c r="D559" s="2013"/>
      <c r="E559" s="2013"/>
      <c r="I559" s="220"/>
      <c r="J559" s="220"/>
      <c r="K559" s="37"/>
      <c r="L559" s="57"/>
      <c r="M559" s="57"/>
      <c r="O559" s="284"/>
      <c r="P559" s="291"/>
      <c r="Q559" s="291"/>
      <c r="R559" s="174"/>
      <c r="S559" s="174"/>
      <c r="T559" s="174"/>
    </row>
    <row r="560" spans="1:20" s="33" customFormat="1" hidden="1">
      <c r="A560" s="2013"/>
      <c r="B560" s="177" t="s">
        <v>501</v>
      </c>
      <c r="C560" s="2013"/>
      <c r="D560" s="2013"/>
      <c r="E560" s="2013"/>
      <c r="I560" s="220"/>
      <c r="J560" s="220"/>
      <c r="K560" s="37"/>
      <c r="L560" s="57"/>
      <c r="M560" s="57"/>
      <c r="O560" s="284"/>
      <c r="P560" s="291"/>
      <c r="Q560" s="291"/>
      <c r="R560" s="174"/>
      <c r="S560" s="174"/>
      <c r="T560" s="174"/>
    </row>
    <row r="561" spans="1:20" s="33" customFormat="1" hidden="1">
      <c r="A561" s="258"/>
      <c r="B561" s="177" t="s">
        <v>502</v>
      </c>
      <c r="C561" s="258">
        <f>E561/D561*100</f>
        <v>0</v>
      </c>
      <c r="D561" s="258">
        <v>2.2000000000000002</v>
      </c>
      <c r="E561" s="258"/>
      <c r="I561" s="220"/>
      <c r="J561" s="220"/>
      <c r="K561" s="37"/>
      <c r="L561" s="57"/>
      <c r="M561" s="57"/>
      <c r="O561" s="284"/>
      <c r="P561" s="291"/>
      <c r="Q561" s="291"/>
      <c r="R561" s="174"/>
      <c r="S561" s="174"/>
      <c r="T561" s="174"/>
    </row>
    <row r="562" spans="1:20" s="33" customFormat="1" hidden="1">
      <c r="A562" s="228"/>
      <c r="B562" s="228" t="s">
        <v>73</v>
      </c>
      <c r="C562" s="228"/>
      <c r="D562" s="228" t="s">
        <v>74</v>
      </c>
      <c r="E562" s="228">
        <f>E557</f>
        <v>0</v>
      </c>
      <c r="I562" s="217">
        <f>I557</f>
        <v>0</v>
      </c>
      <c r="J562" s="217">
        <f>J557</f>
        <v>0</v>
      </c>
      <c r="K562" s="37"/>
      <c r="L562" s="57"/>
      <c r="M562" s="57"/>
      <c r="O562" s="284"/>
      <c r="P562" s="291"/>
      <c r="Q562" s="291"/>
      <c r="R562" s="174"/>
      <c r="S562" s="174"/>
      <c r="T562" s="174"/>
    </row>
    <row r="563" spans="1:20" s="33" customFormat="1" hidden="1">
      <c r="A563" s="149"/>
      <c r="B563" s="149"/>
      <c r="C563" s="149"/>
      <c r="D563" s="149"/>
      <c r="E563" s="149"/>
      <c r="F563" s="149"/>
      <c r="G563" s="149"/>
      <c r="H563" s="149"/>
      <c r="I563" s="149"/>
      <c r="J563" s="149"/>
      <c r="K563" s="37"/>
      <c r="L563" s="57"/>
      <c r="M563" s="57"/>
      <c r="O563" s="284"/>
      <c r="P563" s="291"/>
      <c r="Q563" s="291"/>
      <c r="R563" s="174"/>
      <c r="S563" s="174"/>
      <c r="T563" s="174"/>
    </row>
    <row r="564" spans="1:20" s="33" customFormat="1" hidden="1">
      <c r="A564" s="2014" t="s">
        <v>616</v>
      </c>
      <c r="B564" s="2014"/>
      <c r="C564" s="2014"/>
      <c r="D564" s="2014"/>
      <c r="E564" s="2014"/>
      <c r="F564" s="2014"/>
      <c r="G564" s="2014"/>
      <c r="H564" s="2014"/>
      <c r="I564" s="2014"/>
      <c r="J564" s="2014"/>
      <c r="K564" s="37"/>
      <c r="L564" s="57"/>
      <c r="M564" s="57"/>
      <c r="O564" s="284"/>
      <c r="P564" s="291"/>
      <c r="Q564" s="291"/>
      <c r="R564" s="174"/>
      <c r="S564" s="174"/>
      <c r="T564" s="174"/>
    </row>
    <row r="565" spans="1:20" hidden="1">
      <c r="A565" s="266"/>
      <c r="B565" s="266"/>
      <c r="C565" s="266"/>
      <c r="D565" s="266"/>
      <c r="E565" s="266"/>
      <c r="F565" s="266"/>
      <c r="G565" s="266"/>
      <c r="H565" s="266"/>
      <c r="I565" s="266"/>
      <c r="J565" s="266"/>
    </row>
    <row r="566" spans="1:20" hidden="1">
      <c r="A566" s="2004" t="s">
        <v>504</v>
      </c>
      <c r="B566" s="2004"/>
      <c r="C566" s="2004"/>
      <c r="D566" s="2004"/>
      <c r="E566" s="2004"/>
      <c r="F566" s="2004"/>
      <c r="G566" s="2004"/>
      <c r="H566" s="2004"/>
      <c r="I566" s="2004"/>
      <c r="J566" s="2004"/>
      <c r="K566" s="205"/>
    </row>
    <row r="567" spans="1:20" hidden="1">
      <c r="I567" s="1986" t="s">
        <v>545</v>
      </c>
      <c r="J567" s="1986"/>
      <c r="K567" s="266"/>
    </row>
    <row r="568" spans="1:20" s="33" customFormat="1" ht="54" hidden="1">
      <c r="A568" s="35" t="s">
        <v>77</v>
      </c>
      <c r="B568" s="35" t="s">
        <v>67</v>
      </c>
      <c r="C568" s="35" t="s">
        <v>134</v>
      </c>
      <c r="D568" s="149"/>
      <c r="E568" s="149"/>
      <c r="F568" s="149"/>
      <c r="G568" s="149"/>
      <c r="H568" s="149"/>
      <c r="I568" s="215" t="s">
        <v>186</v>
      </c>
      <c r="J568" s="215" t="s">
        <v>546</v>
      </c>
      <c r="K568" s="163"/>
      <c r="L568" s="57"/>
      <c r="M568" s="57"/>
      <c r="O568" s="284"/>
      <c r="P568" s="291"/>
      <c r="Q568" s="291"/>
      <c r="R568" s="174"/>
      <c r="S568" s="174"/>
      <c r="T568" s="174"/>
    </row>
    <row r="569" spans="1:20" hidden="1">
      <c r="A569" s="173">
        <v>1</v>
      </c>
      <c r="B569" s="173">
        <v>2</v>
      </c>
      <c r="C569" s="173">
        <v>3</v>
      </c>
      <c r="D569" s="160"/>
      <c r="E569" s="160"/>
      <c r="F569" s="160"/>
      <c r="G569" s="160"/>
      <c r="H569" s="160"/>
      <c r="I569" s="222"/>
      <c r="J569" s="222"/>
    </row>
    <row r="570" spans="1:20" hidden="1">
      <c r="A570" s="35">
        <v>1</v>
      </c>
      <c r="B570" s="183" t="s">
        <v>135</v>
      </c>
      <c r="C570" s="184">
        <f>C571+C572+C573+C574</f>
        <v>0</v>
      </c>
      <c r="I570" s="217">
        <f>I571+I572+I573+I574</f>
        <v>0</v>
      </c>
      <c r="J570" s="217">
        <f>J571+J572+J573+J574</f>
        <v>0</v>
      </c>
    </row>
    <row r="571" spans="1:20" s="160" customFormat="1" hidden="1">
      <c r="A571" s="35"/>
      <c r="B571" s="183"/>
      <c r="C571" s="176"/>
      <c r="D571" s="149"/>
      <c r="E571" s="149"/>
      <c r="F571" s="149"/>
      <c r="G571" s="149"/>
      <c r="H571" s="149"/>
      <c r="I571" s="222"/>
      <c r="J571" s="222"/>
      <c r="K571" s="161"/>
      <c r="O571" s="283"/>
      <c r="P571" s="283"/>
      <c r="Q571" s="283"/>
    </row>
    <row r="572" spans="1:20" hidden="1">
      <c r="A572" s="35"/>
      <c r="B572" s="183"/>
      <c r="C572" s="176"/>
      <c r="I572" s="222"/>
      <c r="J572" s="222"/>
    </row>
    <row r="573" spans="1:20" hidden="1">
      <c r="A573" s="35"/>
      <c r="B573" s="183"/>
      <c r="C573" s="176"/>
      <c r="I573" s="222"/>
      <c r="J573" s="222"/>
    </row>
    <row r="574" spans="1:20" hidden="1">
      <c r="A574" s="35"/>
      <c r="B574" s="183"/>
      <c r="C574" s="176"/>
      <c r="I574" s="222"/>
      <c r="J574" s="222"/>
    </row>
    <row r="575" spans="1:20" hidden="1">
      <c r="A575" s="226"/>
      <c r="B575" s="227" t="s">
        <v>73</v>
      </c>
      <c r="C575" s="228">
        <f>C570</f>
        <v>0</v>
      </c>
      <c r="I575" s="217">
        <f>I570</f>
        <v>0</v>
      </c>
      <c r="J575" s="217">
        <f>J570</f>
        <v>0</v>
      </c>
    </row>
    <row r="576" spans="1:20" hidden="1"/>
    <row r="577" spans="1:20" hidden="1">
      <c r="A577" s="2014" t="s">
        <v>615</v>
      </c>
      <c r="B577" s="2014"/>
      <c r="C577" s="2014"/>
      <c r="D577" s="2014"/>
      <c r="E577" s="2014"/>
      <c r="F577" s="2014"/>
      <c r="G577" s="2014"/>
      <c r="H577" s="2014"/>
      <c r="I577" s="2014"/>
      <c r="J577" s="2014"/>
    </row>
    <row r="578" spans="1:20" hidden="1">
      <c r="A578" s="266"/>
      <c r="B578" s="266"/>
      <c r="C578" s="266"/>
      <c r="D578" s="266"/>
      <c r="E578" s="266"/>
      <c r="F578" s="266"/>
      <c r="G578" s="266"/>
      <c r="H578" s="266"/>
      <c r="I578" s="266"/>
      <c r="J578" s="266"/>
    </row>
    <row r="579" spans="1:20" hidden="1">
      <c r="A579" s="2004" t="s">
        <v>504</v>
      </c>
      <c r="B579" s="2004"/>
      <c r="C579" s="2004"/>
      <c r="D579" s="2004"/>
      <c r="E579" s="2004"/>
      <c r="F579" s="2004"/>
      <c r="G579" s="2004"/>
      <c r="H579" s="2004"/>
      <c r="I579" s="2004"/>
      <c r="J579" s="2004"/>
      <c r="K579" s="205"/>
    </row>
    <row r="580" spans="1:20" hidden="1">
      <c r="I580" s="1986" t="s">
        <v>545</v>
      </c>
      <c r="J580" s="1986"/>
      <c r="K580" s="266"/>
    </row>
    <row r="581" spans="1:20" s="33" customFormat="1" ht="54" hidden="1">
      <c r="A581" s="35" t="s">
        <v>77</v>
      </c>
      <c r="B581" s="35" t="s">
        <v>67</v>
      </c>
      <c r="C581" s="35" t="s">
        <v>134</v>
      </c>
      <c r="D581" s="149"/>
      <c r="E581" s="149"/>
      <c r="F581" s="149"/>
      <c r="G581" s="149"/>
      <c r="H581" s="149"/>
      <c r="I581" s="215" t="s">
        <v>186</v>
      </c>
      <c r="J581" s="215" t="s">
        <v>546</v>
      </c>
      <c r="K581" s="163"/>
      <c r="L581" s="57"/>
      <c r="M581" s="57"/>
      <c r="O581" s="284"/>
      <c r="P581" s="291"/>
      <c r="Q581" s="291"/>
      <c r="R581" s="174"/>
      <c r="S581" s="174"/>
      <c r="T581" s="174"/>
    </row>
    <row r="582" spans="1:20" hidden="1">
      <c r="A582" s="173">
        <v>1</v>
      </c>
      <c r="B582" s="173">
        <v>2</v>
      </c>
      <c r="C582" s="173">
        <v>3</v>
      </c>
      <c r="D582" s="160"/>
      <c r="E582" s="160"/>
      <c r="F582" s="160"/>
      <c r="G582" s="160"/>
      <c r="H582" s="160"/>
      <c r="I582" s="222"/>
      <c r="J582" s="222"/>
    </row>
    <row r="583" spans="1:20" hidden="1">
      <c r="A583" s="35">
        <v>1</v>
      </c>
      <c r="B583" s="183"/>
      <c r="C583" s="184"/>
      <c r="I583" s="220"/>
      <c r="J583" s="220"/>
    </row>
    <row r="584" spans="1:20" s="160" customFormat="1" hidden="1">
      <c r="A584" s="35"/>
      <c r="B584" s="183"/>
      <c r="C584" s="176"/>
      <c r="D584" s="149"/>
      <c r="E584" s="149"/>
      <c r="F584" s="149"/>
      <c r="G584" s="149"/>
      <c r="H584" s="149"/>
      <c r="I584" s="222"/>
      <c r="J584" s="222"/>
      <c r="K584" s="161"/>
      <c r="O584" s="283"/>
      <c r="P584" s="283"/>
      <c r="Q584" s="283"/>
    </row>
    <row r="585" spans="1:20" hidden="1">
      <c r="A585" s="35"/>
      <c r="B585" s="183"/>
      <c r="C585" s="176"/>
      <c r="I585" s="222"/>
      <c r="J585" s="222"/>
    </row>
    <row r="586" spans="1:20" hidden="1">
      <c r="A586" s="35"/>
      <c r="B586" s="183"/>
      <c r="C586" s="176"/>
      <c r="I586" s="222"/>
      <c r="J586" s="222"/>
    </row>
    <row r="587" spans="1:20" hidden="1">
      <c r="A587" s="35"/>
      <c r="B587" s="183"/>
      <c r="C587" s="176"/>
      <c r="I587" s="222"/>
      <c r="J587" s="222"/>
    </row>
    <row r="588" spans="1:20" hidden="1">
      <c r="A588" s="226"/>
      <c r="B588" s="227" t="s">
        <v>73</v>
      </c>
      <c r="C588" s="228">
        <f>SUM(C583:C587)</f>
        <v>0</v>
      </c>
      <c r="I588" s="217">
        <f>SUM(I583:I587)</f>
        <v>0</v>
      </c>
      <c r="J588" s="217">
        <f>SUM(J583:J587)</f>
        <v>0</v>
      </c>
    </row>
    <row r="589" spans="1:20" hidden="1"/>
    <row r="590" spans="1:20" hidden="1">
      <c r="A590" s="2004" t="s">
        <v>508</v>
      </c>
      <c r="B590" s="2004"/>
      <c r="C590" s="2004"/>
      <c r="D590" s="2004"/>
      <c r="E590" s="2004"/>
      <c r="F590" s="2004"/>
      <c r="G590" s="2004"/>
      <c r="H590" s="2004"/>
      <c r="I590" s="2004"/>
      <c r="J590" s="2004"/>
    </row>
    <row r="591" spans="1:20" hidden="1">
      <c r="I591" s="1986" t="s">
        <v>545</v>
      </c>
      <c r="J591" s="1986"/>
    </row>
    <row r="592" spans="1:20" s="33" customFormat="1" ht="54" hidden="1">
      <c r="A592" s="35" t="s">
        <v>77</v>
      </c>
      <c r="B592" s="35" t="s">
        <v>67</v>
      </c>
      <c r="C592" s="35" t="s">
        <v>134</v>
      </c>
      <c r="D592" s="149"/>
      <c r="E592" s="149"/>
      <c r="F592" s="149"/>
      <c r="G592" s="149"/>
      <c r="H592" s="149"/>
      <c r="I592" s="215" t="s">
        <v>186</v>
      </c>
      <c r="J592" s="215" t="s">
        <v>546</v>
      </c>
      <c r="K592" s="163"/>
      <c r="L592" s="57"/>
      <c r="M592" s="57"/>
      <c r="O592" s="284"/>
      <c r="P592" s="291"/>
      <c r="Q592" s="291"/>
      <c r="R592" s="174"/>
      <c r="S592" s="174"/>
      <c r="T592" s="174"/>
    </row>
    <row r="593" spans="1:20" hidden="1">
      <c r="A593" s="173">
        <v>1</v>
      </c>
      <c r="B593" s="173">
        <v>2</v>
      </c>
      <c r="C593" s="173">
        <v>3</v>
      </c>
      <c r="D593" s="160"/>
      <c r="E593" s="160"/>
      <c r="F593" s="160"/>
      <c r="G593" s="160"/>
      <c r="H593" s="160"/>
      <c r="I593" s="222"/>
      <c r="J593" s="222"/>
    </row>
    <row r="594" spans="1:20" hidden="1">
      <c r="A594" s="35">
        <v>1</v>
      </c>
      <c r="B594" s="183"/>
      <c r="C594" s="184"/>
      <c r="I594" s="220"/>
      <c r="J594" s="220"/>
    </row>
    <row r="595" spans="1:20" s="160" customFormat="1" hidden="1">
      <c r="A595" s="35"/>
      <c r="B595" s="183"/>
      <c r="C595" s="176"/>
      <c r="D595" s="149"/>
      <c r="E595" s="149"/>
      <c r="F595" s="149"/>
      <c r="G595" s="149"/>
      <c r="H595" s="149"/>
      <c r="I595" s="222"/>
      <c r="J595" s="222"/>
      <c r="K595" s="161"/>
      <c r="O595" s="283"/>
      <c r="P595" s="283"/>
      <c r="Q595" s="283"/>
    </row>
    <row r="596" spans="1:20" hidden="1">
      <c r="A596" s="35"/>
      <c r="B596" s="183"/>
      <c r="C596" s="176"/>
      <c r="I596" s="222"/>
      <c r="J596" s="222"/>
    </row>
    <row r="597" spans="1:20" hidden="1">
      <c r="A597" s="35"/>
      <c r="B597" s="183"/>
      <c r="C597" s="176"/>
      <c r="I597" s="222"/>
      <c r="J597" s="222"/>
    </row>
    <row r="598" spans="1:20" hidden="1">
      <c r="A598" s="35"/>
      <c r="B598" s="183"/>
      <c r="C598" s="176"/>
      <c r="I598" s="222"/>
      <c r="J598" s="222"/>
    </row>
    <row r="599" spans="1:20" hidden="1">
      <c r="A599" s="226"/>
      <c r="B599" s="227" t="s">
        <v>73</v>
      </c>
      <c r="C599" s="228">
        <f>SUM(C594:C598)</f>
        <v>0</v>
      </c>
      <c r="I599" s="217">
        <f>SUM(I594:I598)</f>
        <v>0</v>
      </c>
      <c r="J599" s="217">
        <f>SUM(J594:J598)</f>
        <v>0</v>
      </c>
    </row>
    <row r="600" spans="1:20" hidden="1"/>
    <row r="601" spans="1:20" hidden="1">
      <c r="A601" s="2004" t="s">
        <v>509</v>
      </c>
      <c r="B601" s="2004"/>
      <c r="C601" s="2004"/>
      <c r="D601" s="2004"/>
      <c r="E601" s="2004"/>
      <c r="F601" s="2004"/>
      <c r="G601" s="2004"/>
      <c r="H601" s="2004"/>
      <c r="I601" s="2004"/>
      <c r="J601" s="2004"/>
    </row>
    <row r="602" spans="1:20" hidden="1">
      <c r="I602" s="1986" t="s">
        <v>545</v>
      </c>
      <c r="J602" s="1986"/>
    </row>
    <row r="603" spans="1:20" s="33" customFormat="1" ht="54" hidden="1">
      <c r="A603" s="35" t="s">
        <v>77</v>
      </c>
      <c r="B603" s="35" t="s">
        <v>67</v>
      </c>
      <c r="C603" s="35" t="s">
        <v>134</v>
      </c>
      <c r="D603" s="149"/>
      <c r="E603" s="149"/>
      <c r="F603" s="149"/>
      <c r="G603" s="149"/>
      <c r="H603" s="149"/>
      <c r="I603" s="215" t="s">
        <v>186</v>
      </c>
      <c r="J603" s="215" t="s">
        <v>546</v>
      </c>
      <c r="K603" s="163"/>
      <c r="L603" s="57"/>
      <c r="M603" s="57"/>
      <c r="O603" s="284"/>
      <c r="P603" s="291"/>
      <c r="Q603" s="291"/>
      <c r="R603" s="174"/>
      <c r="S603" s="174"/>
      <c r="T603" s="174"/>
    </row>
    <row r="604" spans="1:20" hidden="1">
      <c r="A604" s="173">
        <v>1</v>
      </c>
      <c r="B604" s="173">
        <v>2</v>
      </c>
      <c r="C604" s="173">
        <v>3</v>
      </c>
      <c r="D604" s="160"/>
      <c r="E604" s="160"/>
      <c r="F604" s="160"/>
      <c r="G604" s="160"/>
      <c r="H604" s="160"/>
      <c r="I604" s="222"/>
      <c r="J604" s="222"/>
    </row>
    <row r="605" spans="1:20" hidden="1">
      <c r="A605" s="35">
        <v>1</v>
      </c>
      <c r="B605" s="183"/>
      <c r="C605" s="184"/>
      <c r="I605" s="220"/>
      <c r="J605" s="220"/>
    </row>
    <row r="606" spans="1:20" s="160" customFormat="1" hidden="1">
      <c r="A606" s="35"/>
      <c r="B606" s="183"/>
      <c r="C606" s="176"/>
      <c r="D606" s="149"/>
      <c r="E606" s="149"/>
      <c r="F606" s="149"/>
      <c r="G606" s="149"/>
      <c r="H606" s="149"/>
      <c r="I606" s="222"/>
      <c r="J606" s="222"/>
      <c r="K606" s="161"/>
      <c r="O606" s="283"/>
      <c r="P606" s="283"/>
      <c r="Q606" s="283"/>
    </row>
    <row r="607" spans="1:20" hidden="1">
      <c r="A607" s="35"/>
      <c r="B607" s="183"/>
      <c r="C607" s="176"/>
      <c r="I607" s="222"/>
      <c r="J607" s="222"/>
    </row>
    <row r="608" spans="1:20" hidden="1">
      <c r="A608" s="35"/>
      <c r="B608" s="183"/>
      <c r="C608" s="176"/>
      <c r="I608" s="222"/>
      <c r="J608" s="222"/>
    </row>
    <row r="609" spans="1:20" hidden="1">
      <c r="A609" s="35"/>
      <c r="B609" s="183"/>
      <c r="C609" s="176"/>
      <c r="I609" s="222"/>
      <c r="J609" s="222"/>
    </row>
    <row r="610" spans="1:20" hidden="1">
      <c r="A610" s="226"/>
      <c r="B610" s="227" t="s">
        <v>73</v>
      </c>
      <c r="C610" s="228">
        <f>SUM(C605:C609)</f>
        <v>0</v>
      </c>
      <c r="I610" s="217">
        <f>SUM(I605:I609)</f>
        <v>0</v>
      </c>
      <c r="J610" s="217">
        <f>SUM(J605:J609)</f>
        <v>0</v>
      </c>
    </row>
    <row r="611" spans="1:20" hidden="1"/>
    <row r="612" spans="1:20" hidden="1">
      <c r="A612" s="2004" t="s">
        <v>510</v>
      </c>
      <c r="B612" s="2004"/>
      <c r="C612" s="2004"/>
      <c r="D612" s="2004"/>
      <c r="E612" s="2004"/>
      <c r="F612" s="2004"/>
      <c r="G612" s="2004"/>
      <c r="H612" s="2004"/>
      <c r="I612" s="2004"/>
      <c r="J612" s="2004"/>
    </row>
    <row r="613" spans="1:20" hidden="1">
      <c r="I613" s="1986" t="s">
        <v>545</v>
      </c>
      <c r="J613" s="1986"/>
    </row>
    <row r="614" spans="1:20" s="33" customFormat="1" ht="54" hidden="1">
      <c r="A614" s="35" t="s">
        <v>77</v>
      </c>
      <c r="B614" s="35" t="s">
        <v>67</v>
      </c>
      <c r="C614" s="35" t="s">
        <v>134</v>
      </c>
      <c r="D614" s="149"/>
      <c r="E614" s="149"/>
      <c r="F614" s="149"/>
      <c r="G614" s="149"/>
      <c r="H614" s="149"/>
      <c r="I614" s="215" t="s">
        <v>186</v>
      </c>
      <c r="J614" s="215" t="s">
        <v>546</v>
      </c>
      <c r="K614" s="163"/>
      <c r="L614" s="57"/>
      <c r="M614" s="57"/>
      <c r="O614" s="284"/>
      <c r="P614" s="291"/>
      <c r="Q614" s="291"/>
      <c r="R614" s="174"/>
      <c r="S614" s="174"/>
      <c r="T614" s="174"/>
    </row>
    <row r="615" spans="1:20" hidden="1">
      <c r="A615" s="173">
        <v>1</v>
      </c>
      <c r="B615" s="173">
        <v>2</v>
      </c>
      <c r="C615" s="173">
        <v>3</v>
      </c>
      <c r="D615" s="160"/>
      <c r="E615" s="160"/>
      <c r="F615" s="160"/>
      <c r="G615" s="160"/>
      <c r="H615" s="160"/>
      <c r="I615" s="222"/>
      <c r="J615" s="222"/>
    </row>
    <row r="616" spans="1:20" hidden="1">
      <c r="A616" s="35">
        <v>1</v>
      </c>
      <c r="B616" s="183"/>
      <c r="C616" s="184"/>
      <c r="I616" s="220"/>
      <c r="J616" s="220"/>
    </row>
    <row r="617" spans="1:20" s="160" customFormat="1" hidden="1">
      <c r="A617" s="35"/>
      <c r="B617" s="183"/>
      <c r="C617" s="176"/>
      <c r="D617" s="149"/>
      <c r="E617" s="149"/>
      <c r="F617" s="149"/>
      <c r="G617" s="149"/>
      <c r="H617" s="149"/>
      <c r="I617" s="222"/>
      <c r="J617" s="222"/>
      <c r="K617" s="161"/>
      <c r="O617" s="283"/>
      <c r="P617" s="283"/>
      <c r="Q617" s="283"/>
    </row>
    <row r="618" spans="1:20" hidden="1">
      <c r="A618" s="35"/>
      <c r="B618" s="183"/>
      <c r="C618" s="176"/>
      <c r="I618" s="222"/>
      <c r="J618" s="222"/>
    </row>
    <row r="619" spans="1:20" hidden="1">
      <c r="A619" s="35"/>
      <c r="B619" s="183"/>
      <c r="C619" s="176"/>
      <c r="I619" s="222"/>
      <c r="J619" s="222"/>
    </row>
    <row r="620" spans="1:20" hidden="1">
      <c r="A620" s="35"/>
      <c r="B620" s="183"/>
      <c r="C620" s="176"/>
      <c r="I620" s="222"/>
      <c r="J620" s="222"/>
    </row>
    <row r="621" spans="1:20" hidden="1">
      <c r="A621" s="226"/>
      <c r="B621" s="227" t="s">
        <v>73</v>
      </c>
      <c r="C621" s="228">
        <f>SUM(C616:C620)</f>
        <v>0</v>
      </c>
      <c r="I621" s="217">
        <f>SUM(I616:I620)</f>
        <v>0</v>
      </c>
      <c r="J621" s="217">
        <f>SUM(J616:J620)</f>
        <v>0</v>
      </c>
    </row>
    <row r="622" spans="1:20" hidden="1"/>
    <row r="623" spans="1:20" hidden="1"/>
    <row r="624" spans="1:20" ht="51" hidden="1" customHeight="1">
      <c r="A624" s="2014" t="s">
        <v>614</v>
      </c>
      <c r="B624" s="2014"/>
      <c r="C624" s="2014"/>
      <c r="D624" s="2014"/>
      <c r="E624" s="2014"/>
      <c r="F624" s="2014"/>
      <c r="G624" s="2014"/>
      <c r="H624" s="2014"/>
      <c r="I624" s="2014"/>
      <c r="J624" s="2014"/>
    </row>
    <row r="625" spans="1:20" hidden="1"/>
    <row r="626" spans="1:20" hidden="1">
      <c r="A626" s="2004" t="s">
        <v>511</v>
      </c>
      <c r="B626" s="2004"/>
      <c r="C626" s="2004"/>
      <c r="D626" s="2004"/>
      <c r="E626" s="2004"/>
      <c r="F626" s="2004"/>
      <c r="G626" s="2004"/>
      <c r="H626" s="2004"/>
      <c r="I626" s="2004"/>
      <c r="J626" s="2004"/>
      <c r="K626" s="205"/>
    </row>
    <row r="627" spans="1:20" hidden="1">
      <c r="I627" s="1986" t="s">
        <v>545</v>
      </c>
      <c r="J627" s="1986"/>
    </row>
    <row r="628" spans="1:20" s="33" customFormat="1" ht="68.400000000000006" hidden="1">
      <c r="A628" s="35" t="s">
        <v>77</v>
      </c>
      <c r="B628" s="35" t="s">
        <v>67</v>
      </c>
      <c r="C628" s="260" t="s">
        <v>505</v>
      </c>
      <c r="D628" s="260" t="s">
        <v>506</v>
      </c>
      <c r="E628" s="260" t="s">
        <v>507</v>
      </c>
      <c r="F628" s="149"/>
      <c r="G628" s="149"/>
      <c r="H628" s="149"/>
      <c r="I628" s="215" t="s">
        <v>186</v>
      </c>
      <c r="J628" s="215" t="s">
        <v>546</v>
      </c>
      <c r="K628" s="163"/>
      <c r="L628" s="57"/>
      <c r="M628" s="57"/>
      <c r="O628" s="284"/>
      <c r="P628" s="291"/>
      <c r="Q628" s="291"/>
      <c r="R628" s="174"/>
      <c r="S628" s="174"/>
      <c r="T628" s="174"/>
    </row>
    <row r="629" spans="1:20" hidden="1">
      <c r="A629" s="173">
        <v>1</v>
      </c>
      <c r="B629" s="173">
        <v>2</v>
      </c>
      <c r="C629" s="195">
        <v>3</v>
      </c>
      <c r="D629" s="195">
        <v>4</v>
      </c>
      <c r="E629" s="195">
        <v>5</v>
      </c>
      <c r="F629" s="160"/>
      <c r="G629" s="160"/>
      <c r="H629" s="160"/>
      <c r="I629" s="220"/>
      <c r="J629" s="220"/>
    </row>
    <row r="630" spans="1:20" hidden="1">
      <c r="A630" s="35">
        <v>1</v>
      </c>
      <c r="B630" s="183"/>
      <c r="C630" s="176"/>
      <c r="D630" s="35"/>
      <c r="E630" s="176"/>
      <c r="I630" s="220"/>
      <c r="J630" s="220"/>
    </row>
    <row r="631" spans="1:20" s="160" customFormat="1" hidden="1">
      <c r="A631" s="35"/>
      <c r="B631" s="183"/>
      <c r="C631" s="258"/>
      <c r="D631" s="260"/>
      <c r="E631" s="258"/>
      <c r="F631" s="149"/>
      <c r="G631" s="149"/>
      <c r="H631" s="149"/>
      <c r="I631" s="220"/>
      <c r="J631" s="220"/>
      <c r="K631" s="161"/>
      <c r="O631" s="283"/>
      <c r="P631" s="283"/>
      <c r="Q631" s="283"/>
    </row>
    <row r="632" spans="1:20" hidden="1">
      <c r="A632" s="35"/>
      <c r="B632" s="183"/>
      <c r="C632" s="258"/>
      <c r="D632" s="260"/>
      <c r="E632" s="258"/>
      <c r="I632" s="220"/>
      <c r="J632" s="220"/>
    </row>
    <row r="633" spans="1:20" hidden="1">
      <c r="A633" s="226"/>
      <c r="B633" s="227" t="s">
        <v>73</v>
      </c>
      <c r="C633" s="226" t="s">
        <v>74</v>
      </c>
      <c r="D633" s="226" t="s">
        <v>74</v>
      </c>
      <c r="E633" s="228">
        <f>E630</f>
        <v>0</v>
      </c>
      <c r="I633" s="217">
        <f>SUM(I630:I632)</f>
        <v>0</v>
      </c>
      <c r="J633" s="217">
        <f>SUM(J630:J632)</f>
        <v>0</v>
      </c>
    </row>
    <row r="634" spans="1:20" hidden="1"/>
    <row r="635" spans="1:20" hidden="1">
      <c r="A635" s="2004" t="s">
        <v>512</v>
      </c>
      <c r="B635" s="2004"/>
      <c r="C635" s="2004"/>
      <c r="D635" s="2004"/>
      <c r="E635" s="2004"/>
      <c r="F635" s="2004"/>
      <c r="G635" s="2004"/>
      <c r="H635" s="2004"/>
      <c r="I635" s="2004"/>
      <c r="J635" s="2004"/>
    </row>
    <row r="636" spans="1:20" hidden="1">
      <c r="I636" s="1986" t="s">
        <v>545</v>
      </c>
      <c r="J636" s="1986"/>
    </row>
    <row r="637" spans="1:20" s="33" customFormat="1" ht="68.400000000000006" hidden="1">
      <c r="A637" s="35" t="s">
        <v>77</v>
      </c>
      <c r="B637" s="35" t="s">
        <v>67</v>
      </c>
      <c r="C637" s="260" t="s">
        <v>505</v>
      </c>
      <c r="D637" s="260" t="s">
        <v>506</v>
      </c>
      <c r="E637" s="260" t="s">
        <v>507</v>
      </c>
      <c r="F637" s="149"/>
      <c r="G637" s="149"/>
      <c r="H637" s="149"/>
      <c r="I637" s="215" t="s">
        <v>186</v>
      </c>
      <c r="J637" s="215" t="s">
        <v>546</v>
      </c>
      <c r="K637" s="163"/>
      <c r="L637" s="57"/>
      <c r="M637" s="57"/>
      <c r="O637" s="284"/>
      <c r="P637" s="291"/>
      <c r="Q637" s="291"/>
      <c r="R637" s="174"/>
      <c r="S637" s="174"/>
      <c r="T637" s="174"/>
    </row>
    <row r="638" spans="1:20" hidden="1">
      <c r="A638" s="173">
        <v>1</v>
      </c>
      <c r="B638" s="173">
        <v>2</v>
      </c>
      <c r="C638" s="195">
        <v>3</v>
      </c>
      <c r="D638" s="195">
        <v>4</v>
      </c>
      <c r="E638" s="195">
        <v>5</v>
      </c>
      <c r="F638" s="160"/>
      <c r="G638" s="160"/>
      <c r="H638" s="160"/>
      <c r="I638" s="220"/>
      <c r="J638" s="220"/>
    </row>
    <row r="639" spans="1:20" hidden="1">
      <c r="A639" s="35">
        <v>1</v>
      </c>
      <c r="B639" s="183"/>
      <c r="C639" s="176"/>
      <c r="D639" s="35"/>
      <c r="E639" s="176"/>
      <c r="I639" s="220"/>
      <c r="J639" s="220"/>
    </row>
    <row r="640" spans="1:20" s="160" customFormat="1" hidden="1">
      <c r="A640" s="35"/>
      <c r="B640" s="183"/>
      <c r="C640" s="258"/>
      <c r="D640" s="260"/>
      <c r="E640" s="258"/>
      <c r="F640" s="149"/>
      <c r="G640" s="149"/>
      <c r="H640" s="149"/>
      <c r="I640" s="220"/>
      <c r="J640" s="220"/>
      <c r="K640" s="161"/>
      <c r="O640" s="283"/>
      <c r="P640" s="283"/>
      <c r="Q640" s="283"/>
    </row>
    <row r="641" spans="1:17" hidden="1">
      <c r="A641" s="35"/>
      <c r="B641" s="183"/>
      <c r="C641" s="258"/>
      <c r="D641" s="260"/>
      <c r="E641" s="258"/>
      <c r="I641" s="220"/>
      <c r="J641" s="220"/>
    </row>
    <row r="642" spans="1:17" hidden="1">
      <c r="A642" s="226"/>
      <c r="B642" s="227" t="s">
        <v>73</v>
      </c>
      <c r="C642" s="226" t="s">
        <v>74</v>
      </c>
      <c r="D642" s="226" t="s">
        <v>74</v>
      </c>
      <c r="E642" s="228">
        <f>E639</f>
        <v>0</v>
      </c>
      <c r="I642" s="217">
        <f>SUM(I639:I641)</f>
        <v>0</v>
      </c>
      <c r="J642" s="217">
        <f>SUM(J639:J641)</f>
        <v>0</v>
      </c>
    </row>
    <row r="643" spans="1:17" hidden="1"/>
    <row r="644" spans="1:17" hidden="1"/>
    <row r="645" spans="1:17" ht="53.25" hidden="1" customHeight="1">
      <c r="A645" s="2014" t="s">
        <v>613</v>
      </c>
      <c r="B645" s="2014"/>
      <c r="C645" s="2014"/>
      <c r="D645" s="2014"/>
      <c r="E645" s="2014"/>
      <c r="F645" s="2014"/>
      <c r="G645" s="2014"/>
      <c r="H645" s="2014"/>
      <c r="I645" s="2014"/>
      <c r="J645" s="2014"/>
    </row>
    <row r="646" spans="1:17" hidden="1"/>
    <row r="647" spans="1:17" hidden="1">
      <c r="A647" s="2017" t="s">
        <v>513</v>
      </c>
      <c r="B647" s="2017"/>
      <c r="C647" s="2017"/>
      <c r="D647" s="2017"/>
      <c r="E647" s="2017"/>
      <c r="F647" s="2017"/>
      <c r="G647" s="2017"/>
      <c r="H647" s="2017"/>
      <c r="I647" s="2017"/>
      <c r="J647" s="2017"/>
      <c r="K647" s="205"/>
    </row>
    <row r="648" spans="1:17" hidden="1">
      <c r="A648" s="53"/>
      <c r="B648" s="32"/>
      <c r="C648" s="38"/>
      <c r="D648" s="38"/>
      <c r="E648" s="38"/>
      <c r="F648" s="38"/>
      <c r="I648" s="1986" t="s">
        <v>545</v>
      </c>
      <c r="J648" s="1986"/>
    </row>
    <row r="649" spans="1:17" ht="68.400000000000006" hidden="1">
      <c r="A649" s="260" t="s">
        <v>77</v>
      </c>
      <c r="B649" s="260" t="s">
        <v>67</v>
      </c>
      <c r="C649" s="260" t="s">
        <v>124</v>
      </c>
      <c r="D649" s="260" t="s">
        <v>125</v>
      </c>
      <c r="E649" s="260" t="s">
        <v>126</v>
      </c>
      <c r="I649" s="215" t="s">
        <v>186</v>
      </c>
      <c r="J649" s="215" t="s">
        <v>546</v>
      </c>
      <c r="K649" s="209"/>
    </row>
    <row r="650" spans="1:17" hidden="1">
      <c r="A650" s="195">
        <v>1</v>
      </c>
      <c r="B650" s="195">
        <v>2</v>
      </c>
      <c r="C650" s="195">
        <v>3</v>
      </c>
      <c r="D650" s="195">
        <v>4</v>
      </c>
      <c r="E650" s="195">
        <v>5</v>
      </c>
      <c r="F650" s="160"/>
      <c r="G650" s="160"/>
      <c r="H650" s="160"/>
      <c r="I650" s="220"/>
      <c r="J650" s="220"/>
    </row>
    <row r="651" spans="1:17" hidden="1">
      <c r="A651" s="264"/>
      <c r="B651" s="47"/>
      <c r="C651" s="260"/>
      <c r="D651" s="34"/>
      <c r="E651" s="258"/>
      <c r="I651" s="220"/>
      <c r="J651" s="220"/>
    </row>
    <row r="652" spans="1:17" s="160" customFormat="1" hidden="1">
      <c r="A652" s="260"/>
      <c r="B652" s="31"/>
      <c r="C652" s="260"/>
      <c r="D652" s="34"/>
      <c r="E652" s="258"/>
      <c r="F652" s="149"/>
      <c r="G652" s="149"/>
      <c r="H652" s="149"/>
      <c r="I652" s="220"/>
      <c r="J652" s="220"/>
      <c r="K652" s="161"/>
      <c r="O652" s="283"/>
      <c r="P652" s="283"/>
      <c r="Q652" s="283"/>
    </row>
    <row r="653" spans="1:17" hidden="1">
      <c r="A653" s="260"/>
      <c r="B653" s="31"/>
      <c r="C653" s="260"/>
      <c r="D653" s="34"/>
      <c r="E653" s="258"/>
      <c r="I653" s="220"/>
      <c r="J653" s="220"/>
    </row>
    <row r="654" spans="1:17" hidden="1">
      <c r="A654" s="226"/>
      <c r="B654" s="227" t="s">
        <v>73</v>
      </c>
      <c r="C654" s="226" t="s">
        <v>74</v>
      </c>
      <c r="D654" s="226" t="s">
        <v>74</v>
      </c>
      <c r="E654" s="228">
        <f>SUM(E651:E653)</f>
        <v>0</v>
      </c>
      <c r="I654" s="217">
        <f>SUM(I651:I653)</f>
        <v>0</v>
      </c>
      <c r="J654" s="217">
        <f>SUM(J651:J653)</f>
        <v>0</v>
      </c>
    </row>
    <row r="655" spans="1:17" hidden="1">
      <c r="A655" s="51"/>
      <c r="B655" s="52"/>
      <c r="C655" s="51"/>
      <c r="D655" s="51"/>
      <c r="E655" s="51"/>
      <c r="F655" s="51"/>
    </row>
    <row r="656" spans="1:17" hidden="1">
      <c r="A656" s="2016" t="s">
        <v>491</v>
      </c>
      <c r="B656" s="2016"/>
      <c r="C656" s="2016"/>
      <c r="D656" s="2016"/>
      <c r="E656" s="2016"/>
      <c r="F656" s="2016"/>
      <c r="G656" s="2016"/>
      <c r="H656" s="2016"/>
      <c r="I656" s="2016"/>
      <c r="J656" s="2016"/>
    </row>
    <row r="657" spans="1:17" hidden="1">
      <c r="A657" s="51"/>
      <c r="B657" s="32"/>
      <c r="C657" s="38"/>
      <c r="D657" s="38"/>
      <c r="E657" s="38"/>
      <c r="F657" s="38"/>
      <c r="I657" s="1986" t="s">
        <v>545</v>
      </c>
      <c r="J657" s="1986"/>
    </row>
    <row r="658" spans="1:17" ht="54" hidden="1">
      <c r="A658" s="260" t="s">
        <v>77</v>
      </c>
      <c r="B658" s="260" t="s">
        <v>67</v>
      </c>
      <c r="C658" s="260" t="s">
        <v>127</v>
      </c>
      <c r="D658" s="260" t="s">
        <v>490</v>
      </c>
      <c r="F658" s="38"/>
      <c r="I658" s="215" t="s">
        <v>186</v>
      </c>
      <c r="J658" s="215" t="s">
        <v>546</v>
      </c>
      <c r="K658" s="210"/>
    </row>
    <row r="659" spans="1:17" hidden="1">
      <c r="A659" s="195">
        <v>1</v>
      </c>
      <c r="B659" s="195">
        <v>2</v>
      </c>
      <c r="C659" s="195">
        <v>3</v>
      </c>
      <c r="D659" s="195">
        <v>4</v>
      </c>
      <c r="E659" s="160"/>
      <c r="F659" s="14"/>
      <c r="G659" s="160"/>
      <c r="H659" s="160"/>
      <c r="I659" s="220"/>
      <c r="J659" s="220"/>
    </row>
    <row r="660" spans="1:17" hidden="1">
      <c r="A660" s="260"/>
      <c r="B660" s="47"/>
      <c r="C660" s="34"/>
      <c r="D660" s="258"/>
      <c r="F660" s="38"/>
      <c r="I660" s="220"/>
      <c r="J660" s="220"/>
    </row>
    <row r="661" spans="1:17" s="160" customFormat="1" hidden="1">
      <c r="A661" s="260"/>
      <c r="B661" s="31"/>
      <c r="C661" s="34"/>
      <c r="D661" s="258"/>
      <c r="E661" s="149"/>
      <c r="F661" s="38"/>
      <c r="G661" s="149"/>
      <c r="H661" s="149"/>
      <c r="I661" s="220"/>
      <c r="J661" s="220"/>
      <c r="K661" s="161"/>
      <c r="O661" s="283"/>
      <c r="P661" s="283"/>
      <c r="Q661" s="283"/>
    </row>
    <row r="662" spans="1:17" hidden="1">
      <c r="A662" s="260"/>
      <c r="B662" s="31"/>
      <c r="C662" s="34"/>
      <c r="D662" s="258"/>
      <c r="F662" s="38"/>
      <c r="I662" s="220"/>
      <c r="J662" s="220"/>
    </row>
    <row r="663" spans="1:17" hidden="1">
      <c r="A663" s="226"/>
      <c r="B663" s="227" t="s">
        <v>73</v>
      </c>
      <c r="C663" s="226" t="s">
        <v>74</v>
      </c>
      <c r="D663" s="228">
        <f>SUM(D660:D662)</f>
        <v>0</v>
      </c>
      <c r="F663" s="38"/>
      <c r="I663" s="217">
        <f>SUM(I660:I662)</f>
        <v>0</v>
      </c>
      <c r="J663" s="217">
        <f>SUM(J660:J662)</f>
        <v>0</v>
      </c>
    </row>
    <row r="664" spans="1:17" hidden="1">
      <c r="A664" s="51"/>
      <c r="B664" s="52"/>
      <c r="C664" s="51"/>
      <c r="D664" s="51"/>
      <c r="E664" s="51"/>
      <c r="F664" s="51"/>
    </row>
    <row r="665" spans="1:17" hidden="1">
      <c r="A665" s="2016" t="s">
        <v>514</v>
      </c>
      <c r="B665" s="2016"/>
      <c r="C665" s="2016"/>
      <c r="D665" s="2016"/>
      <c r="E665" s="2016"/>
      <c r="F665" s="2016"/>
      <c r="G665" s="2016"/>
      <c r="H665" s="2016"/>
      <c r="I665" s="2016"/>
      <c r="J665" s="2016"/>
    </row>
    <row r="666" spans="1:17" hidden="1">
      <c r="A666" s="51"/>
      <c r="B666" s="32"/>
      <c r="C666" s="38"/>
      <c r="D666" s="38"/>
      <c r="E666" s="38"/>
      <c r="F666" s="38"/>
      <c r="I666" s="1986" t="s">
        <v>545</v>
      </c>
      <c r="J666" s="1986"/>
    </row>
    <row r="667" spans="1:17" ht="54" hidden="1">
      <c r="A667" s="260" t="s">
        <v>77</v>
      </c>
      <c r="B667" s="260" t="s">
        <v>67</v>
      </c>
      <c r="C667" s="260" t="s">
        <v>127</v>
      </c>
      <c r="D667" s="260" t="s">
        <v>490</v>
      </c>
      <c r="F667" s="38"/>
      <c r="I667" s="215" t="s">
        <v>186</v>
      </c>
      <c r="J667" s="215" t="s">
        <v>546</v>
      </c>
      <c r="K667" s="210"/>
    </row>
    <row r="668" spans="1:17" hidden="1">
      <c r="A668" s="195">
        <v>1</v>
      </c>
      <c r="B668" s="195">
        <v>2</v>
      </c>
      <c r="C668" s="195">
        <v>3</v>
      </c>
      <c r="D668" s="195">
        <v>4</v>
      </c>
      <c r="E668" s="160"/>
      <c r="F668" s="14"/>
      <c r="G668" s="160"/>
      <c r="H668" s="160"/>
      <c r="I668" s="220"/>
      <c r="J668" s="220"/>
    </row>
    <row r="669" spans="1:17" hidden="1">
      <c r="A669" s="260"/>
      <c r="B669" s="47"/>
      <c r="C669" s="34"/>
      <c r="D669" s="258"/>
      <c r="F669" s="38"/>
      <c r="I669" s="220"/>
      <c r="J669" s="220"/>
    </row>
    <row r="670" spans="1:17" s="160" customFormat="1" hidden="1">
      <c r="A670" s="260"/>
      <c r="B670" s="31"/>
      <c r="C670" s="34"/>
      <c r="D670" s="258"/>
      <c r="E670" s="149"/>
      <c r="F670" s="38"/>
      <c r="G670" s="149"/>
      <c r="H670" s="149"/>
      <c r="I670" s="220"/>
      <c r="J670" s="220"/>
      <c r="K670" s="161"/>
      <c r="O670" s="283"/>
      <c r="P670" s="283"/>
      <c r="Q670" s="283"/>
    </row>
    <row r="671" spans="1:17" hidden="1">
      <c r="A671" s="260"/>
      <c r="B671" s="31"/>
      <c r="C671" s="34"/>
      <c r="D671" s="258"/>
      <c r="F671" s="38"/>
      <c r="I671" s="220"/>
      <c r="J671" s="220"/>
    </row>
    <row r="672" spans="1:17" hidden="1">
      <c r="A672" s="226"/>
      <c r="B672" s="227" t="s">
        <v>73</v>
      </c>
      <c r="C672" s="226" t="s">
        <v>74</v>
      </c>
      <c r="D672" s="228">
        <f>SUM(D669:D671)</f>
        <v>0</v>
      </c>
      <c r="F672" s="38"/>
      <c r="I672" s="217">
        <f>SUM(I669:I671)</f>
        <v>0</v>
      </c>
      <c r="J672" s="217">
        <f>SUM(J669:J671)</f>
        <v>0</v>
      </c>
    </row>
    <row r="673" spans="1:17" hidden="1">
      <c r="A673" s="51"/>
      <c r="B673" s="52"/>
      <c r="C673" s="51"/>
      <c r="D673" s="51"/>
      <c r="E673" s="51"/>
      <c r="F673" s="51"/>
    </row>
    <row r="674" spans="1:17" hidden="1">
      <c r="A674" s="2004" t="s">
        <v>542</v>
      </c>
      <c r="B674" s="2004"/>
      <c r="C674" s="2004"/>
      <c r="D674" s="2004"/>
      <c r="E674" s="2004"/>
      <c r="F674" s="2004"/>
      <c r="G674" s="2004"/>
      <c r="H674" s="2004"/>
      <c r="I674" s="2004"/>
      <c r="J674" s="2004"/>
    </row>
    <row r="675" spans="1:17" hidden="1">
      <c r="A675" s="2012"/>
      <c r="B675" s="2012"/>
      <c r="C675" s="2012"/>
      <c r="D675" s="2012"/>
      <c r="E675" s="2012"/>
      <c r="F675" s="2012"/>
      <c r="I675" s="1986" t="s">
        <v>545</v>
      </c>
      <c r="J675" s="1986"/>
    </row>
    <row r="676" spans="1:17" ht="54" hidden="1">
      <c r="A676" s="260" t="s">
        <v>77</v>
      </c>
      <c r="B676" s="260" t="s">
        <v>67</v>
      </c>
      <c r="C676" s="260" t="s">
        <v>131</v>
      </c>
      <c r="D676" s="260" t="s">
        <v>80</v>
      </c>
      <c r="E676" s="260" t="s">
        <v>132</v>
      </c>
      <c r="F676" s="260" t="s">
        <v>33</v>
      </c>
      <c r="I676" s="215" t="s">
        <v>186</v>
      </c>
      <c r="J676" s="215" t="s">
        <v>546</v>
      </c>
      <c r="K676" s="163"/>
    </row>
    <row r="677" spans="1:17" hidden="1">
      <c r="A677" s="195">
        <v>1</v>
      </c>
      <c r="B677" s="195">
        <v>2</v>
      </c>
      <c r="C677" s="195">
        <v>3</v>
      </c>
      <c r="D677" s="195">
        <v>4</v>
      </c>
      <c r="E677" s="195">
        <v>5</v>
      </c>
      <c r="F677" s="195">
        <v>6</v>
      </c>
      <c r="G677" s="160"/>
      <c r="H677" s="160"/>
      <c r="I677" s="220"/>
      <c r="J677" s="220"/>
    </row>
    <row r="678" spans="1:17" hidden="1">
      <c r="A678" s="260">
        <v>1</v>
      </c>
      <c r="B678" s="31"/>
      <c r="C678" s="260"/>
      <c r="D678" s="260"/>
      <c r="E678" s="258" t="e">
        <f>F678/D678</f>
        <v>#DIV/0!</v>
      </c>
      <c r="F678" s="258"/>
      <c r="I678" s="220"/>
      <c r="J678" s="220"/>
    </row>
    <row r="679" spans="1:17" s="160" customFormat="1" hidden="1">
      <c r="A679" s="260">
        <v>2</v>
      </c>
      <c r="B679" s="31"/>
      <c r="C679" s="35"/>
      <c r="D679" s="35"/>
      <c r="E679" s="258" t="e">
        <f t="shared" ref="E679:E680" si="14">F679/D679</f>
        <v>#DIV/0!</v>
      </c>
      <c r="F679" s="258"/>
      <c r="G679" s="149"/>
      <c r="H679" s="149"/>
      <c r="I679" s="220"/>
      <c r="J679" s="220"/>
      <c r="K679" s="161"/>
      <c r="O679" s="283"/>
      <c r="P679" s="283"/>
      <c r="Q679" s="283"/>
    </row>
    <row r="680" spans="1:17" hidden="1">
      <c r="A680" s="260">
        <v>3</v>
      </c>
      <c r="B680" s="31"/>
      <c r="C680" s="260"/>
      <c r="D680" s="260"/>
      <c r="E680" s="258" t="e">
        <f t="shared" si="14"/>
        <v>#DIV/0!</v>
      </c>
      <c r="F680" s="258"/>
      <c r="I680" s="220"/>
      <c r="J680" s="220"/>
    </row>
    <row r="681" spans="1:17" hidden="1">
      <c r="A681" s="226"/>
      <c r="B681" s="227" t="s">
        <v>73</v>
      </c>
      <c r="C681" s="226" t="s">
        <v>74</v>
      </c>
      <c r="D681" s="226" t="s">
        <v>74</v>
      </c>
      <c r="E681" s="226" t="s">
        <v>74</v>
      </c>
      <c r="F681" s="228">
        <f>F680+F679+F678</f>
        <v>0</v>
      </c>
      <c r="I681" s="217">
        <f>SUM(I678:I680)</f>
        <v>0</v>
      </c>
      <c r="J681" s="217">
        <f>SUM(J678:J680)</f>
        <v>0</v>
      </c>
    </row>
    <row r="682" spans="1:17" hidden="1">
      <c r="A682" s="51"/>
      <c r="B682" s="52"/>
      <c r="C682" s="51"/>
      <c r="D682" s="51"/>
      <c r="E682" s="51"/>
      <c r="F682" s="51"/>
    </row>
    <row r="683" spans="1:17" hidden="1">
      <c r="A683" s="51"/>
      <c r="B683" s="52"/>
      <c r="C683" s="51"/>
      <c r="D683" s="51"/>
      <c r="E683" s="51"/>
      <c r="F683" s="51"/>
    </row>
    <row r="684" spans="1:17" hidden="1">
      <c r="A684" s="2014" t="s">
        <v>612</v>
      </c>
      <c r="B684" s="2014"/>
      <c r="C684" s="2014"/>
      <c r="D684" s="2014"/>
      <c r="E684" s="2014"/>
      <c r="F684" s="2014"/>
      <c r="G684" s="2014"/>
      <c r="H684" s="2014"/>
      <c r="I684" s="2014"/>
      <c r="J684" s="2014"/>
    </row>
    <row r="685" spans="1:17" hidden="1">
      <c r="A685" s="51"/>
      <c r="B685" s="52"/>
      <c r="C685" s="51"/>
      <c r="D685" s="51"/>
      <c r="E685" s="51"/>
      <c r="F685" s="51"/>
    </row>
    <row r="686" spans="1:17" hidden="1">
      <c r="A686" s="2009" t="s">
        <v>515</v>
      </c>
      <c r="B686" s="2009"/>
      <c r="C686" s="2009"/>
      <c r="D686" s="2009"/>
      <c r="E686" s="2009"/>
      <c r="F686" s="2009"/>
      <c r="G686" s="2009"/>
      <c r="H686" s="2009"/>
      <c r="I686" s="2009"/>
      <c r="J686" s="2009"/>
      <c r="K686" s="205"/>
    </row>
    <row r="687" spans="1:17" hidden="1">
      <c r="A687" s="259"/>
      <c r="B687" s="55"/>
      <c r="C687" s="259"/>
      <c r="D687" s="259"/>
      <c r="E687" s="259"/>
      <c r="F687" s="259"/>
      <c r="I687" s="1986" t="s">
        <v>545</v>
      </c>
      <c r="J687" s="1986"/>
    </row>
    <row r="688" spans="1:17" ht="68.400000000000006" hidden="1">
      <c r="A688" s="260" t="s">
        <v>77</v>
      </c>
      <c r="B688" s="260" t="s">
        <v>67</v>
      </c>
      <c r="C688" s="260" t="s">
        <v>118</v>
      </c>
      <c r="D688" s="260" t="s">
        <v>112</v>
      </c>
      <c r="E688" s="260" t="s">
        <v>113</v>
      </c>
      <c r="F688" s="260" t="s">
        <v>532</v>
      </c>
      <c r="I688" s="215" t="s">
        <v>186</v>
      </c>
      <c r="J688" s="215" t="s">
        <v>546</v>
      </c>
      <c r="K688" s="204"/>
    </row>
    <row r="689" spans="1:17" hidden="1">
      <c r="A689" s="195">
        <v>1</v>
      </c>
      <c r="B689" s="195">
        <v>2</v>
      </c>
      <c r="C689" s="195">
        <v>3</v>
      </c>
      <c r="D689" s="195">
        <v>4</v>
      </c>
      <c r="E689" s="195">
        <v>5</v>
      </c>
      <c r="F689" s="195">
        <v>6</v>
      </c>
      <c r="G689" s="160"/>
      <c r="H689" s="160"/>
      <c r="I689" s="220"/>
      <c r="J689" s="220"/>
    </row>
    <row r="690" spans="1:17" hidden="1">
      <c r="A690" s="260">
        <v>1</v>
      </c>
      <c r="B690" s="31" t="s">
        <v>114</v>
      </c>
      <c r="C690" s="260"/>
      <c r="D690" s="260"/>
      <c r="E690" s="258" t="e">
        <f>F690/D690/C690</f>
        <v>#DIV/0!</v>
      </c>
      <c r="F690" s="258"/>
      <c r="I690" s="220"/>
      <c r="J690" s="220"/>
    </row>
    <row r="691" spans="1:17" s="160" customFormat="1" ht="68.400000000000006" hidden="1">
      <c r="A691" s="260">
        <v>2</v>
      </c>
      <c r="B691" s="31" t="s">
        <v>115</v>
      </c>
      <c r="C691" s="260"/>
      <c r="D691" s="260"/>
      <c r="E691" s="258" t="e">
        <f t="shared" ref="E691:E695" si="15">F691/D691/C691</f>
        <v>#DIV/0!</v>
      </c>
      <c r="F691" s="258"/>
      <c r="G691" s="149"/>
      <c r="H691" s="149"/>
      <c r="I691" s="220"/>
      <c r="J691" s="220"/>
      <c r="K691" s="161"/>
      <c r="O691" s="283"/>
      <c r="P691" s="283"/>
      <c r="Q691" s="283"/>
    </row>
    <row r="692" spans="1:17" ht="45.6" hidden="1">
      <c r="A692" s="260">
        <v>3</v>
      </c>
      <c r="B692" s="31" t="s">
        <v>116</v>
      </c>
      <c r="C692" s="260"/>
      <c r="D692" s="260"/>
      <c r="E692" s="258" t="e">
        <f t="shared" si="15"/>
        <v>#DIV/0!</v>
      </c>
      <c r="F692" s="258"/>
      <c r="I692" s="220"/>
      <c r="J692" s="220"/>
    </row>
    <row r="693" spans="1:17" hidden="1">
      <c r="A693" s="260">
        <v>4</v>
      </c>
      <c r="B693" s="31" t="s">
        <v>117</v>
      </c>
      <c r="C693" s="260"/>
      <c r="D693" s="260"/>
      <c r="E693" s="258" t="e">
        <f t="shared" si="15"/>
        <v>#DIV/0!</v>
      </c>
      <c r="F693" s="258"/>
      <c r="I693" s="222"/>
      <c r="J693" s="222"/>
    </row>
    <row r="694" spans="1:17" ht="91.2" hidden="1">
      <c r="A694" s="260">
        <v>5</v>
      </c>
      <c r="B694" s="31" t="s">
        <v>143</v>
      </c>
      <c r="C694" s="260"/>
      <c r="D694" s="260"/>
      <c r="E694" s="258" t="e">
        <f t="shared" si="15"/>
        <v>#DIV/0!</v>
      </c>
      <c r="F694" s="258"/>
      <c r="I694" s="220"/>
      <c r="J694" s="220"/>
    </row>
    <row r="695" spans="1:17" hidden="1">
      <c r="A695" s="260">
        <v>6</v>
      </c>
      <c r="B695" s="31" t="s">
        <v>144</v>
      </c>
      <c r="C695" s="260"/>
      <c r="D695" s="260"/>
      <c r="E695" s="258" t="e">
        <f t="shared" si="15"/>
        <v>#DIV/0!</v>
      </c>
      <c r="F695" s="258"/>
      <c r="I695" s="220"/>
      <c r="J695" s="220"/>
    </row>
    <row r="696" spans="1:17" hidden="1">
      <c r="A696" s="226"/>
      <c r="B696" s="227" t="s">
        <v>73</v>
      </c>
      <c r="C696" s="226" t="s">
        <v>74</v>
      </c>
      <c r="D696" s="226" t="s">
        <v>74</v>
      </c>
      <c r="E696" s="226" t="s">
        <v>74</v>
      </c>
      <c r="F696" s="228">
        <f>F695+F694+F693+F692+F691+F690</f>
        <v>0</v>
      </c>
      <c r="I696" s="217">
        <f>SUM(I690:I695)</f>
        <v>0</v>
      </c>
      <c r="J696" s="217">
        <f>SUM(J690:J695)</f>
        <v>0</v>
      </c>
    </row>
    <row r="697" spans="1:17" hidden="1">
      <c r="A697" s="38"/>
      <c r="B697" s="32"/>
      <c r="C697" s="38"/>
      <c r="D697" s="38"/>
      <c r="E697" s="38"/>
      <c r="F697" s="38"/>
    </row>
    <row r="698" spans="1:17" hidden="1">
      <c r="A698" s="2009" t="s">
        <v>516</v>
      </c>
      <c r="B698" s="2009"/>
      <c r="C698" s="2009"/>
      <c r="D698" s="2009"/>
      <c r="E698" s="2009"/>
      <c r="F698" s="2009"/>
      <c r="G698" s="2009"/>
      <c r="H698" s="2009"/>
      <c r="I698" s="2009"/>
      <c r="J698" s="2009"/>
    </row>
    <row r="699" spans="1:17" hidden="1">
      <c r="A699" s="256"/>
      <c r="B699" s="45"/>
      <c r="C699" s="256"/>
      <c r="D699" s="256"/>
      <c r="E699" s="256"/>
      <c r="F699" s="38"/>
      <c r="I699" s="1986" t="s">
        <v>545</v>
      </c>
      <c r="J699" s="1986"/>
    </row>
    <row r="700" spans="1:17" ht="68.400000000000006" hidden="1">
      <c r="A700" s="260" t="s">
        <v>77</v>
      </c>
      <c r="B700" s="260" t="s">
        <v>67</v>
      </c>
      <c r="C700" s="260" t="s">
        <v>119</v>
      </c>
      <c r="D700" s="260" t="s">
        <v>518</v>
      </c>
      <c r="E700" s="262" t="s">
        <v>166</v>
      </c>
      <c r="F700" s="260" t="s">
        <v>517</v>
      </c>
      <c r="I700" s="215" t="s">
        <v>186</v>
      </c>
      <c r="J700" s="215" t="s">
        <v>546</v>
      </c>
      <c r="K700" s="204"/>
    </row>
    <row r="701" spans="1:17" hidden="1">
      <c r="A701" s="195">
        <v>1</v>
      </c>
      <c r="B701" s="195">
        <v>2</v>
      </c>
      <c r="C701" s="195">
        <v>3</v>
      </c>
      <c r="D701" s="195">
        <v>4</v>
      </c>
      <c r="E701" s="14">
        <v>5</v>
      </c>
      <c r="F701" s="195">
        <v>6</v>
      </c>
      <c r="G701" s="160"/>
      <c r="H701" s="160"/>
      <c r="I701" s="214"/>
      <c r="J701" s="214"/>
    </row>
    <row r="702" spans="1:17" ht="45.6" hidden="1">
      <c r="A702" s="260">
        <v>1</v>
      </c>
      <c r="B702" s="31" t="s">
        <v>140</v>
      </c>
      <c r="C702" s="260"/>
      <c r="D702" s="258" t="e">
        <f>F702/C702</f>
        <v>#DIV/0!</v>
      </c>
      <c r="E702" s="262" t="s">
        <v>43</v>
      </c>
      <c r="F702" s="258"/>
      <c r="I702" s="220"/>
      <c r="J702" s="220"/>
    </row>
    <row r="703" spans="1:17" s="160" customFormat="1" ht="45.6" hidden="1">
      <c r="A703" s="260">
        <v>2</v>
      </c>
      <c r="B703" s="31" t="s">
        <v>629</v>
      </c>
      <c r="C703" s="260" t="s">
        <v>43</v>
      </c>
      <c r="D703" s="258"/>
      <c r="E703" s="262" t="e">
        <f>F703/D703</f>
        <v>#DIV/0!</v>
      </c>
      <c r="F703" s="258"/>
      <c r="G703" s="149"/>
      <c r="H703" s="149"/>
      <c r="I703" s="220"/>
      <c r="J703" s="220"/>
      <c r="K703" s="161"/>
      <c r="O703" s="283"/>
      <c r="P703" s="283"/>
      <c r="Q703" s="283"/>
    </row>
    <row r="704" spans="1:17" hidden="1">
      <c r="A704" s="226"/>
      <c r="B704" s="227" t="s">
        <v>73</v>
      </c>
      <c r="C704" s="226" t="s">
        <v>43</v>
      </c>
      <c r="D704" s="226" t="s">
        <v>43</v>
      </c>
      <c r="E704" s="226" t="s">
        <v>43</v>
      </c>
      <c r="F704" s="228">
        <f>F702+F703</f>
        <v>0</v>
      </c>
      <c r="I704" s="213">
        <f>SUM(I702:I703)</f>
        <v>0</v>
      </c>
      <c r="J704" s="213">
        <f>SUM(J702:J703)</f>
        <v>0</v>
      </c>
    </row>
    <row r="705" spans="1:17" hidden="1">
      <c r="A705" s="38"/>
      <c r="B705" s="32"/>
      <c r="C705" s="38"/>
      <c r="D705" s="38"/>
      <c r="E705" s="38"/>
      <c r="F705" s="38"/>
    </row>
    <row r="706" spans="1:17" hidden="1">
      <c r="A706" s="2004" t="s">
        <v>519</v>
      </c>
      <c r="B706" s="2004"/>
      <c r="C706" s="2004"/>
      <c r="D706" s="2004"/>
      <c r="E706" s="2004"/>
      <c r="F706" s="2004"/>
      <c r="G706" s="2004"/>
      <c r="H706" s="2004"/>
      <c r="I706" s="2004"/>
      <c r="J706" s="2004"/>
    </row>
    <row r="707" spans="1:17" hidden="1">
      <c r="A707" s="265"/>
      <c r="B707" s="265"/>
      <c r="C707" s="265"/>
      <c r="D707" s="265"/>
      <c r="E707" s="265"/>
      <c r="F707" s="265"/>
      <c r="G707" s="265"/>
      <c r="H707" s="265"/>
      <c r="I707" s="1986" t="s">
        <v>545</v>
      </c>
      <c r="J707" s="1986"/>
    </row>
    <row r="708" spans="1:17" s="38" customFormat="1" ht="68.400000000000006" hidden="1">
      <c r="A708" s="260" t="s">
        <v>77</v>
      </c>
      <c r="B708" s="260" t="s">
        <v>0</v>
      </c>
      <c r="C708" s="260" t="s">
        <v>122</v>
      </c>
      <c r="D708" s="260" t="s">
        <v>120</v>
      </c>
      <c r="E708" s="260" t="s">
        <v>123</v>
      </c>
      <c r="F708" s="260" t="s">
        <v>33</v>
      </c>
      <c r="I708" s="215" t="s">
        <v>186</v>
      </c>
      <c r="J708" s="215" t="s">
        <v>546</v>
      </c>
      <c r="K708" s="163"/>
      <c r="O708" s="41"/>
      <c r="P708" s="41"/>
      <c r="Q708" s="41"/>
    </row>
    <row r="709" spans="1:17" s="38" customFormat="1" hidden="1">
      <c r="A709" s="195">
        <v>1</v>
      </c>
      <c r="B709" s="195">
        <v>2</v>
      </c>
      <c r="C709" s="195">
        <v>4</v>
      </c>
      <c r="D709" s="195">
        <v>5</v>
      </c>
      <c r="E709" s="195">
        <v>6</v>
      </c>
      <c r="F709" s="195">
        <v>7</v>
      </c>
      <c r="G709" s="14"/>
      <c r="H709" s="14"/>
      <c r="I709" s="217"/>
      <c r="J709" s="217"/>
      <c r="K709" s="40"/>
      <c r="O709" s="41"/>
      <c r="P709" s="41"/>
      <c r="Q709" s="41"/>
    </row>
    <row r="710" spans="1:17" s="38" customFormat="1" hidden="1">
      <c r="A710" s="260">
        <v>1</v>
      </c>
      <c r="B710" s="31" t="s">
        <v>145</v>
      </c>
      <c r="C710" s="258" t="e">
        <f>F710/D710</f>
        <v>#DIV/0!</v>
      </c>
      <c r="D710" s="258"/>
      <c r="E710" s="258"/>
      <c r="F710" s="258"/>
      <c r="I710" s="220"/>
      <c r="J710" s="220"/>
      <c r="K710" s="40"/>
      <c r="O710" s="41"/>
      <c r="P710" s="41"/>
      <c r="Q710" s="41"/>
    </row>
    <row r="711" spans="1:17" s="14" customFormat="1" hidden="1">
      <c r="A711" s="260">
        <v>2</v>
      </c>
      <c r="B711" s="31" t="s">
        <v>121</v>
      </c>
      <c r="C711" s="258" t="e">
        <f t="shared" ref="C711:C714" si="16">F711/D711</f>
        <v>#DIV/0!</v>
      </c>
      <c r="D711" s="258"/>
      <c r="E711" s="258"/>
      <c r="F711" s="258"/>
      <c r="G711" s="38"/>
      <c r="H711" s="38"/>
      <c r="I711" s="220"/>
      <c r="J711" s="220"/>
      <c r="K711" s="186"/>
      <c r="O711" s="286"/>
      <c r="P711" s="286"/>
      <c r="Q711" s="286"/>
    </row>
    <row r="712" spans="1:17" s="38" customFormat="1" hidden="1">
      <c r="A712" s="260">
        <v>3</v>
      </c>
      <c r="B712" s="31" t="s">
        <v>146</v>
      </c>
      <c r="C712" s="258" t="e">
        <f t="shared" si="16"/>
        <v>#DIV/0!</v>
      </c>
      <c r="D712" s="258"/>
      <c r="E712" s="258"/>
      <c r="F712" s="258"/>
      <c r="I712" s="220"/>
      <c r="J712" s="220"/>
      <c r="K712" s="40"/>
      <c r="O712" s="41"/>
      <c r="P712" s="41"/>
      <c r="Q712" s="41"/>
    </row>
    <row r="713" spans="1:17" s="38" customFormat="1" hidden="1">
      <c r="A713" s="260">
        <v>4</v>
      </c>
      <c r="B713" s="31" t="s">
        <v>147</v>
      </c>
      <c r="C713" s="258" t="e">
        <f t="shared" si="16"/>
        <v>#DIV/0!</v>
      </c>
      <c r="D713" s="258"/>
      <c r="E713" s="258"/>
      <c r="F713" s="258"/>
      <c r="I713" s="220"/>
      <c r="J713" s="220"/>
      <c r="K713" s="40"/>
      <c r="O713" s="41"/>
      <c r="P713" s="41"/>
      <c r="Q713" s="41"/>
    </row>
    <row r="714" spans="1:17" s="38" customFormat="1" hidden="1">
      <c r="A714" s="260">
        <v>5</v>
      </c>
      <c r="B714" s="31" t="s">
        <v>623</v>
      </c>
      <c r="C714" s="258" t="e">
        <f t="shared" si="16"/>
        <v>#DIV/0!</v>
      </c>
      <c r="D714" s="258"/>
      <c r="E714" s="258"/>
      <c r="F714" s="258"/>
      <c r="I714" s="220"/>
      <c r="J714" s="220"/>
      <c r="K714" s="40"/>
      <c r="O714" s="41"/>
      <c r="P714" s="41"/>
      <c r="Q714" s="41"/>
    </row>
    <row r="715" spans="1:17" s="38" customFormat="1" hidden="1">
      <c r="A715" s="226"/>
      <c r="B715" s="227" t="s">
        <v>73</v>
      </c>
      <c r="C715" s="226" t="s">
        <v>74</v>
      </c>
      <c r="D715" s="226" t="s">
        <v>74</v>
      </c>
      <c r="E715" s="226" t="s">
        <v>74</v>
      </c>
      <c r="F715" s="228">
        <f>SUM(F710:F714)</f>
        <v>0</v>
      </c>
      <c r="I715" s="217">
        <f>SUM(I710:I714)</f>
        <v>0</v>
      </c>
      <c r="J715" s="217">
        <f>SUM(J710:J714)</f>
        <v>0</v>
      </c>
      <c r="K715" s="40"/>
      <c r="O715" s="41"/>
      <c r="P715" s="41"/>
      <c r="Q715" s="41"/>
    </row>
    <row r="716" spans="1:17" s="38" customFormat="1" hidden="1">
      <c r="B716" s="32"/>
      <c r="G716" s="149"/>
      <c r="H716" s="149"/>
      <c r="I716" s="149"/>
      <c r="J716" s="149"/>
      <c r="K716" s="40"/>
      <c r="O716" s="41"/>
      <c r="P716" s="41"/>
      <c r="Q716" s="41"/>
    </row>
    <row r="717" spans="1:17" s="38" customFormat="1" hidden="1">
      <c r="A717" s="2017" t="s">
        <v>513</v>
      </c>
      <c r="B717" s="2017"/>
      <c r="C717" s="2017"/>
      <c r="D717" s="2017"/>
      <c r="E717" s="2017"/>
      <c r="F717" s="2017"/>
      <c r="G717" s="2017"/>
      <c r="H717" s="2017"/>
      <c r="I717" s="2017"/>
      <c r="J717" s="2017"/>
      <c r="K717" s="40"/>
      <c r="O717" s="41"/>
      <c r="P717" s="41"/>
      <c r="Q717" s="41"/>
    </row>
    <row r="718" spans="1:17" hidden="1">
      <c r="A718" s="53"/>
      <c r="B718" s="32"/>
      <c r="C718" s="38"/>
      <c r="D718" s="38"/>
      <c r="E718" s="38"/>
      <c r="F718" s="38"/>
      <c r="I718" s="1986" t="s">
        <v>545</v>
      </c>
      <c r="J718" s="1986"/>
    </row>
    <row r="719" spans="1:17" ht="68.400000000000006" hidden="1">
      <c r="A719" s="260" t="s">
        <v>77</v>
      </c>
      <c r="B719" s="260" t="s">
        <v>67</v>
      </c>
      <c r="C719" s="260" t="s">
        <v>124</v>
      </c>
      <c r="D719" s="260" t="s">
        <v>125</v>
      </c>
      <c r="E719" s="260" t="s">
        <v>520</v>
      </c>
      <c r="I719" s="215" t="s">
        <v>186</v>
      </c>
      <c r="J719" s="215" t="s">
        <v>546</v>
      </c>
      <c r="K719" s="209"/>
    </row>
    <row r="720" spans="1:17" hidden="1">
      <c r="A720" s="195">
        <v>1</v>
      </c>
      <c r="B720" s="195">
        <v>2</v>
      </c>
      <c r="C720" s="195">
        <v>3</v>
      </c>
      <c r="D720" s="195">
        <v>4</v>
      </c>
      <c r="E720" s="195">
        <v>5</v>
      </c>
      <c r="F720" s="160"/>
      <c r="G720" s="160"/>
      <c r="H720" s="160"/>
      <c r="I720" s="217"/>
      <c r="J720" s="217"/>
    </row>
    <row r="721" spans="1:17" hidden="1">
      <c r="A721" s="260">
        <v>1</v>
      </c>
      <c r="B721" s="31"/>
      <c r="C721" s="260"/>
      <c r="D721" s="34"/>
      <c r="E721" s="258"/>
      <c r="I721" s="220"/>
      <c r="J721" s="220"/>
    </row>
    <row r="722" spans="1:17" s="160" customFormat="1" hidden="1">
      <c r="A722" s="260">
        <v>2</v>
      </c>
      <c r="B722" s="31"/>
      <c r="C722" s="260"/>
      <c r="D722" s="34"/>
      <c r="E722" s="258"/>
      <c r="F722" s="149"/>
      <c r="G722" s="149"/>
      <c r="H722" s="149"/>
      <c r="I722" s="220"/>
      <c r="J722" s="220"/>
      <c r="K722" s="161"/>
      <c r="O722" s="283"/>
      <c r="P722" s="283"/>
      <c r="Q722" s="283"/>
    </row>
    <row r="723" spans="1:17" hidden="1">
      <c r="A723" s="260">
        <v>3</v>
      </c>
      <c r="B723" s="31"/>
      <c r="C723" s="260"/>
      <c r="D723" s="34"/>
      <c r="E723" s="258"/>
      <c r="I723" s="220"/>
      <c r="J723" s="220"/>
      <c r="P723" s="188"/>
      <c r="Q723" s="290"/>
    </row>
    <row r="724" spans="1:17" hidden="1">
      <c r="A724" s="260">
        <v>4</v>
      </c>
      <c r="B724" s="31"/>
      <c r="C724" s="260"/>
      <c r="D724" s="34"/>
      <c r="E724" s="258"/>
      <c r="I724" s="220"/>
      <c r="J724" s="220"/>
      <c r="P724" s="188"/>
      <c r="Q724" s="290"/>
    </row>
    <row r="725" spans="1:17" hidden="1">
      <c r="A725" s="226"/>
      <c r="B725" s="227" t="s">
        <v>73</v>
      </c>
      <c r="C725" s="226" t="s">
        <v>74</v>
      </c>
      <c r="D725" s="226" t="s">
        <v>74</v>
      </c>
      <c r="E725" s="228">
        <f>SUM(E721:E724)</f>
        <v>0</v>
      </c>
      <c r="I725" s="217">
        <f>SUM(I721:I724)</f>
        <v>0</v>
      </c>
      <c r="J725" s="217">
        <f>SUM(J721:J724)</f>
        <v>0</v>
      </c>
      <c r="P725" s="188"/>
      <c r="Q725" s="290"/>
    </row>
    <row r="726" spans="1:17" hidden="1">
      <c r="A726" s="38"/>
      <c r="B726" s="32"/>
      <c r="C726" s="38"/>
      <c r="D726" s="38"/>
      <c r="E726" s="38"/>
      <c r="F726" s="38"/>
      <c r="P726" s="188"/>
      <c r="Q726" s="290"/>
    </row>
    <row r="727" spans="1:17" hidden="1">
      <c r="A727" s="2016" t="s">
        <v>491</v>
      </c>
      <c r="B727" s="2016"/>
      <c r="C727" s="2016"/>
      <c r="D727" s="2016"/>
      <c r="E727" s="2016"/>
      <c r="F727" s="2016"/>
      <c r="G727" s="2016"/>
      <c r="H727" s="2016"/>
      <c r="I727" s="2016"/>
      <c r="J727" s="2016"/>
      <c r="P727" s="188"/>
    </row>
    <row r="728" spans="1:17" hidden="1">
      <c r="A728" s="51"/>
      <c r="B728" s="32"/>
      <c r="C728" s="38"/>
      <c r="D728" s="38"/>
      <c r="E728" s="38"/>
      <c r="F728" s="38"/>
      <c r="P728" s="188"/>
    </row>
    <row r="729" spans="1:17" hidden="1">
      <c r="A729" s="51"/>
      <c r="B729" s="32"/>
      <c r="C729" s="38"/>
      <c r="D729" s="38"/>
      <c r="E729" s="38"/>
      <c r="F729" s="38"/>
      <c r="I729" s="1986" t="s">
        <v>545</v>
      </c>
      <c r="J729" s="1986"/>
      <c r="K729" s="210"/>
    </row>
    <row r="730" spans="1:17" ht="54" hidden="1">
      <c r="A730" s="260" t="s">
        <v>77</v>
      </c>
      <c r="B730" s="260" t="s">
        <v>67</v>
      </c>
      <c r="C730" s="260" t="s">
        <v>127</v>
      </c>
      <c r="D730" s="260" t="s">
        <v>490</v>
      </c>
      <c r="F730" s="38"/>
      <c r="I730" s="215" t="s">
        <v>186</v>
      </c>
      <c r="J730" s="215" t="s">
        <v>546</v>
      </c>
      <c r="P730" s="188"/>
    </row>
    <row r="731" spans="1:17" hidden="1">
      <c r="A731" s="195">
        <v>1</v>
      </c>
      <c r="B731" s="195">
        <v>2</v>
      </c>
      <c r="C731" s="195">
        <v>3</v>
      </c>
      <c r="D731" s="195">
        <v>4</v>
      </c>
      <c r="E731" s="160"/>
      <c r="F731" s="14"/>
      <c r="G731" s="160"/>
      <c r="H731" s="160"/>
      <c r="I731" s="217"/>
      <c r="J731" s="217"/>
      <c r="P731" s="188"/>
    </row>
    <row r="732" spans="1:17" hidden="1">
      <c r="A732" s="260"/>
      <c r="B732" s="36"/>
      <c r="C732" s="34"/>
      <c r="D732" s="258"/>
      <c r="F732" s="38"/>
      <c r="I732" s="220"/>
      <c r="J732" s="220"/>
      <c r="P732" s="188"/>
    </row>
    <row r="733" spans="1:17" s="160" customFormat="1" hidden="1">
      <c r="A733" s="260"/>
      <c r="B733" s="36"/>
      <c r="C733" s="34"/>
      <c r="D733" s="258"/>
      <c r="E733" s="149"/>
      <c r="F733" s="57"/>
      <c r="G733" s="149"/>
      <c r="H733" s="149"/>
      <c r="I733" s="220"/>
      <c r="J733" s="220"/>
      <c r="K733" s="161"/>
      <c r="O733" s="283"/>
      <c r="P733" s="281"/>
      <c r="Q733" s="283"/>
    </row>
    <row r="734" spans="1:17" hidden="1">
      <c r="A734" s="260"/>
      <c r="B734" s="36"/>
      <c r="C734" s="34"/>
      <c r="D734" s="258"/>
      <c r="F734" s="38"/>
      <c r="I734" s="220"/>
      <c r="J734" s="220"/>
      <c r="P734" s="188"/>
      <c r="Q734" s="290"/>
    </row>
    <row r="735" spans="1:17" hidden="1">
      <c r="A735" s="260"/>
      <c r="B735" s="36"/>
      <c r="C735" s="34"/>
      <c r="D735" s="258"/>
      <c r="F735" s="38"/>
      <c r="I735" s="220"/>
      <c r="J735" s="220"/>
      <c r="P735" s="188"/>
      <c r="Q735" s="290"/>
    </row>
    <row r="736" spans="1:17" hidden="1">
      <c r="A736" s="226"/>
      <c r="B736" s="227" t="s">
        <v>73</v>
      </c>
      <c r="C736" s="226" t="s">
        <v>74</v>
      </c>
      <c r="D736" s="228">
        <f>SUM(D732:D735)</f>
        <v>0</v>
      </c>
      <c r="F736" s="38"/>
      <c r="I736" s="217">
        <f>SUM(I732:I735)</f>
        <v>0</v>
      </c>
      <c r="J736" s="217">
        <f>SUM(J732:J735)</f>
        <v>0</v>
      </c>
      <c r="P736" s="188"/>
      <c r="Q736" s="290"/>
    </row>
    <row r="737" spans="1:17" hidden="1">
      <c r="A737" s="56"/>
      <c r="B737" s="32"/>
      <c r="C737" s="38"/>
      <c r="D737" s="38"/>
      <c r="E737" s="38"/>
      <c r="F737" s="38"/>
      <c r="P737" s="188"/>
      <c r="Q737" s="290"/>
    </row>
    <row r="738" spans="1:17" hidden="1">
      <c r="A738" s="2018" t="s">
        <v>521</v>
      </c>
      <c r="B738" s="2018"/>
      <c r="C738" s="2018"/>
      <c r="D738" s="2018"/>
      <c r="E738" s="2018"/>
      <c r="F738" s="2018"/>
      <c r="G738" s="2018"/>
      <c r="H738" s="2018"/>
      <c r="I738" s="2018"/>
      <c r="J738" s="2018"/>
      <c r="P738" s="188"/>
    </row>
    <row r="739" spans="1:17" hidden="1">
      <c r="A739" s="51"/>
      <c r="B739" s="32"/>
      <c r="C739" s="38"/>
      <c r="D739" s="38"/>
      <c r="E739" s="38"/>
      <c r="F739" s="38"/>
      <c r="P739" s="188"/>
    </row>
    <row r="740" spans="1:17" hidden="1">
      <c r="A740" s="51"/>
      <c r="B740" s="32"/>
      <c r="C740" s="38"/>
      <c r="D740" s="38"/>
      <c r="E740" s="38"/>
      <c r="F740" s="38"/>
      <c r="I740" s="1986" t="s">
        <v>545</v>
      </c>
      <c r="J740" s="1986"/>
      <c r="K740" s="211"/>
      <c r="P740" s="188"/>
    </row>
    <row r="741" spans="1:17" ht="54" hidden="1">
      <c r="A741" s="260" t="s">
        <v>77</v>
      </c>
      <c r="B741" s="260" t="s">
        <v>67</v>
      </c>
      <c r="C741" s="260" t="s">
        <v>127</v>
      </c>
      <c r="D741" s="260" t="s">
        <v>490</v>
      </c>
      <c r="F741" s="38"/>
      <c r="I741" s="215" t="s">
        <v>186</v>
      </c>
      <c r="J741" s="215" t="s">
        <v>546</v>
      </c>
      <c r="P741" s="188"/>
    </row>
    <row r="742" spans="1:17" hidden="1">
      <c r="A742" s="195">
        <v>1</v>
      </c>
      <c r="B742" s="195">
        <v>2</v>
      </c>
      <c r="C742" s="195">
        <v>3</v>
      </c>
      <c r="D742" s="195">
        <v>4</v>
      </c>
      <c r="E742" s="160"/>
      <c r="F742" s="14"/>
      <c r="G742" s="160"/>
      <c r="H742" s="160"/>
      <c r="I742" s="217"/>
      <c r="J742" s="217"/>
      <c r="P742" s="188"/>
    </row>
    <row r="743" spans="1:17" hidden="1">
      <c r="A743" s="260">
        <v>1</v>
      </c>
      <c r="B743" s="36"/>
      <c r="C743" s="34"/>
      <c r="D743" s="258"/>
      <c r="F743" s="38"/>
      <c r="G743" s="157"/>
      <c r="I743" s="220"/>
      <c r="J743" s="220"/>
      <c r="P743" s="188"/>
    </row>
    <row r="744" spans="1:17" s="160" customFormat="1" hidden="1">
      <c r="A744" s="260">
        <v>2</v>
      </c>
      <c r="B744" s="36"/>
      <c r="C744" s="34"/>
      <c r="D744" s="258"/>
      <c r="E744" s="149"/>
      <c r="F744" s="38"/>
      <c r="G744" s="149"/>
      <c r="H744" s="149"/>
      <c r="I744" s="220"/>
      <c r="J744" s="220"/>
      <c r="K744" s="161"/>
      <c r="O744" s="283"/>
      <c r="P744" s="281"/>
      <c r="Q744" s="283"/>
    </row>
    <row r="745" spans="1:17" hidden="1">
      <c r="A745" s="260"/>
      <c r="B745" s="36"/>
      <c r="C745" s="34"/>
      <c r="D745" s="258"/>
      <c r="F745" s="38"/>
      <c r="I745" s="220"/>
      <c r="J745" s="220"/>
      <c r="P745" s="188"/>
      <c r="Q745" s="290"/>
    </row>
    <row r="746" spans="1:17" hidden="1">
      <c r="A746" s="260"/>
      <c r="B746" s="36"/>
      <c r="C746" s="34"/>
      <c r="D746" s="258"/>
      <c r="F746" s="38"/>
      <c r="I746" s="220"/>
      <c r="J746" s="220"/>
      <c r="P746" s="188"/>
      <c r="Q746" s="290"/>
    </row>
    <row r="747" spans="1:17" hidden="1">
      <c r="A747" s="226"/>
      <c r="B747" s="227" t="s">
        <v>73</v>
      </c>
      <c r="C747" s="226" t="s">
        <v>74</v>
      </c>
      <c r="D747" s="228">
        <f>SUM(D743:D746)</f>
        <v>0</v>
      </c>
      <c r="F747" s="38"/>
      <c r="I747" s="217">
        <f>SUM(I743:I746)</f>
        <v>0</v>
      </c>
      <c r="J747" s="217">
        <f>SUM(J743:J746)</f>
        <v>0</v>
      </c>
      <c r="P747" s="188"/>
      <c r="Q747" s="290"/>
    </row>
    <row r="748" spans="1:17" hidden="1">
      <c r="A748" s="56"/>
      <c r="B748" s="32"/>
      <c r="C748" s="38"/>
      <c r="D748" s="38"/>
      <c r="E748" s="38"/>
      <c r="F748" s="38"/>
      <c r="P748" s="188"/>
      <c r="Q748" s="290"/>
    </row>
    <row r="749" spans="1:17" hidden="1">
      <c r="A749" s="2004" t="s">
        <v>523</v>
      </c>
      <c r="B749" s="2004"/>
      <c r="C749" s="2004"/>
      <c r="D749" s="2004"/>
      <c r="E749" s="2004"/>
      <c r="F749" s="2004"/>
      <c r="G749" s="2004"/>
      <c r="H749" s="2004"/>
      <c r="I749" s="2004"/>
      <c r="J749" s="2004"/>
      <c r="P749" s="188"/>
    </row>
    <row r="750" spans="1:17" hidden="1">
      <c r="A750" s="2012"/>
      <c r="B750" s="2012"/>
      <c r="C750" s="2012"/>
      <c r="D750" s="2012"/>
      <c r="E750" s="2012"/>
      <c r="F750" s="38"/>
      <c r="I750" s="1986" t="s">
        <v>545</v>
      </c>
      <c r="J750" s="1986"/>
      <c r="P750" s="188"/>
    </row>
    <row r="751" spans="1:17" ht="68.400000000000006" hidden="1">
      <c r="A751" s="260" t="s">
        <v>68</v>
      </c>
      <c r="B751" s="260" t="s">
        <v>67</v>
      </c>
      <c r="C751" s="260" t="s">
        <v>80</v>
      </c>
      <c r="D751" s="260" t="s">
        <v>128</v>
      </c>
      <c r="E751" s="260" t="s">
        <v>33</v>
      </c>
      <c r="I751" s="215" t="s">
        <v>186</v>
      </c>
      <c r="J751" s="215" t="s">
        <v>546</v>
      </c>
      <c r="P751" s="188"/>
    </row>
    <row r="752" spans="1:17" hidden="1">
      <c r="A752" s="195">
        <v>1</v>
      </c>
      <c r="B752" s="195">
        <v>2</v>
      </c>
      <c r="C752" s="195">
        <v>3</v>
      </c>
      <c r="D752" s="195">
        <v>4</v>
      </c>
      <c r="E752" s="195">
        <v>5</v>
      </c>
      <c r="F752" s="160"/>
      <c r="G752" s="160"/>
      <c r="H752" s="160"/>
      <c r="I752" s="217"/>
      <c r="J752" s="217"/>
      <c r="P752" s="188"/>
    </row>
    <row r="753" spans="1:17" hidden="1">
      <c r="A753" s="260"/>
      <c r="B753" s="31"/>
      <c r="C753" s="539"/>
      <c r="D753" s="538" t="e">
        <f>E753/C753</f>
        <v>#DIV/0!</v>
      </c>
      <c r="E753" s="538"/>
      <c r="I753" s="220"/>
      <c r="J753" s="220"/>
      <c r="P753" s="188"/>
    </row>
    <row r="754" spans="1:17" s="160" customFormat="1" hidden="1">
      <c r="A754" s="260"/>
      <c r="B754" s="31"/>
      <c r="C754" s="260"/>
      <c r="D754" s="258"/>
      <c r="E754" s="258"/>
      <c r="F754" s="149"/>
      <c r="G754" s="149"/>
      <c r="H754" s="149"/>
      <c r="I754" s="220"/>
      <c r="J754" s="220"/>
      <c r="K754" s="161"/>
      <c r="O754" s="283"/>
      <c r="P754" s="281"/>
      <c r="Q754" s="283"/>
    </row>
    <row r="755" spans="1:17" hidden="1">
      <c r="A755" s="260"/>
      <c r="B755" s="31"/>
      <c r="C755" s="260"/>
      <c r="D755" s="258"/>
      <c r="E755" s="258"/>
      <c r="I755" s="220"/>
      <c r="J755" s="220"/>
      <c r="P755" s="188"/>
      <c r="Q755" s="290"/>
    </row>
    <row r="756" spans="1:17" hidden="1">
      <c r="A756" s="260"/>
      <c r="B756" s="31"/>
      <c r="C756" s="260"/>
      <c r="D756" s="258"/>
      <c r="E756" s="258"/>
      <c r="I756" s="220"/>
      <c r="J756" s="220"/>
      <c r="P756" s="188"/>
      <c r="Q756" s="290"/>
    </row>
    <row r="757" spans="1:17" hidden="1">
      <c r="A757" s="226"/>
      <c r="B757" s="227" t="s">
        <v>73</v>
      </c>
      <c r="C757" s="226"/>
      <c r="D757" s="226" t="s">
        <v>74</v>
      </c>
      <c r="E757" s="228">
        <f>E756+E753+E754+E755</f>
        <v>0</v>
      </c>
      <c r="I757" s="217">
        <f>SUM(I753:I756)</f>
        <v>0</v>
      </c>
      <c r="J757" s="217">
        <f>SUM(J753:J756)</f>
        <v>0</v>
      </c>
      <c r="P757" s="188"/>
      <c r="Q757" s="290"/>
    </row>
    <row r="758" spans="1:17" hidden="1">
      <c r="A758" s="38"/>
      <c r="B758" s="32"/>
      <c r="C758" s="38"/>
      <c r="D758" s="38"/>
      <c r="E758" s="38"/>
      <c r="F758" s="38"/>
      <c r="P758" s="188"/>
      <c r="Q758" s="290"/>
    </row>
    <row r="759" spans="1:17" hidden="1">
      <c r="A759" s="2004" t="s">
        <v>524</v>
      </c>
      <c r="B759" s="2004"/>
      <c r="C759" s="2004"/>
      <c r="D759" s="2004"/>
      <c r="E759" s="2004"/>
      <c r="F759" s="2004"/>
      <c r="G759" s="2004"/>
      <c r="H759" s="2004"/>
      <c r="I759" s="2004"/>
      <c r="J759" s="2004"/>
      <c r="P759" s="188"/>
    </row>
    <row r="760" spans="1:17" hidden="1">
      <c r="A760" s="2012"/>
      <c r="B760" s="2012"/>
      <c r="C760" s="2012"/>
      <c r="D760" s="2012"/>
      <c r="E760" s="2012"/>
      <c r="F760" s="2012"/>
      <c r="I760" s="1986" t="s">
        <v>545</v>
      </c>
      <c r="J760" s="1986"/>
      <c r="P760" s="188"/>
    </row>
    <row r="761" spans="1:17" ht="54" hidden="1">
      <c r="A761" s="260" t="s">
        <v>77</v>
      </c>
      <c r="B761" s="260" t="s">
        <v>67</v>
      </c>
      <c r="C761" s="260" t="s">
        <v>131</v>
      </c>
      <c r="D761" s="260" t="s">
        <v>80</v>
      </c>
      <c r="E761" s="260" t="s">
        <v>132</v>
      </c>
      <c r="F761" s="260" t="s">
        <v>33</v>
      </c>
      <c r="I761" s="215" t="s">
        <v>186</v>
      </c>
      <c r="J761" s="215" t="s">
        <v>546</v>
      </c>
      <c r="K761" s="163"/>
      <c r="L761" s="163"/>
      <c r="P761" s="188"/>
    </row>
    <row r="762" spans="1:17" hidden="1">
      <c r="A762" s="195">
        <v>1</v>
      </c>
      <c r="B762" s="195">
        <v>2</v>
      </c>
      <c r="C762" s="195">
        <v>3</v>
      </c>
      <c r="D762" s="195">
        <v>4</v>
      </c>
      <c r="E762" s="195">
        <v>5</v>
      </c>
      <c r="F762" s="195">
        <v>6</v>
      </c>
      <c r="G762" s="160"/>
      <c r="H762" s="160"/>
      <c r="I762" s="217"/>
      <c r="J762" s="217"/>
      <c r="P762" s="188"/>
    </row>
    <row r="763" spans="1:17" hidden="1">
      <c r="A763" s="260">
        <v>1</v>
      </c>
      <c r="B763" s="31"/>
      <c r="C763" s="260"/>
      <c r="D763" s="260"/>
      <c r="E763" s="258"/>
      <c r="F763" s="258"/>
      <c r="I763" s="220"/>
      <c r="J763" s="220"/>
      <c r="P763" s="188"/>
    </row>
    <row r="764" spans="1:17" s="160" customFormat="1" hidden="1">
      <c r="A764" s="260">
        <v>2</v>
      </c>
      <c r="B764" s="31"/>
      <c r="C764" s="260"/>
      <c r="D764" s="260"/>
      <c r="E764" s="258"/>
      <c r="F764" s="258"/>
      <c r="G764" s="149"/>
      <c r="H764" s="149"/>
      <c r="I764" s="220"/>
      <c r="J764" s="220"/>
      <c r="K764" s="161"/>
      <c r="O764" s="283"/>
      <c r="P764" s="281"/>
      <c r="Q764" s="283"/>
    </row>
    <row r="765" spans="1:17" hidden="1">
      <c r="A765" s="260">
        <v>3</v>
      </c>
      <c r="B765" s="31"/>
      <c r="C765" s="260"/>
      <c r="D765" s="260"/>
      <c r="E765" s="258"/>
      <c r="F765" s="258"/>
      <c r="I765" s="220"/>
      <c r="J765" s="220"/>
      <c r="K765" s="158"/>
      <c r="P765" s="188"/>
      <c r="Q765" s="290"/>
    </row>
    <row r="766" spans="1:17" hidden="1">
      <c r="A766" s="260">
        <v>4</v>
      </c>
      <c r="B766" s="31"/>
      <c r="C766" s="260"/>
      <c r="D766" s="260"/>
      <c r="E766" s="258"/>
      <c r="F766" s="258"/>
      <c r="I766" s="220"/>
      <c r="J766" s="220"/>
      <c r="P766" s="188"/>
      <c r="Q766" s="290"/>
    </row>
    <row r="767" spans="1:17" hidden="1">
      <c r="A767" s="226"/>
      <c r="B767" s="227" t="s">
        <v>73</v>
      </c>
      <c r="C767" s="226" t="s">
        <v>74</v>
      </c>
      <c r="D767" s="226" t="s">
        <v>74</v>
      </c>
      <c r="E767" s="226" t="s">
        <v>74</v>
      </c>
      <c r="F767" s="228">
        <f>F766+F764+F765+F763</f>
        <v>0</v>
      </c>
      <c r="I767" s="217">
        <f>SUM(I763:I766)</f>
        <v>0</v>
      </c>
      <c r="J767" s="217">
        <f>SUM(J763:J766)</f>
        <v>0</v>
      </c>
      <c r="P767" s="188"/>
      <c r="Q767" s="290"/>
    </row>
    <row r="768" spans="1:17" hidden="1">
      <c r="A768" s="38"/>
      <c r="B768" s="32"/>
      <c r="C768" s="38"/>
      <c r="D768" s="38"/>
      <c r="E768" s="38"/>
      <c r="F768" s="57"/>
      <c r="P768" s="188"/>
      <c r="Q768" s="290"/>
    </row>
    <row r="769" spans="1:17" hidden="1">
      <c r="A769" s="2004" t="s">
        <v>525</v>
      </c>
      <c r="B769" s="2004"/>
      <c r="C769" s="2004"/>
      <c r="D769" s="2004"/>
      <c r="E769" s="2004"/>
      <c r="F769" s="2004"/>
      <c r="G769" s="2004"/>
      <c r="H769" s="2004"/>
      <c r="I769" s="2004"/>
      <c r="J769" s="2004"/>
      <c r="P769" s="188"/>
    </row>
    <row r="770" spans="1:17" hidden="1">
      <c r="A770" s="2012"/>
      <c r="B770" s="2012"/>
      <c r="C770" s="2012"/>
      <c r="D770" s="2012"/>
      <c r="E770" s="2012"/>
      <c r="F770" s="2012"/>
      <c r="I770" s="1986" t="s">
        <v>545</v>
      </c>
      <c r="J770" s="1986"/>
      <c r="P770" s="188"/>
    </row>
    <row r="771" spans="1:17" ht="54" hidden="1">
      <c r="A771" s="260" t="s">
        <v>77</v>
      </c>
      <c r="B771" s="260" t="s">
        <v>67</v>
      </c>
      <c r="C771" s="260" t="s">
        <v>131</v>
      </c>
      <c r="D771" s="260" t="s">
        <v>80</v>
      </c>
      <c r="E771" s="260" t="s">
        <v>132</v>
      </c>
      <c r="F771" s="260" t="s">
        <v>33</v>
      </c>
      <c r="I771" s="215" t="s">
        <v>186</v>
      </c>
      <c r="J771" s="215" t="s">
        <v>546</v>
      </c>
      <c r="K771" s="163"/>
      <c r="L771" s="163"/>
      <c r="P771" s="188"/>
    </row>
    <row r="772" spans="1:17" hidden="1">
      <c r="A772" s="195">
        <v>1</v>
      </c>
      <c r="B772" s="195">
        <v>2</v>
      </c>
      <c r="C772" s="195">
        <v>3</v>
      </c>
      <c r="D772" s="195">
        <v>4</v>
      </c>
      <c r="E772" s="195">
        <v>5</v>
      </c>
      <c r="F772" s="195">
        <v>6</v>
      </c>
      <c r="G772" s="160"/>
      <c r="H772" s="160"/>
      <c r="I772" s="217"/>
      <c r="J772" s="217"/>
      <c r="P772" s="188"/>
    </row>
    <row r="773" spans="1:17" hidden="1">
      <c r="A773" s="260">
        <v>1</v>
      </c>
      <c r="B773" s="31"/>
      <c r="C773" s="260"/>
      <c r="D773" s="260"/>
      <c r="E773" s="258" t="e">
        <f>F773/D773</f>
        <v>#DIV/0!</v>
      </c>
      <c r="F773" s="258"/>
      <c r="I773" s="220"/>
      <c r="J773" s="220"/>
      <c r="P773" s="188"/>
    </row>
    <row r="774" spans="1:17" s="160" customFormat="1" hidden="1">
      <c r="A774" s="260">
        <v>2</v>
      </c>
      <c r="B774" s="31"/>
      <c r="C774" s="35"/>
      <c r="D774" s="35"/>
      <c r="E774" s="258" t="e">
        <f t="shared" ref="E774:E776" si="17">F774/D774</f>
        <v>#DIV/0!</v>
      </c>
      <c r="F774" s="258"/>
      <c r="G774" s="149"/>
      <c r="H774" s="149"/>
      <c r="I774" s="220"/>
      <c r="J774" s="220"/>
      <c r="K774" s="161"/>
      <c r="O774" s="283"/>
      <c r="P774" s="281"/>
      <c r="Q774" s="283"/>
    </row>
    <row r="775" spans="1:17" hidden="1">
      <c r="A775" s="260"/>
      <c r="B775" s="31"/>
      <c r="C775" s="35"/>
      <c r="D775" s="35"/>
      <c r="E775" s="258" t="e">
        <f t="shared" si="17"/>
        <v>#DIV/0!</v>
      </c>
      <c r="F775" s="258"/>
      <c r="I775" s="220"/>
      <c r="J775" s="220"/>
      <c r="P775" s="188"/>
    </row>
    <row r="776" spans="1:17" hidden="1">
      <c r="A776" s="260">
        <v>3</v>
      </c>
      <c r="B776" s="31"/>
      <c r="C776" s="260"/>
      <c r="D776" s="260"/>
      <c r="E776" s="258" t="e">
        <f t="shared" si="17"/>
        <v>#DIV/0!</v>
      </c>
      <c r="F776" s="258"/>
      <c r="I776" s="220"/>
      <c r="J776" s="220"/>
      <c r="P776" s="188"/>
    </row>
    <row r="777" spans="1:17" hidden="1">
      <c r="A777" s="226"/>
      <c r="B777" s="227" t="s">
        <v>73</v>
      </c>
      <c r="C777" s="226" t="s">
        <v>74</v>
      </c>
      <c r="D777" s="226" t="s">
        <v>74</v>
      </c>
      <c r="E777" s="226" t="s">
        <v>74</v>
      </c>
      <c r="F777" s="228">
        <f>F776+F774+F773+F775</f>
        <v>0</v>
      </c>
      <c r="I777" s="217">
        <f>SUM(I773:I776)</f>
        <v>0</v>
      </c>
      <c r="J777" s="217">
        <f>SUM(J773:J776)</f>
        <v>0</v>
      </c>
      <c r="P777" s="188"/>
    </row>
    <row r="778" spans="1:17" hidden="1">
      <c r="A778" s="38"/>
      <c r="B778" s="32"/>
      <c r="C778" s="38"/>
      <c r="D778" s="38"/>
      <c r="E778" s="38"/>
      <c r="F778" s="57"/>
      <c r="P778" s="188"/>
    </row>
    <row r="779" spans="1:17" hidden="1">
      <c r="A779" s="2004" t="s">
        <v>526</v>
      </c>
      <c r="B779" s="2004"/>
      <c r="C779" s="2004"/>
      <c r="D779" s="2004"/>
      <c r="E779" s="2004"/>
      <c r="F779" s="2004"/>
      <c r="G779" s="2004"/>
      <c r="H779" s="2004"/>
      <c r="I779" s="2004"/>
      <c r="J779" s="2004"/>
      <c r="P779" s="188"/>
    </row>
    <row r="780" spans="1:17" hidden="1">
      <c r="A780" s="2012"/>
      <c r="B780" s="2012"/>
      <c r="C780" s="2012"/>
      <c r="D780" s="2012"/>
      <c r="E780" s="2012"/>
      <c r="F780" s="2012"/>
      <c r="I780" s="1986" t="s">
        <v>545</v>
      </c>
      <c r="J780" s="1986"/>
      <c r="P780" s="188"/>
    </row>
    <row r="781" spans="1:17" ht="54" hidden="1">
      <c r="A781" s="260" t="s">
        <v>77</v>
      </c>
      <c r="B781" s="260" t="s">
        <v>67</v>
      </c>
      <c r="C781" s="260" t="s">
        <v>131</v>
      </c>
      <c r="D781" s="260" t="s">
        <v>80</v>
      </c>
      <c r="E781" s="260" t="s">
        <v>132</v>
      </c>
      <c r="F781" s="260" t="s">
        <v>33</v>
      </c>
      <c r="I781" s="215" t="s">
        <v>186</v>
      </c>
      <c r="J781" s="215" t="s">
        <v>546</v>
      </c>
      <c r="K781" s="163"/>
      <c r="L781" s="163"/>
      <c r="P781" s="188"/>
    </row>
    <row r="782" spans="1:17" hidden="1">
      <c r="A782" s="195">
        <v>1</v>
      </c>
      <c r="B782" s="195">
        <v>2</v>
      </c>
      <c r="C782" s="195">
        <v>3</v>
      </c>
      <c r="D782" s="195">
        <v>4</v>
      </c>
      <c r="E782" s="195">
        <v>5</v>
      </c>
      <c r="F782" s="195">
        <v>6</v>
      </c>
      <c r="G782" s="160"/>
      <c r="H782" s="160"/>
      <c r="I782" s="217"/>
      <c r="J782" s="217"/>
      <c r="P782" s="188"/>
    </row>
    <row r="783" spans="1:17" hidden="1">
      <c r="A783" s="260">
        <v>1</v>
      </c>
      <c r="B783" s="31"/>
      <c r="C783" s="260"/>
      <c r="D783" s="260"/>
      <c r="E783" s="258" t="e">
        <f>F783/D783</f>
        <v>#DIV/0!</v>
      </c>
      <c r="F783" s="258"/>
      <c r="I783" s="220"/>
      <c r="J783" s="220"/>
      <c r="P783" s="188"/>
    </row>
    <row r="784" spans="1:17" s="160" customFormat="1" hidden="1">
      <c r="A784" s="260">
        <v>2</v>
      </c>
      <c r="B784" s="31"/>
      <c r="C784" s="35"/>
      <c r="D784" s="35"/>
      <c r="E784" s="258" t="e">
        <f t="shared" ref="E784:E786" si="18">F784/D784</f>
        <v>#DIV/0!</v>
      </c>
      <c r="F784" s="258"/>
      <c r="G784" s="149"/>
      <c r="H784" s="149"/>
      <c r="I784" s="220"/>
      <c r="J784" s="220"/>
      <c r="K784" s="161"/>
      <c r="O784" s="283"/>
      <c r="P784" s="281"/>
      <c r="Q784" s="283"/>
    </row>
    <row r="785" spans="1:17" hidden="1">
      <c r="A785" s="260"/>
      <c r="B785" s="31"/>
      <c r="C785" s="35"/>
      <c r="D785" s="35"/>
      <c r="E785" s="258" t="e">
        <f t="shared" si="18"/>
        <v>#DIV/0!</v>
      </c>
      <c r="F785" s="258"/>
      <c r="I785" s="220"/>
      <c r="J785" s="220"/>
      <c r="P785" s="188"/>
    </row>
    <row r="786" spans="1:17" hidden="1">
      <c r="A786" s="260">
        <v>3</v>
      </c>
      <c r="B786" s="31"/>
      <c r="C786" s="260"/>
      <c r="D786" s="260"/>
      <c r="E786" s="258" t="e">
        <f t="shared" si="18"/>
        <v>#DIV/0!</v>
      </c>
      <c r="F786" s="258"/>
      <c r="I786" s="220"/>
      <c r="J786" s="220"/>
      <c r="P786" s="188"/>
    </row>
    <row r="787" spans="1:17" hidden="1">
      <c r="A787" s="226"/>
      <c r="B787" s="227" t="s">
        <v>73</v>
      </c>
      <c r="C787" s="226" t="s">
        <v>74</v>
      </c>
      <c r="D787" s="226" t="s">
        <v>74</v>
      </c>
      <c r="E787" s="226" t="s">
        <v>74</v>
      </c>
      <c r="F787" s="228">
        <f>F786+F784+F783+F785</f>
        <v>0</v>
      </c>
      <c r="I787" s="217">
        <f>SUM(I783:I786)</f>
        <v>0</v>
      </c>
      <c r="J787" s="217">
        <f>SUM(J783:J786)</f>
        <v>0</v>
      </c>
      <c r="P787" s="188"/>
    </row>
    <row r="788" spans="1:17" hidden="1">
      <c r="A788" s="38"/>
      <c r="B788" s="32"/>
      <c r="C788" s="38"/>
      <c r="D788" s="38"/>
      <c r="E788" s="38"/>
      <c r="F788" s="57"/>
      <c r="P788" s="188"/>
    </row>
    <row r="789" spans="1:17" hidden="1">
      <c r="A789" s="2004" t="s">
        <v>527</v>
      </c>
      <c r="B789" s="2004"/>
      <c r="C789" s="2004"/>
      <c r="D789" s="2004"/>
      <c r="E789" s="2004"/>
      <c r="F789" s="2004"/>
      <c r="G789" s="2004"/>
      <c r="H789" s="2004"/>
      <c r="I789" s="2004"/>
      <c r="J789" s="2004"/>
      <c r="P789" s="188"/>
    </row>
    <row r="790" spans="1:17" hidden="1">
      <c r="A790" s="2012"/>
      <c r="B790" s="2012"/>
      <c r="C790" s="2012"/>
      <c r="D790" s="2012"/>
      <c r="E790" s="2012"/>
      <c r="F790" s="2012"/>
      <c r="I790" s="1986" t="s">
        <v>545</v>
      </c>
      <c r="J790" s="1986"/>
      <c r="P790" s="188"/>
    </row>
    <row r="791" spans="1:17" ht="54" hidden="1">
      <c r="A791" s="260" t="s">
        <v>77</v>
      </c>
      <c r="B791" s="260" t="s">
        <v>67</v>
      </c>
      <c r="C791" s="260" t="s">
        <v>131</v>
      </c>
      <c r="D791" s="260" t="s">
        <v>80</v>
      </c>
      <c r="E791" s="260" t="s">
        <v>132</v>
      </c>
      <c r="F791" s="260" t="s">
        <v>33</v>
      </c>
      <c r="I791" s="215" t="s">
        <v>186</v>
      </c>
      <c r="J791" s="215" t="s">
        <v>546</v>
      </c>
      <c r="K791" s="163"/>
      <c r="L791" s="163"/>
      <c r="P791" s="188"/>
    </row>
    <row r="792" spans="1:17" hidden="1">
      <c r="A792" s="194">
        <v>1</v>
      </c>
      <c r="B792" s="194">
        <v>2</v>
      </c>
      <c r="C792" s="194">
        <v>3</v>
      </c>
      <c r="D792" s="194">
        <v>4</v>
      </c>
      <c r="E792" s="195">
        <v>5</v>
      </c>
      <c r="F792" s="195">
        <v>6</v>
      </c>
      <c r="G792" s="25"/>
      <c r="H792" s="25"/>
      <c r="I792" s="217"/>
      <c r="J792" s="217"/>
      <c r="P792" s="188"/>
    </row>
    <row r="793" spans="1:17" hidden="1">
      <c r="A793" s="260">
        <v>1</v>
      </c>
      <c r="B793" s="31"/>
      <c r="C793" s="260"/>
      <c r="D793" s="260"/>
      <c r="E793" s="258" t="e">
        <f>F793/D793</f>
        <v>#DIV/0!</v>
      </c>
      <c r="F793" s="258"/>
      <c r="I793" s="220"/>
      <c r="J793" s="220"/>
      <c r="P793" s="188"/>
    </row>
    <row r="794" spans="1:17" s="25" customFormat="1" hidden="1">
      <c r="A794" s="260">
        <v>2</v>
      </c>
      <c r="B794" s="31"/>
      <c r="C794" s="35"/>
      <c r="D794" s="35"/>
      <c r="E794" s="258" t="e">
        <f t="shared" ref="E794:E796" si="19">F794/D794</f>
        <v>#DIV/0!</v>
      </c>
      <c r="F794" s="258"/>
      <c r="G794" s="149"/>
      <c r="H794" s="149"/>
      <c r="I794" s="220"/>
      <c r="J794" s="220"/>
      <c r="K794" s="162"/>
      <c r="O794" s="287"/>
      <c r="P794" s="282"/>
      <c r="Q794" s="287"/>
    </row>
    <row r="795" spans="1:17" hidden="1">
      <c r="A795" s="260"/>
      <c r="B795" s="31"/>
      <c r="C795" s="35"/>
      <c r="D795" s="35"/>
      <c r="E795" s="258" t="e">
        <f t="shared" si="19"/>
        <v>#DIV/0!</v>
      </c>
      <c r="F795" s="258"/>
      <c r="I795" s="220"/>
      <c r="J795" s="220"/>
      <c r="P795" s="188"/>
    </row>
    <row r="796" spans="1:17" hidden="1">
      <c r="A796" s="260">
        <v>3</v>
      </c>
      <c r="B796" s="31"/>
      <c r="C796" s="260"/>
      <c r="D796" s="260"/>
      <c r="E796" s="258" t="e">
        <f t="shared" si="19"/>
        <v>#DIV/0!</v>
      </c>
      <c r="F796" s="258"/>
      <c r="I796" s="220"/>
      <c r="J796" s="220"/>
      <c r="P796" s="188"/>
    </row>
    <row r="797" spans="1:17" hidden="1">
      <c r="A797" s="226"/>
      <c r="B797" s="227" t="s">
        <v>73</v>
      </c>
      <c r="C797" s="226" t="s">
        <v>74</v>
      </c>
      <c r="D797" s="226" t="s">
        <v>74</v>
      </c>
      <c r="E797" s="226" t="s">
        <v>74</v>
      </c>
      <c r="F797" s="228">
        <f>F796+F794+F793+F795</f>
        <v>0</v>
      </c>
      <c r="I797" s="217">
        <f>SUM(I793:I796)</f>
        <v>0</v>
      </c>
      <c r="J797" s="217">
        <f>SUM(J793:J796)</f>
        <v>0</v>
      </c>
      <c r="P797" s="188"/>
    </row>
    <row r="798" spans="1:17" hidden="1">
      <c r="A798" s="38"/>
      <c r="B798" s="32"/>
      <c r="C798" s="38"/>
      <c r="D798" s="38"/>
      <c r="E798" s="38"/>
      <c r="F798" s="57"/>
      <c r="P798" s="188"/>
    </row>
    <row r="799" spans="1:17" hidden="1">
      <c r="A799" s="2004" t="s">
        <v>528</v>
      </c>
      <c r="B799" s="2004"/>
      <c r="C799" s="2004"/>
      <c r="D799" s="2004"/>
      <c r="E799" s="2004"/>
      <c r="F799" s="2004"/>
      <c r="G799" s="2004"/>
      <c r="H799" s="2004"/>
      <c r="I799" s="2004"/>
      <c r="J799" s="2004"/>
      <c r="P799" s="188"/>
    </row>
    <row r="800" spans="1:17" hidden="1">
      <c r="A800" s="2012"/>
      <c r="B800" s="2012"/>
      <c r="C800" s="2012"/>
      <c r="D800" s="2012"/>
      <c r="E800" s="2012"/>
      <c r="F800" s="2012"/>
      <c r="I800" s="1986" t="s">
        <v>545</v>
      </c>
      <c r="J800" s="1986"/>
      <c r="P800" s="188"/>
    </row>
    <row r="801" spans="1:17" ht="54" hidden="1">
      <c r="A801" s="260" t="s">
        <v>77</v>
      </c>
      <c r="B801" s="260" t="s">
        <v>67</v>
      </c>
      <c r="C801" s="260" t="s">
        <v>131</v>
      </c>
      <c r="D801" s="260" t="s">
        <v>80</v>
      </c>
      <c r="E801" s="260" t="s">
        <v>132</v>
      </c>
      <c r="F801" s="260" t="s">
        <v>33</v>
      </c>
      <c r="I801" s="215" t="s">
        <v>186</v>
      </c>
      <c r="J801" s="215" t="s">
        <v>546</v>
      </c>
      <c r="K801" s="163"/>
      <c r="L801" s="187"/>
      <c r="P801" s="188"/>
    </row>
    <row r="802" spans="1:17" hidden="1">
      <c r="A802" s="195">
        <v>1</v>
      </c>
      <c r="B802" s="195">
        <v>2</v>
      </c>
      <c r="C802" s="195">
        <v>3</v>
      </c>
      <c r="D802" s="195">
        <v>4</v>
      </c>
      <c r="E802" s="195">
        <v>5</v>
      </c>
      <c r="F802" s="195">
        <v>6</v>
      </c>
      <c r="G802" s="160"/>
      <c r="H802" s="160"/>
      <c r="I802" s="217"/>
      <c r="J802" s="217"/>
      <c r="P802" s="188"/>
    </row>
    <row r="803" spans="1:17" hidden="1">
      <c r="A803" s="260">
        <v>1</v>
      </c>
      <c r="B803" s="31"/>
      <c r="C803" s="260"/>
      <c r="D803" s="260"/>
      <c r="E803" s="258" t="e">
        <f>F803/D803</f>
        <v>#DIV/0!</v>
      </c>
      <c r="F803" s="258"/>
      <c r="I803" s="220"/>
      <c r="J803" s="220"/>
      <c r="P803" s="188"/>
    </row>
    <row r="804" spans="1:17" s="160" customFormat="1" hidden="1">
      <c r="A804" s="260">
        <v>2</v>
      </c>
      <c r="B804" s="31"/>
      <c r="C804" s="35"/>
      <c r="D804" s="35"/>
      <c r="E804" s="258" t="e">
        <f t="shared" ref="E804:E806" si="20">F804/D804</f>
        <v>#DIV/0!</v>
      </c>
      <c r="F804" s="258"/>
      <c r="G804" s="149"/>
      <c r="H804" s="149"/>
      <c r="I804" s="220"/>
      <c r="J804" s="220"/>
      <c r="K804" s="161"/>
      <c r="O804" s="283"/>
      <c r="P804" s="281"/>
      <c r="Q804" s="283"/>
    </row>
    <row r="805" spans="1:17" hidden="1">
      <c r="A805" s="260"/>
      <c r="B805" s="31"/>
      <c r="C805" s="35"/>
      <c r="D805" s="35"/>
      <c r="E805" s="258" t="e">
        <f t="shared" si="20"/>
        <v>#DIV/0!</v>
      </c>
      <c r="F805" s="258"/>
      <c r="I805" s="220"/>
      <c r="J805" s="220"/>
      <c r="P805" s="188"/>
    </row>
    <row r="806" spans="1:17" hidden="1">
      <c r="A806" s="260">
        <v>3</v>
      </c>
      <c r="B806" s="31"/>
      <c r="C806" s="260"/>
      <c r="D806" s="260"/>
      <c r="E806" s="258" t="e">
        <f t="shared" si="20"/>
        <v>#DIV/0!</v>
      </c>
      <c r="F806" s="258"/>
      <c r="I806" s="220"/>
      <c r="J806" s="220"/>
      <c r="P806" s="188"/>
    </row>
    <row r="807" spans="1:17" hidden="1">
      <c r="A807" s="226"/>
      <c r="B807" s="227" t="s">
        <v>73</v>
      </c>
      <c r="C807" s="226" t="s">
        <v>74</v>
      </c>
      <c r="D807" s="226" t="s">
        <v>74</v>
      </c>
      <c r="E807" s="226" t="s">
        <v>74</v>
      </c>
      <c r="F807" s="228">
        <f>F806+F804+F803+F805</f>
        <v>0</v>
      </c>
      <c r="I807" s="217">
        <f>SUM(I803:I806)</f>
        <v>0</v>
      </c>
      <c r="J807" s="217">
        <f>SUM(J803:J806)</f>
        <v>0</v>
      </c>
      <c r="P807" s="188"/>
    </row>
    <row r="808" spans="1:17" hidden="1">
      <c r="A808" s="38"/>
      <c r="B808" s="32"/>
      <c r="C808" s="38"/>
      <c r="D808" s="38"/>
      <c r="E808" s="38"/>
      <c r="F808" s="57"/>
      <c r="P808" s="188"/>
    </row>
    <row r="809" spans="1:17" hidden="1">
      <c r="A809" s="2004" t="s">
        <v>529</v>
      </c>
      <c r="B809" s="2004"/>
      <c r="C809" s="2004"/>
      <c r="D809" s="2004"/>
      <c r="E809" s="2004"/>
      <c r="F809" s="2004"/>
      <c r="G809" s="2004"/>
      <c r="H809" s="2004"/>
      <c r="I809" s="2004"/>
      <c r="J809" s="2004"/>
      <c r="P809" s="188"/>
    </row>
    <row r="810" spans="1:17" hidden="1">
      <c r="A810" s="2012"/>
      <c r="B810" s="2012"/>
      <c r="C810" s="2012"/>
      <c r="D810" s="2012"/>
      <c r="E810" s="2012"/>
      <c r="F810" s="2012"/>
      <c r="I810" s="1986" t="s">
        <v>545</v>
      </c>
      <c r="J810" s="1986"/>
      <c r="P810" s="188"/>
    </row>
    <row r="811" spans="1:17" ht="54" hidden="1">
      <c r="A811" s="260" t="s">
        <v>77</v>
      </c>
      <c r="B811" s="260" t="s">
        <v>67</v>
      </c>
      <c r="C811" s="260" t="s">
        <v>131</v>
      </c>
      <c r="D811" s="260" t="s">
        <v>80</v>
      </c>
      <c r="E811" s="260" t="s">
        <v>132</v>
      </c>
      <c r="F811" s="260" t="s">
        <v>33</v>
      </c>
      <c r="I811" s="215" t="s">
        <v>186</v>
      </c>
      <c r="J811" s="215" t="s">
        <v>546</v>
      </c>
      <c r="K811" s="163"/>
      <c r="L811" s="187"/>
      <c r="P811" s="188"/>
    </row>
    <row r="812" spans="1:17" hidden="1">
      <c r="A812" s="195">
        <v>1</v>
      </c>
      <c r="B812" s="195">
        <v>2</v>
      </c>
      <c r="C812" s="195">
        <v>3</v>
      </c>
      <c r="D812" s="195">
        <v>4</v>
      </c>
      <c r="E812" s="195">
        <v>5</v>
      </c>
      <c r="F812" s="195">
        <v>6</v>
      </c>
      <c r="G812" s="160"/>
      <c r="H812" s="160"/>
      <c r="I812" s="217"/>
      <c r="J812" s="217"/>
      <c r="P812" s="188"/>
    </row>
    <row r="813" spans="1:17" hidden="1">
      <c r="A813" s="260">
        <v>1</v>
      </c>
      <c r="B813" s="31" t="s">
        <v>543</v>
      </c>
      <c r="C813" s="260"/>
      <c r="D813" s="260"/>
      <c r="E813" s="258" t="e">
        <f>F813/D813</f>
        <v>#DIV/0!</v>
      </c>
      <c r="F813" s="258"/>
      <c r="I813" s="220"/>
      <c r="J813" s="220"/>
      <c r="P813" s="188"/>
    </row>
    <row r="814" spans="1:17" s="160" customFormat="1" hidden="1">
      <c r="A814" s="260">
        <v>2</v>
      </c>
      <c r="B814" s="31" t="s">
        <v>544</v>
      </c>
      <c r="C814" s="35"/>
      <c r="D814" s="35"/>
      <c r="E814" s="258" t="e">
        <f t="shared" ref="E814:E816" si="21">F814/D814</f>
        <v>#DIV/0!</v>
      </c>
      <c r="F814" s="258"/>
      <c r="G814" s="149"/>
      <c r="H814" s="149"/>
      <c r="I814" s="220"/>
      <c r="J814" s="220"/>
      <c r="K814" s="161"/>
      <c r="O814" s="283"/>
      <c r="P814" s="281"/>
      <c r="Q814" s="283"/>
    </row>
    <row r="815" spans="1:17" hidden="1">
      <c r="A815" s="260">
        <v>3</v>
      </c>
      <c r="B815" s="31"/>
      <c r="C815" s="260"/>
      <c r="D815" s="260"/>
      <c r="E815" s="258" t="e">
        <f t="shared" si="21"/>
        <v>#DIV/0!</v>
      </c>
      <c r="F815" s="258"/>
      <c r="I815" s="220"/>
      <c r="J815" s="220"/>
      <c r="P815" s="188"/>
      <c r="Q815" s="290"/>
    </row>
    <row r="816" spans="1:17" hidden="1">
      <c r="A816" s="260">
        <v>4</v>
      </c>
      <c r="B816" s="31"/>
      <c r="C816" s="260"/>
      <c r="D816" s="260"/>
      <c r="E816" s="258" t="e">
        <f t="shared" si="21"/>
        <v>#DIV/0!</v>
      </c>
      <c r="F816" s="258"/>
      <c r="I816" s="220"/>
      <c r="J816" s="220"/>
      <c r="P816" s="188"/>
      <c r="Q816" s="290"/>
    </row>
    <row r="817" spans="1:17" hidden="1">
      <c r="A817" s="226"/>
      <c r="B817" s="227" t="s">
        <v>73</v>
      </c>
      <c r="C817" s="226" t="s">
        <v>74</v>
      </c>
      <c r="D817" s="226" t="s">
        <v>74</v>
      </c>
      <c r="E817" s="226" t="s">
        <v>74</v>
      </c>
      <c r="F817" s="228">
        <f>F816+F814+F813+F815</f>
        <v>0</v>
      </c>
      <c r="I817" s="217">
        <f>SUM(I813:I816)</f>
        <v>0</v>
      </c>
      <c r="J817" s="217">
        <f>SUM(J813:J816)</f>
        <v>0</v>
      </c>
      <c r="K817" s="158"/>
      <c r="P817" s="188"/>
      <c r="Q817" s="290"/>
    </row>
    <row r="818" spans="1:17" hidden="1">
      <c r="A818" s="38"/>
      <c r="B818" s="32"/>
      <c r="C818" s="38"/>
      <c r="D818" s="38"/>
      <c r="E818" s="38"/>
      <c r="F818" s="57"/>
      <c r="P818" s="188"/>
      <c r="Q818" s="290"/>
    </row>
    <row r="819" spans="1:17" hidden="1">
      <c r="A819" s="2004" t="s">
        <v>522</v>
      </c>
      <c r="B819" s="2004"/>
      <c r="C819" s="2004"/>
      <c r="D819" s="2004"/>
      <c r="E819" s="2004"/>
      <c r="F819" s="2004"/>
      <c r="G819" s="2004"/>
      <c r="H819" s="2004"/>
      <c r="I819" s="2004"/>
      <c r="J819" s="2004"/>
      <c r="P819" s="188"/>
      <c r="Q819" s="290"/>
    </row>
    <row r="820" spans="1:17" hidden="1">
      <c r="A820" s="2012"/>
      <c r="B820" s="2012"/>
      <c r="C820" s="2012"/>
      <c r="D820" s="2012"/>
      <c r="E820" s="2012"/>
      <c r="F820" s="38"/>
      <c r="I820" s="1986" t="s">
        <v>545</v>
      </c>
      <c r="J820" s="1986"/>
      <c r="O820" s="188"/>
    </row>
    <row r="821" spans="1:17" ht="68.400000000000006" hidden="1">
      <c r="A821" s="260" t="s">
        <v>68</v>
      </c>
      <c r="B821" s="260" t="s">
        <v>67</v>
      </c>
      <c r="C821" s="260" t="s">
        <v>80</v>
      </c>
      <c r="D821" s="260" t="s">
        <v>128</v>
      </c>
      <c r="E821" s="260" t="s">
        <v>33</v>
      </c>
      <c r="I821" s="215" t="s">
        <v>186</v>
      </c>
      <c r="J821" s="215" t="s">
        <v>546</v>
      </c>
      <c r="K821" s="163"/>
      <c r="O821" s="188"/>
    </row>
    <row r="822" spans="1:17" hidden="1">
      <c r="A822" s="195">
        <v>1</v>
      </c>
      <c r="B822" s="195">
        <v>2</v>
      </c>
      <c r="C822" s="195">
        <v>3</v>
      </c>
      <c r="D822" s="195">
        <v>4</v>
      </c>
      <c r="E822" s="195">
        <v>5</v>
      </c>
      <c r="F822" s="160"/>
      <c r="G822" s="160"/>
      <c r="H822" s="160"/>
      <c r="I822" s="217"/>
      <c r="J822" s="217"/>
      <c r="O822" s="188"/>
    </row>
    <row r="823" spans="1:17" hidden="1">
      <c r="A823" s="260">
        <v>1</v>
      </c>
      <c r="B823" s="31" t="s">
        <v>137</v>
      </c>
      <c r="C823" s="260"/>
      <c r="D823" s="258" t="e">
        <f>E823/C823</f>
        <v>#DIV/0!</v>
      </c>
      <c r="E823" s="258"/>
      <c r="I823" s="220"/>
      <c r="J823" s="220"/>
      <c r="O823" s="188"/>
    </row>
    <row r="824" spans="1:17" s="160" customFormat="1" hidden="1">
      <c r="A824" s="260">
        <v>2</v>
      </c>
      <c r="B824" s="31" t="s">
        <v>136</v>
      </c>
      <c r="C824" s="260"/>
      <c r="D824" s="258" t="e">
        <f>E824/C824</f>
        <v>#DIV/0!</v>
      </c>
      <c r="E824" s="258"/>
      <c r="F824" s="149"/>
      <c r="G824" s="149"/>
      <c r="H824" s="149"/>
      <c r="I824" s="220"/>
      <c r="J824" s="220"/>
      <c r="K824" s="161"/>
      <c r="O824" s="281"/>
      <c r="P824" s="283"/>
      <c r="Q824" s="283"/>
    </row>
    <row r="825" spans="1:17" hidden="1">
      <c r="A825" s="260">
        <v>3</v>
      </c>
      <c r="B825" s="31" t="s">
        <v>138</v>
      </c>
      <c r="C825" s="260"/>
      <c r="D825" s="258" t="e">
        <f>E825/C825</f>
        <v>#DIV/0!</v>
      </c>
      <c r="E825" s="258"/>
      <c r="I825" s="220"/>
      <c r="J825" s="220"/>
      <c r="O825" s="188"/>
    </row>
    <row r="826" spans="1:17" hidden="1">
      <c r="A826" s="260">
        <v>4</v>
      </c>
      <c r="B826" s="31" t="s">
        <v>139</v>
      </c>
      <c r="C826" s="260"/>
      <c r="D826" s="258" t="e">
        <f>E826/C826</f>
        <v>#DIV/0!</v>
      </c>
      <c r="E826" s="258"/>
      <c r="I826" s="220"/>
      <c r="J826" s="220"/>
      <c r="O826" s="188"/>
    </row>
    <row r="827" spans="1:17" hidden="1">
      <c r="A827" s="226"/>
      <c r="B827" s="227" t="s">
        <v>73</v>
      </c>
      <c r="C827" s="226"/>
      <c r="D827" s="226" t="s">
        <v>74</v>
      </c>
      <c r="E827" s="228">
        <f>E826+E825+E824+E823</f>
        <v>0</v>
      </c>
      <c r="I827" s="217">
        <f>SUM(I823:I826)</f>
        <v>0</v>
      </c>
      <c r="J827" s="217">
        <f>SUM(J823:J826)</f>
        <v>0</v>
      </c>
      <c r="O827" s="188"/>
    </row>
    <row r="828" spans="1:17" hidden="1">
      <c r="A828" s="56"/>
      <c r="B828" s="32"/>
      <c r="C828" s="38"/>
      <c r="D828" s="38"/>
      <c r="E828" s="38"/>
      <c r="F828" s="57"/>
      <c r="O828" s="188"/>
    </row>
    <row r="829" spans="1:17" hidden="1">
      <c r="A829" s="2004" t="s">
        <v>531</v>
      </c>
      <c r="B829" s="2004"/>
      <c r="C829" s="2004"/>
      <c r="D829" s="2004"/>
      <c r="E829" s="2004"/>
      <c r="F829" s="2004"/>
      <c r="G829" s="2004"/>
      <c r="H829" s="2004"/>
      <c r="I829" s="2004"/>
      <c r="J829" s="2004"/>
      <c r="O829" s="188"/>
    </row>
    <row r="830" spans="1:17" hidden="1">
      <c r="A830" s="51"/>
      <c r="B830" s="32"/>
      <c r="C830" s="38"/>
      <c r="D830" s="38"/>
      <c r="E830" s="38"/>
      <c r="F830" s="38"/>
      <c r="P830" s="188"/>
    </row>
    <row r="831" spans="1:17" hidden="1">
      <c r="A831" s="51"/>
      <c r="B831" s="32"/>
      <c r="C831" s="38"/>
      <c r="D831" s="38"/>
      <c r="E831" s="38"/>
      <c r="F831" s="38"/>
      <c r="I831" s="1986" t="s">
        <v>545</v>
      </c>
      <c r="J831" s="1986"/>
      <c r="K831" s="210"/>
    </row>
    <row r="832" spans="1:17" ht="54" hidden="1">
      <c r="A832" s="260" t="s">
        <v>77</v>
      </c>
      <c r="B832" s="260" t="s">
        <v>67</v>
      </c>
      <c r="C832" s="260" t="s">
        <v>127</v>
      </c>
      <c r="D832" s="260" t="s">
        <v>490</v>
      </c>
      <c r="F832" s="38"/>
      <c r="I832" s="215" t="s">
        <v>186</v>
      </c>
      <c r="J832" s="215" t="s">
        <v>546</v>
      </c>
      <c r="P832" s="188"/>
    </row>
    <row r="833" spans="1:17" hidden="1">
      <c r="A833" s="195">
        <v>1</v>
      </c>
      <c r="B833" s="195">
        <v>2</v>
      </c>
      <c r="C833" s="195">
        <v>3</v>
      </c>
      <c r="D833" s="195">
        <v>4</v>
      </c>
      <c r="E833" s="160"/>
      <c r="F833" s="14"/>
      <c r="G833" s="160"/>
      <c r="H833" s="160"/>
      <c r="I833" s="217"/>
      <c r="J833" s="217"/>
      <c r="P833" s="188"/>
    </row>
    <row r="834" spans="1:17" hidden="1">
      <c r="A834" s="260"/>
      <c r="B834" s="36"/>
      <c r="C834" s="34"/>
      <c r="D834" s="258"/>
      <c r="F834" s="38"/>
      <c r="I834" s="220"/>
      <c r="J834" s="220"/>
      <c r="P834" s="188"/>
    </row>
    <row r="835" spans="1:17" s="160" customFormat="1" hidden="1">
      <c r="A835" s="260"/>
      <c r="B835" s="36"/>
      <c r="C835" s="34"/>
      <c r="D835" s="258"/>
      <c r="E835" s="149"/>
      <c r="F835" s="57"/>
      <c r="G835" s="149"/>
      <c r="H835" s="149"/>
      <c r="I835" s="220"/>
      <c r="J835" s="220"/>
      <c r="K835" s="161"/>
      <c r="O835" s="283"/>
      <c r="P835" s="281"/>
      <c r="Q835" s="283"/>
    </row>
    <row r="836" spans="1:17" hidden="1">
      <c r="A836" s="260"/>
      <c r="B836" s="36"/>
      <c r="C836" s="34"/>
      <c r="D836" s="258"/>
      <c r="F836" s="38"/>
      <c r="I836" s="220"/>
      <c r="J836" s="220"/>
      <c r="P836" s="188"/>
      <c r="Q836" s="290"/>
    </row>
    <row r="837" spans="1:17" hidden="1">
      <c r="A837" s="260"/>
      <c r="B837" s="36"/>
      <c r="C837" s="34"/>
      <c r="D837" s="258"/>
      <c r="F837" s="38"/>
      <c r="I837" s="220"/>
      <c r="J837" s="220"/>
      <c r="P837" s="188"/>
      <c r="Q837" s="290"/>
    </row>
    <row r="838" spans="1:17" hidden="1">
      <c r="A838" s="226"/>
      <c r="B838" s="227" t="s">
        <v>73</v>
      </c>
      <c r="C838" s="226" t="s">
        <v>74</v>
      </c>
      <c r="D838" s="228">
        <f>SUM(D834:D837)</f>
        <v>0</v>
      </c>
      <c r="F838" s="38"/>
      <c r="I838" s="217">
        <f>SUM(I834:I837)</f>
        <v>0</v>
      </c>
      <c r="J838" s="217">
        <f>SUM(J834:J837)</f>
        <v>0</v>
      </c>
      <c r="P838" s="188"/>
      <c r="Q838" s="290"/>
    </row>
    <row r="839" spans="1:17" hidden="1">
      <c r="A839" s="56"/>
      <c r="B839" s="32"/>
      <c r="C839" s="38"/>
      <c r="D839" s="38"/>
      <c r="E839" s="38"/>
      <c r="F839" s="57"/>
      <c r="P839" s="188"/>
      <c r="Q839" s="290"/>
    </row>
    <row r="840" spans="1:17" hidden="1">
      <c r="A840" s="2014" t="s">
        <v>611</v>
      </c>
      <c r="B840" s="2014"/>
      <c r="C840" s="2014"/>
      <c r="D840" s="2014"/>
      <c r="E840" s="2014"/>
      <c r="F840" s="2014"/>
      <c r="G840" s="2014"/>
      <c r="H840" s="2014"/>
      <c r="I840" s="2014"/>
      <c r="J840" s="2014"/>
      <c r="P840" s="188"/>
    </row>
    <row r="841" spans="1:17" hidden="1">
      <c r="A841" s="56"/>
      <c r="B841" s="32"/>
      <c r="C841" s="38"/>
      <c r="D841" s="38"/>
      <c r="E841" s="38"/>
      <c r="F841" s="57"/>
      <c r="P841" s="188"/>
    </row>
    <row r="842" spans="1:17" hidden="1">
      <c r="A842" s="2016" t="s">
        <v>491</v>
      </c>
      <c r="B842" s="2016"/>
      <c r="C842" s="2016"/>
      <c r="D842" s="2016"/>
      <c r="E842" s="2016"/>
      <c r="F842" s="2016"/>
      <c r="G842" s="2016"/>
      <c r="H842" s="2016"/>
      <c r="I842" s="2016"/>
      <c r="J842" s="2016"/>
      <c r="K842" s="205"/>
    </row>
    <row r="843" spans="1:17" hidden="1">
      <c r="A843" s="76"/>
      <c r="B843" s="76"/>
      <c r="C843" s="76"/>
      <c r="D843" s="76"/>
      <c r="E843" s="76"/>
      <c r="F843" s="38"/>
      <c r="I843" s="1986" t="s">
        <v>545</v>
      </c>
      <c r="J843" s="1986"/>
      <c r="P843" s="188"/>
    </row>
    <row r="844" spans="1:17" ht="54" hidden="1">
      <c r="A844" s="260" t="s">
        <v>77</v>
      </c>
      <c r="B844" s="260" t="s">
        <v>67</v>
      </c>
      <c r="C844" s="260" t="s">
        <v>127</v>
      </c>
      <c r="D844" s="260" t="s">
        <v>490</v>
      </c>
      <c r="E844" s="150"/>
      <c r="F844" s="58"/>
      <c r="G844" s="20"/>
      <c r="H844" s="58"/>
      <c r="I844" s="215" t="s">
        <v>186</v>
      </c>
      <c r="J844" s="215" t="s">
        <v>546</v>
      </c>
      <c r="K844" s="210"/>
      <c r="P844" s="188"/>
    </row>
    <row r="845" spans="1:17" hidden="1">
      <c r="A845" s="195">
        <v>1</v>
      </c>
      <c r="B845" s="195">
        <v>2</v>
      </c>
      <c r="C845" s="195">
        <v>3</v>
      </c>
      <c r="D845" s="195">
        <v>4</v>
      </c>
      <c r="E845" s="161"/>
      <c r="F845" s="189"/>
      <c r="G845" s="190"/>
      <c r="H845" s="191"/>
      <c r="I845" s="223"/>
      <c r="J845" s="223"/>
      <c r="P845" s="188"/>
    </row>
    <row r="846" spans="1:17" s="150" customFormat="1" hidden="1">
      <c r="A846" s="260">
        <v>1</v>
      </c>
      <c r="B846" s="31"/>
      <c r="C846" s="34"/>
      <c r="D846" s="258"/>
      <c r="F846" s="58"/>
      <c r="G846" s="20"/>
      <c r="H846" s="42"/>
      <c r="I846" s="224"/>
      <c r="J846" s="224"/>
      <c r="O846" s="203"/>
      <c r="P846" s="170"/>
      <c r="Q846" s="203"/>
    </row>
    <row r="847" spans="1:17" s="161" customFormat="1" hidden="1">
      <c r="A847" s="226"/>
      <c r="B847" s="227" t="s">
        <v>73</v>
      </c>
      <c r="C847" s="226" t="s">
        <v>74</v>
      </c>
      <c r="D847" s="228">
        <f>SUM(D846:D846)</f>
        <v>0</v>
      </c>
      <c r="E847" s="150"/>
      <c r="F847" s="58"/>
      <c r="G847" s="20"/>
      <c r="H847" s="42"/>
      <c r="I847" s="217">
        <f>SUM(I846)</f>
        <v>0</v>
      </c>
      <c r="J847" s="217">
        <f>SUM(J846)</f>
        <v>0</v>
      </c>
      <c r="O847" s="288"/>
      <c r="P847" s="293"/>
      <c r="Q847" s="288"/>
    </row>
    <row r="848" spans="1:17" s="150" customFormat="1" hidden="1">
      <c r="A848" s="58"/>
      <c r="B848" s="58"/>
      <c r="C848" s="58"/>
      <c r="D848" s="58"/>
      <c r="E848" s="58"/>
      <c r="F848" s="58"/>
      <c r="G848" s="20"/>
      <c r="H848" s="42"/>
      <c r="I848" s="20"/>
      <c r="J848" s="20"/>
      <c r="O848" s="203"/>
      <c r="P848" s="170"/>
      <c r="Q848" s="294"/>
    </row>
    <row r="849" spans="1:17" s="150" customFormat="1" hidden="1">
      <c r="A849" s="2004" t="s">
        <v>525</v>
      </c>
      <c r="B849" s="2004"/>
      <c r="C849" s="2004"/>
      <c r="D849" s="2004"/>
      <c r="E849" s="2004"/>
      <c r="F849" s="2004"/>
      <c r="G849" s="2004"/>
      <c r="H849" s="2004"/>
      <c r="I849" s="2004"/>
      <c r="J849" s="2004"/>
      <c r="O849" s="203"/>
      <c r="P849" s="170"/>
      <c r="Q849" s="203"/>
    </row>
    <row r="850" spans="1:17" s="150" customFormat="1" hidden="1">
      <c r="A850" s="2012"/>
      <c r="B850" s="2012"/>
      <c r="C850" s="2012"/>
      <c r="D850" s="2012"/>
      <c r="E850" s="2012"/>
      <c r="F850" s="2012"/>
      <c r="G850" s="149"/>
      <c r="H850" s="149"/>
      <c r="I850" s="1986" t="s">
        <v>545</v>
      </c>
      <c r="J850" s="1986"/>
      <c r="O850" s="203"/>
      <c r="P850" s="170"/>
      <c r="Q850" s="203"/>
    </row>
    <row r="851" spans="1:17" s="150" customFormat="1" ht="54" hidden="1">
      <c r="A851" s="260" t="s">
        <v>77</v>
      </c>
      <c r="B851" s="260" t="s">
        <v>67</v>
      </c>
      <c r="C851" s="260" t="s">
        <v>131</v>
      </c>
      <c r="D851" s="260" t="s">
        <v>80</v>
      </c>
      <c r="E851" s="260" t="s">
        <v>132</v>
      </c>
      <c r="F851" s="260" t="s">
        <v>33</v>
      </c>
      <c r="H851" s="149"/>
      <c r="I851" s="215" t="s">
        <v>186</v>
      </c>
      <c r="J851" s="215" t="s">
        <v>546</v>
      </c>
      <c r="M851" s="158"/>
      <c r="O851" s="203"/>
      <c r="P851" s="170"/>
      <c r="Q851" s="203"/>
    </row>
    <row r="852" spans="1:17" s="150" customFormat="1" hidden="1">
      <c r="A852" s="195">
        <v>1</v>
      </c>
      <c r="B852" s="195">
        <v>2</v>
      </c>
      <c r="C852" s="195">
        <v>3</v>
      </c>
      <c r="D852" s="195">
        <v>4</v>
      </c>
      <c r="E852" s="195">
        <v>5</v>
      </c>
      <c r="F852" s="195">
        <v>6</v>
      </c>
      <c r="G852" s="161"/>
      <c r="H852" s="160"/>
      <c r="I852" s="212"/>
      <c r="J852" s="212"/>
      <c r="O852" s="203"/>
      <c r="P852" s="170"/>
      <c r="Q852" s="203"/>
    </row>
    <row r="853" spans="1:17" s="150" customFormat="1" hidden="1">
      <c r="A853" s="260">
        <v>1</v>
      </c>
      <c r="B853" s="31" t="s">
        <v>548</v>
      </c>
      <c r="C853" s="260"/>
      <c r="D853" s="260"/>
      <c r="E853" s="258" t="e">
        <f>F853/D853</f>
        <v>#DIV/0!</v>
      </c>
      <c r="F853" s="258"/>
      <c r="H853" s="149"/>
      <c r="I853" s="224"/>
      <c r="J853" s="224"/>
      <c r="O853" s="203"/>
      <c r="P853" s="170"/>
      <c r="Q853" s="203"/>
    </row>
    <row r="854" spans="1:17" s="161" customFormat="1" hidden="1">
      <c r="A854" s="226"/>
      <c r="B854" s="227" t="s">
        <v>73</v>
      </c>
      <c r="C854" s="226" t="s">
        <v>74</v>
      </c>
      <c r="D854" s="226" t="s">
        <v>74</v>
      </c>
      <c r="E854" s="226" t="s">
        <v>74</v>
      </c>
      <c r="F854" s="228">
        <f>F853</f>
        <v>0</v>
      </c>
      <c r="G854" s="149"/>
      <c r="H854" s="149"/>
      <c r="I854" s="217">
        <f>SUM(I853)</f>
        <v>0</v>
      </c>
      <c r="J854" s="217">
        <f>SUM(J853)</f>
        <v>0</v>
      </c>
      <c r="O854" s="288"/>
      <c r="P854" s="293"/>
      <c r="Q854" s="288"/>
    </row>
    <row r="855" spans="1:17" s="150" customFormat="1" hidden="1">
      <c r="A855" s="56"/>
      <c r="B855" s="32"/>
      <c r="C855" s="38"/>
      <c r="D855" s="38"/>
      <c r="E855" s="38"/>
      <c r="F855" s="57"/>
      <c r="G855" s="149"/>
      <c r="H855" s="149"/>
      <c r="I855" s="149"/>
      <c r="J855" s="149"/>
      <c r="O855" s="203"/>
      <c r="P855" s="170"/>
      <c r="Q855" s="203"/>
    </row>
    <row r="856" spans="1:17" hidden="1">
      <c r="A856" s="56"/>
      <c r="B856" s="69" t="s">
        <v>153</v>
      </c>
      <c r="C856" s="257">
        <f>C857+C858+C859</f>
        <v>0</v>
      </c>
      <c r="D856" s="289"/>
      <c r="P856" s="188"/>
    </row>
    <row r="857" spans="1:17" hidden="1">
      <c r="A857" s="56"/>
      <c r="B857" s="70" t="s">
        <v>11</v>
      </c>
      <c r="C857" s="257">
        <f>F854+D847+D838+E827+F817+F807+F797+F787+F777+F767+E757+D747+D736+E725+F715+F704+F696+F681+D672+D663+E654+E642+E633+C621+C610+C599+C588+C575+E562+E551+E540+D529+E513+F504+F497+F479+E465+J457-C858-C859</f>
        <v>0</v>
      </c>
      <c r="D857" s="290"/>
      <c r="P857" s="188"/>
    </row>
    <row r="858" spans="1:17" hidden="1">
      <c r="A858" s="38"/>
      <c r="B858" s="32" t="s">
        <v>65</v>
      </c>
      <c r="C858" s="257">
        <f>I854+I847+I838+I827+I817+I807+I797+I777+I787+I767+I757+I747+I736+I725+I715+I704+I696+I681+I672+I663+I654+I642+I633+I621+I610+I599+I588+I575+I562+I551+I540+I529+I513+I504+I497+I479+I465</f>
        <v>0</v>
      </c>
      <c r="D858" s="290"/>
      <c r="L858" s="59"/>
      <c r="M858" s="32"/>
      <c r="N858" s="157"/>
      <c r="P858" s="188"/>
    </row>
    <row r="859" spans="1:17" hidden="1">
      <c r="A859" s="38"/>
      <c r="B859" s="32" t="s">
        <v>165</v>
      </c>
      <c r="C859" s="257">
        <f>J854+J847+J838+J827+J817+J807+J797+J787+J777+J767+J757+J747+J736+J725+J715+J704+J696+J681+J672+J663+J654+J642+J633+J621+J610+J599+J588+J575+J562+J551+J540+J529+J513+J504+J497+J479+J465</f>
        <v>0</v>
      </c>
      <c r="D859" s="290"/>
    </row>
    <row r="860" spans="1:17" hidden="1">
      <c r="A860" s="38"/>
      <c r="B860" s="32"/>
      <c r="C860" s="38"/>
      <c r="D860" s="38"/>
      <c r="E860" s="38"/>
      <c r="F860" s="38"/>
    </row>
    <row r="861" spans="1:17" hidden="1">
      <c r="A861" s="38"/>
      <c r="B861" s="268" t="s">
        <v>626</v>
      </c>
      <c r="C861" s="296">
        <f>F854+D847+D838+E827+F817+F807+F797+F787+F777+F767+E757+D747+D736+E725+F715+F704+F696+F681+D672+D663+E654</f>
        <v>0</v>
      </c>
      <c r="D861" s="38"/>
      <c r="E861" s="38"/>
      <c r="F861" s="38"/>
    </row>
    <row r="862" spans="1:17" ht="48" hidden="1" customHeight="1">
      <c r="A862" s="38"/>
      <c r="B862" s="295" t="s">
        <v>627</v>
      </c>
      <c r="C862" s="297"/>
      <c r="D862" s="38"/>
      <c r="E862" s="38"/>
      <c r="F862" s="38"/>
    </row>
    <row r="863" spans="1:17" ht="45.6" hidden="1">
      <c r="A863" s="38"/>
      <c r="B863" s="268" t="s">
        <v>628</v>
      </c>
      <c r="C863" s="296">
        <f>C861-C862</f>
        <v>0</v>
      </c>
      <c r="D863" s="38"/>
      <c r="E863" s="38"/>
      <c r="F863" s="38"/>
    </row>
    <row r="864" spans="1:17" hidden="1">
      <c r="A864" s="38"/>
      <c r="B864" s="32"/>
      <c r="C864" s="38"/>
      <c r="D864" s="38"/>
      <c r="E864" s="38"/>
      <c r="F864" s="38"/>
    </row>
    <row r="865" spans="1:17" hidden="1">
      <c r="A865" s="38"/>
      <c r="B865" s="32"/>
      <c r="C865" s="38"/>
      <c r="D865" s="38"/>
      <c r="E865" s="38"/>
      <c r="F865" s="38"/>
    </row>
    <row r="866" spans="1:17" hidden="1">
      <c r="A866" s="38"/>
      <c r="B866" s="32"/>
      <c r="C866" s="38"/>
      <c r="D866" s="38"/>
      <c r="E866" s="38"/>
      <c r="F866" s="38"/>
    </row>
    <row r="867" spans="1:17" hidden="1">
      <c r="A867" s="38"/>
      <c r="B867" s="32"/>
      <c r="C867" s="38"/>
      <c r="D867" s="38"/>
      <c r="E867" s="38"/>
      <c r="F867" s="38"/>
    </row>
    <row r="868" spans="1:17" s="38" customFormat="1" hidden="1">
      <c r="B868" s="61"/>
      <c r="C868" s="65"/>
      <c r="D868" s="576"/>
      <c r="E868" s="577"/>
      <c r="L868" s="193"/>
      <c r="O868" s="41"/>
      <c r="P868" s="41"/>
      <c r="Q868" s="41"/>
    </row>
    <row r="869" spans="1:17" s="38" customFormat="1" hidden="1">
      <c r="A869" s="1927" t="s">
        <v>42</v>
      </c>
      <c r="B869" s="1927"/>
      <c r="C869" s="68"/>
      <c r="D869" s="1945" t="str">
        <f>D434</f>
        <v>Кондакова Е.В.</v>
      </c>
      <c r="E869" s="1945"/>
      <c r="L869" s="193"/>
      <c r="O869" s="41"/>
      <c r="P869" s="41"/>
      <c r="Q869" s="41"/>
    </row>
    <row r="870" spans="1:17" s="38" customFormat="1" hidden="1">
      <c r="B870" s="61"/>
      <c r="C870" s="254" t="s">
        <v>41</v>
      </c>
      <c r="D870" s="2019" t="s">
        <v>12</v>
      </c>
      <c r="E870" s="2019"/>
      <c r="L870" s="193"/>
      <c r="O870" s="41"/>
      <c r="P870" s="41"/>
      <c r="Q870" s="41"/>
    </row>
    <row r="871" spans="1:17" ht="23.25" hidden="1" customHeight="1">
      <c r="A871" s="1987" t="str">
        <f>A436</f>
        <v>Муниципальное бюджетное общеобразовательное учреждение "Кингисеппская средняя общеобразовательная школа № 4"</v>
      </c>
      <c r="B871" s="1987"/>
      <c r="C871" s="1987"/>
      <c r="D871" s="1987"/>
      <c r="E871" s="1987"/>
      <c r="F871" s="1987"/>
      <c r="G871" s="1987"/>
      <c r="H871" s="1987"/>
      <c r="I871" s="1987"/>
      <c r="J871" s="1987"/>
      <c r="K871" s="198"/>
    </row>
    <row r="872" spans="1:17" hidden="1"/>
    <row r="873" spans="1:17" hidden="1">
      <c r="A873" s="1959" t="s">
        <v>130</v>
      </c>
      <c r="B873" s="1959"/>
      <c r="C873" s="1959"/>
      <c r="D873" s="1959"/>
      <c r="E873" s="1959"/>
      <c r="F873" s="1959"/>
      <c r="G873" s="1959"/>
      <c r="H873" s="1959"/>
      <c r="I873" s="1959"/>
      <c r="J873" s="1959"/>
      <c r="K873" s="199"/>
    </row>
    <row r="874" spans="1:17" hidden="1"/>
    <row r="875" spans="1:17" hidden="1">
      <c r="A875" s="193"/>
      <c r="B875" s="193"/>
      <c r="C875" s="193"/>
      <c r="D875" s="193"/>
      <c r="E875" s="193"/>
      <c r="F875" s="193"/>
      <c r="G875" s="151" t="s">
        <v>161</v>
      </c>
      <c r="H875" s="16"/>
      <c r="I875" s="152"/>
      <c r="J875" s="16"/>
      <c r="K875" s="200"/>
    </row>
    <row r="876" spans="1:17" hidden="1">
      <c r="B876" s="38"/>
    </row>
    <row r="877" spans="1:17" ht="23.25" hidden="1" customHeight="1">
      <c r="A877" s="1988" t="s">
        <v>148</v>
      </c>
      <c r="B877" s="1988"/>
      <c r="C877" s="1989" t="s">
        <v>154</v>
      </c>
      <c r="D877" s="1990"/>
      <c r="E877" s="1990"/>
      <c r="F877" s="1990"/>
      <c r="G877" s="1990"/>
      <c r="H877" s="1990"/>
      <c r="I877" s="1990"/>
      <c r="J877" s="1991"/>
      <c r="K877" s="154"/>
    </row>
    <row r="878" spans="1:17" hidden="1">
      <c r="A878" s="41"/>
      <c r="B878" s="41"/>
      <c r="C878" s="148"/>
      <c r="D878" s="148"/>
      <c r="E878" s="148"/>
      <c r="F878" s="148"/>
      <c r="G878" s="148"/>
      <c r="H878" s="148"/>
      <c r="I878" s="148"/>
      <c r="J878" s="148"/>
      <c r="K878" s="154"/>
    </row>
    <row r="879" spans="1:17" hidden="1"/>
    <row r="880" spans="1:17" ht="58.5" hidden="1" customHeight="1">
      <c r="A880" s="1992" t="s">
        <v>610</v>
      </c>
      <c r="B880" s="1992"/>
      <c r="C880" s="1992"/>
      <c r="D880" s="1992"/>
      <c r="E880" s="1992"/>
      <c r="F880" s="1992"/>
      <c r="G880" s="1992"/>
      <c r="H880" s="1992"/>
      <c r="I880" s="1992"/>
      <c r="J880" s="1992"/>
    </row>
    <row r="881" spans="1:17" hidden="1">
      <c r="A881" s="263"/>
      <c r="B881" s="263"/>
      <c r="C881" s="263"/>
      <c r="D881" s="263"/>
      <c r="E881" s="263"/>
      <c r="F881" s="263"/>
      <c r="G881" s="263"/>
      <c r="H881" s="263"/>
      <c r="I881" s="263"/>
      <c r="J881" s="263"/>
    </row>
    <row r="882" spans="1:17" hidden="1">
      <c r="A882" s="1993" t="s">
        <v>622</v>
      </c>
      <c r="B882" s="1993"/>
      <c r="C882" s="1993"/>
      <c r="D882" s="1993"/>
      <c r="E882" s="1993"/>
      <c r="F882" s="1993"/>
      <c r="G882" s="1993"/>
      <c r="H882" s="1993"/>
      <c r="I882" s="1993"/>
      <c r="J882" s="1993"/>
      <c r="K882" s="205"/>
    </row>
    <row r="883" spans="1:17" hidden="1">
      <c r="A883" s="269"/>
      <c r="B883" s="269"/>
      <c r="C883" s="269"/>
      <c r="D883" s="269"/>
      <c r="E883" s="269"/>
      <c r="F883" s="269"/>
      <c r="G883" s="269"/>
      <c r="H883" s="269"/>
      <c r="I883" s="269"/>
      <c r="J883" s="269"/>
      <c r="K883" s="263"/>
    </row>
    <row r="884" spans="1:17" hidden="1">
      <c r="A884" s="1995" t="s">
        <v>493</v>
      </c>
      <c r="B884" s="1995"/>
      <c r="C884" s="1995"/>
      <c r="D884" s="1995"/>
      <c r="E884" s="1995"/>
      <c r="F884" s="1995"/>
      <c r="G884" s="1995"/>
      <c r="H884" s="1995"/>
      <c r="I884" s="1995"/>
      <c r="J884" s="1995"/>
      <c r="K884" s="207"/>
    </row>
    <row r="885" spans="1:17" hidden="1">
      <c r="B885" s="193"/>
      <c r="C885" s="193"/>
      <c r="D885" s="193"/>
      <c r="E885" s="193"/>
      <c r="F885" s="193"/>
      <c r="G885" s="193"/>
      <c r="H885" s="193"/>
      <c r="I885" s="193"/>
      <c r="J885" s="193"/>
      <c r="K885" s="269"/>
    </row>
    <row r="886" spans="1:17" hidden="1">
      <c r="B886" s="32"/>
      <c r="C886" s="32"/>
      <c r="D886" s="41"/>
      <c r="E886" s="41"/>
      <c r="F886" s="41"/>
      <c r="G886" s="41"/>
      <c r="H886" s="41"/>
      <c r="I886" s="41"/>
      <c r="J886" s="41"/>
      <c r="K886" s="201"/>
    </row>
    <row r="887" spans="1:17" hidden="1">
      <c r="A887" s="1996" t="s">
        <v>77</v>
      </c>
      <c r="B887" s="1996" t="s">
        <v>75</v>
      </c>
      <c r="C887" s="1996" t="s">
        <v>76</v>
      </c>
      <c r="D887" s="1997" t="s">
        <v>69</v>
      </c>
      <c r="E887" s="1998"/>
      <c r="F887" s="1998"/>
      <c r="G887" s="1999"/>
      <c r="H887" s="2000" t="s">
        <v>70</v>
      </c>
      <c r="I887" s="2000" t="s">
        <v>78</v>
      </c>
      <c r="J887" s="2003" t="s">
        <v>541</v>
      </c>
      <c r="K887" s="39"/>
    </row>
    <row r="888" spans="1:17" hidden="1">
      <c r="A888" s="1980"/>
      <c r="B888" s="1980"/>
      <c r="C888" s="1980"/>
      <c r="D888" s="1996" t="s">
        <v>20</v>
      </c>
      <c r="E888" s="1997" t="s">
        <v>2</v>
      </c>
      <c r="F888" s="1998"/>
      <c r="G888" s="1999"/>
      <c r="H888" s="2001"/>
      <c r="I888" s="2001"/>
      <c r="J888" s="2003"/>
      <c r="K888" s="42"/>
    </row>
    <row r="889" spans="1:17" ht="409.6" hidden="1">
      <c r="A889" s="1981"/>
      <c r="B889" s="1981"/>
      <c r="C889" s="1981"/>
      <c r="D889" s="1981"/>
      <c r="E889" s="260" t="s">
        <v>71</v>
      </c>
      <c r="F889" s="260" t="s">
        <v>79</v>
      </c>
      <c r="G889" s="260" t="s">
        <v>72</v>
      </c>
      <c r="H889" s="2002"/>
      <c r="I889" s="2002"/>
      <c r="J889" s="2003"/>
      <c r="K889" s="273"/>
    </row>
    <row r="890" spans="1:17" hidden="1">
      <c r="A890" s="195">
        <v>1</v>
      </c>
      <c r="B890" s="195">
        <v>2</v>
      </c>
      <c r="C890" s="195">
        <v>3</v>
      </c>
      <c r="D890" s="195">
        <v>4</v>
      </c>
      <c r="E890" s="195">
        <v>5</v>
      </c>
      <c r="F890" s="195">
        <v>6</v>
      </c>
      <c r="G890" s="195">
        <v>7</v>
      </c>
      <c r="H890" s="195">
        <v>8</v>
      </c>
      <c r="I890" s="195">
        <v>9</v>
      </c>
      <c r="J890" s="195">
        <v>10</v>
      </c>
      <c r="K890" s="273"/>
    </row>
    <row r="891" spans="1:17" hidden="1">
      <c r="A891" s="260" t="s">
        <v>142</v>
      </c>
      <c r="B891" s="31"/>
      <c r="C891" s="258"/>
      <c r="D891" s="258">
        <f>F891+G891+E891</f>
        <v>0</v>
      </c>
      <c r="E891" s="258"/>
      <c r="F891" s="258"/>
      <c r="G891" s="258">
        <f>ROUND((J891-K891)/12,2)</f>
        <v>0</v>
      </c>
      <c r="H891" s="258">
        <v>0</v>
      </c>
      <c r="I891" s="258"/>
      <c r="J891" s="21"/>
      <c r="K891" s="278">
        <f>ROUND((E891+F891)*12,2)</f>
        <v>0</v>
      </c>
      <c r="M891" s="157"/>
      <c r="N891" s="274"/>
      <c r="O891" s="280"/>
    </row>
    <row r="892" spans="1:17" s="160" customFormat="1" hidden="1">
      <c r="A892" s="226"/>
      <c r="B892" s="227" t="s">
        <v>73</v>
      </c>
      <c r="C892" s="228">
        <f>SUM(C891:C891)</f>
        <v>0</v>
      </c>
      <c r="D892" s="228">
        <f>SUM(D891:D891)</f>
        <v>0</v>
      </c>
      <c r="E892" s="226" t="s">
        <v>74</v>
      </c>
      <c r="F892" s="226" t="s">
        <v>74</v>
      </c>
      <c r="G892" s="226" t="s">
        <v>74</v>
      </c>
      <c r="H892" s="226" t="s">
        <v>74</v>
      </c>
      <c r="I892" s="226" t="s">
        <v>74</v>
      </c>
      <c r="J892" s="228">
        <f>SUM(J891:J891)</f>
        <v>0</v>
      </c>
      <c r="K892" s="275"/>
      <c r="M892" s="157"/>
      <c r="N892" s="274"/>
      <c r="O892" s="280"/>
      <c r="P892" s="279"/>
      <c r="Q892" s="283"/>
    </row>
    <row r="893" spans="1:17" hidden="1">
      <c r="K893" s="196"/>
    </row>
    <row r="894" spans="1:17" hidden="1">
      <c r="A894" s="1994" t="s">
        <v>497</v>
      </c>
      <c r="B894" s="1994"/>
      <c r="C894" s="1994"/>
      <c r="D894" s="1994"/>
      <c r="E894" s="1994"/>
      <c r="F894" s="1994"/>
      <c r="G894" s="1994"/>
      <c r="H894" s="1994"/>
      <c r="I894" s="1994"/>
      <c r="J894" s="1994"/>
      <c r="K894" s="197"/>
    </row>
    <row r="895" spans="1:17" hidden="1">
      <c r="A895" s="267"/>
      <c r="B895" s="267"/>
      <c r="C895" s="267"/>
      <c r="D895" s="267"/>
      <c r="E895" s="267"/>
      <c r="F895" s="267"/>
      <c r="G895" s="267"/>
      <c r="H895" s="267"/>
      <c r="I895" s="1986" t="s">
        <v>545</v>
      </c>
      <c r="J895" s="1986"/>
    </row>
    <row r="896" spans="1:17" ht="68.400000000000006" hidden="1">
      <c r="A896" s="35" t="s">
        <v>77</v>
      </c>
      <c r="B896" s="35" t="s">
        <v>67</v>
      </c>
      <c r="C896" s="260" t="s">
        <v>505</v>
      </c>
      <c r="D896" s="260" t="s">
        <v>506</v>
      </c>
      <c r="E896" s="260" t="s">
        <v>507</v>
      </c>
      <c r="G896" s="267"/>
      <c r="H896" s="267"/>
      <c r="I896" s="215" t="s">
        <v>186</v>
      </c>
      <c r="J896" s="215" t="s">
        <v>546</v>
      </c>
      <c r="K896" s="202"/>
    </row>
    <row r="897" spans="1:17" hidden="1">
      <c r="A897" s="173">
        <v>1</v>
      </c>
      <c r="B897" s="173">
        <v>2</v>
      </c>
      <c r="C897" s="195">
        <v>3</v>
      </c>
      <c r="D897" s="195">
        <v>4</v>
      </c>
      <c r="E897" s="195">
        <v>5</v>
      </c>
      <c r="G897" s="267"/>
      <c r="H897" s="267"/>
      <c r="I897" s="216"/>
      <c r="J897" s="215"/>
    </row>
    <row r="898" spans="1:17" ht="136.80000000000001" hidden="1">
      <c r="A898" s="166">
        <v>1</v>
      </c>
      <c r="B898" s="172" t="s">
        <v>496</v>
      </c>
      <c r="C898" s="258"/>
      <c r="D898" s="159">
        <v>12</v>
      </c>
      <c r="E898" s="167"/>
      <c r="G898" s="168"/>
      <c r="H898" s="169"/>
      <c r="I898" s="220"/>
      <c r="J898" s="220"/>
    </row>
    <row r="899" spans="1:17" hidden="1">
      <c r="A899" s="166">
        <v>2</v>
      </c>
      <c r="B899" s="172" t="s">
        <v>533</v>
      </c>
      <c r="C899" s="258"/>
      <c r="D899" s="159"/>
      <c r="E899" s="167"/>
      <c r="G899" s="168"/>
      <c r="H899" s="169"/>
      <c r="I899" s="220"/>
      <c r="J899" s="220"/>
    </row>
    <row r="900" spans="1:17" hidden="1">
      <c r="A900" s="229"/>
      <c r="B900" s="227" t="s">
        <v>73</v>
      </c>
      <c r="C900" s="230"/>
      <c r="D900" s="231"/>
      <c r="E900" s="228">
        <f>E899+E898</f>
        <v>0</v>
      </c>
      <c r="G900" s="267"/>
      <c r="H900" s="267"/>
      <c r="I900" s="217">
        <f>SUM(I898:I899)</f>
        <v>0</v>
      </c>
      <c r="J900" s="217">
        <f>SUM(J898:J899)</f>
        <v>0</v>
      </c>
    </row>
    <row r="901" spans="1:17" hidden="1"/>
    <row r="902" spans="1:17" hidden="1">
      <c r="A902" s="1993" t="s">
        <v>621</v>
      </c>
      <c r="B902" s="1993"/>
      <c r="C902" s="1993"/>
      <c r="D902" s="1993"/>
      <c r="E902" s="1993"/>
      <c r="F902" s="1993"/>
      <c r="G902" s="1993"/>
      <c r="H902" s="1993"/>
      <c r="I902" s="1993"/>
      <c r="J902" s="1993"/>
    </row>
    <row r="903" spans="1:17" hidden="1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</row>
    <row r="904" spans="1:17" hidden="1">
      <c r="A904" s="2009" t="s">
        <v>494</v>
      </c>
      <c r="B904" s="2009"/>
      <c r="C904" s="2009"/>
      <c r="D904" s="2009"/>
      <c r="E904" s="2009"/>
      <c r="F904" s="2009"/>
      <c r="G904" s="2009"/>
      <c r="H904" s="2009"/>
      <c r="I904" s="2009"/>
      <c r="J904" s="2009"/>
      <c r="K904" s="207"/>
    </row>
    <row r="905" spans="1:17" hidden="1">
      <c r="A905" s="256"/>
      <c r="B905" s="45"/>
      <c r="C905" s="256"/>
      <c r="D905" s="256"/>
      <c r="E905" s="256"/>
      <c r="F905" s="256"/>
      <c r="I905" s="1986" t="s">
        <v>545</v>
      </c>
      <c r="J905" s="1986"/>
      <c r="K905" s="193"/>
    </row>
    <row r="906" spans="1:17" ht="136.80000000000001" hidden="1">
      <c r="A906" s="260" t="s">
        <v>77</v>
      </c>
      <c r="B906" s="260" t="s">
        <v>67</v>
      </c>
      <c r="C906" s="260" t="s">
        <v>93</v>
      </c>
      <c r="D906" s="260" t="s">
        <v>91</v>
      </c>
      <c r="E906" s="260" t="s">
        <v>92</v>
      </c>
      <c r="F906" s="260" t="s">
        <v>133</v>
      </c>
      <c r="I906" s="215" t="s">
        <v>186</v>
      </c>
      <c r="J906" s="215" t="s">
        <v>546</v>
      </c>
      <c r="K906" s="204"/>
      <c r="O906" s="188"/>
    </row>
    <row r="907" spans="1:17" hidden="1">
      <c r="A907" s="195">
        <v>1</v>
      </c>
      <c r="B907" s="195">
        <v>2</v>
      </c>
      <c r="C907" s="195">
        <v>3</v>
      </c>
      <c r="D907" s="195">
        <v>4</v>
      </c>
      <c r="E907" s="195">
        <v>5</v>
      </c>
      <c r="F907" s="195">
        <v>6</v>
      </c>
      <c r="G907" s="160"/>
      <c r="H907" s="160"/>
      <c r="I907" s="218"/>
      <c r="J907" s="218"/>
      <c r="O907" s="188"/>
    </row>
    <row r="908" spans="1:17" ht="68.400000000000006" hidden="1">
      <c r="A908" s="260">
        <v>1</v>
      </c>
      <c r="B908" s="31" t="s">
        <v>81</v>
      </c>
      <c r="C908" s="260" t="s">
        <v>74</v>
      </c>
      <c r="D908" s="260" t="s">
        <v>74</v>
      </c>
      <c r="E908" s="260" t="s">
        <v>74</v>
      </c>
      <c r="F908" s="21">
        <f>F910</f>
        <v>0</v>
      </c>
      <c r="I908" s="219">
        <f>I910</f>
        <v>0</v>
      </c>
      <c r="J908" s="219">
        <f>J910</f>
        <v>0</v>
      </c>
      <c r="O908" s="188"/>
    </row>
    <row r="909" spans="1:17" s="160" customFormat="1" hidden="1">
      <c r="A909" s="2008" t="s">
        <v>82</v>
      </c>
      <c r="B909" s="31" t="s">
        <v>2</v>
      </c>
      <c r="C909" s="260"/>
      <c r="D909" s="260"/>
      <c r="E909" s="260"/>
      <c r="F909" s="21"/>
      <c r="G909" s="149"/>
      <c r="H909" s="149"/>
      <c r="I909" s="219"/>
      <c r="J909" s="219"/>
      <c r="K909" s="161"/>
      <c r="O909" s="281"/>
      <c r="P909" s="283"/>
      <c r="Q909" s="283"/>
    </row>
    <row r="910" spans="1:17" ht="68.400000000000006" hidden="1">
      <c r="A910" s="2008"/>
      <c r="B910" s="31" t="s">
        <v>83</v>
      </c>
      <c r="C910" s="260" t="e">
        <f>F910/E910/D910</f>
        <v>#DIV/0!</v>
      </c>
      <c r="D910" s="260"/>
      <c r="E910" s="260"/>
      <c r="F910" s="21"/>
      <c r="I910" s="225"/>
      <c r="J910" s="225"/>
      <c r="O910" s="188"/>
    </row>
    <row r="911" spans="1:17" ht="68.400000000000006" hidden="1">
      <c r="A911" s="260">
        <v>2</v>
      </c>
      <c r="B911" s="31" t="s">
        <v>87</v>
      </c>
      <c r="C911" s="260" t="s">
        <v>74</v>
      </c>
      <c r="D911" s="260" t="s">
        <v>74</v>
      </c>
      <c r="E911" s="260" t="s">
        <v>74</v>
      </c>
      <c r="F911" s="21">
        <f>F913</f>
        <v>0</v>
      </c>
      <c r="I911" s="219">
        <f>I913</f>
        <v>0</v>
      </c>
      <c r="J911" s="219">
        <f>J913</f>
        <v>0</v>
      </c>
      <c r="O911" s="188"/>
    </row>
    <row r="912" spans="1:17" hidden="1">
      <c r="A912" s="2008" t="s">
        <v>88</v>
      </c>
      <c r="B912" s="31" t="s">
        <v>2</v>
      </c>
      <c r="C912" s="260"/>
      <c r="D912" s="260"/>
      <c r="E912" s="260"/>
      <c r="F912" s="21"/>
      <c r="I912" s="219"/>
      <c r="J912" s="219"/>
      <c r="O912" s="188"/>
    </row>
    <row r="913" spans="1:17" ht="68.400000000000006" hidden="1">
      <c r="A913" s="2008"/>
      <c r="B913" s="31" t="s">
        <v>83</v>
      </c>
      <c r="C913" s="260" t="e">
        <f t="shared" ref="C913" si="22">F913/E913/D913</f>
        <v>#DIV/0!</v>
      </c>
      <c r="D913" s="260"/>
      <c r="E913" s="260"/>
      <c r="F913" s="21"/>
      <c r="I913" s="225"/>
      <c r="J913" s="225"/>
      <c r="O913" s="188"/>
    </row>
    <row r="914" spans="1:17" hidden="1">
      <c r="A914" s="229"/>
      <c r="B914" s="227" t="s">
        <v>73</v>
      </c>
      <c r="C914" s="226" t="s">
        <v>74</v>
      </c>
      <c r="D914" s="226" t="s">
        <v>74</v>
      </c>
      <c r="E914" s="226" t="s">
        <v>74</v>
      </c>
      <c r="F914" s="228">
        <f>F911+F908</f>
        <v>0</v>
      </c>
      <c r="I914" s="219">
        <f>I908+I911</f>
        <v>0</v>
      </c>
      <c r="J914" s="219">
        <f>J908+J911</f>
        <v>0</v>
      </c>
      <c r="O914" s="188"/>
    </row>
    <row r="915" spans="1:17" hidden="1">
      <c r="A915" s="38"/>
      <c r="B915" s="32"/>
      <c r="C915" s="38"/>
      <c r="D915" s="38"/>
      <c r="E915" s="38"/>
      <c r="F915" s="38"/>
      <c r="G915" s="203"/>
      <c r="O915" s="188"/>
    </row>
    <row r="916" spans="1:17" hidden="1">
      <c r="A916" s="2009" t="s">
        <v>491</v>
      </c>
      <c r="B916" s="2009"/>
      <c r="C916" s="2009"/>
      <c r="D916" s="2009"/>
      <c r="E916" s="2009"/>
      <c r="F916" s="2009"/>
      <c r="G916" s="2009"/>
      <c r="H916" s="2009"/>
      <c r="I916" s="2009"/>
      <c r="J916" s="2009"/>
      <c r="O916" s="188"/>
    </row>
    <row r="917" spans="1:17" hidden="1">
      <c r="A917" s="256"/>
      <c r="B917" s="45"/>
      <c r="C917" s="256"/>
      <c r="D917" s="256"/>
      <c r="E917" s="256"/>
      <c r="F917" s="256"/>
      <c r="I917" s="1986" t="s">
        <v>545</v>
      </c>
      <c r="J917" s="1986"/>
      <c r="O917" s="188"/>
    </row>
    <row r="918" spans="1:17" ht="136.80000000000001" hidden="1">
      <c r="A918" s="260" t="s">
        <v>77</v>
      </c>
      <c r="B918" s="260" t="s">
        <v>67</v>
      </c>
      <c r="C918" s="260" t="s">
        <v>536</v>
      </c>
      <c r="D918" s="260" t="s">
        <v>91</v>
      </c>
      <c r="E918" s="260" t="s">
        <v>92</v>
      </c>
      <c r="F918" s="260" t="s">
        <v>133</v>
      </c>
      <c r="I918" s="215" t="s">
        <v>186</v>
      </c>
      <c r="J918" s="215" t="s">
        <v>546</v>
      </c>
      <c r="K918" s="204"/>
      <c r="O918" s="188"/>
    </row>
    <row r="919" spans="1:17" hidden="1">
      <c r="A919" s="194">
        <v>1</v>
      </c>
      <c r="B919" s="194">
        <v>2</v>
      </c>
      <c r="C919" s="194">
        <v>3</v>
      </c>
      <c r="D919" s="194">
        <v>4</v>
      </c>
      <c r="E919" s="194">
        <v>5</v>
      </c>
      <c r="F919" s="194">
        <v>6</v>
      </c>
      <c r="G919" s="25"/>
      <c r="H919" s="25"/>
      <c r="I919" s="218"/>
      <c r="J919" s="218"/>
      <c r="O919" s="188"/>
    </row>
    <row r="920" spans="1:17" ht="68.400000000000006" hidden="1">
      <c r="A920" s="260">
        <v>1</v>
      </c>
      <c r="B920" s="31" t="s">
        <v>81</v>
      </c>
      <c r="C920" s="260" t="s">
        <v>74</v>
      </c>
      <c r="D920" s="260" t="s">
        <v>74</v>
      </c>
      <c r="E920" s="260" t="s">
        <v>74</v>
      </c>
      <c r="F920" s="21">
        <f>F922+F924+F923+F925</f>
        <v>0</v>
      </c>
      <c r="I920" s="219">
        <f>I922+I923+I924+I925</f>
        <v>0</v>
      </c>
      <c r="J920" s="219">
        <f>J922+J923+J924+J925</f>
        <v>0</v>
      </c>
      <c r="O920" s="188"/>
    </row>
    <row r="921" spans="1:17" s="25" customFormat="1" hidden="1">
      <c r="A921" s="260"/>
      <c r="B921" s="31" t="s">
        <v>2</v>
      </c>
      <c r="C921" s="260"/>
      <c r="D921" s="260"/>
      <c r="E921" s="260"/>
      <c r="F921" s="21"/>
      <c r="G921" s="149"/>
      <c r="H921" s="149"/>
      <c r="I921" s="219"/>
      <c r="J921" s="219"/>
      <c r="K921" s="162"/>
      <c r="O921" s="282"/>
      <c r="P921" s="287"/>
      <c r="Q921" s="287"/>
    </row>
    <row r="922" spans="1:17" ht="45.6" hidden="1">
      <c r="A922" s="260" t="s">
        <v>82</v>
      </c>
      <c r="B922" s="31" t="s">
        <v>85</v>
      </c>
      <c r="C922" s="260" t="e">
        <f t="shared" ref="C922:C923" si="23">F922/E922/D922</f>
        <v>#DIV/0!</v>
      </c>
      <c r="D922" s="260"/>
      <c r="E922" s="260"/>
      <c r="F922" s="21"/>
      <c r="I922" s="225"/>
      <c r="J922" s="225"/>
      <c r="O922" s="188"/>
    </row>
    <row r="923" spans="1:17" ht="45.6" hidden="1">
      <c r="A923" s="260" t="s">
        <v>84</v>
      </c>
      <c r="B923" s="31" t="s">
        <v>86</v>
      </c>
      <c r="C923" s="260" t="e">
        <f t="shared" si="23"/>
        <v>#DIV/0!</v>
      </c>
      <c r="D923" s="260"/>
      <c r="E923" s="260"/>
      <c r="F923" s="21"/>
      <c r="I923" s="225"/>
      <c r="J923" s="225"/>
      <c r="O923" s="188"/>
    </row>
    <row r="924" spans="1:17" hidden="1">
      <c r="A924" s="260"/>
      <c r="B924" s="31"/>
      <c r="C924" s="260"/>
      <c r="D924" s="260"/>
      <c r="E924" s="260"/>
      <c r="F924" s="21"/>
      <c r="I924" s="225"/>
      <c r="J924" s="225"/>
      <c r="O924" s="188"/>
    </row>
    <row r="925" spans="1:17" hidden="1">
      <c r="A925" s="260"/>
      <c r="B925" s="31"/>
      <c r="C925" s="260"/>
      <c r="D925" s="260"/>
      <c r="E925" s="260"/>
      <c r="F925" s="21"/>
      <c r="I925" s="225"/>
      <c r="J925" s="225"/>
      <c r="O925" s="188"/>
    </row>
    <row r="926" spans="1:17" ht="68.400000000000006" hidden="1">
      <c r="A926" s="260">
        <v>2</v>
      </c>
      <c r="B926" s="31" t="s">
        <v>87</v>
      </c>
      <c r="C926" s="260" t="s">
        <v>74</v>
      </c>
      <c r="D926" s="260" t="s">
        <v>74</v>
      </c>
      <c r="E926" s="260" t="s">
        <v>74</v>
      </c>
      <c r="F926" s="21">
        <f>F928+F930+F929+F931</f>
        <v>0</v>
      </c>
      <c r="I926" s="219">
        <f>I928+I929+I930+I931</f>
        <v>0</v>
      </c>
      <c r="J926" s="219">
        <f>J928+J929+J930+J931</f>
        <v>0</v>
      </c>
      <c r="O926" s="188"/>
    </row>
    <row r="927" spans="1:17" hidden="1">
      <c r="A927" s="260"/>
      <c r="B927" s="31" t="s">
        <v>2</v>
      </c>
      <c r="C927" s="260"/>
      <c r="D927" s="260"/>
      <c r="E927" s="260"/>
      <c r="F927" s="21"/>
      <c r="I927" s="219"/>
      <c r="J927" s="219"/>
      <c r="O927" s="188"/>
    </row>
    <row r="928" spans="1:17" ht="45.6" hidden="1">
      <c r="A928" s="260" t="s">
        <v>88</v>
      </c>
      <c r="B928" s="31" t="s">
        <v>85</v>
      </c>
      <c r="C928" s="260" t="e">
        <f t="shared" ref="C928:C929" si="24">F928/E928/D928</f>
        <v>#DIV/0!</v>
      </c>
      <c r="D928" s="260"/>
      <c r="E928" s="260"/>
      <c r="F928" s="21"/>
      <c r="I928" s="225"/>
      <c r="J928" s="225"/>
      <c r="O928" s="188"/>
    </row>
    <row r="929" spans="1:17" ht="45.6" hidden="1">
      <c r="A929" s="260" t="s">
        <v>89</v>
      </c>
      <c r="B929" s="31" t="s">
        <v>86</v>
      </c>
      <c r="C929" s="260" t="e">
        <f t="shared" si="24"/>
        <v>#DIV/0!</v>
      </c>
      <c r="D929" s="260"/>
      <c r="E929" s="260"/>
      <c r="F929" s="21"/>
      <c r="I929" s="225"/>
      <c r="J929" s="225"/>
      <c r="O929" s="188"/>
    </row>
    <row r="930" spans="1:17" hidden="1">
      <c r="A930" s="260"/>
      <c r="B930" s="31"/>
      <c r="C930" s="260"/>
      <c r="D930" s="260"/>
      <c r="E930" s="260"/>
      <c r="F930" s="21"/>
      <c r="I930" s="225"/>
      <c r="J930" s="225"/>
      <c r="O930" s="188"/>
    </row>
    <row r="931" spans="1:17" hidden="1">
      <c r="A931" s="260"/>
      <c r="B931" s="31"/>
      <c r="C931" s="260"/>
      <c r="D931" s="260"/>
      <c r="E931" s="260"/>
      <c r="F931" s="21"/>
      <c r="I931" s="225"/>
      <c r="J931" s="225"/>
      <c r="O931" s="188"/>
    </row>
    <row r="932" spans="1:17" hidden="1">
      <c r="A932" s="229"/>
      <c r="B932" s="227" t="s">
        <v>73</v>
      </c>
      <c r="C932" s="226" t="s">
        <v>74</v>
      </c>
      <c r="D932" s="226" t="s">
        <v>74</v>
      </c>
      <c r="E932" s="226" t="s">
        <v>74</v>
      </c>
      <c r="F932" s="228">
        <f>F926+F920</f>
        <v>0</v>
      </c>
      <c r="I932" s="219">
        <f>I920+I926</f>
        <v>0</v>
      </c>
      <c r="J932" s="219">
        <f>J920+J926</f>
        <v>0</v>
      </c>
      <c r="O932" s="188"/>
    </row>
    <row r="933" spans="1:17" hidden="1">
      <c r="A933" s="38"/>
      <c r="B933" s="32"/>
      <c r="C933" s="38"/>
      <c r="D933" s="38"/>
      <c r="E933" s="38"/>
      <c r="F933" s="38"/>
      <c r="O933" s="188"/>
    </row>
    <row r="934" spans="1:17" hidden="1">
      <c r="A934" s="2009" t="s">
        <v>492</v>
      </c>
      <c r="B934" s="2009"/>
      <c r="C934" s="2009"/>
      <c r="D934" s="2009"/>
      <c r="E934" s="2009"/>
      <c r="F934" s="2009"/>
      <c r="G934" s="2009"/>
      <c r="H934" s="2009"/>
      <c r="I934" s="2009"/>
      <c r="J934" s="2009"/>
      <c r="O934" s="188"/>
    </row>
    <row r="935" spans="1:17" hidden="1">
      <c r="A935" s="256"/>
      <c r="B935" s="45"/>
      <c r="C935" s="256"/>
      <c r="D935" s="256"/>
      <c r="E935" s="256"/>
      <c r="F935" s="256"/>
      <c r="I935" s="1986" t="s">
        <v>545</v>
      </c>
      <c r="J935" s="1986"/>
      <c r="O935" s="188"/>
    </row>
    <row r="936" spans="1:17" ht="114" hidden="1">
      <c r="A936" s="260" t="s">
        <v>77</v>
      </c>
      <c r="B936" s="260" t="s">
        <v>67</v>
      </c>
      <c r="C936" s="260" t="s">
        <v>96</v>
      </c>
      <c r="D936" s="260" t="s">
        <v>94</v>
      </c>
      <c r="E936" s="260" t="s">
        <v>97</v>
      </c>
      <c r="F936" s="260" t="s">
        <v>95</v>
      </c>
      <c r="I936" s="215" t="s">
        <v>186</v>
      </c>
      <c r="J936" s="215" t="s">
        <v>546</v>
      </c>
      <c r="K936" s="204"/>
      <c r="O936" s="188"/>
    </row>
    <row r="937" spans="1:17" hidden="1">
      <c r="A937" s="195">
        <v>1</v>
      </c>
      <c r="B937" s="195">
        <v>2</v>
      </c>
      <c r="C937" s="195">
        <v>3</v>
      </c>
      <c r="D937" s="195">
        <v>4</v>
      </c>
      <c r="E937" s="195">
        <v>5</v>
      </c>
      <c r="F937" s="195">
        <v>6</v>
      </c>
      <c r="G937" s="160"/>
      <c r="H937" s="160"/>
      <c r="I937" s="218"/>
      <c r="J937" s="218"/>
      <c r="O937" s="188"/>
    </row>
    <row r="938" spans="1:17" hidden="1">
      <c r="A938" s="260">
        <v>1</v>
      </c>
      <c r="B938" s="31" t="s">
        <v>98</v>
      </c>
      <c r="C938" s="260"/>
      <c r="D938" s="260"/>
      <c r="E938" s="260">
        <v>50</v>
      </c>
      <c r="F938" s="21">
        <f>E938*D938*C938</f>
        <v>0</v>
      </c>
      <c r="I938" s="220"/>
      <c r="J938" s="220"/>
      <c r="O938" s="188"/>
    </row>
    <row r="939" spans="1:17" s="160" customFormat="1" hidden="1">
      <c r="A939" s="229"/>
      <c r="B939" s="227" t="s">
        <v>73</v>
      </c>
      <c r="C939" s="226" t="s">
        <v>74</v>
      </c>
      <c r="D939" s="226" t="s">
        <v>74</v>
      </c>
      <c r="E939" s="226" t="s">
        <v>74</v>
      </c>
      <c r="F939" s="228">
        <f>F938</f>
        <v>0</v>
      </c>
      <c r="G939" s="149"/>
      <c r="H939" s="149"/>
      <c r="I939" s="217">
        <f>I938</f>
        <v>0</v>
      </c>
      <c r="J939" s="217">
        <f>J938</f>
        <v>0</v>
      </c>
      <c r="K939" s="161"/>
      <c r="O939" s="281"/>
      <c r="P939" s="283"/>
      <c r="Q939" s="283"/>
    </row>
    <row r="940" spans="1:17" hidden="1">
      <c r="O940" s="188"/>
    </row>
    <row r="941" spans="1:17" ht="60.75" hidden="1" customHeight="1">
      <c r="A941" s="2010" t="s">
        <v>620</v>
      </c>
      <c r="B941" s="2010"/>
      <c r="C941" s="2010"/>
      <c r="D941" s="2010"/>
      <c r="E941" s="2010"/>
      <c r="F941" s="2010"/>
      <c r="G941" s="2010"/>
      <c r="H941" s="2010"/>
      <c r="I941" s="2010"/>
      <c r="J941" s="2010"/>
      <c r="O941" s="188"/>
    </row>
    <row r="942" spans="1:17" hidden="1">
      <c r="A942" s="263"/>
      <c r="B942" s="263"/>
      <c r="C942" s="263"/>
      <c r="D942" s="263"/>
      <c r="E942" s="263"/>
      <c r="F942" s="263"/>
      <c r="G942" s="263"/>
      <c r="H942" s="263"/>
      <c r="I942" s="263"/>
      <c r="J942" s="263"/>
    </row>
    <row r="943" spans="1:17" hidden="1">
      <c r="A943" s="2004" t="s">
        <v>491</v>
      </c>
      <c r="B943" s="2004"/>
      <c r="C943" s="2004"/>
      <c r="D943" s="2004"/>
      <c r="E943" s="2004"/>
      <c r="F943" s="2004"/>
      <c r="G943" s="2004"/>
      <c r="H943" s="2004"/>
      <c r="I943" s="2004"/>
      <c r="J943" s="2004"/>
      <c r="K943" s="206"/>
    </row>
    <row r="944" spans="1:17" hidden="1">
      <c r="A944" s="2012"/>
      <c r="B944" s="2012"/>
      <c r="C944" s="2012"/>
      <c r="D944" s="2012"/>
      <c r="E944" s="2012"/>
      <c r="F944" s="38"/>
      <c r="I944" s="1986" t="s">
        <v>545</v>
      </c>
      <c r="J944" s="1986"/>
      <c r="K944" s="263"/>
    </row>
    <row r="945" spans="1:17" ht="68.400000000000006" hidden="1">
      <c r="A945" s="260" t="s">
        <v>68</v>
      </c>
      <c r="B945" s="260" t="s">
        <v>67</v>
      </c>
      <c r="C945" s="260" t="s">
        <v>80</v>
      </c>
      <c r="D945" s="260" t="s">
        <v>128</v>
      </c>
      <c r="E945" s="260" t="s">
        <v>129</v>
      </c>
      <c r="I945" s="215" t="s">
        <v>186</v>
      </c>
      <c r="J945" s="215" t="s">
        <v>546</v>
      </c>
      <c r="K945" s="163"/>
    </row>
    <row r="946" spans="1:17" hidden="1">
      <c r="A946" s="195">
        <v>1</v>
      </c>
      <c r="B946" s="195">
        <v>2</v>
      </c>
      <c r="C946" s="195">
        <v>3</v>
      </c>
      <c r="D946" s="195">
        <v>4</v>
      </c>
      <c r="E946" s="195">
        <v>5</v>
      </c>
      <c r="F946" s="160"/>
      <c r="G946" s="160"/>
      <c r="H946" s="160"/>
      <c r="I946" s="218"/>
      <c r="J946" s="218"/>
    </row>
    <row r="947" spans="1:17" ht="114" hidden="1">
      <c r="A947" s="260">
        <v>1</v>
      </c>
      <c r="B947" s="31" t="s">
        <v>163</v>
      </c>
      <c r="C947" s="260"/>
      <c r="D947" s="258" t="e">
        <f>E947/C947</f>
        <v>#DIV/0!</v>
      </c>
      <c r="E947" s="258"/>
      <c r="I947" s="220"/>
      <c r="J947" s="220"/>
    </row>
    <row r="948" spans="1:17" s="160" customFormat="1" hidden="1">
      <c r="A948" s="226"/>
      <c r="B948" s="227" t="s">
        <v>73</v>
      </c>
      <c r="C948" s="226"/>
      <c r="D948" s="226" t="s">
        <v>74</v>
      </c>
      <c r="E948" s="228">
        <f>E947</f>
        <v>0</v>
      </c>
      <c r="F948" s="149"/>
      <c r="G948" s="149"/>
      <c r="H948" s="149"/>
      <c r="I948" s="217">
        <f>I947</f>
        <v>0</v>
      </c>
      <c r="J948" s="217">
        <f>J947</f>
        <v>0</v>
      </c>
      <c r="K948" s="161"/>
      <c r="O948" s="283"/>
      <c r="P948" s="283"/>
      <c r="Q948" s="283"/>
    </row>
    <row r="949" spans="1:17" hidden="1"/>
    <row r="950" spans="1:17" ht="55.5" hidden="1" customHeight="1">
      <c r="A950" s="2010" t="s">
        <v>619</v>
      </c>
      <c r="B950" s="2010"/>
      <c r="C950" s="2010"/>
      <c r="D950" s="2010"/>
      <c r="E950" s="2010"/>
      <c r="F950" s="2010"/>
      <c r="G950" s="2010"/>
      <c r="H950" s="2010"/>
      <c r="I950" s="2010"/>
      <c r="J950" s="2010"/>
    </row>
    <row r="951" spans="1:17" hidden="1">
      <c r="A951" s="38"/>
      <c r="B951" s="32"/>
      <c r="C951" s="38"/>
      <c r="D951" s="38"/>
      <c r="E951" s="38"/>
      <c r="F951" s="38"/>
    </row>
    <row r="952" spans="1:17" hidden="1">
      <c r="A952" s="2004" t="s">
        <v>495</v>
      </c>
      <c r="B952" s="2004"/>
      <c r="C952" s="2004"/>
      <c r="D952" s="2004"/>
      <c r="E952" s="2004"/>
      <c r="F952" s="2004"/>
      <c r="G952" s="2004"/>
      <c r="H952" s="2004"/>
      <c r="I952" s="2004"/>
      <c r="J952" s="2004"/>
      <c r="K952" s="206"/>
    </row>
    <row r="953" spans="1:17" hidden="1">
      <c r="A953" s="44"/>
      <c r="B953" s="32"/>
      <c r="C953" s="38"/>
      <c r="D953" s="38"/>
      <c r="E953" s="38"/>
      <c r="F953" s="38"/>
      <c r="I953" s="1986" t="s">
        <v>545</v>
      </c>
      <c r="J953" s="1986"/>
    </row>
    <row r="954" spans="1:17" ht="114" hidden="1">
      <c r="A954" s="260" t="s">
        <v>77</v>
      </c>
      <c r="B954" s="260" t="s">
        <v>99</v>
      </c>
      <c r="C954" s="260" t="s">
        <v>106</v>
      </c>
      <c r="D954" s="260" t="s">
        <v>107</v>
      </c>
      <c r="F954" s="38"/>
      <c r="I954" s="215" t="s">
        <v>186</v>
      </c>
      <c r="J954" s="215" t="s">
        <v>546</v>
      </c>
    </row>
    <row r="955" spans="1:17" hidden="1">
      <c r="A955" s="195">
        <v>1</v>
      </c>
      <c r="B955" s="195">
        <v>2</v>
      </c>
      <c r="C955" s="195">
        <v>3</v>
      </c>
      <c r="D955" s="195">
        <v>4</v>
      </c>
      <c r="E955" s="160"/>
      <c r="F955" s="14"/>
      <c r="G955" s="160"/>
      <c r="H955" s="160"/>
      <c r="I955" s="215"/>
      <c r="J955" s="215"/>
    </row>
    <row r="956" spans="1:17" ht="45.6" hidden="1">
      <c r="A956" s="264">
        <v>1</v>
      </c>
      <c r="B956" s="47" t="s">
        <v>100</v>
      </c>
      <c r="C956" s="264" t="s">
        <v>74</v>
      </c>
      <c r="D956" s="21">
        <f>D957</f>
        <v>0</v>
      </c>
      <c r="F956" s="38"/>
      <c r="I956" s="220">
        <f>I957</f>
        <v>0</v>
      </c>
      <c r="J956" s="220">
        <f>J957</f>
        <v>0</v>
      </c>
    </row>
    <row r="957" spans="1:17" s="160" customFormat="1" hidden="1">
      <c r="A957" s="260" t="s">
        <v>82</v>
      </c>
      <c r="B957" s="31" t="s">
        <v>101</v>
      </c>
      <c r="C957" s="258">
        <f>J892+E898</f>
        <v>0</v>
      </c>
      <c r="D957" s="258"/>
      <c r="E957" s="149"/>
      <c r="F957" s="38"/>
      <c r="G957" s="149"/>
      <c r="H957" s="149"/>
      <c r="I957" s="220"/>
      <c r="J957" s="220"/>
      <c r="K957" s="156">
        <f>C957*0.22</f>
        <v>0</v>
      </c>
      <c r="L957" s="2021" t="s">
        <v>176</v>
      </c>
      <c r="O957" s="283"/>
      <c r="P957" s="283"/>
      <c r="Q957" s="283"/>
    </row>
    <row r="958" spans="1:17" ht="45.6" hidden="1">
      <c r="A958" s="264">
        <v>2</v>
      </c>
      <c r="B958" s="47" t="s">
        <v>102</v>
      </c>
      <c r="C958" s="264" t="s">
        <v>74</v>
      </c>
      <c r="D958" s="21">
        <f>D960+D961</f>
        <v>0</v>
      </c>
      <c r="F958" s="38"/>
      <c r="I958" s="220">
        <f>I960+I961+I962</f>
        <v>0</v>
      </c>
      <c r="J958" s="220">
        <f>J960+J961+J962</f>
        <v>0</v>
      </c>
      <c r="K958" s="156"/>
      <c r="L958" s="2021"/>
    </row>
    <row r="959" spans="1:17" hidden="1">
      <c r="A959" s="2008" t="s">
        <v>88</v>
      </c>
      <c r="B959" s="31" t="s">
        <v>2</v>
      </c>
      <c r="C959" s="260"/>
      <c r="D959" s="258"/>
      <c r="F959" s="38"/>
      <c r="I959" s="220"/>
      <c r="J959" s="220"/>
      <c r="K959" s="156"/>
      <c r="L959" s="2021"/>
      <c r="N959" s="48"/>
      <c r="O959" s="48"/>
      <c r="P959" s="48"/>
      <c r="Q959" s="48"/>
    </row>
    <row r="960" spans="1:17" ht="68.400000000000006" hidden="1">
      <c r="A960" s="2008"/>
      <c r="B960" s="31" t="s">
        <v>103</v>
      </c>
      <c r="C960" s="23">
        <f>C957</f>
        <v>0</v>
      </c>
      <c r="D960" s="258"/>
      <c r="F960" s="38"/>
      <c r="I960" s="220"/>
      <c r="J960" s="220"/>
      <c r="K960" s="156">
        <f>C960*0.029</f>
        <v>0</v>
      </c>
      <c r="L960" s="2021"/>
      <c r="N960" s="48"/>
      <c r="O960" s="48"/>
      <c r="P960" s="48"/>
      <c r="Q960" s="48"/>
    </row>
    <row r="961" spans="1:17" ht="68.400000000000006" hidden="1">
      <c r="A961" s="260" t="s">
        <v>90</v>
      </c>
      <c r="B961" s="31" t="s">
        <v>104</v>
      </c>
      <c r="C961" s="258">
        <f>C957</f>
        <v>0</v>
      </c>
      <c r="D961" s="258"/>
      <c r="F961" s="38"/>
      <c r="I961" s="220"/>
      <c r="J961" s="220"/>
      <c r="K961" s="156">
        <f>C961*0.002</f>
        <v>0</v>
      </c>
      <c r="L961" s="2021"/>
      <c r="N961" s="48"/>
      <c r="O961" s="48"/>
      <c r="P961" s="48"/>
      <c r="Q961" s="48"/>
    </row>
    <row r="962" spans="1:17" ht="68.400000000000006" hidden="1">
      <c r="A962" s="264">
        <v>3</v>
      </c>
      <c r="B962" s="47" t="s">
        <v>105</v>
      </c>
      <c r="C962" s="258">
        <f>C957</f>
        <v>0</v>
      </c>
      <c r="D962" s="258"/>
      <c r="F962" s="38"/>
      <c r="I962" s="220"/>
      <c r="J962" s="220"/>
      <c r="K962" s="156">
        <f>C962*0.051</f>
        <v>0</v>
      </c>
      <c r="L962" s="2021"/>
      <c r="N962" s="48"/>
      <c r="O962" s="48"/>
      <c r="P962" s="48"/>
      <c r="Q962" s="48"/>
    </row>
    <row r="963" spans="1:17" hidden="1">
      <c r="A963" s="264">
        <v>4</v>
      </c>
      <c r="B963" s="47" t="s">
        <v>165</v>
      </c>
      <c r="C963" s="258"/>
      <c r="D963" s="258"/>
      <c r="F963" s="38"/>
      <c r="I963" s="220"/>
      <c r="J963" s="220"/>
      <c r="N963" s="48"/>
      <c r="O963" s="48"/>
      <c r="P963" s="48"/>
      <c r="Q963" s="48"/>
    </row>
    <row r="964" spans="1:17" hidden="1">
      <c r="A964" s="226"/>
      <c r="B964" s="227" t="s">
        <v>73</v>
      </c>
      <c r="C964" s="226" t="s">
        <v>74</v>
      </c>
      <c r="D964" s="228">
        <f>D962+D958+D956+D963</f>
        <v>0</v>
      </c>
      <c r="F964" s="38"/>
      <c r="I964" s="217">
        <f>I963+I962+I958+I956</f>
        <v>0</v>
      </c>
      <c r="J964" s="217">
        <f>J963+J962+J958+J956</f>
        <v>0</v>
      </c>
      <c r="N964" s="48"/>
      <c r="O964" s="48"/>
      <c r="P964" s="48"/>
      <c r="Q964" s="48"/>
    </row>
    <row r="965" spans="1:17" hidden="1"/>
    <row r="966" spans="1:17" ht="53.25" hidden="1" customHeight="1">
      <c r="A966" s="2011" t="s">
        <v>618</v>
      </c>
      <c r="B966" s="2011"/>
      <c r="C966" s="2011"/>
      <c r="D966" s="2011"/>
      <c r="E966" s="2011"/>
      <c r="F966" s="2011"/>
      <c r="G966" s="2011"/>
      <c r="H966" s="2011"/>
      <c r="I966" s="2011"/>
      <c r="J966" s="2011"/>
    </row>
    <row r="967" spans="1:17" hidden="1"/>
    <row r="968" spans="1:17" hidden="1">
      <c r="A968" s="1994" t="s">
        <v>535</v>
      </c>
      <c r="B968" s="1994"/>
      <c r="C968" s="1994"/>
      <c r="D968" s="1994"/>
      <c r="E968" s="1994"/>
      <c r="F968" s="1994"/>
      <c r="G968" s="1994"/>
      <c r="H968" s="1994"/>
      <c r="I968" s="1994"/>
      <c r="J968" s="1994"/>
      <c r="K968" s="208"/>
    </row>
    <row r="969" spans="1:17" hidden="1">
      <c r="A969" s="267"/>
      <c r="B969" s="267"/>
      <c r="C969" s="267"/>
      <c r="D969" s="267"/>
      <c r="E969" s="267"/>
      <c r="F969" s="267"/>
      <c r="G969" s="267"/>
      <c r="H969" s="267"/>
      <c r="I969" s="1986" t="s">
        <v>545</v>
      </c>
      <c r="J969" s="1986"/>
    </row>
    <row r="970" spans="1:17" ht="68.400000000000006" hidden="1">
      <c r="A970" s="35" t="s">
        <v>77</v>
      </c>
      <c r="B970" s="35" t="s">
        <v>67</v>
      </c>
      <c r="C970" s="260" t="s">
        <v>505</v>
      </c>
      <c r="D970" s="260" t="s">
        <v>506</v>
      </c>
      <c r="E970" s="260" t="s">
        <v>168</v>
      </c>
      <c r="G970" s="267"/>
      <c r="H970" s="267"/>
      <c r="I970" s="215" t="s">
        <v>186</v>
      </c>
      <c r="J970" s="215" t="s">
        <v>546</v>
      </c>
      <c r="K970" s="202"/>
    </row>
    <row r="971" spans="1:17" hidden="1">
      <c r="A971" s="173">
        <v>1</v>
      </c>
      <c r="B971" s="173">
        <v>2</v>
      </c>
      <c r="C971" s="195">
        <v>3</v>
      </c>
      <c r="D971" s="195">
        <v>4</v>
      </c>
      <c r="E971" s="195">
        <v>5</v>
      </c>
      <c r="G971" s="267"/>
      <c r="H971" s="267"/>
      <c r="I971" s="220"/>
      <c r="J971" s="220"/>
    </row>
    <row r="972" spans="1:17" ht="68.400000000000006" hidden="1">
      <c r="A972" s="166">
        <v>1</v>
      </c>
      <c r="B972" s="183" t="s">
        <v>539</v>
      </c>
      <c r="C972" s="258"/>
      <c r="D972" s="159" t="e">
        <f>E972/C972*100</f>
        <v>#DIV/0!</v>
      </c>
      <c r="E972" s="167"/>
      <c r="G972" s="168"/>
      <c r="H972" s="169"/>
      <c r="I972" s="220"/>
      <c r="J972" s="220"/>
    </row>
    <row r="973" spans="1:17" ht="91.2" hidden="1">
      <c r="A973" s="166">
        <v>2</v>
      </c>
      <c r="B973" s="183" t="s">
        <v>537</v>
      </c>
      <c r="C973" s="258"/>
      <c r="D973" s="159" t="e">
        <f>E973/C973*100</f>
        <v>#DIV/0!</v>
      </c>
      <c r="E973" s="167"/>
      <c r="G973" s="168"/>
      <c r="H973" s="169"/>
      <c r="I973" s="220"/>
      <c r="J973" s="220"/>
    </row>
    <row r="974" spans="1:17" ht="91.2" hidden="1">
      <c r="A974" s="166">
        <v>3</v>
      </c>
      <c r="B974" s="183" t="s">
        <v>538</v>
      </c>
      <c r="C974" s="258"/>
      <c r="D974" s="159" t="e">
        <f>E974/C974*100</f>
        <v>#DIV/0!</v>
      </c>
      <c r="E974" s="167"/>
      <c r="G974" s="168"/>
      <c r="H974" s="169"/>
      <c r="I974" s="220"/>
      <c r="J974" s="220"/>
    </row>
    <row r="975" spans="1:17" hidden="1">
      <c r="A975" s="229"/>
      <c r="B975" s="227" t="s">
        <v>73</v>
      </c>
      <c r="C975" s="230"/>
      <c r="D975" s="231"/>
      <c r="E975" s="228">
        <f>E972</f>
        <v>0</v>
      </c>
      <c r="G975" s="267"/>
      <c r="H975" s="267"/>
      <c r="I975" s="217">
        <f>I972</f>
        <v>0</v>
      </c>
      <c r="J975" s="217">
        <f>J972</f>
        <v>0</v>
      </c>
    </row>
    <row r="976" spans="1:17" hidden="1"/>
    <row r="977" spans="1:20" ht="35.25" hidden="1" customHeight="1">
      <c r="A977" s="2011" t="s">
        <v>617</v>
      </c>
      <c r="B977" s="2011"/>
      <c r="C977" s="2011"/>
      <c r="D977" s="2011"/>
      <c r="E977" s="2011"/>
      <c r="F977" s="2011"/>
      <c r="G977" s="2011"/>
      <c r="H977" s="2011"/>
      <c r="I977" s="2011"/>
      <c r="J977" s="2011"/>
    </row>
    <row r="978" spans="1:20" hidden="1"/>
    <row r="979" spans="1:20" hidden="1">
      <c r="A979" s="2004" t="s">
        <v>504</v>
      </c>
      <c r="B979" s="2004"/>
      <c r="C979" s="2004"/>
      <c r="D979" s="2004"/>
      <c r="E979" s="2004"/>
      <c r="F979" s="2004"/>
      <c r="G979" s="2004"/>
      <c r="H979" s="2004"/>
      <c r="I979" s="2004"/>
      <c r="J979" s="2004"/>
      <c r="K979" s="208"/>
    </row>
    <row r="980" spans="1:20" hidden="1">
      <c r="A980" s="2015"/>
      <c r="B980" s="2015"/>
      <c r="C980" s="2015"/>
      <c r="D980" s="2015"/>
      <c r="E980" s="2015"/>
      <c r="F980" s="38"/>
      <c r="G980" s="33"/>
      <c r="H980" s="33"/>
      <c r="I980" s="1986" t="s">
        <v>545</v>
      </c>
      <c r="J980" s="1986"/>
    </row>
    <row r="981" spans="1:20" s="33" customFormat="1" ht="91.2" hidden="1">
      <c r="A981" s="260" t="s">
        <v>77</v>
      </c>
      <c r="B981" s="260" t="s">
        <v>67</v>
      </c>
      <c r="C981" s="260" t="s">
        <v>111</v>
      </c>
      <c r="D981" s="260" t="s">
        <v>108</v>
      </c>
      <c r="E981" s="260" t="s">
        <v>33</v>
      </c>
      <c r="I981" s="215" t="s">
        <v>186</v>
      </c>
      <c r="J981" s="215" t="s">
        <v>546</v>
      </c>
      <c r="K981" s="163"/>
      <c r="L981" s="57"/>
      <c r="M981" s="57"/>
      <c r="O981" s="284"/>
      <c r="P981" s="291"/>
      <c r="Q981" s="291"/>
      <c r="R981" s="174"/>
      <c r="S981" s="174"/>
      <c r="T981" s="174"/>
    </row>
    <row r="982" spans="1:20" s="33" customFormat="1" hidden="1">
      <c r="A982" s="195">
        <v>1</v>
      </c>
      <c r="B982" s="195">
        <v>2</v>
      </c>
      <c r="C982" s="195">
        <v>3</v>
      </c>
      <c r="D982" s="195">
        <v>4</v>
      </c>
      <c r="E982" s="195">
        <v>5</v>
      </c>
      <c r="F982" s="179"/>
      <c r="G982" s="179"/>
      <c r="H982" s="179"/>
      <c r="I982" s="220"/>
      <c r="J982" s="220"/>
      <c r="K982" s="37"/>
      <c r="L982" s="57"/>
      <c r="M982" s="57"/>
      <c r="O982" s="284"/>
      <c r="P982" s="291"/>
      <c r="Q982" s="291"/>
      <c r="R982" s="174"/>
      <c r="S982" s="174"/>
      <c r="T982" s="174"/>
    </row>
    <row r="983" spans="1:20" s="33" customFormat="1" hidden="1">
      <c r="A983" s="260">
        <v>1</v>
      </c>
      <c r="B983" s="31" t="s">
        <v>109</v>
      </c>
      <c r="C983" s="176">
        <f>C985</f>
        <v>0</v>
      </c>
      <c r="D983" s="35">
        <f>D985</f>
        <v>1.5</v>
      </c>
      <c r="E983" s="176">
        <f>E985</f>
        <v>0</v>
      </c>
      <c r="I983" s="220">
        <f>I985</f>
        <v>0</v>
      </c>
      <c r="J983" s="220">
        <f>J985</f>
        <v>0</v>
      </c>
      <c r="K983" s="37"/>
      <c r="L983" s="57"/>
      <c r="M983" s="57"/>
      <c r="O983" s="284"/>
      <c r="P983" s="291"/>
      <c r="Q983" s="291"/>
      <c r="R983" s="174"/>
      <c r="S983" s="174"/>
      <c r="T983" s="174"/>
    </row>
    <row r="984" spans="1:20" s="179" customFormat="1" hidden="1">
      <c r="A984" s="260"/>
      <c r="B984" s="31" t="s">
        <v>110</v>
      </c>
      <c r="C984" s="258"/>
      <c r="D984" s="260"/>
      <c r="E984" s="258"/>
      <c r="F984" s="33"/>
      <c r="G984" s="33"/>
      <c r="H984" s="33"/>
      <c r="I984" s="220"/>
      <c r="J984" s="220"/>
      <c r="K984" s="180"/>
      <c r="L984" s="181"/>
      <c r="M984" s="181"/>
      <c r="O984" s="285"/>
      <c r="P984" s="292"/>
      <c r="Q984" s="292"/>
      <c r="R984" s="182"/>
      <c r="S984" s="182"/>
      <c r="T984" s="182"/>
    </row>
    <row r="985" spans="1:20" s="33" customFormat="1" hidden="1">
      <c r="A985" s="260"/>
      <c r="B985" s="31" t="s">
        <v>503</v>
      </c>
      <c r="C985" s="258"/>
      <c r="D985" s="260">
        <v>1.5</v>
      </c>
      <c r="E985" s="258"/>
      <c r="I985" s="220"/>
      <c r="J985" s="220"/>
      <c r="K985" s="37" t="s">
        <v>624</v>
      </c>
      <c r="L985" s="57"/>
      <c r="M985" s="57"/>
      <c r="O985" s="284"/>
      <c r="P985" s="291"/>
      <c r="Q985" s="291"/>
      <c r="R985" s="174"/>
      <c r="S985" s="174"/>
      <c r="T985" s="174"/>
    </row>
    <row r="986" spans="1:20" s="33" customFormat="1" hidden="1">
      <c r="A986" s="226"/>
      <c r="B986" s="227" t="s">
        <v>73</v>
      </c>
      <c r="C986" s="226" t="s">
        <v>74</v>
      </c>
      <c r="D986" s="226" t="s">
        <v>74</v>
      </c>
      <c r="E986" s="228">
        <f>E983</f>
        <v>0</v>
      </c>
      <c r="I986" s="217">
        <f>I983</f>
        <v>0</v>
      </c>
      <c r="J986" s="217">
        <f>J983</f>
        <v>0</v>
      </c>
      <c r="K986" s="37"/>
      <c r="L986" s="57"/>
      <c r="M986" s="57"/>
      <c r="O986" s="284"/>
      <c r="P986" s="291"/>
      <c r="Q986" s="291"/>
      <c r="R986" s="174"/>
      <c r="S986" s="174"/>
      <c r="T986" s="174"/>
    </row>
    <row r="987" spans="1:20" s="33" customFormat="1" hidden="1">
      <c r="A987" s="49"/>
      <c r="B987" s="50"/>
      <c r="C987" s="49"/>
      <c r="D987" s="49"/>
      <c r="E987" s="38"/>
      <c r="F987" s="38"/>
      <c r="K987" s="37"/>
      <c r="L987" s="57"/>
      <c r="M987" s="57"/>
      <c r="O987" s="284"/>
      <c r="P987" s="291"/>
      <c r="Q987" s="291"/>
      <c r="R987" s="174"/>
      <c r="S987" s="174"/>
      <c r="T987" s="174"/>
    </row>
    <row r="988" spans="1:20" s="33" customFormat="1" hidden="1">
      <c r="A988" s="49"/>
      <c r="B988" s="50"/>
      <c r="C988" s="49"/>
      <c r="D988" s="49"/>
      <c r="E988" s="38"/>
      <c r="F988" s="38"/>
      <c r="K988" s="37"/>
      <c r="L988" s="57"/>
      <c r="M988" s="57"/>
      <c r="O988" s="284"/>
      <c r="P988" s="291"/>
      <c r="Q988" s="291"/>
      <c r="R988" s="174"/>
      <c r="S988" s="174"/>
      <c r="T988" s="174"/>
    </row>
    <row r="989" spans="1:20" s="33" customFormat="1" hidden="1">
      <c r="A989" s="49"/>
      <c r="B989" s="50"/>
      <c r="C989" s="49"/>
      <c r="D989" s="49"/>
      <c r="E989" s="38"/>
      <c r="F989" s="38"/>
      <c r="I989" s="1986" t="s">
        <v>545</v>
      </c>
      <c r="J989" s="1986"/>
      <c r="K989" s="37"/>
      <c r="L989" s="57"/>
      <c r="M989" s="57"/>
      <c r="O989" s="284"/>
      <c r="P989" s="291"/>
      <c r="Q989" s="291"/>
      <c r="R989" s="174"/>
      <c r="S989" s="174"/>
      <c r="T989" s="174"/>
    </row>
    <row r="990" spans="1:20" s="33" customFormat="1" ht="114" hidden="1">
      <c r="A990" s="261" t="s">
        <v>77</v>
      </c>
      <c r="B990" s="260" t="s">
        <v>67</v>
      </c>
      <c r="C990" s="261" t="s">
        <v>498</v>
      </c>
      <c r="D990" s="260" t="s">
        <v>108</v>
      </c>
      <c r="E990" s="260" t="s">
        <v>534</v>
      </c>
      <c r="I990" s="215" t="s">
        <v>186</v>
      </c>
      <c r="J990" s="215" t="s">
        <v>546</v>
      </c>
      <c r="K990" s="37"/>
      <c r="L990" s="57"/>
      <c r="M990" s="57"/>
      <c r="O990" s="284"/>
      <c r="P990" s="291"/>
      <c r="Q990" s="291"/>
      <c r="R990" s="174"/>
      <c r="S990" s="174"/>
      <c r="T990" s="174"/>
    </row>
    <row r="991" spans="1:20" s="33" customFormat="1" hidden="1">
      <c r="A991" s="195">
        <v>1</v>
      </c>
      <c r="B991" s="195">
        <v>2</v>
      </c>
      <c r="C991" s="195">
        <v>3</v>
      </c>
      <c r="D991" s="195">
        <v>4</v>
      </c>
      <c r="E991" s="195">
        <v>5</v>
      </c>
      <c r="F991" s="179"/>
      <c r="G991" s="179"/>
      <c r="H991" s="179"/>
      <c r="I991" s="216"/>
      <c r="J991" s="216"/>
      <c r="K991" s="37"/>
      <c r="L991" s="57"/>
      <c r="M991" s="57"/>
      <c r="O991" s="284"/>
      <c r="P991" s="291"/>
      <c r="Q991" s="291"/>
      <c r="R991" s="174"/>
      <c r="S991" s="174"/>
      <c r="T991" s="174"/>
    </row>
    <row r="992" spans="1:20" s="33" customFormat="1" hidden="1">
      <c r="A992" s="34">
        <v>1</v>
      </c>
      <c r="B992" s="177" t="s">
        <v>499</v>
      </c>
      <c r="C992" s="258" t="s">
        <v>43</v>
      </c>
      <c r="D992" s="258" t="s">
        <v>43</v>
      </c>
      <c r="E992" s="258">
        <f>E996</f>
        <v>0</v>
      </c>
      <c r="I992" s="217">
        <f>I993</f>
        <v>0</v>
      </c>
      <c r="J992" s="217">
        <f>J993</f>
        <v>0</v>
      </c>
      <c r="K992" s="37"/>
      <c r="L992" s="57"/>
      <c r="M992" s="57"/>
      <c r="O992" s="284"/>
      <c r="P992" s="291"/>
      <c r="Q992" s="291"/>
      <c r="R992" s="174"/>
      <c r="S992" s="174"/>
      <c r="T992" s="174"/>
    </row>
    <row r="993" spans="1:20" s="179" customFormat="1" hidden="1">
      <c r="A993" s="258"/>
      <c r="B993" s="177" t="s">
        <v>500</v>
      </c>
      <c r="C993" s="258">
        <f>C996</f>
        <v>0</v>
      </c>
      <c r="D993" s="258">
        <f>D996</f>
        <v>2.2000000000000002</v>
      </c>
      <c r="E993" s="258">
        <f>E996</f>
        <v>0</v>
      </c>
      <c r="F993" s="33"/>
      <c r="G993" s="33"/>
      <c r="H993" s="33"/>
      <c r="I993" s="217">
        <f>I996</f>
        <v>0</v>
      </c>
      <c r="J993" s="217">
        <f>J996</f>
        <v>0</v>
      </c>
      <c r="K993" s="180"/>
      <c r="L993" s="181"/>
      <c r="M993" s="181"/>
      <c r="O993" s="285"/>
      <c r="P993" s="292"/>
      <c r="Q993" s="292"/>
      <c r="R993" s="182"/>
      <c r="S993" s="182"/>
      <c r="T993" s="182"/>
    </row>
    <row r="994" spans="1:20" s="33" customFormat="1" hidden="1">
      <c r="A994" s="2013"/>
      <c r="B994" s="177" t="s">
        <v>326</v>
      </c>
      <c r="C994" s="2013"/>
      <c r="D994" s="2013"/>
      <c r="E994" s="2013"/>
      <c r="I994" s="220"/>
      <c r="J994" s="220"/>
      <c r="K994" s="37"/>
      <c r="L994" s="57"/>
      <c r="M994" s="57"/>
      <c r="O994" s="284"/>
      <c r="P994" s="291"/>
      <c r="Q994" s="291"/>
      <c r="R994" s="174"/>
      <c r="S994" s="174"/>
      <c r="T994" s="174"/>
    </row>
    <row r="995" spans="1:20" s="33" customFormat="1" hidden="1">
      <c r="A995" s="2013"/>
      <c r="B995" s="177" t="s">
        <v>501</v>
      </c>
      <c r="C995" s="2013"/>
      <c r="D995" s="2013"/>
      <c r="E995" s="2013"/>
      <c r="I995" s="220"/>
      <c r="J995" s="220"/>
      <c r="K995" s="37"/>
      <c r="L995" s="57"/>
      <c r="M995" s="57"/>
      <c r="O995" s="284"/>
      <c r="P995" s="291"/>
      <c r="Q995" s="291"/>
      <c r="R995" s="174"/>
      <c r="S995" s="174"/>
      <c r="T995" s="174"/>
    </row>
    <row r="996" spans="1:20" s="33" customFormat="1" hidden="1">
      <c r="A996" s="258"/>
      <c r="B996" s="177" t="s">
        <v>502</v>
      </c>
      <c r="C996" s="258">
        <f>E996/D996*100</f>
        <v>0</v>
      </c>
      <c r="D996" s="258">
        <v>2.2000000000000002</v>
      </c>
      <c r="E996" s="258"/>
      <c r="I996" s="220"/>
      <c r="J996" s="220"/>
      <c r="K996" s="37"/>
      <c r="L996" s="57"/>
      <c r="M996" s="57"/>
      <c r="O996" s="284"/>
      <c r="P996" s="291"/>
      <c r="Q996" s="291"/>
      <c r="R996" s="174"/>
      <c r="S996" s="174"/>
      <c r="T996" s="174"/>
    </row>
    <row r="997" spans="1:20" s="33" customFormat="1" hidden="1">
      <c r="A997" s="228"/>
      <c r="B997" s="228" t="s">
        <v>73</v>
      </c>
      <c r="C997" s="228"/>
      <c r="D997" s="228" t="s">
        <v>74</v>
      </c>
      <c r="E997" s="228">
        <f>E992</f>
        <v>0</v>
      </c>
      <c r="I997" s="217">
        <f>I992</f>
        <v>0</v>
      </c>
      <c r="J997" s="217">
        <f>J992</f>
        <v>0</v>
      </c>
      <c r="K997" s="37"/>
      <c r="L997" s="57"/>
      <c r="M997" s="57"/>
      <c r="O997" s="284"/>
      <c r="P997" s="291"/>
      <c r="Q997" s="291"/>
      <c r="R997" s="174"/>
      <c r="S997" s="174"/>
      <c r="T997" s="174"/>
    </row>
    <row r="998" spans="1:20" s="33" customFormat="1" hidden="1">
      <c r="A998" s="149"/>
      <c r="B998" s="149"/>
      <c r="C998" s="149"/>
      <c r="D998" s="149"/>
      <c r="E998" s="149"/>
      <c r="F998" s="149"/>
      <c r="G998" s="149"/>
      <c r="H998" s="149"/>
      <c r="I998" s="149"/>
      <c r="J998" s="149"/>
      <c r="K998" s="37"/>
      <c r="L998" s="57"/>
      <c r="M998" s="57"/>
      <c r="O998" s="284"/>
      <c r="P998" s="291"/>
      <c r="Q998" s="291"/>
      <c r="R998" s="174"/>
      <c r="S998" s="174"/>
      <c r="T998" s="174"/>
    </row>
    <row r="999" spans="1:20" s="33" customFormat="1" ht="52.5" hidden="1" customHeight="1">
      <c r="A999" s="2014" t="s">
        <v>616</v>
      </c>
      <c r="B999" s="2014"/>
      <c r="C999" s="2014"/>
      <c r="D999" s="2014"/>
      <c r="E999" s="2014"/>
      <c r="F999" s="2014"/>
      <c r="G999" s="2014"/>
      <c r="H999" s="2014"/>
      <c r="I999" s="2014"/>
      <c r="J999" s="2014"/>
      <c r="K999" s="37"/>
      <c r="L999" s="57"/>
      <c r="M999" s="57"/>
      <c r="O999" s="284"/>
      <c r="P999" s="291"/>
      <c r="Q999" s="291"/>
      <c r="R999" s="174"/>
      <c r="S999" s="174"/>
      <c r="T999" s="174"/>
    </row>
    <row r="1000" spans="1:20" hidden="1">
      <c r="A1000" s="266"/>
      <c r="B1000" s="266"/>
      <c r="C1000" s="266"/>
      <c r="D1000" s="266"/>
      <c r="E1000" s="266"/>
      <c r="F1000" s="266"/>
      <c r="G1000" s="266"/>
      <c r="H1000" s="266"/>
      <c r="I1000" s="266"/>
      <c r="J1000" s="266"/>
    </row>
    <row r="1001" spans="1:20" hidden="1">
      <c r="A1001" s="2004" t="s">
        <v>504</v>
      </c>
      <c r="B1001" s="2004"/>
      <c r="C1001" s="2004"/>
      <c r="D1001" s="2004"/>
      <c r="E1001" s="2004"/>
      <c r="F1001" s="2004"/>
      <c r="G1001" s="2004"/>
      <c r="H1001" s="2004"/>
      <c r="I1001" s="2004"/>
      <c r="J1001" s="2004"/>
      <c r="K1001" s="205"/>
    </row>
    <row r="1002" spans="1:20" hidden="1">
      <c r="I1002" s="1986" t="s">
        <v>545</v>
      </c>
      <c r="J1002" s="1986"/>
      <c r="K1002" s="266"/>
    </row>
    <row r="1003" spans="1:20" s="33" customFormat="1" ht="54" hidden="1">
      <c r="A1003" s="35" t="s">
        <v>77</v>
      </c>
      <c r="B1003" s="35" t="s">
        <v>67</v>
      </c>
      <c r="C1003" s="35" t="s">
        <v>134</v>
      </c>
      <c r="D1003" s="149"/>
      <c r="E1003" s="149"/>
      <c r="F1003" s="149"/>
      <c r="G1003" s="149"/>
      <c r="H1003" s="149"/>
      <c r="I1003" s="215" t="s">
        <v>186</v>
      </c>
      <c r="J1003" s="215" t="s">
        <v>546</v>
      </c>
      <c r="K1003" s="163"/>
      <c r="L1003" s="57"/>
      <c r="M1003" s="57"/>
      <c r="O1003" s="284"/>
      <c r="P1003" s="291"/>
      <c r="Q1003" s="291"/>
      <c r="R1003" s="174"/>
      <c r="S1003" s="174"/>
      <c r="T1003" s="174"/>
    </row>
    <row r="1004" spans="1:20" hidden="1">
      <c r="A1004" s="173">
        <v>1</v>
      </c>
      <c r="B1004" s="173">
        <v>2</v>
      </c>
      <c r="C1004" s="173">
        <v>3</v>
      </c>
      <c r="D1004" s="160"/>
      <c r="E1004" s="160"/>
      <c r="F1004" s="160"/>
      <c r="G1004" s="160"/>
      <c r="H1004" s="160"/>
      <c r="I1004" s="222"/>
      <c r="J1004" s="222"/>
    </row>
    <row r="1005" spans="1:20" hidden="1">
      <c r="A1005" s="35">
        <v>1</v>
      </c>
      <c r="B1005" s="183" t="s">
        <v>135</v>
      </c>
      <c r="C1005" s="184">
        <f>C1006+C1007+C1008+C1009</f>
        <v>0</v>
      </c>
      <c r="I1005" s="217">
        <f>I1006+I1007+I1008+I1009</f>
        <v>0</v>
      </c>
      <c r="J1005" s="217">
        <f>J1006+J1007+J1008+J1009</f>
        <v>0</v>
      </c>
    </row>
    <row r="1006" spans="1:20" s="160" customFormat="1" hidden="1">
      <c r="A1006" s="35"/>
      <c r="B1006" s="183"/>
      <c r="C1006" s="176"/>
      <c r="D1006" s="149"/>
      <c r="E1006" s="149"/>
      <c r="F1006" s="149"/>
      <c r="G1006" s="149"/>
      <c r="H1006" s="149"/>
      <c r="I1006" s="222"/>
      <c r="J1006" s="222"/>
      <c r="K1006" s="161"/>
      <c r="O1006" s="283"/>
      <c r="P1006" s="283"/>
      <c r="Q1006" s="283"/>
    </row>
    <row r="1007" spans="1:20" hidden="1">
      <c r="A1007" s="35"/>
      <c r="B1007" s="183"/>
      <c r="C1007" s="176"/>
      <c r="I1007" s="222"/>
      <c r="J1007" s="222"/>
    </row>
    <row r="1008" spans="1:20" hidden="1">
      <c r="A1008" s="35"/>
      <c r="B1008" s="183"/>
      <c r="C1008" s="176"/>
      <c r="I1008" s="222"/>
      <c r="J1008" s="222"/>
    </row>
    <row r="1009" spans="1:20" hidden="1">
      <c r="A1009" s="35"/>
      <c r="B1009" s="183"/>
      <c r="C1009" s="176"/>
      <c r="I1009" s="222"/>
      <c r="J1009" s="222"/>
    </row>
    <row r="1010" spans="1:20" hidden="1">
      <c r="A1010" s="226"/>
      <c r="B1010" s="227" t="s">
        <v>73</v>
      </c>
      <c r="C1010" s="228">
        <f>C1005</f>
        <v>0</v>
      </c>
      <c r="I1010" s="217">
        <f>I1005</f>
        <v>0</v>
      </c>
      <c r="J1010" s="217">
        <f>J1005</f>
        <v>0</v>
      </c>
    </row>
    <row r="1011" spans="1:20" hidden="1"/>
    <row r="1012" spans="1:20" hidden="1">
      <c r="A1012" s="2014" t="s">
        <v>615</v>
      </c>
      <c r="B1012" s="2014"/>
      <c r="C1012" s="2014"/>
      <c r="D1012" s="2014"/>
      <c r="E1012" s="2014"/>
      <c r="F1012" s="2014"/>
      <c r="G1012" s="2014"/>
      <c r="H1012" s="2014"/>
      <c r="I1012" s="2014"/>
      <c r="J1012" s="2014"/>
    </row>
    <row r="1013" spans="1:20" hidden="1">
      <c r="A1013" s="266"/>
      <c r="B1013" s="266"/>
      <c r="C1013" s="266"/>
      <c r="D1013" s="266"/>
      <c r="E1013" s="266"/>
      <c r="F1013" s="266"/>
      <c r="G1013" s="266"/>
      <c r="H1013" s="266"/>
      <c r="I1013" s="266"/>
      <c r="J1013" s="266"/>
    </row>
    <row r="1014" spans="1:20" hidden="1">
      <c r="A1014" s="2004" t="s">
        <v>504</v>
      </c>
      <c r="B1014" s="2004"/>
      <c r="C1014" s="2004"/>
      <c r="D1014" s="2004"/>
      <c r="E1014" s="2004"/>
      <c r="F1014" s="2004"/>
      <c r="G1014" s="2004"/>
      <c r="H1014" s="2004"/>
      <c r="I1014" s="2004"/>
      <c r="J1014" s="2004"/>
      <c r="K1014" s="205"/>
    </row>
    <row r="1015" spans="1:20" hidden="1">
      <c r="I1015" s="1986" t="s">
        <v>545</v>
      </c>
      <c r="J1015" s="1986"/>
      <c r="K1015" s="266"/>
    </row>
    <row r="1016" spans="1:20" s="33" customFormat="1" ht="54" hidden="1">
      <c r="A1016" s="35" t="s">
        <v>77</v>
      </c>
      <c r="B1016" s="35" t="s">
        <v>67</v>
      </c>
      <c r="C1016" s="35" t="s">
        <v>134</v>
      </c>
      <c r="D1016" s="149"/>
      <c r="E1016" s="149"/>
      <c r="F1016" s="149"/>
      <c r="G1016" s="149"/>
      <c r="H1016" s="149"/>
      <c r="I1016" s="215" t="s">
        <v>186</v>
      </c>
      <c r="J1016" s="215" t="s">
        <v>546</v>
      </c>
      <c r="K1016" s="163"/>
      <c r="L1016" s="57"/>
      <c r="M1016" s="57"/>
      <c r="O1016" s="284"/>
      <c r="P1016" s="291"/>
      <c r="Q1016" s="291"/>
      <c r="R1016" s="174"/>
      <c r="S1016" s="174"/>
      <c r="T1016" s="174"/>
    </row>
    <row r="1017" spans="1:20" hidden="1">
      <c r="A1017" s="173">
        <v>1</v>
      </c>
      <c r="B1017" s="173">
        <v>2</v>
      </c>
      <c r="C1017" s="173">
        <v>3</v>
      </c>
      <c r="D1017" s="160"/>
      <c r="E1017" s="160"/>
      <c r="F1017" s="160"/>
      <c r="G1017" s="160"/>
      <c r="H1017" s="160"/>
      <c r="I1017" s="222"/>
      <c r="J1017" s="222"/>
    </row>
    <row r="1018" spans="1:20" hidden="1">
      <c r="A1018" s="35">
        <v>1</v>
      </c>
      <c r="B1018" s="183"/>
      <c r="C1018" s="184"/>
      <c r="I1018" s="220"/>
      <c r="J1018" s="220"/>
    </row>
    <row r="1019" spans="1:20" s="160" customFormat="1" hidden="1">
      <c r="A1019" s="35"/>
      <c r="B1019" s="183"/>
      <c r="C1019" s="176"/>
      <c r="D1019" s="149"/>
      <c r="E1019" s="149"/>
      <c r="F1019" s="149"/>
      <c r="G1019" s="149"/>
      <c r="H1019" s="149"/>
      <c r="I1019" s="222"/>
      <c r="J1019" s="222"/>
      <c r="K1019" s="161"/>
      <c r="O1019" s="283"/>
      <c r="P1019" s="283"/>
      <c r="Q1019" s="283"/>
    </row>
    <row r="1020" spans="1:20" hidden="1">
      <c r="A1020" s="35"/>
      <c r="B1020" s="183"/>
      <c r="C1020" s="176"/>
      <c r="I1020" s="222"/>
      <c r="J1020" s="222"/>
    </row>
    <row r="1021" spans="1:20" hidden="1">
      <c r="A1021" s="35"/>
      <c r="B1021" s="183"/>
      <c r="C1021" s="176"/>
      <c r="I1021" s="222"/>
      <c r="J1021" s="222"/>
    </row>
    <row r="1022" spans="1:20" hidden="1">
      <c r="A1022" s="35"/>
      <c r="B1022" s="183"/>
      <c r="C1022" s="176"/>
      <c r="I1022" s="222"/>
      <c r="J1022" s="222"/>
    </row>
    <row r="1023" spans="1:20" hidden="1">
      <c r="A1023" s="226"/>
      <c r="B1023" s="227" t="s">
        <v>73</v>
      </c>
      <c r="C1023" s="228">
        <f>SUM(C1018:C1022)</f>
        <v>0</v>
      </c>
      <c r="I1023" s="217">
        <f>SUM(I1018:I1022)</f>
        <v>0</v>
      </c>
      <c r="J1023" s="217">
        <f>SUM(J1018:J1022)</f>
        <v>0</v>
      </c>
    </row>
    <row r="1024" spans="1:20" hidden="1"/>
    <row r="1025" spans="1:20" hidden="1">
      <c r="A1025" s="2004" t="s">
        <v>508</v>
      </c>
      <c r="B1025" s="2004"/>
      <c r="C1025" s="2004"/>
      <c r="D1025" s="2004"/>
      <c r="E1025" s="2004"/>
      <c r="F1025" s="2004"/>
      <c r="G1025" s="2004"/>
      <c r="H1025" s="2004"/>
      <c r="I1025" s="2004"/>
      <c r="J1025" s="2004"/>
    </row>
    <row r="1026" spans="1:20" hidden="1">
      <c r="I1026" s="1986" t="s">
        <v>545</v>
      </c>
      <c r="J1026" s="1986"/>
    </row>
    <row r="1027" spans="1:20" s="33" customFormat="1" ht="54" hidden="1">
      <c r="A1027" s="35" t="s">
        <v>77</v>
      </c>
      <c r="B1027" s="35" t="s">
        <v>67</v>
      </c>
      <c r="C1027" s="35" t="s">
        <v>134</v>
      </c>
      <c r="D1027" s="149"/>
      <c r="E1027" s="149"/>
      <c r="F1027" s="149"/>
      <c r="G1027" s="149"/>
      <c r="H1027" s="149"/>
      <c r="I1027" s="215" t="s">
        <v>186</v>
      </c>
      <c r="J1027" s="215" t="s">
        <v>546</v>
      </c>
      <c r="K1027" s="163"/>
      <c r="L1027" s="57"/>
      <c r="M1027" s="57"/>
      <c r="O1027" s="284"/>
      <c r="P1027" s="291"/>
      <c r="Q1027" s="291"/>
      <c r="R1027" s="174"/>
      <c r="S1027" s="174"/>
      <c r="T1027" s="174"/>
    </row>
    <row r="1028" spans="1:20" hidden="1">
      <c r="A1028" s="173">
        <v>1</v>
      </c>
      <c r="B1028" s="173">
        <v>2</v>
      </c>
      <c r="C1028" s="173">
        <v>3</v>
      </c>
      <c r="D1028" s="160"/>
      <c r="E1028" s="160"/>
      <c r="F1028" s="160"/>
      <c r="G1028" s="160"/>
      <c r="H1028" s="160"/>
      <c r="I1028" s="222"/>
      <c r="J1028" s="222"/>
    </row>
    <row r="1029" spans="1:20" hidden="1">
      <c r="A1029" s="35">
        <v>1</v>
      </c>
      <c r="B1029" s="183"/>
      <c r="C1029" s="184"/>
      <c r="I1029" s="220"/>
      <c r="J1029" s="220"/>
    </row>
    <row r="1030" spans="1:20" s="160" customFormat="1" hidden="1">
      <c r="A1030" s="35"/>
      <c r="B1030" s="183"/>
      <c r="C1030" s="176"/>
      <c r="D1030" s="149"/>
      <c r="E1030" s="149"/>
      <c r="F1030" s="149"/>
      <c r="G1030" s="149"/>
      <c r="H1030" s="149"/>
      <c r="I1030" s="222"/>
      <c r="J1030" s="222"/>
      <c r="K1030" s="161"/>
      <c r="O1030" s="283"/>
      <c r="P1030" s="283"/>
      <c r="Q1030" s="283"/>
    </row>
    <row r="1031" spans="1:20" hidden="1">
      <c r="A1031" s="35"/>
      <c r="B1031" s="183"/>
      <c r="C1031" s="176"/>
      <c r="I1031" s="222"/>
      <c r="J1031" s="222"/>
    </row>
    <row r="1032" spans="1:20" hidden="1">
      <c r="A1032" s="35"/>
      <c r="B1032" s="183"/>
      <c r="C1032" s="176"/>
      <c r="I1032" s="222"/>
      <c r="J1032" s="222"/>
    </row>
    <row r="1033" spans="1:20" hidden="1">
      <c r="A1033" s="35"/>
      <c r="B1033" s="183"/>
      <c r="C1033" s="176"/>
      <c r="I1033" s="222"/>
      <c r="J1033" s="222"/>
    </row>
    <row r="1034" spans="1:20" hidden="1">
      <c r="A1034" s="226"/>
      <c r="B1034" s="227" t="s">
        <v>73</v>
      </c>
      <c r="C1034" s="228">
        <f>SUM(C1029:C1033)</f>
        <v>0</v>
      </c>
      <c r="I1034" s="217">
        <f>SUM(I1029:I1033)</f>
        <v>0</v>
      </c>
      <c r="J1034" s="217">
        <f>SUM(J1029:J1033)</f>
        <v>0</v>
      </c>
    </row>
    <row r="1035" spans="1:20" hidden="1"/>
    <row r="1036" spans="1:20" hidden="1">
      <c r="A1036" s="2004" t="s">
        <v>509</v>
      </c>
      <c r="B1036" s="2004"/>
      <c r="C1036" s="2004"/>
      <c r="D1036" s="2004"/>
      <c r="E1036" s="2004"/>
      <c r="F1036" s="2004"/>
      <c r="G1036" s="2004"/>
      <c r="H1036" s="2004"/>
      <c r="I1036" s="2004"/>
      <c r="J1036" s="2004"/>
    </row>
    <row r="1037" spans="1:20" hidden="1">
      <c r="I1037" s="1986" t="s">
        <v>545</v>
      </c>
      <c r="J1037" s="1986"/>
    </row>
    <row r="1038" spans="1:20" s="33" customFormat="1" ht="54" hidden="1">
      <c r="A1038" s="35" t="s">
        <v>77</v>
      </c>
      <c r="B1038" s="35" t="s">
        <v>67</v>
      </c>
      <c r="C1038" s="35" t="s">
        <v>134</v>
      </c>
      <c r="D1038" s="149"/>
      <c r="E1038" s="149"/>
      <c r="F1038" s="149"/>
      <c r="G1038" s="149"/>
      <c r="H1038" s="149"/>
      <c r="I1038" s="215" t="s">
        <v>186</v>
      </c>
      <c r="J1038" s="215" t="s">
        <v>546</v>
      </c>
      <c r="K1038" s="163"/>
      <c r="L1038" s="57"/>
      <c r="M1038" s="57"/>
      <c r="O1038" s="284"/>
      <c r="P1038" s="291"/>
      <c r="Q1038" s="291"/>
      <c r="R1038" s="174"/>
      <c r="S1038" s="174"/>
      <c r="T1038" s="174"/>
    </row>
    <row r="1039" spans="1:20" hidden="1">
      <c r="A1039" s="173">
        <v>1</v>
      </c>
      <c r="B1039" s="173">
        <v>2</v>
      </c>
      <c r="C1039" s="173">
        <v>3</v>
      </c>
      <c r="D1039" s="160"/>
      <c r="E1039" s="160"/>
      <c r="F1039" s="160"/>
      <c r="G1039" s="160"/>
      <c r="H1039" s="160"/>
      <c r="I1039" s="222"/>
      <c r="J1039" s="222"/>
    </row>
    <row r="1040" spans="1:20" hidden="1">
      <c r="A1040" s="35">
        <v>1</v>
      </c>
      <c r="B1040" s="183"/>
      <c r="C1040" s="184"/>
      <c r="I1040" s="220"/>
      <c r="J1040" s="220"/>
    </row>
    <row r="1041" spans="1:20" s="160" customFormat="1" hidden="1">
      <c r="A1041" s="35"/>
      <c r="B1041" s="183"/>
      <c r="C1041" s="176"/>
      <c r="D1041" s="149"/>
      <c r="E1041" s="149"/>
      <c r="F1041" s="149"/>
      <c r="G1041" s="149"/>
      <c r="H1041" s="149"/>
      <c r="I1041" s="222"/>
      <c r="J1041" s="222"/>
      <c r="K1041" s="161"/>
      <c r="O1041" s="283"/>
      <c r="P1041" s="283"/>
      <c r="Q1041" s="283"/>
    </row>
    <row r="1042" spans="1:20" hidden="1">
      <c r="A1042" s="35"/>
      <c r="B1042" s="183"/>
      <c r="C1042" s="176"/>
      <c r="I1042" s="222"/>
      <c r="J1042" s="222"/>
    </row>
    <row r="1043" spans="1:20" hidden="1">
      <c r="A1043" s="35"/>
      <c r="B1043" s="183"/>
      <c r="C1043" s="176"/>
      <c r="I1043" s="222"/>
      <c r="J1043" s="222"/>
    </row>
    <row r="1044" spans="1:20" hidden="1">
      <c r="A1044" s="35"/>
      <c r="B1044" s="183"/>
      <c r="C1044" s="176"/>
      <c r="I1044" s="222"/>
      <c r="J1044" s="222"/>
    </row>
    <row r="1045" spans="1:20" hidden="1">
      <c r="A1045" s="226"/>
      <c r="B1045" s="227" t="s">
        <v>73</v>
      </c>
      <c r="C1045" s="228">
        <f>SUM(C1040:C1044)</f>
        <v>0</v>
      </c>
      <c r="I1045" s="217">
        <f>SUM(I1040:I1044)</f>
        <v>0</v>
      </c>
      <c r="J1045" s="217">
        <f>SUM(J1040:J1044)</f>
        <v>0</v>
      </c>
    </row>
    <row r="1046" spans="1:20" hidden="1"/>
    <row r="1047" spans="1:20" hidden="1">
      <c r="A1047" s="2004" t="s">
        <v>510</v>
      </c>
      <c r="B1047" s="2004"/>
      <c r="C1047" s="2004"/>
      <c r="D1047" s="2004"/>
      <c r="E1047" s="2004"/>
      <c r="F1047" s="2004"/>
      <c r="G1047" s="2004"/>
      <c r="H1047" s="2004"/>
      <c r="I1047" s="2004"/>
      <c r="J1047" s="2004"/>
    </row>
    <row r="1048" spans="1:20" hidden="1">
      <c r="I1048" s="1986" t="s">
        <v>545</v>
      </c>
      <c r="J1048" s="1986"/>
    </row>
    <row r="1049" spans="1:20" s="33" customFormat="1" ht="54" hidden="1">
      <c r="A1049" s="35" t="s">
        <v>77</v>
      </c>
      <c r="B1049" s="35" t="s">
        <v>67</v>
      </c>
      <c r="C1049" s="35" t="s">
        <v>134</v>
      </c>
      <c r="D1049" s="149"/>
      <c r="E1049" s="149"/>
      <c r="F1049" s="149"/>
      <c r="G1049" s="149"/>
      <c r="H1049" s="149"/>
      <c r="I1049" s="215" t="s">
        <v>186</v>
      </c>
      <c r="J1049" s="215" t="s">
        <v>546</v>
      </c>
      <c r="K1049" s="163"/>
      <c r="L1049" s="57"/>
      <c r="M1049" s="57"/>
      <c r="O1049" s="284"/>
      <c r="P1049" s="291"/>
      <c r="Q1049" s="291"/>
      <c r="R1049" s="174"/>
      <c r="S1049" s="174"/>
      <c r="T1049" s="174"/>
    </row>
    <row r="1050" spans="1:20" hidden="1">
      <c r="A1050" s="173">
        <v>1</v>
      </c>
      <c r="B1050" s="173">
        <v>2</v>
      </c>
      <c r="C1050" s="173">
        <v>3</v>
      </c>
      <c r="D1050" s="160"/>
      <c r="E1050" s="160"/>
      <c r="F1050" s="160"/>
      <c r="G1050" s="160"/>
      <c r="H1050" s="160"/>
      <c r="I1050" s="222"/>
      <c r="J1050" s="222"/>
    </row>
    <row r="1051" spans="1:20" hidden="1">
      <c r="A1051" s="35">
        <v>1</v>
      </c>
      <c r="B1051" s="183"/>
      <c r="C1051" s="184"/>
      <c r="I1051" s="220"/>
      <c r="J1051" s="220"/>
    </row>
    <row r="1052" spans="1:20" s="160" customFormat="1" hidden="1">
      <c r="A1052" s="35"/>
      <c r="B1052" s="183"/>
      <c r="C1052" s="176"/>
      <c r="D1052" s="149"/>
      <c r="E1052" s="149"/>
      <c r="F1052" s="149"/>
      <c r="G1052" s="149"/>
      <c r="H1052" s="149"/>
      <c r="I1052" s="222"/>
      <c r="J1052" s="222"/>
      <c r="K1052" s="161"/>
      <c r="O1052" s="283"/>
      <c r="P1052" s="283"/>
      <c r="Q1052" s="283"/>
    </row>
    <row r="1053" spans="1:20" hidden="1">
      <c r="A1053" s="35"/>
      <c r="B1053" s="183"/>
      <c r="C1053" s="176"/>
      <c r="I1053" s="222"/>
      <c r="J1053" s="222"/>
    </row>
    <row r="1054" spans="1:20" hidden="1">
      <c r="A1054" s="35"/>
      <c r="B1054" s="183"/>
      <c r="C1054" s="176"/>
      <c r="I1054" s="222"/>
      <c r="J1054" s="222"/>
    </row>
    <row r="1055" spans="1:20" hidden="1">
      <c r="A1055" s="35"/>
      <c r="B1055" s="183"/>
      <c r="C1055" s="176"/>
      <c r="I1055" s="222"/>
      <c r="J1055" s="222"/>
    </row>
    <row r="1056" spans="1:20" hidden="1">
      <c r="A1056" s="226"/>
      <c r="B1056" s="227" t="s">
        <v>73</v>
      </c>
      <c r="C1056" s="228">
        <f>SUM(C1051:C1055)</f>
        <v>0</v>
      </c>
      <c r="I1056" s="217">
        <f>SUM(I1051:I1055)</f>
        <v>0</v>
      </c>
      <c r="J1056" s="217">
        <f>SUM(J1051:J1055)</f>
        <v>0</v>
      </c>
    </row>
    <row r="1057" spans="1:20" hidden="1"/>
    <row r="1058" spans="1:20" hidden="1"/>
    <row r="1059" spans="1:20" hidden="1">
      <c r="A1059" s="2014" t="s">
        <v>614</v>
      </c>
      <c r="B1059" s="2014"/>
      <c r="C1059" s="2014"/>
      <c r="D1059" s="2014"/>
      <c r="E1059" s="2014"/>
      <c r="F1059" s="2014"/>
      <c r="G1059" s="2014"/>
      <c r="H1059" s="2014"/>
      <c r="I1059" s="2014"/>
      <c r="J1059" s="2014"/>
    </row>
    <row r="1060" spans="1:20" hidden="1"/>
    <row r="1061" spans="1:20" hidden="1">
      <c r="A1061" s="2004" t="s">
        <v>511</v>
      </c>
      <c r="B1061" s="2004"/>
      <c r="C1061" s="2004"/>
      <c r="D1061" s="2004"/>
      <c r="E1061" s="2004"/>
      <c r="F1061" s="2004"/>
      <c r="G1061" s="2004"/>
      <c r="H1061" s="2004"/>
      <c r="I1061" s="2004"/>
      <c r="J1061" s="2004"/>
      <c r="K1061" s="205"/>
    </row>
    <row r="1062" spans="1:20" hidden="1">
      <c r="I1062" s="1986" t="s">
        <v>545</v>
      </c>
      <c r="J1062" s="1986"/>
    </row>
    <row r="1063" spans="1:20" s="33" customFormat="1" ht="68.400000000000006" hidden="1">
      <c r="A1063" s="35" t="s">
        <v>77</v>
      </c>
      <c r="B1063" s="35" t="s">
        <v>67</v>
      </c>
      <c r="C1063" s="260" t="s">
        <v>505</v>
      </c>
      <c r="D1063" s="260" t="s">
        <v>506</v>
      </c>
      <c r="E1063" s="260" t="s">
        <v>507</v>
      </c>
      <c r="F1063" s="149"/>
      <c r="G1063" s="149"/>
      <c r="H1063" s="149"/>
      <c r="I1063" s="215" t="s">
        <v>186</v>
      </c>
      <c r="J1063" s="215" t="s">
        <v>546</v>
      </c>
      <c r="K1063" s="163"/>
      <c r="L1063" s="57"/>
      <c r="M1063" s="57"/>
      <c r="O1063" s="284"/>
      <c r="P1063" s="291"/>
      <c r="Q1063" s="291"/>
      <c r="R1063" s="174"/>
      <c r="S1063" s="174"/>
      <c r="T1063" s="174"/>
    </row>
    <row r="1064" spans="1:20" hidden="1">
      <c r="A1064" s="173">
        <v>1</v>
      </c>
      <c r="B1064" s="173">
        <v>2</v>
      </c>
      <c r="C1064" s="195">
        <v>3</v>
      </c>
      <c r="D1064" s="195">
        <v>4</v>
      </c>
      <c r="E1064" s="195">
        <v>5</v>
      </c>
      <c r="F1064" s="160"/>
      <c r="G1064" s="160"/>
      <c r="H1064" s="160"/>
      <c r="I1064" s="220"/>
      <c r="J1064" s="220"/>
    </row>
    <row r="1065" spans="1:20" hidden="1">
      <c r="A1065" s="35">
        <v>1</v>
      </c>
      <c r="B1065" s="183"/>
      <c r="C1065" s="176"/>
      <c r="D1065" s="35"/>
      <c r="E1065" s="176"/>
      <c r="I1065" s="220"/>
      <c r="J1065" s="220"/>
    </row>
    <row r="1066" spans="1:20" s="160" customFormat="1" hidden="1">
      <c r="A1066" s="35"/>
      <c r="B1066" s="183"/>
      <c r="C1066" s="258"/>
      <c r="D1066" s="260"/>
      <c r="E1066" s="258"/>
      <c r="F1066" s="149"/>
      <c r="G1066" s="149"/>
      <c r="H1066" s="149"/>
      <c r="I1066" s="220"/>
      <c r="J1066" s="220"/>
      <c r="K1066" s="161"/>
      <c r="O1066" s="283"/>
      <c r="P1066" s="283"/>
      <c r="Q1066" s="283"/>
    </row>
    <row r="1067" spans="1:20" hidden="1">
      <c r="A1067" s="35"/>
      <c r="B1067" s="183"/>
      <c r="C1067" s="258"/>
      <c r="D1067" s="260"/>
      <c r="E1067" s="258"/>
      <c r="I1067" s="220"/>
      <c r="J1067" s="220"/>
    </row>
    <row r="1068" spans="1:20" hidden="1">
      <c r="A1068" s="226"/>
      <c r="B1068" s="227" t="s">
        <v>73</v>
      </c>
      <c r="C1068" s="226" t="s">
        <v>74</v>
      </c>
      <c r="D1068" s="226" t="s">
        <v>74</v>
      </c>
      <c r="E1068" s="228">
        <f>E1065</f>
        <v>0</v>
      </c>
      <c r="I1068" s="217">
        <f>SUM(I1065:I1067)</f>
        <v>0</v>
      </c>
      <c r="J1068" s="217">
        <f>SUM(J1065:J1067)</f>
        <v>0</v>
      </c>
    </row>
    <row r="1069" spans="1:20" hidden="1"/>
    <row r="1070" spans="1:20" hidden="1">
      <c r="A1070" s="2004" t="s">
        <v>512</v>
      </c>
      <c r="B1070" s="2004"/>
      <c r="C1070" s="2004"/>
      <c r="D1070" s="2004"/>
      <c r="E1070" s="2004"/>
      <c r="F1070" s="2004"/>
      <c r="G1070" s="2004"/>
      <c r="H1070" s="2004"/>
      <c r="I1070" s="2004"/>
      <c r="J1070" s="2004"/>
    </row>
    <row r="1071" spans="1:20" hidden="1">
      <c r="I1071" s="1986" t="s">
        <v>545</v>
      </c>
      <c r="J1071" s="1986"/>
    </row>
    <row r="1072" spans="1:20" s="33" customFormat="1" ht="68.400000000000006" hidden="1">
      <c r="A1072" s="35" t="s">
        <v>77</v>
      </c>
      <c r="B1072" s="35" t="s">
        <v>67</v>
      </c>
      <c r="C1072" s="260" t="s">
        <v>505</v>
      </c>
      <c r="D1072" s="260" t="s">
        <v>506</v>
      </c>
      <c r="E1072" s="260" t="s">
        <v>507</v>
      </c>
      <c r="F1072" s="149"/>
      <c r="G1072" s="149"/>
      <c r="H1072" s="149"/>
      <c r="I1072" s="215" t="s">
        <v>186</v>
      </c>
      <c r="J1072" s="215" t="s">
        <v>546</v>
      </c>
      <c r="K1072" s="163"/>
      <c r="L1072" s="57"/>
      <c r="M1072" s="57"/>
      <c r="O1072" s="284"/>
      <c r="P1072" s="291"/>
      <c r="Q1072" s="291"/>
      <c r="R1072" s="174"/>
      <c r="S1072" s="174"/>
      <c r="T1072" s="174"/>
    </row>
    <row r="1073" spans="1:17" hidden="1">
      <c r="A1073" s="173">
        <v>1</v>
      </c>
      <c r="B1073" s="173">
        <v>2</v>
      </c>
      <c r="C1073" s="195">
        <v>3</v>
      </c>
      <c r="D1073" s="195">
        <v>4</v>
      </c>
      <c r="E1073" s="195">
        <v>5</v>
      </c>
      <c r="F1073" s="160"/>
      <c r="G1073" s="160"/>
      <c r="H1073" s="160"/>
      <c r="I1073" s="220"/>
      <c r="J1073" s="220"/>
    </row>
    <row r="1074" spans="1:17" hidden="1">
      <c r="A1074" s="35">
        <v>1</v>
      </c>
      <c r="B1074" s="183"/>
      <c r="C1074" s="176"/>
      <c r="D1074" s="35"/>
      <c r="E1074" s="176"/>
      <c r="I1074" s="220"/>
      <c r="J1074" s="220"/>
    </row>
    <row r="1075" spans="1:17" s="160" customFormat="1" hidden="1">
      <c r="A1075" s="35"/>
      <c r="B1075" s="183"/>
      <c r="C1075" s="258"/>
      <c r="D1075" s="260"/>
      <c r="E1075" s="258"/>
      <c r="F1075" s="149"/>
      <c r="G1075" s="149"/>
      <c r="H1075" s="149"/>
      <c r="I1075" s="220"/>
      <c r="J1075" s="220"/>
      <c r="K1075" s="161"/>
      <c r="O1075" s="283"/>
      <c r="P1075" s="283"/>
      <c r="Q1075" s="283"/>
    </row>
    <row r="1076" spans="1:17" hidden="1">
      <c r="A1076" s="35"/>
      <c r="B1076" s="183"/>
      <c r="C1076" s="258"/>
      <c r="D1076" s="260"/>
      <c r="E1076" s="258"/>
      <c r="I1076" s="220"/>
      <c r="J1076" s="220"/>
    </row>
    <row r="1077" spans="1:17" hidden="1">
      <c r="A1077" s="226"/>
      <c r="B1077" s="227" t="s">
        <v>73</v>
      </c>
      <c r="C1077" s="226" t="s">
        <v>74</v>
      </c>
      <c r="D1077" s="226" t="s">
        <v>74</v>
      </c>
      <c r="E1077" s="228">
        <f>E1074</f>
        <v>0</v>
      </c>
      <c r="I1077" s="217">
        <f>SUM(I1074:I1076)</f>
        <v>0</v>
      </c>
      <c r="J1077" s="217">
        <f>SUM(J1074:J1076)</f>
        <v>0</v>
      </c>
    </row>
    <row r="1078" spans="1:17" hidden="1"/>
    <row r="1079" spans="1:17" hidden="1"/>
    <row r="1080" spans="1:17" ht="48.75" hidden="1" customHeight="1">
      <c r="A1080" s="2014" t="s">
        <v>613</v>
      </c>
      <c r="B1080" s="2014"/>
      <c r="C1080" s="2014"/>
      <c r="D1080" s="2014"/>
      <c r="E1080" s="2014"/>
      <c r="F1080" s="2014"/>
      <c r="G1080" s="2014"/>
      <c r="H1080" s="2014"/>
      <c r="I1080" s="2014"/>
      <c r="J1080" s="2014"/>
    </row>
    <row r="1081" spans="1:17" hidden="1"/>
    <row r="1082" spans="1:17" hidden="1">
      <c r="A1082" s="2017" t="s">
        <v>513</v>
      </c>
      <c r="B1082" s="2017"/>
      <c r="C1082" s="2017"/>
      <c r="D1082" s="2017"/>
      <c r="E1082" s="2017"/>
      <c r="F1082" s="2017"/>
      <c r="G1082" s="2017"/>
      <c r="H1082" s="2017"/>
      <c r="I1082" s="2017"/>
      <c r="J1082" s="2017"/>
      <c r="K1082" s="205"/>
    </row>
    <row r="1083" spans="1:17" hidden="1">
      <c r="A1083" s="53"/>
      <c r="B1083" s="32"/>
      <c r="C1083" s="38"/>
      <c r="D1083" s="38"/>
      <c r="E1083" s="38"/>
      <c r="F1083" s="38"/>
      <c r="I1083" s="1986" t="s">
        <v>545</v>
      </c>
      <c r="J1083" s="1986"/>
    </row>
    <row r="1084" spans="1:17" ht="68.400000000000006" hidden="1">
      <c r="A1084" s="260" t="s">
        <v>77</v>
      </c>
      <c r="B1084" s="260" t="s">
        <v>67</v>
      </c>
      <c r="C1084" s="260" t="s">
        <v>124</v>
      </c>
      <c r="D1084" s="260" t="s">
        <v>125</v>
      </c>
      <c r="E1084" s="260" t="s">
        <v>126</v>
      </c>
      <c r="I1084" s="215" t="s">
        <v>186</v>
      </c>
      <c r="J1084" s="215" t="s">
        <v>546</v>
      </c>
      <c r="K1084" s="209"/>
    </row>
    <row r="1085" spans="1:17" hidden="1">
      <c r="A1085" s="195">
        <v>1</v>
      </c>
      <c r="B1085" s="195">
        <v>2</v>
      </c>
      <c r="C1085" s="195">
        <v>3</v>
      </c>
      <c r="D1085" s="195">
        <v>4</v>
      </c>
      <c r="E1085" s="195">
        <v>5</v>
      </c>
      <c r="F1085" s="160"/>
      <c r="G1085" s="160"/>
      <c r="H1085" s="160"/>
      <c r="I1085" s="220"/>
      <c r="J1085" s="220"/>
    </row>
    <row r="1086" spans="1:17" hidden="1">
      <c r="A1086" s="264"/>
      <c r="B1086" s="47"/>
      <c r="C1086" s="260"/>
      <c r="D1086" s="34"/>
      <c r="E1086" s="258"/>
      <c r="I1086" s="220"/>
      <c r="J1086" s="220"/>
    </row>
    <row r="1087" spans="1:17" s="160" customFormat="1" hidden="1">
      <c r="A1087" s="260"/>
      <c r="B1087" s="31"/>
      <c r="C1087" s="260"/>
      <c r="D1087" s="34"/>
      <c r="E1087" s="258"/>
      <c r="F1087" s="149"/>
      <c r="G1087" s="149"/>
      <c r="H1087" s="149"/>
      <c r="I1087" s="220"/>
      <c r="J1087" s="220"/>
      <c r="K1087" s="161"/>
      <c r="O1087" s="283"/>
      <c r="P1087" s="283"/>
      <c r="Q1087" s="283"/>
    </row>
    <row r="1088" spans="1:17" hidden="1">
      <c r="A1088" s="260"/>
      <c r="B1088" s="31"/>
      <c r="C1088" s="260"/>
      <c r="D1088" s="34"/>
      <c r="E1088" s="258"/>
      <c r="I1088" s="220"/>
      <c r="J1088" s="220"/>
    </row>
    <row r="1089" spans="1:17" hidden="1">
      <c r="A1089" s="226"/>
      <c r="B1089" s="227" t="s">
        <v>73</v>
      </c>
      <c r="C1089" s="226" t="s">
        <v>74</v>
      </c>
      <c r="D1089" s="226" t="s">
        <v>74</v>
      </c>
      <c r="E1089" s="228">
        <f>SUM(E1086:E1088)</f>
        <v>0</v>
      </c>
      <c r="I1089" s="217">
        <f>SUM(I1086:I1088)</f>
        <v>0</v>
      </c>
      <c r="J1089" s="217">
        <f>SUM(J1086:J1088)</f>
        <v>0</v>
      </c>
    </row>
    <row r="1090" spans="1:17" hidden="1">
      <c r="A1090" s="51"/>
      <c r="B1090" s="52"/>
      <c r="C1090" s="51"/>
      <c r="D1090" s="51"/>
      <c r="E1090" s="51"/>
      <c r="F1090" s="51"/>
    </row>
    <row r="1091" spans="1:17" hidden="1">
      <c r="A1091" s="2016" t="s">
        <v>491</v>
      </c>
      <c r="B1091" s="2016"/>
      <c r="C1091" s="2016"/>
      <c r="D1091" s="2016"/>
      <c r="E1091" s="2016"/>
      <c r="F1091" s="2016"/>
      <c r="G1091" s="2016"/>
      <c r="H1091" s="2016"/>
      <c r="I1091" s="2016"/>
      <c r="J1091" s="2016"/>
    </row>
    <row r="1092" spans="1:17" hidden="1">
      <c r="A1092" s="51"/>
      <c r="B1092" s="32"/>
      <c r="C1092" s="38"/>
      <c r="D1092" s="38"/>
      <c r="E1092" s="38"/>
      <c r="F1092" s="38"/>
      <c r="I1092" s="1986" t="s">
        <v>545</v>
      </c>
      <c r="J1092" s="1986"/>
    </row>
    <row r="1093" spans="1:17" ht="54" hidden="1">
      <c r="A1093" s="260" t="s">
        <v>77</v>
      </c>
      <c r="B1093" s="260" t="s">
        <v>67</v>
      </c>
      <c r="C1093" s="260" t="s">
        <v>127</v>
      </c>
      <c r="D1093" s="260" t="s">
        <v>490</v>
      </c>
      <c r="F1093" s="38"/>
      <c r="I1093" s="215" t="s">
        <v>186</v>
      </c>
      <c r="J1093" s="215" t="s">
        <v>546</v>
      </c>
      <c r="K1093" s="210"/>
    </row>
    <row r="1094" spans="1:17" hidden="1">
      <c r="A1094" s="195">
        <v>1</v>
      </c>
      <c r="B1094" s="195">
        <v>2</v>
      </c>
      <c r="C1094" s="195">
        <v>3</v>
      </c>
      <c r="D1094" s="195">
        <v>4</v>
      </c>
      <c r="E1094" s="160"/>
      <c r="F1094" s="14"/>
      <c r="G1094" s="160"/>
      <c r="H1094" s="160"/>
      <c r="I1094" s="220"/>
      <c r="J1094" s="220"/>
    </row>
    <row r="1095" spans="1:17" hidden="1">
      <c r="A1095" s="260"/>
      <c r="B1095" s="47"/>
      <c r="C1095" s="34"/>
      <c r="D1095" s="258"/>
      <c r="F1095" s="38"/>
      <c r="I1095" s="220"/>
      <c r="J1095" s="220"/>
    </row>
    <row r="1096" spans="1:17" s="160" customFormat="1" hidden="1">
      <c r="A1096" s="260"/>
      <c r="B1096" s="31"/>
      <c r="C1096" s="34"/>
      <c r="D1096" s="258"/>
      <c r="E1096" s="149"/>
      <c r="F1096" s="38"/>
      <c r="G1096" s="149"/>
      <c r="H1096" s="149"/>
      <c r="I1096" s="220"/>
      <c r="J1096" s="220"/>
      <c r="K1096" s="161"/>
      <c r="O1096" s="283"/>
      <c r="P1096" s="283"/>
      <c r="Q1096" s="283"/>
    </row>
    <row r="1097" spans="1:17" hidden="1">
      <c r="A1097" s="260"/>
      <c r="B1097" s="31"/>
      <c r="C1097" s="34"/>
      <c r="D1097" s="258"/>
      <c r="F1097" s="38"/>
      <c r="I1097" s="220"/>
      <c r="J1097" s="220"/>
    </row>
    <row r="1098" spans="1:17" hidden="1">
      <c r="A1098" s="226"/>
      <c r="B1098" s="227" t="s">
        <v>73</v>
      </c>
      <c r="C1098" s="226" t="s">
        <v>74</v>
      </c>
      <c r="D1098" s="228">
        <f>SUM(D1095:D1097)</f>
        <v>0</v>
      </c>
      <c r="F1098" s="38"/>
      <c r="I1098" s="217">
        <f>SUM(I1095:I1097)</f>
        <v>0</v>
      </c>
      <c r="J1098" s="217">
        <f>SUM(J1095:J1097)</f>
        <v>0</v>
      </c>
    </row>
    <row r="1099" spans="1:17" hidden="1">
      <c r="A1099" s="51"/>
      <c r="B1099" s="52"/>
      <c r="C1099" s="51"/>
      <c r="D1099" s="51"/>
      <c r="E1099" s="51"/>
      <c r="F1099" s="51"/>
    </row>
    <row r="1100" spans="1:17" hidden="1">
      <c r="A1100" s="2016" t="s">
        <v>514</v>
      </c>
      <c r="B1100" s="2016"/>
      <c r="C1100" s="2016"/>
      <c r="D1100" s="2016"/>
      <c r="E1100" s="2016"/>
      <c r="F1100" s="2016"/>
      <c r="G1100" s="2016"/>
      <c r="H1100" s="2016"/>
      <c r="I1100" s="2016"/>
      <c r="J1100" s="2016"/>
    </row>
    <row r="1101" spans="1:17" hidden="1">
      <c r="A1101" s="51"/>
      <c r="B1101" s="32"/>
      <c r="C1101" s="38"/>
      <c r="D1101" s="38"/>
      <c r="E1101" s="38"/>
      <c r="F1101" s="38"/>
      <c r="I1101" s="1986" t="s">
        <v>545</v>
      </c>
      <c r="J1101" s="1986"/>
    </row>
    <row r="1102" spans="1:17" ht="54" hidden="1">
      <c r="A1102" s="260" t="s">
        <v>77</v>
      </c>
      <c r="B1102" s="260" t="s">
        <v>67</v>
      </c>
      <c r="C1102" s="260" t="s">
        <v>127</v>
      </c>
      <c r="D1102" s="260" t="s">
        <v>490</v>
      </c>
      <c r="F1102" s="38"/>
      <c r="I1102" s="215" t="s">
        <v>186</v>
      </c>
      <c r="J1102" s="215" t="s">
        <v>546</v>
      </c>
      <c r="K1102" s="210"/>
    </row>
    <row r="1103" spans="1:17" hidden="1">
      <c r="A1103" s="195">
        <v>1</v>
      </c>
      <c r="B1103" s="195">
        <v>2</v>
      </c>
      <c r="C1103" s="195">
        <v>3</v>
      </c>
      <c r="D1103" s="195">
        <v>4</v>
      </c>
      <c r="E1103" s="160"/>
      <c r="F1103" s="14"/>
      <c r="G1103" s="160"/>
      <c r="H1103" s="160"/>
      <c r="I1103" s="220"/>
      <c r="J1103" s="220"/>
    </row>
    <row r="1104" spans="1:17" hidden="1">
      <c r="A1104" s="260"/>
      <c r="B1104" s="47"/>
      <c r="C1104" s="34"/>
      <c r="D1104" s="258"/>
      <c r="F1104" s="38"/>
      <c r="I1104" s="220"/>
      <c r="J1104" s="220"/>
    </row>
    <row r="1105" spans="1:17" s="160" customFormat="1" hidden="1">
      <c r="A1105" s="260"/>
      <c r="B1105" s="31"/>
      <c r="C1105" s="34"/>
      <c r="D1105" s="258"/>
      <c r="E1105" s="149"/>
      <c r="F1105" s="38"/>
      <c r="G1105" s="149"/>
      <c r="H1105" s="149"/>
      <c r="I1105" s="220"/>
      <c r="J1105" s="220"/>
      <c r="K1105" s="161"/>
      <c r="O1105" s="283"/>
      <c r="P1105" s="283"/>
      <c r="Q1105" s="283"/>
    </row>
    <row r="1106" spans="1:17" hidden="1">
      <c r="A1106" s="260"/>
      <c r="B1106" s="31"/>
      <c r="C1106" s="34"/>
      <c r="D1106" s="258"/>
      <c r="F1106" s="38"/>
      <c r="I1106" s="220"/>
      <c r="J1106" s="220"/>
    </row>
    <row r="1107" spans="1:17" hidden="1">
      <c r="A1107" s="226"/>
      <c r="B1107" s="227" t="s">
        <v>73</v>
      </c>
      <c r="C1107" s="226" t="s">
        <v>74</v>
      </c>
      <c r="D1107" s="228">
        <f>SUM(D1104:D1106)</f>
        <v>0</v>
      </c>
      <c r="F1107" s="38"/>
      <c r="I1107" s="217">
        <f>SUM(I1104:I1106)</f>
        <v>0</v>
      </c>
      <c r="J1107" s="217">
        <f>SUM(J1104:J1106)</f>
        <v>0</v>
      </c>
    </row>
    <row r="1108" spans="1:17" hidden="1">
      <c r="A1108" s="51"/>
      <c r="B1108" s="52"/>
      <c r="C1108" s="51"/>
      <c r="D1108" s="51"/>
      <c r="E1108" s="51"/>
      <c r="F1108" s="51"/>
    </row>
    <row r="1109" spans="1:17" hidden="1">
      <c r="A1109" s="2004" t="s">
        <v>542</v>
      </c>
      <c r="B1109" s="2004"/>
      <c r="C1109" s="2004"/>
      <c r="D1109" s="2004"/>
      <c r="E1109" s="2004"/>
      <c r="F1109" s="2004"/>
      <c r="G1109" s="2004"/>
      <c r="H1109" s="2004"/>
      <c r="I1109" s="2004"/>
      <c r="J1109" s="2004"/>
    </row>
    <row r="1110" spans="1:17" hidden="1">
      <c r="A1110" s="2012"/>
      <c r="B1110" s="2012"/>
      <c r="C1110" s="2012"/>
      <c r="D1110" s="2012"/>
      <c r="E1110" s="2012"/>
      <c r="F1110" s="2012"/>
      <c r="I1110" s="1986" t="s">
        <v>545</v>
      </c>
      <c r="J1110" s="1986"/>
    </row>
    <row r="1111" spans="1:17" ht="54" hidden="1">
      <c r="A1111" s="260" t="s">
        <v>77</v>
      </c>
      <c r="B1111" s="260" t="s">
        <v>67</v>
      </c>
      <c r="C1111" s="260" t="s">
        <v>131</v>
      </c>
      <c r="D1111" s="260" t="s">
        <v>80</v>
      </c>
      <c r="E1111" s="260" t="s">
        <v>132</v>
      </c>
      <c r="F1111" s="260" t="s">
        <v>33</v>
      </c>
      <c r="I1111" s="215" t="s">
        <v>186</v>
      </c>
      <c r="J1111" s="215" t="s">
        <v>546</v>
      </c>
      <c r="K1111" s="163"/>
    </row>
    <row r="1112" spans="1:17" hidden="1">
      <c r="A1112" s="195">
        <v>1</v>
      </c>
      <c r="B1112" s="195">
        <v>2</v>
      </c>
      <c r="C1112" s="195">
        <v>3</v>
      </c>
      <c r="D1112" s="195">
        <v>4</v>
      </c>
      <c r="E1112" s="195">
        <v>5</v>
      </c>
      <c r="F1112" s="195">
        <v>6</v>
      </c>
      <c r="G1112" s="160"/>
      <c r="H1112" s="160"/>
      <c r="I1112" s="220"/>
      <c r="J1112" s="220"/>
    </row>
    <row r="1113" spans="1:17" hidden="1">
      <c r="A1113" s="260">
        <v>1</v>
      </c>
      <c r="B1113" s="31"/>
      <c r="C1113" s="260"/>
      <c r="D1113" s="260"/>
      <c r="E1113" s="258" t="e">
        <f>F1113/D1113</f>
        <v>#DIV/0!</v>
      </c>
      <c r="F1113" s="258"/>
      <c r="I1113" s="220"/>
      <c r="J1113" s="220"/>
    </row>
    <row r="1114" spans="1:17" s="160" customFormat="1" hidden="1">
      <c r="A1114" s="260">
        <v>2</v>
      </c>
      <c r="B1114" s="31"/>
      <c r="C1114" s="35"/>
      <c r="D1114" s="35"/>
      <c r="E1114" s="258" t="e">
        <f t="shared" ref="E1114:E1115" si="25">F1114/D1114</f>
        <v>#DIV/0!</v>
      </c>
      <c r="F1114" s="258"/>
      <c r="G1114" s="149"/>
      <c r="H1114" s="149"/>
      <c r="I1114" s="220"/>
      <c r="J1114" s="220"/>
      <c r="K1114" s="161"/>
      <c r="O1114" s="283"/>
      <c r="P1114" s="283"/>
      <c r="Q1114" s="283"/>
    </row>
    <row r="1115" spans="1:17" hidden="1">
      <c r="A1115" s="260">
        <v>3</v>
      </c>
      <c r="B1115" s="31"/>
      <c r="C1115" s="260"/>
      <c r="D1115" s="260"/>
      <c r="E1115" s="258" t="e">
        <f t="shared" si="25"/>
        <v>#DIV/0!</v>
      </c>
      <c r="F1115" s="258"/>
      <c r="I1115" s="220"/>
      <c r="J1115" s="220"/>
    </row>
    <row r="1116" spans="1:17" hidden="1">
      <c r="A1116" s="226"/>
      <c r="B1116" s="227" t="s">
        <v>73</v>
      </c>
      <c r="C1116" s="226" t="s">
        <v>74</v>
      </c>
      <c r="D1116" s="226" t="s">
        <v>74</v>
      </c>
      <c r="E1116" s="226" t="s">
        <v>74</v>
      </c>
      <c r="F1116" s="228">
        <f>F1115+F1114+F1113</f>
        <v>0</v>
      </c>
      <c r="I1116" s="217">
        <f>SUM(I1113:I1115)</f>
        <v>0</v>
      </c>
      <c r="J1116" s="217">
        <f>SUM(J1113:J1115)</f>
        <v>0</v>
      </c>
    </row>
    <row r="1117" spans="1:17" hidden="1">
      <c r="A1117" s="51"/>
      <c r="B1117" s="52"/>
      <c r="C1117" s="51"/>
      <c r="D1117" s="51"/>
      <c r="E1117" s="51"/>
      <c r="F1117" s="51"/>
    </row>
    <row r="1118" spans="1:17" hidden="1">
      <c r="A1118" s="51"/>
      <c r="B1118" s="52"/>
      <c r="C1118" s="51"/>
      <c r="D1118" s="51"/>
      <c r="E1118" s="51"/>
      <c r="F1118" s="51"/>
    </row>
    <row r="1119" spans="1:17" hidden="1">
      <c r="A1119" s="2014" t="s">
        <v>612</v>
      </c>
      <c r="B1119" s="2014"/>
      <c r="C1119" s="2014"/>
      <c r="D1119" s="2014"/>
      <c r="E1119" s="2014"/>
      <c r="F1119" s="2014"/>
      <c r="G1119" s="2014"/>
      <c r="H1119" s="2014"/>
      <c r="I1119" s="2014"/>
      <c r="J1119" s="2014"/>
    </row>
    <row r="1120" spans="1:17" hidden="1">
      <c r="A1120" s="51"/>
      <c r="B1120" s="52"/>
      <c r="C1120" s="51"/>
      <c r="D1120" s="51"/>
      <c r="E1120" s="51"/>
      <c r="F1120" s="51"/>
    </row>
    <row r="1121" spans="1:17" hidden="1">
      <c r="A1121" s="2009" t="s">
        <v>515</v>
      </c>
      <c r="B1121" s="2009"/>
      <c r="C1121" s="2009"/>
      <c r="D1121" s="2009"/>
      <c r="E1121" s="2009"/>
      <c r="F1121" s="2009"/>
      <c r="G1121" s="2009"/>
      <c r="H1121" s="2009"/>
      <c r="I1121" s="2009"/>
      <c r="J1121" s="2009"/>
      <c r="K1121" s="205"/>
    </row>
    <row r="1122" spans="1:17" hidden="1">
      <c r="A1122" s="259"/>
      <c r="B1122" s="55"/>
      <c r="C1122" s="259"/>
      <c r="D1122" s="259"/>
      <c r="E1122" s="259"/>
      <c r="F1122" s="259"/>
      <c r="I1122" s="1986" t="s">
        <v>545</v>
      </c>
      <c r="J1122" s="1986"/>
    </row>
    <row r="1123" spans="1:17" ht="68.400000000000006" hidden="1">
      <c r="A1123" s="260" t="s">
        <v>77</v>
      </c>
      <c r="B1123" s="260" t="s">
        <v>67</v>
      </c>
      <c r="C1123" s="260" t="s">
        <v>118</v>
      </c>
      <c r="D1123" s="260" t="s">
        <v>112</v>
      </c>
      <c r="E1123" s="260" t="s">
        <v>113</v>
      </c>
      <c r="F1123" s="260" t="s">
        <v>532</v>
      </c>
      <c r="I1123" s="215" t="s">
        <v>186</v>
      </c>
      <c r="J1123" s="215" t="s">
        <v>546</v>
      </c>
      <c r="K1123" s="204"/>
    </row>
    <row r="1124" spans="1:17" hidden="1">
      <c r="A1124" s="195">
        <v>1</v>
      </c>
      <c r="B1124" s="195">
        <v>2</v>
      </c>
      <c r="C1124" s="195">
        <v>3</v>
      </c>
      <c r="D1124" s="195">
        <v>4</v>
      </c>
      <c r="E1124" s="195">
        <v>5</v>
      </c>
      <c r="F1124" s="195">
        <v>6</v>
      </c>
      <c r="G1124" s="160"/>
      <c r="H1124" s="160"/>
      <c r="I1124" s="220"/>
      <c r="J1124" s="220"/>
    </row>
    <row r="1125" spans="1:17" hidden="1">
      <c r="A1125" s="260">
        <v>1</v>
      </c>
      <c r="B1125" s="31" t="s">
        <v>114</v>
      </c>
      <c r="C1125" s="260"/>
      <c r="D1125" s="260"/>
      <c r="E1125" s="258" t="e">
        <f>F1125/D1125/C1125</f>
        <v>#DIV/0!</v>
      </c>
      <c r="F1125" s="258"/>
      <c r="I1125" s="220"/>
      <c r="J1125" s="220"/>
    </row>
    <row r="1126" spans="1:17" s="160" customFormat="1" ht="68.400000000000006" hidden="1">
      <c r="A1126" s="260">
        <v>2</v>
      </c>
      <c r="B1126" s="31" t="s">
        <v>115</v>
      </c>
      <c r="C1126" s="260"/>
      <c r="D1126" s="260"/>
      <c r="E1126" s="258" t="e">
        <f t="shared" ref="E1126:E1130" si="26">F1126/D1126/C1126</f>
        <v>#DIV/0!</v>
      </c>
      <c r="F1126" s="258"/>
      <c r="G1126" s="149"/>
      <c r="H1126" s="149"/>
      <c r="I1126" s="220"/>
      <c r="J1126" s="220"/>
      <c r="K1126" s="161"/>
      <c r="O1126" s="283"/>
      <c r="P1126" s="283"/>
      <c r="Q1126" s="283"/>
    </row>
    <row r="1127" spans="1:17" ht="45.6" hidden="1">
      <c r="A1127" s="260">
        <v>3</v>
      </c>
      <c r="B1127" s="31" t="s">
        <v>116</v>
      </c>
      <c r="C1127" s="260"/>
      <c r="D1127" s="260"/>
      <c r="E1127" s="258" t="e">
        <f t="shared" si="26"/>
        <v>#DIV/0!</v>
      </c>
      <c r="F1127" s="258"/>
      <c r="I1127" s="220"/>
      <c r="J1127" s="220"/>
    </row>
    <row r="1128" spans="1:17" hidden="1">
      <c r="A1128" s="260">
        <v>4</v>
      </c>
      <c r="B1128" s="31" t="s">
        <v>117</v>
      </c>
      <c r="C1128" s="260"/>
      <c r="D1128" s="260"/>
      <c r="E1128" s="258" t="e">
        <f t="shared" si="26"/>
        <v>#DIV/0!</v>
      </c>
      <c r="F1128" s="258"/>
      <c r="I1128" s="222"/>
      <c r="J1128" s="222"/>
    </row>
    <row r="1129" spans="1:17" ht="91.2" hidden="1">
      <c r="A1129" s="260">
        <v>5</v>
      </c>
      <c r="B1129" s="31" t="s">
        <v>143</v>
      </c>
      <c r="C1129" s="260"/>
      <c r="D1129" s="260"/>
      <c r="E1129" s="258" t="e">
        <f t="shared" si="26"/>
        <v>#DIV/0!</v>
      </c>
      <c r="F1129" s="258"/>
      <c r="I1129" s="220"/>
      <c r="J1129" s="220"/>
    </row>
    <row r="1130" spans="1:17" hidden="1">
      <c r="A1130" s="260">
        <v>6</v>
      </c>
      <c r="B1130" s="31" t="s">
        <v>144</v>
      </c>
      <c r="C1130" s="260"/>
      <c r="D1130" s="260"/>
      <c r="E1130" s="258" t="e">
        <f t="shared" si="26"/>
        <v>#DIV/0!</v>
      </c>
      <c r="F1130" s="258"/>
      <c r="I1130" s="220"/>
      <c r="J1130" s="220"/>
    </row>
    <row r="1131" spans="1:17" hidden="1">
      <c r="A1131" s="226"/>
      <c r="B1131" s="227" t="s">
        <v>73</v>
      </c>
      <c r="C1131" s="226" t="s">
        <v>74</v>
      </c>
      <c r="D1131" s="226" t="s">
        <v>74</v>
      </c>
      <c r="E1131" s="226" t="s">
        <v>74</v>
      </c>
      <c r="F1131" s="228">
        <f>F1130+F1129+F1128+F1127+F1126+F1125</f>
        <v>0</v>
      </c>
      <c r="I1131" s="217">
        <f>SUM(I1125:I1130)</f>
        <v>0</v>
      </c>
      <c r="J1131" s="217">
        <f>SUM(J1125:J1130)</f>
        <v>0</v>
      </c>
    </row>
    <row r="1132" spans="1:17" hidden="1">
      <c r="A1132" s="38"/>
      <c r="B1132" s="32"/>
      <c r="C1132" s="38"/>
      <c r="D1132" s="38"/>
      <c r="E1132" s="38"/>
      <c r="F1132" s="38"/>
    </row>
    <row r="1133" spans="1:17" hidden="1">
      <c r="A1133" s="2009" t="s">
        <v>516</v>
      </c>
      <c r="B1133" s="2009"/>
      <c r="C1133" s="2009"/>
      <c r="D1133" s="2009"/>
      <c r="E1133" s="2009"/>
      <c r="F1133" s="2009"/>
      <c r="G1133" s="2009"/>
      <c r="H1133" s="2009"/>
      <c r="I1133" s="2009"/>
      <c r="J1133" s="2009"/>
    </row>
    <row r="1134" spans="1:17" hidden="1">
      <c r="A1134" s="256"/>
      <c r="B1134" s="45"/>
      <c r="C1134" s="256"/>
      <c r="D1134" s="256"/>
      <c r="E1134" s="256"/>
      <c r="F1134" s="38"/>
      <c r="I1134" s="1986" t="s">
        <v>545</v>
      </c>
      <c r="J1134" s="1986"/>
    </row>
    <row r="1135" spans="1:17" ht="68.400000000000006" hidden="1">
      <c r="A1135" s="260" t="s">
        <v>77</v>
      </c>
      <c r="B1135" s="260" t="s">
        <v>67</v>
      </c>
      <c r="C1135" s="260" t="s">
        <v>119</v>
      </c>
      <c r="D1135" s="260" t="s">
        <v>518</v>
      </c>
      <c r="E1135" s="262" t="s">
        <v>166</v>
      </c>
      <c r="F1135" s="260" t="s">
        <v>517</v>
      </c>
      <c r="I1135" s="215" t="s">
        <v>186</v>
      </c>
      <c r="J1135" s="215" t="s">
        <v>546</v>
      </c>
      <c r="K1135" s="204"/>
    </row>
    <row r="1136" spans="1:17" hidden="1">
      <c r="A1136" s="195">
        <v>1</v>
      </c>
      <c r="B1136" s="195">
        <v>2</v>
      </c>
      <c r="C1136" s="195">
        <v>3</v>
      </c>
      <c r="D1136" s="195">
        <v>4</v>
      </c>
      <c r="E1136" s="14">
        <v>5</v>
      </c>
      <c r="F1136" s="195">
        <v>6</v>
      </c>
      <c r="G1136" s="160"/>
      <c r="H1136" s="160"/>
      <c r="I1136" s="214"/>
      <c r="J1136" s="214"/>
    </row>
    <row r="1137" spans="1:17" ht="45.6" hidden="1">
      <c r="A1137" s="260">
        <v>1</v>
      </c>
      <c r="B1137" s="31" t="s">
        <v>140</v>
      </c>
      <c r="C1137" s="260"/>
      <c r="D1137" s="258" t="e">
        <f>F1137/C1137</f>
        <v>#DIV/0!</v>
      </c>
      <c r="E1137" s="262" t="s">
        <v>43</v>
      </c>
      <c r="F1137" s="258"/>
      <c r="I1137" s="220"/>
      <c r="J1137" s="220"/>
    </row>
    <row r="1138" spans="1:17" s="160" customFormat="1" ht="45.6" hidden="1">
      <c r="A1138" s="260">
        <v>2</v>
      </c>
      <c r="B1138" s="31" t="s">
        <v>629</v>
      </c>
      <c r="C1138" s="260" t="s">
        <v>43</v>
      </c>
      <c r="D1138" s="258"/>
      <c r="E1138" s="262" t="e">
        <f>F1138/D1138</f>
        <v>#DIV/0!</v>
      </c>
      <c r="F1138" s="258"/>
      <c r="G1138" s="149"/>
      <c r="H1138" s="149"/>
      <c r="I1138" s="220"/>
      <c r="J1138" s="220"/>
      <c r="K1138" s="161"/>
      <c r="O1138" s="283"/>
      <c r="P1138" s="283"/>
      <c r="Q1138" s="283"/>
    </row>
    <row r="1139" spans="1:17" hidden="1">
      <c r="A1139" s="226"/>
      <c r="B1139" s="227" t="s">
        <v>73</v>
      </c>
      <c r="C1139" s="226" t="s">
        <v>43</v>
      </c>
      <c r="D1139" s="226" t="s">
        <v>43</v>
      </c>
      <c r="E1139" s="226" t="s">
        <v>43</v>
      </c>
      <c r="F1139" s="228">
        <f>F1137+F1138</f>
        <v>0</v>
      </c>
      <c r="I1139" s="213">
        <f>SUM(I1137:I1138)</f>
        <v>0</v>
      </c>
      <c r="J1139" s="213">
        <f>SUM(J1137:J1138)</f>
        <v>0</v>
      </c>
    </row>
    <row r="1140" spans="1:17" hidden="1">
      <c r="A1140" s="38"/>
      <c r="B1140" s="32"/>
      <c r="C1140" s="38"/>
      <c r="D1140" s="38"/>
      <c r="E1140" s="38"/>
      <c r="F1140" s="38"/>
    </row>
    <row r="1141" spans="1:17" hidden="1">
      <c r="A1141" s="2004" t="s">
        <v>519</v>
      </c>
      <c r="B1141" s="2004"/>
      <c r="C1141" s="2004"/>
      <c r="D1141" s="2004"/>
      <c r="E1141" s="2004"/>
      <c r="F1141" s="2004"/>
      <c r="G1141" s="2004"/>
      <c r="H1141" s="2004"/>
      <c r="I1141" s="2004"/>
      <c r="J1141" s="2004"/>
    </row>
    <row r="1142" spans="1:17" hidden="1">
      <c r="A1142" s="265"/>
      <c r="B1142" s="265"/>
      <c r="C1142" s="265"/>
      <c r="D1142" s="265"/>
      <c r="E1142" s="265"/>
      <c r="F1142" s="265"/>
      <c r="G1142" s="265"/>
      <c r="H1142" s="265"/>
      <c r="I1142" s="1986" t="s">
        <v>545</v>
      </c>
      <c r="J1142" s="1986"/>
    </row>
    <row r="1143" spans="1:17" s="38" customFormat="1" ht="68.400000000000006" hidden="1">
      <c r="A1143" s="260" t="s">
        <v>77</v>
      </c>
      <c r="B1143" s="260" t="s">
        <v>0</v>
      </c>
      <c r="C1143" s="260" t="s">
        <v>122</v>
      </c>
      <c r="D1143" s="260" t="s">
        <v>120</v>
      </c>
      <c r="E1143" s="260" t="s">
        <v>123</v>
      </c>
      <c r="F1143" s="260" t="s">
        <v>33</v>
      </c>
      <c r="I1143" s="215" t="s">
        <v>186</v>
      </c>
      <c r="J1143" s="215" t="s">
        <v>546</v>
      </c>
      <c r="K1143" s="163"/>
      <c r="O1143" s="41"/>
      <c r="P1143" s="41"/>
      <c r="Q1143" s="41"/>
    </row>
    <row r="1144" spans="1:17" s="38" customFormat="1" hidden="1">
      <c r="A1144" s="195">
        <v>1</v>
      </c>
      <c r="B1144" s="195">
        <v>2</v>
      </c>
      <c r="C1144" s="195">
        <v>4</v>
      </c>
      <c r="D1144" s="195">
        <v>5</v>
      </c>
      <c r="E1144" s="195">
        <v>6</v>
      </c>
      <c r="F1144" s="195">
        <v>7</v>
      </c>
      <c r="G1144" s="14"/>
      <c r="H1144" s="14"/>
      <c r="I1144" s="217"/>
      <c r="J1144" s="217"/>
      <c r="K1144" s="40"/>
      <c r="O1144" s="41"/>
      <c r="P1144" s="41"/>
      <c r="Q1144" s="41"/>
    </row>
    <row r="1145" spans="1:17" s="38" customFormat="1" hidden="1">
      <c r="A1145" s="260">
        <v>1</v>
      </c>
      <c r="B1145" s="31" t="s">
        <v>145</v>
      </c>
      <c r="C1145" s="258" t="e">
        <f>F1145/D1145</f>
        <v>#DIV/0!</v>
      </c>
      <c r="D1145" s="258"/>
      <c r="E1145" s="258"/>
      <c r="F1145" s="258"/>
      <c r="I1145" s="220"/>
      <c r="J1145" s="220"/>
      <c r="K1145" s="40"/>
      <c r="O1145" s="41"/>
      <c r="P1145" s="41"/>
      <c r="Q1145" s="41"/>
    </row>
    <row r="1146" spans="1:17" s="14" customFormat="1" hidden="1">
      <c r="A1146" s="260">
        <v>2</v>
      </c>
      <c r="B1146" s="31" t="s">
        <v>121</v>
      </c>
      <c r="C1146" s="258" t="e">
        <f t="shared" ref="C1146:C1149" si="27">F1146/D1146</f>
        <v>#DIV/0!</v>
      </c>
      <c r="D1146" s="258"/>
      <c r="E1146" s="258"/>
      <c r="F1146" s="258"/>
      <c r="G1146" s="38"/>
      <c r="H1146" s="38"/>
      <c r="I1146" s="220"/>
      <c r="J1146" s="220"/>
      <c r="K1146" s="186"/>
      <c r="O1146" s="286"/>
      <c r="P1146" s="286"/>
      <c r="Q1146" s="286"/>
    </row>
    <row r="1147" spans="1:17" s="38" customFormat="1" hidden="1">
      <c r="A1147" s="260">
        <v>3</v>
      </c>
      <c r="B1147" s="31" t="s">
        <v>146</v>
      </c>
      <c r="C1147" s="258" t="e">
        <f t="shared" si="27"/>
        <v>#DIV/0!</v>
      </c>
      <c r="D1147" s="258"/>
      <c r="E1147" s="258"/>
      <c r="F1147" s="258"/>
      <c r="I1147" s="220"/>
      <c r="J1147" s="220"/>
      <c r="K1147" s="40"/>
      <c r="O1147" s="41"/>
      <c r="P1147" s="41"/>
      <c r="Q1147" s="41"/>
    </row>
    <row r="1148" spans="1:17" s="38" customFormat="1" hidden="1">
      <c r="A1148" s="260">
        <v>4</v>
      </c>
      <c r="B1148" s="31" t="s">
        <v>147</v>
      </c>
      <c r="C1148" s="258" t="e">
        <f t="shared" si="27"/>
        <v>#DIV/0!</v>
      </c>
      <c r="D1148" s="258"/>
      <c r="E1148" s="258"/>
      <c r="F1148" s="258"/>
      <c r="I1148" s="220"/>
      <c r="J1148" s="220"/>
      <c r="K1148" s="40"/>
      <c r="O1148" s="41"/>
      <c r="P1148" s="41"/>
      <c r="Q1148" s="41"/>
    </row>
    <row r="1149" spans="1:17" s="38" customFormat="1" hidden="1">
      <c r="A1149" s="260">
        <v>5</v>
      </c>
      <c r="B1149" s="31" t="s">
        <v>623</v>
      </c>
      <c r="C1149" s="258" t="e">
        <f t="shared" si="27"/>
        <v>#DIV/0!</v>
      </c>
      <c r="D1149" s="258"/>
      <c r="E1149" s="258"/>
      <c r="F1149" s="258"/>
      <c r="I1149" s="220"/>
      <c r="J1149" s="220"/>
      <c r="K1149" s="40"/>
      <c r="O1149" s="41"/>
      <c r="P1149" s="41"/>
      <c r="Q1149" s="41"/>
    </row>
    <row r="1150" spans="1:17" s="38" customFormat="1" hidden="1">
      <c r="A1150" s="226"/>
      <c r="B1150" s="227" t="s">
        <v>73</v>
      </c>
      <c r="C1150" s="226" t="s">
        <v>74</v>
      </c>
      <c r="D1150" s="226" t="s">
        <v>74</v>
      </c>
      <c r="E1150" s="226" t="s">
        <v>74</v>
      </c>
      <c r="F1150" s="228">
        <f>SUM(F1145:F1149)</f>
        <v>0</v>
      </c>
      <c r="I1150" s="217">
        <f>SUM(I1145:I1149)</f>
        <v>0</v>
      </c>
      <c r="J1150" s="217">
        <f>SUM(J1145:J1149)</f>
        <v>0</v>
      </c>
      <c r="K1150" s="40"/>
      <c r="O1150" s="41"/>
      <c r="P1150" s="41"/>
      <c r="Q1150" s="41"/>
    </row>
    <row r="1151" spans="1:17" s="38" customFormat="1" hidden="1">
      <c r="B1151" s="32"/>
      <c r="G1151" s="149"/>
      <c r="H1151" s="149"/>
      <c r="I1151" s="149"/>
      <c r="J1151" s="149"/>
      <c r="K1151" s="40"/>
      <c r="O1151" s="41"/>
      <c r="P1151" s="41"/>
      <c r="Q1151" s="41"/>
    </row>
    <row r="1152" spans="1:17" s="38" customFormat="1" hidden="1">
      <c r="A1152" s="2017" t="s">
        <v>513</v>
      </c>
      <c r="B1152" s="2017"/>
      <c r="C1152" s="2017"/>
      <c r="D1152" s="2017"/>
      <c r="E1152" s="2017"/>
      <c r="F1152" s="2017"/>
      <c r="G1152" s="2017"/>
      <c r="H1152" s="2017"/>
      <c r="I1152" s="2017"/>
      <c r="J1152" s="2017"/>
      <c r="K1152" s="40"/>
      <c r="O1152" s="41"/>
      <c r="P1152" s="41"/>
      <c r="Q1152" s="41"/>
    </row>
    <row r="1153" spans="1:17" hidden="1">
      <c r="A1153" s="53"/>
      <c r="B1153" s="32"/>
      <c r="C1153" s="38"/>
      <c r="D1153" s="38"/>
      <c r="E1153" s="38"/>
      <c r="F1153" s="38"/>
      <c r="I1153" s="1986" t="s">
        <v>545</v>
      </c>
      <c r="J1153" s="1986"/>
    </row>
    <row r="1154" spans="1:17" ht="68.400000000000006" hidden="1">
      <c r="A1154" s="260" t="s">
        <v>77</v>
      </c>
      <c r="B1154" s="260" t="s">
        <v>67</v>
      </c>
      <c r="C1154" s="260" t="s">
        <v>124</v>
      </c>
      <c r="D1154" s="260" t="s">
        <v>125</v>
      </c>
      <c r="E1154" s="260" t="s">
        <v>520</v>
      </c>
      <c r="I1154" s="215" t="s">
        <v>186</v>
      </c>
      <c r="J1154" s="215" t="s">
        <v>546</v>
      </c>
      <c r="K1154" s="209"/>
    </row>
    <row r="1155" spans="1:17" hidden="1">
      <c r="A1155" s="195">
        <v>1</v>
      </c>
      <c r="B1155" s="195">
        <v>2</v>
      </c>
      <c r="C1155" s="195">
        <v>3</v>
      </c>
      <c r="D1155" s="195">
        <v>4</v>
      </c>
      <c r="E1155" s="195">
        <v>5</v>
      </c>
      <c r="F1155" s="160"/>
      <c r="G1155" s="160"/>
      <c r="H1155" s="160"/>
      <c r="I1155" s="217"/>
      <c r="J1155" s="217"/>
    </row>
    <row r="1156" spans="1:17" hidden="1">
      <c r="A1156" s="260">
        <v>1</v>
      </c>
      <c r="B1156" s="31"/>
      <c r="C1156" s="260"/>
      <c r="D1156" s="34"/>
      <c r="E1156" s="258"/>
      <c r="I1156" s="220"/>
      <c r="J1156" s="220"/>
    </row>
    <row r="1157" spans="1:17" s="160" customFormat="1" hidden="1">
      <c r="A1157" s="260">
        <v>2</v>
      </c>
      <c r="B1157" s="31"/>
      <c r="C1157" s="260"/>
      <c r="D1157" s="34"/>
      <c r="E1157" s="258"/>
      <c r="F1157" s="149"/>
      <c r="G1157" s="149"/>
      <c r="H1157" s="149"/>
      <c r="I1157" s="220"/>
      <c r="J1157" s="220"/>
      <c r="K1157" s="161"/>
      <c r="O1157" s="283"/>
      <c r="P1157" s="283"/>
      <c r="Q1157" s="283"/>
    </row>
    <row r="1158" spans="1:17" hidden="1">
      <c r="A1158" s="260">
        <v>3</v>
      </c>
      <c r="B1158" s="31"/>
      <c r="C1158" s="260"/>
      <c r="D1158" s="34"/>
      <c r="E1158" s="258"/>
      <c r="I1158" s="220"/>
      <c r="J1158" s="220"/>
      <c r="P1158" s="188"/>
      <c r="Q1158" s="290"/>
    </row>
    <row r="1159" spans="1:17" hidden="1">
      <c r="A1159" s="260">
        <v>4</v>
      </c>
      <c r="B1159" s="31"/>
      <c r="C1159" s="260"/>
      <c r="D1159" s="34"/>
      <c r="E1159" s="258"/>
      <c r="I1159" s="220"/>
      <c r="J1159" s="220"/>
      <c r="P1159" s="188"/>
      <c r="Q1159" s="290"/>
    </row>
    <row r="1160" spans="1:17" hidden="1">
      <c r="A1160" s="226"/>
      <c r="B1160" s="227" t="s">
        <v>73</v>
      </c>
      <c r="C1160" s="226" t="s">
        <v>74</v>
      </c>
      <c r="D1160" s="226" t="s">
        <v>74</v>
      </c>
      <c r="E1160" s="228">
        <f>SUM(E1156:E1159)</f>
        <v>0</v>
      </c>
      <c r="I1160" s="217">
        <f>SUM(I1156:I1159)</f>
        <v>0</v>
      </c>
      <c r="J1160" s="217">
        <f>SUM(J1156:J1159)</f>
        <v>0</v>
      </c>
      <c r="P1160" s="188"/>
      <c r="Q1160" s="290"/>
    </row>
    <row r="1161" spans="1:17" hidden="1">
      <c r="A1161" s="38"/>
      <c r="B1161" s="32"/>
      <c r="C1161" s="38"/>
      <c r="D1161" s="38"/>
      <c r="E1161" s="38"/>
      <c r="F1161" s="38"/>
      <c r="P1161" s="188"/>
      <c r="Q1161" s="290"/>
    </row>
    <row r="1162" spans="1:17" hidden="1">
      <c r="A1162" s="2016" t="s">
        <v>491</v>
      </c>
      <c r="B1162" s="2016"/>
      <c r="C1162" s="2016"/>
      <c r="D1162" s="2016"/>
      <c r="E1162" s="2016"/>
      <c r="F1162" s="2016"/>
      <c r="G1162" s="2016"/>
      <c r="H1162" s="2016"/>
      <c r="I1162" s="2016"/>
      <c r="J1162" s="2016"/>
      <c r="P1162" s="188"/>
    </row>
    <row r="1163" spans="1:17" hidden="1">
      <c r="A1163" s="51"/>
      <c r="B1163" s="32"/>
      <c r="C1163" s="38"/>
      <c r="D1163" s="38"/>
      <c r="E1163" s="38"/>
      <c r="F1163" s="38"/>
      <c r="P1163" s="188"/>
    </row>
    <row r="1164" spans="1:17" hidden="1">
      <c r="A1164" s="51"/>
      <c r="B1164" s="32"/>
      <c r="C1164" s="38"/>
      <c r="D1164" s="38"/>
      <c r="E1164" s="38"/>
      <c r="F1164" s="38"/>
      <c r="I1164" s="1986" t="s">
        <v>545</v>
      </c>
      <c r="J1164" s="1986"/>
      <c r="K1164" s="210"/>
    </row>
    <row r="1165" spans="1:17" ht="54" hidden="1">
      <c r="A1165" s="260" t="s">
        <v>77</v>
      </c>
      <c r="B1165" s="260" t="s">
        <v>67</v>
      </c>
      <c r="C1165" s="260" t="s">
        <v>127</v>
      </c>
      <c r="D1165" s="260" t="s">
        <v>490</v>
      </c>
      <c r="F1165" s="38"/>
      <c r="I1165" s="215" t="s">
        <v>186</v>
      </c>
      <c r="J1165" s="215" t="s">
        <v>546</v>
      </c>
      <c r="P1165" s="188"/>
    </row>
    <row r="1166" spans="1:17" hidden="1">
      <c r="A1166" s="195">
        <v>1</v>
      </c>
      <c r="B1166" s="195">
        <v>2</v>
      </c>
      <c r="C1166" s="195">
        <v>3</v>
      </c>
      <c r="D1166" s="195">
        <v>4</v>
      </c>
      <c r="E1166" s="160"/>
      <c r="F1166" s="14"/>
      <c r="G1166" s="160"/>
      <c r="H1166" s="160"/>
      <c r="I1166" s="217"/>
      <c r="J1166" s="217"/>
      <c r="P1166" s="188"/>
    </row>
    <row r="1167" spans="1:17" hidden="1">
      <c r="A1167" s="260"/>
      <c r="B1167" s="36"/>
      <c r="C1167" s="34"/>
      <c r="D1167" s="258"/>
      <c r="F1167" s="38"/>
      <c r="I1167" s="220"/>
      <c r="J1167" s="220"/>
      <c r="P1167" s="188"/>
    </row>
    <row r="1168" spans="1:17" s="160" customFormat="1" hidden="1">
      <c r="A1168" s="260"/>
      <c r="B1168" s="36"/>
      <c r="C1168" s="34"/>
      <c r="D1168" s="258"/>
      <c r="E1168" s="149"/>
      <c r="F1168" s="57"/>
      <c r="G1168" s="149"/>
      <c r="H1168" s="149"/>
      <c r="I1168" s="220"/>
      <c r="J1168" s="220"/>
      <c r="K1168" s="161"/>
      <c r="O1168" s="283"/>
      <c r="P1168" s="281"/>
      <c r="Q1168" s="283"/>
    </row>
    <row r="1169" spans="1:17" hidden="1">
      <c r="A1169" s="260"/>
      <c r="B1169" s="36"/>
      <c r="C1169" s="34"/>
      <c r="D1169" s="258"/>
      <c r="F1169" s="38"/>
      <c r="I1169" s="220"/>
      <c r="J1169" s="220"/>
      <c r="P1169" s="188"/>
      <c r="Q1169" s="290"/>
    </row>
    <row r="1170" spans="1:17" hidden="1">
      <c r="A1170" s="260"/>
      <c r="B1170" s="36"/>
      <c r="C1170" s="34"/>
      <c r="D1170" s="258"/>
      <c r="F1170" s="38"/>
      <c r="I1170" s="220"/>
      <c r="J1170" s="220"/>
      <c r="P1170" s="188"/>
      <c r="Q1170" s="290"/>
    </row>
    <row r="1171" spans="1:17" hidden="1">
      <c r="A1171" s="226"/>
      <c r="B1171" s="227" t="s">
        <v>73</v>
      </c>
      <c r="C1171" s="226" t="s">
        <v>74</v>
      </c>
      <c r="D1171" s="228">
        <f>SUM(D1167:D1170)</f>
        <v>0</v>
      </c>
      <c r="F1171" s="38"/>
      <c r="I1171" s="217">
        <f>SUM(I1167:I1170)</f>
        <v>0</v>
      </c>
      <c r="J1171" s="217">
        <f>SUM(J1167:J1170)</f>
        <v>0</v>
      </c>
      <c r="P1171" s="188"/>
      <c r="Q1171" s="290"/>
    </row>
    <row r="1172" spans="1:17" hidden="1">
      <c r="A1172" s="56"/>
      <c r="B1172" s="32"/>
      <c r="C1172" s="38"/>
      <c r="D1172" s="38"/>
      <c r="E1172" s="38"/>
      <c r="F1172" s="38"/>
      <c r="P1172" s="188"/>
      <c r="Q1172" s="290"/>
    </row>
    <row r="1173" spans="1:17" hidden="1">
      <c r="A1173" s="2018" t="s">
        <v>521</v>
      </c>
      <c r="B1173" s="2018"/>
      <c r="C1173" s="2018"/>
      <c r="D1173" s="2018"/>
      <c r="E1173" s="2018"/>
      <c r="F1173" s="2018"/>
      <c r="G1173" s="2018"/>
      <c r="H1173" s="2018"/>
      <c r="I1173" s="2018"/>
      <c r="J1173" s="2018"/>
      <c r="P1173" s="188"/>
    </row>
    <row r="1174" spans="1:17" hidden="1">
      <c r="A1174" s="51"/>
      <c r="B1174" s="32"/>
      <c r="C1174" s="38"/>
      <c r="D1174" s="38"/>
      <c r="E1174" s="38"/>
      <c r="F1174" s="38"/>
      <c r="P1174" s="188"/>
    </row>
    <row r="1175" spans="1:17" hidden="1">
      <c r="A1175" s="51"/>
      <c r="B1175" s="32"/>
      <c r="C1175" s="38"/>
      <c r="D1175" s="38"/>
      <c r="E1175" s="38"/>
      <c r="F1175" s="38"/>
      <c r="I1175" s="1986" t="s">
        <v>545</v>
      </c>
      <c r="J1175" s="1986"/>
      <c r="K1175" s="211"/>
      <c r="P1175" s="188"/>
    </row>
    <row r="1176" spans="1:17" ht="54" hidden="1">
      <c r="A1176" s="260" t="s">
        <v>77</v>
      </c>
      <c r="B1176" s="260" t="s">
        <v>67</v>
      </c>
      <c r="C1176" s="260" t="s">
        <v>127</v>
      </c>
      <c r="D1176" s="260" t="s">
        <v>490</v>
      </c>
      <c r="F1176" s="38"/>
      <c r="I1176" s="215" t="s">
        <v>186</v>
      </c>
      <c r="J1176" s="215" t="s">
        <v>546</v>
      </c>
      <c r="P1176" s="188"/>
    </row>
    <row r="1177" spans="1:17" hidden="1">
      <c r="A1177" s="195">
        <v>1</v>
      </c>
      <c r="B1177" s="195">
        <v>2</v>
      </c>
      <c r="C1177" s="195">
        <v>3</v>
      </c>
      <c r="D1177" s="195">
        <v>4</v>
      </c>
      <c r="E1177" s="160"/>
      <c r="F1177" s="14"/>
      <c r="G1177" s="160"/>
      <c r="H1177" s="160"/>
      <c r="I1177" s="217"/>
      <c r="J1177" s="217"/>
      <c r="P1177" s="188"/>
    </row>
    <row r="1178" spans="1:17" hidden="1">
      <c r="A1178" s="260">
        <v>1</v>
      </c>
      <c r="B1178" s="36"/>
      <c r="C1178" s="34"/>
      <c r="D1178" s="258"/>
      <c r="F1178" s="38"/>
      <c r="G1178" s="157"/>
      <c r="I1178" s="220"/>
      <c r="J1178" s="220"/>
      <c r="P1178" s="188"/>
    </row>
    <row r="1179" spans="1:17" s="160" customFormat="1" hidden="1">
      <c r="A1179" s="260">
        <v>2</v>
      </c>
      <c r="B1179" s="36"/>
      <c r="C1179" s="34"/>
      <c r="D1179" s="258"/>
      <c r="E1179" s="149"/>
      <c r="F1179" s="38"/>
      <c r="G1179" s="149"/>
      <c r="H1179" s="149"/>
      <c r="I1179" s="220"/>
      <c r="J1179" s="220"/>
      <c r="K1179" s="161"/>
      <c r="O1179" s="283"/>
      <c r="P1179" s="281"/>
      <c r="Q1179" s="283"/>
    </row>
    <row r="1180" spans="1:17" hidden="1">
      <c r="A1180" s="260"/>
      <c r="B1180" s="36"/>
      <c r="C1180" s="34"/>
      <c r="D1180" s="258"/>
      <c r="F1180" s="38"/>
      <c r="I1180" s="220"/>
      <c r="J1180" s="220"/>
      <c r="P1180" s="188"/>
      <c r="Q1180" s="290"/>
    </row>
    <row r="1181" spans="1:17" hidden="1">
      <c r="A1181" s="260"/>
      <c r="B1181" s="36"/>
      <c r="C1181" s="34"/>
      <c r="D1181" s="258"/>
      <c r="F1181" s="38"/>
      <c r="I1181" s="220"/>
      <c r="J1181" s="220"/>
      <c r="P1181" s="188"/>
      <c r="Q1181" s="290"/>
    </row>
    <row r="1182" spans="1:17" hidden="1">
      <c r="A1182" s="226"/>
      <c r="B1182" s="227" t="s">
        <v>73</v>
      </c>
      <c r="C1182" s="226" t="s">
        <v>74</v>
      </c>
      <c r="D1182" s="228">
        <f>SUM(D1178:D1181)</f>
        <v>0</v>
      </c>
      <c r="F1182" s="38"/>
      <c r="I1182" s="217">
        <f>SUM(I1178:I1181)</f>
        <v>0</v>
      </c>
      <c r="J1182" s="217">
        <f>SUM(J1178:J1181)</f>
        <v>0</v>
      </c>
      <c r="P1182" s="188"/>
      <c r="Q1182" s="290"/>
    </row>
    <row r="1183" spans="1:17" hidden="1">
      <c r="A1183" s="56"/>
      <c r="B1183" s="32"/>
      <c r="C1183" s="38"/>
      <c r="D1183" s="38"/>
      <c r="E1183" s="38"/>
      <c r="F1183" s="38"/>
      <c r="P1183" s="188"/>
      <c r="Q1183" s="290"/>
    </row>
    <row r="1184" spans="1:17" hidden="1">
      <c r="A1184" s="2004" t="s">
        <v>523</v>
      </c>
      <c r="B1184" s="2004"/>
      <c r="C1184" s="2004"/>
      <c r="D1184" s="2004"/>
      <c r="E1184" s="2004"/>
      <c r="F1184" s="2004"/>
      <c r="G1184" s="2004"/>
      <c r="H1184" s="2004"/>
      <c r="I1184" s="2004"/>
      <c r="J1184" s="2004"/>
      <c r="P1184" s="188"/>
    </row>
    <row r="1185" spans="1:17" hidden="1">
      <c r="A1185" s="2012"/>
      <c r="B1185" s="2012"/>
      <c r="C1185" s="2012"/>
      <c r="D1185" s="2012"/>
      <c r="E1185" s="2012"/>
      <c r="F1185" s="38"/>
      <c r="I1185" s="1986" t="s">
        <v>545</v>
      </c>
      <c r="J1185" s="1986"/>
      <c r="P1185" s="188"/>
    </row>
    <row r="1186" spans="1:17" ht="68.400000000000006" hidden="1">
      <c r="A1186" s="260" t="s">
        <v>68</v>
      </c>
      <c r="B1186" s="260" t="s">
        <v>67</v>
      </c>
      <c r="C1186" s="260" t="s">
        <v>80</v>
      </c>
      <c r="D1186" s="260" t="s">
        <v>128</v>
      </c>
      <c r="E1186" s="260" t="s">
        <v>33</v>
      </c>
      <c r="I1186" s="215" t="s">
        <v>186</v>
      </c>
      <c r="J1186" s="215" t="s">
        <v>546</v>
      </c>
      <c r="P1186" s="188"/>
    </row>
    <row r="1187" spans="1:17" hidden="1">
      <c r="A1187" s="195">
        <v>1</v>
      </c>
      <c r="B1187" s="195">
        <v>2</v>
      </c>
      <c r="C1187" s="195">
        <v>3</v>
      </c>
      <c r="D1187" s="195">
        <v>4</v>
      </c>
      <c r="E1187" s="195">
        <v>5</v>
      </c>
      <c r="F1187" s="160"/>
      <c r="G1187" s="160"/>
      <c r="H1187" s="160"/>
      <c r="I1187" s="217"/>
      <c r="J1187" s="217"/>
      <c r="P1187" s="188"/>
    </row>
    <row r="1188" spans="1:17" hidden="1">
      <c r="A1188" s="260"/>
      <c r="B1188" s="31"/>
      <c r="C1188" s="539"/>
      <c r="D1188" s="538" t="e">
        <f>E1188/C1188</f>
        <v>#DIV/0!</v>
      </c>
      <c r="E1188" s="538"/>
      <c r="I1188" s="220"/>
      <c r="J1188" s="220"/>
      <c r="P1188" s="188"/>
    </row>
    <row r="1189" spans="1:17" s="160" customFormat="1" hidden="1">
      <c r="A1189" s="260"/>
      <c r="B1189" s="31"/>
      <c r="C1189" s="260"/>
      <c r="D1189" s="258"/>
      <c r="E1189" s="258"/>
      <c r="F1189" s="149"/>
      <c r="G1189" s="149"/>
      <c r="H1189" s="149"/>
      <c r="I1189" s="220"/>
      <c r="J1189" s="220"/>
      <c r="K1189" s="161"/>
      <c r="O1189" s="283"/>
      <c r="P1189" s="281"/>
      <c r="Q1189" s="283"/>
    </row>
    <row r="1190" spans="1:17" hidden="1">
      <c r="A1190" s="260"/>
      <c r="B1190" s="31"/>
      <c r="C1190" s="260"/>
      <c r="D1190" s="258"/>
      <c r="E1190" s="258"/>
      <c r="I1190" s="220"/>
      <c r="J1190" s="220"/>
      <c r="P1190" s="188"/>
      <c r="Q1190" s="290"/>
    </row>
    <row r="1191" spans="1:17" hidden="1">
      <c r="A1191" s="260"/>
      <c r="B1191" s="31"/>
      <c r="C1191" s="260"/>
      <c r="D1191" s="258"/>
      <c r="E1191" s="258"/>
      <c r="I1191" s="220"/>
      <c r="J1191" s="220"/>
      <c r="P1191" s="188"/>
      <c r="Q1191" s="290"/>
    </row>
    <row r="1192" spans="1:17" hidden="1">
      <c r="A1192" s="226"/>
      <c r="B1192" s="227" t="s">
        <v>73</v>
      </c>
      <c r="C1192" s="226"/>
      <c r="D1192" s="226" t="s">
        <v>74</v>
      </c>
      <c r="E1192" s="228">
        <f>E1191+E1188+E1189+E1190</f>
        <v>0</v>
      </c>
      <c r="I1192" s="217">
        <f>SUM(I1188:I1191)</f>
        <v>0</v>
      </c>
      <c r="J1192" s="217">
        <f>SUM(J1188:J1191)</f>
        <v>0</v>
      </c>
      <c r="P1192" s="188"/>
      <c r="Q1192" s="290"/>
    </row>
    <row r="1193" spans="1:17" hidden="1">
      <c r="A1193" s="38"/>
      <c r="B1193" s="32"/>
      <c r="C1193" s="38"/>
      <c r="D1193" s="38"/>
      <c r="E1193" s="38"/>
      <c r="F1193" s="38"/>
      <c r="P1193" s="188"/>
      <c r="Q1193" s="290"/>
    </row>
    <row r="1194" spans="1:17" hidden="1">
      <c r="A1194" s="2004" t="s">
        <v>524</v>
      </c>
      <c r="B1194" s="2004"/>
      <c r="C1194" s="2004"/>
      <c r="D1194" s="2004"/>
      <c r="E1194" s="2004"/>
      <c r="F1194" s="2004"/>
      <c r="G1194" s="2004"/>
      <c r="H1194" s="2004"/>
      <c r="I1194" s="2004"/>
      <c r="J1194" s="2004"/>
      <c r="P1194" s="188"/>
    </row>
    <row r="1195" spans="1:17" hidden="1">
      <c r="A1195" s="2012"/>
      <c r="B1195" s="2012"/>
      <c r="C1195" s="2012"/>
      <c r="D1195" s="2012"/>
      <c r="E1195" s="2012"/>
      <c r="F1195" s="2012"/>
      <c r="I1195" s="1986" t="s">
        <v>545</v>
      </c>
      <c r="J1195" s="1986"/>
      <c r="P1195" s="188"/>
    </row>
    <row r="1196" spans="1:17" ht="54" hidden="1">
      <c r="A1196" s="260" t="s">
        <v>77</v>
      </c>
      <c r="B1196" s="260" t="s">
        <v>67</v>
      </c>
      <c r="C1196" s="260" t="s">
        <v>131</v>
      </c>
      <c r="D1196" s="260" t="s">
        <v>80</v>
      </c>
      <c r="E1196" s="260" t="s">
        <v>132</v>
      </c>
      <c r="F1196" s="260" t="s">
        <v>33</v>
      </c>
      <c r="I1196" s="215" t="s">
        <v>186</v>
      </c>
      <c r="J1196" s="215" t="s">
        <v>546</v>
      </c>
      <c r="K1196" s="163"/>
      <c r="L1196" s="163"/>
      <c r="P1196" s="188"/>
    </row>
    <row r="1197" spans="1:17" hidden="1">
      <c r="A1197" s="195">
        <v>1</v>
      </c>
      <c r="B1197" s="195">
        <v>2</v>
      </c>
      <c r="C1197" s="195">
        <v>3</v>
      </c>
      <c r="D1197" s="195">
        <v>4</v>
      </c>
      <c r="E1197" s="195">
        <v>5</v>
      </c>
      <c r="F1197" s="195">
        <v>6</v>
      </c>
      <c r="G1197" s="160"/>
      <c r="H1197" s="160"/>
      <c r="I1197" s="217"/>
      <c r="J1197" s="217"/>
      <c r="P1197" s="188"/>
    </row>
    <row r="1198" spans="1:17" hidden="1">
      <c r="A1198" s="260">
        <v>1</v>
      </c>
      <c r="B1198" s="31"/>
      <c r="C1198" s="260"/>
      <c r="D1198" s="260"/>
      <c r="E1198" s="258"/>
      <c r="F1198" s="258"/>
      <c r="I1198" s="220"/>
      <c r="J1198" s="220"/>
      <c r="P1198" s="188"/>
    </row>
    <row r="1199" spans="1:17" s="160" customFormat="1" hidden="1">
      <c r="A1199" s="260">
        <v>2</v>
      </c>
      <c r="B1199" s="31"/>
      <c r="C1199" s="260"/>
      <c r="D1199" s="260"/>
      <c r="E1199" s="258"/>
      <c r="F1199" s="258"/>
      <c r="G1199" s="149"/>
      <c r="H1199" s="149"/>
      <c r="I1199" s="220"/>
      <c r="J1199" s="220"/>
      <c r="K1199" s="161"/>
      <c r="O1199" s="283"/>
      <c r="P1199" s="281"/>
      <c r="Q1199" s="283"/>
    </row>
    <row r="1200" spans="1:17" hidden="1">
      <c r="A1200" s="260">
        <v>3</v>
      </c>
      <c r="B1200" s="31"/>
      <c r="C1200" s="260"/>
      <c r="D1200" s="260"/>
      <c r="E1200" s="258"/>
      <c r="F1200" s="258"/>
      <c r="I1200" s="220"/>
      <c r="J1200" s="220"/>
      <c r="K1200" s="158"/>
      <c r="P1200" s="188"/>
      <c r="Q1200" s="290"/>
    </row>
    <row r="1201" spans="1:17" hidden="1">
      <c r="A1201" s="260">
        <v>4</v>
      </c>
      <c r="B1201" s="31"/>
      <c r="C1201" s="260"/>
      <c r="D1201" s="260"/>
      <c r="E1201" s="258"/>
      <c r="F1201" s="258"/>
      <c r="I1201" s="220"/>
      <c r="J1201" s="220"/>
      <c r="P1201" s="188"/>
      <c r="Q1201" s="290"/>
    </row>
    <row r="1202" spans="1:17" hidden="1">
      <c r="A1202" s="226"/>
      <c r="B1202" s="227" t="s">
        <v>73</v>
      </c>
      <c r="C1202" s="226" t="s">
        <v>74</v>
      </c>
      <c r="D1202" s="226" t="s">
        <v>74</v>
      </c>
      <c r="E1202" s="226" t="s">
        <v>74</v>
      </c>
      <c r="F1202" s="228">
        <f>F1201+F1199+F1200+F1198</f>
        <v>0</v>
      </c>
      <c r="I1202" s="217">
        <f>SUM(I1198:I1201)</f>
        <v>0</v>
      </c>
      <c r="J1202" s="217">
        <f>SUM(J1198:J1201)</f>
        <v>0</v>
      </c>
      <c r="P1202" s="188"/>
      <c r="Q1202" s="290"/>
    </row>
    <row r="1203" spans="1:17" hidden="1">
      <c r="A1203" s="38"/>
      <c r="B1203" s="32"/>
      <c r="C1203" s="38"/>
      <c r="D1203" s="38"/>
      <c r="E1203" s="38"/>
      <c r="F1203" s="57"/>
      <c r="P1203" s="188"/>
      <c r="Q1203" s="290"/>
    </row>
    <row r="1204" spans="1:17" hidden="1">
      <c r="A1204" s="2004" t="s">
        <v>525</v>
      </c>
      <c r="B1204" s="2004"/>
      <c r="C1204" s="2004"/>
      <c r="D1204" s="2004"/>
      <c r="E1204" s="2004"/>
      <c r="F1204" s="2004"/>
      <c r="G1204" s="2004"/>
      <c r="H1204" s="2004"/>
      <c r="I1204" s="2004"/>
      <c r="J1204" s="2004"/>
      <c r="P1204" s="188"/>
    </row>
    <row r="1205" spans="1:17" hidden="1">
      <c r="A1205" s="2012"/>
      <c r="B1205" s="2012"/>
      <c r="C1205" s="2012"/>
      <c r="D1205" s="2012"/>
      <c r="E1205" s="2012"/>
      <c r="F1205" s="2012"/>
      <c r="I1205" s="1986" t="s">
        <v>545</v>
      </c>
      <c r="J1205" s="1986"/>
      <c r="P1205" s="188"/>
    </row>
    <row r="1206" spans="1:17" ht="54" hidden="1">
      <c r="A1206" s="260" t="s">
        <v>77</v>
      </c>
      <c r="B1206" s="260" t="s">
        <v>67</v>
      </c>
      <c r="C1206" s="260" t="s">
        <v>131</v>
      </c>
      <c r="D1206" s="260" t="s">
        <v>80</v>
      </c>
      <c r="E1206" s="260" t="s">
        <v>132</v>
      </c>
      <c r="F1206" s="260" t="s">
        <v>33</v>
      </c>
      <c r="I1206" s="215" t="s">
        <v>186</v>
      </c>
      <c r="J1206" s="215" t="s">
        <v>546</v>
      </c>
      <c r="K1206" s="163"/>
      <c r="L1206" s="163"/>
      <c r="P1206" s="188"/>
    </row>
    <row r="1207" spans="1:17" hidden="1">
      <c r="A1207" s="195">
        <v>1</v>
      </c>
      <c r="B1207" s="195">
        <v>2</v>
      </c>
      <c r="C1207" s="195">
        <v>3</v>
      </c>
      <c r="D1207" s="195">
        <v>4</v>
      </c>
      <c r="E1207" s="195">
        <v>5</v>
      </c>
      <c r="F1207" s="195">
        <v>6</v>
      </c>
      <c r="G1207" s="160"/>
      <c r="H1207" s="160"/>
      <c r="I1207" s="217"/>
      <c r="J1207" s="217"/>
      <c r="P1207" s="188"/>
    </row>
    <row r="1208" spans="1:17" hidden="1">
      <c r="A1208" s="260">
        <v>1</v>
      </c>
      <c r="B1208" s="31"/>
      <c r="C1208" s="260"/>
      <c r="D1208" s="260"/>
      <c r="E1208" s="258" t="e">
        <f>F1208/D1208</f>
        <v>#DIV/0!</v>
      </c>
      <c r="F1208" s="258"/>
      <c r="I1208" s="220"/>
      <c r="J1208" s="220"/>
      <c r="P1208" s="188"/>
    </row>
    <row r="1209" spans="1:17" s="160" customFormat="1" hidden="1">
      <c r="A1209" s="260">
        <v>2</v>
      </c>
      <c r="B1209" s="31"/>
      <c r="C1209" s="35"/>
      <c r="D1209" s="35"/>
      <c r="E1209" s="258" t="e">
        <f t="shared" ref="E1209:E1211" si="28">F1209/D1209</f>
        <v>#DIV/0!</v>
      </c>
      <c r="F1209" s="258"/>
      <c r="G1209" s="149"/>
      <c r="H1209" s="149"/>
      <c r="I1209" s="220"/>
      <c r="J1209" s="220"/>
      <c r="K1209" s="161"/>
      <c r="O1209" s="283"/>
      <c r="P1209" s="281"/>
      <c r="Q1209" s="283"/>
    </row>
    <row r="1210" spans="1:17" hidden="1">
      <c r="A1210" s="260"/>
      <c r="B1210" s="31"/>
      <c r="C1210" s="35"/>
      <c r="D1210" s="35"/>
      <c r="E1210" s="258" t="e">
        <f t="shared" si="28"/>
        <v>#DIV/0!</v>
      </c>
      <c r="F1210" s="258"/>
      <c r="I1210" s="220"/>
      <c r="J1210" s="220"/>
      <c r="P1210" s="188"/>
    </row>
    <row r="1211" spans="1:17" hidden="1">
      <c r="A1211" s="260">
        <v>3</v>
      </c>
      <c r="B1211" s="31"/>
      <c r="C1211" s="260"/>
      <c r="D1211" s="260"/>
      <c r="E1211" s="258" t="e">
        <f t="shared" si="28"/>
        <v>#DIV/0!</v>
      </c>
      <c r="F1211" s="258"/>
      <c r="I1211" s="220"/>
      <c r="J1211" s="220"/>
      <c r="P1211" s="188"/>
    </row>
    <row r="1212" spans="1:17" hidden="1">
      <c r="A1212" s="226"/>
      <c r="B1212" s="227" t="s">
        <v>73</v>
      </c>
      <c r="C1212" s="226" t="s">
        <v>74</v>
      </c>
      <c r="D1212" s="226" t="s">
        <v>74</v>
      </c>
      <c r="E1212" s="226" t="s">
        <v>74</v>
      </c>
      <c r="F1212" s="228">
        <f>F1211+F1209+F1208+F1210</f>
        <v>0</v>
      </c>
      <c r="I1212" s="217">
        <f>SUM(I1208:I1211)</f>
        <v>0</v>
      </c>
      <c r="J1212" s="217">
        <f>SUM(J1208:J1211)</f>
        <v>0</v>
      </c>
      <c r="P1212" s="188"/>
    </row>
    <row r="1213" spans="1:17" hidden="1">
      <c r="A1213" s="38"/>
      <c r="B1213" s="32"/>
      <c r="C1213" s="38"/>
      <c r="D1213" s="38"/>
      <c r="E1213" s="38"/>
      <c r="F1213" s="57"/>
      <c r="P1213" s="188"/>
    </row>
    <row r="1214" spans="1:17" hidden="1">
      <c r="A1214" s="2004" t="s">
        <v>526</v>
      </c>
      <c r="B1214" s="2004"/>
      <c r="C1214" s="2004"/>
      <c r="D1214" s="2004"/>
      <c r="E1214" s="2004"/>
      <c r="F1214" s="2004"/>
      <c r="G1214" s="2004"/>
      <c r="H1214" s="2004"/>
      <c r="I1214" s="2004"/>
      <c r="J1214" s="2004"/>
      <c r="P1214" s="188"/>
    </row>
    <row r="1215" spans="1:17" hidden="1">
      <c r="A1215" s="2012"/>
      <c r="B1215" s="2012"/>
      <c r="C1215" s="2012"/>
      <c r="D1215" s="2012"/>
      <c r="E1215" s="2012"/>
      <c r="F1215" s="2012"/>
      <c r="I1215" s="1986" t="s">
        <v>545</v>
      </c>
      <c r="J1215" s="1986"/>
      <c r="P1215" s="188"/>
    </row>
    <row r="1216" spans="1:17" ht="54" hidden="1">
      <c r="A1216" s="260" t="s">
        <v>77</v>
      </c>
      <c r="B1216" s="260" t="s">
        <v>67</v>
      </c>
      <c r="C1216" s="260" t="s">
        <v>131</v>
      </c>
      <c r="D1216" s="260" t="s">
        <v>80</v>
      </c>
      <c r="E1216" s="260" t="s">
        <v>132</v>
      </c>
      <c r="F1216" s="260" t="s">
        <v>33</v>
      </c>
      <c r="I1216" s="215" t="s">
        <v>186</v>
      </c>
      <c r="J1216" s="215" t="s">
        <v>546</v>
      </c>
      <c r="K1216" s="163"/>
      <c r="L1216" s="163"/>
      <c r="P1216" s="188"/>
    </row>
    <row r="1217" spans="1:17" hidden="1">
      <c r="A1217" s="195">
        <v>1</v>
      </c>
      <c r="B1217" s="195">
        <v>2</v>
      </c>
      <c r="C1217" s="195">
        <v>3</v>
      </c>
      <c r="D1217" s="195">
        <v>4</v>
      </c>
      <c r="E1217" s="195">
        <v>5</v>
      </c>
      <c r="F1217" s="195">
        <v>6</v>
      </c>
      <c r="G1217" s="160"/>
      <c r="H1217" s="160"/>
      <c r="I1217" s="217"/>
      <c r="J1217" s="217"/>
      <c r="P1217" s="188"/>
    </row>
    <row r="1218" spans="1:17" hidden="1">
      <c r="A1218" s="260">
        <v>1</v>
      </c>
      <c r="B1218" s="31"/>
      <c r="C1218" s="260"/>
      <c r="D1218" s="260"/>
      <c r="E1218" s="258" t="e">
        <f>F1218/D1218</f>
        <v>#DIV/0!</v>
      </c>
      <c r="F1218" s="258"/>
      <c r="I1218" s="220"/>
      <c r="J1218" s="220"/>
      <c r="P1218" s="188"/>
    </row>
    <row r="1219" spans="1:17" s="160" customFormat="1" hidden="1">
      <c r="A1219" s="260">
        <v>2</v>
      </c>
      <c r="B1219" s="31"/>
      <c r="C1219" s="35"/>
      <c r="D1219" s="35"/>
      <c r="E1219" s="258" t="e">
        <f t="shared" ref="E1219:E1221" si="29">F1219/D1219</f>
        <v>#DIV/0!</v>
      </c>
      <c r="F1219" s="258"/>
      <c r="G1219" s="149"/>
      <c r="H1219" s="149"/>
      <c r="I1219" s="220"/>
      <c r="J1219" s="220"/>
      <c r="K1219" s="161"/>
      <c r="O1219" s="283"/>
      <c r="P1219" s="281"/>
      <c r="Q1219" s="283"/>
    </row>
    <row r="1220" spans="1:17" hidden="1">
      <c r="A1220" s="260"/>
      <c r="B1220" s="31"/>
      <c r="C1220" s="35"/>
      <c r="D1220" s="35"/>
      <c r="E1220" s="258" t="e">
        <f t="shared" si="29"/>
        <v>#DIV/0!</v>
      </c>
      <c r="F1220" s="258"/>
      <c r="I1220" s="220"/>
      <c r="J1220" s="220"/>
      <c r="P1220" s="188"/>
    </row>
    <row r="1221" spans="1:17" hidden="1">
      <c r="A1221" s="260">
        <v>3</v>
      </c>
      <c r="B1221" s="31"/>
      <c r="C1221" s="260"/>
      <c r="D1221" s="260"/>
      <c r="E1221" s="258" t="e">
        <f t="shared" si="29"/>
        <v>#DIV/0!</v>
      </c>
      <c r="F1221" s="258"/>
      <c r="I1221" s="220"/>
      <c r="J1221" s="220"/>
      <c r="P1221" s="188"/>
    </row>
    <row r="1222" spans="1:17" hidden="1">
      <c r="A1222" s="226"/>
      <c r="B1222" s="227" t="s">
        <v>73</v>
      </c>
      <c r="C1222" s="226" t="s">
        <v>74</v>
      </c>
      <c r="D1222" s="226" t="s">
        <v>74</v>
      </c>
      <c r="E1222" s="226" t="s">
        <v>74</v>
      </c>
      <c r="F1222" s="228">
        <f>F1221+F1219+F1218+F1220</f>
        <v>0</v>
      </c>
      <c r="I1222" s="217">
        <f>SUM(I1218:I1221)</f>
        <v>0</v>
      </c>
      <c r="J1222" s="217">
        <f>SUM(J1218:J1221)</f>
        <v>0</v>
      </c>
      <c r="P1222" s="188"/>
    </row>
    <row r="1223" spans="1:17" hidden="1">
      <c r="A1223" s="38"/>
      <c r="B1223" s="32"/>
      <c r="C1223" s="38"/>
      <c r="D1223" s="38"/>
      <c r="E1223" s="38"/>
      <c r="F1223" s="57"/>
      <c r="P1223" s="188"/>
    </row>
    <row r="1224" spans="1:17" hidden="1">
      <c r="A1224" s="2004" t="s">
        <v>527</v>
      </c>
      <c r="B1224" s="2004"/>
      <c r="C1224" s="2004"/>
      <c r="D1224" s="2004"/>
      <c r="E1224" s="2004"/>
      <c r="F1224" s="2004"/>
      <c r="G1224" s="2004"/>
      <c r="H1224" s="2004"/>
      <c r="I1224" s="2004"/>
      <c r="J1224" s="2004"/>
      <c r="P1224" s="188"/>
    </row>
    <row r="1225" spans="1:17" hidden="1">
      <c r="A1225" s="2012"/>
      <c r="B1225" s="2012"/>
      <c r="C1225" s="2012"/>
      <c r="D1225" s="2012"/>
      <c r="E1225" s="2012"/>
      <c r="F1225" s="2012"/>
      <c r="I1225" s="1986" t="s">
        <v>545</v>
      </c>
      <c r="J1225" s="1986"/>
      <c r="P1225" s="188"/>
    </row>
    <row r="1226" spans="1:17" ht="54" hidden="1">
      <c r="A1226" s="260" t="s">
        <v>77</v>
      </c>
      <c r="B1226" s="260" t="s">
        <v>67</v>
      </c>
      <c r="C1226" s="260" t="s">
        <v>131</v>
      </c>
      <c r="D1226" s="260" t="s">
        <v>80</v>
      </c>
      <c r="E1226" s="260" t="s">
        <v>132</v>
      </c>
      <c r="F1226" s="260" t="s">
        <v>33</v>
      </c>
      <c r="I1226" s="215" t="s">
        <v>186</v>
      </c>
      <c r="J1226" s="215" t="s">
        <v>546</v>
      </c>
      <c r="K1226" s="163"/>
      <c r="L1226" s="163"/>
      <c r="P1226" s="188"/>
    </row>
    <row r="1227" spans="1:17" hidden="1">
      <c r="A1227" s="194">
        <v>1</v>
      </c>
      <c r="B1227" s="194">
        <v>2</v>
      </c>
      <c r="C1227" s="194">
        <v>3</v>
      </c>
      <c r="D1227" s="194">
        <v>4</v>
      </c>
      <c r="E1227" s="195">
        <v>5</v>
      </c>
      <c r="F1227" s="195">
        <v>6</v>
      </c>
      <c r="G1227" s="25"/>
      <c r="H1227" s="25"/>
      <c r="I1227" s="217"/>
      <c r="J1227" s="217"/>
      <c r="P1227" s="188"/>
    </row>
    <row r="1228" spans="1:17" hidden="1">
      <c r="A1228" s="260">
        <v>1</v>
      </c>
      <c r="B1228" s="31"/>
      <c r="C1228" s="260"/>
      <c r="D1228" s="260"/>
      <c r="E1228" s="258" t="e">
        <f>F1228/D1228</f>
        <v>#DIV/0!</v>
      </c>
      <c r="F1228" s="258"/>
      <c r="I1228" s="220"/>
      <c r="J1228" s="220"/>
      <c r="P1228" s="188"/>
    </row>
    <row r="1229" spans="1:17" s="25" customFormat="1" hidden="1">
      <c r="A1229" s="260">
        <v>2</v>
      </c>
      <c r="B1229" s="31"/>
      <c r="C1229" s="35"/>
      <c r="D1229" s="35"/>
      <c r="E1229" s="258" t="e">
        <f t="shared" ref="E1229:E1231" si="30">F1229/D1229</f>
        <v>#DIV/0!</v>
      </c>
      <c r="F1229" s="258"/>
      <c r="G1229" s="149"/>
      <c r="H1229" s="149"/>
      <c r="I1229" s="220"/>
      <c r="J1229" s="220"/>
      <c r="K1229" s="162"/>
      <c r="O1229" s="287"/>
      <c r="P1229" s="282"/>
      <c r="Q1229" s="287"/>
    </row>
    <row r="1230" spans="1:17" hidden="1">
      <c r="A1230" s="260"/>
      <c r="B1230" s="31"/>
      <c r="C1230" s="35"/>
      <c r="D1230" s="35"/>
      <c r="E1230" s="258" t="e">
        <f t="shared" si="30"/>
        <v>#DIV/0!</v>
      </c>
      <c r="F1230" s="258"/>
      <c r="I1230" s="220"/>
      <c r="J1230" s="220"/>
      <c r="P1230" s="188"/>
    </row>
    <row r="1231" spans="1:17" hidden="1">
      <c r="A1231" s="260">
        <v>3</v>
      </c>
      <c r="B1231" s="31"/>
      <c r="C1231" s="260"/>
      <c r="D1231" s="260"/>
      <c r="E1231" s="258" t="e">
        <f t="shared" si="30"/>
        <v>#DIV/0!</v>
      </c>
      <c r="F1231" s="258"/>
      <c r="I1231" s="220"/>
      <c r="J1231" s="220"/>
      <c r="P1231" s="188"/>
    </row>
    <row r="1232" spans="1:17" hidden="1">
      <c r="A1232" s="226"/>
      <c r="B1232" s="227" t="s">
        <v>73</v>
      </c>
      <c r="C1232" s="226" t="s">
        <v>74</v>
      </c>
      <c r="D1232" s="226" t="s">
        <v>74</v>
      </c>
      <c r="E1232" s="226" t="s">
        <v>74</v>
      </c>
      <c r="F1232" s="228">
        <f>F1231+F1229+F1228+F1230</f>
        <v>0</v>
      </c>
      <c r="I1232" s="217">
        <f>SUM(I1228:I1231)</f>
        <v>0</v>
      </c>
      <c r="J1232" s="217">
        <f>SUM(J1228:J1231)</f>
        <v>0</v>
      </c>
      <c r="P1232" s="188"/>
    </row>
    <row r="1233" spans="1:17" hidden="1">
      <c r="A1233" s="38"/>
      <c r="B1233" s="32"/>
      <c r="C1233" s="38"/>
      <c r="D1233" s="38"/>
      <c r="E1233" s="38"/>
      <c r="F1233" s="57"/>
      <c r="P1233" s="188"/>
    </row>
    <row r="1234" spans="1:17" hidden="1">
      <c r="A1234" s="2004" t="s">
        <v>528</v>
      </c>
      <c r="B1234" s="2004"/>
      <c r="C1234" s="2004"/>
      <c r="D1234" s="2004"/>
      <c r="E1234" s="2004"/>
      <c r="F1234" s="2004"/>
      <c r="G1234" s="2004"/>
      <c r="H1234" s="2004"/>
      <c r="I1234" s="2004"/>
      <c r="J1234" s="2004"/>
      <c r="P1234" s="188"/>
    </row>
    <row r="1235" spans="1:17" hidden="1">
      <c r="A1235" s="2012"/>
      <c r="B1235" s="2012"/>
      <c r="C1235" s="2012"/>
      <c r="D1235" s="2012"/>
      <c r="E1235" s="2012"/>
      <c r="F1235" s="2012"/>
      <c r="I1235" s="1986" t="s">
        <v>545</v>
      </c>
      <c r="J1235" s="1986"/>
      <c r="P1235" s="188"/>
    </row>
    <row r="1236" spans="1:17" ht="54" hidden="1">
      <c r="A1236" s="260" t="s">
        <v>77</v>
      </c>
      <c r="B1236" s="260" t="s">
        <v>67</v>
      </c>
      <c r="C1236" s="260" t="s">
        <v>131</v>
      </c>
      <c r="D1236" s="260" t="s">
        <v>80</v>
      </c>
      <c r="E1236" s="260" t="s">
        <v>132</v>
      </c>
      <c r="F1236" s="260" t="s">
        <v>33</v>
      </c>
      <c r="I1236" s="215" t="s">
        <v>186</v>
      </c>
      <c r="J1236" s="215" t="s">
        <v>546</v>
      </c>
      <c r="K1236" s="163"/>
      <c r="L1236" s="187"/>
      <c r="P1236" s="188"/>
    </row>
    <row r="1237" spans="1:17" hidden="1">
      <c r="A1237" s="195">
        <v>1</v>
      </c>
      <c r="B1237" s="195">
        <v>2</v>
      </c>
      <c r="C1237" s="195">
        <v>3</v>
      </c>
      <c r="D1237" s="195">
        <v>4</v>
      </c>
      <c r="E1237" s="195">
        <v>5</v>
      </c>
      <c r="F1237" s="195">
        <v>6</v>
      </c>
      <c r="G1237" s="160"/>
      <c r="H1237" s="160"/>
      <c r="I1237" s="217"/>
      <c r="J1237" s="217"/>
      <c r="P1237" s="188"/>
    </row>
    <row r="1238" spans="1:17" hidden="1">
      <c r="A1238" s="260">
        <v>1</v>
      </c>
      <c r="B1238" s="31"/>
      <c r="C1238" s="260"/>
      <c r="D1238" s="260"/>
      <c r="E1238" s="258" t="e">
        <f>F1238/D1238</f>
        <v>#DIV/0!</v>
      </c>
      <c r="F1238" s="258"/>
      <c r="I1238" s="220"/>
      <c r="J1238" s="220"/>
      <c r="P1238" s="188"/>
    </row>
    <row r="1239" spans="1:17" s="160" customFormat="1" hidden="1">
      <c r="A1239" s="260">
        <v>2</v>
      </c>
      <c r="B1239" s="31"/>
      <c r="C1239" s="35"/>
      <c r="D1239" s="35"/>
      <c r="E1239" s="258" t="e">
        <f t="shared" ref="E1239:E1241" si="31">F1239/D1239</f>
        <v>#DIV/0!</v>
      </c>
      <c r="F1239" s="258"/>
      <c r="G1239" s="149"/>
      <c r="H1239" s="149"/>
      <c r="I1239" s="220"/>
      <c r="J1239" s="220"/>
      <c r="K1239" s="161"/>
      <c r="O1239" s="283"/>
      <c r="P1239" s="281"/>
      <c r="Q1239" s="283"/>
    </row>
    <row r="1240" spans="1:17" hidden="1">
      <c r="A1240" s="260"/>
      <c r="B1240" s="31"/>
      <c r="C1240" s="35"/>
      <c r="D1240" s="35"/>
      <c r="E1240" s="258" t="e">
        <f t="shared" si="31"/>
        <v>#DIV/0!</v>
      </c>
      <c r="F1240" s="258"/>
      <c r="I1240" s="220"/>
      <c r="J1240" s="220"/>
      <c r="P1240" s="188"/>
    </row>
    <row r="1241" spans="1:17" hidden="1">
      <c r="A1241" s="260">
        <v>3</v>
      </c>
      <c r="B1241" s="31"/>
      <c r="C1241" s="260"/>
      <c r="D1241" s="260"/>
      <c r="E1241" s="258" t="e">
        <f t="shared" si="31"/>
        <v>#DIV/0!</v>
      </c>
      <c r="F1241" s="258"/>
      <c r="I1241" s="220"/>
      <c r="J1241" s="220"/>
      <c r="P1241" s="188"/>
    </row>
    <row r="1242" spans="1:17" hidden="1">
      <c r="A1242" s="226"/>
      <c r="B1242" s="227" t="s">
        <v>73</v>
      </c>
      <c r="C1242" s="226" t="s">
        <v>74</v>
      </c>
      <c r="D1242" s="226" t="s">
        <v>74</v>
      </c>
      <c r="E1242" s="226" t="s">
        <v>74</v>
      </c>
      <c r="F1242" s="228">
        <f>F1241+F1239+F1238+F1240</f>
        <v>0</v>
      </c>
      <c r="I1242" s="217">
        <f>SUM(I1238:I1241)</f>
        <v>0</v>
      </c>
      <c r="J1242" s="217">
        <f>SUM(J1238:J1241)</f>
        <v>0</v>
      </c>
      <c r="P1242" s="188"/>
    </row>
    <row r="1243" spans="1:17" hidden="1">
      <c r="A1243" s="38"/>
      <c r="B1243" s="32"/>
      <c r="C1243" s="38"/>
      <c r="D1243" s="38"/>
      <c r="E1243" s="38"/>
      <c r="F1243" s="57"/>
      <c r="P1243" s="188"/>
    </row>
    <row r="1244" spans="1:17" hidden="1">
      <c r="A1244" s="2004" t="s">
        <v>529</v>
      </c>
      <c r="B1244" s="2004"/>
      <c r="C1244" s="2004"/>
      <c r="D1244" s="2004"/>
      <c r="E1244" s="2004"/>
      <c r="F1244" s="2004"/>
      <c r="G1244" s="2004"/>
      <c r="H1244" s="2004"/>
      <c r="I1244" s="2004"/>
      <c r="J1244" s="2004"/>
      <c r="P1244" s="188"/>
    </row>
    <row r="1245" spans="1:17" hidden="1">
      <c r="A1245" s="2012"/>
      <c r="B1245" s="2012"/>
      <c r="C1245" s="2012"/>
      <c r="D1245" s="2012"/>
      <c r="E1245" s="2012"/>
      <c r="F1245" s="2012"/>
      <c r="I1245" s="1986" t="s">
        <v>545</v>
      </c>
      <c r="J1245" s="1986"/>
      <c r="P1245" s="188"/>
    </row>
    <row r="1246" spans="1:17" ht="54" hidden="1">
      <c r="A1246" s="260" t="s">
        <v>77</v>
      </c>
      <c r="B1246" s="260" t="s">
        <v>67</v>
      </c>
      <c r="C1246" s="260" t="s">
        <v>131</v>
      </c>
      <c r="D1246" s="260" t="s">
        <v>80</v>
      </c>
      <c r="E1246" s="260" t="s">
        <v>132</v>
      </c>
      <c r="F1246" s="260" t="s">
        <v>33</v>
      </c>
      <c r="I1246" s="215" t="s">
        <v>186</v>
      </c>
      <c r="J1246" s="215" t="s">
        <v>546</v>
      </c>
      <c r="K1246" s="163"/>
      <c r="L1246" s="187"/>
      <c r="P1246" s="188"/>
    </row>
    <row r="1247" spans="1:17" hidden="1">
      <c r="A1247" s="195">
        <v>1</v>
      </c>
      <c r="B1247" s="195">
        <v>2</v>
      </c>
      <c r="C1247" s="195">
        <v>3</v>
      </c>
      <c r="D1247" s="195">
        <v>4</v>
      </c>
      <c r="E1247" s="195">
        <v>5</v>
      </c>
      <c r="F1247" s="195">
        <v>6</v>
      </c>
      <c r="G1247" s="160"/>
      <c r="H1247" s="160"/>
      <c r="I1247" s="217"/>
      <c r="J1247" s="217"/>
      <c r="P1247" s="188"/>
    </row>
    <row r="1248" spans="1:17" hidden="1">
      <c r="A1248" s="260">
        <v>1</v>
      </c>
      <c r="B1248" s="31" t="s">
        <v>543</v>
      </c>
      <c r="C1248" s="260"/>
      <c r="D1248" s="260"/>
      <c r="E1248" s="258" t="e">
        <f>F1248/D1248</f>
        <v>#DIV/0!</v>
      </c>
      <c r="F1248" s="258"/>
      <c r="I1248" s="220"/>
      <c r="J1248" s="220"/>
      <c r="P1248" s="188"/>
    </row>
    <row r="1249" spans="1:17" s="160" customFormat="1" hidden="1">
      <c r="A1249" s="260">
        <v>2</v>
      </c>
      <c r="B1249" s="31" t="s">
        <v>544</v>
      </c>
      <c r="C1249" s="35"/>
      <c r="D1249" s="35"/>
      <c r="E1249" s="258" t="e">
        <f t="shared" ref="E1249:E1251" si="32">F1249/D1249</f>
        <v>#DIV/0!</v>
      </c>
      <c r="F1249" s="258"/>
      <c r="G1249" s="149"/>
      <c r="H1249" s="149"/>
      <c r="I1249" s="220"/>
      <c r="J1249" s="220"/>
      <c r="K1249" s="161"/>
      <c r="O1249" s="283"/>
      <c r="P1249" s="281"/>
      <c r="Q1249" s="283"/>
    </row>
    <row r="1250" spans="1:17" hidden="1">
      <c r="A1250" s="260">
        <v>3</v>
      </c>
      <c r="B1250" s="31"/>
      <c r="C1250" s="260"/>
      <c r="D1250" s="260"/>
      <c r="E1250" s="258" t="e">
        <f t="shared" si="32"/>
        <v>#DIV/0!</v>
      </c>
      <c r="F1250" s="258"/>
      <c r="I1250" s="220"/>
      <c r="J1250" s="220"/>
      <c r="P1250" s="188"/>
      <c r="Q1250" s="290"/>
    </row>
    <row r="1251" spans="1:17" hidden="1">
      <c r="A1251" s="260">
        <v>4</v>
      </c>
      <c r="B1251" s="31"/>
      <c r="C1251" s="260"/>
      <c r="D1251" s="260"/>
      <c r="E1251" s="258" t="e">
        <f t="shared" si="32"/>
        <v>#DIV/0!</v>
      </c>
      <c r="F1251" s="258"/>
      <c r="I1251" s="220"/>
      <c r="J1251" s="220"/>
      <c r="P1251" s="188"/>
      <c r="Q1251" s="290"/>
    </row>
    <row r="1252" spans="1:17" hidden="1">
      <c r="A1252" s="226"/>
      <c r="B1252" s="227" t="s">
        <v>73</v>
      </c>
      <c r="C1252" s="226" t="s">
        <v>74</v>
      </c>
      <c r="D1252" s="226" t="s">
        <v>74</v>
      </c>
      <c r="E1252" s="226" t="s">
        <v>74</v>
      </c>
      <c r="F1252" s="228">
        <f>F1251+F1249+F1248+F1250</f>
        <v>0</v>
      </c>
      <c r="I1252" s="217">
        <f>SUM(I1248:I1251)</f>
        <v>0</v>
      </c>
      <c r="J1252" s="217">
        <f>SUM(J1248:J1251)</f>
        <v>0</v>
      </c>
      <c r="K1252" s="158"/>
      <c r="P1252" s="188"/>
      <c r="Q1252" s="290"/>
    </row>
    <row r="1253" spans="1:17" hidden="1">
      <c r="A1253" s="38"/>
      <c r="B1253" s="32"/>
      <c r="C1253" s="38"/>
      <c r="D1253" s="38"/>
      <c r="E1253" s="38"/>
      <c r="F1253" s="57"/>
      <c r="P1253" s="188"/>
      <c r="Q1253" s="290"/>
    </row>
    <row r="1254" spans="1:17" hidden="1">
      <c r="A1254" s="2004" t="s">
        <v>522</v>
      </c>
      <c r="B1254" s="2004"/>
      <c r="C1254" s="2004"/>
      <c r="D1254" s="2004"/>
      <c r="E1254" s="2004"/>
      <c r="F1254" s="2004"/>
      <c r="G1254" s="2004"/>
      <c r="H1254" s="2004"/>
      <c r="I1254" s="2004"/>
      <c r="J1254" s="2004"/>
      <c r="P1254" s="188"/>
      <c r="Q1254" s="290"/>
    </row>
    <row r="1255" spans="1:17" hidden="1">
      <c r="A1255" s="2012"/>
      <c r="B1255" s="2012"/>
      <c r="C1255" s="2012"/>
      <c r="D1255" s="2012"/>
      <c r="E1255" s="2012"/>
      <c r="F1255" s="38"/>
      <c r="I1255" s="1986" t="s">
        <v>545</v>
      </c>
      <c r="J1255" s="1986"/>
      <c r="O1255" s="188"/>
    </row>
    <row r="1256" spans="1:17" ht="68.400000000000006" hidden="1">
      <c r="A1256" s="260" t="s">
        <v>68</v>
      </c>
      <c r="B1256" s="260" t="s">
        <v>67</v>
      </c>
      <c r="C1256" s="260" t="s">
        <v>80</v>
      </c>
      <c r="D1256" s="260" t="s">
        <v>128</v>
      </c>
      <c r="E1256" s="260" t="s">
        <v>33</v>
      </c>
      <c r="I1256" s="215" t="s">
        <v>186</v>
      </c>
      <c r="J1256" s="215" t="s">
        <v>546</v>
      </c>
      <c r="K1256" s="163"/>
      <c r="O1256" s="188"/>
    </row>
    <row r="1257" spans="1:17" hidden="1">
      <c r="A1257" s="195">
        <v>1</v>
      </c>
      <c r="B1257" s="195">
        <v>2</v>
      </c>
      <c r="C1257" s="195">
        <v>3</v>
      </c>
      <c r="D1257" s="195">
        <v>4</v>
      </c>
      <c r="E1257" s="195">
        <v>5</v>
      </c>
      <c r="F1257" s="160"/>
      <c r="G1257" s="160"/>
      <c r="H1257" s="160"/>
      <c r="I1257" s="217"/>
      <c r="J1257" s="217"/>
      <c r="O1257" s="188"/>
    </row>
    <row r="1258" spans="1:17" hidden="1">
      <c r="A1258" s="260">
        <v>1</v>
      </c>
      <c r="B1258" s="31" t="s">
        <v>137</v>
      </c>
      <c r="C1258" s="260"/>
      <c r="D1258" s="258" t="e">
        <f>E1258/C1258</f>
        <v>#DIV/0!</v>
      </c>
      <c r="E1258" s="258"/>
      <c r="I1258" s="220"/>
      <c r="J1258" s="220"/>
      <c r="O1258" s="188"/>
    </row>
    <row r="1259" spans="1:17" s="160" customFormat="1" hidden="1">
      <c r="A1259" s="260">
        <v>2</v>
      </c>
      <c r="B1259" s="31" t="s">
        <v>136</v>
      </c>
      <c r="C1259" s="260"/>
      <c r="D1259" s="258" t="e">
        <f>E1259/C1259</f>
        <v>#DIV/0!</v>
      </c>
      <c r="E1259" s="258"/>
      <c r="F1259" s="149"/>
      <c r="G1259" s="149"/>
      <c r="H1259" s="149"/>
      <c r="I1259" s="220"/>
      <c r="J1259" s="220"/>
      <c r="K1259" s="161"/>
      <c r="O1259" s="281"/>
      <c r="P1259" s="283"/>
      <c r="Q1259" s="283"/>
    </row>
    <row r="1260" spans="1:17" hidden="1">
      <c r="A1260" s="260">
        <v>3</v>
      </c>
      <c r="B1260" s="31" t="s">
        <v>138</v>
      </c>
      <c r="C1260" s="260"/>
      <c r="D1260" s="258" t="e">
        <f>E1260/C1260</f>
        <v>#DIV/0!</v>
      </c>
      <c r="E1260" s="258"/>
      <c r="I1260" s="220"/>
      <c r="J1260" s="220"/>
      <c r="O1260" s="188"/>
    </row>
    <row r="1261" spans="1:17" hidden="1">
      <c r="A1261" s="260">
        <v>4</v>
      </c>
      <c r="B1261" s="31" t="s">
        <v>139</v>
      </c>
      <c r="C1261" s="260"/>
      <c r="D1261" s="258" t="e">
        <f>E1261/C1261</f>
        <v>#DIV/0!</v>
      </c>
      <c r="E1261" s="258"/>
      <c r="I1261" s="220"/>
      <c r="J1261" s="220"/>
      <c r="O1261" s="188"/>
    </row>
    <row r="1262" spans="1:17" hidden="1">
      <c r="A1262" s="226"/>
      <c r="B1262" s="227" t="s">
        <v>73</v>
      </c>
      <c r="C1262" s="226"/>
      <c r="D1262" s="226" t="s">
        <v>74</v>
      </c>
      <c r="E1262" s="228">
        <f>E1261+E1260+E1259+E1258</f>
        <v>0</v>
      </c>
      <c r="I1262" s="217">
        <f>SUM(I1258:I1261)</f>
        <v>0</v>
      </c>
      <c r="J1262" s="217">
        <f>SUM(J1258:J1261)</f>
        <v>0</v>
      </c>
      <c r="O1262" s="188"/>
    </row>
    <row r="1263" spans="1:17" hidden="1">
      <c r="A1263" s="56"/>
      <c r="B1263" s="32"/>
      <c r="C1263" s="38"/>
      <c r="D1263" s="38"/>
      <c r="E1263" s="38"/>
      <c r="F1263" s="57"/>
      <c r="O1263" s="188"/>
    </row>
    <row r="1264" spans="1:17" hidden="1">
      <c r="A1264" s="2004" t="s">
        <v>531</v>
      </c>
      <c r="B1264" s="2004"/>
      <c r="C1264" s="2004"/>
      <c r="D1264" s="2004"/>
      <c r="E1264" s="2004"/>
      <c r="F1264" s="2004"/>
      <c r="G1264" s="2004"/>
      <c r="H1264" s="2004"/>
      <c r="I1264" s="2004"/>
      <c r="J1264" s="2004"/>
      <c r="O1264" s="188"/>
    </row>
    <row r="1265" spans="1:17" hidden="1">
      <c r="A1265" s="51"/>
      <c r="B1265" s="32"/>
      <c r="C1265" s="38"/>
      <c r="D1265" s="38"/>
      <c r="E1265" s="38"/>
      <c r="F1265" s="38"/>
      <c r="P1265" s="188"/>
    </row>
    <row r="1266" spans="1:17" hidden="1">
      <c r="A1266" s="51"/>
      <c r="B1266" s="32"/>
      <c r="C1266" s="38"/>
      <c r="D1266" s="38"/>
      <c r="E1266" s="38"/>
      <c r="F1266" s="38"/>
      <c r="I1266" s="1986" t="s">
        <v>545</v>
      </c>
      <c r="J1266" s="1986"/>
      <c r="K1266" s="210"/>
    </row>
    <row r="1267" spans="1:17" ht="54" hidden="1">
      <c r="A1267" s="260" t="s">
        <v>77</v>
      </c>
      <c r="B1267" s="260" t="s">
        <v>67</v>
      </c>
      <c r="C1267" s="260" t="s">
        <v>127</v>
      </c>
      <c r="D1267" s="260" t="s">
        <v>490</v>
      </c>
      <c r="F1267" s="38"/>
      <c r="I1267" s="215" t="s">
        <v>186</v>
      </c>
      <c r="J1267" s="215" t="s">
        <v>546</v>
      </c>
      <c r="P1267" s="188"/>
    </row>
    <row r="1268" spans="1:17" hidden="1">
      <c r="A1268" s="195">
        <v>1</v>
      </c>
      <c r="B1268" s="195">
        <v>2</v>
      </c>
      <c r="C1268" s="195">
        <v>3</v>
      </c>
      <c r="D1268" s="195">
        <v>4</v>
      </c>
      <c r="E1268" s="160"/>
      <c r="F1268" s="14"/>
      <c r="G1268" s="160"/>
      <c r="H1268" s="160"/>
      <c r="I1268" s="217"/>
      <c r="J1268" s="217"/>
      <c r="P1268" s="188"/>
    </row>
    <row r="1269" spans="1:17" hidden="1">
      <c r="A1269" s="260"/>
      <c r="B1269" s="36"/>
      <c r="C1269" s="34"/>
      <c r="D1269" s="258"/>
      <c r="F1269" s="38"/>
      <c r="I1269" s="220"/>
      <c r="J1269" s="220"/>
      <c r="P1269" s="188"/>
    </row>
    <row r="1270" spans="1:17" s="160" customFormat="1" hidden="1">
      <c r="A1270" s="260"/>
      <c r="B1270" s="36"/>
      <c r="C1270" s="34"/>
      <c r="D1270" s="258"/>
      <c r="E1270" s="149"/>
      <c r="F1270" s="57"/>
      <c r="G1270" s="149"/>
      <c r="H1270" s="149"/>
      <c r="I1270" s="220"/>
      <c r="J1270" s="220"/>
      <c r="K1270" s="161"/>
      <c r="O1270" s="283"/>
      <c r="P1270" s="281"/>
      <c r="Q1270" s="283"/>
    </row>
    <row r="1271" spans="1:17" hidden="1">
      <c r="A1271" s="260"/>
      <c r="B1271" s="36"/>
      <c r="C1271" s="34"/>
      <c r="D1271" s="258"/>
      <c r="F1271" s="38"/>
      <c r="I1271" s="220"/>
      <c r="J1271" s="220"/>
      <c r="P1271" s="188"/>
      <c r="Q1271" s="290"/>
    </row>
    <row r="1272" spans="1:17" hidden="1">
      <c r="A1272" s="260"/>
      <c r="B1272" s="36"/>
      <c r="C1272" s="34"/>
      <c r="D1272" s="258"/>
      <c r="F1272" s="38"/>
      <c r="I1272" s="220"/>
      <c r="J1272" s="220"/>
      <c r="P1272" s="188"/>
      <c r="Q1272" s="290"/>
    </row>
    <row r="1273" spans="1:17" hidden="1">
      <c r="A1273" s="226"/>
      <c r="B1273" s="227" t="s">
        <v>73</v>
      </c>
      <c r="C1273" s="226" t="s">
        <v>74</v>
      </c>
      <c r="D1273" s="228">
        <f>SUM(D1269:D1272)</f>
        <v>0</v>
      </c>
      <c r="F1273" s="38"/>
      <c r="I1273" s="217">
        <f>SUM(I1269:I1272)</f>
        <v>0</v>
      </c>
      <c r="J1273" s="217">
        <f>SUM(J1269:J1272)</f>
        <v>0</v>
      </c>
      <c r="P1273" s="188"/>
      <c r="Q1273" s="290"/>
    </row>
    <row r="1274" spans="1:17" hidden="1">
      <c r="A1274" s="56"/>
      <c r="B1274" s="32"/>
      <c r="C1274" s="38"/>
      <c r="D1274" s="38"/>
      <c r="E1274" s="38"/>
      <c r="F1274" s="57"/>
      <c r="P1274" s="188"/>
      <c r="Q1274" s="290"/>
    </row>
    <row r="1275" spans="1:17" hidden="1">
      <c r="A1275" s="2014" t="s">
        <v>611</v>
      </c>
      <c r="B1275" s="2014"/>
      <c r="C1275" s="2014"/>
      <c r="D1275" s="2014"/>
      <c r="E1275" s="2014"/>
      <c r="F1275" s="2014"/>
      <c r="G1275" s="2014"/>
      <c r="H1275" s="2014"/>
      <c r="I1275" s="2014"/>
      <c r="J1275" s="2014"/>
      <c r="P1275" s="188"/>
    </row>
    <row r="1276" spans="1:17" hidden="1">
      <c r="A1276" s="56"/>
      <c r="B1276" s="32"/>
      <c r="C1276" s="38"/>
      <c r="D1276" s="38"/>
      <c r="E1276" s="38"/>
      <c r="F1276" s="57"/>
      <c r="P1276" s="188"/>
    </row>
    <row r="1277" spans="1:17" hidden="1">
      <c r="A1277" s="2016" t="s">
        <v>491</v>
      </c>
      <c r="B1277" s="2016"/>
      <c r="C1277" s="2016"/>
      <c r="D1277" s="2016"/>
      <c r="E1277" s="2016"/>
      <c r="F1277" s="2016"/>
      <c r="G1277" s="2016"/>
      <c r="H1277" s="2016"/>
      <c r="I1277" s="2016"/>
      <c r="J1277" s="2016"/>
      <c r="K1277" s="205"/>
    </row>
    <row r="1278" spans="1:17" hidden="1">
      <c r="A1278" s="76"/>
      <c r="B1278" s="76"/>
      <c r="C1278" s="76"/>
      <c r="D1278" s="76"/>
      <c r="E1278" s="76"/>
      <c r="F1278" s="38"/>
      <c r="I1278" s="1986" t="s">
        <v>545</v>
      </c>
      <c r="J1278" s="1986"/>
      <c r="P1278" s="188"/>
    </row>
    <row r="1279" spans="1:17" ht="54" hidden="1">
      <c r="A1279" s="260" t="s">
        <v>77</v>
      </c>
      <c r="B1279" s="260" t="s">
        <v>67</v>
      </c>
      <c r="C1279" s="260" t="s">
        <v>127</v>
      </c>
      <c r="D1279" s="260" t="s">
        <v>490</v>
      </c>
      <c r="E1279" s="150"/>
      <c r="F1279" s="58"/>
      <c r="G1279" s="20"/>
      <c r="H1279" s="58"/>
      <c r="I1279" s="215" t="s">
        <v>186</v>
      </c>
      <c r="J1279" s="215" t="s">
        <v>546</v>
      </c>
      <c r="K1279" s="210"/>
      <c r="P1279" s="188"/>
    </row>
    <row r="1280" spans="1:17" hidden="1">
      <c r="A1280" s="195">
        <v>1</v>
      </c>
      <c r="B1280" s="195">
        <v>2</v>
      </c>
      <c r="C1280" s="195">
        <v>3</v>
      </c>
      <c r="D1280" s="195">
        <v>4</v>
      </c>
      <c r="E1280" s="161"/>
      <c r="F1280" s="189"/>
      <c r="G1280" s="190"/>
      <c r="H1280" s="191"/>
      <c r="I1280" s="223"/>
      <c r="J1280" s="223"/>
      <c r="P1280" s="188"/>
    </row>
    <row r="1281" spans="1:17" s="150" customFormat="1" hidden="1">
      <c r="A1281" s="260">
        <v>1</v>
      </c>
      <c r="B1281" s="31"/>
      <c r="C1281" s="34"/>
      <c r="D1281" s="258"/>
      <c r="F1281" s="58"/>
      <c r="G1281" s="20"/>
      <c r="H1281" s="42"/>
      <c r="I1281" s="224"/>
      <c r="J1281" s="224"/>
      <c r="O1281" s="203"/>
      <c r="P1281" s="170"/>
      <c r="Q1281" s="203"/>
    </row>
    <row r="1282" spans="1:17" s="161" customFormat="1" hidden="1">
      <c r="A1282" s="226"/>
      <c r="B1282" s="227" t="s">
        <v>73</v>
      </c>
      <c r="C1282" s="226" t="s">
        <v>74</v>
      </c>
      <c r="D1282" s="228">
        <f>SUM(D1281:D1281)</f>
        <v>0</v>
      </c>
      <c r="E1282" s="150"/>
      <c r="F1282" s="58"/>
      <c r="G1282" s="20"/>
      <c r="H1282" s="42"/>
      <c r="I1282" s="217">
        <f>SUM(I1281)</f>
        <v>0</v>
      </c>
      <c r="J1282" s="217">
        <f>SUM(J1281)</f>
        <v>0</v>
      </c>
      <c r="O1282" s="288"/>
      <c r="P1282" s="293"/>
      <c r="Q1282" s="288"/>
    </row>
    <row r="1283" spans="1:17" s="150" customFormat="1" hidden="1">
      <c r="A1283" s="58"/>
      <c r="B1283" s="58"/>
      <c r="C1283" s="58"/>
      <c r="D1283" s="58"/>
      <c r="E1283" s="58"/>
      <c r="F1283" s="58"/>
      <c r="G1283" s="20"/>
      <c r="H1283" s="42"/>
      <c r="I1283" s="20"/>
      <c r="J1283" s="20"/>
      <c r="O1283" s="203"/>
      <c r="P1283" s="170"/>
      <c r="Q1283" s="294"/>
    </row>
    <row r="1284" spans="1:17" s="150" customFormat="1" hidden="1">
      <c r="A1284" s="2004" t="s">
        <v>525</v>
      </c>
      <c r="B1284" s="2004"/>
      <c r="C1284" s="2004"/>
      <c r="D1284" s="2004"/>
      <c r="E1284" s="2004"/>
      <c r="F1284" s="2004"/>
      <c r="G1284" s="2004"/>
      <c r="H1284" s="2004"/>
      <c r="I1284" s="2004"/>
      <c r="J1284" s="2004"/>
      <c r="O1284" s="203"/>
      <c r="P1284" s="170"/>
      <c r="Q1284" s="203"/>
    </row>
    <row r="1285" spans="1:17" s="150" customFormat="1" hidden="1">
      <c r="A1285" s="2012"/>
      <c r="B1285" s="2012"/>
      <c r="C1285" s="2012"/>
      <c r="D1285" s="2012"/>
      <c r="E1285" s="2012"/>
      <c r="F1285" s="2012"/>
      <c r="G1285" s="149"/>
      <c r="H1285" s="149"/>
      <c r="I1285" s="1986" t="s">
        <v>545</v>
      </c>
      <c r="J1285" s="1986"/>
      <c r="O1285" s="203"/>
      <c r="P1285" s="170"/>
      <c r="Q1285" s="203"/>
    </row>
    <row r="1286" spans="1:17" s="150" customFormat="1" ht="54" hidden="1">
      <c r="A1286" s="260" t="s">
        <v>77</v>
      </c>
      <c r="B1286" s="260" t="s">
        <v>67</v>
      </c>
      <c r="C1286" s="260" t="s">
        <v>131</v>
      </c>
      <c r="D1286" s="260" t="s">
        <v>80</v>
      </c>
      <c r="E1286" s="260" t="s">
        <v>132</v>
      </c>
      <c r="F1286" s="260" t="s">
        <v>33</v>
      </c>
      <c r="H1286" s="149"/>
      <c r="I1286" s="215" t="s">
        <v>186</v>
      </c>
      <c r="J1286" s="215" t="s">
        <v>546</v>
      </c>
      <c r="M1286" s="158"/>
      <c r="O1286" s="203"/>
      <c r="P1286" s="170"/>
      <c r="Q1286" s="203"/>
    </row>
    <row r="1287" spans="1:17" s="150" customFormat="1" hidden="1">
      <c r="A1287" s="195">
        <v>1</v>
      </c>
      <c r="B1287" s="195">
        <v>2</v>
      </c>
      <c r="C1287" s="195">
        <v>3</v>
      </c>
      <c r="D1287" s="195">
        <v>4</v>
      </c>
      <c r="E1287" s="195">
        <v>5</v>
      </c>
      <c r="F1287" s="195">
        <v>6</v>
      </c>
      <c r="G1287" s="161"/>
      <c r="H1287" s="160"/>
      <c r="I1287" s="212"/>
      <c r="J1287" s="212"/>
      <c r="O1287" s="203"/>
      <c r="P1287" s="170"/>
      <c r="Q1287" s="203"/>
    </row>
    <row r="1288" spans="1:17" s="150" customFormat="1" hidden="1">
      <c r="A1288" s="260">
        <v>1</v>
      </c>
      <c r="B1288" s="31" t="s">
        <v>548</v>
      </c>
      <c r="C1288" s="260"/>
      <c r="D1288" s="260"/>
      <c r="E1288" s="258" t="e">
        <f>F1288/D1288</f>
        <v>#DIV/0!</v>
      </c>
      <c r="F1288" s="258"/>
      <c r="H1288" s="149"/>
      <c r="I1288" s="224"/>
      <c r="J1288" s="224"/>
      <c r="O1288" s="203"/>
      <c r="P1288" s="170"/>
      <c r="Q1288" s="203"/>
    </row>
    <row r="1289" spans="1:17" s="161" customFormat="1" hidden="1">
      <c r="A1289" s="226"/>
      <c r="B1289" s="227" t="s">
        <v>73</v>
      </c>
      <c r="C1289" s="226" t="s">
        <v>74</v>
      </c>
      <c r="D1289" s="226" t="s">
        <v>74</v>
      </c>
      <c r="E1289" s="226" t="s">
        <v>74</v>
      </c>
      <c r="F1289" s="228">
        <f>F1288</f>
        <v>0</v>
      </c>
      <c r="G1289" s="149"/>
      <c r="H1289" s="149"/>
      <c r="I1289" s="217">
        <f>SUM(I1288)</f>
        <v>0</v>
      </c>
      <c r="J1289" s="217">
        <f>SUM(J1288)</f>
        <v>0</v>
      </c>
      <c r="O1289" s="288"/>
      <c r="P1289" s="293"/>
      <c r="Q1289" s="288"/>
    </row>
    <row r="1290" spans="1:17" s="150" customFormat="1" hidden="1">
      <c r="A1290" s="56"/>
      <c r="B1290" s="32"/>
      <c r="C1290" s="38"/>
      <c r="D1290" s="38"/>
      <c r="E1290" s="38"/>
      <c r="F1290" s="57"/>
      <c r="G1290" s="149"/>
      <c r="H1290" s="149"/>
      <c r="I1290" s="149"/>
      <c r="J1290" s="149"/>
      <c r="O1290" s="203"/>
      <c r="P1290" s="170"/>
      <c r="Q1290" s="203"/>
    </row>
    <row r="1291" spans="1:17" hidden="1">
      <c r="A1291" s="56"/>
      <c r="B1291" s="69" t="s">
        <v>153</v>
      </c>
      <c r="C1291" s="257">
        <f>C1292+C1293+C1294</f>
        <v>0</v>
      </c>
      <c r="D1291" s="289"/>
      <c r="P1291" s="188"/>
    </row>
    <row r="1292" spans="1:17" hidden="1">
      <c r="A1292" s="56"/>
      <c r="B1292" s="70" t="s">
        <v>11</v>
      </c>
      <c r="C1292" s="257">
        <f>F1289+D1282+D1273+E1262+F1252+F1242+F1232+F1222+F1212+F1202+E1192+D1182+D1171+E1160+F1150+F1139+F1131+F1116+D1107+D1098+E1089+E1077+E1068+C1056+C1045+C1034+C1023+C1010+E997+E986+E975+D964+E948+F939+F932+F914+E900+J892-C1293-C1294</f>
        <v>0</v>
      </c>
      <c r="D1292" s="290"/>
      <c r="P1292" s="188"/>
    </row>
    <row r="1293" spans="1:17" hidden="1">
      <c r="A1293" s="38"/>
      <c r="B1293" s="32" t="s">
        <v>65</v>
      </c>
      <c r="C1293" s="257">
        <f>I1289+I1282+I1273+I1262+I1252+I1242+I1232+I1212+I1222+I1202+I1192+I1182+I1171+I1160+I1150+I1139+I1131+I1116+I1107+I1098+I1089+I1077+I1068+I1056+I1045+I1034+I1023+I1010+I997+I986+I975+I964+I948+I939+I932+I914+I900</f>
        <v>0</v>
      </c>
      <c r="D1293" s="290"/>
      <c r="L1293" s="59"/>
      <c r="M1293" s="32"/>
      <c r="N1293" s="157"/>
      <c r="P1293" s="188"/>
    </row>
    <row r="1294" spans="1:17" hidden="1">
      <c r="A1294" s="38"/>
      <c r="B1294" s="32" t="s">
        <v>165</v>
      </c>
      <c r="C1294" s="257">
        <f>J1289+J1282+J1273+J1262+J1252+J1242+J1232+J1222+J1212+J1202+J1192+J1182+J1171+J1160+J1150+J1139+J1131+J1116+J1107+J1098+J1089+J1077+J1068+J1056+J1045+J1034+J1023+J1010+J997+J986+J975+J964+J948+J939+J932+J914+J900</f>
        <v>0</v>
      </c>
      <c r="D1294" s="290"/>
    </row>
    <row r="1295" spans="1:17" hidden="1">
      <c r="A1295" s="38"/>
      <c r="B1295" s="32"/>
      <c r="C1295" s="38"/>
      <c r="D1295" s="38"/>
      <c r="E1295" s="38"/>
      <c r="F1295" s="38"/>
    </row>
    <row r="1296" spans="1:17" hidden="1">
      <c r="A1296" s="38"/>
      <c r="B1296" s="268" t="s">
        <v>626</v>
      </c>
      <c r="C1296" s="296">
        <f>F1289+D1282+D1273+E1262+F1252+F1242+F1232+F1222+F1212+F1202+E1192+D1182+D1171+E1160+F1150+F1139+F1131+F1116+D1107+D1098+E1089</f>
        <v>0</v>
      </c>
      <c r="D1296" s="38"/>
      <c r="E1296" s="38"/>
      <c r="F1296" s="38"/>
    </row>
    <row r="1297" spans="1:17" ht="47.25" hidden="1" customHeight="1">
      <c r="A1297" s="38"/>
      <c r="B1297" s="295" t="s">
        <v>627</v>
      </c>
      <c r="C1297" s="297"/>
      <c r="D1297" s="38"/>
      <c r="E1297" s="38"/>
      <c r="F1297" s="38"/>
    </row>
    <row r="1298" spans="1:17" ht="45.6" hidden="1">
      <c r="A1298" s="38"/>
      <c r="B1298" s="268" t="s">
        <v>628</v>
      </c>
      <c r="C1298" s="296">
        <f>C1296-C1297</f>
        <v>0</v>
      </c>
      <c r="D1298" s="38"/>
      <c r="E1298" s="38"/>
      <c r="F1298" s="38"/>
    </row>
    <row r="1299" spans="1:17" hidden="1">
      <c r="A1299" s="38"/>
      <c r="B1299" s="32"/>
      <c r="C1299" s="38"/>
      <c r="D1299" s="38"/>
      <c r="E1299" s="38"/>
      <c r="F1299" s="38"/>
    </row>
    <row r="1300" spans="1:17" hidden="1">
      <c r="A1300" s="38"/>
      <c r="B1300" s="32"/>
      <c r="C1300" s="38"/>
      <c r="D1300" s="38"/>
      <c r="E1300" s="38"/>
      <c r="F1300" s="38"/>
    </row>
    <row r="1301" spans="1:17" hidden="1">
      <c r="A1301" s="38"/>
      <c r="B1301" s="32"/>
      <c r="C1301" s="38"/>
      <c r="D1301" s="38"/>
      <c r="E1301" s="38"/>
      <c r="F1301" s="38"/>
    </row>
    <row r="1302" spans="1:17" hidden="1">
      <c r="A1302" s="38"/>
      <c r="B1302" s="32"/>
      <c r="C1302" s="38"/>
      <c r="D1302" s="38"/>
      <c r="E1302" s="38"/>
      <c r="F1302" s="38"/>
    </row>
    <row r="1303" spans="1:17" hidden="1">
      <c r="A1303" s="1927" t="s">
        <v>40</v>
      </c>
      <c r="B1303" s="1927"/>
      <c r="C1303" s="60"/>
      <c r="D1303" s="1945" t="s">
        <v>886</v>
      </c>
      <c r="E1303" s="1945"/>
      <c r="F1303" s="38"/>
      <c r="G1303" s="38"/>
      <c r="H1303" s="38"/>
      <c r="I1303" s="38"/>
      <c r="J1303" s="38"/>
    </row>
    <row r="1304" spans="1:17" hidden="1">
      <c r="A1304" s="38"/>
      <c r="B1304" s="61"/>
      <c r="C1304" s="254" t="s">
        <v>41</v>
      </c>
      <c r="D1304" s="2019" t="s">
        <v>12</v>
      </c>
      <c r="E1304" s="2019"/>
      <c r="F1304" s="38"/>
      <c r="G1304" s="38"/>
      <c r="H1304" s="38"/>
      <c r="I1304" s="38"/>
      <c r="J1304" s="38"/>
    </row>
    <row r="1305" spans="1:17" s="38" customFormat="1" hidden="1">
      <c r="A1305" s="1929"/>
      <c r="B1305" s="1929"/>
      <c r="C1305" s="62"/>
      <c r="D1305" s="26"/>
      <c r="E1305" s="575"/>
      <c r="L1305" s="193"/>
      <c r="O1305" s="41"/>
      <c r="P1305" s="41"/>
      <c r="Q1305" s="41"/>
    </row>
    <row r="1306" spans="1:17" s="38" customFormat="1" hidden="1">
      <c r="A1306" s="1929"/>
      <c r="B1306" s="1929"/>
      <c r="C1306" s="62"/>
      <c r="D1306" s="2047"/>
      <c r="E1306" s="2047"/>
      <c r="L1306" s="193"/>
      <c r="O1306" s="41"/>
      <c r="P1306" s="41"/>
      <c r="Q1306" s="41"/>
    </row>
    <row r="1307" spans="1:17" s="38" customFormat="1" hidden="1">
      <c r="A1307" s="41"/>
      <c r="B1307" s="64"/>
      <c r="C1307" s="26"/>
      <c r="D1307" s="2047"/>
      <c r="E1307" s="2047"/>
      <c r="L1307" s="193"/>
      <c r="O1307" s="41"/>
      <c r="P1307" s="41"/>
      <c r="Q1307" s="41"/>
    </row>
    <row r="1308" spans="1:17" s="38" customFormat="1" hidden="1">
      <c r="B1308" s="61"/>
      <c r="C1308" s="65"/>
      <c r="D1308" s="576"/>
      <c r="E1308" s="577"/>
      <c r="L1308" s="193"/>
      <c r="O1308" s="41"/>
      <c r="P1308" s="41"/>
      <c r="Q1308" s="41"/>
    </row>
    <row r="1309" spans="1:17" s="38" customFormat="1" hidden="1">
      <c r="A1309" s="1927" t="s">
        <v>42</v>
      </c>
      <c r="B1309" s="1927"/>
      <c r="C1309" s="68"/>
      <c r="D1309" s="1945" t="s">
        <v>887</v>
      </c>
      <c r="E1309" s="1945"/>
      <c r="L1309" s="193"/>
      <c r="O1309" s="41"/>
      <c r="P1309" s="41"/>
      <c r="Q1309" s="41"/>
    </row>
    <row r="1310" spans="1:17" s="38" customFormat="1" hidden="1">
      <c r="B1310" s="61"/>
      <c r="C1310" s="254" t="s">
        <v>41</v>
      </c>
      <c r="D1310" s="2019" t="s">
        <v>12</v>
      </c>
      <c r="E1310" s="2019"/>
      <c r="L1310" s="193"/>
      <c r="O1310" s="41"/>
      <c r="P1310" s="41"/>
      <c r="Q1310" s="41"/>
    </row>
    <row r="1311" spans="1:17">
      <c r="A1311" s="38"/>
      <c r="B1311" s="32"/>
      <c r="C1311" s="38"/>
      <c r="D1311" s="38"/>
      <c r="E1311" s="38"/>
      <c r="F1311" s="38"/>
    </row>
    <row r="1312" spans="1:17">
      <c r="A1312" s="38"/>
      <c r="B1312" s="32"/>
      <c r="C1312" s="38"/>
      <c r="D1312" s="38"/>
      <c r="E1312" s="38"/>
      <c r="F1312" s="38"/>
    </row>
    <row r="1313" spans="1:6">
      <c r="A1313" s="38"/>
      <c r="B1313" s="32"/>
      <c r="C1313" s="38"/>
      <c r="D1313" s="38"/>
      <c r="E1313" s="38"/>
      <c r="F1313" s="38"/>
    </row>
    <row r="1314" spans="1:6">
      <c r="A1314" s="38"/>
      <c r="B1314" s="32"/>
      <c r="C1314" s="38"/>
      <c r="D1314" s="38"/>
      <c r="E1314" s="38"/>
      <c r="F1314" s="38"/>
    </row>
  </sheetData>
  <mergeCells count="377">
    <mergeCell ref="A1306:B1306"/>
    <mergeCell ref="D1306:E1306"/>
    <mergeCell ref="D1307:E1307"/>
    <mergeCell ref="A1309:B1309"/>
    <mergeCell ref="D1309:E1309"/>
    <mergeCell ref="D1310:E1310"/>
    <mergeCell ref="A1285:F1285"/>
    <mergeCell ref="I1285:J1285"/>
    <mergeCell ref="A1303:B1303"/>
    <mergeCell ref="D1303:E1303"/>
    <mergeCell ref="D1304:E1304"/>
    <mergeCell ref="A1305:B1305"/>
    <mergeCell ref="A1264:J1264"/>
    <mergeCell ref="I1266:J1266"/>
    <mergeCell ref="A1275:J1275"/>
    <mergeCell ref="A1277:J1277"/>
    <mergeCell ref="I1278:J1278"/>
    <mergeCell ref="A1284:J1284"/>
    <mergeCell ref="A1244:J1244"/>
    <mergeCell ref="A1245:F1245"/>
    <mergeCell ref="I1245:J1245"/>
    <mergeCell ref="A1254:J1254"/>
    <mergeCell ref="A1255:E1255"/>
    <mergeCell ref="I1255:J1255"/>
    <mergeCell ref="A1224:J1224"/>
    <mergeCell ref="A1225:F1225"/>
    <mergeCell ref="I1225:J1225"/>
    <mergeCell ref="A1234:J1234"/>
    <mergeCell ref="A1235:F1235"/>
    <mergeCell ref="I1235:J1235"/>
    <mergeCell ref="A1204:J1204"/>
    <mergeCell ref="A1205:F1205"/>
    <mergeCell ref="I1205:J1205"/>
    <mergeCell ref="A1214:J1214"/>
    <mergeCell ref="A1215:F1215"/>
    <mergeCell ref="I1215:J1215"/>
    <mergeCell ref="I1175:J1175"/>
    <mergeCell ref="A1184:J1184"/>
    <mergeCell ref="A1185:E1185"/>
    <mergeCell ref="I1185:J1185"/>
    <mergeCell ref="A1194:J1194"/>
    <mergeCell ref="A1195:F1195"/>
    <mergeCell ref="I1195:J1195"/>
    <mergeCell ref="I1142:J1142"/>
    <mergeCell ref="A1152:J1152"/>
    <mergeCell ref="I1153:J1153"/>
    <mergeCell ref="A1162:J1162"/>
    <mergeCell ref="I1164:J1164"/>
    <mergeCell ref="A1173:J1173"/>
    <mergeCell ref="A1119:J1119"/>
    <mergeCell ref="A1121:J1121"/>
    <mergeCell ref="I1122:J1122"/>
    <mergeCell ref="A1133:J1133"/>
    <mergeCell ref="I1134:J1134"/>
    <mergeCell ref="A1141:J1141"/>
    <mergeCell ref="A1091:J1091"/>
    <mergeCell ref="I1092:J1092"/>
    <mergeCell ref="A1100:J1100"/>
    <mergeCell ref="I1101:J1101"/>
    <mergeCell ref="A1109:J1109"/>
    <mergeCell ref="A1110:F1110"/>
    <mergeCell ref="I1110:J1110"/>
    <mergeCell ref="I1062:J1062"/>
    <mergeCell ref="A1070:J1070"/>
    <mergeCell ref="I1071:J1071"/>
    <mergeCell ref="A1080:J1080"/>
    <mergeCell ref="A1082:J1082"/>
    <mergeCell ref="I1083:J1083"/>
    <mergeCell ref="A1036:J1036"/>
    <mergeCell ref="I1037:J1037"/>
    <mergeCell ref="A1047:J1047"/>
    <mergeCell ref="I1048:J1048"/>
    <mergeCell ref="A1059:J1059"/>
    <mergeCell ref="A1061:J1061"/>
    <mergeCell ref="I1002:J1002"/>
    <mergeCell ref="A1012:J1012"/>
    <mergeCell ref="A1014:J1014"/>
    <mergeCell ref="I1015:J1015"/>
    <mergeCell ref="A1025:J1025"/>
    <mergeCell ref="I1026:J1026"/>
    <mergeCell ref="A999:J999"/>
    <mergeCell ref="A1001:J1001"/>
    <mergeCell ref="A979:J979"/>
    <mergeCell ref="A980:E980"/>
    <mergeCell ref="I980:J980"/>
    <mergeCell ref="I989:J989"/>
    <mergeCell ref="A994:A995"/>
    <mergeCell ref="C994:C995"/>
    <mergeCell ref="D994:D995"/>
    <mergeCell ref="E994:E995"/>
    <mergeCell ref="L957:L962"/>
    <mergeCell ref="A959:A960"/>
    <mergeCell ref="A966:J966"/>
    <mergeCell ref="A968:J968"/>
    <mergeCell ref="I969:J969"/>
    <mergeCell ref="A977:J977"/>
    <mergeCell ref="A943:J943"/>
    <mergeCell ref="A944:E944"/>
    <mergeCell ref="I944:J944"/>
    <mergeCell ref="A950:J950"/>
    <mergeCell ref="A952:J952"/>
    <mergeCell ref="I953:J953"/>
    <mergeCell ref="A912:A913"/>
    <mergeCell ref="A916:J916"/>
    <mergeCell ref="I917:J917"/>
    <mergeCell ref="A934:J934"/>
    <mergeCell ref="I935:J935"/>
    <mergeCell ref="A941:J941"/>
    <mergeCell ref="A894:J894"/>
    <mergeCell ref="I895:J895"/>
    <mergeCell ref="A902:J902"/>
    <mergeCell ref="A904:J904"/>
    <mergeCell ref="I905:J905"/>
    <mergeCell ref="A909:A910"/>
    <mergeCell ref="A884:J884"/>
    <mergeCell ref="A887:A889"/>
    <mergeCell ref="B887:B889"/>
    <mergeCell ref="C887:C889"/>
    <mergeCell ref="D887:G887"/>
    <mergeCell ref="H887:H889"/>
    <mergeCell ref="I887:I889"/>
    <mergeCell ref="J887:J889"/>
    <mergeCell ref="D888:D889"/>
    <mergeCell ref="E888:G888"/>
    <mergeCell ref="A871:J871"/>
    <mergeCell ref="A873:J873"/>
    <mergeCell ref="A877:B877"/>
    <mergeCell ref="C877:J877"/>
    <mergeCell ref="A880:J880"/>
    <mergeCell ref="A882:J882"/>
    <mergeCell ref="A869:B869"/>
    <mergeCell ref="D869:E869"/>
    <mergeCell ref="D870:E870"/>
    <mergeCell ref="A850:F850"/>
    <mergeCell ref="I850:J850"/>
    <mergeCell ref="A829:J829"/>
    <mergeCell ref="I831:J831"/>
    <mergeCell ref="A840:J840"/>
    <mergeCell ref="A842:J842"/>
    <mergeCell ref="I843:J843"/>
    <mergeCell ref="A849:J849"/>
    <mergeCell ref="A809:J809"/>
    <mergeCell ref="A810:F810"/>
    <mergeCell ref="I810:J810"/>
    <mergeCell ref="A819:J819"/>
    <mergeCell ref="A820:E820"/>
    <mergeCell ref="I820:J820"/>
    <mergeCell ref="A789:J789"/>
    <mergeCell ref="A790:F790"/>
    <mergeCell ref="I790:J790"/>
    <mergeCell ref="A799:J799"/>
    <mergeCell ref="A800:F800"/>
    <mergeCell ref="I800:J800"/>
    <mergeCell ref="A769:J769"/>
    <mergeCell ref="A770:F770"/>
    <mergeCell ref="I770:J770"/>
    <mergeCell ref="A779:J779"/>
    <mergeCell ref="A780:F780"/>
    <mergeCell ref="I780:J780"/>
    <mergeCell ref="I740:J740"/>
    <mergeCell ref="A749:J749"/>
    <mergeCell ref="A750:E750"/>
    <mergeCell ref="I750:J750"/>
    <mergeCell ref="A759:J759"/>
    <mergeCell ref="A760:F760"/>
    <mergeCell ref="I760:J760"/>
    <mergeCell ref="I707:J707"/>
    <mergeCell ref="A717:J717"/>
    <mergeCell ref="I718:J718"/>
    <mergeCell ref="A727:J727"/>
    <mergeCell ref="I729:J729"/>
    <mergeCell ref="A738:J738"/>
    <mergeCell ref="A684:J684"/>
    <mergeCell ref="A686:J686"/>
    <mergeCell ref="I687:J687"/>
    <mergeCell ref="A698:J698"/>
    <mergeCell ref="I699:J699"/>
    <mergeCell ref="A706:J706"/>
    <mergeCell ref="A656:J656"/>
    <mergeCell ref="I657:J657"/>
    <mergeCell ref="A665:J665"/>
    <mergeCell ref="I666:J666"/>
    <mergeCell ref="A674:J674"/>
    <mergeCell ref="A675:F675"/>
    <mergeCell ref="I675:J675"/>
    <mergeCell ref="I627:J627"/>
    <mergeCell ref="A635:J635"/>
    <mergeCell ref="I636:J636"/>
    <mergeCell ref="A645:J645"/>
    <mergeCell ref="A647:J647"/>
    <mergeCell ref="I648:J648"/>
    <mergeCell ref="A601:J601"/>
    <mergeCell ref="I602:J602"/>
    <mergeCell ref="A612:J612"/>
    <mergeCell ref="I613:J613"/>
    <mergeCell ref="A624:J624"/>
    <mergeCell ref="A626:J626"/>
    <mergeCell ref="I567:J567"/>
    <mergeCell ref="A577:J577"/>
    <mergeCell ref="A579:J579"/>
    <mergeCell ref="I580:J580"/>
    <mergeCell ref="A590:J590"/>
    <mergeCell ref="I591:J591"/>
    <mergeCell ref="A564:J564"/>
    <mergeCell ref="A566:J566"/>
    <mergeCell ref="A544:J544"/>
    <mergeCell ref="A545:E545"/>
    <mergeCell ref="I545:J545"/>
    <mergeCell ref="I554:J554"/>
    <mergeCell ref="A559:A560"/>
    <mergeCell ref="C559:C560"/>
    <mergeCell ref="D559:D560"/>
    <mergeCell ref="E559:E560"/>
    <mergeCell ref="L522:L527"/>
    <mergeCell ref="A524:A525"/>
    <mergeCell ref="A531:J531"/>
    <mergeCell ref="A533:J533"/>
    <mergeCell ref="I534:J534"/>
    <mergeCell ref="A542:J542"/>
    <mergeCell ref="A508:J508"/>
    <mergeCell ref="A509:E509"/>
    <mergeCell ref="I509:J509"/>
    <mergeCell ref="A515:J515"/>
    <mergeCell ref="A517:J517"/>
    <mergeCell ref="I518:J518"/>
    <mergeCell ref="A477:A478"/>
    <mergeCell ref="A481:J481"/>
    <mergeCell ref="I482:J482"/>
    <mergeCell ref="A499:J499"/>
    <mergeCell ref="I500:J500"/>
    <mergeCell ref="A506:J506"/>
    <mergeCell ref="A459:J459"/>
    <mergeCell ref="I460:J460"/>
    <mergeCell ref="A467:J467"/>
    <mergeCell ref="A469:J469"/>
    <mergeCell ref="I470:J470"/>
    <mergeCell ref="A474:A475"/>
    <mergeCell ref="A449:J449"/>
    <mergeCell ref="A452:A454"/>
    <mergeCell ref="B452:B454"/>
    <mergeCell ref="C452:C454"/>
    <mergeCell ref="D452:G452"/>
    <mergeCell ref="H452:H454"/>
    <mergeCell ref="I452:I454"/>
    <mergeCell ref="J452:J454"/>
    <mergeCell ref="D453:D454"/>
    <mergeCell ref="E453:G453"/>
    <mergeCell ref="A436:J436"/>
    <mergeCell ref="A438:J438"/>
    <mergeCell ref="A442:B442"/>
    <mergeCell ref="C442:J442"/>
    <mergeCell ref="A445:J445"/>
    <mergeCell ref="A447:J447"/>
    <mergeCell ref="D432:E432"/>
    <mergeCell ref="A434:B434"/>
    <mergeCell ref="D434:E434"/>
    <mergeCell ref="D435:E435"/>
    <mergeCell ref="A416:F416"/>
    <mergeCell ref="I416:J416"/>
    <mergeCell ref="A395:J395"/>
    <mergeCell ref="I397:J397"/>
    <mergeCell ref="A406:J406"/>
    <mergeCell ref="A408:J408"/>
    <mergeCell ref="I409:J409"/>
    <mergeCell ref="A415:J415"/>
    <mergeCell ref="A375:J375"/>
    <mergeCell ref="A376:F376"/>
    <mergeCell ref="I376:J376"/>
    <mergeCell ref="A385:J385"/>
    <mergeCell ref="A386:E386"/>
    <mergeCell ref="I386:J386"/>
    <mergeCell ref="A355:J355"/>
    <mergeCell ref="A356:F356"/>
    <mergeCell ref="I356:J356"/>
    <mergeCell ref="A365:J365"/>
    <mergeCell ref="A366:F366"/>
    <mergeCell ref="I366:J366"/>
    <mergeCell ref="A334:J334"/>
    <mergeCell ref="A335:F335"/>
    <mergeCell ref="I335:J335"/>
    <mergeCell ref="A344:J344"/>
    <mergeCell ref="A345:F345"/>
    <mergeCell ref="I345:J345"/>
    <mergeCell ref="I305:J305"/>
    <mergeCell ref="A314:J314"/>
    <mergeCell ref="A315:E315"/>
    <mergeCell ref="I315:J315"/>
    <mergeCell ref="A324:J324"/>
    <mergeCell ref="A325:F325"/>
    <mergeCell ref="I325:J325"/>
    <mergeCell ref="I272:J272"/>
    <mergeCell ref="A282:J282"/>
    <mergeCell ref="I283:J283"/>
    <mergeCell ref="A292:J292"/>
    <mergeCell ref="I294:J294"/>
    <mergeCell ref="A303:J303"/>
    <mergeCell ref="A249:J249"/>
    <mergeCell ref="A251:J251"/>
    <mergeCell ref="I252:J252"/>
    <mergeCell ref="A263:J263"/>
    <mergeCell ref="I264:J264"/>
    <mergeCell ref="A271:J271"/>
    <mergeCell ref="A221:J221"/>
    <mergeCell ref="I222:J222"/>
    <mergeCell ref="A230:J230"/>
    <mergeCell ref="I231:J231"/>
    <mergeCell ref="A239:J239"/>
    <mergeCell ref="A240:F240"/>
    <mergeCell ref="I240:J240"/>
    <mergeCell ref="I192:J192"/>
    <mergeCell ref="A200:J200"/>
    <mergeCell ref="I201:J201"/>
    <mergeCell ref="A210:J210"/>
    <mergeCell ref="A212:J212"/>
    <mergeCell ref="I213:J213"/>
    <mergeCell ref="A166:J166"/>
    <mergeCell ref="I167:J167"/>
    <mergeCell ref="A177:J177"/>
    <mergeCell ref="I178:J178"/>
    <mergeCell ref="A189:J189"/>
    <mergeCell ref="A191:J191"/>
    <mergeCell ref="I132:J132"/>
    <mergeCell ref="A142:J142"/>
    <mergeCell ref="A144:J144"/>
    <mergeCell ref="I145:J145"/>
    <mergeCell ref="A155:J155"/>
    <mergeCell ref="I156:J156"/>
    <mergeCell ref="A129:J129"/>
    <mergeCell ref="A131:J131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  <pageSetup paperSize="9" scale="40" orientation="portrait" r:id="rId1"/>
  <colBreaks count="1" manualBreakCount="1">
    <brk id="1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FF00"/>
    <pageSetUpPr fitToPage="1"/>
  </sheetPr>
  <dimension ref="A1:M325"/>
  <sheetViews>
    <sheetView view="pageBreakPreview" topLeftCell="A13" zoomScale="70" zoomScaleSheetLayoutView="70" workbookViewId="0">
      <selection activeCell="D1320" sqref="D1320:E1320"/>
    </sheetView>
  </sheetViews>
  <sheetFormatPr defaultRowHeight="14.4"/>
  <cols>
    <col min="1" max="1" width="56.33203125" customWidth="1"/>
    <col min="4" max="4" width="6.33203125" customWidth="1"/>
    <col min="5" max="5" width="20" customWidth="1"/>
    <col min="6" max="6" width="21.88671875" customWidth="1"/>
    <col min="7" max="7" width="20.33203125" customWidth="1"/>
    <col min="8" max="8" width="23.44140625" customWidth="1"/>
  </cols>
  <sheetData>
    <row r="1" spans="1:13" ht="15.6">
      <c r="A1" s="2055" t="s">
        <v>670</v>
      </c>
      <c r="B1" s="2055"/>
      <c r="C1" s="2055"/>
      <c r="D1" s="2055"/>
      <c r="E1" s="2055"/>
      <c r="F1" s="2055"/>
      <c r="G1" s="2055"/>
      <c r="H1" s="2055"/>
    </row>
    <row r="2" spans="1:13" ht="21.75" customHeight="1">
      <c r="A2" s="2060" t="s">
        <v>730</v>
      </c>
      <c r="B2" s="2060"/>
      <c r="C2" s="2060"/>
      <c r="D2" s="2060"/>
      <c r="E2" s="2060"/>
      <c r="F2" s="2060"/>
      <c r="G2" s="2060"/>
      <c r="H2" s="2060"/>
    </row>
    <row r="3" spans="1:13" ht="15.6">
      <c r="A3" s="2060"/>
      <c r="B3" s="2060"/>
      <c r="C3" s="2060"/>
      <c r="D3" s="2060"/>
      <c r="E3" s="2060"/>
      <c r="F3" s="2060"/>
      <c r="G3" s="2060"/>
      <c r="H3" s="2060"/>
    </row>
    <row r="4" spans="1:13" ht="15.6">
      <c r="A4" s="2052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4" s="2052"/>
      <c r="C4" s="2052"/>
      <c r="D4" s="2052"/>
      <c r="E4" s="2052"/>
      <c r="F4" s="2052"/>
      <c r="G4" s="2052"/>
      <c r="H4" s="2052"/>
    </row>
    <row r="5" spans="1:13">
      <c r="A5" s="2053" t="s">
        <v>48</v>
      </c>
      <c r="B5" s="2053"/>
      <c r="C5" s="2053"/>
      <c r="D5" s="2053"/>
      <c r="E5" s="2053"/>
      <c r="F5" s="2053"/>
      <c r="G5" s="2053"/>
      <c r="H5" s="2053"/>
    </row>
    <row r="6" spans="1:13">
      <c r="A6" s="2054"/>
      <c r="B6" s="2054"/>
      <c r="C6" s="2054"/>
      <c r="D6" s="2054"/>
      <c r="E6" s="2054"/>
      <c r="F6" s="2054"/>
      <c r="G6" s="2054"/>
      <c r="H6" s="2054"/>
    </row>
    <row r="7" spans="1:13" ht="15.6">
      <c r="A7" s="2055" t="s">
        <v>162</v>
      </c>
      <c r="B7" s="2055"/>
      <c r="C7" s="2055"/>
      <c r="D7" s="2055"/>
      <c r="E7" s="2055"/>
      <c r="F7" s="2055"/>
      <c r="G7" s="2055"/>
      <c r="H7" s="2055"/>
    </row>
    <row r="8" spans="1:13" ht="15.6">
      <c r="A8" s="354"/>
      <c r="B8" s="354"/>
      <c r="C8" s="354"/>
      <c r="D8" s="354"/>
      <c r="E8" s="354"/>
      <c r="F8" s="354"/>
    </row>
    <row r="9" spans="1:13" ht="33.75" customHeight="1">
      <c r="A9" s="2056" t="s">
        <v>0</v>
      </c>
      <c r="B9" s="2056" t="s">
        <v>1</v>
      </c>
      <c r="C9" s="2057" t="s">
        <v>16</v>
      </c>
      <c r="D9" s="2056" t="s">
        <v>60</v>
      </c>
      <c r="E9" s="2058" t="s">
        <v>36</v>
      </c>
      <c r="F9" s="2059" t="s">
        <v>17</v>
      </c>
      <c r="G9" s="2059"/>
      <c r="H9" s="2059"/>
      <c r="I9" s="390"/>
      <c r="J9" s="390"/>
      <c r="K9" s="390"/>
      <c r="L9" s="390"/>
      <c r="M9" s="390"/>
    </row>
    <row r="10" spans="1:13" ht="15.75" customHeight="1">
      <c r="A10" s="2056"/>
      <c r="B10" s="2056"/>
      <c r="C10" s="2057"/>
      <c r="D10" s="2056"/>
      <c r="E10" s="2058"/>
      <c r="F10" s="2059" t="s">
        <v>2</v>
      </c>
      <c r="G10" s="2059"/>
      <c r="H10" s="2059"/>
      <c r="I10" s="390"/>
      <c r="J10" s="390"/>
      <c r="K10" s="390"/>
      <c r="L10" s="390"/>
      <c r="M10" s="390"/>
    </row>
    <row r="11" spans="1:13" ht="70.5" customHeight="1">
      <c r="A11" s="2056"/>
      <c r="B11" s="2056"/>
      <c r="C11" s="2057"/>
      <c r="D11" s="2056"/>
      <c r="E11" s="2058"/>
      <c r="F11" s="394" t="s">
        <v>18</v>
      </c>
      <c r="G11" s="394" t="s">
        <v>727</v>
      </c>
      <c r="H11" s="394" t="s">
        <v>726</v>
      </c>
      <c r="I11" s="390"/>
      <c r="J11" s="390"/>
      <c r="K11" s="390"/>
      <c r="L11" s="390"/>
      <c r="M11" s="390"/>
    </row>
    <row r="12" spans="1:13" ht="15.75" customHeight="1">
      <c r="A12" s="391" t="s">
        <v>228</v>
      </c>
      <c r="B12" s="392" t="s">
        <v>3</v>
      </c>
      <c r="C12" s="392" t="s">
        <v>229</v>
      </c>
      <c r="D12" s="392" t="s">
        <v>35</v>
      </c>
      <c r="E12" s="392" t="s">
        <v>4</v>
      </c>
      <c r="F12" s="392" t="s">
        <v>5</v>
      </c>
      <c r="G12" s="393">
        <v>7</v>
      </c>
      <c r="H12" s="393">
        <v>8</v>
      </c>
    </row>
    <row r="13" spans="1:13" ht="23.25" customHeight="1">
      <c r="A13" s="303" t="s">
        <v>230</v>
      </c>
      <c r="B13" s="355" t="s">
        <v>231</v>
      </c>
      <c r="C13" s="356" t="s">
        <v>43</v>
      </c>
      <c r="D13" s="361">
        <v>510</v>
      </c>
      <c r="E13" s="399">
        <f>F13+G13+H13</f>
        <v>2864567.04</v>
      </c>
      <c r="F13" s="363">
        <f>СпрМЗ!E13</f>
        <v>2861002.65</v>
      </c>
      <c r="G13" s="363">
        <f>СпрЦС!E13</f>
        <v>0</v>
      </c>
      <c r="H13" s="363">
        <f>СпрСД!E13</f>
        <v>3564.39</v>
      </c>
    </row>
    <row r="14" spans="1:13" ht="15.6">
      <c r="A14" s="303" t="s">
        <v>232</v>
      </c>
      <c r="B14" s="355" t="s">
        <v>233</v>
      </c>
      <c r="C14" s="356" t="s">
        <v>43</v>
      </c>
      <c r="D14" s="361">
        <v>610</v>
      </c>
      <c r="E14" s="399">
        <f>F14+G14+H14</f>
        <v>0</v>
      </c>
      <c r="F14" s="363">
        <f>СпрМЗ!E14</f>
        <v>0</v>
      </c>
      <c r="G14" s="363">
        <f>СпрЦС!E14</f>
        <v>0</v>
      </c>
      <c r="H14" s="363">
        <f>СпрСД!E14</f>
        <v>0</v>
      </c>
    </row>
    <row r="15" spans="1:13" ht="26.25" customHeight="1">
      <c r="A15" s="360" t="s">
        <v>234</v>
      </c>
      <c r="B15" s="307" t="s">
        <v>235</v>
      </c>
      <c r="C15" s="307" t="s">
        <v>43</v>
      </c>
      <c r="D15" s="395" t="s">
        <v>43</v>
      </c>
      <c r="E15" s="366">
        <f>E16+E20+E21+E26+E27+E28</f>
        <v>73559037.829999998</v>
      </c>
      <c r="F15" s="366">
        <f>F16+F20+F21+F26+F27+F28</f>
        <v>67017203.789999999</v>
      </c>
      <c r="G15" s="366">
        <f>G16+G20+G21+G26+G27+G28</f>
        <v>5870834.040000001</v>
      </c>
      <c r="H15" s="366">
        <f>H16+H20+H21+H26+H27+H28</f>
        <v>671000</v>
      </c>
    </row>
    <row r="16" spans="1:13" ht="36.75" customHeight="1">
      <c r="A16" s="401" t="s">
        <v>239</v>
      </c>
      <c r="B16" s="402" t="s">
        <v>240</v>
      </c>
      <c r="C16" s="402" t="s">
        <v>24</v>
      </c>
      <c r="D16" s="419" t="s">
        <v>43</v>
      </c>
      <c r="E16" s="397">
        <f>F16+G16+H16</f>
        <v>67635203.789999992</v>
      </c>
      <c r="F16" s="397">
        <f>F17+F19</f>
        <v>67017203.789999999</v>
      </c>
      <c r="G16" s="397">
        <v>0</v>
      </c>
      <c r="H16" s="397">
        <f>H18</f>
        <v>618000</v>
      </c>
    </row>
    <row r="17" spans="1:8" ht="82.5" customHeight="1">
      <c r="A17" s="303" t="s">
        <v>241</v>
      </c>
      <c r="B17" s="355" t="s">
        <v>242</v>
      </c>
      <c r="C17" s="356" t="s">
        <v>24</v>
      </c>
      <c r="D17" s="422">
        <v>131</v>
      </c>
      <c r="E17" s="399">
        <f>F17</f>
        <v>67004483.789999999</v>
      </c>
      <c r="F17" s="364">
        <f>СпрМЗ!E17</f>
        <v>67004483.789999999</v>
      </c>
      <c r="G17" s="363" t="s">
        <v>43</v>
      </c>
      <c r="H17" s="363" t="s">
        <v>43</v>
      </c>
    </row>
    <row r="18" spans="1:8" ht="30" customHeight="1">
      <c r="A18" s="303" t="s">
        <v>244</v>
      </c>
      <c r="B18" s="355" t="s">
        <v>245</v>
      </c>
      <c r="C18" s="356" t="s">
        <v>24</v>
      </c>
      <c r="D18" s="422">
        <v>131</v>
      </c>
      <c r="E18" s="399">
        <f>H18</f>
        <v>618000</v>
      </c>
      <c r="F18" s="363" t="s">
        <v>43</v>
      </c>
      <c r="G18" s="363" t="s">
        <v>43</v>
      </c>
      <c r="H18" s="364">
        <f>СпрСД!E16</f>
        <v>618000</v>
      </c>
    </row>
    <row r="19" spans="1:8" ht="30" customHeight="1">
      <c r="A19" s="933" t="s">
        <v>1192</v>
      </c>
      <c r="B19" s="1141" t="s">
        <v>1195</v>
      </c>
      <c r="C19" s="1137" t="s">
        <v>24</v>
      </c>
      <c r="D19" s="1137" t="s">
        <v>1194</v>
      </c>
      <c r="E19" s="399">
        <f>F19</f>
        <v>12720</v>
      </c>
      <c r="F19" s="363">
        <f>СпрМЗ!E18</f>
        <v>12720</v>
      </c>
      <c r="G19" s="363" t="s">
        <v>43</v>
      </c>
      <c r="H19" s="364" t="s">
        <v>43</v>
      </c>
    </row>
    <row r="20" spans="1:8" ht="33" customHeight="1">
      <c r="A20" s="401" t="s">
        <v>247</v>
      </c>
      <c r="B20" s="402" t="s">
        <v>248</v>
      </c>
      <c r="C20" s="402" t="s">
        <v>25</v>
      </c>
      <c r="D20" s="419" t="s">
        <v>43</v>
      </c>
      <c r="E20" s="397">
        <f>F20+G20+H20</f>
        <v>0</v>
      </c>
      <c r="F20" s="397">
        <v>0</v>
      </c>
      <c r="G20" s="397">
        <v>0</v>
      </c>
      <c r="H20" s="397">
        <f>СпрСД!E17+СпрСД!E18</f>
        <v>0</v>
      </c>
    </row>
    <row r="21" spans="1:8" ht="24" customHeight="1">
      <c r="A21" s="401" t="s">
        <v>250</v>
      </c>
      <c r="B21" s="402" t="s">
        <v>251</v>
      </c>
      <c r="C21" s="402" t="s">
        <v>26</v>
      </c>
      <c r="D21" s="419" t="s">
        <v>43</v>
      </c>
      <c r="E21" s="397">
        <f>F21+G21+H21</f>
        <v>5923834.040000001</v>
      </c>
      <c r="F21" s="397">
        <v>0</v>
      </c>
      <c r="G21" s="397">
        <f>G23+G24</f>
        <v>5870834.040000001</v>
      </c>
      <c r="H21" s="397">
        <f>H25</f>
        <v>53000</v>
      </c>
    </row>
    <row r="22" spans="1:8" ht="15.75" customHeight="1">
      <c r="A22" s="303" t="s">
        <v>2</v>
      </c>
      <c r="B22" s="2050" t="s">
        <v>252</v>
      </c>
      <c r="C22" s="2051" t="s">
        <v>26</v>
      </c>
      <c r="D22" s="421"/>
      <c r="E22" s="399"/>
      <c r="F22" s="363" t="s">
        <v>43</v>
      </c>
      <c r="G22" s="363" t="s">
        <v>43</v>
      </c>
      <c r="H22" s="363" t="s">
        <v>43</v>
      </c>
    </row>
    <row r="23" spans="1:8" ht="23.25" customHeight="1">
      <c r="A23" s="303" t="s">
        <v>253</v>
      </c>
      <c r="B23" s="2050"/>
      <c r="C23" s="2051"/>
      <c r="D23" s="422">
        <v>155</v>
      </c>
      <c r="E23" s="399">
        <f>G23</f>
        <v>5870834.040000001</v>
      </c>
      <c r="F23" s="363" t="s">
        <v>43</v>
      </c>
      <c r="G23" s="364">
        <f>СпрЦС!E18</f>
        <v>5870834.040000001</v>
      </c>
      <c r="H23" s="363" t="s">
        <v>43</v>
      </c>
    </row>
    <row r="24" spans="1:8" ht="21.75" customHeight="1">
      <c r="A24" s="303" t="s">
        <v>254</v>
      </c>
      <c r="B24" s="355" t="s">
        <v>255</v>
      </c>
      <c r="C24" s="356" t="s">
        <v>26</v>
      </c>
      <c r="D24" s="422">
        <v>165</v>
      </c>
      <c r="E24" s="399">
        <f>G24</f>
        <v>0</v>
      </c>
      <c r="F24" s="363" t="s">
        <v>43</v>
      </c>
      <c r="G24" s="364">
        <f>СпрЦС!E19</f>
        <v>0</v>
      </c>
      <c r="H24" s="363" t="s">
        <v>43</v>
      </c>
    </row>
    <row r="25" spans="1:8" ht="20.25" customHeight="1">
      <c r="A25" s="303" t="s">
        <v>699</v>
      </c>
      <c r="B25" s="355" t="s">
        <v>698</v>
      </c>
      <c r="C25" s="356" t="s">
        <v>26</v>
      </c>
      <c r="D25" s="422">
        <v>155</v>
      </c>
      <c r="E25" s="399">
        <f>H25</f>
        <v>53000</v>
      </c>
      <c r="F25" s="363" t="s">
        <v>43</v>
      </c>
      <c r="G25" s="363" t="s">
        <v>43</v>
      </c>
      <c r="H25" s="364">
        <f>СпрСД!E19</f>
        <v>53000</v>
      </c>
    </row>
    <row r="26" spans="1:8" ht="24.75" customHeight="1">
      <c r="A26" s="401" t="s">
        <v>256</v>
      </c>
      <c r="B26" s="402" t="s">
        <v>257</v>
      </c>
      <c r="C26" s="402" t="s">
        <v>27</v>
      </c>
      <c r="D26" s="419" t="s">
        <v>43</v>
      </c>
      <c r="E26" s="397">
        <f>F26+G26+H26</f>
        <v>0</v>
      </c>
      <c r="F26" s="397">
        <v>0</v>
      </c>
      <c r="G26" s="397">
        <v>0</v>
      </c>
      <c r="H26" s="397">
        <f>СпрСД!E20</f>
        <v>0</v>
      </c>
    </row>
    <row r="27" spans="1:8" ht="22.5" customHeight="1">
      <c r="A27" s="401" t="s">
        <v>260</v>
      </c>
      <c r="B27" s="402" t="s">
        <v>261</v>
      </c>
      <c r="C27" s="402" t="s">
        <v>697</v>
      </c>
      <c r="D27" s="419" t="s">
        <v>43</v>
      </c>
      <c r="E27" s="397">
        <f>F27+G27+H27</f>
        <v>0</v>
      </c>
      <c r="F27" s="397">
        <v>0</v>
      </c>
      <c r="G27" s="397">
        <v>0</v>
      </c>
      <c r="H27" s="397">
        <f>СпрСД!E21</f>
        <v>0</v>
      </c>
    </row>
    <row r="28" spans="1:8" ht="27" customHeight="1">
      <c r="A28" s="401" t="s">
        <v>263</v>
      </c>
      <c r="B28" s="402" t="s">
        <v>264</v>
      </c>
      <c r="C28" s="402" t="s">
        <v>43</v>
      </c>
      <c r="D28" s="419" t="s">
        <v>43</v>
      </c>
      <c r="E28" s="397">
        <f>F28+G28+H28</f>
        <v>0</v>
      </c>
      <c r="F28" s="397">
        <v>0</v>
      </c>
      <c r="G28" s="397">
        <v>0</v>
      </c>
      <c r="H28" s="397">
        <f>H29</f>
        <v>0</v>
      </c>
    </row>
    <row r="29" spans="1:8" ht="32.25" customHeight="1">
      <c r="A29" s="303" t="s">
        <v>706</v>
      </c>
      <c r="B29" s="355" t="s">
        <v>266</v>
      </c>
      <c r="C29" s="356" t="s">
        <v>267</v>
      </c>
      <c r="D29" s="420" t="s">
        <v>43</v>
      </c>
      <c r="E29" s="399">
        <f>H29</f>
        <v>0</v>
      </c>
      <c r="F29" s="363" t="s">
        <v>43</v>
      </c>
      <c r="G29" s="363" t="s">
        <v>43</v>
      </c>
      <c r="H29" s="364">
        <f>СпрСД!E23</f>
        <v>0</v>
      </c>
    </row>
    <row r="30" spans="1:8" ht="26.25" customHeight="1">
      <c r="A30" s="357" t="s">
        <v>268</v>
      </c>
      <c r="B30" s="358" t="s">
        <v>269</v>
      </c>
      <c r="C30" s="358" t="s">
        <v>43</v>
      </c>
      <c r="D30" s="358" t="s">
        <v>43</v>
      </c>
      <c r="E30" s="396">
        <f>E31+E44+E50+E62+E66</f>
        <v>76423604.870000005</v>
      </c>
      <c r="F30" s="396">
        <f t="shared" ref="F30:H30" si="0">F31+F44+F50+F62+F66</f>
        <v>69878206.439999998</v>
      </c>
      <c r="G30" s="396">
        <f t="shared" si="0"/>
        <v>5870834.04</v>
      </c>
      <c r="H30" s="396">
        <f t="shared" si="0"/>
        <v>674564.3899999999</v>
      </c>
    </row>
    <row r="31" spans="1:8" ht="21.75" customHeight="1">
      <c r="A31" s="311" t="s">
        <v>666</v>
      </c>
      <c r="B31" s="312" t="s">
        <v>271</v>
      </c>
      <c r="C31" s="312" t="s">
        <v>22</v>
      </c>
      <c r="D31" s="312" t="s">
        <v>43</v>
      </c>
      <c r="E31" s="397">
        <f>E32+E35+E39+E41+E42+E43</f>
        <v>50646640.780000001</v>
      </c>
      <c r="F31" s="397">
        <f t="shared" ref="F31:H31" si="1">F32+F35+F39+F41+F42+F43</f>
        <v>50487671.789999999</v>
      </c>
      <c r="G31" s="397">
        <f t="shared" si="1"/>
        <v>0</v>
      </c>
      <c r="H31" s="397">
        <f t="shared" si="1"/>
        <v>158968.99</v>
      </c>
    </row>
    <row r="32" spans="1:8" ht="22.5" customHeight="1">
      <c r="A32" s="313" t="s">
        <v>728</v>
      </c>
      <c r="B32" s="314" t="s">
        <v>273</v>
      </c>
      <c r="C32" s="314" t="s">
        <v>51</v>
      </c>
      <c r="D32" s="314" t="s">
        <v>43</v>
      </c>
      <c r="E32" s="367">
        <f t="shared" ref="E32:H32" si="2">E33+E34</f>
        <v>38894182.170000002</v>
      </c>
      <c r="F32" s="367">
        <f t="shared" si="2"/>
        <v>38772086.170000002</v>
      </c>
      <c r="G32" s="367">
        <f t="shared" si="2"/>
        <v>0</v>
      </c>
      <c r="H32" s="367">
        <f t="shared" si="2"/>
        <v>122096</v>
      </c>
    </row>
    <row r="33" spans="1:8" ht="18" customHeight="1">
      <c r="A33" s="303" t="s">
        <v>37</v>
      </c>
      <c r="B33" s="346" t="s">
        <v>43</v>
      </c>
      <c r="C33" s="347" t="s">
        <v>51</v>
      </c>
      <c r="D33" s="347" t="s">
        <v>28</v>
      </c>
      <c r="E33" s="365">
        <f>SUM(F33:M33)</f>
        <v>38674182.170000002</v>
      </c>
      <c r="F33" s="363">
        <f>СпрМЗ!E22</f>
        <v>38552086.170000002</v>
      </c>
      <c r="G33" s="363">
        <f>СпрЦС!E23</f>
        <v>0</v>
      </c>
      <c r="H33" s="363">
        <f>СпрСД!E27</f>
        <v>122096</v>
      </c>
    </row>
    <row r="34" spans="1:8" ht="36.75" customHeight="1">
      <c r="A34" s="303" t="s">
        <v>631</v>
      </c>
      <c r="B34" s="346" t="s">
        <v>43</v>
      </c>
      <c r="C34" s="347" t="s">
        <v>51</v>
      </c>
      <c r="D34" s="347" t="s">
        <v>177</v>
      </c>
      <c r="E34" s="365">
        <f t="shared" ref="E34" si="3">SUM(F34:M34)</f>
        <v>220000</v>
      </c>
      <c r="F34" s="363">
        <f>СпрМЗ!E23</f>
        <v>220000</v>
      </c>
      <c r="G34" s="363">
        <f>СпрЦС!E24</f>
        <v>0</v>
      </c>
      <c r="H34" s="363">
        <f>СпрСД!E28</f>
        <v>0</v>
      </c>
    </row>
    <row r="35" spans="1:8" ht="33.75" customHeight="1">
      <c r="A35" s="313" t="s">
        <v>274</v>
      </c>
      <c r="B35" s="314" t="s">
        <v>275</v>
      </c>
      <c r="C35" s="314" t="s">
        <v>52</v>
      </c>
      <c r="D35" s="314" t="s">
        <v>43</v>
      </c>
      <c r="E35" s="367">
        <f>E36+E37+E38</f>
        <v>0</v>
      </c>
      <c r="F35" s="367">
        <f t="shared" ref="F35:H35" si="4">F36+F37+F38</f>
        <v>0</v>
      </c>
      <c r="G35" s="367">
        <f t="shared" si="4"/>
        <v>0</v>
      </c>
      <c r="H35" s="367">
        <f t="shared" si="4"/>
        <v>0</v>
      </c>
    </row>
    <row r="36" spans="1:8" ht="30.75" customHeight="1">
      <c r="A36" s="315" t="s">
        <v>632</v>
      </c>
      <c r="B36" s="346" t="s">
        <v>43</v>
      </c>
      <c r="C36" s="346" t="s">
        <v>52</v>
      </c>
      <c r="D36" s="346" t="s">
        <v>54</v>
      </c>
      <c r="E36" s="365">
        <f t="shared" ref="E36:E38" si="5">SUM(F36:M36)</f>
        <v>0</v>
      </c>
      <c r="F36" s="363">
        <f>СпрМЗ!E25</f>
        <v>0</v>
      </c>
      <c r="G36" s="363">
        <f>СпрЦС!E26</f>
        <v>0</v>
      </c>
      <c r="H36" s="363">
        <f>СпрСД!E30</f>
        <v>0</v>
      </c>
    </row>
    <row r="37" spans="1:8" ht="19.5" customHeight="1">
      <c r="A37" s="315" t="s">
        <v>39</v>
      </c>
      <c r="B37" s="346" t="s">
        <v>43</v>
      </c>
      <c r="C37" s="346" t="s">
        <v>52</v>
      </c>
      <c r="D37" s="346" t="s">
        <v>56</v>
      </c>
      <c r="E37" s="365">
        <f t="shared" si="5"/>
        <v>0</v>
      </c>
      <c r="F37" s="363">
        <f>СпрМЗ!E26</f>
        <v>0</v>
      </c>
      <c r="G37" s="363">
        <f>СпрЦС!E27</f>
        <v>0</v>
      </c>
      <c r="H37" s="363">
        <f>СпрСД!E31</f>
        <v>0</v>
      </c>
    </row>
    <row r="38" spans="1:8" ht="33.75" customHeight="1">
      <c r="A38" s="303" t="s">
        <v>631</v>
      </c>
      <c r="B38" s="346" t="s">
        <v>43</v>
      </c>
      <c r="C38" s="346" t="s">
        <v>52</v>
      </c>
      <c r="D38" s="346" t="s">
        <v>177</v>
      </c>
      <c r="E38" s="365">
        <f t="shared" si="5"/>
        <v>0</v>
      </c>
      <c r="F38" s="363">
        <f>СпрМЗ!E27</f>
        <v>0</v>
      </c>
      <c r="G38" s="363">
        <f>СпрЦС!E28</f>
        <v>0</v>
      </c>
      <c r="H38" s="363">
        <f>СпрСД!E32</f>
        <v>0</v>
      </c>
    </row>
    <row r="39" spans="1:8" ht="50.25" customHeight="1">
      <c r="A39" s="313" t="s">
        <v>276</v>
      </c>
      <c r="B39" s="314" t="s">
        <v>277</v>
      </c>
      <c r="C39" s="314" t="s">
        <v>164</v>
      </c>
      <c r="D39" s="314" t="s">
        <v>43</v>
      </c>
      <c r="E39" s="367">
        <f>E40</f>
        <v>0</v>
      </c>
      <c r="F39" s="367">
        <f t="shared" ref="F39:H39" si="6">F40</f>
        <v>0</v>
      </c>
      <c r="G39" s="367">
        <f t="shared" si="6"/>
        <v>0</v>
      </c>
      <c r="H39" s="367">
        <f t="shared" si="6"/>
        <v>0</v>
      </c>
    </row>
    <row r="40" spans="1:8" ht="25.5" customHeight="1">
      <c r="A40" s="315" t="s">
        <v>39</v>
      </c>
      <c r="B40" s="346" t="s">
        <v>43</v>
      </c>
      <c r="C40" s="346" t="s">
        <v>164</v>
      </c>
      <c r="D40" s="346" t="s">
        <v>56</v>
      </c>
      <c r="E40" s="365">
        <f>SUM(F40:M40)</f>
        <v>0</v>
      </c>
      <c r="F40" s="363">
        <f>СпрМЗ!E29</f>
        <v>0</v>
      </c>
      <c r="G40" s="363">
        <f>СпрЦС!E30</f>
        <v>0</v>
      </c>
      <c r="H40" s="363">
        <f>СпрСД!E34</f>
        <v>0</v>
      </c>
    </row>
    <row r="41" spans="1:8" ht="63" customHeight="1">
      <c r="A41" s="313" t="s">
        <v>278</v>
      </c>
      <c r="B41" s="314" t="s">
        <v>279</v>
      </c>
      <c r="C41" s="314" t="s">
        <v>53</v>
      </c>
      <c r="D41" s="314" t="s">
        <v>55</v>
      </c>
      <c r="E41" s="367">
        <f>SUM(F41:M41)</f>
        <v>11746033.630000001</v>
      </c>
      <c r="F41" s="367">
        <f>СпрМЗ!E30</f>
        <v>11709160.640000001</v>
      </c>
      <c r="G41" s="367">
        <f>СпрЦС!E31</f>
        <v>0</v>
      </c>
      <c r="H41" s="367">
        <f>СпрСД!E35</f>
        <v>36872.99</v>
      </c>
    </row>
    <row r="42" spans="1:8" ht="22.5" customHeight="1">
      <c r="A42" s="313" t="s">
        <v>729</v>
      </c>
      <c r="B42" s="314" t="s">
        <v>281</v>
      </c>
      <c r="C42" s="314" t="s">
        <v>53</v>
      </c>
      <c r="D42" s="314" t="s">
        <v>55</v>
      </c>
      <c r="E42" s="367">
        <f>SUM(F42:M42)</f>
        <v>0</v>
      </c>
      <c r="F42" s="367">
        <f>СпрМЗ!E31</f>
        <v>0</v>
      </c>
      <c r="G42" s="367">
        <v>0</v>
      </c>
      <c r="H42" s="367">
        <v>0</v>
      </c>
    </row>
    <row r="43" spans="1:8" ht="15.75" customHeight="1">
      <c r="A43" s="313" t="s">
        <v>282</v>
      </c>
      <c r="B43" s="314" t="s">
        <v>283</v>
      </c>
      <c r="C43" s="314" t="s">
        <v>53</v>
      </c>
      <c r="D43" s="314" t="s">
        <v>1176</v>
      </c>
      <c r="E43" s="367">
        <f>SUM(F43:M43)</f>
        <v>6424.98</v>
      </c>
      <c r="F43" s="367">
        <f>СпрМЗ!E32</f>
        <v>6424.98</v>
      </c>
      <c r="G43" s="367">
        <v>0</v>
      </c>
      <c r="H43" s="367">
        <v>0</v>
      </c>
    </row>
    <row r="44" spans="1:8" ht="23.25" customHeight="1">
      <c r="A44" s="316" t="s">
        <v>34</v>
      </c>
      <c r="B44" s="317" t="s">
        <v>284</v>
      </c>
      <c r="C44" s="317" t="s">
        <v>29</v>
      </c>
      <c r="D44" s="317" t="s">
        <v>43</v>
      </c>
      <c r="E44" s="398">
        <f>E45</f>
        <v>0</v>
      </c>
      <c r="F44" s="398">
        <f>F45</f>
        <v>0</v>
      </c>
      <c r="G44" s="398">
        <f t="shared" ref="G44:H45" si="7">G45</f>
        <v>0</v>
      </c>
      <c r="H44" s="398">
        <f t="shared" si="7"/>
        <v>0</v>
      </c>
    </row>
    <row r="45" spans="1:8" ht="53.25" customHeight="1">
      <c r="A45" s="303" t="s">
        <v>285</v>
      </c>
      <c r="B45" s="346" t="s">
        <v>286</v>
      </c>
      <c r="C45" s="347" t="s">
        <v>31</v>
      </c>
      <c r="D45" s="347" t="s">
        <v>43</v>
      </c>
      <c r="E45" s="365">
        <f>SUM(F45:M45)</f>
        <v>0</v>
      </c>
      <c r="F45" s="363">
        <f>F46</f>
        <v>0</v>
      </c>
      <c r="G45" s="363">
        <f t="shared" si="7"/>
        <v>0</v>
      </c>
      <c r="H45" s="363">
        <f t="shared" si="7"/>
        <v>0</v>
      </c>
    </row>
    <row r="46" spans="1:8" ht="64.5" customHeight="1">
      <c r="A46" s="303" t="s">
        <v>287</v>
      </c>
      <c r="B46" s="346" t="s">
        <v>288</v>
      </c>
      <c r="C46" s="347" t="s">
        <v>169</v>
      </c>
      <c r="D46" s="347" t="s">
        <v>633</v>
      </c>
      <c r="E46" s="365">
        <f>SUM(F46:M46)</f>
        <v>0</v>
      </c>
      <c r="F46" s="363">
        <f>СпрМЗ!E35</f>
        <v>0</v>
      </c>
      <c r="G46" s="363">
        <f>СпрЦС!E36</f>
        <v>0</v>
      </c>
      <c r="H46" s="363">
        <f>СпрСД!E40</f>
        <v>0</v>
      </c>
    </row>
    <row r="47" spans="1:8" ht="15.75" hidden="1" customHeight="1">
      <c r="A47" s="303" t="s">
        <v>289</v>
      </c>
      <c r="B47" s="346" t="s">
        <v>290</v>
      </c>
      <c r="C47" s="347" t="s">
        <v>57</v>
      </c>
      <c r="D47" s="347" t="s">
        <v>43</v>
      </c>
      <c r="E47" s="399"/>
      <c r="F47" s="363"/>
      <c r="G47" s="363"/>
      <c r="H47" s="363"/>
    </row>
    <row r="48" spans="1:8" ht="15.75" hidden="1" customHeight="1">
      <c r="A48" s="303" t="s">
        <v>291</v>
      </c>
      <c r="B48" s="346" t="s">
        <v>292</v>
      </c>
      <c r="C48" s="347" t="s">
        <v>293</v>
      </c>
      <c r="D48" s="347" t="s">
        <v>43</v>
      </c>
      <c r="E48" s="399"/>
      <c r="F48" s="363"/>
      <c r="G48" s="363"/>
      <c r="H48" s="363"/>
    </row>
    <row r="49" spans="1:8" ht="15.75" hidden="1" customHeight="1">
      <c r="A49" s="303" t="s">
        <v>294</v>
      </c>
      <c r="B49" s="346" t="s">
        <v>295</v>
      </c>
      <c r="C49" s="347" t="s">
        <v>296</v>
      </c>
      <c r="D49" s="347" t="s">
        <v>43</v>
      </c>
      <c r="E49" s="399"/>
      <c r="F49" s="363"/>
      <c r="G49" s="363"/>
      <c r="H49" s="363"/>
    </row>
    <row r="50" spans="1:8" ht="23.25" customHeight="1">
      <c r="A50" s="316" t="s">
        <v>297</v>
      </c>
      <c r="B50" s="317" t="s">
        <v>298</v>
      </c>
      <c r="C50" s="317" t="s">
        <v>299</v>
      </c>
      <c r="D50" s="317" t="s">
        <v>43</v>
      </c>
      <c r="E50" s="398">
        <f>E51+E53+E55</f>
        <v>1226777.42</v>
      </c>
      <c r="F50" s="398">
        <f t="shared" ref="F50:H50" si="8">F51+F53+F55</f>
        <v>1200118</v>
      </c>
      <c r="G50" s="398">
        <f t="shared" si="8"/>
        <v>0</v>
      </c>
      <c r="H50" s="398">
        <f t="shared" si="8"/>
        <v>26659.42</v>
      </c>
    </row>
    <row r="51" spans="1:8" ht="37.5" customHeight="1">
      <c r="A51" s="313" t="s">
        <v>704</v>
      </c>
      <c r="B51" s="314" t="s">
        <v>301</v>
      </c>
      <c r="C51" s="314" t="s">
        <v>58</v>
      </c>
      <c r="D51" s="314" t="s">
        <v>43</v>
      </c>
      <c r="E51" s="367">
        <f>E52</f>
        <v>1170118</v>
      </c>
      <c r="F51" s="367">
        <f t="shared" ref="F51:H51" si="9">F52</f>
        <v>1170118</v>
      </c>
      <c r="G51" s="367">
        <f t="shared" si="9"/>
        <v>0</v>
      </c>
      <c r="H51" s="367">
        <f t="shared" si="9"/>
        <v>0</v>
      </c>
    </row>
    <row r="52" spans="1:8" ht="24.75" customHeight="1">
      <c r="A52" s="303" t="s">
        <v>634</v>
      </c>
      <c r="B52" s="346" t="s">
        <v>43</v>
      </c>
      <c r="C52" s="347" t="s">
        <v>58</v>
      </c>
      <c r="D52" s="347" t="s">
        <v>635</v>
      </c>
      <c r="E52" s="365">
        <f>SUM(F52:M52)</f>
        <v>1170118</v>
      </c>
      <c r="F52" s="363">
        <f>СпрМЗ!E41</f>
        <v>1170118</v>
      </c>
      <c r="G52" s="363">
        <f>СпрЦС!E42</f>
        <v>0</v>
      </c>
      <c r="H52" s="363">
        <f>СпрСД!E46</f>
        <v>0</v>
      </c>
    </row>
    <row r="53" spans="1:8" ht="52.5" customHeight="1">
      <c r="A53" s="313" t="s">
        <v>302</v>
      </c>
      <c r="B53" s="314" t="s">
        <v>303</v>
      </c>
      <c r="C53" s="314" t="s">
        <v>59</v>
      </c>
      <c r="D53" s="314" t="s">
        <v>43</v>
      </c>
      <c r="E53" s="367">
        <f>E54</f>
        <v>0</v>
      </c>
      <c r="F53" s="367">
        <f t="shared" ref="F53:H53" si="10">F54</f>
        <v>0</v>
      </c>
      <c r="G53" s="367">
        <f t="shared" si="10"/>
        <v>0</v>
      </c>
      <c r="H53" s="367">
        <f t="shared" si="10"/>
        <v>0</v>
      </c>
    </row>
    <row r="54" spans="1:8" ht="21.75" customHeight="1">
      <c r="A54" s="303" t="s">
        <v>634</v>
      </c>
      <c r="B54" s="346" t="s">
        <v>43</v>
      </c>
      <c r="C54" s="347" t="s">
        <v>59</v>
      </c>
      <c r="D54" s="347" t="s">
        <v>635</v>
      </c>
      <c r="E54" s="365">
        <f>SUM(F54:M54)</f>
        <v>0</v>
      </c>
      <c r="F54" s="363">
        <f>СпрМЗ!E43</f>
        <v>0</v>
      </c>
      <c r="G54" s="363">
        <f>СпрЦС!E44</f>
        <v>0</v>
      </c>
      <c r="H54" s="363">
        <f>СпрСД!E48</f>
        <v>0</v>
      </c>
    </row>
    <row r="55" spans="1:8" ht="33.75" customHeight="1">
      <c r="A55" s="313" t="s">
        <v>304</v>
      </c>
      <c r="B55" s="314" t="s">
        <v>305</v>
      </c>
      <c r="C55" s="314" t="s">
        <v>66</v>
      </c>
      <c r="D55" s="314" t="s">
        <v>43</v>
      </c>
      <c r="E55" s="367">
        <f>E56+E57+E58+E59</f>
        <v>56659.42</v>
      </c>
      <c r="F55" s="367">
        <f t="shared" ref="F55:H55" si="11">F56+F57+F58+F59</f>
        <v>30000</v>
      </c>
      <c r="G55" s="367">
        <f t="shared" si="11"/>
        <v>0</v>
      </c>
      <c r="H55" s="367">
        <f t="shared" si="11"/>
        <v>26659.42</v>
      </c>
    </row>
    <row r="56" spans="1:8" ht="24.75" customHeight="1">
      <c r="A56" s="303" t="s">
        <v>634</v>
      </c>
      <c r="B56" s="346" t="s">
        <v>43</v>
      </c>
      <c r="C56" s="347" t="s">
        <v>66</v>
      </c>
      <c r="D56" s="347" t="s">
        <v>635</v>
      </c>
      <c r="E56" s="365">
        <f t="shared" ref="E56:E59" si="12">SUM(F56:M56)</f>
        <v>0</v>
      </c>
      <c r="F56" s="363">
        <f>СпрМЗ!E45</f>
        <v>0</v>
      </c>
      <c r="G56" s="363">
        <f>СпрЦС!E46</f>
        <v>0</v>
      </c>
      <c r="H56" s="363">
        <f>СпрСД!E50</f>
        <v>0</v>
      </c>
    </row>
    <row r="57" spans="1:8" ht="34.5" customHeight="1">
      <c r="A57" s="303" t="s">
        <v>636</v>
      </c>
      <c r="B57" s="346" t="s">
        <v>43</v>
      </c>
      <c r="C57" s="347" t="s">
        <v>66</v>
      </c>
      <c r="D57" s="347" t="s">
        <v>637</v>
      </c>
      <c r="E57" s="365">
        <f t="shared" si="12"/>
        <v>0</v>
      </c>
      <c r="F57" s="363">
        <f>СпрМЗ!E46</f>
        <v>0</v>
      </c>
      <c r="G57" s="363">
        <f>СпрЦС!E47</f>
        <v>0</v>
      </c>
      <c r="H57" s="363">
        <f>СпрСД!E51</f>
        <v>0</v>
      </c>
    </row>
    <row r="58" spans="1:8" ht="38.25" customHeight="1">
      <c r="A58" s="303" t="s">
        <v>638</v>
      </c>
      <c r="B58" s="346" t="s">
        <v>43</v>
      </c>
      <c r="C58" s="347" t="s">
        <v>66</v>
      </c>
      <c r="D58" s="347" t="s">
        <v>639</v>
      </c>
      <c r="E58" s="365">
        <f t="shared" si="12"/>
        <v>6751.2199999999993</v>
      </c>
      <c r="F58" s="363">
        <f>СпрМЗ!E47</f>
        <v>0</v>
      </c>
      <c r="G58" s="363">
        <f>СпрЦС!E48</f>
        <v>0</v>
      </c>
      <c r="H58" s="363">
        <f>СпрСД!E52</f>
        <v>6751.2199999999993</v>
      </c>
    </row>
    <row r="59" spans="1:8" ht="20.25" customHeight="1">
      <c r="A59" s="303" t="s">
        <v>640</v>
      </c>
      <c r="B59" s="346" t="s">
        <v>43</v>
      </c>
      <c r="C59" s="347" t="s">
        <v>66</v>
      </c>
      <c r="D59" s="347" t="s">
        <v>641</v>
      </c>
      <c r="E59" s="365">
        <f t="shared" si="12"/>
        <v>49908.2</v>
      </c>
      <c r="F59" s="363">
        <f>СпрМЗ!E48</f>
        <v>30000</v>
      </c>
      <c r="G59" s="363">
        <f>СпрЦС!E49</f>
        <v>0</v>
      </c>
      <c r="H59" s="363">
        <f>СпрСД!E53</f>
        <v>19908.2</v>
      </c>
    </row>
    <row r="60" spans="1:8" ht="15.75" hidden="1" customHeight="1">
      <c r="A60" s="311" t="s">
        <v>306</v>
      </c>
      <c r="B60" s="312" t="s">
        <v>307</v>
      </c>
      <c r="C60" s="312" t="s">
        <v>43</v>
      </c>
      <c r="D60" s="312" t="s">
        <v>43</v>
      </c>
      <c r="E60" s="397">
        <f>E61</f>
        <v>0</v>
      </c>
      <c r="F60" s="363"/>
      <c r="G60" s="363">
        <f>СпрЦС!E50</f>
        <v>0</v>
      </c>
      <c r="H60" s="363"/>
    </row>
    <row r="61" spans="1:8" ht="15.75" hidden="1" customHeight="1">
      <c r="A61" s="303" t="s">
        <v>308</v>
      </c>
      <c r="B61" s="346" t="s">
        <v>309</v>
      </c>
      <c r="C61" s="347" t="s">
        <v>310</v>
      </c>
      <c r="D61" s="347" t="s">
        <v>43</v>
      </c>
      <c r="E61" s="399">
        <f t="shared" ref="E61:E68" si="13">F61+G61</f>
        <v>0</v>
      </c>
      <c r="F61" s="363"/>
      <c r="G61" s="363">
        <f>СпрЦС!E51</f>
        <v>0</v>
      </c>
      <c r="H61" s="363"/>
    </row>
    <row r="62" spans="1:8" ht="29.25" customHeight="1">
      <c r="A62" s="311" t="s">
        <v>311</v>
      </c>
      <c r="B62" s="312" t="s">
        <v>312</v>
      </c>
      <c r="C62" s="312" t="s">
        <v>43</v>
      </c>
      <c r="D62" s="312" t="s">
        <v>43</v>
      </c>
      <c r="E62" s="397">
        <f>E63</f>
        <v>0</v>
      </c>
      <c r="F62" s="397">
        <f t="shared" ref="F62:H62" si="14">F63</f>
        <v>0</v>
      </c>
      <c r="G62" s="397">
        <f t="shared" si="14"/>
        <v>0</v>
      </c>
      <c r="H62" s="397">
        <f t="shared" si="14"/>
        <v>0</v>
      </c>
    </row>
    <row r="63" spans="1:8" ht="68.25" customHeight="1">
      <c r="A63" s="313" t="s">
        <v>313</v>
      </c>
      <c r="B63" s="314" t="s">
        <v>314</v>
      </c>
      <c r="C63" s="314" t="s">
        <v>173</v>
      </c>
      <c r="D63" s="314" t="s">
        <v>43</v>
      </c>
      <c r="E63" s="367">
        <f>E64+E65</f>
        <v>0</v>
      </c>
      <c r="F63" s="367">
        <f t="shared" ref="F63:H63" si="15">F64+F65</f>
        <v>0</v>
      </c>
      <c r="G63" s="367">
        <f t="shared" si="15"/>
        <v>0</v>
      </c>
      <c r="H63" s="367">
        <f t="shared" si="15"/>
        <v>0</v>
      </c>
    </row>
    <row r="64" spans="1:8" ht="18.75" customHeight="1">
      <c r="A64" s="303" t="s">
        <v>644</v>
      </c>
      <c r="B64" s="346" t="s">
        <v>43</v>
      </c>
      <c r="C64" s="347" t="s">
        <v>173</v>
      </c>
      <c r="D64" s="347" t="s">
        <v>643</v>
      </c>
      <c r="E64" s="365">
        <f t="shared" ref="E64:E65" si="16">SUM(F64:M64)</f>
        <v>0</v>
      </c>
      <c r="F64" s="363">
        <f>СпрМЗ!E53</f>
        <v>0</v>
      </c>
      <c r="G64" s="363">
        <f>СпрЦС!E54</f>
        <v>0</v>
      </c>
      <c r="H64" s="363">
        <f>СпрСД!E58</f>
        <v>0</v>
      </c>
    </row>
    <row r="65" spans="1:8" ht="19.5" customHeight="1">
      <c r="A65" s="303" t="s">
        <v>645</v>
      </c>
      <c r="B65" s="346" t="s">
        <v>43</v>
      </c>
      <c r="C65" s="347" t="s">
        <v>173</v>
      </c>
      <c r="D65" s="347" t="s">
        <v>642</v>
      </c>
      <c r="E65" s="365">
        <f t="shared" si="16"/>
        <v>0</v>
      </c>
      <c r="F65" s="363">
        <f>СпрМЗ!E54</f>
        <v>0</v>
      </c>
      <c r="G65" s="363">
        <f>СпрЦС!E55</f>
        <v>0</v>
      </c>
      <c r="H65" s="363">
        <f>СпрСД!E59</f>
        <v>0</v>
      </c>
    </row>
    <row r="66" spans="1:8" ht="23.25" customHeight="1">
      <c r="A66" s="311" t="s">
        <v>315</v>
      </c>
      <c r="B66" s="312" t="s">
        <v>316</v>
      </c>
      <c r="C66" s="312" t="s">
        <v>43</v>
      </c>
      <c r="D66" s="312" t="s">
        <v>43</v>
      </c>
      <c r="E66" s="397">
        <f>E69+E74+E90+E98</f>
        <v>24550186.670000002</v>
      </c>
      <c r="F66" s="397">
        <f t="shared" ref="F66:H66" si="17">F69+F74+F90+F98</f>
        <v>18190416.649999999</v>
      </c>
      <c r="G66" s="397">
        <f t="shared" si="17"/>
        <v>5870834.04</v>
      </c>
      <c r="H66" s="397">
        <f t="shared" si="17"/>
        <v>488935.98</v>
      </c>
    </row>
    <row r="67" spans="1:8" ht="46.8" hidden="1">
      <c r="A67" s="303" t="s">
        <v>317</v>
      </c>
      <c r="B67" s="346" t="s">
        <v>318</v>
      </c>
      <c r="C67" s="347" t="s">
        <v>319</v>
      </c>
      <c r="D67" s="347" t="s">
        <v>43</v>
      </c>
      <c r="E67" s="399">
        <f t="shared" si="13"/>
        <v>0</v>
      </c>
      <c r="F67" s="399">
        <f t="shared" ref="F67:F68" si="18">G67+H67</f>
        <v>0</v>
      </c>
      <c r="G67" s="399">
        <f t="shared" ref="G67:G68" si="19">H67+I67</f>
        <v>0</v>
      </c>
      <c r="H67" s="399">
        <f t="shared" ref="H67:H68" si="20">I67+J67</f>
        <v>0</v>
      </c>
    </row>
    <row r="68" spans="1:8" ht="31.2" hidden="1">
      <c r="A68" s="303" t="s">
        <v>320</v>
      </c>
      <c r="B68" s="346" t="s">
        <v>321</v>
      </c>
      <c r="C68" s="347" t="s">
        <v>185</v>
      </c>
      <c r="D68" s="347" t="s">
        <v>43</v>
      </c>
      <c r="E68" s="399">
        <f t="shared" si="13"/>
        <v>0</v>
      </c>
      <c r="F68" s="399">
        <f t="shared" si="18"/>
        <v>0</v>
      </c>
      <c r="G68" s="399">
        <f t="shared" si="19"/>
        <v>0</v>
      </c>
      <c r="H68" s="399">
        <f t="shared" si="20"/>
        <v>0</v>
      </c>
    </row>
    <row r="69" spans="1:8" ht="51.75" customHeight="1">
      <c r="A69" s="313" t="s">
        <v>322</v>
      </c>
      <c r="B69" s="314" t="s">
        <v>323</v>
      </c>
      <c r="C69" s="314" t="s">
        <v>160</v>
      </c>
      <c r="D69" s="314" t="s">
        <v>43</v>
      </c>
      <c r="E69" s="367">
        <f>E70+E71+E72+E73</f>
        <v>0</v>
      </c>
      <c r="F69" s="367">
        <f t="shared" ref="F69:H69" si="21">F70+F71+F72+F73</f>
        <v>0</v>
      </c>
      <c r="G69" s="367">
        <f t="shared" si="21"/>
        <v>0</v>
      </c>
      <c r="H69" s="367">
        <f t="shared" si="21"/>
        <v>0</v>
      </c>
    </row>
    <row r="70" spans="1:8" ht="21" customHeight="1">
      <c r="A70" s="302" t="s">
        <v>646</v>
      </c>
      <c r="B70" s="346" t="s">
        <v>43</v>
      </c>
      <c r="C70" s="347" t="s">
        <v>160</v>
      </c>
      <c r="D70" s="347" t="s">
        <v>647</v>
      </c>
      <c r="E70" s="365">
        <f t="shared" ref="E70:E73" si="22">SUM(F70:M70)</f>
        <v>0</v>
      </c>
      <c r="F70" s="363">
        <f>СпрМЗ!E59</f>
        <v>0</v>
      </c>
      <c r="G70" s="363">
        <f>СпрЦС!E60</f>
        <v>0</v>
      </c>
      <c r="H70" s="363">
        <f>СпрСД!E64</f>
        <v>0</v>
      </c>
    </row>
    <row r="71" spans="1:8" ht="19.5" customHeight="1">
      <c r="A71" s="303" t="s">
        <v>39</v>
      </c>
      <c r="B71" s="346" t="s">
        <v>43</v>
      </c>
      <c r="C71" s="347" t="s">
        <v>160</v>
      </c>
      <c r="D71" s="347" t="s">
        <v>56</v>
      </c>
      <c r="E71" s="365">
        <f t="shared" si="22"/>
        <v>0</v>
      </c>
      <c r="F71" s="363">
        <f>СпрМЗ!E60</f>
        <v>0</v>
      </c>
      <c r="G71" s="363">
        <f>СпрЦС!E61</f>
        <v>0</v>
      </c>
      <c r="H71" s="363">
        <f>СпрСД!E65</f>
        <v>0</v>
      </c>
    </row>
    <row r="72" spans="1:8" ht="20.25" customHeight="1">
      <c r="A72" s="303" t="s">
        <v>179</v>
      </c>
      <c r="B72" s="346" t="s">
        <v>43</v>
      </c>
      <c r="C72" s="347" t="s">
        <v>160</v>
      </c>
      <c r="D72" s="347" t="s">
        <v>648</v>
      </c>
      <c r="E72" s="365">
        <f t="shared" si="22"/>
        <v>0</v>
      </c>
      <c r="F72" s="363">
        <f>СпрМЗ!E61</f>
        <v>0</v>
      </c>
      <c r="G72" s="363">
        <f>СпрЦС!E62</f>
        <v>0</v>
      </c>
      <c r="H72" s="363">
        <f>СпрСД!E66</f>
        <v>0</v>
      </c>
    </row>
    <row r="73" spans="1:8" ht="31.2">
      <c r="A73" s="303" t="s">
        <v>650</v>
      </c>
      <c r="B73" s="346" t="s">
        <v>43</v>
      </c>
      <c r="C73" s="347" t="s">
        <v>160</v>
      </c>
      <c r="D73" s="347" t="s">
        <v>649</v>
      </c>
      <c r="E73" s="365">
        <f t="shared" si="22"/>
        <v>0</v>
      </c>
      <c r="F73" s="363">
        <f>СпрМЗ!E62</f>
        <v>0</v>
      </c>
      <c r="G73" s="363">
        <f>СпрЦС!E63</f>
        <v>0</v>
      </c>
      <c r="H73" s="363">
        <f>СпрСД!E67</f>
        <v>0</v>
      </c>
    </row>
    <row r="74" spans="1:8" ht="27" customHeight="1">
      <c r="A74" s="313" t="s">
        <v>324</v>
      </c>
      <c r="B74" s="314" t="s">
        <v>325</v>
      </c>
      <c r="C74" s="314" t="s">
        <v>159</v>
      </c>
      <c r="D74" s="314" t="s">
        <v>43</v>
      </c>
      <c r="E74" s="367">
        <f>SUM(E75:E89)</f>
        <v>17522945.010000002</v>
      </c>
      <c r="F74" s="367">
        <f t="shared" ref="F74:H74" si="23">SUM(F75:F89)</f>
        <v>13702774.989999998</v>
      </c>
      <c r="G74" s="367">
        <f t="shared" si="23"/>
        <v>3344234.04</v>
      </c>
      <c r="H74" s="367">
        <f t="shared" si="23"/>
        <v>475935.98</v>
      </c>
    </row>
    <row r="75" spans="1:8" ht="15.6">
      <c r="A75" s="302" t="s">
        <v>38</v>
      </c>
      <c r="B75" s="346" t="s">
        <v>43</v>
      </c>
      <c r="C75" s="347" t="s">
        <v>159</v>
      </c>
      <c r="D75" s="347" t="s">
        <v>62</v>
      </c>
      <c r="E75" s="365">
        <f t="shared" ref="E75:E89" si="24">SUM(F75:M75)</f>
        <v>113273.93</v>
      </c>
      <c r="F75" s="363">
        <f>СпрМЗ!E64</f>
        <v>113273.93</v>
      </c>
      <c r="G75" s="363">
        <f>СпрЦС!E65</f>
        <v>0</v>
      </c>
      <c r="H75" s="363">
        <f>СпрСД!E69</f>
        <v>0</v>
      </c>
    </row>
    <row r="76" spans="1:8" ht="15.6">
      <c r="A76" s="303" t="s">
        <v>651</v>
      </c>
      <c r="B76" s="346" t="s">
        <v>43</v>
      </c>
      <c r="C76" s="347" t="s">
        <v>159</v>
      </c>
      <c r="D76" s="347" t="s">
        <v>63</v>
      </c>
      <c r="E76" s="365">
        <f t="shared" si="24"/>
        <v>0</v>
      </c>
      <c r="F76" s="363">
        <f>СпрМЗ!E65</f>
        <v>0</v>
      </c>
      <c r="G76" s="363">
        <f>СпрЦС!E66</f>
        <v>0</v>
      </c>
      <c r="H76" s="363">
        <f>СпрСД!E70</f>
        <v>0</v>
      </c>
    </row>
    <row r="77" spans="1:8" ht="15.6">
      <c r="A77" s="303" t="s">
        <v>652</v>
      </c>
      <c r="B77" s="346" t="s">
        <v>43</v>
      </c>
      <c r="C77" s="347" t="s">
        <v>159</v>
      </c>
      <c r="D77" s="347" t="s">
        <v>653</v>
      </c>
      <c r="E77" s="365">
        <f t="shared" si="24"/>
        <v>568294.75</v>
      </c>
      <c r="F77" s="363">
        <f>СпрМЗ!E66</f>
        <v>528628.61</v>
      </c>
      <c r="G77" s="363">
        <f>СпрЦС!E67</f>
        <v>0</v>
      </c>
      <c r="H77" s="363">
        <f>СпрСД!E71</f>
        <v>39666.14</v>
      </c>
    </row>
    <row r="78" spans="1:8" ht="15.6">
      <c r="A78" s="302" t="s">
        <v>646</v>
      </c>
      <c r="B78" s="346" t="s">
        <v>43</v>
      </c>
      <c r="C78" s="347" t="s">
        <v>159</v>
      </c>
      <c r="D78" s="347" t="s">
        <v>647</v>
      </c>
      <c r="E78" s="365">
        <f t="shared" si="24"/>
        <v>2617971.09</v>
      </c>
      <c r="F78" s="363">
        <f>СпрМЗ!E67</f>
        <v>369971.08999999997</v>
      </c>
      <c r="G78" s="363">
        <f>СпрЦС!E68</f>
        <v>2223000</v>
      </c>
      <c r="H78" s="363">
        <f>СпрСД!E72</f>
        <v>25000</v>
      </c>
    </row>
    <row r="79" spans="1:8" ht="15.6">
      <c r="A79" s="303" t="s">
        <v>39</v>
      </c>
      <c r="B79" s="346" t="s">
        <v>43</v>
      </c>
      <c r="C79" s="347" t="s">
        <v>159</v>
      </c>
      <c r="D79" s="347" t="s">
        <v>56</v>
      </c>
      <c r="E79" s="365">
        <f t="shared" si="24"/>
        <v>10742810.91</v>
      </c>
      <c r="F79" s="363">
        <f>СпрМЗ!E68</f>
        <v>9430062.8699999992</v>
      </c>
      <c r="G79" s="363">
        <f>СпрЦС!E69</f>
        <v>1000528.04</v>
      </c>
      <c r="H79" s="363">
        <f>СпрСД!E73</f>
        <v>312220</v>
      </c>
    </row>
    <row r="80" spans="1:8" ht="15.6">
      <c r="A80" s="303" t="s">
        <v>178</v>
      </c>
      <c r="B80" s="346" t="s">
        <v>43</v>
      </c>
      <c r="C80" s="347" t="s">
        <v>159</v>
      </c>
      <c r="D80" s="347" t="s">
        <v>654</v>
      </c>
      <c r="E80" s="365">
        <f t="shared" si="24"/>
        <v>5552</v>
      </c>
      <c r="F80" s="363">
        <f>СпрМЗ!E69</f>
        <v>3200</v>
      </c>
      <c r="G80" s="363">
        <f>СпрЦС!E70</f>
        <v>2352</v>
      </c>
      <c r="H80" s="363">
        <f>СпрСД!E74</f>
        <v>0</v>
      </c>
    </row>
    <row r="81" spans="1:8" ht="15.6">
      <c r="A81" s="303" t="s">
        <v>655</v>
      </c>
      <c r="B81" s="346" t="s">
        <v>43</v>
      </c>
      <c r="C81" s="347" t="s">
        <v>159</v>
      </c>
      <c r="D81" s="347" t="s">
        <v>30</v>
      </c>
      <c r="E81" s="365">
        <f t="shared" si="24"/>
        <v>3051385.03</v>
      </c>
      <c r="F81" s="363">
        <f>СпрМЗ!E70</f>
        <v>2975837.03</v>
      </c>
      <c r="G81" s="363">
        <f>СпрЦС!E71</f>
        <v>22548</v>
      </c>
      <c r="H81" s="363">
        <f>СпрСД!E75</f>
        <v>53000</v>
      </c>
    </row>
    <row r="82" spans="1:8" ht="30.75" customHeight="1">
      <c r="A82" s="303" t="s">
        <v>656</v>
      </c>
      <c r="B82" s="346" t="s">
        <v>43</v>
      </c>
      <c r="C82" s="347" t="s">
        <v>159</v>
      </c>
      <c r="D82" s="347" t="s">
        <v>657</v>
      </c>
      <c r="E82" s="365">
        <f t="shared" si="24"/>
        <v>7910</v>
      </c>
      <c r="F82" s="363">
        <f>СпрМЗ!E71</f>
        <v>0</v>
      </c>
      <c r="G82" s="363">
        <f>СпрЦС!E72</f>
        <v>4130</v>
      </c>
      <c r="H82" s="363">
        <f>СпрСД!E76</f>
        <v>3780</v>
      </c>
    </row>
    <row r="83" spans="1:8" ht="18.75" customHeight="1">
      <c r="A83" s="318" t="s">
        <v>180</v>
      </c>
      <c r="B83" s="346" t="s">
        <v>43</v>
      </c>
      <c r="C83" s="347" t="s">
        <v>159</v>
      </c>
      <c r="D83" s="347" t="s">
        <v>184</v>
      </c>
      <c r="E83" s="365">
        <f t="shared" si="24"/>
        <v>0</v>
      </c>
      <c r="F83" s="363">
        <f>СпрМЗ!E72</f>
        <v>0</v>
      </c>
      <c r="G83" s="363">
        <f>СпрЦС!E73</f>
        <v>0</v>
      </c>
      <c r="H83" s="363">
        <f>СпрСД!E77</f>
        <v>0</v>
      </c>
    </row>
    <row r="84" spans="1:8" ht="19.5" customHeight="1">
      <c r="A84" s="318" t="s">
        <v>181</v>
      </c>
      <c r="B84" s="346" t="s">
        <v>43</v>
      </c>
      <c r="C84" s="347" t="s">
        <v>159</v>
      </c>
      <c r="D84" s="347" t="s">
        <v>658</v>
      </c>
      <c r="E84" s="365">
        <f t="shared" si="24"/>
        <v>0</v>
      </c>
      <c r="F84" s="363">
        <f>СпрМЗ!E73</f>
        <v>0</v>
      </c>
      <c r="G84" s="363">
        <f>СпрЦС!E74</f>
        <v>0</v>
      </c>
      <c r="H84" s="363">
        <f>СпрСД!E78</f>
        <v>0</v>
      </c>
    </row>
    <row r="85" spans="1:8" ht="21" customHeight="1">
      <c r="A85" s="318" t="s">
        <v>182</v>
      </c>
      <c r="B85" s="346" t="s">
        <v>43</v>
      </c>
      <c r="C85" s="347" t="s">
        <v>159</v>
      </c>
      <c r="D85" s="347" t="s">
        <v>659</v>
      </c>
      <c r="E85" s="365">
        <f t="shared" si="24"/>
        <v>0</v>
      </c>
      <c r="F85" s="363">
        <f>СпрМЗ!E74</f>
        <v>0</v>
      </c>
      <c r="G85" s="363">
        <f>СпрЦС!E75</f>
        <v>0</v>
      </c>
      <c r="H85" s="363">
        <f>СпрСД!E79</f>
        <v>0</v>
      </c>
    </row>
    <row r="86" spans="1:8" ht="15.6">
      <c r="A86" s="318" t="s">
        <v>183</v>
      </c>
      <c r="B86" s="346" t="s">
        <v>43</v>
      </c>
      <c r="C86" s="347" t="s">
        <v>159</v>
      </c>
      <c r="D86" s="347" t="s">
        <v>660</v>
      </c>
      <c r="E86" s="365">
        <f t="shared" si="24"/>
        <v>0</v>
      </c>
      <c r="F86" s="363">
        <f>СпрМЗ!E75</f>
        <v>0</v>
      </c>
      <c r="G86" s="363">
        <f>СпрЦС!E76</f>
        <v>0</v>
      </c>
      <c r="H86" s="363">
        <f>СпрСД!E80</f>
        <v>0</v>
      </c>
    </row>
    <row r="87" spans="1:8" ht="19.5" customHeight="1">
      <c r="A87" s="318" t="s">
        <v>661</v>
      </c>
      <c r="B87" s="346" t="s">
        <v>43</v>
      </c>
      <c r="C87" s="347" t="s">
        <v>159</v>
      </c>
      <c r="D87" s="347" t="s">
        <v>662</v>
      </c>
      <c r="E87" s="365">
        <f t="shared" si="24"/>
        <v>376383.1</v>
      </c>
      <c r="F87" s="363">
        <f>СпрМЗ!E76</f>
        <v>242437.26</v>
      </c>
      <c r="G87" s="363">
        <f>СпрЦС!E77</f>
        <v>91676</v>
      </c>
      <c r="H87" s="363">
        <f>СпрСД!E81</f>
        <v>42269.84</v>
      </c>
    </row>
    <row r="88" spans="1:8" ht="38.25" customHeight="1">
      <c r="A88" s="318" t="s">
        <v>663</v>
      </c>
      <c r="B88" s="346" t="s">
        <v>43</v>
      </c>
      <c r="C88" s="347" t="s">
        <v>159</v>
      </c>
      <c r="D88" s="347" t="s">
        <v>664</v>
      </c>
      <c r="E88" s="365">
        <f t="shared" si="24"/>
        <v>39364.199999999997</v>
      </c>
      <c r="F88" s="363">
        <f>СпрМЗ!E77</f>
        <v>39364.199999999997</v>
      </c>
      <c r="G88" s="363">
        <f>СпрЦС!E78</f>
        <v>0</v>
      </c>
      <c r="H88" s="363">
        <f>СпрСД!E82</f>
        <v>0</v>
      </c>
    </row>
    <row r="89" spans="1:8" ht="21" customHeight="1">
      <c r="A89" s="318" t="s">
        <v>665</v>
      </c>
      <c r="B89" s="346" t="s">
        <v>43</v>
      </c>
      <c r="C89" s="347" t="s">
        <v>159</v>
      </c>
      <c r="D89" s="347" t="s">
        <v>293</v>
      </c>
      <c r="E89" s="365">
        <f t="shared" si="24"/>
        <v>0</v>
      </c>
      <c r="F89" s="363">
        <f>СпрМЗ!E78</f>
        <v>0</v>
      </c>
      <c r="G89" s="363">
        <f>СпрЦС!E79</f>
        <v>0</v>
      </c>
      <c r="H89" s="363">
        <f>СпрСД!E83</f>
        <v>0</v>
      </c>
    </row>
    <row r="90" spans="1:8" ht="32.25" customHeight="1">
      <c r="A90" s="313" t="s">
        <v>327</v>
      </c>
      <c r="B90" s="314" t="s">
        <v>328</v>
      </c>
      <c r="C90" s="314" t="s">
        <v>61</v>
      </c>
      <c r="D90" s="314" t="s">
        <v>43</v>
      </c>
      <c r="E90" s="367">
        <f>E91+E92</f>
        <v>2526600</v>
      </c>
      <c r="F90" s="367">
        <f t="shared" ref="F90:H90" si="25">F91+F92</f>
        <v>0</v>
      </c>
      <c r="G90" s="367">
        <f t="shared" si="25"/>
        <v>2526600</v>
      </c>
      <c r="H90" s="367">
        <f t="shared" si="25"/>
        <v>0</v>
      </c>
    </row>
    <row r="91" spans="1:8" ht="37.5" customHeight="1">
      <c r="A91" s="303" t="s">
        <v>1035</v>
      </c>
      <c r="B91" s="346" t="s">
        <v>43</v>
      </c>
      <c r="C91" s="347" t="s">
        <v>61</v>
      </c>
      <c r="D91" s="347" t="s">
        <v>1036</v>
      </c>
      <c r="E91" s="365">
        <f t="shared" ref="E91:E92" si="26">SUM(F91:M91)</f>
        <v>2526600</v>
      </c>
      <c r="F91" s="363">
        <f>СпрМЗ!E80</f>
        <v>0</v>
      </c>
      <c r="G91" s="363">
        <f>СпрЦС!E81</f>
        <v>2526600</v>
      </c>
      <c r="H91" s="363">
        <f>СпрСД!E85</f>
        <v>0</v>
      </c>
    </row>
    <row r="92" spans="1:8" ht="23.25" customHeight="1">
      <c r="A92" s="318" t="s">
        <v>180</v>
      </c>
      <c r="B92" s="346" t="s">
        <v>43</v>
      </c>
      <c r="C92" s="347" t="s">
        <v>61</v>
      </c>
      <c r="D92" s="347" t="s">
        <v>184</v>
      </c>
      <c r="E92" s="365">
        <f t="shared" si="26"/>
        <v>0</v>
      </c>
      <c r="F92" s="363">
        <f>СпрМЗ!E81</f>
        <v>0</v>
      </c>
      <c r="G92" s="363">
        <f>СпрЦС!E82</f>
        <v>0</v>
      </c>
      <c r="H92" s="363">
        <f>СпрСД!E86</f>
        <v>0</v>
      </c>
    </row>
    <row r="93" spans="1:8" ht="31.2" hidden="1">
      <c r="A93" s="303" t="s">
        <v>329</v>
      </c>
      <c r="B93" s="346" t="s">
        <v>330</v>
      </c>
      <c r="C93" s="347" t="s">
        <v>32</v>
      </c>
      <c r="D93" s="347"/>
      <c r="E93" s="399">
        <f t="shared" ref="E93:E95" si="27">F93+G93</f>
        <v>0</v>
      </c>
      <c r="F93" s="363"/>
      <c r="G93" s="363"/>
      <c r="H93" s="363"/>
    </row>
    <row r="94" spans="1:8" ht="46.8" hidden="1">
      <c r="A94" s="303" t="s">
        <v>331</v>
      </c>
      <c r="B94" s="346" t="s">
        <v>332</v>
      </c>
      <c r="C94" s="347" t="s">
        <v>333</v>
      </c>
      <c r="D94" s="347"/>
      <c r="E94" s="399">
        <f t="shared" si="27"/>
        <v>0</v>
      </c>
      <c r="F94" s="363"/>
      <c r="G94" s="363"/>
      <c r="H94" s="363"/>
    </row>
    <row r="95" spans="1:8" ht="31.2" hidden="1">
      <c r="A95" s="303" t="s">
        <v>334</v>
      </c>
      <c r="B95" s="346" t="s">
        <v>335</v>
      </c>
      <c r="C95" s="347" t="s">
        <v>336</v>
      </c>
      <c r="D95" s="347"/>
      <c r="E95" s="399">
        <f t="shared" si="27"/>
        <v>0</v>
      </c>
      <c r="F95" s="363"/>
      <c r="G95" s="363"/>
      <c r="H95" s="363"/>
    </row>
    <row r="96" spans="1:8" s="369" customFormat="1" ht="55.5" customHeight="1">
      <c r="A96" s="313" t="s">
        <v>1038</v>
      </c>
      <c r="B96" s="314" t="s">
        <v>330</v>
      </c>
      <c r="C96" s="314" t="s">
        <v>1042</v>
      </c>
      <c r="D96" s="314" t="s">
        <v>43</v>
      </c>
      <c r="E96" s="341">
        <f>E97</f>
        <v>0</v>
      </c>
      <c r="F96" s="341">
        <f t="shared" ref="F96:H96" si="28">F97</f>
        <v>0</v>
      </c>
      <c r="G96" s="341">
        <f t="shared" si="28"/>
        <v>0</v>
      </c>
      <c r="H96" s="341">
        <f t="shared" si="28"/>
        <v>0</v>
      </c>
    </row>
    <row r="97" spans="1:8" s="369" customFormat="1" ht="70.5" customHeight="1">
      <c r="A97" s="303" t="s">
        <v>1045</v>
      </c>
      <c r="B97" s="931" t="s">
        <v>43</v>
      </c>
      <c r="C97" s="932" t="s">
        <v>1042</v>
      </c>
      <c r="D97" s="932"/>
      <c r="E97" s="340">
        <f>F97+G97+H97</f>
        <v>0</v>
      </c>
      <c r="F97" s="19">
        <f>СпрМЗ!E86</f>
        <v>0</v>
      </c>
      <c r="G97" s="19">
        <f>СпрЦС!E87</f>
        <v>0</v>
      </c>
      <c r="H97" s="19">
        <f>СпрСД!E91</f>
        <v>0</v>
      </c>
    </row>
    <row r="98" spans="1:8" s="369" customFormat="1" ht="19.5" customHeight="1">
      <c r="A98" s="313" t="s">
        <v>1015</v>
      </c>
      <c r="B98" s="314" t="s">
        <v>1043</v>
      </c>
      <c r="C98" s="314" t="s">
        <v>1016</v>
      </c>
      <c r="D98" s="314" t="s">
        <v>43</v>
      </c>
      <c r="E98" s="341">
        <f>E99</f>
        <v>4500641.66</v>
      </c>
      <c r="F98" s="341">
        <f>F99</f>
        <v>4487641.66</v>
      </c>
      <c r="G98" s="341">
        <f>G99</f>
        <v>0</v>
      </c>
      <c r="H98" s="341">
        <f>H99</f>
        <v>13000</v>
      </c>
    </row>
    <row r="99" spans="1:8" s="369" customFormat="1" ht="27" customHeight="1">
      <c r="A99" s="303" t="s">
        <v>652</v>
      </c>
      <c r="B99" s="750" t="s">
        <v>43</v>
      </c>
      <c r="C99" s="751" t="s">
        <v>1016</v>
      </c>
      <c r="D99" s="751" t="s">
        <v>653</v>
      </c>
      <c r="E99" s="340">
        <f>F99+G99+H99</f>
        <v>4500641.66</v>
      </c>
      <c r="F99" s="19">
        <f>СпрМЗ!E88</f>
        <v>4487641.66</v>
      </c>
      <c r="G99" s="19">
        <v>0</v>
      </c>
      <c r="H99" s="19">
        <f>'130Платн'!F446</f>
        <v>13000</v>
      </c>
    </row>
    <row r="100" spans="1:8" ht="18.75" customHeight="1">
      <c r="A100" s="319" t="s">
        <v>337</v>
      </c>
      <c r="B100" s="320" t="s">
        <v>338</v>
      </c>
      <c r="C100" s="320" t="s">
        <v>21</v>
      </c>
      <c r="D100" s="320" t="s">
        <v>43</v>
      </c>
      <c r="E100" s="400">
        <f>E101+E102+E103</f>
        <v>0</v>
      </c>
      <c r="F100" s="400">
        <f t="shared" ref="F100:H100" si="29">F101+F102+F103</f>
        <v>0</v>
      </c>
      <c r="G100" s="400">
        <f t="shared" si="29"/>
        <v>0</v>
      </c>
      <c r="H100" s="400">
        <f t="shared" si="29"/>
        <v>0</v>
      </c>
    </row>
    <row r="101" spans="1:8" ht="15.6">
      <c r="A101" s="303" t="s">
        <v>667</v>
      </c>
      <c r="B101" s="346" t="s">
        <v>340</v>
      </c>
      <c r="C101" s="347" t="s">
        <v>43</v>
      </c>
      <c r="D101" s="347" t="s">
        <v>43</v>
      </c>
      <c r="E101" s="365">
        <f t="shared" ref="E101:E103" si="30">SUM(F101:M101)</f>
        <v>0</v>
      </c>
      <c r="F101" s="363">
        <v>0</v>
      </c>
      <c r="G101" s="363">
        <v>0</v>
      </c>
      <c r="H101" s="363">
        <v>0</v>
      </c>
    </row>
    <row r="102" spans="1:8" ht="15.6">
      <c r="A102" s="303" t="s">
        <v>341</v>
      </c>
      <c r="B102" s="346" t="s">
        <v>342</v>
      </c>
      <c r="C102" s="347" t="s">
        <v>43</v>
      </c>
      <c r="D102" s="347" t="s">
        <v>43</v>
      </c>
      <c r="E102" s="365">
        <f t="shared" si="30"/>
        <v>0</v>
      </c>
      <c r="F102" s="363">
        <v>0</v>
      </c>
      <c r="G102" s="363">
        <v>0</v>
      </c>
      <c r="H102" s="363">
        <v>0</v>
      </c>
    </row>
    <row r="103" spans="1:8" ht="15.6">
      <c r="A103" s="303" t="s">
        <v>343</v>
      </c>
      <c r="B103" s="346" t="s">
        <v>344</v>
      </c>
      <c r="C103" s="347" t="s">
        <v>43</v>
      </c>
      <c r="D103" s="347" t="s">
        <v>43</v>
      </c>
      <c r="E103" s="365">
        <f t="shared" si="30"/>
        <v>0</v>
      </c>
      <c r="F103" s="363">
        <v>0</v>
      </c>
      <c r="G103" s="363">
        <v>0</v>
      </c>
      <c r="H103" s="363">
        <v>0</v>
      </c>
    </row>
    <row r="104" spans="1:8" ht="15.6">
      <c r="A104" s="319" t="s">
        <v>345</v>
      </c>
      <c r="B104" s="320" t="s">
        <v>346</v>
      </c>
      <c r="C104" s="320" t="s">
        <v>43</v>
      </c>
      <c r="D104" s="320" t="s">
        <v>43</v>
      </c>
      <c r="E104" s="400">
        <f>E105</f>
        <v>0</v>
      </c>
      <c r="F104" s="400">
        <f t="shared" ref="F104:H104" si="31">F105</f>
        <v>0</v>
      </c>
      <c r="G104" s="400">
        <f t="shared" si="31"/>
        <v>0</v>
      </c>
      <c r="H104" s="400">
        <f t="shared" si="31"/>
        <v>0</v>
      </c>
    </row>
    <row r="105" spans="1:8" ht="23.25" customHeight="1">
      <c r="A105" s="303" t="s">
        <v>668</v>
      </c>
      <c r="B105" s="346" t="s">
        <v>348</v>
      </c>
      <c r="C105" s="347" t="s">
        <v>349</v>
      </c>
      <c r="D105" s="347" t="s">
        <v>43</v>
      </c>
      <c r="E105" s="365">
        <f>SUM(F105:M105)</f>
        <v>0</v>
      </c>
      <c r="F105" s="363">
        <v>0</v>
      </c>
      <c r="G105" s="363">
        <v>0</v>
      </c>
      <c r="H105" s="363">
        <v>0</v>
      </c>
    </row>
    <row r="106" spans="1:8">
      <c r="E106" s="566">
        <f>E13+E15-E30</f>
        <v>0</v>
      </c>
      <c r="F106" s="566">
        <f>F13+F15-F30</f>
        <v>0</v>
      </c>
      <c r="G106" s="566">
        <f>G13+G15-G30</f>
        <v>0</v>
      </c>
      <c r="H106" s="566">
        <f>H13+H15-H30</f>
        <v>0</v>
      </c>
    </row>
    <row r="107" spans="1:8">
      <c r="A107" s="13"/>
      <c r="B107" s="1"/>
      <c r="C107" s="2"/>
      <c r="D107" s="2"/>
      <c r="E107" s="28"/>
      <c r="F107" s="5"/>
      <c r="G107" s="6"/>
    </row>
    <row r="108" spans="1:8" ht="15.6">
      <c r="A108" s="12" t="s">
        <v>42</v>
      </c>
      <c r="B108" s="1"/>
      <c r="C108" s="2"/>
      <c r="D108" s="2"/>
      <c r="E108" s="29"/>
      <c r="F108" s="2048" t="str">
        <f>ДОХОДЫ!AC358</f>
        <v>Кондакова Е.В.</v>
      </c>
      <c r="G108" s="2048"/>
    </row>
    <row r="109" spans="1:8">
      <c r="A109" s="13"/>
      <c r="B109" s="1"/>
      <c r="C109" s="2"/>
      <c r="D109" s="2"/>
      <c r="E109" s="30" t="s">
        <v>41</v>
      </c>
      <c r="F109" s="2049" t="s">
        <v>12</v>
      </c>
      <c r="G109" s="2049"/>
    </row>
    <row r="110" spans="1:8" ht="15.6">
      <c r="A110" s="2055" t="s">
        <v>1007</v>
      </c>
      <c r="B110" s="2055"/>
      <c r="C110" s="2055"/>
      <c r="D110" s="2055"/>
      <c r="E110" s="2055"/>
      <c r="F110" s="2055"/>
      <c r="G110" s="2055"/>
      <c r="H110" s="2055"/>
    </row>
    <row r="111" spans="1:8" ht="21.75" customHeight="1">
      <c r="A111" s="2060" t="s">
        <v>730</v>
      </c>
      <c r="B111" s="2060"/>
      <c r="C111" s="2060"/>
      <c r="D111" s="2060"/>
      <c r="E111" s="2060"/>
      <c r="F111" s="2060"/>
      <c r="G111" s="2060"/>
      <c r="H111" s="2060"/>
    </row>
    <row r="112" spans="1:8" ht="15.6">
      <c r="A112" s="2060"/>
      <c r="B112" s="2060"/>
      <c r="C112" s="2060"/>
      <c r="D112" s="2060"/>
      <c r="E112" s="2060"/>
      <c r="F112" s="2060"/>
      <c r="G112" s="2060"/>
      <c r="H112" s="2060"/>
    </row>
    <row r="113" spans="1:13" ht="15.6">
      <c r="A113" s="2052" t="str">
        <f>A4</f>
        <v>Муниципальное бюджетное общеобразовательное учреждение "Кингисеппская средняя общеобразовательная школа № 4"</v>
      </c>
      <c r="B113" s="2052"/>
      <c r="C113" s="2052"/>
      <c r="D113" s="2052"/>
      <c r="E113" s="2052"/>
      <c r="F113" s="2052"/>
      <c r="G113" s="2052"/>
      <c r="H113" s="2052"/>
    </row>
    <row r="114" spans="1:13">
      <c r="A114" s="2053" t="s">
        <v>48</v>
      </c>
      <c r="B114" s="2053"/>
      <c r="C114" s="2053"/>
      <c r="D114" s="2053"/>
      <c r="E114" s="2053"/>
      <c r="F114" s="2053"/>
      <c r="G114" s="2053"/>
      <c r="H114" s="2053"/>
    </row>
    <row r="115" spans="1:13">
      <c r="A115" s="2054"/>
      <c r="B115" s="2054"/>
      <c r="C115" s="2054"/>
      <c r="D115" s="2054"/>
      <c r="E115" s="2054"/>
      <c r="F115" s="2054"/>
      <c r="G115" s="2054"/>
      <c r="H115" s="2054"/>
    </row>
    <row r="116" spans="1:13" ht="15.6">
      <c r="A116" s="2055" t="s">
        <v>162</v>
      </c>
      <c r="B116" s="2055"/>
      <c r="C116" s="2055"/>
      <c r="D116" s="2055"/>
      <c r="E116" s="2055"/>
      <c r="F116" s="2055"/>
      <c r="G116" s="2055"/>
      <c r="H116" s="2055"/>
    </row>
    <row r="117" spans="1:13" ht="15.6">
      <c r="A117" s="354"/>
      <c r="B117" s="354"/>
      <c r="C117" s="354"/>
      <c r="D117" s="354"/>
      <c r="E117" s="354"/>
      <c r="F117" s="354"/>
    </row>
    <row r="118" spans="1:13" ht="33.75" customHeight="1">
      <c r="A118" s="2056" t="s">
        <v>0</v>
      </c>
      <c r="B118" s="2056" t="s">
        <v>1</v>
      </c>
      <c r="C118" s="2057" t="s">
        <v>16</v>
      </c>
      <c r="D118" s="2056" t="s">
        <v>60</v>
      </c>
      <c r="E118" s="2058" t="s">
        <v>36</v>
      </c>
      <c r="F118" s="2059" t="s">
        <v>17</v>
      </c>
      <c r="G118" s="2059"/>
      <c r="H118" s="2059"/>
      <c r="I118" s="390"/>
      <c r="J118" s="390"/>
      <c r="K118" s="390"/>
      <c r="L118" s="390"/>
      <c r="M118" s="390"/>
    </row>
    <row r="119" spans="1:13" ht="15.75" customHeight="1">
      <c r="A119" s="2056"/>
      <c r="B119" s="2056"/>
      <c r="C119" s="2057"/>
      <c r="D119" s="2056"/>
      <c r="E119" s="2058"/>
      <c r="F119" s="2059" t="s">
        <v>2</v>
      </c>
      <c r="G119" s="2059"/>
      <c r="H119" s="2059"/>
      <c r="I119" s="390"/>
      <c r="J119" s="390"/>
      <c r="K119" s="390"/>
      <c r="L119" s="390"/>
      <c r="M119" s="390"/>
    </row>
    <row r="120" spans="1:13" ht="70.5" customHeight="1">
      <c r="A120" s="2056"/>
      <c r="B120" s="2056"/>
      <c r="C120" s="2057"/>
      <c r="D120" s="2056"/>
      <c r="E120" s="2058"/>
      <c r="F120" s="394" t="s">
        <v>18</v>
      </c>
      <c r="G120" s="394" t="s">
        <v>727</v>
      </c>
      <c r="H120" s="394" t="s">
        <v>726</v>
      </c>
      <c r="I120" s="390"/>
      <c r="J120" s="390"/>
      <c r="K120" s="390"/>
      <c r="L120" s="390"/>
      <c r="M120" s="390"/>
    </row>
    <row r="121" spans="1:13" ht="15.75" customHeight="1">
      <c r="A121" s="391" t="s">
        <v>228</v>
      </c>
      <c r="B121" s="392" t="s">
        <v>3</v>
      </c>
      <c r="C121" s="392" t="s">
        <v>229</v>
      </c>
      <c r="D121" s="392" t="s">
        <v>35</v>
      </c>
      <c r="E121" s="392" t="s">
        <v>4</v>
      </c>
      <c r="F121" s="392" t="s">
        <v>5</v>
      </c>
      <c r="G121" s="393">
        <v>7</v>
      </c>
      <c r="H121" s="393">
        <v>8</v>
      </c>
    </row>
    <row r="122" spans="1:13" ht="18" customHeight="1">
      <c r="A122" s="303" t="s">
        <v>230</v>
      </c>
      <c r="B122" s="355" t="s">
        <v>231</v>
      </c>
      <c r="C122" s="356" t="s">
        <v>43</v>
      </c>
      <c r="D122" s="361">
        <v>510</v>
      </c>
      <c r="E122" s="1037">
        <f>F122+G122+H122</f>
        <v>0</v>
      </c>
      <c r="F122" s="624">
        <f>СпрМЗ!E111</f>
        <v>0</v>
      </c>
      <c r="G122" s="624">
        <f>СпрЦС!E112</f>
        <v>0</v>
      </c>
      <c r="H122" s="624">
        <f>СпрСД!E116</f>
        <v>0</v>
      </c>
    </row>
    <row r="123" spans="1:13" ht="18.75" customHeight="1">
      <c r="A123" s="303" t="s">
        <v>232</v>
      </c>
      <c r="B123" s="355" t="s">
        <v>233</v>
      </c>
      <c r="C123" s="356" t="s">
        <v>43</v>
      </c>
      <c r="D123" s="361">
        <v>610</v>
      </c>
      <c r="E123" s="1037">
        <f>F123+G123+H123</f>
        <v>0</v>
      </c>
      <c r="F123" s="624">
        <f>СпрМЗ!E112</f>
        <v>0</v>
      </c>
      <c r="G123" s="624">
        <f>СпрЦС!E113</f>
        <v>0</v>
      </c>
      <c r="H123" s="624">
        <f>СпрСД!E117</f>
        <v>0</v>
      </c>
    </row>
    <row r="124" spans="1:13" ht="29.25" customHeight="1">
      <c r="A124" s="360" t="s">
        <v>234</v>
      </c>
      <c r="B124" s="307" t="s">
        <v>235</v>
      </c>
      <c r="C124" s="307" t="s">
        <v>43</v>
      </c>
      <c r="D124" s="423" t="s">
        <v>43</v>
      </c>
      <c r="E124" s="1038">
        <f>E125+E128+E129+E134+E135+E136</f>
        <v>63296100</v>
      </c>
      <c r="F124" s="1038">
        <f t="shared" ref="F124:H124" si="32">F125+F128+F129+F134+F135+F136</f>
        <v>63296100</v>
      </c>
      <c r="G124" s="1038">
        <f t="shared" si="32"/>
        <v>0</v>
      </c>
      <c r="H124" s="1038">
        <f t="shared" si="32"/>
        <v>0</v>
      </c>
    </row>
    <row r="125" spans="1:13" ht="36.75" customHeight="1">
      <c r="A125" s="401" t="s">
        <v>239</v>
      </c>
      <c r="B125" s="402" t="s">
        <v>240</v>
      </c>
      <c r="C125" s="402" t="s">
        <v>24</v>
      </c>
      <c r="D125" s="419" t="s">
        <v>43</v>
      </c>
      <c r="E125" s="1039">
        <f>F125+G125+H125</f>
        <v>63296100</v>
      </c>
      <c r="F125" s="1039">
        <f>F126</f>
        <v>63296100</v>
      </c>
      <c r="G125" s="1039">
        <v>0</v>
      </c>
      <c r="H125" s="1039">
        <f>H127</f>
        <v>0</v>
      </c>
    </row>
    <row r="126" spans="1:13" ht="82.5" customHeight="1">
      <c r="A126" s="303" t="s">
        <v>241</v>
      </c>
      <c r="B126" s="355" t="s">
        <v>242</v>
      </c>
      <c r="C126" s="356" t="s">
        <v>24</v>
      </c>
      <c r="D126" s="422">
        <v>131</v>
      </c>
      <c r="E126" s="1037">
        <f>F126</f>
        <v>63296100</v>
      </c>
      <c r="F126" s="1040">
        <f>СпрМЗ!E115</f>
        <v>63296100</v>
      </c>
      <c r="G126" s="624" t="s">
        <v>43</v>
      </c>
      <c r="H126" s="624" t="s">
        <v>43</v>
      </c>
    </row>
    <row r="127" spans="1:13" ht="33.75" customHeight="1">
      <c r="A127" s="303" t="s">
        <v>244</v>
      </c>
      <c r="B127" s="355" t="s">
        <v>245</v>
      </c>
      <c r="C127" s="356" t="s">
        <v>24</v>
      </c>
      <c r="D127" s="422">
        <v>131</v>
      </c>
      <c r="E127" s="1037">
        <f>H127</f>
        <v>0</v>
      </c>
      <c r="F127" s="624" t="s">
        <v>43</v>
      </c>
      <c r="G127" s="624" t="s">
        <v>43</v>
      </c>
      <c r="H127" s="1040">
        <f>СпрСД!E119</f>
        <v>0</v>
      </c>
    </row>
    <row r="128" spans="1:13" ht="32.25" customHeight="1">
      <c r="A128" s="401" t="s">
        <v>247</v>
      </c>
      <c r="B128" s="402" t="s">
        <v>248</v>
      </c>
      <c r="C128" s="402" t="s">
        <v>25</v>
      </c>
      <c r="D128" s="419" t="s">
        <v>43</v>
      </c>
      <c r="E128" s="1039">
        <f>F128+G128+H128</f>
        <v>0</v>
      </c>
      <c r="F128" s="1039">
        <v>0</v>
      </c>
      <c r="G128" s="1039">
        <v>0</v>
      </c>
      <c r="H128" s="1039">
        <f>СпрСД!E120</f>
        <v>0</v>
      </c>
    </row>
    <row r="129" spans="1:8" ht="22.5" customHeight="1">
      <c r="A129" s="401" t="s">
        <v>250</v>
      </c>
      <c r="B129" s="402" t="s">
        <v>251</v>
      </c>
      <c r="C129" s="402" t="s">
        <v>26</v>
      </c>
      <c r="D129" s="419" t="s">
        <v>43</v>
      </c>
      <c r="E129" s="1039">
        <f>F129+G129+H129</f>
        <v>0</v>
      </c>
      <c r="F129" s="1039">
        <v>0</v>
      </c>
      <c r="G129" s="1039">
        <f>G131+G132</f>
        <v>0</v>
      </c>
      <c r="H129" s="1039">
        <f>H133</f>
        <v>0</v>
      </c>
    </row>
    <row r="130" spans="1:8" ht="15.75" customHeight="1">
      <c r="A130" s="303" t="s">
        <v>2</v>
      </c>
      <c r="B130" s="2050" t="s">
        <v>252</v>
      </c>
      <c r="C130" s="2051" t="s">
        <v>26</v>
      </c>
      <c r="D130" s="421"/>
      <c r="E130" s="1037"/>
      <c r="F130" s="624" t="s">
        <v>43</v>
      </c>
      <c r="G130" s="624" t="s">
        <v>43</v>
      </c>
      <c r="H130" s="624" t="s">
        <v>43</v>
      </c>
    </row>
    <row r="131" spans="1:8" ht="23.25" customHeight="1">
      <c r="A131" s="303" t="s">
        <v>253</v>
      </c>
      <c r="B131" s="2050"/>
      <c r="C131" s="2051"/>
      <c r="D131" s="422">
        <v>155</v>
      </c>
      <c r="E131" s="1037">
        <f>G131</f>
        <v>0</v>
      </c>
      <c r="F131" s="624" t="s">
        <v>43</v>
      </c>
      <c r="G131" s="1040">
        <f>СпрЦС!E117</f>
        <v>0</v>
      </c>
      <c r="H131" s="624" t="s">
        <v>43</v>
      </c>
    </row>
    <row r="132" spans="1:8" ht="21.75" customHeight="1">
      <c r="A132" s="303" t="s">
        <v>254</v>
      </c>
      <c r="B132" s="355" t="s">
        <v>255</v>
      </c>
      <c r="C132" s="356" t="s">
        <v>26</v>
      </c>
      <c r="D132" s="422">
        <v>165</v>
      </c>
      <c r="E132" s="1037">
        <f>G132</f>
        <v>0</v>
      </c>
      <c r="F132" s="624" t="s">
        <v>43</v>
      </c>
      <c r="G132" s="1040">
        <f>СпрЦС!E118</f>
        <v>0</v>
      </c>
      <c r="H132" s="624" t="s">
        <v>43</v>
      </c>
    </row>
    <row r="133" spans="1:8" ht="20.25" customHeight="1">
      <c r="A133" s="303" t="s">
        <v>699</v>
      </c>
      <c r="B133" s="355" t="s">
        <v>698</v>
      </c>
      <c r="C133" s="356" t="s">
        <v>26</v>
      </c>
      <c r="D133" s="422">
        <v>155</v>
      </c>
      <c r="E133" s="1037">
        <f>H133</f>
        <v>0</v>
      </c>
      <c r="F133" s="624" t="s">
        <v>43</v>
      </c>
      <c r="G133" s="624" t="s">
        <v>43</v>
      </c>
      <c r="H133" s="1040">
        <f>СпрСД!E122</f>
        <v>0</v>
      </c>
    </row>
    <row r="134" spans="1:8" ht="25.5" customHeight="1">
      <c r="A134" s="401" t="s">
        <v>256</v>
      </c>
      <c r="B134" s="402" t="s">
        <v>257</v>
      </c>
      <c r="C134" s="402" t="s">
        <v>27</v>
      </c>
      <c r="D134" s="419" t="s">
        <v>43</v>
      </c>
      <c r="E134" s="1039">
        <f>F134+G134+H134</f>
        <v>0</v>
      </c>
      <c r="F134" s="1039">
        <v>0</v>
      </c>
      <c r="G134" s="1039">
        <v>0</v>
      </c>
      <c r="H134" s="1039">
        <f>СпрСД!E123</f>
        <v>0</v>
      </c>
    </row>
    <row r="135" spans="1:8" ht="23.25" customHeight="1">
      <c r="A135" s="401" t="s">
        <v>260</v>
      </c>
      <c r="B135" s="402" t="s">
        <v>261</v>
      </c>
      <c r="C135" s="402" t="s">
        <v>697</v>
      </c>
      <c r="D135" s="419" t="s">
        <v>43</v>
      </c>
      <c r="E135" s="1039">
        <f t="shared" ref="E135:E136" si="33">F135+G135+H135</f>
        <v>0</v>
      </c>
      <c r="F135" s="1039">
        <v>0</v>
      </c>
      <c r="G135" s="1039">
        <v>0</v>
      </c>
      <c r="H135" s="1039">
        <f>СпрСД!E124</f>
        <v>0</v>
      </c>
    </row>
    <row r="136" spans="1:8" ht="24.75" customHeight="1">
      <c r="A136" s="401" t="s">
        <v>263</v>
      </c>
      <c r="B136" s="402" t="s">
        <v>264</v>
      </c>
      <c r="C136" s="402" t="s">
        <v>43</v>
      </c>
      <c r="D136" s="419" t="s">
        <v>43</v>
      </c>
      <c r="E136" s="1039">
        <f t="shared" si="33"/>
        <v>0</v>
      </c>
      <c r="F136" s="1039">
        <v>0</v>
      </c>
      <c r="G136" s="1039">
        <v>0</v>
      </c>
      <c r="H136" s="1039">
        <f>H137</f>
        <v>0</v>
      </c>
    </row>
    <row r="137" spans="1:8" ht="32.25" customHeight="1">
      <c r="A137" s="303" t="s">
        <v>706</v>
      </c>
      <c r="B137" s="355" t="s">
        <v>266</v>
      </c>
      <c r="C137" s="356" t="s">
        <v>267</v>
      </c>
      <c r="D137" s="420" t="s">
        <v>43</v>
      </c>
      <c r="E137" s="1037">
        <f>H137</f>
        <v>0</v>
      </c>
      <c r="F137" s="624" t="s">
        <v>43</v>
      </c>
      <c r="G137" s="624" t="s">
        <v>43</v>
      </c>
      <c r="H137" s="1040">
        <f>СпрСД!E126</f>
        <v>0</v>
      </c>
    </row>
    <row r="138" spans="1:8" ht="26.25" customHeight="1">
      <c r="A138" s="357" t="s">
        <v>268</v>
      </c>
      <c r="B138" s="358" t="s">
        <v>269</v>
      </c>
      <c r="C138" s="358" t="s">
        <v>43</v>
      </c>
      <c r="D138" s="358" t="s">
        <v>43</v>
      </c>
      <c r="E138" s="1041">
        <f>E139+E152+E158+E170+E174</f>
        <v>63296100</v>
      </c>
      <c r="F138" s="1041">
        <f t="shared" ref="F138" si="34">F139+F152+F158+F170+F174</f>
        <v>63296100</v>
      </c>
      <c r="G138" s="1041">
        <f t="shared" ref="G138" si="35">G139+G152+G158+G170+G174</f>
        <v>0</v>
      </c>
      <c r="H138" s="1041">
        <f t="shared" ref="H138" si="36">H139+H152+H158+H170+H174</f>
        <v>0</v>
      </c>
    </row>
    <row r="139" spans="1:8" ht="21.75" customHeight="1">
      <c r="A139" s="311" t="s">
        <v>666</v>
      </c>
      <c r="B139" s="312" t="s">
        <v>271</v>
      </c>
      <c r="C139" s="312" t="s">
        <v>22</v>
      </c>
      <c r="D139" s="312" t="s">
        <v>43</v>
      </c>
      <c r="E139" s="1039">
        <f>E140+E143+E147+E149+E150+E151</f>
        <v>53936010.520000003</v>
      </c>
      <c r="F139" s="1039">
        <f t="shared" ref="F139" si="37">F140+F143+F147+F149+F150+F151</f>
        <v>53936010.520000003</v>
      </c>
      <c r="G139" s="1039">
        <f t="shared" ref="G139" si="38">G140+G143+G147+G149+G150+G151</f>
        <v>0</v>
      </c>
      <c r="H139" s="1039">
        <f t="shared" ref="H139" si="39">H140+H143+H147+H149+H150+H151</f>
        <v>0</v>
      </c>
    </row>
    <row r="140" spans="1:8" ht="22.5" customHeight="1">
      <c r="A140" s="313" t="s">
        <v>728</v>
      </c>
      <c r="B140" s="314" t="s">
        <v>273</v>
      </c>
      <c r="C140" s="314" t="s">
        <v>51</v>
      </c>
      <c r="D140" s="314" t="s">
        <v>43</v>
      </c>
      <c r="E140" s="1042">
        <f>E141+E142</f>
        <v>41425507.310000002</v>
      </c>
      <c r="F140" s="1042">
        <f t="shared" ref="F140" si="40">F141+F142</f>
        <v>41425507.310000002</v>
      </c>
      <c r="G140" s="1042">
        <f t="shared" ref="G140" si="41">G141+G142</f>
        <v>0</v>
      </c>
      <c r="H140" s="1042">
        <f t="shared" ref="H140" si="42">H141+H142</f>
        <v>0</v>
      </c>
    </row>
    <row r="141" spans="1:8" ht="18" customHeight="1">
      <c r="A141" s="303" t="s">
        <v>37</v>
      </c>
      <c r="B141" s="355" t="s">
        <v>43</v>
      </c>
      <c r="C141" s="356" t="s">
        <v>51</v>
      </c>
      <c r="D141" s="356" t="s">
        <v>28</v>
      </c>
      <c r="E141" s="1043">
        <f>SUM(F141:M141)</f>
        <v>41425507.310000002</v>
      </c>
      <c r="F141" s="624">
        <f>СпрМЗ!E119</f>
        <v>41425507.310000002</v>
      </c>
      <c r="G141" s="624">
        <f>СпрЦС!E122</f>
        <v>0</v>
      </c>
      <c r="H141" s="624">
        <f>СпрСД!E130</f>
        <v>0</v>
      </c>
    </row>
    <row r="142" spans="1:8" ht="36.75" customHeight="1">
      <c r="A142" s="303" t="s">
        <v>631</v>
      </c>
      <c r="B142" s="355" t="s">
        <v>43</v>
      </c>
      <c r="C142" s="356" t="s">
        <v>51</v>
      </c>
      <c r="D142" s="356" t="s">
        <v>177</v>
      </c>
      <c r="E142" s="1043">
        <f t="shared" ref="E142" si="43">SUM(F142:M142)</f>
        <v>0</v>
      </c>
      <c r="F142" s="624">
        <f>СпрМЗ!E120</f>
        <v>0</v>
      </c>
      <c r="G142" s="624">
        <f>СпрЦС!E123</f>
        <v>0</v>
      </c>
      <c r="H142" s="624">
        <f>СпрСД!E131</f>
        <v>0</v>
      </c>
    </row>
    <row r="143" spans="1:8" ht="33.75" customHeight="1">
      <c r="A143" s="313" t="s">
        <v>274</v>
      </c>
      <c r="B143" s="314" t="s">
        <v>275</v>
      </c>
      <c r="C143" s="314" t="s">
        <v>52</v>
      </c>
      <c r="D143" s="314" t="s">
        <v>43</v>
      </c>
      <c r="E143" s="1042">
        <f>E144+E145+E146</f>
        <v>0</v>
      </c>
      <c r="F143" s="1042">
        <f t="shared" ref="F143" si="44">F144+F145+F146</f>
        <v>0</v>
      </c>
      <c r="G143" s="1042">
        <f t="shared" ref="G143" si="45">G144+G145+G146</f>
        <v>0</v>
      </c>
      <c r="H143" s="1042">
        <f t="shared" ref="H143" si="46">H144+H145+H146</f>
        <v>0</v>
      </c>
    </row>
    <row r="144" spans="1:8" ht="30.75" customHeight="1">
      <c r="A144" s="315" t="s">
        <v>632</v>
      </c>
      <c r="B144" s="355" t="s">
        <v>43</v>
      </c>
      <c r="C144" s="355" t="s">
        <v>52</v>
      </c>
      <c r="D144" s="355" t="s">
        <v>54</v>
      </c>
      <c r="E144" s="1043">
        <f t="shared" ref="E144:E146" si="47">SUM(F144:M144)</f>
        <v>0</v>
      </c>
      <c r="F144" s="624">
        <f>СпрМЗ!E122</f>
        <v>0</v>
      </c>
      <c r="G144" s="624">
        <f>СпрЦС!E125</f>
        <v>0</v>
      </c>
      <c r="H144" s="624">
        <f>СпрСД!E133</f>
        <v>0</v>
      </c>
    </row>
    <row r="145" spans="1:8" ht="19.5" customHeight="1">
      <c r="A145" s="315" t="s">
        <v>39</v>
      </c>
      <c r="B145" s="355" t="s">
        <v>43</v>
      </c>
      <c r="C145" s="355" t="s">
        <v>52</v>
      </c>
      <c r="D145" s="355" t="s">
        <v>56</v>
      </c>
      <c r="E145" s="1043">
        <f t="shared" si="47"/>
        <v>0</v>
      </c>
      <c r="F145" s="624">
        <f>СпрМЗ!E123</f>
        <v>0</v>
      </c>
      <c r="G145" s="624">
        <f>СпрЦС!E126</f>
        <v>0</v>
      </c>
      <c r="H145" s="624">
        <f>СпрСД!E134</f>
        <v>0</v>
      </c>
    </row>
    <row r="146" spans="1:8" ht="33.75" customHeight="1">
      <c r="A146" s="303" t="s">
        <v>631</v>
      </c>
      <c r="B146" s="355" t="s">
        <v>43</v>
      </c>
      <c r="C146" s="355" t="s">
        <v>52</v>
      </c>
      <c r="D146" s="355" t="s">
        <v>177</v>
      </c>
      <c r="E146" s="1043">
        <f t="shared" si="47"/>
        <v>0</v>
      </c>
      <c r="F146" s="624">
        <f>СпрМЗ!E124</f>
        <v>0</v>
      </c>
      <c r="G146" s="624">
        <f>СпрЦС!E127</f>
        <v>0</v>
      </c>
      <c r="H146" s="624">
        <f>СпрСД!E135</f>
        <v>0</v>
      </c>
    </row>
    <row r="147" spans="1:8" ht="50.25" customHeight="1">
      <c r="A147" s="313" t="s">
        <v>276</v>
      </c>
      <c r="B147" s="314" t="s">
        <v>277</v>
      </c>
      <c r="C147" s="314" t="s">
        <v>164</v>
      </c>
      <c r="D147" s="314" t="s">
        <v>43</v>
      </c>
      <c r="E147" s="1042">
        <f>E148</f>
        <v>0</v>
      </c>
      <c r="F147" s="1042">
        <f t="shared" ref="F147" si="48">F148</f>
        <v>0</v>
      </c>
      <c r="G147" s="1042">
        <f t="shared" ref="G147" si="49">G148</f>
        <v>0</v>
      </c>
      <c r="H147" s="1042">
        <f t="shared" ref="H147" si="50">H148</f>
        <v>0</v>
      </c>
    </row>
    <row r="148" spans="1:8" ht="25.5" customHeight="1">
      <c r="A148" s="315" t="s">
        <v>39</v>
      </c>
      <c r="B148" s="355" t="s">
        <v>43</v>
      </c>
      <c r="C148" s="355" t="s">
        <v>164</v>
      </c>
      <c r="D148" s="355" t="s">
        <v>56</v>
      </c>
      <c r="E148" s="1043">
        <f>SUM(F148:M148)</f>
        <v>0</v>
      </c>
      <c r="F148" s="624">
        <f>СпрМЗ!E126</f>
        <v>0</v>
      </c>
      <c r="G148" s="624">
        <f>СпрЦС!E129</f>
        <v>0</v>
      </c>
      <c r="H148" s="624">
        <f>СпрСД!E137</f>
        <v>0</v>
      </c>
    </row>
    <row r="149" spans="1:8" ht="56.25" customHeight="1">
      <c r="A149" s="313" t="s">
        <v>278</v>
      </c>
      <c r="B149" s="314" t="s">
        <v>279</v>
      </c>
      <c r="C149" s="314" t="s">
        <v>53</v>
      </c>
      <c r="D149" s="314" t="s">
        <v>55</v>
      </c>
      <c r="E149" s="1042">
        <f>SUM(F149:M149)</f>
        <v>12510503.209999999</v>
      </c>
      <c r="F149" s="1042">
        <f>СпрМЗ!E127</f>
        <v>12510503.209999999</v>
      </c>
      <c r="G149" s="1042">
        <f>СпрЦС!E130</f>
        <v>0</v>
      </c>
      <c r="H149" s="1042">
        <f>СпрСД!E138</f>
        <v>0</v>
      </c>
    </row>
    <row r="150" spans="1:8" ht="22.5" customHeight="1">
      <c r="A150" s="313" t="s">
        <v>729</v>
      </c>
      <c r="B150" s="314" t="s">
        <v>281</v>
      </c>
      <c r="C150" s="314" t="s">
        <v>53</v>
      </c>
      <c r="D150" s="314" t="s">
        <v>55</v>
      </c>
      <c r="E150" s="1042">
        <f>SUM(F150:M150)</f>
        <v>0</v>
      </c>
      <c r="F150" s="1042">
        <v>0</v>
      </c>
      <c r="G150" s="1042">
        <v>0</v>
      </c>
      <c r="H150" s="1042">
        <v>0</v>
      </c>
    </row>
    <row r="151" spans="1:8" ht="15.75" customHeight="1">
      <c r="A151" s="313" t="s">
        <v>282</v>
      </c>
      <c r="B151" s="314" t="s">
        <v>283</v>
      </c>
      <c r="C151" s="314" t="s">
        <v>53</v>
      </c>
      <c r="D151" s="314" t="s">
        <v>55</v>
      </c>
      <c r="E151" s="1042">
        <f>SUM(F151:M151)</f>
        <v>0</v>
      </c>
      <c r="F151" s="1042">
        <v>0</v>
      </c>
      <c r="G151" s="1042">
        <v>0</v>
      </c>
      <c r="H151" s="1042">
        <v>0</v>
      </c>
    </row>
    <row r="152" spans="1:8" ht="23.25" customHeight="1">
      <c r="A152" s="316" t="s">
        <v>34</v>
      </c>
      <c r="B152" s="317" t="s">
        <v>284</v>
      </c>
      <c r="C152" s="317" t="s">
        <v>29</v>
      </c>
      <c r="D152" s="317" t="s">
        <v>43</v>
      </c>
      <c r="E152" s="1044">
        <f>E153</f>
        <v>0</v>
      </c>
      <c r="F152" s="1044">
        <f t="shared" ref="F152" si="51">F153</f>
        <v>0</v>
      </c>
      <c r="G152" s="1044">
        <f t="shared" ref="G152:G153" si="52">G153</f>
        <v>0</v>
      </c>
      <c r="H152" s="1044">
        <f t="shared" ref="H152:H153" si="53">H153</f>
        <v>0</v>
      </c>
    </row>
    <row r="153" spans="1:8" ht="53.25" customHeight="1">
      <c r="A153" s="303" t="s">
        <v>285</v>
      </c>
      <c r="B153" s="355" t="s">
        <v>286</v>
      </c>
      <c r="C153" s="356" t="s">
        <v>31</v>
      </c>
      <c r="D153" s="356" t="s">
        <v>43</v>
      </c>
      <c r="E153" s="1043">
        <f>SUM(F153:M153)</f>
        <v>0</v>
      </c>
      <c r="F153" s="624">
        <f>F154</f>
        <v>0</v>
      </c>
      <c r="G153" s="624">
        <f t="shared" si="52"/>
        <v>0</v>
      </c>
      <c r="H153" s="624">
        <f t="shared" si="53"/>
        <v>0</v>
      </c>
    </row>
    <row r="154" spans="1:8" ht="52.5" customHeight="1">
      <c r="A154" s="303" t="s">
        <v>287</v>
      </c>
      <c r="B154" s="355" t="s">
        <v>288</v>
      </c>
      <c r="C154" s="356" t="s">
        <v>169</v>
      </c>
      <c r="D154" s="356" t="s">
        <v>633</v>
      </c>
      <c r="E154" s="1043">
        <f>SUM(F154:M154)</f>
        <v>0</v>
      </c>
      <c r="F154" s="624">
        <f>СпрМЗ!E132</f>
        <v>0</v>
      </c>
      <c r="G154" s="624">
        <f>СпрЦС!E135</f>
        <v>0</v>
      </c>
      <c r="H154" s="624">
        <f>СпрСД!E143</f>
        <v>0</v>
      </c>
    </row>
    <row r="155" spans="1:8" ht="15.75" hidden="1" customHeight="1">
      <c r="A155" s="303" t="s">
        <v>289</v>
      </c>
      <c r="B155" s="355" t="s">
        <v>290</v>
      </c>
      <c r="C155" s="356" t="s">
        <v>57</v>
      </c>
      <c r="D155" s="356" t="s">
        <v>43</v>
      </c>
      <c r="E155" s="1037"/>
      <c r="F155" s="624"/>
      <c r="G155" s="624"/>
      <c r="H155" s="624"/>
    </row>
    <row r="156" spans="1:8" ht="15.75" hidden="1" customHeight="1">
      <c r="A156" s="303" t="s">
        <v>291</v>
      </c>
      <c r="B156" s="355" t="s">
        <v>292</v>
      </c>
      <c r="C156" s="356" t="s">
        <v>293</v>
      </c>
      <c r="D156" s="356" t="s">
        <v>43</v>
      </c>
      <c r="E156" s="1037"/>
      <c r="F156" s="624"/>
      <c r="G156" s="624"/>
      <c r="H156" s="624"/>
    </row>
    <row r="157" spans="1:8" ht="15.75" hidden="1" customHeight="1">
      <c r="A157" s="303" t="s">
        <v>294</v>
      </c>
      <c r="B157" s="355" t="s">
        <v>295</v>
      </c>
      <c r="C157" s="356" t="s">
        <v>296</v>
      </c>
      <c r="D157" s="356" t="s">
        <v>43</v>
      </c>
      <c r="E157" s="1037"/>
      <c r="F157" s="624"/>
      <c r="G157" s="624"/>
      <c r="H157" s="624"/>
    </row>
    <row r="158" spans="1:8" ht="23.25" customHeight="1">
      <c r="A158" s="316" t="s">
        <v>297</v>
      </c>
      <c r="B158" s="317" t="s">
        <v>298</v>
      </c>
      <c r="C158" s="317" t="s">
        <v>299</v>
      </c>
      <c r="D158" s="317" t="s">
        <v>43</v>
      </c>
      <c r="E158" s="1044">
        <f>E159+E161+E163</f>
        <v>1170117</v>
      </c>
      <c r="F158" s="1044">
        <f t="shared" ref="F158" si="54">F159+F161+F163</f>
        <v>1170117</v>
      </c>
      <c r="G158" s="1044">
        <f t="shared" ref="G158" si="55">G159+G161+G163</f>
        <v>0</v>
      </c>
      <c r="H158" s="1044">
        <f t="shared" ref="H158" si="56">H159+H161+H163</f>
        <v>0</v>
      </c>
    </row>
    <row r="159" spans="1:8" ht="37.5" customHeight="1">
      <c r="A159" s="313" t="s">
        <v>704</v>
      </c>
      <c r="B159" s="314" t="s">
        <v>301</v>
      </c>
      <c r="C159" s="314" t="s">
        <v>58</v>
      </c>
      <c r="D159" s="314" t="s">
        <v>43</v>
      </c>
      <c r="E159" s="1042">
        <f>E160</f>
        <v>1170117</v>
      </c>
      <c r="F159" s="1042">
        <f t="shared" ref="F159" si="57">F160</f>
        <v>1170117</v>
      </c>
      <c r="G159" s="1042">
        <f t="shared" ref="G159" si="58">G160</f>
        <v>0</v>
      </c>
      <c r="H159" s="1042">
        <f t="shared" ref="H159" si="59">H160</f>
        <v>0</v>
      </c>
    </row>
    <row r="160" spans="1:8" ht="24.75" customHeight="1">
      <c r="A160" s="303" t="s">
        <v>634</v>
      </c>
      <c r="B160" s="355" t="s">
        <v>43</v>
      </c>
      <c r="C160" s="356" t="s">
        <v>58</v>
      </c>
      <c r="D160" s="356" t="s">
        <v>635</v>
      </c>
      <c r="E160" s="1043">
        <f>SUM(F160:M160)</f>
        <v>1170117</v>
      </c>
      <c r="F160" s="624">
        <f>СпрМЗ!E138</f>
        <v>1170117</v>
      </c>
      <c r="G160" s="624">
        <f>СпрЦС!E141</f>
        <v>0</v>
      </c>
      <c r="H160" s="624">
        <f>СпрСД!E149</f>
        <v>0</v>
      </c>
    </row>
    <row r="161" spans="1:8" ht="52.5" customHeight="1">
      <c r="A161" s="313" t="s">
        <v>302</v>
      </c>
      <c r="B161" s="314" t="s">
        <v>303</v>
      </c>
      <c r="C161" s="314" t="s">
        <v>59</v>
      </c>
      <c r="D161" s="314" t="s">
        <v>43</v>
      </c>
      <c r="E161" s="1042">
        <f>E162</f>
        <v>0</v>
      </c>
      <c r="F161" s="1042">
        <f t="shared" ref="F161" si="60">F162</f>
        <v>0</v>
      </c>
      <c r="G161" s="1042">
        <f t="shared" ref="G161" si="61">G162</f>
        <v>0</v>
      </c>
      <c r="H161" s="1042">
        <f t="shared" ref="H161" si="62">H162</f>
        <v>0</v>
      </c>
    </row>
    <row r="162" spans="1:8" ht="21.75" customHeight="1">
      <c r="A162" s="303" t="s">
        <v>634</v>
      </c>
      <c r="B162" s="355" t="s">
        <v>43</v>
      </c>
      <c r="C162" s="356" t="s">
        <v>59</v>
      </c>
      <c r="D162" s="356" t="s">
        <v>635</v>
      </c>
      <c r="E162" s="1043">
        <f>SUM(F162:M162)</f>
        <v>0</v>
      </c>
      <c r="F162" s="624">
        <f>СпрМЗ!E140</f>
        <v>0</v>
      </c>
      <c r="G162" s="624">
        <f>СпрЦС!E143</f>
        <v>0</v>
      </c>
      <c r="H162" s="624">
        <f>СпрСД!E151</f>
        <v>0</v>
      </c>
    </row>
    <row r="163" spans="1:8" ht="33.75" customHeight="1">
      <c r="A163" s="313" t="s">
        <v>304</v>
      </c>
      <c r="B163" s="314" t="s">
        <v>305</v>
      </c>
      <c r="C163" s="314" t="s">
        <v>66</v>
      </c>
      <c r="D163" s="314" t="s">
        <v>43</v>
      </c>
      <c r="E163" s="1042">
        <f>E164+E165+E166+E167</f>
        <v>0</v>
      </c>
      <c r="F163" s="1042">
        <f t="shared" ref="F163" si="63">F164+F165+F166+F167</f>
        <v>0</v>
      </c>
      <c r="G163" s="1042">
        <f t="shared" ref="G163" si="64">G164+G165+G166+G167</f>
        <v>0</v>
      </c>
      <c r="H163" s="1042">
        <f t="shared" ref="H163" si="65">H164+H165+H166+H167</f>
        <v>0</v>
      </c>
    </row>
    <row r="164" spans="1:8" ht="24.75" customHeight="1">
      <c r="A164" s="303" t="s">
        <v>634</v>
      </c>
      <c r="B164" s="355" t="s">
        <v>43</v>
      </c>
      <c r="C164" s="356" t="s">
        <v>66</v>
      </c>
      <c r="D164" s="356" t="s">
        <v>635</v>
      </c>
      <c r="E164" s="1043">
        <f t="shared" ref="E164:E167" si="66">SUM(F164:M164)</f>
        <v>0</v>
      </c>
      <c r="F164" s="624">
        <f>СпрМЗ!E142</f>
        <v>0</v>
      </c>
      <c r="G164" s="624">
        <f>СпрЦС!E145</f>
        <v>0</v>
      </c>
      <c r="H164" s="624">
        <f>СпрСД!E153</f>
        <v>0</v>
      </c>
    </row>
    <row r="165" spans="1:8" ht="34.5" customHeight="1">
      <c r="A165" s="303" t="s">
        <v>636</v>
      </c>
      <c r="B165" s="355" t="s">
        <v>43</v>
      </c>
      <c r="C165" s="356" t="s">
        <v>66</v>
      </c>
      <c r="D165" s="356" t="s">
        <v>637</v>
      </c>
      <c r="E165" s="1043">
        <f t="shared" si="66"/>
        <v>0</v>
      </c>
      <c r="F165" s="624">
        <f>СпрМЗ!E143</f>
        <v>0</v>
      </c>
      <c r="G165" s="624">
        <f>СпрЦС!E146</f>
        <v>0</v>
      </c>
      <c r="H165" s="624">
        <f>СпрСД!E154</f>
        <v>0</v>
      </c>
    </row>
    <row r="166" spans="1:8" ht="38.25" customHeight="1">
      <c r="A166" s="303" t="s">
        <v>638</v>
      </c>
      <c r="B166" s="355" t="s">
        <v>43</v>
      </c>
      <c r="C166" s="356" t="s">
        <v>66</v>
      </c>
      <c r="D166" s="356" t="s">
        <v>639</v>
      </c>
      <c r="E166" s="1043">
        <f t="shared" si="66"/>
        <v>0</v>
      </c>
      <c r="F166" s="624">
        <f>СпрМЗ!E144</f>
        <v>0</v>
      </c>
      <c r="G166" s="624">
        <f>СпрЦС!E147</f>
        <v>0</v>
      </c>
      <c r="H166" s="624">
        <f>СпрСД!E155</f>
        <v>0</v>
      </c>
    </row>
    <row r="167" spans="1:8" ht="20.25" customHeight="1">
      <c r="A167" s="303" t="s">
        <v>640</v>
      </c>
      <c r="B167" s="355" t="s">
        <v>43</v>
      </c>
      <c r="C167" s="356" t="s">
        <v>66</v>
      </c>
      <c r="D167" s="356" t="s">
        <v>641</v>
      </c>
      <c r="E167" s="1043">
        <f t="shared" si="66"/>
        <v>0</v>
      </c>
      <c r="F167" s="624">
        <f>СпрМЗ!E145</f>
        <v>0</v>
      </c>
      <c r="G167" s="624">
        <f>СпрЦС!E148</f>
        <v>0</v>
      </c>
      <c r="H167" s="624">
        <f>СпрСД!E156</f>
        <v>0</v>
      </c>
    </row>
    <row r="168" spans="1:8" ht="15.75" hidden="1" customHeight="1">
      <c r="A168" s="311" t="s">
        <v>306</v>
      </c>
      <c r="B168" s="312" t="s">
        <v>307</v>
      </c>
      <c r="C168" s="312" t="s">
        <v>43</v>
      </c>
      <c r="D168" s="312" t="s">
        <v>43</v>
      </c>
      <c r="E168" s="1039">
        <f>E169</f>
        <v>0</v>
      </c>
      <c r="F168" s="624"/>
      <c r="G168" s="624">
        <f>СпрЦС!E158</f>
        <v>0</v>
      </c>
      <c r="H168" s="624"/>
    </row>
    <row r="169" spans="1:8" ht="15.75" hidden="1" customHeight="1">
      <c r="A169" s="303" t="s">
        <v>308</v>
      </c>
      <c r="B169" s="355" t="s">
        <v>309</v>
      </c>
      <c r="C169" s="356" t="s">
        <v>310</v>
      </c>
      <c r="D169" s="356" t="s">
        <v>43</v>
      </c>
      <c r="E169" s="1037">
        <f t="shared" ref="E169" si="67">F169+G169</f>
        <v>0</v>
      </c>
      <c r="F169" s="624"/>
      <c r="G169" s="624">
        <f>СпрЦС!E159</f>
        <v>0</v>
      </c>
      <c r="H169" s="624"/>
    </row>
    <row r="170" spans="1:8" ht="29.25" customHeight="1">
      <c r="A170" s="311" t="s">
        <v>311</v>
      </c>
      <c r="B170" s="312" t="s">
        <v>312</v>
      </c>
      <c r="C170" s="312" t="s">
        <v>43</v>
      </c>
      <c r="D170" s="312" t="s">
        <v>43</v>
      </c>
      <c r="E170" s="1039">
        <f>E171</f>
        <v>0</v>
      </c>
      <c r="F170" s="1039">
        <f t="shared" ref="F170" si="68">F171</f>
        <v>0</v>
      </c>
      <c r="G170" s="1039">
        <f t="shared" ref="G170" si="69">G171</f>
        <v>0</v>
      </c>
      <c r="H170" s="1039">
        <f t="shared" ref="H170" si="70">H171</f>
        <v>0</v>
      </c>
    </row>
    <row r="171" spans="1:8" ht="68.25" customHeight="1">
      <c r="A171" s="313" t="s">
        <v>313</v>
      </c>
      <c r="B171" s="314" t="s">
        <v>314</v>
      </c>
      <c r="C171" s="314" t="s">
        <v>173</v>
      </c>
      <c r="D171" s="314" t="s">
        <v>43</v>
      </c>
      <c r="E171" s="1042">
        <f>E172+E173</f>
        <v>0</v>
      </c>
      <c r="F171" s="1042">
        <f t="shared" ref="F171" si="71">F172+F173</f>
        <v>0</v>
      </c>
      <c r="G171" s="1042">
        <f t="shared" ref="G171" si="72">G172+G173</f>
        <v>0</v>
      </c>
      <c r="H171" s="1042">
        <f t="shared" ref="H171" si="73">H172+H173</f>
        <v>0</v>
      </c>
    </row>
    <row r="172" spans="1:8" ht="18.75" customHeight="1">
      <c r="A172" s="303" t="s">
        <v>644</v>
      </c>
      <c r="B172" s="355" t="s">
        <v>43</v>
      </c>
      <c r="C172" s="356" t="s">
        <v>173</v>
      </c>
      <c r="D172" s="356" t="s">
        <v>643</v>
      </c>
      <c r="E172" s="1043">
        <f t="shared" ref="E172:E173" si="74">SUM(F172:M172)</f>
        <v>0</v>
      </c>
      <c r="F172" s="624">
        <f>СпрМЗ!E150</f>
        <v>0</v>
      </c>
      <c r="G172" s="624">
        <f>СпрЦС!E153</f>
        <v>0</v>
      </c>
      <c r="H172" s="624">
        <f>СпрСД!E161</f>
        <v>0</v>
      </c>
    </row>
    <row r="173" spans="1:8" ht="19.5" customHeight="1">
      <c r="A173" s="303" t="s">
        <v>645</v>
      </c>
      <c r="B173" s="355" t="s">
        <v>43</v>
      </c>
      <c r="C173" s="356" t="s">
        <v>173</v>
      </c>
      <c r="D173" s="356" t="s">
        <v>642</v>
      </c>
      <c r="E173" s="1043">
        <f t="shared" si="74"/>
        <v>0</v>
      </c>
      <c r="F173" s="624">
        <f>СпрМЗ!E151</f>
        <v>0</v>
      </c>
      <c r="G173" s="624">
        <f>СпрЦС!E154</f>
        <v>0</v>
      </c>
      <c r="H173" s="624">
        <f>СпрСД!E162</f>
        <v>0</v>
      </c>
    </row>
    <row r="174" spans="1:8" ht="23.25" customHeight="1">
      <c r="A174" s="311" t="s">
        <v>315</v>
      </c>
      <c r="B174" s="312" t="s">
        <v>316</v>
      </c>
      <c r="C174" s="312" t="s">
        <v>43</v>
      </c>
      <c r="D174" s="312" t="s">
        <v>43</v>
      </c>
      <c r="E174" s="1039">
        <f>E177+E182+E198+E206</f>
        <v>8189972.4800000004</v>
      </c>
      <c r="F174" s="1039">
        <f t="shared" ref="F174:H174" si="75">F177+F182+F198+F206</f>
        <v>8189972.4800000004</v>
      </c>
      <c r="G174" s="1039">
        <f t="shared" si="75"/>
        <v>0</v>
      </c>
      <c r="H174" s="1039">
        <f t="shared" si="75"/>
        <v>0</v>
      </c>
    </row>
    <row r="175" spans="1:8" ht="46.8" hidden="1">
      <c r="A175" s="303" t="s">
        <v>317</v>
      </c>
      <c r="B175" s="355" t="s">
        <v>318</v>
      </c>
      <c r="C175" s="356" t="s">
        <v>319</v>
      </c>
      <c r="D175" s="356" t="s">
        <v>43</v>
      </c>
      <c r="E175" s="1037">
        <f t="shared" ref="E175:E176" si="76">F175+G175</f>
        <v>0</v>
      </c>
      <c r="F175" s="1037">
        <f t="shared" ref="F175:F176" si="77">G175+H175</f>
        <v>0</v>
      </c>
      <c r="G175" s="1037">
        <f t="shared" ref="G175:G176" si="78">H175+I175</f>
        <v>0</v>
      </c>
      <c r="H175" s="1037">
        <f t="shared" ref="H175:H176" si="79">I175+J175</f>
        <v>0</v>
      </c>
    </row>
    <row r="176" spans="1:8" ht="31.2" hidden="1">
      <c r="A176" s="303" t="s">
        <v>320</v>
      </c>
      <c r="B176" s="355" t="s">
        <v>321</v>
      </c>
      <c r="C176" s="356" t="s">
        <v>185</v>
      </c>
      <c r="D176" s="356" t="s">
        <v>43</v>
      </c>
      <c r="E176" s="1037">
        <f t="shared" si="76"/>
        <v>0</v>
      </c>
      <c r="F176" s="1037">
        <f t="shared" si="77"/>
        <v>0</v>
      </c>
      <c r="G176" s="1037">
        <f t="shared" si="78"/>
        <v>0</v>
      </c>
      <c r="H176" s="1037">
        <f t="shared" si="79"/>
        <v>0</v>
      </c>
    </row>
    <row r="177" spans="1:8" ht="51.75" customHeight="1">
      <c r="A177" s="313" t="s">
        <v>322</v>
      </c>
      <c r="B177" s="314" t="s">
        <v>323</v>
      </c>
      <c r="C177" s="314" t="s">
        <v>160</v>
      </c>
      <c r="D177" s="314" t="s">
        <v>43</v>
      </c>
      <c r="E177" s="1042">
        <f>E178+E179+E180+E181</f>
        <v>0</v>
      </c>
      <c r="F177" s="1042">
        <f t="shared" ref="F177" si="80">F178+F179+F180+F181</f>
        <v>0</v>
      </c>
      <c r="G177" s="1042">
        <f t="shared" ref="G177" si="81">G178+G179+G180+G181</f>
        <v>0</v>
      </c>
      <c r="H177" s="1042">
        <f t="shared" ref="H177" si="82">H178+H179+H180+H181</f>
        <v>0</v>
      </c>
    </row>
    <row r="178" spans="1:8" ht="21" customHeight="1">
      <c r="A178" s="302" t="s">
        <v>646</v>
      </c>
      <c r="B178" s="355" t="s">
        <v>43</v>
      </c>
      <c r="C178" s="356" t="s">
        <v>160</v>
      </c>
      <c r="D178" s="356" t="s">
        <v>647</v>
      </c>
      <c r="E178" s="1043">
        <f t="shared" ref="E178:E181" si="83">SUM(F178:M178)</f>
        <v>0</v>
      </c>
      <c r="F178" s="624">
        <f>СпрМЗ!E156</f>
        <v>0</v>
      </c>
      <c r="G178" s="624">
        <f>СпрЦС!E159</f>
        <v>0</v>
      </c>
      <c r="H178" s="624">
        <f>СпрСД!E167</f>
        <v>0</v>
      </c>
    </row>
    <row r="179" spans="1:8" ht="19.5" customHeight="1">
      <c r="A179" s="303" t="s">
        <v>39</v>
      </c>
      <c r="B179" s="355" t="s">
        <v>43</v>
      </c>
      <c r="C179" s="356" t="s">
        <v>160</v>
      </c>
      <c r="D179" s="356" t="s">
        <v>56</v>
      </c>
      <c r="E179" s="1043">
        <f t="shared" si="83"/>
        <v>0</v>
      </c>
      <c r="F179" s="624">
        <f>СпрМЗ!E157</f>
        <v>0</v>
      </c>
      <c r="G179" s="624">
        <f>СпрЦС!E160</f>
        <v>0</v>
      </c>
      <c r="H179" s="624">
        <f>СпрСД!E168</f>
        <v>0</v>
      </c>
    </row>
    <row r="180" spans="1:8" ht="20.25" customHeight="1">
      <c r="A180" s="303" t="s">
        <v>179</v>
      </c>
      <c r="B180" s="355" t="s">
        <v>43</v>
      </c>
      <c r="C180" s="356" t="s">
        <v>160</v>
      </c>
      <c r="D180" s="356" t="s">
        <v>648</v>
      </c>
      <c r="E180" s="1043">
        <f t="shared" si="83"/>
        <v>0</v>
      </c>
      <c r="F180" s="624">
        <f>СпрМЗ!E158</f>
        <v>0</v>
      </c>
      <c r="G180" s="624">
        <f>СпрЦС!E161</f>
        <v>0</v>
      </c>
      <c r="H180" s="624">
        <f>СпрСД!E169</f>
        <v>0</v>
      </c>
    </row>
    <row r="181" spans="1:8" ht="31.2">
      <c r="A181" s="303" t="s">
        <v>650</v>
      </c>
      <c r="B181" s="355" t="s">
        <v>43</v>
      </c>
      <c r="C181" s="356" t="s">
        <v>160</v>
      </c>
      <c r="D181" s="356" t="s">
        <v>649</v>
      </c>
      <c r="E181" s="1043">
        <f t="shared" si="83"/>
        <v>0</v>
      </c>
      <c r="F181" s="624">
        <f>СпрМЗ!E159</f>
        <v>0</v>
      </c>
      <c r="G181" s="624">
        <f>СпрЦС!E162</f>
        <v>0</v>
      </c>
      <c r="H181" s="624">
        <f>СпрСД!E170</f>
        <v>0</v>
      </c>
    </row>
    <row r="182" spans="1:8" ht="17.399999999999999">
      <c r="A182" s="313" t="s">
        <v>324</v>
      </c>
      <c r="B182" s="314" t="s">
        <v>325</v>
      </c>
      <c r="C182" s="314" t="s">
        <v>159</v>
      </c>
      <c r="D182" s="314" t="s">
        <v>43</v>
      </c>
      <c r="E182" s="1042">
        <f>SUM(E183:E197)</f>
        <v>4684646.7200000007</v>
      </c>
      <c r="F182" s="1042">
        <f t="shared" ref="F182" si="84">SUM(F183:F197)</f>
        <v>4684646.7200000007</v>
      </c>
      <c r="G182" s="1042">
        <f t="shared" ref="G182" si="85">SUM(G183:G197)</f>
        <v>0</v>
      </c>
      <c r="H182" s="1042">
        <f t="shared" ref="H182" si="86">SUM(H183:H197)</f>
        <v>0</v>
      </c>
    </row>
    <row r="183" spans="1:8" ht="18">
      <c r="A183" s="302" t="s">
        <v>38</v>
      </c>
      <c r="B183" s="355" t="s">
        <v>43</v>
      </c>
      <c r="C183" s="356" t="s">
        <v>159</v>
      </c>
      <c r="D183" s="356" t="s">
        <v>62</v>
      </c>
      <c r="E183" s="1043">
        <f t="shared" ref="E183:E197" si="87">SUM(F183:M183)</f>
        <v>121920</v>
      </c>
      <c r="F183" s="624">
        <f>СпрМЗ!E161</f>
        <v>121920</v>
      </c>
      <c r="G183" s="624">
        <f>СпрЦС!E164</f>
        <v>0</v>
      </c>
      <c r="H183" s="624">
        <f>СпрСД!E172</f>
        <v>0</v>
      </c>
    </row>
    <row r="184" spans="1:8" ht="18">
      <c r="A184" s="303" t="s">
        <v>651</v>
      </c>
      <c r="B184" s="355" t="s">
        <v>43</v>
      </c>
      <c r="C184" s="356" t="s">
        <v>159</v>
      </c>
      <c r="D184" s="356" t="s">
        <v>63</v>
      </c>
      <c r="E184" s="1043">
        <f t="shared" si="87"/>
        <v>0</v>
      </c>
      <c r="F184" s="624">
        <f>СпрМЗ!E162</f>
        <v>0</v>
      </c>
      <c r="G184" s="624">
        <f>СпрЦС!E165</f>
        <v>0</v>
      </c>
      <c r="H184" s="624">
        <f>СпрСД!E173</f>
        <v>0</v>
      </c>
    </row>
    <row r="185" spans="1:8" ht="18">
      <c r="A185" s="303" t="s">
        <v>652</v>
      </c>
      <c r="B185" s="355" t="s">
        <v>43</v>
      </c>
      <c r="C185" s="356" t="s">
        <v>159</v>
      </c>
      <c r="D185" s="356" t="s">
        <v>653</v>
      </c>
      <c r="E185" s="1043">
        <f t="shared" si="87"/>
        <v>320108.7</v>
      </c>
      <c r="F185" s="624">
        <f>СпрМЗ!E163</f>
        <v>320108.7</v>
      </c>
      <c r="G185" s="624">
        <f>СпрЦС!E166</f>
        <v>0</v>
      </c>
      <c r="H185" s="624">
        <f>СпрСД!E174</f>
        <v>0</v>
      </c>
    </row>
    <row r="186" spans="1:8" ht="18">
      <c r="A186" s="302" t="s">
        <v>646</v>
      </c>
      <c r="B186" s="355" t="s">
        <v>43</v>
      </c>
      <c r="C186" s="356" t="s">
        <v>159</v>
      </c>
      <c r="D186" s="356" t="s">
        <v>647</v>
      </c>
      <c r="E186" s="1043">
        <f t="shared" si="87"/>
        <v>148643.22</v>
      </c>
      <c r="F186" s="624">
        <f>СпрМЗ!E164</f>
        <v>148643.22</v>
      </c>
      <c r="G186" s="624">
        <f>СпрЦС!E167</f>
        <v>0</v>
      </c>
      <c r="H186" s="624">
        <f>СпрСД!E175</f>
        <v>0</v>
      </c>
    </row>
    <row r="187" spans="1:8" ht="18">
      <c r="A187" s="303" t="s">
        <v>39</v>
      </c>
      <c r="B187" s="355" t="s">
        <v>43</v>
      </c>
      <c r="C187" s="356" t="s">
        <v>159</v>
      </c>
      <c r="D187" s="356" t="s">
        <v>56</v>
      </c>
      <c r="E187" s="1043">
        <f t="shared" si="87"/>
        <v>3538152.3200000003</v>
      </c>
      <c r="F187" s="624">
        <f>СпрМЗ!E165</f>
        <v>3538152.3200000003</v>
      </c>
      <c r="G187" s="624">
        <f>СпрЦС!E168</f>
        <v>0</v>
      </c>
      <c r="H187" s="624">
        <f>СпрСД!E176</f>
        <v>0</v>
      </c>
    </row>
    <row r="188" spans="1:8" ht="18">
      <c r="A188" s="303" t="s">
        <v>178</v>
      </c>
      <c r="B188" s="355" t="s">
        <v>43</v>
      </c>
      <c r="C188" s="356" t="s">
        <v>159</v>
      </c>
      <c r="D188" s="356" t="s">
        <v>654</v>
      </c>
      <c r="E188" s="1043">
        <f t="shared" si="87"/>
        <v>3325</v>
      </c>
      <c r="F188" s="624">
        <f>СпрМЗ!E166</f>
        <v>3325</v>
      </c>
      <c r="G188" s="624">
        <f>СпрЦС!E169</f>
        <v>0</v>
      </c>
      <c r="H188" s="624">
        <f>СпрСД!E177</f>
        <v>0</v>
      </c>
    </row>
    <row r="189" spans="1:8" ht="18">
      <c r="A189" s="303" t="s">
        <v>655</v>
      </c>
      <c r="B189" s="355" t="s">
        <v>43</v>
      </c>
      <c r="C189" s="356" t="s">
        <v>159</v>
      </c>
      <c r="D189" s="356" t="s">
        <v>30</v>
      </c>
      <c r="E189" s="1043">
        <f t="shared" si="87"/>
        <v>552497.48</v>
      </c>
      <c r="F189" s="624">
        <f>СпрМЗ!E167</f>
        <v>552497.48</v>
      </c>
      <c r="G189" s="624">
        <f>СпрЦС!E170</f>
        <v>0</v>
      </c>
      <c r="H189" s="624">
        <f>СпрСД!E178</f>
        <v>0</v>
      </c>
    </row>
    <row r="190" spans="1:8" ht="30.75" customHeight="1">
      <c r="A190" s="303" t="s">
        <v>656</v>
      </c>
      <c r="B190" s="355" t="s">
        <v>43</v>
      </c>
      <c r="C190" s="356" t="s">
        <v>159</v>
      </c>
      <c r="D190" s="356" t="s">
        <v>657</v>
      </c>
      <c r="E190" s="1043">
        <f t="shared" si="87"/>
        <v>0</v>
      </c>
      <c r="F190" s="624">
        <f>СпрМЗ!E168</f>
        <v>0</v>
      </c>
      <c r="G190" s="624">
        <f>СпрЦС!E171</f>
        <v>0</v>
      </c>
      <c r="H190" s="624">
        <f>СпрСД!E179</f>
        <v>0</v>
      </c>
    </row>
    <row r="191" spans="1:8" ht="18.75" customHeight="1">
      <c r="A191" s="318" t="s">
        <v>180</v>
      </c>
      <c r="B191" s="355" t="s">
        <v>43</v>
      </c>
      <c r="C191" s="356" t="s">
        <v>159</v>
      </c>
      <c r="D191" s="356" t="s">
        <v>184</v>
      </c>
      <c r="E191" s="1043">
        <f t="shared" si="87"/>
        <v>0</v>
      </c>
      <c r="F191" s="624">
        <f>СпрМЗ!E169</f>
        <v>0</v>
      </c>
      <c r="G191" s="624">
        <f>СпрЦС!E172</f>
        <v>0</v>
      </c>
      <c r="H191" s="624">
        <f>СпрСД!E180</f>
        <v>0</v>
      </c>
    </row>
    <row r="192" spans="1:8" ht="19.5" customHeight="1">
      <c r="A192" s="318" t="s">
        <v>181</v>
      </c>
      <c r="B192" s="355" t="s">
        <v>43</v>
      </c>
      <c r="C192" s="356" t="s">
        <v>159</v>
      </c>
      <c r="D192" s="356" t="s">
        <v>658</v>
      </c>
      <c r="E192" s="1043">
        <f t="shared" si="87"/>
        <v>0</v>
      </c>
      <c r="F192" s="624">
        <f>СпрМЗ!E170</f>
        <v>0</v>
      </c>
      <c r="G192" s="624">
        <f>СпрЦС!E173</f>
        <v>0</v>
      </c>
      <c r="H192" s="624">
        <f>СпрСД!E181</f>
        <v>0</v>
      </c>
    </row>
    <row r="193" spans="1:8" ht="21" customHeight="1">
      <c r="A193" s="318" t="s">
        <v>182</v>
      </c>
      <c r="B193" s="355" t="s">
        <v>43</v>
      </c>
      <c r="C193" s="356" t="s">
        <v>159</v>
      </c>
      <c r="D193" s="356" t="s">
        <v>659</v>
      </c>
      <c r="E193" s="1043">
        <f t="shared" si="87"/>
        <v>0</v>
      </c>
      <c r="F193" s="624">
        <f>СпрМЗ!E171</f>
        <v>0</v>
      </c>
      <c r="G193" s="624">
        <f>СпрЦС!E174</f>
        <v>0</v>
      </c>
      <c r="H193" s="624">
        <f>СпрСД!E182</f>
        <v>0</v>
      </c>
    </row>
    <row r="194" spans="1:8" ht="18">
      <c r="A194" s="318" t="s">
        <v>183</v>
      </c>
      <c r="B194" s="355" t="s">
        <v>43</v>
      </c>
      <c r="C194" s="356" t="s">
        <v>159</v>
      </c>
      <c r="D194" s="356" t="s">
        <v>660</v>
      </c>
      <c r="E194" s="1043">
        <f t="shared" si="87"/>
        <v>0</v>
      </c>
      <c r="F194" s="624">
        <f>СпрМЗ!E172</f>
        <v>0</v>
      </c>
      <c r="G194" s="624">
        <f>СпрЦС!E175</f>
        <v>0</v>
      </c>
      <c r="H194" s="624">
        <f>СпрСД!E183</f>
        <v>0</v>
      </c>
    </row>
    <row r="195" spans="1:8" ht="19.5" customHeight="1">
      <c r="A195" s="318" t="s">
        <v>661</v>
      </c>
      <c r="B195" s="355" t="s">
        <v>43</v>
      </c>
      <c r="C195" s="356" t="s">
        <v>159</v>
      </c>
      <c r="D195" s="356" t="s">
        <v>662</v>
      </c>
      <c r="E195" s="1043">
        <f t="shared" si="87"/>
        <v>0</v>
      </c>
      <c r="F195" s="624">
        <f>СпрМЗ!E173</f>
        <v>0</v>
      </c>
      <c r="G195" s="624">
        <f>СпрЦС!E176</f>
        <v>0</v>
      </c>
      <c r="H195" s="624">
        <f>СпрСД!E184</f>
        <v>0</v>
      </c>
    </row>
    <row r="196" spans="1:8" ht="38.25" customHeight="1">
      <c r="A196" s="318" t="s">
        <v>663</v>
      </c>
      <c r="B196" s="355" t="s">
        <v>43</v>
      </c>
      <c r="C196" s="356" t="s">
        <v>159</v>
      </c>
      <c r="D196" s="356" t="s">
        <v>664</v>
      </c>
      <c r="E196" s="1043">
        <f t="shared" si="87"/>
        <v>0</v>
      </c>
      <c r="F196" s="624">
        <f>СпрМЗ!E174</f>
        <v>0</v>
      </c>
      <c r="G196" s="624">
        <f>СпрЦС!E177</f>
        <v>0</v>
      </c>
      <c r="H196" s="624">
        <f>СпрСД!E185</f>
        <v>0</v>
      </c>
    </row>
    <row r="197" spans="1:8" ht="21" customHeight="1">
      <c r="A197" s="318" t="s">
        <v>665</v>
      </c>
      <c r="B197" s="355" t="s">
        <v>43</v>
      </c>
      <c r="C197" s="356" t="s">
        <v>159</v>
      </c>
      <c r="D197" s="356" t="s">
        <v>293</v>
      </c>
      <c r="E197" s="1043">
        <f t="shared" si="87"/>
        <v>0</v>
      </c>
      <c r="F197" s="624">
        <f>СпрМЗ!E175</f>
        <v>0</v>
      </c>
      <c r="G197" s="624">
        <f>СпрЦС!E178</f>
        <v>0</v>
      </c>
      <c r="H197" s="624">
        <f>СпрСД!E186</f>
        <v>0</v>
      </c>
    </row>
    <row r="198" spans="1:8" ht="32.25" customHeight="1">
      <c r="A198" s="313" t="s">
        <v>327</v>
      </c>
      <c r="B198" s="314" t="s">
        <v>328</v>
      </c>
      <c r="C198" s="314" t="s">
        <v>61</v>
      </c>
      <c r="D198" s="314" t="s">
        <v>43</v>
      </c>
      <c r="E198" s="1042">
        <f>E199+E200</f>
        <v>0</v>
      </c>
      <c r="F198" s="1042">
        <f t="shared" ref="F198" si="88">F199+F200</f>
        <v>0</v>
      </c>
      <c r="G198" s="1042">
        <f t="shared" ref="G198" si="89">G199+G200</f>
        <v>0</v>
      </c>
      <c r="H198" s="1042">
        <f t="shared" ref="H198" si="90">H199+H200</f>
        <v>0</v>
      </c>
    </row>
    <row r="199" spans="1:8" ht="21.75" customHeight="1">
      <c r="A199" s="303" t="s">
        <v>39</v>
      </c>
      <c r="B199" s="355" t="s">
        <v>43</v>
      </c>
      <c r="C199" s="356" t="s">
        <v>61</v>
      </c>
      <c r="D199" s="356" t="s">
        <v>56</v>
      </c>
      <c r="E199" s="1043">
        <f t="shared" ref="E199:E200" si="91">SUM(F199:M199)</f>
        <v>0</v>
      </c>
      <c r="F199" s="624">
        <f>СпрМЗ!E177</f>
        <v>0</v>
      </c>
      <c r="G199" s="624">
        <f>СпрЦС!E180</f>
        <v>0</v>
      </c>
      <c r="H199" s="624">
        <f>СпрСД!E188</f>
        <v>0</v>
      </c>
    </row>
    <row r="200" spans="1:8" ht="23.25" customHeight="1">
      <c r="A200" s="318" t="s">
        <v>180</v>
      </c>
      <c r="B200" s="355" t="s">
        <v>43</v>
      </c>
      <c r="C200" s="356" t="s">
        <v>61</v>
      </c>
      <c r="D200" s="356" t="s">
        <v>184</v>
      </c>
      <c r="E200" s="1043">
        <f t="shared" si="91"/>
        <v>0</v>
      </c>
      <c r="F200" s="624">
        <f>СпрМЗ!E178</f>
        <v>0</v>
      </c>
      <c r="G200" s="624">
        <f>СпрЦС!E181</f>
        <v>0</v>
      </c>
      <c r="H200" s="624">
        <f>СпрСД!E189</f>
        <v>0</v>
      </c>
    </row>
    <row r="201" spans="1:8" ht="31.2" hidden="1">
      <c r="A201" s="303" t="s">
        <v>329</v>
      </c>
      <c r="B201" s="355" t="s">
        <v>330</v>
      </c>
      <c r="C201" s="356" t="s">
        <v>32</v>
      </c>
      <c r="D201" s="356"/>
      <c r="E201" s="1037">
        <f t="shared" ref="E201:E203" si="92">F201+G201</f>
        <v>0</v>
      </c>
      <c r="F201" s="624"/>
      <c r="G201" s="624"/>
      <c r="H201" s="624"/>
    </row>
    <row r="202" spans="1:8" ht="46.8" hidden="1">
      <c r="A202" s="303" t="s">
        <v>331</v>
      </c>
      <c r="B202" s="355" t="s">
        <v>332</v>
      </c>
      <c r="C202" s="356" t="s">
        <v>333</v>
      </c>
      <c r="D202" s="356"/>
      <c r="E202" s="1037">
        <f t="shared" si="92"/>
        <v>0</v>
      </c>
      <c r="F202" s="624"/>
      <c r="G202" s="624"/>
      <c r="H202" s="624"/>
    </row>
    <row r="203" spans="1:8" ht="31.2" hidden="1">
      <c r="A203" s="303" t="s">
        <v>334</v>
      </c>
      <c r="B203" s="355" t="s">
        <v>335</v>
      </c>
      <c r="C203" s="356" t="s">
        <v>336</v>
      </c>
      <c r="D203" s="356"/>
      <c r="E203" s="1037">
        <f t="shared" si="92"/>
        <v>0</v>
      </c>
      <c r="F203" s="624"/>
      <c r="G203" s="624"/>
      <c r="H203" s="624"/>
    </row>
    <row r="204" spans="1:8" s="369" customFormat="1" ht="55.5" customHeight="1">
      <c r="A204" s="313" t="s">
        <v>1038</v>
      </c>
      <c r="B204" s="314" t="s">
        <v>330</v>
      </c>
      <c r="C204" s="314" t="s">
        <v>1042</v>
      </c>
      <c r="D204" s="314" t="s">
        <v>43</v>
      </c>
      <c r="E204" s="1045">
        <f>E205</f>
        <v>0</v>
      </c>
      <c r="F204" s="1045">
        <f t="shared" ref="F204" si="93">F205</f>
        <v>0</v>
      </c>
      <c r="G204" s="1045">
        <f t="shared" ref="G204" si="94">G205</f>
        <v>0</v>
      </c>
      <c r="H204" s="1045">
        <f t="shared" ref="H204" si="95">H205</f>
        <v>0</v>
      </c>
    </row>
    <row r="205" spans="1:8" s="369" customFormat="1" ht="70.5" customHeight="1">
      <c r="A205" s="303" t="s">
        <v>1045</v>
      </c>
      <c r="B205" s="931" t="s">
        <v>43</v>
      </c>
      <c r="C205" s="932" t="s">
        <v>1042</v>
      </c>
      <c r="D205" s="932"/>
      <c r="E205" s="1046">
        <f>F205+G205+H205</f>
        <v>0</v>
      </c>
      <c r="F205" s="1047">
        <f>СпрМЗ!E183</f>
        <v>0</v>
      </c>
      <c r="G205" s="1047">
        <f>СпрЦС!E186</f>
        <v>0</v>
      </c>
      <c r="H205" s="1047">
        <f>СпрСД!E194</f>
        <v>0</v>
      </c>
    </row>
    <row r="206" spans="1:8" s="817" customFormat="1" ht="19.5" customHeight="1">
      <c r="A206" s="313" t="s">
        <v>1015</v>
      </c>
      <c r="B206" s="314" t="s">
        <v>330</v>
      </c>
      <c r="C206" s="314" t="s">
        <v>1016</v>
      </c>
      <c r="D206" s="314" t="s">
        <v>43</v>
      </c>
      <c r="E206" s="1045">
        <f>E207</f>
        <v>3505325.76</v>
      </c>
      <c r="F206" s="1045">
        <f>F207</f>
        <v>3505325.76</v>
      </c>
      <c r="G206" s="1045">
        <f>G207</f>
        <v>0</v>
      </c>
      <c r="H206" s="1045">
        <f>H207</f>
        <v>0</v>
      </c>
    </row>
    <row r="207" spans="1:8" s="817" customFormat="1" ht="27" customHeight="1">
      <c r="A207" s="303" t="s">
        <v>652</v>
      </c>
      <c r="B207" s="750" t="s">
        <v>43</v>
      </c>
      <c r="C207" s="751" t="s">
        <v>1016</v>
      </c>
      <c r="D207" s="751" t="s">
        <v>653</v>
      </c>
      <c r="E207" s="1046">
        <f>F207+G207+H207</f>
        <v>3505325.76</v>
      </c>
      <c r="F207" s="1047">
        <f>СпрМЗ!E185</f>
        <v>3505325.76</v>
      </c>
      <c r="G207" s="1047">
        <v>0</v>
      </c>
      <c r="H207" s="1047">
        <f>[1]СпрСД!E197</f>
        <v>0</v>
      </c>
    </row>
    <row r="208" spans="1:8" ht="18.75" customHeight="1">
      <c r="A208" s="319" t="s">
        <v>337</v>
      </c>
      <c r="B208" s="320" t="s">
        <v>338</v>
      </c>
      <c r="C208" s="320" t="s">
        <v>21</v>
      </c>
      <c r="D208" s="320" t="s">
        <v>43</v>
      </c>
      <c r="E208" s="1048">
        <f>E209+E210+E211</f>
        <v>0</v>
      </c>
      <c r="F208" s="1048">
        <f t="shared" ref="F208" si="96">F209+F210+F211</f>
        <v>0</v>
      </c>
      <c r="G208" s="1048">
        <f t="shared" ref="G208" si="97">G209+G210+G211</f>
        <v>0</v>
      </c>
      <c r="H208" s="1048">
        <f t="shared" ref="H208" si="98">H209+H210+H211</f>
        <v>0</v>
      </c>
    </row>
    <row r="209" spans="1:8" ht="18">
      <c r="A209" s="303" t="s">
        <v>667</v>
      </c>
      <c r="B209" s="355" t="s">
        <v>340</v>
      </c>
      <c r="C209" s="356" t="s">
        <v>43</v>
      </c>
      <c r="D209" s="356" t="s">
        <v>43</v>
      </c>
      <c r="E209" s="1043">
        <f t="shared" ref="E209:E211" si="99">SUM(F209:M209)</f>
        <v>0</v>
      </c>
      <c r="F209" s="624">
        <v>0</v>
      </c>
      <c r="G209" s="624">
        <v>0</v>
      </c>
      <c r="H209" s="624">
        <v>0</v>
      </c>
    </row>
    <row r="210" spans="1:8" ht="18">
      <c r="A210" s="303" t="s">
        <v>341</v>
      </c>
      <c r="B210" s="355" t="s">
        <v>342</v>
      </c>
      <c r="C210" s="356" t="s">
        <v>43</v>
      </c>
      <c r="D210" s="356" t="s">
        <v>43</v>
      </c>
      <c r="E210" s="1043">
        <f t="shared" si="99"/>
        <v>0</v>
      </c>
      <c r="F210" s="624">
        <v>0</v>
      </c>
      <c r="G210" s="624">
        <v>0</v>
      </c>
      <c r="H210" s="624">
        <v>0</v>
      </c>
    </row>
    <row r="211" spans="1:8" ht="18">
      <c r="A211" s="303" t="s">
        <v>343</v>
      </c>
      <c r="B211" s="355" t="s">
        <v>344</v>
      </c>
      <c r="C211" s="356" t="s">
        <v>43</v>
      </c>
      <c r="D211" s="356" t="s">
        <v>43</v>
      </c>
      <c r="E211" s="1043">
        <f t="shared" si="99"/>
        <v>0</v>
      </c>
      <c r="F211" s="624">
        <v>0</v>
      </c>
      <c r="G211" s="624">
        <v>0</v>
      </c>
      <c r="H211" s="624">
        <v>0</v>
      </c>
    </row>
    <row r="212" spans="1:8" ht="17.399999999999999">
      <c r="A212" s="319" t="s">
        <v>345</v>
      </c>
      <c r="B212" s="320" t="s">
        <v>346</v>
      </c>
      <c r="C212" s="320" t="s">
        <v>43</v>
      </c>
      <c r="D212" s="320" t="s">
        <v>43</v>
      </c>
      <c r="E212" s="1048">
        <f>E213</f>
        <v>0</v>
      </c>
      <c r="F212" s="1048">
        <f t="shared" ref="F212" si="100">F213</f>
        <v>0</v>
      </c>
      <c r="G212" s="1048">
        <f t="shared" ref="G212" si="101">G213</f>
        <v>0</v>
      </c>
      <c r="H212" s="1048">
        <f t="shared" ref="H212" si="102">H213</f>
        <v>0</v>
      </c>
    </row>
    <row r="213" spans="1:8" ht="23.25" customHeight="1">
      <c r="A213" s="303" t="s">
        <v>668</v>
      </c>
      <c r="B213" s="355" t="s">
        <v>348</v>
      </c>
      <c r="C213" s="356" t="s">
        <v>349</v>
      </c>
      <c r="D213" s="356" t="s">
        <v>43</v>
      </c>
      <c r="E213" s="1043">
        <f>SUM(F213:M213)</f>
        <v>0</v>
      </c>
      <c r="F213" s="624">
        <v>0</v>
      </c>
      <c r="G213" s="624">
        <v>0</v>
      </c>
      <c r="H213" s="624">
        <v>0</v>
      </c>
    </row>
    <row r="214" spans="1:8">
      <c r="E214" s="566">
        <f>E122+E124-E138</f>
        <v>0</v>
      </c>
      <c r="F214" s="566">
        <f>F122+F124-F138</f>
        <v>0</v>
      </c>
      <c r="G214" s="566">
        <f t="shared" ref="G214:H214" si="103">G122+G124-G138</f>
        <v>0</v>
      </c>
      <c r="H214" s="566">
        <f t="shared" si="103"/>
        <v>0</v>
      </c>
    </row>
    <row r="215" spans="1:8">
      <c r="A215" s="13"/>
      <c r="B215" s="1"/>
      <c r="C215" s="2"/>
      <c r="D215" s="2"/>
      <c r="E215" s="28"/>
      <c r="F215" s="5"/>
      <c r="G215" s="6"/>
    </row>
    <row r="216" spans="1:8" ht="15.6">
      <c r="A216" s="12" t="s">
        <v>42</v>
      </c>
      <c r="B216" s="1"/>
      <c r="C216" s="2"/>
      <c r="D216" s="2"/>
      <c r="E216" s="29"/>
      <c r="F216" s="2048" t="str">
        <f>F108</f>
        <v>Кондакова Е.В.</v>
      </c>
      <c r="G216" s="2048"/>
    </row>
    <row r="217" spans="1:8">
      <c r="A217" s="13"/>
      <c r="B217" s="1"/>
      <c r="C217" s="2"/>
      <c r="D217" s="2"/>
      <c r="E217" s="30" t="s">
        <v>41</v>
      </c>
      <c r="F217" s="2049" t="s">
        <v>12</v>
      </c>
      <c r="G217" s="2049"/>
    </row>
    <row r="218" spans="1:8" ht="15.6">
      <c r="A218" s="2055" t="s">
        <v>1060</v>
      </c>
      <c r="B218" s="2055"/>
      <c r="C218" s="2055"/>
      <c r="D218" s="2055"/>
      <c r="E218" s="2055"/>
      <c r="F218" s="2055"/>
      <c r="G218" s="2055"/>
      <c r="H218" s="2055"/>
    </row>
    <row r="219" spans="1:8" ht="21.75" customHeight="1">
      <c r="A219" s="2060" t="s">
        <v>730</v>
      </c>
      <c r="B219" s="2060"/>
      <c r="C219" s="2060"/>
      <c r="D219" s="2060"/>
      <c r="E219" s="2060"/>
      <c r="F219" s="2060"/>
      <c r="G219" s="2060"/>
      <c r="H219" s="2060"/>
    </row>
    <row r="220" spans="1:8" ht="15.6">
      <c r="A220" s="2060"/>
      <c r="B220" s="2060"/>
      <c r="C220" s="2060"/>
      <c r="D220" s="2060"/>
      <c r="E220" s="2060"/>
      <c r="F220" s="2060"/>
      <c r="G220" s="2060"/>
      <c r="H220" s="2060"/>
    </row>
    <row r="221" spans="1:8" ht="15.6">
      <c r="A221" s="2052" t="str">
        <f>A113</f>
        <v>Муниципальное бюджетное общеобразовательное учреждение "Кингисеппская средняя общеобразовательная школа № 4"</v>
      </c>
      <c r="B221" s="2052"/>
      <c r="C221" s="2052"/>
      <c r="D221" s="2052"/>
      <c r="E221" s="2052"/>
      <c r="F221" s="2052"/>
      <c r="G221" s="2052"/>
      <c r="H221" s="2052"/>
    </row>
    <row r="222" spans="1:8">
      <c r="A222" s="2053" t="s">
        <v>48</v>
      </c>
      <c r="B222" s="2053"/>
      <c r="C222" s="2053"/>
      <c r="D222" s="2053"/>
      <c r="E222" s="2053"/>
      <c r="F222" s="2053"/>
      <c r="G222" s="2053"/>
      <c r="H222" s="2053"/>
    </row>
    <row r="223" spans="1:8">
      <c r="A223" s="2054"/>
      <c r="B223" s="2054"/>
      <c r="C223" s="2054"/>
      <c r="D223" s="2054"/>
      <c r="E223" s="2054"/>
      <c r="F223" s="2054"/>
      <c r="G223" s="2054"/>
      <c r="H223" s="2054"/>
    </row>
    <row r="224" spans="1:8" ht="15.6">
      <c r="A224" s="2055" t="s">
        <v>162</v>
      </c>
      <c r="B224" s="2055"/>
      <c r="C224" s="2055"/>
      <c r="D224" s="2055"/>
      <c r="E224" s="2055"/>
      <c r="F224" s="2055"/>
      <c r="G224" s="2055"/>
      <c r="H224" s="2055"/>
    </row>
    <row r="225" spans="1:13" ht="15.6">
      <c r="A225" s="354"/>
      <c r="B225" s="354"/>
      <c r="C225" s="354"/>
      <c r="D225" s="354"/>
      <c r="E225" s="354"/>
      <c r="F225" s="354"/>
    </row>
    <row r="226" spans="1:13" ht="33.75" customHeight="1">
      <c r="A226" s="2056" t="s">
        <v>0</v>
      </c>
      <c r="B226" s="2056" t="s">
        <v>1</v>
      </c>
      <c r="C226" s="2057" t="s">
        <v>16</v>
      </c>
      <c r="D226" s="2056" t="s">
        <v>60</v>
      </c>
      <c r="E226" s="2058" t="s">
        <v>36</v>
      </c>
      <c r="F226" s="2059" t="s">
        <v>17</v>
      </c>
      <c r="G226" s="2059"/>
      <c r="H226" s="2059"/>
      <c r="I226" s="390"/>
      <c r="J226" s="390"/>
      <c r="K226" s="390"/>
      <c r="L226" s="390"/>
      <c r="M226" s="390"/>
    </row>
    <row r="227" spans="1:13" ht="15.75" customHeight="1">
      <c r="A227" s="2056"/>
      <c r="B227" s="2056"/>
      <c r="C227" s="2057"/>
      <c r="D227" s="2056"/>
      <c r="E227" s="2058"/>
      <c r="F227" s="2059" t="s">
        <v>2</v>
      </c>
      <c r="G227" s="2059"/>
      <c r="H227" s="2059"/>
      <c r="I227" s="390"/>
      <c r="J227" s="390"/>
      <c r="K227" s="390"/>
      <c r="L227" s="390"/>
      <c r="M227" s="390"/>
    </row>
    <row r="228" spans="1:13" ht="70.5" customHeight="1">
      <c r="A228" s="2056"/>
      <c r="B228" s="2056"/>
      <c r="C228" s="2057"/>
      <c r="D228" s="2056"/>
      <c r="E228" s="2058"/>
      <c r="F228" s="394" t="s">
        <v>18</v>
      </c>
      <c r="G228" s="394" t="s">
        <v>727</v>
      </c>
      <c r="H228" s="394" t="s">
        <v>726</v>
      </c>
      <c r="I228" s="390"/>
      <c r="J228" s="390"/>
      <c r="K228" s="390"/>
      <c r="L228" s="390"/>
      <c r="M228" s="390"/>
    </row>
    <row r="229" spans="1:13" ht="15.75" customHeight="1">
      <c r="A229" s="391" t="s">
        <v>228</v>
      </c>
      <c r="B229" s="392" t="s">
        <v>3</v>
      </c>
      <c r="C229" s="392" t="s">
        <v>229</v>
      </c>
      <c r="D229" s="392" t="s">
        <v>35</v>
      </c>
      <c r="E229" s="392" t="s">
        <v>4</v>
      </c>
      <c r="F229" s="392" t="s">
        <v>5</v>
      </c>
      <c r="G229" s="393">
        <v>7</v>
      </c>
      <c r="H229" s="393">
        <v>8</v>
      </c>
    </row>
    <row r="230" spans="1:13" ht="18" customHeight="1">
      <c r="A230" s="303" t="s">
        <v>230</v>
      </c>
      <c r="B230" s="355" t="s">
        <v>231</v>
      </c>
      <c r="C230" s="356" t="s">
        <v>43</v>
      </c>
      <c r="D230" s="361">
        <v>510</v>
      </c>
      <c r="E230" s="1037">
        <f>F230+G230+H230</f>
        <v>0</v>
      </c>
      <c r="F230" s="624">
        <f>СпрМЗ!E208</f>
        <v>0</v>
      </c>
      <c r="G230" s="624">
        <f>СпрЦС!E211</f>
        <v>0</v>
      </c>
      <c r="H230" s="624">
        <f>СпрСД!E219</f>
        <v>0</v>
      </c>
    </row>
    <row r="231" spans="1:13" ht="18.75" customHeight="1">
      <c r="A231" s="303" t="s">
        <v>232</v>
      </c>
      <c r="B231" s="355" t="s">
        <v>233</v>
      </c>
      <c r="C231" s="356" t="s">
        <v>43</v>
      </c>
      <c r="D231" s="361">
        <v>610</v>
      </c>
      <c r="E231" s="1037">
        <f>F231+G231+H231</f>
        <v>0</v>
      </c>
      <c r="F231" s="624">
        <f>СпрМЗ!E209</f>
        <v>0</v>
      </c>
      <c r="G231" s="624">
        <f>СпрЦС!E212</f>
        <v>0</v>
      </c>
      <c r="H231" s="624">
        <f>СпрСД!E220</f>
        <v>0</v>
      </c>
    </row>
    <row r="232" spans="1:13" ht="29.25" customHeight="1">
      <c r="A232" s="360" t="s">
        <v>234</v>
      </c>
      <c r="B232" s="307" t="s">
        <v>235</v>
      </c>
      <c r="C232" s="307" t="s">
        <v>43</v>
      </c>
      <c r="D232" s="423" t="s">
        <v>43</v>
      </c>
      <c r="E232" s="1038">
        <f>E233+E236+E237+E242+E243+E244</f>
        <v>67669020</v>
      </c>
      <c r="F232" s="1038">
        <f t="shared" ref="F232:H232" si="104">F233+F236+F237+F242+F243+F244</f>
        <v>67669020</v>
      </c>
      <c r="G232" s="1038">
        <f t="shared" si="104"/>
        <v>0</v>
      </c>
      <c r="H232" s="1038">
        <f t="shared" si="104"/>
        <v>0</v>
      </c>
    </row>
    <row r="233" spans="1:13" ht="36.75" customHeight="1">
      <c r="A233" s="401" t="s">
        <v>239</v>
      </c>
      <c r="B233" s="402" t="s">
        <v>240</v>
      </c>
      <c r="C233" s="402" t="s">
        <v>24</v>
      </c>
      <c r="D233" s="419" t="s">
        <v>43</v>
      </c>
      <c r="E233" s="1039">
        <f>F233+H233+G233</f>
        <v>67669020</v>
      </c>
      <c r="F233" s="1039">
        <f>F234</f>
        <v>67669020</v>
      </c>
      <c r="G233" s="1039">
        <v>0</v>
      </c>
      <c r="H233" s="1039">
        <f>H235</f>
        <v>0</v>
      </c>
    </row>
    <row r="234" spans="1:13" ht="82.5" customHeight="1">
      <c r="A234" s="303" t="s">
        <v>241</v>
      </c>
      <c r="B234" s="355" t="s">
        <v>242</v>
      </c>
      <c r="C234" s="356" t="s">
        <v>24</v>
      </c>
      <c r="D234" s="422">
        <v>131</v>
      </c>
      <c r="E234" s="1037">
        <f>F234</f>
        <v>67669020</v>
      </c>
      <c r="F234" s="1040">
        <f>СпрМЗ!E212</f>
        <v>67669020</v>
      </c>
      <c r="G234" s="624" t="s">
        <v>43</v>
      </c>
      <c r="H234" s="624" t="s">
        <v>43</v>
      </c>
    </row>
    <row r="235" spans="1:13" ht="33.75" customHeight="1">
      <c r="A235" s="303" t="s">
        <v>244</v>
      </c>
      <c r="B235" s="355" t="s">
        <v>245</v>
      </c>
      <c r="C235" s="356" t="s">
        <v>24</v>
      </c>
      <c r="D235" s="422">
        <v>131</v>
      </c>
      <c r="E235" s="1037">
        <f>H235</f>
        <v>0</v>
      </c>
      <c r="F235" s="624" t="s">
        <v>43</v>
      </c>
      <c r="G235" s="624" t="s">
        <v>43</v>
      </c>
      <c r="H235" s="1040">
        <f>СпрСД!E222</f>
        <v>0</v>
      </c>
    </row>
    <row r="236" spans="1:13" ht="32.25" customHeight="1">
      <c r="A236" s="401" t="s">
        <v>247</v>
      </c>
      <c r="B236" s="402" t="s">
        <v>248</v>
      </c>
      <c r="C236" s="402" t="s">
        <v>25</v>
      </c>
      <c r="D236" s="419" t="s">
        <v>43</v>
      </c>
      <c r="E236" s="1039">
        <f>F236+H236+G236</f>
        <v>0</v>
      </c>
      <c r="F236" s="1039">
        <v>0</v>
      </c>
      <c r="G236" s="1039">
        <v>0</v>
      </c>
      <c r="H236" s="1039">
        <f>СпрСД!E223</f>
        <v>0</v>
      </c>
    </row>
    <row r="237" spans="1:13" ht="22.5" customHeight="1">
      <c r="A237" s="401" t="s">
        <v>250</v>
      </c>
      <c r="B237" s="402" t="s">
        <v>251</v>
      </c>
      <c r="C237" s="402" t="s">
        <v>26</v>
      </c>
      <c r="D237" s="419" t="s">
        <v>43</v>
      </c>
      <c r="E237" s="1039">
        <f>F237+H237+G237</f>
        <v>0</v>
      </c>
      <c r="F237" s="1039">
        <v>0</v>
      </c>
      <c r="G237" s="1039">
        <f>G239+G240</f>
        <v>0</v>
      </c>
      <c r="H237" s="1039">
        <f>H241</f>
        <v>0</v>
      </c>
    </row>
    <row r="238" spans="1:13" ht="15.75" customHeight="1">
      <c r="A238" s="303" t="s">
        <v>2</v>
      </c>
      <c r="B238" s="2050" t="s">
        <v>252</v>
      </c>
      <c r="C238" s="2051" t="s">
        <v>26</v>
      </c>
      <c r="D238" s="421"/>
      <c r="E238" s="1037"/>
      <c r="F238" s="624" t="s">
        <v>43</v>
      </c>
      <c r="G238" s="624" t="s">
        <v>43</v>
      </c>
      <c r="H238" s="624" t="s">
        <v>43</v>
      </c>
    </row>
    <row r="239" spans="1:13" ht="23.25" customHeight="1">
      <c r="A239" s="303" t="s">
        <v>253</v>
      </c>
      <c r="B239" s="2050"/>
      <c r="C239" s="2051"/>
      <c r="D239" s="422">
        <v>155</v>
      </c>
      <c r="E239" s="1037">
        <f>G239</f>
        <v>0</v>
      </c>
      <c r="F239" s="624" t="s">
        <v>43</v>
      </c>
      <c r="G239" s="1040">
        <f>СпрЦС!E216</f>
        <v>0</v>
      </c>
      <c r="H239" s="624" t="s">
        <v>43</v>
      </c>
    </row>
    <row r="240" spans="1:13" ht="21.75" customHeight="1">
      <c r="A240" s="303" t="s">
        <v>254</v>
      </c>
      <c r="B240" s="355" t="s">
        <v>255</v>
      </c>
      <c r="C240" s="356" t="s">
        <v>26</v>
      </c>
      <c r="D240" s="422">
        <v>165</v>
      </c>
      <c r="E240" s="1037">
        <f>G240</f>
        <v>0</v>
      </c>
      <c r="F240" s="624" t="s">
        <v>43</v>
      </c>
      <c r="G240" s="1040">
        <f>СпрЦС!E217</f>
        <v>0</v>
      </c>
      <c r="H240" s="624" t="s">
        <v>43</v>
      </c>
    </row>
    <row r="241" spans="1:8" ht="20.25" customHeight="1">
      <c r="A241" s="303" t="s">
        <v>699</v>
      </c>
      <c r="B241" s="355" t="s">
        <v>698</v>
      </c>
      <c r="C241" s="356" t="s">
        <v>26</v>
      </c>
      <c r="D241" s="422">
        <v>155</v>
      </c>
      <c r="E241" s="1037">
        <f>H241</f>
        <v>0</v>
      </c>
      <c r="F241" s="624" t="s">
        <v>43</v>
      </c>
      <c r="G241" s="624" t="s">
        <v>43</v>
      </c>
      <c r="H241" s="1040">
        <f>СпрСД!E225</f>
        <v>0</v>
      </c>
    </row>
    <row r="242" spans="1:8" ht="25.5" customHeight="1">
      <c r="A242" s="401" t="s">
        <v>256</v>
      </c>
      <c r="B242" s="402" t="s">
        <v>257</v>
      </c>
      <c r="C242" s="402" t="s">
        <v>27</v>
      </c>
      <c r="D242" s="419" t="s">
        <v>43</v>
      </c>
      <c r="E242" s="1039">
        <f t="shared" ref="E242:E244" si="105">F242+H242+G242</f>
        <v>0</v>
      </c>
      <c r="F242" s="1039">
        <v>0</v>
      </c>
      <c r="G242" s="1039">
        <v>0</v>
      </c>
      <c r="H242" s="1039">
        <f>СпрСД!E226</f>
        <v>0</v>
      </c>
    </row>
    <row r="243" spans="1:8" ht="23.25" customHeight="1">
      <c r="A243" s="401" t="s">
        <v>260</v>
      </c>
      <c r="B243" s="402" t="s">
        <v>261</v>
      </c>
      <c r="C243" s="402" t="s">
        <v>697</v>
      </c>
      <c r="D243" s="419" t="s">
        <v>43</v>
      </c>
      <c r="E243" s="1039">
        <f t="shared" si="105"/>
        <v>0</v>
      </c>
      <c r="F243" s="1039">
        <v>0</v>
      </c>
      <c r="G243" s="1039">
        <v>0</v>
      </c>
      <c r="H243" s="1039">
        <f>СпрСД!E227</f>
        <v>0</v>
      </c>
    </row>
    <row r="244" spans="1:8" ht="24.75" customHeight="1">
      <c r="A244" s="401" t="s">
        <v>263</v>
      </c>
      <c r="B244" s="402" t="s">
        <v>264</v>
      </c>
      <c r="C244" s="402" t="s">
        <v>43</v>
      </c>
      <c r="D244" s="419" t="s">
        <v>43</v>
      </c>
      <c r="E244" s="1039">
        <f t="shared" si="105"/>
        <v>0</v>
      </c>
      <c r="F244" s="1039">
        <v>0</v>
      </c>
      <c r="G244" s="1039">
        <v>0</v>
      </c>
      <c r="H244" s="1039">
        <f>H245</f>
        <v>0</v>
      </c>
    </row>
    <row r="245" spans="1:8" ht="32.25" customHeight="1">
      <c r="A245" s="303" t="s">
        <v>706</v>
      </c>
      <c r="B245" s="355" t="s">
        <v>266</v>
      </c>
      <c r="C245" s="356" t="s">
        <v>267</v>
      </c>
      <c r="D245" s="420" t="s">
        <v>43</v>
      </c>
      <c r="E245" s="1037">
        <f>H245</f>
        <v>0</v>
      </c>
      <c r="F245" s="624" t="s">
        <v>43</v>
      </c>
      <c r="G245" s="624" t="s">
        <v>43</v>
      </c>
      <c r="H245" s="1040">
        <f>СпрСД!E229</f>
        <v>0</v>
      </c>
    </row>
    <row r="246" spans="1:8" ht="26.25" customHeight="1">
      <c r="A246" s="357" t="s">
        <v>268</v>
      </c>
      <c r="B246" s="358" t="s">
        <v>269</v>
      </c>
      <c r="C246" s="358" t="s">
        <v>43</v>
      </c>
      <c r="D246" s="358" t="s">
        <v>43</v>
      </c>
      <c r="E246" s="1041">
        <f>E247+E260+E266+E278+E282</f>
        <v>67669020</v>
      </c>
      <c r="F246" s="1041">
        <f t="shared" ref="F246" si="106">F247+F260+F266+F278+F282</f>
        <v>67669020</v>
      </c>
      <c r="G246" s="1041">
        <f t="shared" ref="G246" si="107">G247+G260+G266+G278+G282</f>
        <v>0</v>
      </c>
      <c r="H246" s="1041">
        <f t="shared" ref="H246" si="108">H247+H260+H266+H278+H282</f>
        <v>0</v>
      </c>
    </row>
    <row r="247" spans="1:8" ht="21.75" customHeight="1">
      <c r="A247" s="311" t="s">
        <v>666</v>
      </c>
      <c r="B247" s="312" t="s">
        <v>271</v>
      </c>
      <c r="C247" s="312" t="s">
        <v>22</v>
      </c>
      <c r="D247" s="312" t="s">
        <v>43</v>
      </c>
      <c r="E247" s="1039">
        <f>E248+E251+E255+E257+E258+E259</f>
        <v>56077826.950000003</v>
      </c>
      <c r="F247" s="1039">
        <f t="shared" ref="F247" si="109">F248+F251+F255+F257+F258+F259</f>
        <v>56077826.950000003</v>
      </c>
      <c r="G247" s="1039">
        <f t="shared" ref="G247" si="110">G248+G251+G255+G257+G258+G259</f>
        <v>0</v>
      </c>
      <c r="H247" s="1039">
        <f t="shared" ref="H247" si="111">H248+H251+H255+H257+H258+H259</f>
        <v>0</v>
      </c>
    </row>
    <row r="248" spans="1:8" ht="22.5" customHeight="1">
      <c r="A248" s="313" t="s">
        <v>728</v>
      </c>
      <c r="B248" s="314" t="s">
        <v>273</v>
      </c>
      <c r="C248" s="314" t="s">
        <v>51</v>
      </c>
      <c r="D248" s="314" t="s">
        <v>43</v>
      </c>
      <c r="E248" s="1042">
        <f>E249+E250</f>
        <v>43070527.609999999</v>
      </c>
      <c r="F248" s="1042">
        <f t="shared" ref="F248" si="112">F249+F250</f>
        <v>43070527.609999999</v>
      </c>
      <c r="G248" s="1042">
        <f t="shared" ref="G248" si="113">G249+G250</f>
        <v>0</v>
      </c>
      <c r="H248" s="1042">
        <f t="shared" ref="H248" si="114">H249+H250</f>
        <v>0</v>
      </c>
    </row>
    <row r="249" spans="1:8" ht="18" customHeight="1">
      <c r="A249" s="303" t="s">
        <v>37</v>
      </c>
      <c r="B249" s="355" t="s">
        <v>43</v>
      </c>
      <c r="C249" s="356" t="s">
        <v>51</v>
      </c>
      <c r="D249" s="356" t="s">
        <v>28</v>
      </c>
      <c r="E249" s="1043">
        <f>SUM(F249:M249)</f>
        <v>43070527.609999999</v>
      </c>
      <c r="F249" s="624">
        <f>СпрМЗ!E216</f>
        <v>43070527.609999999</v>
      </c>
      <c r="G249" s="624">
        <f>СпрЦС!E221</f>
        <v>0</v>
      </c>
      <c r="H249" s="624">
        <f>СпрСД!E233</f>
        <v>0</v>
      </c>
    </row>
    <row r="250" spans="1:8" ht="36.75" customHeight="1">
      <c r="A250" s="303" t="s">
        <v>631</v>
      </c>
      <c r="B250" s="355" t="s">
        <v>43</v>
      </c>
      <c r="C250" s="356" t="s">
        <v>51</v>
      </c>
      <c r="D250" s="356" t="s">
        <v>177</v>
      </c>
      <c r="E250" s="1043">
        <f t="shared" ref="E250" si="115">SUM(F250:M250)</f>
        <v>0</v>
      </c>
      <c r="F250" s="624">
        <f>СпрМЗ!E217</f>
        <v>0</v>
      </c>
      <c r="G250" s="624">
        <f>СпрЦС!E222</f>
        <v>0</v>
      </c>
      <c r="H250" s="624">
        <f>СпрСД!E234</f>
        <v>0</v>
      </c>
    </row>
    <row r="251" spans="1:8" ht="33.75" customHeight="1">
      <c r="A251" s="313" t="s">
        <v>274</v>
      </c>
      <c r="B251" s="314" t="s">
        <v>275</v>
      </c>
      <c r="C251" s="314" t="s">
        <v>52</v>
      </c>
      <c r="D251" s="314" t="s">
        <v>43</v>
      </c>
      <c r="E251" s="1042">
        <f>E252+E253+E254</f>
        <v>0</v>
      </c>
      <c r="F251" s="1042">
        <f t="shared" ref="F251" si="116">F252+F253+F254</f>
        <v>0</v>
      </c>
      <c r="G251" s="1042">
        <f t="shared" ref="G251" si="117">G252+G253+G254</f>
        <v>0</v>
      </c>
      <c r="H251" s="1042">
        <f t="shared" ref="H251" si="118">H252+H253+H254</f>
        <v>0</v>
      </c>
    </row>
    <row r="252" spans="1:8" ht="30.75" customHeight="1">
      <c r="A252" s="315" t="s">
        <v>632</v>
      </c>
      <c r="B252" s="355" t="s">
        <v>43</v>
      </c>
      <c r="C252" s="355" t="s">
        <v>52</v>
      </c>
      <c r="D252" s="355" t="s">
        <v>54</v>
      </c>
      <c r="E252" s="1043">
        <f t="shared" ref="E252:E254" si="119">SUM(F252:M252)</f>
        <v>0</v>
      </c>
      <c r="F252" s="624">
        <f>СпрМЗ!E219</f>
        <v>0</v>
      </c>
      <c r="G252" s="624">
        <f>СпрЦС!E224</f>
        <v>0</v>
      </c>
      <c r="H252" s="624">
        <f>СпрСД!E236</f>
        <v>0</v>
      </c>
    </row>
    <row r="253" spans="1:8" ht="19.5" customHeight="1">
      <c r="A253" s="315" t="s">
        <v>39</v>
      </c>
      <c r="B253" s="355" t="s">
        <v>43</v>
      </c>
      <c r="C253" s="355" t="s">
        <v>52</v>
      </c>
      <c r="D253" s="355" t="s">
        <v>56</v>
      </c>
      <c r="E253" s="1043">
        <f t="shared" si="119"/>
        <v>0</v>
      </c>
      <c r="F253" s="624">
        <f>СпрМЗ!E220</f>
        <v>0</v>
      </c>
      <c r="G253" s="624">
        <f>СпрЦС!E225</f>
        <v>0</v>
      </c>
      <c r="H253" s="624">
        <f>СпрСД!E237</f>
        <v>0</v>
      </c>
    </row>
    <row r="254" spans="1:8" ht="33.75" customHeight="1">
      <c r="A254" s="303" t="s">
        <v>631</v>
      </c>
      <c r="B254" s="355" t="s">
        <v>43</v>
      </c>
      <c r="C254" s="355" t="s">
        <v>52</v>
      </c>
      <c r="D254" s="355" t="s">
        <v>177</v>
      </c>
      <c r="E254" s="1043">
        <f t="shared" si="119"/>
        <v>0</v>
      </c>
      <c r="F254" s="624">
        <f>СпрМЗ!E221</f>
        <v>0</v>
      </c>
      <c r="G254" s="624">
        <f>СпрЦС!E226</f>
        <v>0</v>
      </c>
      <c r="H254" s="624">
        <f>СпрСД!E238</f>
        <v>0</v>
      </c>
    </row>
    <row r="255" spans="1:8" ht="50.25" customHeight="1">
      <c r="A255" s="313" t="s">
        <v>276</v>
      </c>
      <c r="B255" s="314" t="s">
        <v>277</v>
      </c>
      <c r="C255" s="314" t="s">
        <v>164</v>
      </c>
      <c r="D255" s="314" t="s">
        <v>43</v>
      </c>
      <c r="E255" s="1042">
        <f>E256</f>
        <v>0</v>
      </c>
      <c r="F255" s="1042">
        <f t="shared" ref="F255" si="120">F256</f>
        <v>0</v>
      </c>
      <c r="G255" s="1042">
        <f t="shared" ref="G255" si="121">G256</f>
        <v>0</v>
      </c>
      <c r="H255" s="1042">
        <f t="shared" ref="H255" si="122">H256</f>
        <v>0</v>
      </c>
    </row>
    <row r="256" spans="1:8" ht="25.5" customHeight="1">
      <c r="A256" s="315" t="s">
        <v>39</v>
      </c>
      <c r="B256" s="355" t="s">
        <v>43</v>
      </c>
      <c r="C256" s="355" t="s">
        <v>164</v>
      </c>
      <c r="D256" s="355" t="s">
        <v>56</v>
      </c>
      <c r="E256" s="1043">
        <f>SUM(F256:M256)</f>
        <v>0</v>
      </c>
      <c r="F256" s="624">
        <f>СпрМЗ!E223</f>
        <v>0</v>
      </c>
      <c r="G256" s="624">
        <f>СпрЦС!E228</f>
        <v>0</v>
      </c>
      <c r="H256" s="624">
        <f>СпрСД!E240</f>
        <v>0</v>
      </c>
    </row>
    <row r="257" spans="1:8" ht="56.25" customHeight="1">
      <c r="A257" s="313" t="s">
        <v>278</v>
      </c>
      <c r="B257" s="314" t="s">
        <v>279</v>
      </c>
      <c r="C257" s="314" t="s">
        <v>53</v>
      </c>
      <c r="D257" s="314" t="s">
        <v>55</v>
      </c>
      <c r="E257" s="1042">
        <f>SUM(F257:M257)</f>
        <v>13007299.34</v>
      </c>
      <c r="F257" s="1042">
        <f>СпрМЗ!E224</f>
        <v>13007299.34</v>
      </c>
      <c r="G257" s="1042">
        <f>СпрЦС!E229</f>
        <v>0</v>
      </c>
      <c r="H257" s="1042">
        <f>СпрСД!E241</f>
        <v>0</v>
      </c>
    </row>
    <row r="258" spans="1:8" ht="22.5" customHeight="1">
      <c r="A258" s="313" t="s">
        <v>729</v>
      </c>
      <c r="B258" s="314" t="s">
        <v>281</v>
      </c>
      <c r="C258" s="314" t="s">
        <v>53</v>
      </c>
      <c r="D258" s="314" t="s">
        <v>55</v>
      </c>
      <c r="E258" s="1042">
        <f>SUM(F258:M258)</f>
        <v>0</v>
      </c>
      <c r="F258" s="1042">
        <v>0</v>
      </c>
      <c r="G258" s="1042">
        <v>0</v>
      </c>
      <c r="H258" s="1042">
        <v>0</v>
      </c>
    </row>
    <row r="259" spans="1:8" ht="15.75" customHeight="1">
      <c r="A259" s="313" t="s">
        <v>282</v>
      </c>
      <c r="B259" s="314" t="s">
        <v>283</v>
      </c>
      <c r="C259" s="314" t="s">
        <v>53</v>
      </c>
      <c r="D259" s="314" t="s">
        <v>55</v>
      </c>
      <c r="E259" s="1042">
        <f>SUM(F259:M259)</f>
        <v>0</v>
      </c>
      <c r="F259" s="1042">
        <v>0</v>
      </c>
      <c r="G259" s="1042">
        <v>0</v>
      </c>
      <c r="H259" s="1042">
        <v>0</v>
      </c>
    </row>
    <row r="260" spans="1:8" ht="23.25" customHeight="1">
      <c r="A260" s="316" t="s">
        <v>34</v>
      </c>
      <c r="B260" s="317" t="s">
        <v>284</v>
      </c>
      <c r="C260" s="317" t="s">
        <v>29</v>
      </c>
      <c r="D260" s="317" t="s">
        <v>43</v>
      </c>
      <c r="E260" s="1044">
        <f>E261</f>
        <v>0</v>
      </c>
      <c r="F260" s="1044">
        <f t="shared" ref="F260" si="123">F261</f>
        <v>0</v>
      </c>
      <c r="G260" s="1044">
        <f t="shared" ref="G260" si="124">G261</f>
        <v>0</v>
      </c>
      <c r="H260" s="1044">
        <f t="shared" ref="H260:H261" si="125">H261</f>
        <v>0</v>
      </c>
    </row>
    <row r="261" spans="1:8" ht="53.25" customHeight="1">
      <c r="A261" s="303" t="s">
        <v>285</v>
      </c>
      <c r="B261" s="355" t="s">
        <v>286</v>
      </c>
      <c r="C261" s="356" t="s">
        <v>31</v>
      </c>
      <c r="D261" s="356" t="s">
        <v>43</v>
      </c>
      <c r="E261" s="1043">
        <f>SUM(F261:M261)</f>
        <v>0</v>
      </c>
      <c r="F261" s="624">
        <f>СпрМЗ!E228</f>
        <v>0</v>
      </c>
      <c r="G261" s="624">
        <f>СпрЦС!E233</f>
        <v>0</v>
      </c>
      <c r="H261" s="624">
        <f t="shared" si="125"/>
        <v>0</v>
      </c>
    </row>
    <row r="262" spans="1:8" ht="52.5" customHeight="1">
      <c r="A262" s="303" t="s">
        <v>287</v>
      </c>
      <c r="B262" s="355" t="s">
        <v>288</v>
      </c>
      <c r="C262" s="356" t="s">
        <v>169</v>
      </c>
      <c r="D262" s="356" t="s">
        <v>633</v>
      </c>
      <c r="E262" s="1043">
        <f>SUM(F262:M262)</f>
        <v>0</v>
      </c>
      <c r="F262" s="624">
        <f>СпрМЗ!E229</f>
        <v>0</v>
      </c>
      <c r="G262" s="624">
        <f>СпрЦС!E234</f>
        <v>0</v>
      </c>
      <c r="H262" s="624">
        <f>СпрСД!E246</f>
        <v>0</v>
      </c>
    </row>
    <row r="263" spans="1:8" ht="15.75" hidden="1" customHeight="1">
      <c r="A263" s="303" t="s">
        <v>289</v>
      </c>
      <c r="B263" s="355" t="s">
        <v>290</v>
      </c>
      <c r="C263" s="356" t="s">
        <v>57</v>
      </c>
      <c r="D263" s="356" t="s">
        <v>43</v>
      </c>
      <c r="E263" s="1037"/>
      <c r="F263" s="624"/>
      <c r="G263" s="624"/>
      <c r="H263" s="624"/>
    </row>
    <row r="264" spans="1:8" ht="15.75" hidden="1" customHeight="1">
      <c r="A264" s="303" t="s">
        <v>291</v>
      </c>
      <c r="B264" s="355" t="s">
        <v>292</v>
      </c>
      <c r="C264" s="356" t="s">
        <v>293</v>
      </c>
      <c r="D264" s="356" t="s">
        <v>43</v>
      </c>
      <c r="E264" s="1037"/>
      <c r="F264" s="624"/>
      <c r="G264" s="624"/>
      <c r="H264" s="624"/>
    </row>
    <row r="265" spans="1:8" ht="15.75" hidden="1" customHeight="1">
      <c r="A265" s="303" t="s">
        <v>294</v>
      </c>
      <c r="B265" s="355" t="s">
        <v>295</v>
      </c>
      <c r="C265" s="356" t="s">
        <v>296</v>
      </c>
      <c r="D265" s="356" t="s">
        <v>43</v>
      </c>
      <c r="E265" s="1037"/>
      <c r="F265" s="624"/>
      <c r="G265" s="624"/>
      <c r="H265" s="624"/>
    </row>
    <row r="266" spans="1:8" ht="23.25" customHeight="1">
      <c r="A266" s="316" t="s">
        <v>297</v>
      </c>
      <c r="B266" s="317" t="s">
        <v>298</v>
      </c>
      <c r="C266" s="317" t="s">
        <v>299</v>
      </c>
      <c r="D266" s="317" t="s">
        <v>43</v>
      </c>
      <c r="E266" s="1044">
        <f>E267+E269+E271</f>
        <v>1170117</v>
      </c>
      <c r="F266" s="1044">
        <f t="shared" ref="F266" si="126">F267+F269+F271</f>
        <v>1170117</v>
      </c>
      <c r="G266" s="1044">
        <f t="shared" ref="G266" si="127">G267+G269+G271</f>
        <v>0</v>
      </c>
      <c r="H266" s="1044">
        <f t="shared" ref="H266" si="128">H267+H269+H271</f>
        <v>0</v>
      </c>
    </row>
    <row r="267" spans="1:8" ht="37.5" customHeight="1">
      <c r="A267" s="313" t="s">
        <v>704</v>
      </c>
      <c r="B267" s="314" t="s">
        <v>301</v>
      </c>
      <c r="C267" s="314" t="s">
        <v>58</v>
      </c>
      <c r="D267" s="314" t="s">
        <v>43</v>
      </c>
      <c r="E267" s="1042">
        <f>E268</f>
        <v>1170117</v>
      </c>
      <c r="F267" s="1042">
        <f t="shared" ref="F267" si="129">F268</f>
        <v>1170117</v>
      </c>
      <c r="G267" s="1042">
        <f t="shared" ref="G267" si="130">G268</f>
        <v>0</v>
      </c>
      <c r="H267" s="1042">
        <f t="shared" ref="H267" si="131">H268</f>
        <v>0</v>
      </c>
    </row>
    <row r="268" spans="1:8" ht="24.75" customHeight="1">
      <c r="A268" s="303" t="s">
        <v>634</v>
      </c>
      <c r="B268" s="355" t="s">
        <v>43</v>
      </c>
      <c r="C268" s="356" t="s">
        <v>58</v>
      </c>
      <c r="D268" s="356" t="s">
        <v>635</v>
      </c>
      <c r="E268" s="1043">
        <f>SUM(F268:M268)</f>
        <v>1170117</v>
      </c>
      <c r="F268" s="624">
        <f>СпрМЗ!E235</f>
        <v>1170117</v>
      </c>
      <c r="G268" s="624">
        <f>СпрЦС!E240</f>
        <v>0</v>
      </c>
      <c r="H268" s="624">
        <f>СпрСД!E252</f>
        <v>0</v>
      </c>
    </row>
    <row r="269" spans="1:8" ht="52.5" customHeight="1">
      <c r="A269" s="313" t="s">
        <v>302</v>
      </c>
      <c r="B269" s="314" t="s">
        <v>303</v>
      </c>
      <c r="C269" s="314" t="s">
        <v>59</v>
      </c>
      <c r="D269" s="314" t="s">
        <v>43</v>
      </c>
      <c r="E269" s="1042">
        <f>E270</f>
        <v>0</v>
      </c>
      <c r="F269" s="1042">
        <f t="shared" ref="F269" si="132">F270</f>
        <v>0</v>
      </c>
      <c r="G269" s="1042">
        <f t="shared" ref="G269" si="133">G270</f>
        <v>0</v>
      </c>
      <c r="H269" s="1042">
        <f t="shared" ref="H269" si="134">H270</f>
        <v>0</v>
      </c>
    </row>
    <row r="270" spans="1:8" ht="21.75" customHeight="1">
      <c r="A270" s="303" t="s">
        <v>634</v>
      </c>
      <c r="B270" s="355" t="s">
        <v>43</v>
      </c>
      <c r="C270" s="356" t="s">
        <v>59</v>
      </c>
      <c r="D270" s="356" t="s">
        <v>635</v>
      </c>
      <c r="E270" s="1043">
        <f>SUM(F270:M270)</f>
        <v>0</v>
      </c>
      <c r="F270" s="624">
        <f>СпрМЗ!E237</f>
        <v>0</v>
      </c>
      <c r="G270" s="624">
        <f>СпрЦС!E242</f>
        <v>0</v>
      </c>
      <c r="H270" s="624">
        <f>СпрСД!E254</f>
        <v>0</v>
      </c>
    </row>
    <row r="271" spans="1:8" ht="33.75" customHeight="1">
      <c r="A271" s="313" t="s">
        <v>304</v>
      </c>
      <c r="B271" s="314" t="s">
        <v>305</v>
      </c>
      <c r="C271" s="314" t="s">
        <v>66</v>
      </c>
      <c r="D271" s="314" t="s">
        <v>43</v>
      </c>
      <c r="E271" s="1042">
        <f>E272+E273+E274+E275</f>
        <v>0</v>
      </c>
      <c r="F271" s="1042">
        <f t="shared" ref="F271" si="135">F272+F273+F274+F275</f>
        <v>0</v>
      </c>
      <c r="G271" s="1042">
        <f t="shared" ref="G271" si="136">G272+G273+G274+G275</f>
        <v>0</v>
      </c>
      <c r="H271" s="1042">
        <f t="shared" ref="H271" si="137">H272+H273+H274+H275</f>
        <v>0</v>
      </c>
    </row>
    <row r="272" spans="1:8" ht="24.75" customHeight="1">
      <c r="A272" s="303" t="s">
        <v>634</v>
      </c>
      <c r="B272" s="355" t="s">
        <v>43</v>
      </c>
      <c r="C272" s="356" t="s">
        <v>66</v>
      </c>
      <c r="D272" s="356" t="s">
        <v>635</v>
      </c>
      <c r="E272" s="1043">
        <f t="shared" ref="E272:E275" si="138">SUM(F272:M272)</f>
        <v>0</v>
      </c>
      <c r="F272" s="624">
        <f>СпрМЗ!E239</f>
        <v>0</v>
      </c>
      <c r="G272" s="624">
        <f>СпрЦС!E244</f>
        <v>0</v>
      </c>
      <c r="H272" s="624">
        <f>СпрСД!E256</f>
        <v>0</v>
      </c>
    </row>
    <row r="273" spans="1:8" ht="34.5" customHeight="1">
      <c r="A273" s="303" t="s">
        <v>636</v>
      </c>
      <c r="B273" s="355" t="s">
        <v>43</v>
      </c>
      <c r="C273" s="356" t="s">
        <v>66</v>
      </c>
      <c r="D273" s="356" t="s">
        <v>637</v>
      </c>
      <c r="E273" s="1043">
        <f t="shared" si="138"/>
        <v>0</v>
      </c>
      <c r="F273" s="624">
        <f>СпрМЗ!E240</f>
        <v>0</v>
      </c>
      <c r="G273" s="624">
        <f>СпрЦС!E245</f>
        <v>0</v>
      </c>
      <c r="H273" s="624">
        <f>СпрСД!E257</f>
        <v>0</v>
      </c>
    </row>
    <row r="274" spans="1:8" ht="38.25" customHeight="1">
      <c r="A274" s="303" t="s">
        <v>638</v>
      </c>
      <c r="B274" s="355" t="s">
        <v>43</v>
      </c>
      <c r="C274" s="356" t="s">
        <v>66</v>
      </c>
      <c r="D274" s="356" t="s">
        <v>639</v>
      </c>
      <c r="E274" s="1043">
        <f t="shared" si="138"/>
        <v>0</v>
      </c>
      <c r="F274" s="624">
        <f>СпрМЗ!E241</f>
        <v>0</v>
      </c>
      <c r="G274" s="624">
        <f>СпрЦС!E246</f>
        <v>0</v>
      </c>
      <c r="H274" s="624">
        <f>СпрСД!E258</f>
        <v>0</v>
      </c>
    </row>
    <row r="275" spans="1:8" ht="20.25" customHeight="1">
      <c r="A275" s="303" t="s">
        <v>640</v>
      </c>
      <c r="B275" s="355" t="s">
        <v>43</v>
      </c>
      <c r="C275" s="356" t="s">
        <v>66</v>
      </c>
      <c r="D275" s="356" t="s">
        <v>641</v>
      </c>
      <c r="E275" s="1043">
        <f t="shared" si="138"/>
        <v>0</v>
      </c>
      <c r="F275" s="624">
        <f>СпрМЗ!E242</f>
        <v>0</v>
      </c>
      <c r="G275" s="624">
        <f>СпрЦС!E247</f>
        <v>0</v>
      </c>
      <c r="H275" s="624">
        <f>СпрСД!E259</f>
        <v>0</v>
      </c>
    </row>
    <row r="276" spans="1:8" ht="15.75" hidden="1" customHeight="1">
      <c r="A276" s="311" t="s">
        <v>306</v>
      </c>
      <c r="B276" s="312" t="s">
        <v>307</v>
      </c>
      <c r="C276" s="312" t="s">
        <v>43</v>
      </c>
      <c r="D276" s="312" t="s">
        <v>43</v>
      </c>
      <c r="E276" s="1039">
        <f>E277</f>
        <v>0</v>
      </c>
      <c r="F276" s="624"/>
      <c r="G276" s="624">
        <f>СпрЦС!E266</f>
        <v>0</v>
      </c>
      <c r="H276" s="624"/>
    </row>
    <row r="277" spans="1:8" ht="15.75" hidden="1" customHeight="1">
      <c r="A277" s="303" t="s">
        <v>308</v>
      </c>
      <c r="B277" s="355" t="s">
        <v>309</v>
      </c>
      <c r="C277" s="356" t="s">
        <v>310</v>
      </c>
      <c r="D277" s="356" t="s">
        <v>43</v>
      </c>
      <c r="E277" s="1037">
        <f t="shared" ref="E277" si="139">F277+G277</f>
        <v>0</v>
      </c>
      <c r="F277" s="624"/>
      <c r="G277" s="624">
        <f>СпрЦС!E267</f>
        <v>0</v>
      </c>
      <c r="H277" s="624"/>
    </row>
    <row r="278" spans="1:8" ht="36.75" customHeight="1">
      <c r="A278" s="311" t="s">
        <v>311</v>
      </c>
      <c r="B278" s="312" t="s">
        <v>312</v>
      </c>
      <c r="C278" s="312" t="s">
        <v>43</v>
      </c>
      <c r="D278" s="312" t="s">
        <v>43</v>
      </c>
      <c r="E278" s="1039">
        <f>E279</f>
        <v>0</v>
      </c>
      <c r="F278" s="1039">
        <f t="shared" ref="F278" si="140">F279</f>
        <v>0</v>
      </c>
      <c r="G278" s="1039">
        <f t="shared" ref="G278" si="141">G279</f>
        <v>0</v>
      </c>
      <c r="H278" s="1039">
        <f t="shared" ref="H278" si="142">H279</f>
        <v>0</v>
      </c>
    </row>
    <row r="279" spans="1:8" ht="68.25" customHeight="1">
      <c r="A279" s="313" t="s">
        <v>313</v>
      </c>
      <c r="B279" s="314" t="s">
        <v>314</v>
      </c>
      <c r="C279" s="314" t="s">
        <v>173</v>
      </c>
      <c r="D279" s="314" t="s">
        <v>43</v>
      </c>
      <c r="E279" s="1042">
        <f>E280+E281</f>
        <v>0</v>
      </c>
      <c r="F279" s="1042">
        <f t="shared" ref="F279" si="143">F280+F281</f>
        <v>0</v>
      </c>
      <c r="G279" s="1042">
        <f t="shared" ref="G279" si="144">G280+G281</f>
        <v>0</v>
      </c>
      <c r="H279" s="1042">
        <f t="shared" ref="H279" si="145">H280+H281</f>
        <v>0</v>
      </c>
    </row>
    <row r="280" spans="1:8" ht="28.5" customHeight="1">
      <c r="A280" s="303" t="s">
        <v>644</v>
      </c>
      <c r="B280" s="355" t="s">
        <v>43</v>
      </c>
      <c r="C280" s="356" t="s">
        <v>173</v>
      </c>
      <c r="D280" s="356" t="s">
        <v>643</v>
      </c>
      <c r="E280" s="1043">
        <f t="shared" ref="E280:E281" si="146">SUM(F280:M280)</f>
        <v>0</v>
      </c>
      <c r="F280" s="624">
        <f>СпрМЗ!E247</f>
        <v>0</v>
      </c>
      <c r="G280" s="624">
        <f>СпрЦС!E252</f>
        <v>0</v>
      </c>
      <c r="H280" s="624">
        <f>СпрСД!E264</f>
        <v>0</v>
      </c>
    </row>
    <row r="281" spans="1:8" ht="24" customHeight="1">
      <c r="A281" s="303" t="s">
        <v>645</v>
      </c>
      <c r="B281" s="355" t="s">
        <v>43</v>
      </c>
      <c r="C281" s="356" t="s">
        <v>173</v>
      </c>
      <c r="D281" s="356" t="s">
        <v>642</v>
      </c>
      <c r="E281" s="1043">
        <f t="shared" si="146"/>
        <v>0</v>
      </c>
      <c r="F281" s="624">
        <f>СпрМЗ!E248</f>
        <v>0</v>
      </c>
      <c r="G281" s="624">
        <f>СпрЦС!E253</f>
        <v>0</v>
      </c>
      <c r="H281" s="624">
        <f>СпрСД!E265</f>
        <v>0</v>
      </c>
    </row>
    <row r="282" spans="1:8" ht="23.25" customHeight="1">
      <c r="A282" s="311" t="s">
        <v>315</v>
      </c>
      <c r="B282" s="312" t="s">
        <v>316</v>
      </c>
      <c r="C282" s="312" t="s">
        <v>43</v>
      </c>
      <c r="D282" s="312" t="s">
        <v>43</v>
      </c>
      <c r="E282" s="1039">
        <f>E285+E290+E306+E314</f>
        <v>10421076.050000001</v>
      </c>
      <c r="F282" s="1039">
        <f t="shared" ref="F282:H282" si="147">F285+F290+F306+F314</f>
        <v>10421076.050000001</v>
      </c>
      <c r="G282" s="1039">
        <f t="shared" si="147"/>
        <v>0</v>
      </c>
      <c r="H282" s="1039">
        <f t="shared" si="147"/>
        <v>0</v>
      </c>
    </row>
    <row r="283" spans="1:8" ht="46.8" hidden="1">
      <c r="A283" s="303" t="s">
        <v>317</v>
      </c>
      <c r="B283" s="355" t="s">
        <v>318</v>
      </c>
      <c r="C283" s="356" t="s">
        <v>319</v>
      </c>
      <c r="D283" s="356" t="s">
        <v>43</v>
      </c>
      <c r="E283" s="1037">
        <f t="shared" ref="E283:E284" si="148">F283+G283</f>
        <v>0</v>
      </c>
      <c r="F283" s="1037">
        <f t="shared" ref="F283:F284" si="149">G283+H283</f>
        <v>0</v>
      </c>
      <c r="G283" s="1037">
        <f t="shared" ref="G283:G284" si="150">H283+I283</f>
        <v>0</v>
      </c>
      <c r="H283" s="1037">
        <f t="shared" ref="H283:H284" si="151">I283+J283</f>
        <v>0</v>
      </c>
    </row>
    <row r="284" spans="1:8" ht="31.2" hidden="1">
      <c r="A284" s="303" t="s">
        <v>320</v>
      </c>
      <c r="B284" s="355" t="s">
        <v>321</v>
      </c>
      <c r="C284" s="356" t="s">
        <v>185</v>
      </c>
      <c r="D284" s="356" t="s">
        <v>43</v>
      </c>
      <c r="E284" s="1037">
        <f t="shared" si="148"/>
        <v>0</v>
      </c>
      <c r="F284" s="1037">
        <f t="shared" si="149"/>
        <v>0</v>
      </c>
      <c r="G284" s="1037">
        <f t="shared" si="150"/>
        <v>0</v>
      </c>
      <c r="H284" s="1037">
        <f t="shared" si="151"/>
        <v>0</v>
      </c>
    </row>
    <row r="285" spans="1:8" ht="51.75" customHeight="1">
      <c r="A285" s="313" t="s">
        <v>322</v>
      </c>
      <c r="B285" s="314" t="s">
        <v>323</v>
      </c>
      <c r="C285" s="314" t="s">
        <v>160</v>
      </c>
      <c r="D285" s="314" t="s">
        <v>43</v>
      </c>
      <c r="E285" s="1042">
        <f>E286+E287+E288+E289</f>
        <v>0</v>
      </c>
      <c r="F285" s="1042">
        <f t="shared" ref="F285" si="152">F286+F287+F288+F289</f>
        <v>0</v>
      </c>
      <c r="G285" s="1042">
        <f t="shared" ref="G285" si="153">G286+G287+G288+G289</f>
        <v>0</v>
      </c>
      <c r="H285" s="1042">
        <f t="shared" ref="H285" si="154">H286+H287+H288+H289</f>
        <v>0</v>
      </c>
    </row>
    <row r="286" spans="1:8" ht="21" customHeight="1">
      <c r="A286" s="302" t="s">
        <v>646</v>
      </c>
      <c r="B286" s="355" t="s">
        <v>43</v>
      </c>
      <c r="C286" s="356" t="s">
        <v>160</v>
      </c>
      <c r="D286" s="356" t="s">
        <v>647</v>
      </c>
      <c r="E286" s="1043">
        <f t="shared" ref="E286:E289" si="155">SUM(F286:M286)</f>
        <v>0</v>
      </c>
      <c r="F286" s="624">
        <f>СпрМЗ!E253</f>
        <v>0</v>
      </c>
      <c r="G286" s="624">
        <f>СпрЦС!E258</f>
        <v>0</v>
      </c>
      <c r="H286" s="624">
        <f>СпрСД!E270</f>
        <v>0</v>
      </c>
    </row>
    <row r="287" spans="1:8" ht="19.5" customHeight="1">
      <c r="A287" s="303" t="s">
        <v>39</v>
      </c>
      <c r="B287" s="355" t="s">
        <v>43</v>
      </c>
      <c r="C287" s="356" t="s">
        <v>160</v>
      </c>
      <c r="D287" s="356" t="s">
        <v>56</v>
      </c>
      <c r="E287" s="1043">
        <f t="shared" si="155"/>
        <v>0</v>
      </c>
      <c r="F287" s="624">
        <f>СпрМЗ!E254</f>
        <v>0</v>
      </c>
      <c r="G287" s="624">
        <f>СпрЦС!E259</f>
        <v>0</v>
      </c>
      <c r="H287" s="624">
        <f>СпрСД!E271</f>
        <v>0</v>
      </c>
    </row>
    <row r="288" spans="1:8" ht="20.25" customHeight="1">
      <c r="A288" s="303" t="s">
        <v>179</v>
      </c>
      <c r="B288" s="355" t="s">
        <v>43</v>
      </c>
      <c r="C288" s="356" t="s">
        <v>160</v>
      </c>
      <c r="D288" s="356" t="s">
        <v>648</v>
      </c>
      <c r="E288" s="1043">
        <f t="shared" si="155"/>
        <v>0</v>
      </c>
      <c r="F288" s="624">
        <f>СпрМЗ!E255</f>
        <v>0</v>
      </c>
      <c r="G288" s="624">
        <f>СпрЦС!E260</f>
        <v>0</v>
      </c>
      <c r="H288" s="624">
        <f>СпрСД!E272</f>
        <v>0</v>
      </c>
    </row>
    <row r="289" spans="1:8" ht="31.2">
      <c r="A289" s="303" t="s">
        <v>650</v>
      </c>
      <c r="B289" s="355" t="s">
        <v>43</v>
      </c>
      <c r="C289" s="356" t="s">
        <v>160</v>
      </c>
      <c r="D289" s="356" t="s">
        <v>649</v>
      </c>
      <c r="E289" s="1043">
        <f t="shared" si="155"/>
        <v>0</v>
      </c>
      <c r="F289" s="624">
        <f>СпрМЗ!E256</f>
        <v>0</v>
      </c>
      <c r="G289" s="624">
        <f>СпрЦС!E261</f>
        <v>0</v>
      </c>
      <c r="H289" s="624">
        <f>СпрСД!E273</f>
        <v>0</v>
      </c>
    </row>
    <row r="290" spans="1:8" ht="17.399999999999999">
      <c r="A290" s="313" t="s">
        <v>324</v>
      </c>
      <c r="B290" s="314" t="s">
        <v>325</v>
      </c>
      <c r="C290" s="314" t="s">
        <v>159</v>
      </c>
      <c r="D290" s="314" t="s">
        <v>43</v>
      </c>
      <c r="E290" s="1042">
        <f>SUM(E291:E305)</f>
        <v>6144577.6100000003</v>
      </c>
      <c r="F290" s="1042">
        <f t="shared" ref="F290" si="156">SUM(F291:F305)</f>
        <v>6144577.6100000003</v>
      </c>
      <c r="G290" s="1042">
        <f t="shared" ref="G290" si="157">SUM(G291:G305)</f>
        <v>0</v>
      </c>
      <c r="H290" s="1042">
        <f t="shared" ref="H290" si="158">SUM(H291:H305)</f>
        <v>0</v>
      </c>
    </row>
    <row r="291" spans="1:8" ht="18">
      <c r="A291" s="302" t="s">
        <v>38</v>
      </c>
      <c r="B291" s="355" t="s">
        <v>43</v>
      </c>
      <c r="C291" s="356" t="s">
        <v>159</v>
      </c>
      <c r="D291" s="356" t="s">
        <v>62</v>
      </c>
      <c r="E291" s="1043">
        <f t="shared" ref="E291:E305" si="159">SUM(F291:M291)</f>
        <v>121920</v>
      </c>
      <c r="F291" s="624">
        <f>СпрМЗ!E258</f>
        <v>121920</v>
      </c>
      <c r="G291" s="624">
        <f>СпрЦС!E263</f>
        <v>0</v>
      </c>
      <c r="H291" s="624">
        <f>СпрСД!E275</f>
        <v>0</v>
      </c>
    </row>
    <row r="292" spans="1:8" ht="18">
      <c r="A292" s="303" t="s">
        <v>651</v>
      </c>
      <c r="B292" s="355" t="s">
        <v>43</v>
      </c>
      <c r="C292" s="356" t="s">
        <v>159</v>
      </c>
      <c r="D292" s="356" t="s">
        <v>63</v>
      </c>
      <c r="E292" s="1043">
        <f t="shared" si="159"/>
        <v>0</v>
      </c>
      <c r="F292" s="624">
        <f>СпрМЗ!E259</f>
        <v>0</v>
      </c>
      <c r="G292" s="624">
        <f>СпрЦС!E264</f>
        <v>0</v>
      </c>
      <c r="H292" s="624">
        <f>СпрСД!E276</f>
        <v>0</v>
      </c>
    </row>
    <row r="293" spans="1:8" ht="18">
      <c r="A293" s="303" t="s">
        <v>652</v>
      </c>
      <c r="B293" s="355" t="s">
        <v>43</v>
      </c>
      <c r="C293" s="356" t="s">
        <v>159</v>
      </c>
      <c r="D293" s="356" t="s">
        <v>653</v>
      </c>
      <c r="E293" s="1043">
        <f t="shared" si="159"/>
        <v>334732.82</v>
      </c>
      <c r="F293" s="624">
        <f>СпрМЗ!E260</f>
        <v>334732.82</v>
      </c>
      <c r="G293" s="624">
        <f>СпрЦС!E265</f>
        <v>0</v>
      </c>
      <c r="H293" s="624">
        <f>СпрСД!E277</f>
        <v>0</v>
      </c>
    </row>
    <row r="294" spans="1:8" ht="18">
      <c r="A294" s="302" t="s">
        <v>646</v>
      </c>
      <c r="B294" s="355" t="s">
        <v>43</v>
      </c>
      <c r="C294" s="356" t="s">
        <v>159</v>
      </c>
      <c r="D294" s="356" t="s">
        <v>647</v>
      </c>
      <c r="E294" s="1043">
        <f t="shared" si="159"/>
        <v>148643.22</v>
      </c>
      <c r="F294" s="624">
        <f>СпрМЗ!E261</f>
        <v>148643.22</v>
      </c>
      <c r="G294" s="624">
        <f>СпрЦС!E266</f>
        <v>0</v>
      </c>
      <c r="H294" s="624">
        <f>СпрСД!E278</f>
        <v>0</v>
      </c>
    </row>
    <row r="295" spans="1:8" ht="18">
      <c r="A295" s="303" t="s">
        <v>39</v>
      </c>
      <c r="B295" s="355" t="s">
        <v>43</v>
      </c>
      <c r="C295" s="356" t="s">
        <v>159</v>
      </c>
      <c r="D295" s="356" t="s">
        <v>56</v>
      </c>
      <c r="E295" s="1043">
        <f t="shared" si="159"/>
        <v>3564555.52</v>
      </c>
      <c r="F295" s="624">
        <f>СпрМЗ!E262</f>
        <v>3564555.52</v>
      </c>
      <c r="G295" s="624">
        <f>СпрЦС!E267</f>
        <v>0</v>
      </c>
      <c r="H295" s="624">
        <f>СпрСД!E279</f>
        <v>0</v>
      </c>
    </row>
    <row r="296" spans="1:8" ht="18">
      <c r="A296" s="303" t="s">
        <v>178</v>
      </c>
      <c r="B296" s="355" t="s">
        <v>43</v>
      </c>
      <c r="C296" s="356" t="s">
        <v>159</v>
      </c>
      <c r="D296" s="356" t="s">
        <v>654</v>
      </c>
      <c r="E296" s="1043">
        <f t="shared" si="159"/>
        <v>3325</v>
      </c>
      <c r="F296" s="624">
        <f>СпрМЗ!E263</f>
        <v>3325</v>
      </c>
      <c r="G296" s="624">
        <f>СпрЦС!E268</f>
        <v>0</v>
      </c>
      <c r="H296" s="624">
        <f>СпрСД!E280</f>
        <v>0</v>
      </c>
    </row>
    <row r="297" spans="1:8" ht="18">
      <c r="A297" s="303" t="s">
        <v>655</v>
      </c>
      <c r="B297" s="355" t="s">
        <v>43</v>
      </c>
      <c r="C297" s="356" t="s">
        <v>159</v>
      </c>
      <c r="D297" s="356" t="s">
        <v>30</v>
      </c>
      <c r="E297" s="1043">
        <f t="shared" si="159"/>
        <v>1563601.05</v>
      </c>
      <c r="F297" s="624">
        <f>СпрМЗ!E264</f>
        <v>1563601.05</v>
      </c>
      <c r="G297" s="624">
        <f>СпрЦС!E269</f>
        <v>0</v>
      </c>
      <c r="H297" s="624">
        <f>СпрСД!E281</f>
        <v>0</v>
      </c>
    </row>
    <row r="298" spans="1:8" ht="30.75" customHeight="1">
      <c r="A298" s="303" t="s">
        <v>656</v>
      </c>
      <c r="B298" s="355" t="s">
        <v>43</v>
      </c>
      <c r="C298" s="356" t="s">
        <v>159</v>
      </c>
      <c r="D298" s="356" t="s">
        <v>657</v>
      </c>
      <c r="E298" s="1043">
        <f t="shared" si="159"/>
        <v>0</v>
      </c>
      <c r="F298" s="624">
        <f>СпрМЗ!E265</f>
        <v>0</v>
      </c>
      <c r="G298" s="624">
        <f>СпрЦС!E270</f>
        <v>0</v>
      </c>
      <c r="H298" s="624">
        <f>СпрСД!E282</f>
        <v>0</v>
      </c>
    </row>
    <row r="299" spans="1:8" ht="18.75" customHeight="1">
      <c r="A299" s="318" t="s">
        <v>180</v>
      </c>
      <c r="B299" s="355" t="s">
        <v>43</v>
      </c>
      <c r="C299" s="356" t="s">
        <v>159</v>
      </c>
      <c r="D299" s="356" t="s">
        <v>184</v>
      </c>
      <c r="E299" s="1043">
        <f t="shared" si="159"/>
        <v>0</v>
      </c>
      <c r="F299" s="624">
        <f>СпрМЗ!E266</f>
        <v>0</v>
      </c>
      <c r="G299" s="624">
        <f>СпрЦС!E271</f>
        <v>0</v>
      </c>
      <c r="H299" s="624">
        <f>СпрСД!E283</f>
        <v>0</v>
      </c>
    </row>
    <row r="300" spans="1:8" ht="19.5" customHeight="1">
      <c r="A300" s="318" t="s">
        <v>181</v>
      </c>
      <c r="B300" s="355" t="s">
        <v>43</v>
      </c>
      <c r="C300" s="356" t="s">
        <v>159</v>
      </c>
      <c r="D300" s="356" t="s">
        <v>658</v>
      </c>
      <c r="E300" s="1043">
        <f t="shared" si="159"/>
        <v>0</v>
      </c>
      <c r="F300" s="624">
        <f>СпрМЗ!E267</f>
        <v>0</v>
      </c>
      <c r="G300" s="624">
        <f>СпрЦС!E272</f>
        <v>0</v>
      </c>
      <c r="H300" s="624">
        <f>СпрСД!E284</f>
        <v>0</v>
      </c>
    </row>
    <row r="301" spans="1:8" ht="21" customHeight="1">
      <c r="A301" s="318" t="s">
        <v>182</v>
      </c>
      <c r="B301" s="355" t="s">
        <v>43</v>
      </c>
      <c r="C301" s="356" t="s">
        <v>159</v>
      </c>
      <c r="D301" s="356" t="s">
        <v>659</v>
      </c>
      <c r="E301" s="1043">
        <f t="shared" si="159"/>
        <v>0</v>
      </c>
      <c r="F301" s="624">
        <f>СпрМЗ!E268</f>
        <v>0</v>
      </c>
      <c r="G301" s="624">
        <f>СпрЦС!E273</f>
        <v>0</v>
      </c>
      <c r="H301" s="624">
        <f>СпрСД!E285</f>
        <v>0</v>
      </c>
    </row>
    <row r="302" spans="1:8" ht="18">
      <c r="A302" s="318" t="s">
        <v>183</v>
      </c>
      <c r="B302" s="355" t="s">
        <v>43</v>
      </c>
      <c r="C302" s="356" t="s">
        <v>159</v>
      </c>
      <c r="D302" s="356" t="s">
        <v>660</v>
      </c>
      <c r="E302" s="1043">
        <f t="shared" si="159"/>
        <v>0</v>
      </c>
      <c r="F302" s="624">
        <f>СпрМЗ!E269</f>
        <v>0</v>
      </c>
      <c r="G302" s="624">
        <f>СпрЦС!E274</f>
        <v>0</v>
      </c>
      <c r="H302" s="624">
        <f>СпрСД!E286</f>
        <v>0</v>
      </c>
    </row>
    <row r="303" spans="1:8" ht="19.5" customHeight="1">
      <c r="A303" s="318" t="s">
        <v>661</v>
      </c>
      <c r="B303" s="355" t="s">
        <v>43</v>
      </c>
      <c r="C303" s="356" t="s">
        <v>159</v>
      </c>
      <c r="D303" s="356" t="s">
        <v>662</v>
      </c>
      <c r="E303" s="1043">
        <f t="shared" si="159"/>
        <v>407800</v>
      </c>
      <c r="F303" s="624">
        <f>СпрМЗ!E270</f>
        <v>407800</v>
      </c>
      <c r="G303" s="624">
        <f>СпрЦС!E275</f>
        <v>0</v>
      </c>
      <c r="H303" s="624">
        <f>СпрСД!E287</f>
        <v>0</v>
      </c>
    </row>
    <row r="304" spans="1:8" ht="38.25" customHeight="1">
      <c r="A304" s="318" t="s">
        <v>663</v>
      </c>
      <c r="B304" s="355" t="s">
        <v>43</v>
      </c>
      <c r="C304" s="356" t="s">
        <v>159</v>
      </c>
      <c r="D304" s="356" t="s">
        <v>664</v>
      </c>
      <c r="E304" s="1043">
        <f t="shared" si="159"/>
        <v>0</v>
      </c>
      <c r="F304" s="624">
        <f>СпрМЗ!E271</f>
        <v>0</v>
      </c>
      <c r="G304" s="624">
        <f>СпрЦС!E276</f>
        <v>0</v>
      </c>
      <c r="H304" s="624">
        <f>СпрСД!E288</f>
        <v>0</v>
      </c>
    </row>
    <row r="305" spans="1:8" ht="21" customHeight="1">
      <c r="A305" s="318" t="s">
        <v>665</v>
      </c>
      <c r="B305" s="355" t="s">
        <v>43</v>
      </c>
      <c r="C305" s="356" t="s">
        <v>159</v>
      </c>
      <c r="D305" s="356" t="s">
        <v>293</v>
      </c>
      <c r="E305" s="1043">
        <f t="shared" si="159"/>
        <v>0</v>
      </c>
      <c r="F305" s="624">
        <f>СпрМЗ!E272</f>
        <v>0</v>
      </c>
      <c r="G305" s="624">
        <f>СпрЦС!E277</f>
        <v>0</v>
      </c>
      <c r="H305" s="624">
        <f>СпрСД!E289</f>
        <v>0</v>
      </c>
    </row>
    <row r="306" spans="1:8" ht="32.25" customHeight="1">
      <c r="A306" s="313" t="s">
        <v>327</v>
      </c>
      <c r="B306" s="314" t="s">
        <v>328</v>
      </c>
      <c r="C306" s="314" t="s">
        <v>61</v>
      </c>
      <c r="D306" s="314" t="s">
        <v>43</v>
      </c>
      <c r="E306" s="1042">
        <f>E307+E308</f>
        <v>0</v>
      </c>
      <c r="F306" s="1042">
        <f t="shared" ref="F306" si="160">F307+F308</f>
        <v>0</v>
      </c>
      <c r="G306" s="1042">
        <f t="shared" ref="G306" si="161">G307+G308</f>
        <v>0</v>
      </c>
      <c r="H306" s="1042">
        <f t="shared" ref="H306" si="162">H307+H308</f>
        <v>0</v>
      </c>
    </row>
    <row r="307" spans="1:8" ht="21.75" customHeight="1">
      <c r="A307" s="303" t="s">
        <v>39</v>
      </c>
      <c r="B307" s="355" t="s">
        <v>43</v>
      </c>
      <c r="C307" s="356" t="s">
        <v>61</v>
      </c>
      <c r="D307" s="356" t="s">
        <v>56</v>
      </c>
      <c r="E307" s="1043">
        <f t="shared" ref="E307:E308" si="163">SUM(F307:M307)</f>
        <v>0</v>
      </c>
      <c r="F307" s="624">
        <f>СпрМЗ!E274</f>
        <v>0</v>
      </c>
      <c r="G307" s="624">
        <f>СпрЦС!E279</f>
        <v>0</v>
      </c>
      <c r="H307" s="624">
        <f>СпрСД!E291</f>
        <v>0</v>
      </c>
    </row>
    <row r="308" spans="1:8" ht="23.25" customHeight="1">
      <c r="A308" s="318" t="s">
        <v>180</v>
      </c>
      <c r="B308" s="355" t="s">
        <v>43</v>
      </c>
      <c r="C308" s="356" t="s">
        <v>61</v>
      </c>
      <c r="D308" s="356" t="s">
        <v>184</v>
      </c>
      <c r="E308" s="1043">
        <f t="shared" si="163"/>
        <v>0</v>
      </c>
      <c r="F308" s="624">
        <f>СпрМЗ!E275</f>
        <v>0</v>
      </c>
      <c r="G308" s="624">
        <f>СпрЦС!E280</f>
        <v>0</v>
      </c>
      <c r="H308" s="624">
        <f>СпрСД!E292</f>
        <v>0</v>
      </c>
    </row>
    <row r="309" spans="1:8" ht="31.2" hidden="1">
      <c r="A309" s="303" t="s">
        <v>329</v>
      </c>
      <c r="B309" s="355" t="s">
        <v>330</v>
      </c>
      <c r="C309" s="356" t="s">
        <v>32</v>
      </c>
      <c r="D309" s="356"/>
      <c r="E309" s="1037">
        <f t="shared" ref="E309:E311" si="164">F309+G309</f>
        <v>0</v>
      </c>
      <c r="F309" s="624"/>
      <c r="G309" s="624"/>
      <c r="H309" s="624"/>
    </row>
    <row r="310" spans="1:8" ht="46.8" hidden="1">
      <c r="A310" s="303" t="s">
        <v>331</v>
      </c>
      <c r="B310" s="355" t="s">
        <v>332</v>
      </c>
      <c r="C310" s="356" t="s">
        <v>333</v>
      </c>
      <c r="D310" s="356"/>
      <c r="E310" s="1037">
        <f t="shared" si="164"/>
        <v>0</v>
      </c>
      <c r="F310" s="624"/>
      <c r="G310" s="624"/>
      <c r="H310" s="624"/>
    </row>
    <row r="311" spans="1:8" ht="31.2" hidden="1">
      <c r="A311" s="303" t="s">
        <v>334</v>
      </c>
      <c r="B311" s="355" t="s">
        <v>335</v>
      </c>
      <c r="C311" s="356" t="s">
        <v>336</v>
      </c>
      <c r="D311" s="356"/>
      <c r="E311" s="1037">
        <f t="shared" si="164"/>
        <v>0</v>
      </c>
      <c r="F311" s="624"/>
      <c r="G311" s="624"/>
      <c r="H311" s="624"/>
    </row>
    <row r="312" spans="1:8" s="369" customFormat="1" ht="55.5" customHeight="1">
      <c r="A312" s="313" t="s">
        <v>1038</v>
      </c>
      <c r="B312" s="314" t="s">
        <v>330</v>
      </c>
      <c r="C312" s="314" t="s">
        <v>1042</v>
      </c>
      <c r="D312" s="314" t="s">
        <v>43</v>
      </c>
      <c r="E312" s="1045">
        <f>E313</f>
        <v>0</v>
      </c>
      <c r="F312" s="1045">
        <f t="shared" ref="F312" si="165">F313</f>
        <v>0</v>
      </c>
      <c r="G312" s="1045">
        <f t="shared" ref="G312" si="166">G313</f>
        <v>0</v>
      </c>
      <c r="H312" s="1045">
        <f t="shared" ref="H312" si="167">H313</f>
        <v>0</v>
      </c>
    </row>
    <row r="313" spans="1:8" s="369" customFormat="1" ht="70.5" customHeight="1">
      <c r="A313" s="303" t="s">
        <v>1045</v>
      </c>
      <c r="B313" s="931" t="s">
        <v>43</v>
      </c>
      <c r="C313" s="932" t="s">
        <v>1042</v>
      </c>
      <c r="D313" s="932"/>
      <c r="E313" s="1046">
        <f>F313+G313+H313</f>
        <v>0</v>
      </c>
      <c r="F313" s="1047">
        <f>СпрМЗ!E280</f>
        <v>0</v>
      </c>
      <c r="G313" s="1047">
        <f>СпрЦС!E285</f>
        <v>0</v>
      </c>
      <c r="H313" s="1047">
        <f>СпрСД!E297</f>
        <v>0</v>
      </c>
    </row>
    <row r="314" spans="1:8" s="369" customFormat="1" ht="19.5" customHeight="1">
      <c r="A314" s="313" t="s">
        <v>1015</v>
      </c>
      <c r="B314" s="314" t="s">
        <v>330</v>
      </c>
      <c r="C314" s="314" t="s">
        <v>1016</v>
      </c>
      <c r="D314" s="314" t="s">
        <v>43</v>
      </c>
      <c r="E314" s="1045">
        <f>E315</f>
        <v>4276498.4400000004</v>
      </c>
      <c r="F314" s="1045">
        <f>F315</f>
        <v>4276498.4400000004</v>
      </c>
      <c r="G314" s="1045">
        <f>G315</f>
        <v>0</v>
      </c>
      <c r="H314" s="1045">
        <f>H315</f>
        <v>0</v>
      </c>
    </row>
    <row r="315" spans="1:8" s="369" customFormat="1" ht="27" customHeight="1">
      <c r="A315" s="303" t="s">
        <v>652</v>
      </c>
      <c r="B315" s="750" t="s">
        <v>43</v>
      </c>
      <c r="C315" s="751" t="s">
        <v>1016</v>
      </c>
      <c r="D315" s="751" t="s">
        <v>653</v>
      </c>
      <c r="E315" s="1046">
        <f>F315+G315+H315</f>
        <v>4276498.4400000004</v>
      </c>
      <c r="F315" s="1047">
        <f>СпрМЗ!E282</f>
        <v>4276498.4400000004</v>
      </c>
      <c r="G315" s="1047">
        <v>0</v>
      </c>
      <c r="H315" s="1047">
        <f>[1]СпрСД!E303</f>
        <v>0</v>
      </c>
    </row>
    <row r="316" spans="1:8" ht="18.75" customHeight="1">
      <c r="A316" s="319" t="s">
        <v>337</v>
      </c>
      <c r="B316" s="320" t="s">
        <v>338</v>
      </c>
      <c r="C316" s="320" t="s">
        <v>21</v>
      </c>
      <c r="D316" s="320" t="s">
        <v>43</v>
      </c>
      <c r="E316" s="1048">
        <f>E317+E318+E319</f>
        <v>0</v>
      </c>
      <c r="F316" s="1048">
        <f t="shared" ref="F316" si="168">F317+F318+F319</f>
        <v>0</v>
      </c>
      <c r="G316" s="1048">
        <f t="shared" ref="G316" si="169">G317+G318+G319</f>
        <v>0</v>
      </c>
      <c r="H316" s="1048">
        <f t="shared" ref="H316" si="170">H317+H318+H319</f>
        <v>0</v>
      </c>
    </row>
    <row r="317" spans="1:8" ht="18">
      <c r="A317" s="303" t="s">
        <v>667</v>
      </c>
      <c r="B317" s="355" t="s">
        <v>340</v>
      </c>
      <c r="C317" s="356" t="s">
        <v>43</v>
      </c>
      <c r="D317" s="356" t="s">
        <v>43</v>
      </c>
      <c r="E317" s="1043">
        <f t="shared" ref="E317:E319" si="171">SUM(F317:M317)</f>
        <v>0</v>
      </c>
      <c r="F317" s="624">
        <v>0</v>
      </c>
      <c r="G317" s="624">
        <v>0</v>
      </c>
      <c r="H317" s="624">
        <v>0</v>
      </c>
    </row>
    <row r="318" spans="1:8" ht="18">
      <c r="A318" s="303" t="s">
        <v>341</v>
      </c>
      <c r="B318" s="355" t="s">
        <v>342</v>
      </c>
      <c r="C318" s="356" t="s">
        <v>43</v>
      </c>
      <c r="D318" s="356" t="s">
        <v>43</v>
      </c>
      <c r="E318" s="1043">
        <f t="shared" si="171"/>
        <v>0</v>
      </c>
      <c r="F318" s="624">
        <v>0</v>
      </c>
      <c r="G318" s="624">
        <v>0</v>
      </c>
      <c r="H318" s="624">
        <v>0</v>
      </c>
    </row>
    <row r="319" spans="1:8" ht="18">
      <c r="A319" s="303" t="s">
        <v>343</v>
      </c>
      <c r="B319" s="355" t="s">
        <v>344</v>
      </c>
      <c r="C319" s="356" t="s">
        <v>43</v>
      </c>
      <c r="D319" s="356" t="s">
        <v>43</v>
      </c>
      <c r="E319" s="1043">
        <f t="shared" si="171"/>
        <v>0</v>
      </c>
      <c r="F319" s="624">
        <v>0</v>
      </c>
      <c r="G319" s="624">
        <v>0</v>
      </c>
      <c r="H319" s="624">
        <v>0</v>
      </c>
    </row>
    <row r="320" spans="1:8" ht="17.399999999999999">
      <c r="A320" s="319" t="s">
        <v>345</v>
      </c>
      <c r="B320" s="320" t="s">
        <v>346</v>
      </c>
      <c r="C320" s="320" t="s">
        <v>43</v>
      </c>
      <c r="D320" s="320" t="s">
        <v>43</v>
      </c>
      <c r="E320" s="1048">
        <f>E321</f>
        <v>0</v>
      </c>
      <c r="F320" s="1048">
        <f t="shared" ref="F320" si="172">F321</f>
        <v>0</v>
      </c>
      <c r="G320" s="1048">
        <f t="shared" ref="G320" si="173">G321</f>
        <v>0</v>
      </c>
      <c r="H320" s="1048">
        <f t="shared" ref="H320" si="174">H321</f>
        <v>0</v>
      </c>
    </row>
    <row r="321" spans="1:8" ht="23.25" customHeight="1">
      <c r="A321" s="303" t="s">
        <v>668</v>
      </c>
      <c r="B321" s="355" t="s">
        <v>348</v>
      </c>
      <c r="C321" s="356" t="s">
        <v>349</v>
      </c>
      <c r="D321" s="356" t="s">
        <v>43</v>
      </c>
      <c r="E321" s="1043">
        <f>SUM(F321:M321)</f>
        <v>0</v>
      </c>
      <c r="F321" s="624">
        <v>0</v>
      </c>
      <c r="G321" s="624">
        <v>0</v>
      </c>
      <c r="H321" s="624">
        <v>0</v>
      </c>
    </row>
    <row r="322" spans="1:8">
      <c r="E322" s="566">
        <f>E230+E232-E246</f>
        <v>0</v>
      </c>
      <c r="F322" s="566">
        <f>F230+F232-F246</f>
        <v>0</v>
      </c>
      <c r="G322" s="566">
        <f t="shared" ref="G322:H322" si="175">G230+G232-G246</f>
        <v>0</v>
      </c>
      <c r="H322" s="566">
        <f t="shared" si="175"/>
        <v>0</v>
      </c>
    </row>
    <row r="323" spans="1:8">
      <c r="A323" s="13"/>
      <c r="B323" s="1"/>
      <c r="C323" s="2"/>
      <c r="D323" s="2"/>
      <c r="E323" s="28"/>
      <c r="F323" s="5"/>
      <c r="G323" s="6"/>
    </row>
    <row r="324" spans="1:8" ht="15.6">
      <c r="A324" s="12" t="s">
        <v>42</v>
      </c>
      <c r="B324" s="1"/>
      <c r="C324" s="2"/>
      <c r="D324" s="2"/>
      <c r="E324" s="29"/>
      <c r="F324" s="2048" t="str">
        <f>F216</f>
        <v>Кондакова Е.В.</v>
      </c>
      <c r="G324" s="2048"/>
    </row>
    <row r="325" spans="1:8">
      <c r="A325" s="13"/>
      <c r="B325" s="1"/>
      <c r="C325" s="2"/>
      <c r="D325" s="2"/>
      <c r="E325" s="30" t="s">
        <v>41</v>
      </c>
      <c r="F325" s="2049" t="s">
        <v>12</v>
      </c>
      <c r="G325" s="2049"/>
    </row>
  </sheetData>
  <mergeCells count="54">
    <mergeCell ref="A6:H6"/>
    <mergeCell ref="A7:H7"/>
    <mergeCell ref="A9:A11"/>
    <mergeCell ref="F108:G108"/>
    <mergeCell ref="B22:B23"/>
    <mergeCell ref="C22:C23"/>
    <mergeCell ref="F9:H9"/>
    <mergeCell ref="F10:H10"/>
    <mergeCell ref="E9:E11"/>
    <mergeCell ref="D9:D11"/>
    <mergeCell ref="A1:H1"/>
    <mergeCell ref="A2:H2"/>
    <mergeCell ref="A3:H3"/>
    <mergeCell ref="A4:H4"/>
    <mergeCell ref="A5:H5"/>
    <mergeCell ref="A110:H110"/>
    <mergeCell ref="A111:H111"/>
    <mergeCell ref="A112:H112"/>
    <mergeCell ref="C9:C11"/>
    <mergeCell ref="B9:B11"/>
    <mergeCell ref="F109:G109"/>
    <mergeCell ref="A113:H113"/>
    <mergeCell ref="A114:H114"/>
    <mergeCell ref="B130:B131"/>
    <mergeCell ref="C130:C131"/>
    <mergeCell ref="A115:H115"/>
    <mergeCell ref="A116:H116"/>
    <mergeCell ref="A118:A120"/>
    <mergeCell ref="B118:B120"/>
    <mergeCell ref="C118:C120"/>
    <mergeCell ref="D118:D120"/>
    <mergeCell ref="E118:E120"/>
    <mergeCell ref="F118:H118"/>
    <mergeCell ref="F119:H119"/>
    <mergeCell ref="F216:G216"/>
    <mergeCell ref="F217:G217"/>
    <mergeCell ref="A218:H218"/>
    <mergeCell ref="A219:H219"/>
    <mergeCell ref="A220:H220"/>
    <mergeCell ref="F324:G324"/>
    <mergeCell ref="F325:G325"/>
    <mergeCell ref="B238:B239"/>
    <mergeCell ref="C238:C239"/>
    <mergeCell ref="A221:H221"/>
    <mergeCell ref="A222:H222"/>
    <mergeCell ref="A223:H223"/>
    <mergeCell ref="A224:H224"/>
    <mergeCell ref="A226:A228"/>
    <mergeCell ref="B226:B228"/>
    <mergeCell ref="C226:C228"/>
    <mergeCell ref="D226:D228"/>
    <mergeCell ref="E226:E228"/>
    <mergeCell ref="F226:H226"/>
    <mergeCell ref="F227:H227"/>
  </mergeCells>
  <pageMargins left="0.70866141732283472" right="0.70866141732283472" top="0.74803149606299213" bottom="0.74803149606299213" header="0.31496062992125984" footer="0.31496062992125984"/>
  <pageSetup paperSize="9" scale="49" fitToHeight="2" orientation="portrait" r:id="rId1"/>
  <rowBreaks count="2" manualBreakCount="2">
    <brk id="109" max="16383" man="1"/>
    <brk id="21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FF00"/>
    <pageSetUpPr fitToPage="1"/>
  </sheetPr>
  <dimension ref="A1:I293"/>
  <sheetViews>
    <sheetView view="pageBreakPreview" zoomScale="80" zoomScaleNormal="80" zoomScaleSheetLayoutView="80" workbookViewId="0">
      <selection activeCell="D1320" sqref="D1320:E1320"/>
    </sheetView>
  </sheetViews>
  <sheetFormatPr defaultColWidth="9.109375" defaultRowHeight="13.8"/>
  <cols>
    <col min="1" max="1" width="65.5546875" style="321" customWidth="1"/>
    <col min="2" max="4" width="9.109375" style="321"/>
    <col min="5" max="5" width="18.33203125" style="325" customWidth="1"/>
    <col min="6" max="6" width="20" style="321" customWidth="1"/>
    <col min="7" max="7" width="18" style="321" customWidth="1"/>
    <col min="8" max="8" width="9.109375" style="321"/>
    <col min="9" max="9" width="13.88671875" style="321" bestFit="1" customWidth="1"/>
    <col min="10" max="16384" width="9.109375" style="321"/>
  </cols>
  <sheetData>
    <row r="1" spans="1:9" ht="15.6">
      <c r="A1" s="2055" t="s">
        <v>670</v>
      </c>
      <c r="B1" s="2055"/>
      <c r="C1" s="2055"/>
      <c r="D1" s="2055"/>
      <c r="E1" s="2055"/>
      <c r="F1" s="2055"/>
      <c r="G1" s="2055"/>
    </row>
    <row r="2" spans="1:9" ht="39.75" customHeight="1">
      <c r="A2" s="2060" t="s">
        <v>64</v>
      </c>
      <c r="B2" s="2060"/>
      <c r="C2" s="2060"/>
      <c r="D2" s="2060"/>
      <c r="E2" s="2060"/>
      <c r="F2" s="2060"/>
      <c r="G2" s="2060"/>
    </row>
    <row r="3" spans="1:9" ht="15.6">
      <c r="A3" s="277"/>
      <c r="B3" s="277"/>
      <c r="C3" s="8"/>
      <c r="D3" s="8"/>
      <c r="E3" s="277"/>
      <c r="F3" s="277"/>
      <c r="G3" s="277"/>
    </row>
    <row r="4" spans="1:9" ht="15.6">
      <c r="A4" s="2052" t="str">
        <f>ВСЕГО!A221</f>
        <v>Муниципальное бюджетное общеобразовательное учреждение "Кингисеппская средняя общеобразовательная школа № 4"</v>
      </c>
      <c r="B4" s="2052"/>
      <c r="C4" s="2052"/>
      <c r="D4" s="2052"/>
      <c r="E4" s="2052"/>
      <c r="F4" s="2052"/>
      <c r="G4" s="2052"/>
    </row>
    <row r="5" spans="1:9">
      <c r="A5" s="2053" t="s">
        <v>48</v>
      </c>
      <c r="B5" s="2053"/>
      <c r="C5" s="2053"/>
      <c r="D5" s="2053"/>
      <c r="E5" s="2053"/>
      <c r="F5" s="2053"/>
      <c r="G5" s="2053"/>
    </row>
    <row r="6" spans="1:9">
      <c r="A6" s="4"/>
      <c r="B6" s="2053"/>
      <c r="C6" s="2053"/>
      <c r="D6" s="2053"/>
      <c r="E6" s="2053"/>
      <c r="F6" s="2053"/>
      <c r="G6" s="276"/>
    </row>
    <row r="7" spans="1:9" ht="15.6">
      <c r="A7" s="2055" t="s">
        <v>162</v>
      </c>
      <c r="B7" s="2055"/>
      <c r="C7" s="2055"/>
      <c r="D7" s="2055"/>
      <c r="E7" s="2055"/>
      <c r="F7" s="2055"/>
      <c r="G7" s="2055"/>
    </row>
    <row r="9" spans="1:9" ht="33.75" customHeight="1">
      <c r="A9" s="2056" t="s">
        <v>0</v>
      </c>
      <c r="B9" s="2056" t="s">
        <v>1</v>
      </c>
      <c r="C9" s="2056" t="s">
        <v>16</v>
      </c>
      <c r="D9" s="2056" t="s">
        <v>60</v>
      </c>
      <c r="E9" s="2056" t="s">
        <v>17</v>
      </c>
      <c r="F9" s="2056"/>
      <c r="G9" s="2056"/>
    </row>
    <row r="10" spans="1:9" ht="58.5" customHeight="1">
      <c r="A10" s="2056"/>
      <c r="B10" s="2056"/>
      <c r="C10" s="2056"/>
      <c r="D10" s="2056"/>
      <c r="E10" s="2058" t="s">
        <v>36</v>
      </c>
      <c r="F10" s="2056" t="s">
        <v>18</v>
      </c>
      <c r="G10" s="2056"/>
    </row>
    <row r="11" spans="1:9" ht="38.25" customHeight="1">
      <c r="A11" s="2056"/>
      <c r="B11" s="2056"/>
      <c r="C11" s="2056"/>
      <c r="D11" s="2056"/>
      <c r="E11" s="2058"/>
      <c r="F11" s="348" t="s">
        <v>49</v>
      </c>
      <c r="G11" s="348" t="s">
        <v>50</v>
      </c>
    </row>
    <row r="12" spans="1:9" ht="15.75" customHeight="1">
      <c r="A12" s="3">
        <v>1</v>
      </c>
      <c r="B12" s="24" t="s">
        <v>3</v>
      </c>
      <c r="C12" s="24" t="s">
        <v>229</v>
      </c>
      <c r="D12" s="24" t="s">
        <v>35</v>
      </c>
      <c r="E12" s="18" t="s">
        <v>4</v>
      </c>
      <c r="F12" s="24" t="s">
        <v>5</v>
      </c>
      <c r="G12" s="24" t="s">
        <v>6</v>
      </c>
    </row>
    <row r="13" spans="1:9" ht="18.75" customHeight="1">
      <c r="A13" s="302" t="s">
        <v>230</v>
      </c>
      <c r="B13" s="304" t="s">
        <v>231</v>
      </c>
      <c r="C13" s="305" t="s">
        <v>43</v>
      </c>
      <c r="D13" s="305" t="s">
        <v>267</v>
      </c>
      <c r="E13" s="326">
        <f>F13+G13</f>
        <v>2861002.65</v>
      </c>
      <c r="F13" s="322">
        <f>'МЗ ОБ+ФБ'!C484+'МЗ ОБ+ФБ'!C485</f>
        <v>2387938.2999999998</v>
      </c>
      <c r="G13" s="322">
        <f>'МЗ МБ'!C482+'МЗ МБ'!C483</f>
        <v>473064.35000000003</v>
      </c>
      <c r="I13" s="1195" t="s">
        <v>1222</v>
      </c>
    </row>
    <row r="14" spans="1:9" ht="20.25" customHeight="1">
      <c r="A14" s="302" t="s">
        <v>232</v>
      </c>
      <c r="B14" s="304" t="s">
        <v>233</v>
      </c>
      <c r="C14" s="305" t="s">
        <v>43</v>
      </c>
      <c r="D14" s="305" t="s">
        <v>349</v>
      </c>
      <c r="E14" s="326">
        <f t="shared" ref="E14:E78" si="0">F14+G14</f>
        <v>0</v>
      </c>
      <c r="F14" s="322">
        <v>0</v>
      </c>
      <c r="G14" s="322">
        <v>0</v>
      </c>
    </row>
    <row r="15" spans="1:9" s="325" customFormat="1" ht="35.25" customHeight="1">
      <c r="A15" s="306" t="s">
        <v>234</v>
      </c>
      <c r="B15" s="307" t="s">
        <v>235</v>
      </c>
      <c r="C15" s="307" t="s">
        <v>43</v>
      </c>
      <c r="D15" s="307" t="s">
        <v>43</v>
      </c>
      <c r="E15" s="327">
        <f>F15+G15</f>
        <v>67017203.789999999</v>
      </c>
      <c r="F15" s="327">
        <f>F16</f>
        <v>59346703.789999999</v>
      </c>
      <c r="G15" s="327">
        <f>G16</f>
        <v>7670500</v>
      </c>
    </row>
    <row r="16" spans="1:9" ht="41.25" customHeight="1">
      <c r="A16" s="308" t="s">
        <v>239</v>
      </c>
      <c r="B16" s="309" t="s">
        <v>240</v>
      </c>
      <c r="C16" s="310" t="s">
        <v>24</v>
      </c>
      <c r="D16" s="310" t="s">
        <v>700</v>
      </c>
      <c r="E16" s="326">
        <f>F16+G16</f>
        <v>67017203.789999999</v>
      </c>
      <c r="F16" s="322">
        <f>F17+F18</f>
        <v>59346703.789999999</v>
      </c>
      <c r="G16" s="322">
        <f>G17+G18</f>
        <v>7670500</v>
      </c>
    </row>
    <row r="17" spans="1:9" ht="52.5" customHeight="1">
      <c r="A17" s="303" t="s">
        <v>669</v>
      </c>
      <c r="B17" s="304" t="s">
        <v>242</v>
      </c>
      <c r="C17" s="347" t="s">
        <v>24</v>
      </c>
      <c r="D17" s="347" t="s">
        <v>700</v>
      </c>
      <c r="E17" s="326">
        <f>F17+G17</f>
        <v>67004483.789999999</v>
      </c>
      <c r="F17" s="322">
        <f>ДОХОДЫ!AM131</f>
        <v>59333983.789999999</v>
      </c>
      <c r="G17" s="322">
        <f>ДОХОДЫ!AM43</f>
        <v>7670500</v>
      </c>
      <c r="I17" s="1138"/>
    </row>
    <row r="18" spans="1:9" ht="41.25" customHeight="1">
      <c r="A18" s="933" t="s">
        <v>1192</v>
      </c>
      <c r="B18" s="1141" t="s">
        <v>1193</v>
      </c>
      <c r="C18" s="1137" t="s">
        <v>24</v>
      </c>
      <c r="D18" s="1137" t="s">
        <v>1194</v>
      </c>
      <c r="E18" s="326">
        <f>F18+G18</f>
        <v>12720</v>
      </c>
      <c r="F18" s="1142">
        <f>ДОХОДЫ!X185</f>
        <v>12720</v>
      </c>
      <c r="G18" s="1142"/>
      <c r="I18" s="1138"/>
    </row>
    <row r="19" spans="1:9" s="325" customFormat="1" ht="36.75" customHeight="1">
      <c r="A19" s="306" t="s">
        <v>268</v>
      </c>
      <c r="B19" s="307" t="s">
        <v>269</v>
      </c>
      <c r="C19" s="307" t="s">
        <v>43</v>
      </c>
      <c r="D19" s="307" t="s">
        <v>43</v>
      </c>
      <c r="E19" s="327">
        <f>E20+E33+E39+E49+E51+E55</f>
        <v>69878206.439999998</v>
      </c>
      <c r="F19" s="327">
        <f t="shared" ref="F19:G19" si="1">F20+F33+F39+F49+F51+F55</f>
        <v>61734642.089999996</v>
      </c>
      <c r="G19" s="327">
        <f t="shared" si="1"/>
        <v>8143564.3499999996</v>
      </c>
      <c r="I19" s="1139">
        <f>E15+E13-E19</f>
        <v>0</v>
      </c>
    </row>
    <row r="20" spans="1:9" s="325" customFormat="1" ht="26.25" customHeight="1">
      <c r="A20" s="311" t="s">
        <v>666</v>
      </c>
      <c r="B20" s="312" t="s">
        <v>271</v>
      </c>
      <c r="C20" s="312" t="s">
        <v>22</v>
      </c>
      <c r="D20" s="312" t="s">
        <v>43</v>
      </c>
      <c r="E20" s="328">
        <f>E21+E24+E28+E30+E31+E32</f>
        <v>50487671.789999999</v>
      </c>
      <c r="F20" s="328">
        <f>F21+F24+F28+F30+F31+F32</f>
        <v>50487671.789999999</v>
      </c>
      <c r="G20" s="328">
        <f>G21+G24+G28+G30+G31+G32</f>
        <v>0</v>
      </c>
    </row>
    <row r="21" spans="1:9" s="325" customFormat="1" ht="32.25" customHeight="1">
      <c r="A21" s="313" t="s">
        <v>272</v>
      </c>
      <c r="B21" s="314" t="s">
        <v>273</v>
      </c>
      <c r="C21" s="314" t="s">
        <v>51</v>
      </c>
      <c r="D21" s="314" t="s">
        <v>43</v>
      </c>
      <c r="E21" s="329">
        <f t="shared" si="0"/>
        <v>38772086.170000002</v>
      </c>
      <c r="F21" s="329">
        <f>F22+F23</f>
        <v>38772086.170000002</v>
      </c>
      <c r="G21" s="329">
        <f>G22+G23</f>
        <v>0</v>
      </c>
    </row>
    <row r="22" spans="1:9" ht="22.5" customHeight="1">
      <c r="A22" s="303" t="s">
        <v>37</v>
      </c>
      <c r="B22" s="304" t="s">
        <v>43</v>
      </c>
      <c r="C22" s="305" t="s">
        <v>51</v>
      </c>
      <c r="D22" s="305" t="s">
        <v>28</v>
      </c>
      <c r="E22" s="326">
        <f t="shared" si="0"/>
        <v>38552086.170000002</v>
      </c>
      <c r="F22" s="322">
        <f>'МЗ ОБ+ФБ'!J24</f>
        <v>38552086.170000002</v>
      </c>
      <c r="G22" s="322">
        <f>'МЗ МБ'!J22</f>
        <v>0</v>
      </c>
    </row>
    <row r="23" spans="1:9" ht="33.75" customHeight="1">
      <c r="A23" s="303" t="s">
        <v>631</v>
      </c>
      <c r="B23" s="304" t="s">
        <v>43</v>
      </c>
      <c r="C23" s="305" t="s">
        <v>51</v>
      </c>
      <c r="D23" s="305" t="s">
        <v>177</v>
      </c>
      <c r="E23" s="326">
        <f t="shared" si="0"/>
        <v>220000</v>
      </c>
      <c r="F23" s="322">
        <f>'МЗ ОБ+ФБ'!E32</f>
        <v>220000</v>
      </c>
      <c r="G23" s="322">
        <f>'МЗ МБ'!E30</f>
        <v>0</v>
      </c>
    </row>
    <row r="24" spans="1:9" s="325" customFormat="1" ht="38.25" customHeight="1">
      <c r="A24" s="313" t="s">
        <v>274</v>
      </c>
      <c r="B24" s="314" t="s">
        <v>275</v>
      </c>
      <c r="C24" s="314" t="s">
        <v>52</v>
      </c>
      <c r="D24" s="314" t="s">
        <v>43</v>
      </c>
      <c r="E24" s="329">
        <f t="shared" si="0"/>
        <v>0</v>
      </c>
      <c r="F24" s="329">
        <f>F25+F26+F27</f>
        <v>0</v>
      </c>
      <c r="G24" s="329">
        <f>G25+G26+G27</f>
        <v>0</v>
      </c>
    </row>
    <row r="25" spans="1:9" s="324" customFormat="1" ht="21.75" customHeight="1">
      <c r="A25" s="315" t="s">
        <v>632</v>
      </c>
      <c r="B25" s="304" t="s">
        <v>43</v>
      </c>
      <c r="C25" s="304" t="s">
        <v>52</v>
      </c>
      <c r="D25" s="304" t="s">
        <v>54</v>
      </c>
      <c r="E25" s="326">
        <f t="shared" si="0"/>
        <v>0</v>
      </c>
      <c r="F25" s="323">
        <f>'МЗ ОБ+ФБ'!F46</f>
        <v>0</v>
      </c>
      <c r="G25" s="323">
        <f>'МЗ МБ'!F44</f>
        <v>0</v>
      </c>
    </row>
    <row r="26" spans="1:9" s="324" customFormat="1" ht="17.25" customHeight="1">
      <c r="A26" s="315" t="s">
        <v>39</v>
      </c>
      <c r="B26" s="304" t="s">
        <v>43</v>
      </c>
      <c r="C26" s="304" t="s">
        <v>52</v>
      </c>
      <c r="D26" s="304" t="s">
        <v>56</v>
      </c>
      <c r="E26" s="326">
        <f t="shared" si="0"/>
        <v>0</v>
      </c>
      <c r="F26" s="323">
        <f>'МЗ ОБ+ФБ'!F64</f>
        <v>0</v>
      </c>
      <c r="G26" s="323">
        <f>'МЗ МБ'!F62</f>
        <v>0</v>
      </c>
    </row>
    <row r="27" spans="1:9" s="324" customFormat="1" ht="33.75" customHeight="1">
      <c r="A27" s="303" t="s">
        <v>631</v>
      </c>
      <c r="B27" s="304" t="s">
        <v>43</v>
      </c>
      <c r="C27" s="304" t="s">
        <v>52</v>
      </c>
      <c r="D27" s="304" t="s">
        <v>177</v>
      </c>
      <c r="E27" s="326">
        <f t="shared" si="0"/>
        <v>0</v>
      </c>
      <c r="F27" s="323">
        <f>'МЗ ОБ+ФБ'!F71</f>
        <v>0</v>
      </c>
      <c r="G27" s="323">
        <f>'МЗ МБ'!F69</f>
        <v>0</v>
      </c>
    </row>
    <row r="28" spans="1:9" s="325" customFormat="1" ht="32.25" customHeight="1">
      <c r="A28" s="313" t="s">
        <v>276</v>
      </c>
      <c r="B28" s="314" t="s">
        <v>277</v>
      </c>
      <c r="C28" s="314" t="s">
        <v>164</v>
      </c>
      <c r="D28" s="314" t="s">
        <v>43</v>
      </c>
      <c r="E28" s="329">
        <f t="shared" si="0"/>
        <v>0</v>
      </c>
      <c r="F28" s="329">
        <f>F29</f>
        <v>0</v>
      </c>
      <c r="G28" s="329">
        <f>G29</f>
        <v>0</v>
      </c>
    </row>
    <row r="29" spans="1:9" s="324" customFormat="1" ht="24.75" customHeight="1">
      <c r="A29" s="315" t="s">
        <v>39</v>
      </c>
      <c r="B29" s="304" t="s">
        <v>43</v>
      </c>
      <c r="C29" s="304" t="s">
        <v>164</v>
      </c>
      <c r="D29" s="304" t="s">
        <v>56</v>
      </c>
      <c r="E29" s="326">
        <f t="shared" si="0"/>
        <v>0</v>
      </c>
      <c r="F29" s="323">
        <f>'МЗ ОБ+ФБ'!E80</f>
        <v>0</v>
      </c>
      <c r="G29" s="323">
        <f>'МЗ МБ'!E78</f>
        <v>0</v>
      </c>
    </row>
    <row r="30" spans="1:9" s="325" customFormat="1" ht="54.75" customHeight="1">
      <c r="A30" s="313" t="s">
        <v>278</v>
      </c>
      <c r="B30" s="314" t="s">
        <v>279</v>
      </c>
      <c r="C30" s="314" t="s">
        <v>53</v>
      </c>
      <c r="D30" s="314" t="s">
        <v>55</v>
      </c>
      <c r="E30" s="332">
        <f t="shared" si="0"/>
        <v>11709160.640000001</v>
      </c>
      <c r="F30" s="332">
        <f>'МЗ ОБ+ФБ'!D104</f>
        <v>11709160.640000001</v>
      </c>
      <c r="G30" s="332">
        <f>'МЗ МБ'!D94</f>
        <v>0</v>
      </c>
    </row>
    <row r="31" spans="1:9" s="325" customFormat="1" ht="36" customHeight="1">
      <c r="A31" s="313" t="s">
        <v>280</v>
      </c>
      <c r="B31" s="314" t="s">
        <v>281</v>
      </c>
      <c r="C31" s="314" t="s">
        <v>53</v>
      </c>
      <c r="D31" s="314" t="s">
        <v>55</v>
      </c>
      <c r="E31" s="332">
        <f t="shared" si="0"/>
        <v>0</v>
      </c>
      <c r="F31" s="332">
        <v>0</v>
      </c>
      <c r="G31" s="332">
        <v>0</v>
      </c>
    </row>
    <row r="32" spans="1:9" s="325" customFormat="1" ht="21.75" customHeight="1">
      <c r="A32" s="313" t="s">
        <v>282</v>
      </c>
      <c r="B32" s="314" t="s">
        <v>283</v>
      </c>
      <c r="C32" s="314" t="s">
        <v>53</v>
      </c>
      <c r="D32" s="314" t="s">
        <v>1176</v>
      </c>
      <c r="E32" s="332">
        <f t="shared" si="0"/>
        <v>6424.98</v>
      </c>
      <c r="F32" s="332">
        <f>'МЗ ОБ+ФБ'!E114</f>
        <v>6424.98</v>
      </c>
      <c r="G32" s="332">
        <v>0</v>
      </c>
    </row>
    <row r="33" spans="1:7" s="325" customFormat="1" ht="23.25" customHeight="1">
      <c r="A33" s="316" t="s">
        <v>34</v>
      </c>
      <c r="B33" s="317" t="s">
        <v>284</v>
      </c>
      <c r="C33" s="317" t="s">
        <v>29</v>
      </c>
      <c r="D33" s="317" t="s">
        <v>43</v>
      </c>
      <c r="E33" s="330">
        <f>E34</f>
        <v>0</v>
      </c>
      <c r="F33" s="330">
        <f t="shared" ref="F33:G33" si="2">F34</f>
        <v>0</v>
      </c>
      <c r="G33" s="330">
        <f t="shared" si="2"/>
        <v>0</v>
      </c>
    </row>
    <row r="34" spans="1:7" ht="56.25" customHeight="1">
      <c r="A34" s="303" t="s">
        <v>285</v>
      </c>
      <c r="B34" s="304" t="s">
        <v>286</v>
      </c>
      <c r="C34" s="305" t="s">
        <v>31</v>
      </c>
      <c r="D34" s="305" t="s">
        <v>43</v>
      </c>
      <c r="E34" s="326">
        <f>F34+G34</f>
        <v>0</v>
      </c>
      <c r="F34" s="322">
        <f>F35</f>
        <v>0</v>
      </c>
      <c r="G34" s="322">
        <f>G35</f>
        <v>0</v>
      </c>
    </row>
    <row r="35" spans="1:7" ht="48" hidden="1" customHeight="1">
      <c r="A35" s="303" t="s">
        <v>287</v>
      </c>
      <c r="B35" s="304" t="s">
        <v>288</v>
      </c>
      <c r="C35" s="305" t="s">
        <v>169</v>
      </c>
      <c r="D35" s="305" t="s">
        <v>633</v>
      </c>
      <c r="E35" s="326">
        <f t="shared" si="0"/>
        <v>0</v>
      </c>
      <c r="F35" s="322">
        <f>'МЗ ОБ+ФБ'!E126</f>
        <v>0</v>
      </c>
      <c r="G35" s="322">
        <f>'МЗ МБ'!E105</f>
        <v>0</v>
      </c>
    </row>
    <row r="36" spans="1:7" ht="45" hidden="1" customHeight="1">
      <c r="A36" s="303" t="s">
        <v>289</v>
      </c>
      <c r="B36" s="304" t="s">
        <v>290</v>
      </c>
      <c r="C36" s="305" t="s">
        <v>57</v>
      </c>
      <c r="D36" s="305" t="s">
        <v>43</v>
      </c>
      <c r="E36" s="326">
        <f t="shared" si="0"/>
        <v>0</v>
      </c>
      <c r="F36" s="322"/>
      <c r="G36" s="322"/>
    </row>
    <row r="37" spans="1:7" ht="84.75" hidden="1" customHeight="1">
      <c r="A37" s="303" t="s">
        <v>291</v>
      </c>
      <c r="B37" s="304" t="s">
        <v>292</v>
      </c>
      <c r="C37" s="305" t="s">
        <v>293</v>
      </c>
      <c r="D37" s="305" t="s">
        <v>43</v>
      </c>
      <c r="E37" s="326">
        <f t="shared" si="0"/>
        <v>0</v>
      </c>
      <c r="F37" s="322"/>
      <c r="G37" s="322"/>
    </row>
    <row r="38" spans="1:7" ht="38.25" hidden="1" customHeight="1">
      <c r="A38" s="303" t="s">
        <v>294</v>
      </c>
      <c r="B38" s="304" t="s">
        <v>295</v>
      </c>
      <c r="C38" s="305" t="s">
        <v>296</v>
      </c>
      <c r="D38" s="305" t="s">
        <v>43</v>
      </c>
      <c r="E38" s="326">
        <f t="shared" si="0"/>
        <v>0</v>
      </c>
      <c r="F38" s="322"/>
      <c r="G38" s="322"/>
    </row>
    <row r="39" spans="1:7" s="325" customFormat="1" ht="22.5" customHeight="1">
      <c r="A39" s="316" t="s">
        <v>297</v>
      </c>
      <c r="B39" s="317" t="s">
        <v>298</v>
      </c>
      <c r="C39" s="317" t="s">
        <v>299</v>
      </c>
      <c r="D39" s="317" t="s">
        <v>43</v>
      </c>
      <c r="E39" s="330">
        <f>E40+E42+E44</f>
        <v>1200118</v>
      </c>
      <c r="F39" s="330">
        <f>F40+F42+F44</f>
        <v>0</v>
      </c>
      <c r="G39" s="330">
        <f>G40+G42+G44</f>
        <v>1200118</v>
      </c>
    </row>
    <row r="40" spans="1:7" s="325" customFormat="1" ht="42" customHeight="1">
      <c r="A40" s="313" t="s">
        <v>300</v>
      </c>
      <c r="B40" s="314" t="s">
        <v>301</v>
      </c>
      <c r="C40" s="314" t="s">
        <v>58</v>
      </c>
      <c r="D40" s="314" t="s">
        <v>43</v>
      </c>
      <c r="E40" s="329">
        <f t="shared" si="0"/>
        <v>1170118</v>
      </c>
      <c r="F40" s="329">
        <f>F41</f>
        <v>0</v>
      </c>
      <c r="G40" s="329">
        <f>G41</f>
        <v>1170118</v>
      </c>
    </row>
    <row r="41" spans="1:7" ht="22.5" customHeight="1">
      <c r="A41" s="303" t="s">
        <v>634</v>
      </c>
      <c r="B41" s="304" t="s">
        <v>43</v>
      </c>
      <c r="C41" s="305" t="s">
        <v>58</v>
      </c>
      <c r="D41" s="305" t="s">
        <v>635</v>
      </c>
      <c r="E41" s="326">
        <f t="shared" si="0"/>
        <v>1170118</v>
      </c>
      <c r="F41" s="322">
        <f>'МЗ ОБ+ФБ'!E137+'МЗ ОБ+ФБ'!E152</f>
        <v>0</v>
      </c>
      <c r="G41" s="322">
        <f>'МЗ МБ'!E116+'МЗ МБ'!E131</f>
        <v>1170118</v>
      </c>
    </row>
    <row r="42" spans="1:7" s="325" customFormat="1" ht="54.75" customHeight="1">
      <c r="A42" s="313" t="s">
        <v>302</v>
      </c>
      <c r="B42" s="314" t="s">
        <v>303</v>
      </c>
      <c r="C42" s="314" t="s">
        <v>59</v>
      </c>
      <c r="D42" s="314" t="s">
        <v>43</v>
      </c>
      <c r="E42" s="329">
        <f t="shared" si="0"/>
        <v>0</v>
      </c>
      <c r="F42" s="329">
        <f>F43</f>
        <v>0</v>
      </c>
      <c r="G42" s="329">
        <f>G43</f>
        <v>0</v>
      </c>
    </row>
    <row r="43" spans="1:7" ht="27" customHeight="1">
      <c r="A43" s="303" t="s">
        <v>634</v>
      </c>
      <c r="B43" s="304" t="s">
        <v>43</v>
      </c>
      <c r="C43" s="305" t="s">
        <v>59</v>
      </c>
      <c r="D43" s="305" t="s">
        <v>635</v>
      </c>
      <c r="E43" s="326">
        <f t="shared" si="0"/>
        <v>0</v>
      </c>
      <c r="F43" s="322">
        <f>'МЗ ОБ+ФБ'!C165</f>
        <v>0</v>
      </c>
      <c r="G43" s="322">
        <f>'МЗ МБ'!C144</f>
        <v>0</v>
      </c>
    </row>
    <row r="44" spans="1:7" s="325" customFormat="1" ht="38.25" customHeight="1">
      <c r="A44" s="313" t="s">
        <v>304</v>
      </c>
      <c r="B44" s="314" t="s">
        <v>305</v>
      </c>
      <c r="C44" s="314" t="s">
        <v>66</v>
      </c>
      <c r="D44" s="314" t="s">
        <v>43</v>
      </c>
      <c r="E44" s="329">
        <f t="shared" si="0"/>
        <v>30000</v>
      </c>
      <c r="F44" s="329">
        <f>F45+F46+F47+F48</f>
        <v>0</v>
      </c>
      <c r="G44" s="329">
        <f>G45+G46+G47+G48</f>
        <v>30000</v>
      </c>
    </row>
    <row r="45" spans="1:7" ht="18.75" customHeight="1">
      <c r="A45" s="303" t="s">
        <v>634</v>
      </c>
      <c r="B45" s="304" t="s">
        <v>43</v>
      </c>
      <c r="C45" s="305" t="s">
        <v>66</v>
      </c>
      <c r="D45" s="305" t="s">
        <v>635</v>
      </c>
      <c r="E45" s="326">
        <f t="shared" si="0"/>
        <v>0</v>
      </c>
      <c r="F45" s="322">
        <f>'МЗ ОБ+ФБ'!C178</f>
        <v>0</v>
      </c>
      <c r="G45" s="322">
        <f>'МЗ МБ'!C157</f>
        <v>0</v>
      </c>
    </row>
    <row r="46" spans="1:7" ht="31.5" customHeight="1">
      <c r="A46" s="303" t="s">
        <v>636</v>
      </c>
      <c r="B46" s="304" t="s">
        <v>43</v>
      </c>
      <c r="C46" s="305" t="s">
        <v>66</v>
      </c>
      <c r="D46" s="305" t="s">
        <v>637</v>
      </c>
      <c r="E46" s="326">
        <f t="shared" si="0"/>
        <v>0</v>
      </c>
      <c r="F46" s="322">
        <f>'МЗ ОБ+ФБ'!C189</f>
        <v>0</v>
      </c>
      <c r="G46" s="322">
        <f>'МЗ МБ'!C168</f>
        <v>0</v>
      </c>
    </row>
    <row r="47" spans="1:7" ht="38.25" customHeight="1">
      <c r="A47" s="303" t="s">
        <v>638</v>
      </c>
      <c r="B47" s="304" t="s">
        <v>43</v>
      </c>
      <c r="C47" s="305" t="s">
        <v>66</v>
      </c>
      <c r="D47" s="305" t="s">
        <v>639</v>
      </c>
      <c r="E47" s="326">
        <f t="shared" si="0"/>
        <v>0</v>
      </c>
      <c r="F47" s="322">
        <f>'МЗ ОБ+ФБ'!C200</f>
        <v>0</v>
      </c>
      <c r="G47" s="322">
        <f>'МЗ МБ'!C179</f>
        <v>0</v>
      </c>
    </row>
    <row r="48" spans="1:7" ht="20.25" customHeight="1">
      <c r="A48" s="303" t="s">
        <v>640</v>
      </c>
      <c r="B48" s="304" t="s">
        <v>43</v>
      </c>
      <c r="C48" s="305" t="s">
        <v>66</v>
      </c>
      <c r="D48" s="305" t="s">
        <v>641</v>
      </c>
      <c r="E48" s="326">
        <f t="shared" si="0"/>
        <v>30000</v>
      </c>
      <c r="F48" s="322">
        <f>'МЗ ОБ+ФБ'!C211</f>
        <v>0</v>
      </c>
      <c r="G48" s="322">
        <f>'МЗ МБ'!C190</f>
        <v>30000</v>
      </c>
    </row>
    <row r="49" spans="1:7" s="325" customFormat="1" ht="38.25" customHeight="1">
      <c r="A49" s="311" t="s">
        <v>306</v>
      </c>
      <c r="B49" s="312" t="s">
        <v>307</v>
      </c>
      <c r="C49" s="312" t="s">
        <v>43</v>
      </c>
      <c r="D49" s="312" t="s">
        <v>43</v>
      </c>
      <c r="E49" s="328">
        <f t="shared" si="0"/>
        <v>0</v>
      </c>
      <c r="F49" s="328">
        <v>0</v>
      </c>
      <c r="G49" s="328">
        <v>0</v>
      </c>
    </row>
    <row r="50" spans="1:7" ht="52.5" hidden="1" customHeight="1">
      <c r="A50" s="303" t="s">
        <v>308</v>
      </c>
      <c r="B50" s="304" t="s">
        <v>309</v>
      </c>
      <c r="C50" s="305" t="s">
        <v>310</v>
      </c>
      <c r="D50" s="305" t="s">
        <v>43</v>
      </c>
      <c r="E50" s="326">
        <f t="shared" si="0"/>
        <v>0</v>
      </c>
      <c r="F50" s="322"/>
      <c r="G50" s="322"/>
    </row>
    <row r="51" spans="1:7" s="325" customFormat="1" ht="38.25" customHeight="1">
      <c r="A51" s="311" t="s">
        <v>311</v>
      </c>
      <c r="B51" s="312" t="s">
        <v>312</v>
      </c>
      <c r="C51" s="312" t="s">
        <v>43</v>
      </c>
      <c r="D51" s="312" t="s">
        <v>43</v>
      </c>
      <c r="E51" s="328">
        <f>E52</f>
        <v>0</v>
      </c>
      <c r="F51" s="328">
        <f>F52</f>
        <v>0</v>
      </c>
      <c r="G51" s="328">
        <f>G52</f>
        <v>0</v>
      </c>
    </row>
    <row r="52" spans="1:7" s="325" customFormat="1" ht="38.25" customHeight="1">
      <c r="A52" s="313" t="s">
        <v>313</v>
      </c>
      <c r="B52" s="314" t="s">
        <v>314</v>
      </c>
      <c r="C52" s="314" t="s">
        <v>173</v>
      </c>
      <c r="D52" s="314" t="s">
        <v>43</v>
      </c>
      <c r="E52" s="329">
        <f t="shared" si="0"/>
        <v>0</v>
      </c>
      <c r="F52" s="329">
        <f>F53+F54</f>
        <v>0</v>
      </c>
      <c r="G52" s="329">
        <f>G53+G54</f>
        <v>0</v>
      </c>
    </row>
    <row r="53" spans="1:7" ht="22.5" customHeight="1">
      <c r="A53" s="303" t="s">
        <v>644</v>
      </c>
      <c r="B53" s="304" t="s">
        <v>43</v>
      </c>
      <c r="C53" s="305" t="s">
        <v>173</v>
      </c>
      <c r="D53" s="305" t="s">
        <v>643</v>
      </c>
      <c r="E53" s="326">
        <f t="shared" si="0"/>
        <v>0</v>
      </c>
      <c r="F53" s="322">
        <f>'МЗ ОБ+ФБ'!E223</f>
        <v>0</v>
      </c>
      <c r="G53" s="322">
        <f>'МЗ МБ'!E202</f>
        <v>0</v>
      </c>
    </row>
    <row r="54" spans="1:7" ht="24" customHeight="1">
      <c r="A54" s="303" t="s">
        <v>645</v>
      </c>
      <c r="B54" s="304" t="s">
        <v>43</v>
      </c>
      <c r="C54" s="305" t="s">
        <v>173</v>
      </c>
      <c r="D54" s="305" t="s">
        <v>642</v>
      </c>
      <c r="E54" s="326">
        <f t="shared" si="0"/>
        <v>0</v>
      </c>
      <c r="F54" s="322">
        <f>'МЗ ОБ+ФБ'!E232</f>
        <v>0</v>
      </c>
      <c r="G54" s="322">
        <f>'МЗ МБ'!E211</f>
        <v>0</v>
      </c>
    </row>
    <row r="55" spans="1:7" s="325" customFormat="1" ht="23.25" customHeight="1">
      <c r="A55" s="311" t="s">
        <v>315</v>
      </c>
      <c r="B55" s="312" t="s">
        <v>316</v>
      </c>
      <c r="C55" s="312" t="s">
        <v>43</v>
      </c>
      <c r="D55" s="312" t="s">
        <v>43</v>
      </c>
      <c r="E55" s="328">
        <f>E58+E63+E79+E87</f>
        <v>18190416.649999999</v>
      </c>
      <c r="F55" s="328">
        <f t="shared" ref="F55:G55" si="3">F58+F63+F79+F87</f>
        <v>11246970.299999999</v>
      </c>
      <c r="G55" s="328">
        <f t="shared" si="3"/>
        <v>6943446.3499999996</v>
      </c>
    </row>
    <row r="56" spans="1:7" ht="38.25" hidden="1" customHeight="1">
      <c r="A56" s="303" t="s">
        <v>317</v>
      </c>
      <c r="B56" s="304" t="s">
        <v>318</v>
      </c>
      <c r="C56" s="305" t="s">
        <v>319</v>
      </c>
      <c r="D56" s="305" t="s">
        <v>43</v>
      </c>
      <c r="E56" s="326">
        <f t="shared" si="0"/>
        <v>0</v>
      </c>
      <c r="F56" s="322"/>
      <c r="G56" s="322"/>
    </row>
    <row r="57" spans="1:7" ht="38.25" hidden="1" customHeight="1">
      <c r="A57" s="303" t="s">
        <v>320</v>
      </c>
      <c r="B57" s="304" t="s">
        <v>321</v>
      </c>
      <c r="C57" s="305" t="s">
        <v>185</v>
      </c>
      <c r="D57" s="305" t="s">
        <v>43</v>
      </c>
      <c r="E57" s="326">
        <f t="shared" si="0"/>
        <v>0</v>
      </c>
      <c r="F57" s="322"/>
      <c r="G57" s="322"/>
    </row>
    <row r="58" spans="1:7" s="325" customFormat="1" ht="55.5" customHeight="1">
      <c r="A58" s="313" t="s">
        <v>322</v>
      </c>
      <c r="B58" s="314" t="s">
        <v>323</v>
      </c>
      <c r="C58" s="314" t="s">
        <v>160</v>
      </c>
      <c r="D58" s="314" t="s">
        <v>43</v>
      </c>
      <c r="E58" s="329">
        <f>E59+E60+E61+E62</f>
        <v>0</v>
      </c>
      <c r="F58" s="329">
        <f>F59+F60+F61+F62</f>
        <v>0</v>
      </c>
      <c r="G58" s="329">
        <f>G59+G60+G61+G62</f>
        <v>0</v>
      </c>
    </row>
    <row r="59" spans="1:7" ht="19.5" customHeight="1">
      <c r="A59" s="302" t="s">
        <v>646</v>
      </c>
      <c r="B59" s="304" t="s">
        <v>43</v>
      </c>
      <c r="C59" s="305" t="s">
        <v>160</v>
      </c>
      <c r="D59" s="305" t="s">
        <v>647</v>
      </c>
      <c r="E59" s="326">
        <f t="shared" si="0"/>
        <v>0</v>
      </c>
      <c r="F59" s="322">
        <f>'МЗ ОБ+ФБ'!E244</f>
        <v>0</v>
      </c>
      <c r="G59" s="322">
        <f>'МЗ МБ'!E223</f>
        <v>0</v>
      </c>
    </row>
    <row r="60" spans="1:7" ht="21" customHeight="1">
      <c r="A60" s="303" t="s">
        <v>39</v>
      </c>
      <c r="B60" s="304" t="s">
        <v>43</v>
      </c>
      <c r="C60" s="305" t="s">
        <v>160</v>
      </c>
      <c r="D60" s="305" t="s">
        <v>56</v>
      </c>
      <c r="E60" s="326">
        <f t="shared" si="0"/>
        <v>0</v>
      </c>
      <c r="F60" s="322">
        <f>'МЗ ОБ+ФБ'!D253</f>
        <v>0</v>
      </c>
      <c r="G60" s="322">
        <f>'МЗ МБ'!D232</f>
        <v>0</v>
      </c>
    </row>
    <row r="61" spans="1:7" ht="23.25" customHeight="1">
      <c r="A61" s="303" t="s">
        <v>179</v>
      </c>
      <c r="B61" s="304" t="s">
        <v>43</v>
      </c>
      <c r="C61" s="305" t="s">
        <v>160</v>
      </c>
      <c r="D61" s="305" t="s">
        <v>648</v>
      </c>
      <c r="E61" s="326">
        <f t="shared" si="0"/>
        <v>0</v>
      </c>
      <c r="F61" s="322">
        <f>'МЗ ОБ+ФБ'!D262</f>
        <v>0</v>
      </c>
      <c r="G61" s="322">
        <f>'МЗ МБ'!D241</f>
        <v>0</v>
      </c>
    </row>
    <row r="62" spans="1:7" ht="38.25" customHeight="1">
      <c r="A62" s="303" t="s">
        <v>650</v>
      </c>
      <c r="B62" s="304" t="s">
        <v>43</v>
      </c>
      <c r="C62" s="305" t="s">
        <v>160</v>
      </c>
      <c r="D62" s="305" t="s">
        <v>649</v>
      </c>
      <c r="E62" s="326">
        <f t="shared" si="0"/>
        <v>0</v>
      </c>
      <c r="F62" s="322">
        <f>'МЗ ОБ+ФБ'!F271</f>
        <v>0</v>
      </c>
      <c r="G62" s="322">
        <f>'МЗ МБ'!F250</f>
        <v>0</v>
      </c>
    </row>
    <row r="63" spans="1:7" s="325" customFormat="1" ht="21" customHeight="1">
      <c r="A63" s="313" t="s">
        <v>324</v>
      </c>
      <c r="B63" s="314" t="s">
        <v>325</v>
      </c>
      <c r="C63" s="314" t="s">
        <v>159</v>
      </c>
      <c r="D63" s="314" t="s">
        <v>43</v>
      </c>
      <c r="E63" s="329">
        <f>SUM(E64:E78)</f>
        <v>13702774.989999998</v>
      </c>
      <c r="F63" s="329">
        <f>SUM(F64:F78)</f>
        <v>11246970.299999999</v>
      </c>
      <c r="G63" s="329">
        <f>SUM(G64:G78)</f>
        <v>2455804.69</v>
      </c>
    </row>
    <row r="64" spans="1:7" ht="23.25" customHeight="1">
      <c r="A64" s="302" t="s">
        <v>38</v>
      </c>
      <c r="B64" s="304" t="s">
        <v>43</v>
      </c>
      <c r="C64" s="305" t="s">
        <v>159</v>
      </c>
      <c r="D64" s="305" t="s">
        <v>62</v>
      </c>
      <c r="E64" s="326">
        <f t="shared" si="0"/>
        <v>113273.93</v>
      </c>
      <c r="F64" s="322">
        <f>'МЗ ОБ+ФБ'!F286</f>
        <v>107273.93</v>
      </c>
      <c r="G64" s="322">
        <f>'МЗ МБ'!F265</f>
        <v>6000</v>
      </c>
    </row>
    <row r="65" spans="1:7" ht="23.25" customHeight="1">
      <c r="A65" s="303" t="s">
        <v>651</v>
      </c>
      <c r="B65" s="304" t="s">
        <v>43</v>
      </c>
      <c r="C65" s="305" t="s">
        <v>159</v>
      </c>
      <c r="D65" s="305" t="s">
        <v>63</v>
      </c>
      <c r="E65" s="326">
        <f t="shared" si="0"/>
        <v>0</v>
      </c>
      <c r="F65" s="322">
        <f>'МЗ ОБ+ФБ'!F294</f>
        <v>0</v>
      </c>
      <c r="G65" s="322">
        <f>'МЗ МБ'!F273</f>
        <v>0</v>
      </c>
    </row>
    <row r="66" spans="1:7" ht="23.25" customHeight="1">
      <c r="A66" s="303" t="s">
        <v>652</v>
      </c>
      <c r="B66" s="304" t="s">
        <v>43</v>
      </c>
      <c r="C66" s="305" t="s">
        <v>159</v>
      </c>
      <c r="D66" s="305" t="s">
        <v>653</v>
      </c>
      <c r="E66" s="326">
        <f t="shared" si="0"/>
        <v>528628.61</v>
      </c>
      <c r="F66" s="322">
        <f>'МЗ ОБ+ФБ'!F305</f>
        <v>0</v>
      </c>
      <c r="G66" s="322">
        <f>'МЗ МБ'!F291</f>
        <v>528628.61</v>
      </c>
    </row>
    <row r="67" spans="1:7" ht="23.25" customHeight="1">
      <c r="A67" s="302" t="s">
        <v>646</v>
      </c>
      <c r="B67" s="304" t="s">
        <v>43</v>
      </c>
      <c r="C67" s="305" t="s">
        <v>159</v>
      </c>
      <c r="D67" s="305" t="s">
        <v>647</v>
      </c>
      <c r="E67" s="326">
        <f t="shared" si="0"/>
        <v>369971.08999999997</v>
      </c>
      <c r="F67" s="322">
        <f>'МЗ ОБ+ФБ'!E315</f>
        <v>88400</v>
      </c>
      <c r="G67" s="322">
        <f>'МЗ МБ'!E320</f>
        <v>281571.08999999997</v>
      </c>
    </row>
    <row r="68" spans="1:7" ht="23.25" customHeight="1">
      <c r="A68" s="303" t="s">
        <v>39</v>
      </c>
      <c r="B68" s="304" t="s">
        <v>43</v>
      </c>
      <c r="C68" s="305" t="s">
        <v>159</v>
      </c>
      <c r="D68" s="305" t="s">
        <v>56</v>
      </c>
      <c r="E68" s="326">
        <f t="shared" si="0"/>
        <v>9430062.8699999992</v>
      </c>
      <c r="F68" s="322">
        <f>'МЗ ОБ+ФБ'!D335</f>
        <v>7881056.1499999994</v>
      </c>
      <c r="G68" s="322">
        <f>'МЗ МБ'!D337</f>
        <v>1549006.72</v>
      </c>
    </row>
    <row r="69" spans="1:7" ht="23.25" customHeight="1">
      <c r="A69" s="303" t="s">
        <v>178</v>
      </c>
      <c r="B69" s="304" t="s">
        <v>43</v>
      </c>
      <c r="C69" s="305" t="s">
        <v>159</v>
      </c>
      <c r="D69" s="305" t="s">
        <v>654</v>
      </c>
      <c r="E69" s="326">
        <f t="shared" si="0"/>
        <v>3200</v>
      </c>
      <c r="F69" s="322">
        <f>'МЗ ОБ+ФБ'!D346</f>
        <v>0</v>
      </c>
      <c r="G69" s="322">
        <f>'МЗ МБ'!D348</f>
        <v>3200</v>
      </c>
    </row>
    <row r="70" spans="1:7" ht="23.25" customHeight="1">
      <c r="A70" s="303" t="s">
        <v>655</v>
      </c>
      <c r="B70" s="304" t="s">
        <v>43</v>
      </c>
      <c r="C70" s="305" t="s">
        <v>159</v>
      </c>
      <c r="D70" s="305" t="s">
        <v>30</v>
      </c>
      <c r="E70" s="326">
        <f t="shared" si="0"/>
        <v>2975837.03</v>
      </c>
      <c r="F70" s="322">
        <f>'МЗ ОБ+ФБ'!E365</f>
        <v>2923863.76</v>
      </c>
      <c r="G70" s="322">
        <f>'МЗ МБ'!E358</f>
        <v>51973.270000000004</v>
      </c>
    </row>
    <row r="71" spans="1:7" ht="39.75" customHeight="1">
      <c r="A71" s="303" t="s">
        <v>656</v>
      </c>
      <c r="B71" s="304" t="s">
        <v>43</v>
      </c>
      <c r="C71" s="305" t="s">
        <v>159</v>
      </c>
      <c r="D71" s="305" t="s">
        <v>657</v>
      </c>
      <c r="E71" s="326">
        <f t="shared" si="0"/>
        <v>0</v>
      </c>
      <c r="F71" s="322">
        <f>'МЗ ОБ+ФБ'!F375</f>
        <v>0</v>
      </c>
      <c r="G71" s="322">
        <f>'МЗ МБ'!F368</f>
        <v>0</v>
      </c>
    </row>
    <row r="72" spans="1:7" ht="23.25" customHeight="1">
      <c r="A72" s="318" t="s">
        <v>180</v>
      </c>
      <c r="B72" s="304" t="s">
        <v>43</v>
      </c>
      <c r="C72" s="305" t="s">
        <v>159</v>
      </c>
      <c r="D72" s="305" t="s">
        <v>184</v>
      </c>
      <c r="E72" s="326">
        <f t="shared" si="0"/>
        <v>0</v>
      </c>
      <c r="F72" s="322">
        <f>'МЗ ОБ+ФБ'!F385</f>
        <v>0</v>
      </c>
      <c r="G72" s="322">
        <f>'МЗ МБ'!F378</f>
        <v>0</v>
      </c>
    </row>
    <row r="73" spans="1:7" ht="23.25" customHeight="1">
      <c r="A73" s="318" t="s">
        <v>181</v>
      </c>
      <c r="B73" s="304" t="s">
        <v>43</v>
      </c>
      <c r="C73" s="305" t="s">
        <v>159</v>
      </c>
      <c r="D73" s="305" t="s">
        <v>658</v>
      </c>
      <c r="E73" s="326">
        <f t="shared" si="0"/>
        <v>0</v>
      </c>
      <c r="F73" s="322">
        <f>'МЗ ОБ+ФБ'!F395</f>
        <v>0</v>
      </c>
      <c r="G73" s="322">
        <f>'МЗ МБ'!F388</f>
        <v>0</v>
      </c>
    </row>
    <row r="74" spans="1:7" ht="23.25" customHeight="1">
      <c r="A74" s="318" t="s">
        <v>182</v>
      </c>
      <c r="B74" s="304" t="s">
        <v>43</v>
      </c>
      <c r="C74" s="305" t="s">
        <v>159</v>
      </c>
      <c r="D74" s="305" t="s">
        <v>659</v>
      </c>
      <c r="E74" s="326">
        <f t="shared" si="0"/>
        <v>0</v>
      </c>
      <c r="F74" s="322">
        <f>'МЗ ОБ+ФБ'!F405</f>
        <v>0</v>
      </c>
      <c r="G74" s="322">
        <f>'МЗ МБ'!F398</f>
        <v>0</v>
      </c>
    </row>
    <row r="75" spans="1:7" ht="23.25" customHeight="1">
      <c r="A75" s="318" t="s">
        <v>183</v>
      </c>
      <c r="B75" s="304" t="s">
        <v>43</v>
      </c>
      <c r="C75" s="305" t="s">
        <v>159</v>
      </c>
      <c r="D75" s="305" t="s">
        <v>660</v>
      </c>
      <c r="E75" s="326">
        <f t="shared" si="0"/>
        <v>0</v>
      </c>
      <c r="F75" s="322">
        <f>'МЗ ОБ+ФБ'!F415</f>
        <v>0</v>
      </c>
      <c r="G75" s="322">
        <f>'МЗ МБ'!F408</f>
        <v>0</v>
      </c>
    </row>
    <row r="76" spans="1:7" ht="23.25" customHeight="1">
      <c r="A76" s="318" t="s">
        <v>661</v>
      </c>
      <c r="B76" s="304" t="s">
        <v>43</v>
      </c>
      <c r="C76" s="305" t="s">
        <v>159</v>
      </c>
      <c r="D76" s="305" t="s">
        <v>662</v>
      </c>
      <c r="E76" s="326">
        <f t="shared" si="0"/>
        <v>242437.26</v>
      </c>
      <c r="F76" s="322">
        <f>'МЗ ОБ+ФБ'!F431</f>
        <v>207012.26</v>
      </c>
      <c r="G76" s="322">
        <f>'МЗ МБ'!F421</f>
        <v>35425</v>
      </c>
    </row>
    <row r="77" spans="1:7" ht="36" customHeight="1">
      <c r="A77" s="318" t="s">
        <v>663</v>
      </c>
      <c r="B77" s="304" t="s">
        <v>43</v>
      </c>
      <c r="C77" s="305" t="s">
        <v>159</v>
      </c>
      <c r="D77" s="305" t="s">
        <v>664</v>
      </c>
      <c r="E77" s="326">
        <f t="shared" si="0"/>
        <v>39364.199999999997</v>
      </c>
      <c r="F77" s="322">
        <f>'МЗ ОБ+ФБ'!E442</f>
        <v>39364.199999999997</v>
      </c>
      <c r="G77" s="322">
        <f>'МЗ МБ'!E431</f>
        <v>0</v>
      </c>
    </row>
    <row r="78" spans="1:7" ht="23.25" customHeight="1">
      <c r="A78" s="318" t="s">
        <v>665</v>
      </c>
      <c r="B78" s="304" t="s">
        <v>43</v>
      </c>
      <c r="C78" s="305" t="s">
        <v>159</v>
      </c>
      <c r="D78" s="305" t="s">
        <v>293</v>
      </c>
      <c r="E78" s="326">
        <f t="shared" si="0"/>
        <v>0</v>
      </c>
      <c r="F78" s="322">
        <f>'МЗ ОБ+ФБ'!D453+'МЗ ОБ+ФБ'!D464</f>
        <v>0</v>
      </c>
      <c r="G78" s="322">
        <f>'МЗ МБ'!D442</f>
        <v>0</v>
      </c>
    </row>
    <row r="79" spans="1:7" s="325" customFormat="1" ht="38.25" customHeight="1">
      <c r="A79" s="313" t="s">
        <v>327</v>
      </c>
      <c r="B79" s="314" t="s">
        <v>328</v>
      </c>
      <c r="C79" s="314" t="s">
        <v>61</v>
      </c>
      <c r="D79" s="314" t="s">
        <v>43</v>
      </c>
      <c r="E79" s="329">
        <f>E80+E81</f>
        <v>0</v>
      </c>
      <c r="F79" s="329">
        <f>F80+F81</f>
        <v>0</v>
      </c>
      <c r="G79" s="329">
        <f>G80+G81</f>
        <v>0</v>
      </c>
    </row>
    <row r="80" spans="1:7" ht="40.5" customHeight="1">
      <c r="A80" s="303" t="s">
        <v>1035</v>
      </c>
      <c r="B80" s="304" t="s">
        <v>43</v>
      </c>
      <c r="C80" s="305" t="s">
        <v>61</v>
      </c>
      <c r="D80" s="305" t="s">
        <v>1036</v>
      </c>
      <c r="E80" s="326">
        <f t="shared" ref="E80:E94" si="4">F80+G80</f>
        <v>0</v>
      </c>
      <c r="F80" s="322">
        <f>'МЗ ОБ+ФБ'!D473</f>
        <v>0</v>
      </c>
      <c r="G80" s="322">
        <f>'МЗ МБ'!D471</f>
        <v>0</v>
      </c>
    </row>
    <row r="81" spans="1:7" ht="21.75" customHeight="1">
      <c r="A81" s="318" t="s">
        <v>180</v>
      </c>
      <c r="B81" s="304" t="s">
        <v>43</v>
      </c>
      <c r="C81" s="305" t="s">
        <v>61</v>
      </c>
      <c r="D81" s="305" t="s">
        <v>184</v>
      </c>
      <c r="E81" s="326">
        <f t="shared" si="4"/>
        <v>0</v>
      </c>
      <c r="F81" s="322">
        <f>'МЗ ОБ+ФБ'!F480</f>
        <v>0</v>
      </c>
      <c r="G81" s="322">
        <f>'МЗ МБ'!F478</f>
        <v>0</v>
      </c>
    </row>
    <row r="82" spans="1:7" ht="38.25" hidden="1" customHeight="1">
      <c r="A82" s="303" t="s">
        <v>329</v>
      </c>
      <c r="B82" s="304" t="s">
        <v>330</v>
      </c>
      <c r="C82" s="305" t="s">
        <v>32</v>
      </c>
      <c r="D82" s="305"/>
      <c r="E82" s="326">
        <f t="shared" si="4"/>
        <v>0</v>
      </c>
      <c r="F82" s="322"/>
      <c r="G82" s="322"/>
    </row>
    <row r="83" spans="1:7" ht="38.25" hidden="1" customHeight="1">
      <c r="A83" s="303" t="s">
        <v>331</v>
      </c>
      <c r="B83" s="304" t="s">
        <v>332</v>
      </c>
      <c r="C83" s="305" t="s">
        <v>333</v>
      </c>
      <c r="D83" s="305"/>
      <c r="E83" s="326">
        <f t="shared" si="4"/>
        <v>0</v>
      </c>
      <c r="F83" s="322"/>
      <c r="G83" s="322"/>
    </row>
    <row r="84" spans="1:7" ht="38.25" hidden="1" customHeight="1">
      <c r="A84" s="303" t="s">
        <v>334</v>
      </c>
      <c r="B84" s="304" t="s">
        <v>335</v>
      </c>
      <c r="C84" s="305" t="s">
        <v>336</v>
      </c>
      <c r="D84" s="305"/>
      <c r="E84" s="326">
        <f t="shared" si="4"/>
        <v>0</v>
      </c>
      <c r="F84" s="322"/>
      <c r="G84" s="322"/>
    </row>
    <row r="85" spans="1:7" s="815" customFormat="1" ht="46.8">
      <c r="A85" s="313" t="s">
        <v>1038</v>
      </c>
      <c r="B85" s="314" t="s">
        <v>330</v>
      </c>
      <c r="C85" s="314" t="s">
        <v>1042</v>
      </c>
      <c r="D85" s="314" t="s">
        <v>43</v>
      </c>
      <c r="E85" s="332">
        <f>E86</f>
        <v>0</v>
      </c>
      <c r="F85" s="332">
        <f t="shared" ref="F85:G85" si="5">F86</f>
        <v>0</v>
      </c>
      <c r="G85" s="332">
        <f t="shared" si="5"/>
        <v>0</v>
      </c>
    </row>
    <row r="86" spans="1:7" s="816" customFormat="1" ht="62.4">
      <c r="A86" s="933" t="s">
        <v>1045</v>
      </c>
      <c r="B86" s="932" t="s">
        <v>43</v>
      </c>
      <c r="C86" s="932" t="s">
        <v>1042</v>
      </c>
      <c r="D86" s="932"/>
      <c r="E86" s="373">
        <f>F86+G86</f>
        <v>0</v>
      </c>
      <c r="F86" s="814">
        <v>0</v>
      </c>
      <c r="G86" s="814">
        <v>0</v>
      </c>
    </row>
    <row r="87" spans="1:7" s="812" customFormat="1" ht="21" customHeight="1">
      <c r="A87" s="313" t="s">
        <v>1015</v>
      </c>
      <c r="B87" s="314" t="s">
        <v>330</v>
      </c>
      <c r="C87" s="314" t="s">
        <v>1016</v>
      </c>
      <c r="D87" s="314" t="s">
        <v>43</v>
      </c>
      <c r="E87" s="332">
        <f>E88+E89</f>
        <v>4487641.66</v>
      </c>
      <c r="F87" s="332">
        <f>F88+F89</f>
        <v>0</v>
      </c>
      <c r="G87" s="332">
        <f>G88+G89</f>
        <v>4487641.66</v>
      </c>
    </row>
    <row r="88" spans="1:7" s="813" customFormat="1" ht="24" customHeight="1">
      <c r="A88" s="303" t="s">
        <v>652</v>
      </c>
      <c r="B88" s="750" t="s">
        <v>43</v>
      </c>
      <c r="C88" s="751" t="s">
        <v>1016</v>
      </c>
      <c r="D88" s="751" t="s">
        <v>653</v>
      </c>
      <c r="E88" s="373">
        <f>F88+G88</f>
        <v>4487641.66</v>
      </c>
      <c r="F88" s="814">
        <v>0</v>
      </c>
      <c r="G88" s="814">
        <f>'МЗ МБ'!F462</f>
        <v>4487641.66</v>
      </c>
    </row>
    <row r="89" spans="1:7" s="325" customFormat="1" ht="21.75" customHeight="1">
      <c r="A89" s="319" t="s">
        <v>337</v>
      </c>
      <c r="B89" s="320" t="s">
        <v>338</v>
      </c>
      <c r="C89" s="320" t="s">
        <v>21</v>
      </c>
      <c r="D89" s="320" t="s">
        <v>43</v>
      </c>
      <c r="E89" s="331">
        <f t="shared" si="4"/>
        <v>0</v>
      </c>
      <c r="F89" s="331">
        <f>F90+F91+F92</f>
        <v>0</v>
      </c>
      <c r="G89" s="331">
        <f>G90+G91+G92</f>
        <v>0</v>
      </c>
    </row>
    <row r="90" spans="1:7" ht="18.75" customHeight="1">
      <c r="A90" s="303" t="s">
        <v>667</v>
      </c>
      <c r="B90" s="304" t="s">
        <v>340</v>
      </c>
      <c r="C90" s="305" t="s">
        <v>43</v>
      </c>
      <c r="D90" s="305" t="s">
        <v>43</v>
      </c>
      <c r="E90" s="326">
        <f t="shared" si="4"/>
        <v>0</v>
      </c>
      <c r="F90" s="322">
        <v>0</v>
      </c>
      <c r="G90" s="322">
        <v>0</v>
      </c>
    </row>
    <row r="91" spans="1:7" ht="18" customHeight="1">
      <c r="A91" s="303" t="s">
        <v>341</v>
      </c>
      <c r="B91" s="304" t="s">
        <v>342</v>
      </c>
      <c r="C91" s="305" t="s">
        <v>43</v>
      </c>
      <c r="D91" s="305" t="s">
        <v>43</v>
      </c>
      <c r="E91" s="326">
        <f t="shared" si="4"/>
        <v>0</v>
      </c>
      <c r="F91" s="322">
        <v>0</v>
      </c>
      <c r="G91" s="322">
        <v>0</v>
      </c>
    </row>
    <row r="92" spans="1:7" ht="19.5" customHeight="1">
      <c r="A92" s="303" t="s">
        <v>343</v>
      </c>
      <c r="B92" s="304" t="s">
        <v>344</v>
      </c>
      <c r="C92" s="305" t="s">
        <v>43</v>
      </c>
      <c r="D92" s="305" t="s">
        <v>43</v>
      </c>
      <c r="E92" s="326">
        <f t="shared" si="4"/>
        <v>0</v>
      </c>
      <c r="F92" s="322">
        <v>0</v>
      </c>
      <c r="G92" s="322">
        <v>0</v>
      </c>
    </row>
    <row r="93" spans="1:7" s="325" customFormat="1" ht="18" customHeight="1">
      <c r="A93" s="319" t="s">
        <v>345</v>
      </c>
      <c r="B93" s="320" t="s">
        <v>346</v>
      </c>
      <c r="C93" s="320" t="s">
        <v>43</v>
      </c>
      <c r="D93" s="320" t="s">
        <v>43</v>
      </c>
      <c r="E93" s="331">
        <f t="shared" si="4"/>
        <v>0</v>
      </c>
      <c r="F93" s="331">
        <f>F94</f>
        <v>0</v>
      </c>
      <c r="G93" s="331">
        <f>G94</f>
        <v>0</v>
      </c>
    </row>
    <row r="94" spans="1:7" ht="21" customHeight="1">
      <c r="A94" s="303" t="s">
        <v>668</v>
      </c>
      <c r="B94" s="304" t="s">
        <v>348</v>
      </c>
      <c r="C94" s="305" t="s">
        <v>349</v>
      </c>
      <c r="D94" s="305" t="s">
        <v>43</v>
      </c>
      <c r="E94" s="326">
        <f t="shared" si="4"/>
        <v>0</v>
      </c>
      <c r="F94" s="322">
        <v>0</v>
      </c>
      <c r="G94" s="322">
        <v>0</v>
      </c>
    </row>
    <row r="97" spans="1:7" ht="15.6">
      <c r="A97" s="12" t="s">
        <v>42</v>
      </c>
      <c r="B97" s="1"/>
      <c r="C97" s="2"/>
      <c r="D97" s="2"/>
      <c r="E97" s="29"/>
      <c r="F97" s="2048" t="str">
        <f>ДОХОДЫ!AC358</f>
        <v>Кондакова Е.В.</v>
      </c>
      <c r="G97" s="2048"/>
    </row>
    <row r="98" spans="1:7">
      <c r="A98" s="13"/>
      <c r="B98" s="1"/>
      <c r="C98" s="2"/>
      <c r="D98" s="2"/>
      <c r="E98" s="30" t="s">
        <v>41</v>
      </c>
      <c r="F98" s="2049" t="s">
        <v>12</v>
      </c>
      <c r="G98" s="2049"/>
    </row>
    <row r="99" spans="1:7" ht="15.6">
      <c r="A99" s="2055" t="s">
        <v>1007</v>
      </c>
      <c r="B99" s="2055"/>
      <c r="C99" s="2055"/>
      <c r="D99" s="2055"/>
      <c r="E99" s="2055"/>
      <c r="F99" s="2055"/>
      <c r="G99" s="2055"/>
    </row>
    <row r="100" spans="1:7" ht="39.75" customHeight="1">
      <c r="A100" s="2060" t="s">
        <v>64</v>
      </c>
      <c r="B100" s="2060"/>
      <c r="C100" s="2060"/>
      <c r="D100" s="2060"/>
      <c r="E100" s="2060"/>
      <c r="F100" s="2060"/>
      <c r="G100" s="2060"/>
    </row>
    <row r="101" spans="1:7" ht="15.6">
      <c r="A101" s="277"/>
      <c r="B101" s="277"/>
      <c r="C101" s="8"/>
      <c r="D101" s="8"/>
      <c r="E101" s="277"/>
      <c r="F101" s="277"/>
      <c r="G101" s="277"/>
    </row>
    <row r="102" spans="1:7" ht="15.6">
      <c r="A102" s="2052" t="str">
        <f>A4</f>
        <v>Муниципальное бюджетное общеобразовательное учреждение "Кингисеппская средняя общеобразовательная школа № 4"</v>
      </c>
      <c r="B102" s="2052"/>
      <c r="C102" s="2052"/>
      <c r="D102" s="2052"/>
      <c r="E102" s="2052"/>
      <c r="F102" s="2052"/>
      <c r="G102" s="2052"/>
    </row>
    <row r="103" spans="1:7">
      <c r="A103" s="2053" t="s">
        <v>48</v>
      </c>
      <c r="B103" s="2053"/>
      <c r="C103" s="2053"/>
      <c r="D103" s="2053"/>
      <c r="E103" s="2053"/>
      <c r="F103" s="2053"/>
      <c r="G103" s="2053"/>
    </row>
    <row r="104" spans="1:7">
      <c r="A104" s="4"/>
      <c r="B104" s="2053"/>
      <c r="C104" s="2053"/>
      <c r="D104" s="2053"/>
      <c r="E104" s="2053"/>
      <c r="F104" s="2053"/>
      <c r="G104" s="276"/>
    </row>
    <row r="105" spans="1:7" ht="15.6">
      <c r="A105" s="2055" t="s">
        <v>162</v>
      </c>
      <c r="B105" s="2055"/>
      <c r="C105" s="2055"/>
      <c r="D105" s="2055"/>
      <c r="E105" s="2055"/>
      <c r="F105" s="2055"/>
      <c r="G105" s="2055"/>
    </row>
    <row r="107" spans="1:7" ht="33.75" customHeight="1">
      <c r="A107" s="2056" t="s">
        <v>0</v>
      </c>
      <c r="B107" s="2056" t="s">
        <v>1</v>
      </c>
      <c r="C107" s="2056" t="s">
        <v>16</v>
      </c>
      <c r="D107" s="2056" t="s">
        <v>60</v>
      </c>
      <c r="E107" s="2056" t="s">
        <v>17</v>
      </c>
      <c r="F107" s="2056"/>
      <c r="G107" s="2056"/>
    </row>
    <row r="108" spans="1:7" ht="58.5" customHeight="1">
      <c r="A108" s="2056"/>
      <c r="B108" s="2056"/>
      <c r="C108" s="2056"/>
      <c r="D108" s="2056"/>
      <c r="E108" s="2058" t="s">
        <v>36</v>
      </c>
      <c r="F108" s="2056" t="s">
        <v>18</v>
      </c>
      <c r="G108" s="2056"/>
    </row>
    <row r="109" spans="1:7" ht="38.25" customHeight="1">
      <c r="A109" s="2056"/>
      <c r="B109" s="2056"/>
      <c r="C109" s="2056"/>
      <c r="D109" s="2056"/>
      <c r="E109" s="2058"/>
      <c r="F109" s="348" t="s">
        <v>49</v>
      </c>
      <c r="G109" s="348" t="s">
        <v>50</v>
      </c>
    </row>
    <row r="110" spans="1:7" ht="15.75" customHeight="1">
      <c r="A110" s="3">
        <v>1</v>
      </c>
      <c r="B110" s="24" t="s">
        <v>3</v>
      </c>
      <c r="C110" s="24" t="s">
        <v>229</v>
      </c>
      <c r="D110" s="24" t="s">
        <v>35</v>
      </c>
      <c r="E110" s="18" t="s">
        <v>4</v>
      </c>
      <c r="F110" s="24" t="s">
        <v>5</v>
      </c>
      <c r="G110" s="24" t="s">
        <v>6</v>
      </c>
    </row>
    <row r="111" spans="1:7" ht="18.75" customHeight="1">
      <c r="A111" s="302" t="s">
        <v>230</v>
      </c>
      <c r="B111" s="304" t="s">
        <v>231</v>
      </c>
      <c r="C111" s="305" t="s">
        <v>43</v>
      </c>
      <c r="D111" s="305" t="s">
        <v>267</v>
      </c>
      <c r="E111" s="326">
        <f>F111+G111</f>
        <v>0</v>
      </c>
      <c r="F111" s="322">
        <f>'МЗ ОБ+ФБ'!C942</f>
        <v>0</v>
      </c>
      <c r="G111" s="322">
        <f>'МЗ МБ'!C965</f>
        <v>0</v>
      </c>
    </row>
    <row r="112" spans="1:7" ht="20.25" customHeight="1">
      <c r="A112" s="302" t="s">
        <v>232</v>
      </c>
      <c r="B112" s="304" t="s">
        <v>233</v>
      </c>
      <c r="C112" s="305" t="s">
        <v>43</v>
      </c>
      <c r="D112" s="305" t="s">
        <v>349</v>
      </c>
      <c r="E112" s="326">
        <f t="shared" ref="E112:E115" si="6">F112+G112</f>
        <v>0</v>
      </c>
      <c r="F112" s="322"/>
      <c r="G112" s="322"/>
    </row>
    <row r="113" spans="1:7" s="325" customFormat="1" ht="35.25" customHeight="1">
      <c r="A113" s="306" t="s">
        <v>234</v>
      </c>
      <c r="B113" s="307" t="s">
        <v>235</v>
      </c>
      <c r="C113" s="307" t="s">
        <v>43</v>
      </c>
      <c r="D113" s="307" t="s">
        <v>43</v>
      </c>
      <c r="E113" s="327">
        <f t="shared" si="6"/>
        <v>63296100</v>
      </c>
      <c r="F113" s="327">
        <f>F114</f>
        <v>56462500</v>
      </c>
      <c r="G113" s="327">
        <f>G114</f>
        <v>6833600</v>
      </c>
    </row>
    <row r="114" spans="1:7" ht="41.25" customHeight="1">
      <c r="A114" s="308" t="s">
        <v>239</v>
      </c>
      <c r="B114" s="309" t="s">
        <v>240</v>
      </c>
      <c r="C114" s="310" t="s">
        <v>24</v>
      </c>
      <c r="D114" s="310" t="s">
        <v>700</v>
      </c>
      <c r="E114" s="326">
        <f t="shared" si="6"/>
        <v>63296100</v>
      </c>
      <c r="F114" s="322">
        <f>F115</f>
        <v>56462500</v>
      </c>
      <c r="G114" s="322">
        <f>G115</f>
        <v>6833600</v>
      </c>
    </row>
    <row r="115" spans="1:7" ht="52.5" customHeight="1">
      <c r="A115" s="303" t="s">
        <v>669</v>
      </c>
      <c r="B115" s="304" t="s">
        <v>242</v>
      </c>
      <c r="C115" s="347" t="s">
        <v>24</v>
      </c>
      <c r="D115" s="347" t="s">
        <v>700</v>
      </c>
      <c r="E115" s="326">
        <f t="shared" si="6"/>
        <v>63296100</v>
      </c>
      <c r="F115" s="322">
        <f>ДОХОДЫ!AQ131</f>
        <v>56462500</v>
      </c>
      <c r="G115" s="322">
        <f>ДОХОДЫ!AQ43</f>
        <v>6833600</v>
      </c>
    </row>
    <row r="116" spans="1:7" s="325" customFormat="1" ht="36.75" customHeight="1">
      <c r="A116" s="306" t="s">
        <v>268</v>
      </c>
      <c r="B116" s="307" t="s">
        <v>269</v>
      </c>
      <c r="C116" s="307" t="s">
        <v>43</v>
      </c>
      <c r="D116" s="307" t="s">
        <v>43</v>
      </c>
      <c r="E116" s="327">
        <f>E117+E130+E136+E146+E148+E152</f>
        <v>63296100</v>
      </c>
      <c r="F116" s="327">
        <f t="shared" ref="F116" si="7">F117+F130+F136+F146+F148+F152</f>
        <v>56462500</v>
      </c>
      <c r="G116" s="327">
        <f t="shared" ref="G116" si="8">G117+G130+G136+G146+G148+G152</f>
        <v>6833600</v>
      </c>
    </row>
    <row r="117" spans="1:7" s="325" customFormat="1" ht="26.25" customHeight="1">
      <c r="A117" s="311" t="s">
        <v>666</v>
      </c>
      <c r="B117" s="312" t="s">
        <v>271</v>
      </c>
      <c r="C117" s="312" t="s">
        <v>22</v>
      </c>
      <c r="D117" s="312" t="s">
        <v>43</v>
      </c>
      <c r="E117" s="328">
        <f>E118+E121+E125+E127+E128+E129</f>
        <v>53936010.520000003</v>
      </c>
      <c r="F117" s="328">
        <f>F118+F121+F125+F127+F128+F129</f>
        <v>53936010.520000003</v>
      </c>
      <c r="G117" s="328">
        <f>G118+G121+G125+G127+G128+G129</f>
        <v>0</v>
      </c>
    </row>
    <row r="118" spans="1:7" s="325" customFormat="1" ht="32.25" customHeight="1">
      <c r="A118" s="313" t="s">
        <v>272</v>
      </c>
      <c r="B118" s="314" t="s">
        <v>273</v>
      </c>
      <c r="C118" s="314" t="s">
        <v>51</v>
      </c>
      <c r="D118" s="314" t="s">
        <v>43</v>
      </c>
      <c r="E118" s="329">
        <f t="shared" ref="E118:E129" si="9">F118+G118</f>
        <v>41425507.310000002</v>
      </c>
      <c r="F118" s="329">
        <f>F119+F120</f>
        <v>41425507.310000002</v>
      </c>
      <c r="G118" s="329">
        <f>G119+G120</f>
        <v>0</v>
      </c>
    </row>
    <row r="119" spans="1:7" ht="22.5" customHeight="1">
      <c r="A119" s="303" t="s">
        <v>37</v>
      </c>
      <c r="B119" s="304" t="s">
        <v>43</v>
      </c>
      <c r="C119" s="305" t="s">
        <v>51</v>
      </c>
      <c r="D119" s="305" t="s">
        <v>28</v>
      </c>
      <c r="E119" s="326">
        <f t="shared" si="9"/>
        <v>41425507.310000002</v>
      </c>
      <c r="F119" s="322">
        <f>'МЗ ОБ+ФБ'!J518</f>
        <v>41425507.310000002</v>
      </c>
      <c r="G119" s="322">
        <f>'МЗ МБ'!J515</f>
        <v>0</v>
      </c>
    </row>
    <row r="120" spans="1:7" ht="33.75" customHeight="1">
      <c r="A120" s="303" t="s">
        <v>631</v>
      </c>
      <c r="B120" s="304" t="s">
        <v>43</v>
      </c>
      <c r="C120" s="305" t="s">
        <v>51</v>
      </c>
      <c r="D120" s="305" t="s">
        <v>177</v>
      </c>
      <c r="E120" s="326">
        <f t="shared" si="9"/>
        <v>0</v>
      </c>
      <c r="F120" s="322">
        <f>'МЗ ОБ+ФБ'!E526</f>
        <v>0</v>
      </c>
      <c r="G120" s="322">
        <f>'МЗ МБ'!E523</f>
        <v>0</v>
      </c>
    </row>
    <row r="121" spans="1:7" s="325" customFormat="1" ht="38.25" customHeight="1">
      <c r="A121" s="313" t="s">
        <v>274</v>
      </c>
      <c r="B121" s="314" t="s">
        <v>275</v>
      </c>
      <c r="C121" s="314" t="s">
        <v>52</v>
      </c>
      <c r="D121" s="314" t="s">
        <v>43</v>
      </c>
      <c r="E121" s="329">
        <f t="shared" si="9"/>
        <v>0</v>
      </c>
      <c r="F121" s="329">
        <f>F122+F123+F124</f>
        <v>0</v>
      </c>
      <c r="G121" s="329">
        <f>G122+G123+G124</f>
        <v>0</v>
      </c>
    </row>
    <row r="122" spans="1:7" s="324" customFormat="1" ht="21.75" customHeight="1">
      <c r="A122" s="315" t="s">
        <v>632</v>
      </c>
      <c r="B122" s="304" t="s">
        <v>43</v>
      </c>
      <c r="C122" s="304" t="s">
        <v>52</v>
      </c>
      <c r="D122" s="304" t="s">
        <v>54</v>
      </c>
      <c r="E122" s="326">
        <f t="shared" si="9"/>
        <v>0</v>
      </c>
      <c r="F122" s="323">
        <f>'МЗ ОБ+ФБ'!F540</f>
        <v>0</v>
      </c>
      <c r="G122" s="323">
        <f>'МЗ МБ'!F537</f>
        <v>0</v>
      </c>
    </row>
    <row r="123" spans="1:7" s="324" customFormat="1" ht="17.25" customHeight="1">
      <c r="A123" s="315" t="s">
        <v>39</v>
      </c>
      <c r="B123" s="304" t="s">
        <v>43</v>
      </c>
      <c r="C123" s="304" t="s">
        <v>52</v>
      </c>
      <c r="D123" s="304" t="s">
        <v>56</v>
      </c>
      <c r="E123" s="326">
        <f t="shared" si="9"/>
        <v>0</v>
      </c>
      <c r="F123" s="323">
        <f>'МЗ ОБ+ФБ'!F558</f>
        <v>0</v>
      </c>
      <c r="G123" s="323">
        <f>'МЗ МБ'!F555</f>
        <v>0</v>
      </c>
    </row>
    <row r="124" spans="1:7" s="324" customFormat="1" ht="33.75" customHeight="1">
      <c r="A124" s="303" t="s">
        <v>631</v>
      </c>
      <c r="B124" s="304" t="s">
        <v>43</v>
      </c>
      <c r="C124" s="304" t="s">
        <v>52</v>
      </c>
      <c r="D124" s="304" t="s">
        <v>177</v>
      </c>
      <c r="E124" s="326">
        <f t="shared" si="9"/>
        <v>0</v>
      </c>
      <c r="F124" s="323">
        <f>'МЗ ОБ+ФБ'!F565</f>
        <v>0</v>
      </c>
      <c r="G124" s="323">
        <f>'МЗ МБ'!F562</f>
        <v>0</v>
      </c>
    </row>
    <row r="125" spans="1:7" s="325" customFormat="1" ht="32.25" customHeight="1">
      <c r="A125" s="313" t="s">
        <v>276</v>
      </c>
      <c r="B125" s="314" t="s">
        <v>277</v>
      </c>
      <c r="C125" s="314" t="s">
        <v>164</v>
      </c>
      <c r="D125" s="314" t="s">
        <v>43</v>
      </c>
      <c r="E125" s="329">
        <f t="shared" si="9"/>
        <v>0</v>
      </c>
      <c r="F125" s="329">
        <f>F126</f>
        <v>0</v>
      </c>
      <c r="G125" s="329">
        <f>G126</f>
        <v>0</v>
      </c>
    </row>
    <row r="126" spans="1:7" s="324" customFormat="1" ht="24.75" customHeight="1">
      <c r="A126" s="315" t="s">
        <v>39</v>
      </c>
      <c r="B126" s="304" t="s">
        <v>43</v>
      </c>
      <c r="C126" s="304" t="s">
        <v>164</v>
      </c>
      <c r="D126" s="304" t="s">
        <v>56</v>
      </c>
      <c r="E126" s="326">
        <f t="shared" si="9"/>
        <v>0</v>
      </c>
      <c r="F126" s="323">
        <f>'МЗ ОБ+ФБ'!E574</f>
        <v>0</v>
      </c>
      <c r="G126" s="323">
        <f>'МЗ МБ'!E571</f>
        <v>0</v>
      </c>
    </row>
    <row r="127" spans="1:7" s="325" customFormat="1" ht="54.75" customHeight="1">
      <c r="A127" s="313" t="s">
        <v>278</v>
      </c>
      <c r="B127" s="314" t="s">
        <v>279</v>
      </c>
      <c r="C127" s="314" t="s">
        <v>53</v>
      </c>
      <c r="D127" s="314" t="s">
        <v>55</v>
      </c>
      <c r="E127" s="332">
        <f t="shared" si="9"/>
        <v>12510503.209999999</v>
      </c>
      <c r="F127" s="332">
        <f>'МЗ ОБ+ФБ'!D590</f>
        <v>12510503.209999999</v>
      </c>
      <c r="G127" s="332">
        <f>'МЗ МБ'!D587</f>
        <v>0</v>
      </c>
    </row>
    <row r="128" spans="1:7" s="325" customFormat="1" ht="36" customHeight="1">
      <c r="A128" s="313" t="s">
        <v>280</v>
      </c>
      <c r="B128" s="314" t="s">
        <v>281</v>
      </c>
      <c r="C128" s="314" t="s">
        <v>53</v>
      </c>
      <c r="D128" s="314" t="s">
        <v>55</v>
      </c>
      <c r="E128" s="332">
        <f t="shared" si="9"/>
        <v>0</v>
      </c>
      <c r="F128" s="332">
        <v>0</v>
      </c>
      <c r="G128" s="332">
        <v>0</v>
      </c>
    </row>
    <row r="129" spans="1:7" s="325" customFormat="1" ht="21.75" customHeight="1">
      <c r="A129" s="313" t="s">
        <v>282</v>
      </c>
      <c r="B129" s="314" t="s">
        <v>283</v>
      </c>
      <c r="C129" s="314" t="s">
        <v>53</v>
      </c>
      <c r="D129" s="314" t="s">
        <v>55</v>
      </c>
      <c r="E129" s="332">
        <f t="shared" si="9"/>
        <v>0</v>
      </c>
      <c r="F129" s="332">
        <v>0</v>
      </c>
      <c r="G129" s="332">
        <v>0</v>
      </c>
    </row>
    <row r="130" spans="1:7" s="325" customFormat="1" ht="23.25" customHeight="1">
      <c r="A130" s="316" t="s">
        <v>34</v>
      </c>
      <c r="B130" s="317" t="s">
        <v>284</v>
      </c>
      <c r="C130" s="317" t="s">
        <v>29</v>
      </c>
      <c r="D130" s="317" t="s">
        <v>43</v>
      </c>
      <c r="E130" s="330">
        <f>E131+E132+E133+E134+E135</f>
        <v>0</v>
      </c>
      <c r="F130" s="330">
        <f>F131+F132+F133+F134+F135</f>
        <v>0</v>
      </c>
      <c r="G130" s="330">
        <f>G131+G132+G133+G134+G135</f>
        <v>0</v>
      </c>
    </row>
    <row r="131" spans="1:7" ht="56.25" customHeight="1">
      <c r="A131" s="303" t="s">
        <v>285</v>
      </c>
      <c r="B131" s="304" t="s">
        <v>286</v>
      </c>
      <c r="C131" s="305" t="s">
        <v>31</v>
      </c>
      <c r="D131" s="305" t="s">
        <v>43</v>
      </c>
      <c r="E131" s="326">
        <f t="shared" ref="E131:E135" si="10">F131+G131</f>
        <v>0</v>
      </c>
      <c r="F131" s="322">
        <f>F132</f>
        <v>0</v>
      </c>
      <c r="G131" s="322">
        <f>G132</f>
        <v>0</v>
      </c>
    </row>
    <row r="132" spans="1:7" ht="48" customHeight="1">
      <c r="A132" s="303" t="s">
        <v>287</v>
      </c>
      <c r="B132" s="304" t="s">
        <v>288</v>
      </c>
      <c r="C132" s="305" t="s">
        <v>169</v>
      </c>
      <c r="D132" s="305" t="s">
        <v>633</v>
      </c>
      <c r="E132" s="326">
        <f t="shared" si="10"/>
        <v>0</v>
      </c>
      <c r="F132" s="322">
        <f>'МЗ ОБ+ФБ'!E601</f>
        <v>0</v>
      </c>
      <c r="G132" s="322">
        <f>'МЗ МБ'!E598</f>
        <v>0</v>
      </c>
    </row>
    <row r="133" spans="1:7" ht="38.25" hidden="1" customHeight="1">
      <c r="A133" s="303" t="s">
        <v>289</v>
      </c>
      <c r="B133" s="304" t="s">
        <v>290</v>
      </c>
      <c r="C133" s="305" t="s">
        <v>57</v>
      </c>
      <c r="D133" s="305" t="s">
        <v>43</v>
      </c>
      <c r="E133" s="326">
        <f t="shared" si="10"/>
        <v>0</v>
      </c>
      <c r="F133" s="322"/>
      <c r="G133" s="322"/>
    </row>
    <row r="134" spans="1:7" ht="84.75" hidden="1" customHeight="1">
      <c r="A134" s="303" t="s">
        <v>291</v>
      </c>
      <c r="B134" s="304" t="s">
        <v>292</v>
      </c>
      <c r="C134" s="305" t="s">
        <v>293</v>
      </c>
      <c r="D134" s="305" t="s">
        <v>43</v>
      </c>
      <c r="E134" s="326">
        <f t="shared" si="10"/>
        <v>0</v>
      </c>
      <c r="F134" s="322"/>
      <c r="G134" s="322"/>
    </row>
    <row r="135" spans="1:7" ht="38.25" hidden="1" customHeight="1">
      <c r="A135" s="303" t="s">
        <v>294</v>
      </c>
      <c r="B135" s="304" t="s">
        <v>295</v>
      </c>
      <c r="C135" s="305" t="s">
        <v>296</v>
      </c>
      <c r="D135" s="305" t="s">
        <v>43</v>
      </c>
      <c r="E135" s="326">
        <f t="shared" si="10"/>
        <v>0</v>
      </c>
      <c r="F135" s="322"/>
      <c r="G135" s="322"/>
    </row>
    <row r="136" spans="1:7" s="325" customFormat="1" ht="22.5" customHeight="1">
      <c r="A136" s="316" t="s">
        <v>297</v>
      </c>
      <c r="B136" s="317" t="s">
        <v>298</v>
      </c>
      <c r="C136" s="317" t="s">
        <v>299</v>
      </c>
      <c r="D136" s="317" t="s">
        <v>43</v>
      </c>
      <c r="E136" s="330">
        <f>E137+E139+E141</f>
        <v>1170117</v>
      </c>
      <c r="F136" s="330">
        <f>F137+F139+F141</f>
        <v>0</v>
      </c>
      <c r="G136" s="330">
        <f>G137+G139+G141</f>
        <v>1170117</v>
      </c>
    </row>
    <row r="137" spans="1:7" s="325" customFormat="1" ht="42" customHeight="1">
      <c r="A137" s="313" t="s">
        <v>300</v>
      </c>
      <c r="B137" s="314" t="s">
        <v>301</v>
      </c>
      <c r="C137" s="314" t="s">
        <v>58</v>
      </c>
      <c r="D137" s="314" t="s">
        <v>43</v>
      </c>
      <c r="E137" s="329">
        <f t="shared" ref="E137:E147" si="11">F137+G137</f>
        <v>1170117</v>
      </c>
      <c r="F137" s="329">
        <f>F138</f>
        <v>0</v>
      </c>
      <c r="G137" s="329">
        <f>G138</f>
        <v>1170117</v>
      </c>
    </row>
    <row r="138" spans="1:7" ht="22.5" customHeight="1">
      <c r="A138" s="303" t="s">
        <v>634</v>
      </c>
      <c r="B138" s="304" t="s">
        <v>43</v>
      </c>
      <c r="C138" s="305" t="s">
        <v>58</v>
      </c>
      <c r="D138" s="305" t="s">
        <v>635</v>
      </c>
      <c r="E138" s="326">
        <f t="shared" si="11"/>
        <v>1170117</v>
      </c>
      <c r="F138" s="322">
        <f>'МЗ ОБ+ФБ'!E612+'МЗ ОБ+ФБ'!E627</f>
        <v>0</v>
      </c>
      <c r="G138" s="322">
        <f>'МЗ МБ'!E609+'МЗ МБ'!E624</f>
        <v>1170117</v>
      </c>
    </row>
    <row r="139" spans="1:7" s="325" customFormat="1" ht="54.75" customHeight="1">
      <c r="A139" s="313" t="s">
        <v>302</v>
      </c>
      <c r="B139" s="314" t="s">
        <v>303</v>
      </c>
      <c r="C139" s="314" t="s">
        <v>59</v>
      </c>
      <c r="D139" s="314" t="s">
        <v>43</v>
      </c>
      <c r="E139" s="329">
        <f t="shared" si="11"/>
        <v>0</v>
      </c>
      <c r="F139" s="329">
        <f>F140</f>
        <v>0</v>
      </c>
      <c r="G139" s="329">
        <f>G140</f>
        <v>0</v>
      </c>
    </row>
    <row r="140" spans="1:7" ht="27" customHeight="1">
      <c r="A140" s="303" t="s">
        <v>634</v>
      </c>
      <c r="B140" s="304" t="s">
        <v>43</v>
      </c>
      <c r="C140" s="305" t="s">
        <v>59</v>
      </c>
      <c r="D140" s="305" t="s">
        <v>635</v>
      </c>
      <c r="E140" s="326">
        <f t="shared" si="11"/>
        <v>0</v>
      </c>
      <c r="F140" s="322">
        <f>'МЗ ОБ+ФБ'!C640</f>
        <v>0</v>
      </c>
      <c r="G140" s="322">
        <f>'МЗ МБ'!C637</f>
        <v>0</v>
      </c>
    </row>
    <row r="141" spans="1:7" s="325" customFormat="1" ht="38.25" customHeight="1">
      <c r="A141" s="313" t="s">
        <v>304</v>
      </c>
      <c r="B141" s="314" t="s">
        <v>305</v>
      </c>
      <c r="C141" s="314" t="s">
        <v>66</v>
      </c>
      <c r="D141" s="314" t="s">
        <v>43</v>
      </c>
      <c r="E141" s="329">
        <f t="shared" si="11"/>
        <v>0</v>
      </c>
      <c r="F141" s="329">
        <f>F142+F143+F144+F145</f>
        <v>0</v>
      </c>
      <c r="G141" s="329">
        <f>G142+G143+G144+G145</f>
        <v>0</v>
      </c>
    </row>
    <row r="142" spans="1:7" ht="18.75" customHeight="1">
      <c r="A142" s="303" t="s">
        <v>634</v>
      </c>
      <c r="B142" s="304" t="s">
        <v>43</v>
      </c>
      <c r="C142" s="305" t="s">
        <v>66</v>
      </c>
      <c r="D142" s="305" t="s">
        <v>635</v>
      </c>
      <c r="E142" s="326">
        <f t="shared" si="11"/>
        <v>0</v>
      </c>
      <c r="F142" s="322">
        <f>'МЗ ОБ+ФБ'!C653</f>
        <v>0</v>
      </c>
      <c r="G142" s="322">
        <f>'МЗ МБ'!C650</f>
        <v>0</v>
      </c>
    </row>
    <row r="143" spans="1:7" ht="31.5" customHeight="1">
      <c r="A143" s="303" t="s">
        <v>636</v>
      </c>
      <c r="B143" s="304" t="s">
        <v>43</v>
      </c>
      <c r="C143" s="305" t="s">
        <v>66</v>
      </c>
      <c r="D143" s="305" t="s">
        <v>637</v>
      </c>
      <c r="E143" s="326">
        <f t="shared" si="11"/>
        <v>0</v>
      </c>
      <c r="F143" s="322">
        <f>'МЗ ОБ+ФБ'!C664</f>
        <v>0</v>
      </c>
      <c r="G143" s="322">
        <f>'МЗ МБ'!C661</f>
        <v>0</v>
      </c>
    </row>
    <row r="144" spans="1:7" ht="38.25" customHeight="1">
      <c r="A144" s="303" t="s">
        <v>638</v>
      </c>
      <c r="B144" s="304" t="s">
        <v>43</v>
      </c>
      <c r="C144" s="305" t="s">
        <v>66</v>
      </c>
      <c r="D144" s="305" t="s">
        <v>639</v>
      </c>
      <c r="E144" s="326">
        <f t="shared" si="11"/>
        <v>0</v>
      </c>
      <c r="F144" s="322">
        <f>'МЗ ОБ+ФБ'!C675</f>
        <v>0</v>
      </c>
      <c r="G144" s="322">
        <f>'МЗ МБ'!C672</f>
        <v>0</v>
      </c>
    </row>
    <row r="145" spans="1:7" ht="20.25" customHeight="1">
      <c r="A145" s="303" t="s">
        <v>640</v>
      </c>
      <c r="B145" s="304" t="s">
        <v>43</v>
      </c>
      <c r="C145" s="305" t="s">
        <v>66</v>
      </c>
      <c r="D145" s="305" t="s">
        <v>641</v>
      </c>
      <c r="E145" s="326">
        <f t="shared" si="11"/>
        <v>0</v>
      </c>
      <c r="F145" s="322">
        <f>'МЗ ОБ+ФБ'!C686</f>
        <v>0</v>
      </c>
      <c r="G145" s="322">
        <f>'МЗ МБ'!C683</f>
        <v>0</v>
      </c>
    </row>
    <row r="146" spans="1:7" s="325" customFormat="1" ht="38.25" customHeight="1">
      <c r="A146" s="311" t="s">
        <v>306</v>
      </c>
      <c r="B146" s="312" t="s">
        <v>307</v>
      </c>
      <c r="C146" s="312" t="s">
        <v>43</v>
      </c>
      <c r="D146" s="312" t="s">
        <v>43</v>
      </c>
      <c r="E146" s="328">
        <f t="shared" si="11"/>
        <v>0</v>
      </c>
      <c r="F146" s="328">
        <v>0</v>
      </c>
      <c r="G146" s="328">
        <v>0</v>
      </c>
    </row>
    <row r="147" spans="1:7" ht="52.5" hidden="1" customHeight="1">
      <c r="A147" s="303" t="s">
        <v>308</v>
      </c>
      <c r="B147" s="304" t="s">
        <v>309</v>
      </c>
      <c r="C147" s="305" t="s">
        <v>310</v>
      </c>
      <c r="D147" s="305" t="s">
        <v>43</v>
      </c>
      <c r="E147" s="326">
        <f t="shared" si="11"/>
        <v>0</v>
      </c>
      <c r="F147" s="322"/>
      <c r="G147" s="322"/>
    </row>
    <row r="148" spans="1:7" s="325" customFormat="1" ht="38.25" customHeight="1">
      <c r="A148" s="311" t="s">
        <v>311</v>
      </c>
      <c r="B148" s="312" t="s">
        <v>312</v>
      </c>
      <c r="C148" s="312" t="s">
        <v>43</v>
      </c>
      <c r="D148" s="312" t="s">
        <v>43</v>
      </c>
      <c r="E148" s="328">
        <f>E149</f>
        <v>0</v>
      </c>
      <c r="F148" s="328">
        <f>F149</f>
        <v>0</v>
      </c>
      <c r="G148" s="328">
        <f>G149</f>
        <v>0</v>
      </c>
    </row>
    <row r="149" spans="1:7" s="325" customFormat="1" ht="50.25" customHeight="1">
      <c r="A149" s="313" t="s">
        <v>313</v>
      </c>
      <c r="B149" s="314" t="s">
        <v>314</v>
      </c>
      <c r="C149" s="314" t="s">
        <v>173</v>
      </c>
      <c r="D149" s="314" t="s">
        <v>43</v>
      </c>
      <c r="E149" s="329">
        <f t="shared" ref="E149:E151" si="12">F149+G149</f>
        <v>0</v>
      </c>
      <c r="F149" s="329">
        <f>F150+F151</f>
        <v>0</v>
      </c>
      <c r="G149" s="329">
        <f>G150+G151</f>
        <v>0</v>
      </c>
    </row>
    <row r="150" spans="1:7" ht="22.5" customHeight="1">
      <c r="A150" s="303" t="s">
        <v>644</v>
      </c>
      <c r="B150" s="304" t="s">
        <v>43</v>
      </c>
      <c r="C150" s="305" t="s">
        <v>173</v>
      </c>
      <c r="D150" s="305" t="s">
        <v>643</v>
      </c>
      <c r="E150" s="326">
        <f t="shared" si="12"/>
        <v>0</v>
      </c>
      <c r="F150" s="322">
        <f>'МЗ ОБ+ФБ'!E698</f>
        <v>0</v>
      </c>
      <c r="G150" s="322">
        <f>'МЗ МБ'!E695</f>
        <v>0</v>
      </c>
    </row>
    <row r="151" spans="1:7" ht="24" customHeight="1">
      <c r="A151" s="303" t="s">
        <v>645</v>
      </c>
      <c r="B151" s="304" t="s">
        <v>43</v>
      </c>
      <c r="C151" s="305" t="s">
        <v>173</v>
      </c>
      <c r="D151" s="305" t="s">
        <v>642</v>
      </c>
      <c r="E151" s="326">
        <f t="shared" si="12"/>
        <v>0</v>
      </c>
      <c r="F151" s="322">
        <f>'МЗ ОБ+ФБ'!E707</f>
        <v>0</v>
      </c>
      <c r="G151" s="322">
        <f>'МЗ МБ'!E704</f>
        <v>0</v>
      </c>
    </row>
    <row r="152" spans="1:7" s="325" customFormat="1" ht="27.75" customHeight="1">
      <c r="A152" s="311" t="s">
        <v>315</v>
      </c>
      <c r="B152" s="312" t="s">
        <v>316</v>
      </c>
      <c r="C152" s="312" t="s">
        <v>43</v>
      </c>
      <c r="D152" s="312" t="s">
        <v>43</v>
      </c>
      <c r="E152" s="328">
        <f>E155+E160+E176+E184</f>
        <v>8189972.4800000004</v>
      </c>
      <c r="F152" s="328">
        <f t="shared" ref="F152:G152" si="13">F155+F160+F176+F184</f>
        <v>2526489.48</v>
      </c>
      <c r="G152" s="328">
        <f t="shared" si="13"/>
        <v>5663483</v>
      </c>
    </row>
    <row r="153" spans="1:7" ht="38.25" hidden="1" customHeight="1">
      <c r="A153" s="303" t="s">
        <v>317</v>
      </c>
      <c r="B153" s="304" t="s">
        <v>318</v>
      </c>
      <c r="C153" s="305" t="s">
        <v>319</v>
      </c>
      <c r="D153" s="305" t="s">
        <v>43</v>
      </c>
      <c r="E153" s="326">
        <f t="shared" ref="E153:E154" si="14">F153+G153</f>
        <v>0</v>
      </c>
      <c r="F153" s="322"/>
      <c r="G153" s="322"/>
    </row>
    <row r="154" spans="1:7" ht="38.25" hidden="1" customHeight="1">
      <c r="A154" s="303" t="s">
        <v>320</v>
      </c>
      <c r="B154" s="304" t="s">
        <v>321</v>
      </c>
      <c r="C154" s="305" t="s">
        <v>185</v>
      </c>
      <c r="D154" s="305" t="s">
        <v>43</v>
      </c>
      <c r="E154" s="326">
        <f t="shared" si="14"/>
        <v>0</v>
      </c>
      <c r="F154" s="322"/>
      <c r="G154" s="322"/>
    </row>
    <row r="155" spans="1:7" s="325" customFormat="1" ht="40.5" customHeight="1">
      <c r="A155" s="313" t="s">
        <v>322</v>
      </c>
      <c r="B155" s="314" t="s">
        <v>323</v>
      </c>
      <c r="C155" s="314" t="s">
        <v>160</v>
      </c>
      <c r="D155" s="314" t="s">
        <v>43</v>
      </c>
      <c r="E155" s="329">
        <f>E156+E157+E158+E159</f>
        <v>0</v>
      </c>
      <c r="F155" s="329">
        <f>F156+F157+F158+F159</f>
        <v>0</v>
      </c>
      <c r="G155" s="329">
        <f>G156+G157+G158+G159</f>
        <v>0</v>
      </c>
    </row>
    <row r="156" spans="1:7" ht="19.5" customHeight="1">
      <c r="A156" s="302" t="s">
        <v>646</v>
      </c>
      <c r="B156" s="304" t="s">
        <v>43</v>
      </c>
      <c r="C156" s="305" t="s">
        <v>160</v>
      </c>
      <c r="D156" s="305" t="s">
        <v>647</v>
      </c>
      <c r="E156" s="326">
        <f t="shared" ref="E156:E159" si="15">F156+G156</f>
        <v>0</v>
      </c>
      <c r="F156" s="322">
        <f>'МЗ ОБ+ФБ'!E719</f>
        <v>0</v>
      </c>
      <c r="G156" s="322">
        <f>'МЗ МБ'!E716</f>
        <v>0</v>
      </c>
    </row>
    <row r="157" spans="1:7" ht="21" customHeight="1">
      <c r="A157" s="303" t="s">
        <v>39</v>
      </c>
      <c r="B157" s="304" t="s">
        <v>43</v>
      </c>
      <c r="C157" s="305" t="s">
        <v>160</v>
      </c>
      <c r="D157" s="305" t="s">
        <v>56</v>
      </c>
      <c r="E157" s="326">
        <f t="shared" si="15"/>
        <v>0</v>
      </c>
      <c r="F157" s="322">
        <f>'МЗ ОБ+ФБ'!D728</f>
        <v>0</v>
      </c>
      <c r="G157" s="322">
        <f>'МЗ МБ'!D725</f>
        <v>0</v>
      </c>
    </row>
    <row r="158" spans="1:7" ht="23.25" customHeight="1">
      <c r="A158" s="303" t="s">
        <v>179</v>
      </c>
      <c r="B158" s="304" t="s">
        <v>43</v>
      </c>
      <c r="C158" s="305" t="s">
        <v>160</v>
      </c>
      <c r="D158" s="305" t="s">
        <v>648</v>
      </c>
      <c r="E158" s="326">
        <f t="shared" si="15"/>
        <v>0</v>
      </c>
      <c r="F158" s="322">
        <f>'МЗ ОБ+ФБ'!D737</f>
        <v>0</v>
      </c>
      <c r="G158" s="322">
        <f>'МЗ МБ'!D734</f>
        <v>0</v>
      </c>
    </row>
    <row r="159" spans="1:7" ht="38.25" customHeight="1">
      <c r="A159" s="303" t="s">
        <v>650</v>
      </c>
      <c r="B159" s="304" t="s">
        <v>43</v>
      </c>
      <c r="C159" s="305" t="s">
        <v>160</v>
      </c>
      <c r="D159" s="305" t="s">
        <v>649</v>
      </c>
      <c r="E159" s="326">
        <f t="shared" si="15"/>
        <v>0</v>
      </c>
      <c r="F159" s="322">
        <f>'МЗ ОБ+ФБ'!F746</f>
        <v>0</v>
      </c>
      <c r="G159" s="322">
        <f>'МЗ МБ'!F743</f>
        <v>0</v>
      </c>
    </row>
    <row r="160" spans="1:7" s="325" customFormat="1" ht="21" customHeight="1">
      <c r="A160" s="313" t="s">
        <v>324</v>
      </c>
      <c r="B160" s="314" t="s">
        <v>325</v>
      </c>
      <c r="C160" s="314" t="s">
        <v>159</v>
      </c>
      <c r="D160" s="314" t="s">
        <v>43</v>
      </c>
      <c r="E160" s="329">
        <f>SUM(E161:E175)</f>
        <v>4684646.7200000007</v>
      </c>
      <c r="F160" s="329">
        <f>SUM(F161:F175)</f>
        <v>2526489.48</v>
      </c>
      <c r="G160" s="329">
        <f>SUM(G161:G175)</f>
        <v>2158157.2400000002</v>
      </c>
    </row>
    <row r="161" spans="1:7" ht="23.25" customHeight="1">
      <c r="A161" s="302" t="s">
        <v>38</v>
      </c>
      <c r="B161" s="304" t="s">
        <v>43</v>
      </c>
      <c r="C161" s="305" t="s">
        <v>159</v>
      </c>
      <c r="D161" s="305" t="s">
        <v>62</v>
      </c>
      <c r="E161" s="326">
        <f t="shared" ref="E161:E175" si="16">F161+G161</f>
        <v>121920</v>
      </c>
      <c r="F161" s="322">
        <f>'МЗ ОБ+ФБ'!F761</f>
        <v>115920</v>
      </c>
      <c r="G161" s="322">
        <f>'МЗ МБ'!F758</f>
        <v>6000</v>
      </c>
    </row>
    <row r="162" spans="1:7" ht="23.25" customHeight="1">
      <c r="A162" s="303" t="s">
        <v>651</v>
      </c>
      <c r="B162" s="304" t="s">
        <v>43</v>
      </c>
      <c r="C162" s="305" t="s">
        <v>159</v>
      </c>
      <c r="D162" s="305" t="s">
        <v>63</v>
      </c>
      <c r="E162" s="326">
        <f t="shared" si="16"/>
        <v>0</v>
      </c>
      <c r="F162" s="322">
        <f>'МЗ ОБ+ФБ'!F769</f>
        <v>0</v>
      </c>
      <c r="G162" s="322">
        <f>'МЗ МБ'!F766</f>
        <v>0</v>
      </c>
    </row>
    <row r="163" spans="1:7" ht="23.25" customHeight="1">
      <c r="A163" s="303" t="s">
        <v>652</v>
      </c>
      <c r="B163" s="304" t="s">
        <v>43</v>
      </c>
      <c r="C163" s="305" t="s">
        <v>159</v>
      </c>
      <c r="D163" s="305" t="s">
        <v>653</v>
      </c>
      <c r="E163" s="326">
        <f t="shared" si="16"/>
        <v>320108.7</v>
      </c>
      <c r="F163" s="322">
        <f>'МЗ ОБ+ФБ'!F780</f>
        <v>0</v>
      </c>
      <c r="G163" s="322">
        <f>'МЗ МБ'!F784</f>
        <v>320108.7</v>
      </c>
    </row>
    <row r="164" spans="1:7" ht="23.25" customHeight="1">
      <c r="A164" s="302" t="s">
        <v>646</v>
      </c>
      <c r="B164" s="304" t="s">
        <v>43</v>
      </c>
      <c r="C164" s="305" t="s">
        <v>159</v>
      </c>
      <c r="D164" s="305" t="s">
        <v>647</v>
      </c>
      <c r="E164" s="326">
        <f t="shared" si="16"/>
        <v>148643.22</v>
      </c>
      <c r="F164" s="322">
        <f>'МЗ ОБ+ФБ'!E790</f>
        <v>0</v>
      </c>
      <c r="G164" s="322">
        <f>'МЗ МБ'!E809</f>
        <v>148643.22</v>
      </c>
    </row>
    <row r="165" spans="1:7" ht="23.25" customHeight="1">
      <c r="A165" s="303" t="s">
        <v>39</v>
      </c>
      <c r="B165" s="304" t="s">
        <v>43</v>
      </c>
      <c r="C165" s="305" t="s">
        <v>159</v>
      </c>
      <c r="D165" s="305" t="s">
        <v>56</v>
      </c>
      <c r="E165" s="326">
        <f t="shared" si="16"/>
        <v>3538152.3200000003</v>
      </c>
      <c r="F165" s="322">
        <f>'МЗ ОБ+ФБ'!D805</f>
        <v>1858072</v>
      </c>
      <c r="G165" s="322">
        <f>'МЗ МБ'!D823</f>
        <v>1680080.32</v>
      </c>
    </row>
    <row r="166" spans="1:7" ht="23.25" customHeight="1">
      <c r="A166" s="303" t="s">
        <v>178</v>
      </c>
      <c r="B166" s="304" t="s">
        <v>43</v>
      </c>
      <c r="C166" s="305" t="s">
        <v>159</v>
      </c>
      <c r="D166" s="305" t="s">
        <v>654</v>
      </c>
      <c r="E166" s="326">
        <f t="shared" si="16"/>
        <v>3325</v>
      </c>
      <c r="F166" s="322">
        <f>'МЗ ОБ+ФБ'!D816</f>
        <v>0</v>
      </c>
      <c r="G166" s="322">
        <f>'МЗ МБ'!D834</f>
        <v>3325</v>
      </c>
    </row>
    <row r="167" spans="1:7" ht="23.25" customHeight="1">
      <c r="A167" s="303" t="s">
        <v>655</v>
      </c>
      <c r="B167" s="304" t="s">
        <v>43</v>
      </c>
      <c r="C167" s="305" t="s">
        <v>159</v>
      </c>
      <c r="D167" s="305" t="s">
        <v>30</v>
      </c>
      <c r="E167" s="326">
        <f t="shared" si="16"/>
        <v>552497.48</v>
      </c>
      <c r="F167" s="322">
        <f>'МЗ ОБ+ФБ'!E828</f>
        <v>552497.48</v>
      </c>
      <c r="G167" s="322">
        <f>'МЗ МБ'!E844</f>
        <v>0</v>
      </c>
    </row>
    <row r="168" spans="1:7" ht="39.75" customHeight="1">
      <c r="A168" s="303" t="s">
        <v>656</v>
      </c>
      <c r="B168" s="304" t="s">
        <v>43</v>
      </c>
      <c r="C168" s="305" t="s">
        <v>159</v>
      </c>
      <c r="D168" s="305" t="s">
        <v>657</v>
      </c>
      <c r="E168" s="326">
        <f t="shared" si="16"/>
        <v>0</v>
      </c>
      <c r="F168" s="322">
        <f>'МЗ ОБ+ФБ'!F838</f>
        <v>0</v>
      </c>
      <c r="G168" s="322">
        <f>'МЗ МБ'!F854</f>
        <v>0</v>
      </c>
    </row>
    <row r="169" spans="1:7" ht="23.25" customHeight="1">
      <c r="A169" s="318" t="s">
        <v>180</v>
      </c>
      <c r="B169" s="304" t="s">
        <v>43</v>
      </c>
      <c r="C169" s="305" t="s">
        <v>159</v>
      </c>
      <c r="D169" s="305" t="s">
        <v>184</v>
      </c>
      <c r="E169" s="326">
        <f t="shared" si="16"/>
        <v>0</v>
      </c>
      <c r="F169" s="322">
        <f>'МЗ ОБ+ФБ'!F848</f>
        <v>0</v>
      </c>
      <c r="G169" s="322">
        <f>'МЗ МБ'!F864</f>
        <v>0</v>
      </c>
    </row>
    <row r="170" spans="1:7" ht="23.25" customHeight="1">
      <c r="A170" s="318" t="s">
        <v>181</v>
      </c>
      <c r="B170" s="304" t="s">
        <v>43</v>
      </c>
      <c r="C170" s="305" t="s">
        <v>159</v>
      </c>
      <c r="D170" s="305" t="s">
        <v>658</v>
      </c>
      <c r="E170" s="326">
        <f t="shared" si="16"/>
        <v>0</v>
      </c>
      <c r="F170" s="322">
        <f>'МЗ ОБ+ФБ'!F858</f>
        <v>0</v>
      </c>
      <c r="G170" s="322">
        <f>'МЗ МБ'!F874</f>
        <v>0</v>
      </c>
    </row>
    <row r="171" spans="1:7" ht="23.25" customHeight="1">
      <c r="A171" s="318" t="s">
        <v>182</v>
      </c>
      <c r="B171" s="304" t="s">
        <v>43</v>
      </c>
      <c r="C171" s="305" t="s">
        <v>159</v>
      </c>
      <c r="D171" s="305" t="s">
        <v>659</v>
      </c>
      <c r="E171" s="326">
        <f t="shared" si="16"/>
        <v>0</v>
      </c>
      <c r="F171" s="322">
        <f>'МЗ ОБ+ФБ'!F868</f>
        <v>0</v>
      </c>
      <c r="G171" s="322">
        <f>'МЗ МБ'!F884</f>
        <v>0</v>
      </c>
    </row>
    <row r="172" spans="1:7" ht="23.25" customHeight="1">
      <c r="A172" s="318" t="s">
        <v>183</v>
      </c>
      <c r="B172" s="304" t="s">
        <v>43</v>
      </c>
      <c r="C172" s="305" t="s">
        <v>159</v>
      </c>
      <c r="D172" s="305" t="s">
        <v>660</v>
      </c>
      <c r="E172" s="326">
        <f t="shared" si="16"/>
        <v>0</v>
      </c>
      <c r="F172" s="322">
        <f>'МЗ ОБ+ФБ'!F878</f>
        <v>0</v>
      </c>
      <c r="G172" s="322">
        <f>'МЗ МБ'!F894</f>
        <v>0</v>
      </c>
    </row>
    <row r="173" spans="1:7" ht="23.25" customHeight="1">
      <c r="A173" s="318" t="s">
        <v>661</v>
      </c>
      <c r="B173" s="304" t="s">
        <v>43</v>
      </c>
      <c r="C173" s="305" t="s">
        <v>159</v>
      </c>
      <c r="D173" s="305" t="s">
        <v>662</v>
      </c>
      <c r="E173" s="326">
        <f t="shared" si="16"/>
        <v>0</v>
      </c>
      <c r="F173" s="322">
        <f>'МЗ ОБ+ФБ'!F890</f>
        <v>0</v>
      </c>
      <c r="G173" s="322">
        <f>'МЗ МБ'!F904</f>
        <v>0</v>
      </c>
    </row>
    <row r="174" spans="1:7" ht="36" customHeight="1">
      <c r="A174" s="318" t="s">
        <v>663</v>
      </c>
      <c r="B174" s="304" t="s">
        <v>43</v>
      </c>
      <c r="C174" s="305" t="s">
        <v>159</v>
      </c>
      <c r="D174" s="305" t="s">
        <v>664</v>
      </c>
      <c r="E174" s="326">
        <f t="shared" si="16"/>
        <v>0</v>
      </c>
      <c r="F174" s="322">
        <f>'МЗ ОБ+ФБ'!E900</f>
        <v>0</v>
      </c>
      <c r="G174" s="322">
        <f>'МЗ МБ'!E914</f>
        <v>0</v>
      </c>
    </row>
    <row r="175" spans="1:7" ht="23.25" customHeight="1">
      <c r="A175" s="318" t="s">
        <v>665</v>
      </c>
      <c r="B175" s="304" t="s">
        <v>43</v>
      </c>
      <c r="C175" s="305" t="s">
        <v>159</v>
      </c>
      <c r="D175" s="305" t="s">
        <v>293</v>
      </c>
      <c r="E175" s="326">
        <f t="shared" si="16"/>
        <v>0</v>
      </c>
      <c r="F175" s="322">
        <f>'МЗ ОБ+ФБ'!D911+'МЗ ОБ+ФБ'!D922</f>
        <v>0</v>
      </c>
      <c r="G175" s="322">
        <f>'МЗ МБ'!D925</f>
        <v>0</v>
      </c>
    </row>
    <row r="176" spans="1:7" s="325" customFormat="1" ht="38.25" customHeight="1">
      <c r="A176" s="313" t="s">
        <v>327</v>
      </c>
      <c r="B176" s="314" t="s">
        <v>328</v>
      </c>
      <c r="C176" s="314" t="s">
        <v>61</v>
      </c>
      <c r="D176" s="314" t="s">
        <v>43</v>
      </c>
      <c r="E176" s="329">
        <f>E177+E178</f>
        <v>0</v>
      </c>
      <c r="F176" s="329">
        <f>F177+F178</f>
        <v>0</v>
      </c>
      <c r="G176" s="329">
        <f>G177+G178</f>
        <v>0</v>
      </c>
    </row>
    <row r="177" spans="1:7" ht="21.75" customHeight="1">
      <c r="A177" s="303" t="s">
        <v>39</v>
      </c>
      <c r="B177" s="304" t="s">
        <v>43</v>
      </c>
      <c r="C177" s="305" t="s">
        <v>61</v>
      </c>
      <c r="D177" s="305" t="s">
        <v>56</v>
      </c>
      <c r="E177" s="326">
        <f t="shared" ref="E177:E191" si="17">F177+G177</f>
        <v>0</v>
      </c>
      <c r="F177" s="322">
        <f>'МЗ ОБ+ФБ'!D931</f>
        <v>0</v>
      </c>
      <c r="G177" s="322">
        <f>'МЗ МБ'!D954</f>
        <v>0</v>
      </c>
    </row>
    <row r="178" spans="1:7" ht="21.75" customHeight="1">
      <c r="A178" s="318" t="s">
        <v>180</v>
      </c>
      <c r="B178" s="304" t="s">
        <v>43</v>
      </c>
      <c r="C178" s="305" t="s">
        <v>61</v>
      </c>
      <c r="D178" s="305" t="s">
        <v>184</v>
      </c>
      <c r="E178" s="326">
        <f t="shared" si="17"/>
        <v>0</v>
      </c>
      <c r="F178" s="322">
        <f>'МЗ ОБ+ФБ'!F938</f>
        <v>0</v>
      </c>
      <c r="G178" s="322">
        <f>'МЗ МБ'!F961</f>
        <v>0</v>
      </c>
    </row>
    <row r="179" spans="1:7" ht="38.25" hidden="1" customHeight="1">
      <c r="A179" s="303" t="s">
        <v>329</v>
      </c>
      <c r="B179" s="304" t="s">
        <v>330</v>
      </c>
      <c r="C179" s="305" t="s">
        <v>32</v>
      </c>
      <c r="D179" s="305"/>
      <c r="E179" s="326">
        <f t="shared" si="17"/>
        <v>0</v>
      </c>
      <c r="F179" s="322"/>
      <c r="G179" s="322"/>
    </row>
    <row r="180" spans="1:7" ht="38.25" hidden="1" customHeight="1">
      <c r="A180" s="303" t="s">
        <v>331</v>
      </c>
      <c r="B180" s="304" t="s">
        <v>332</v>
      </c>
      <c r="C180" s="305" t="s">
        <v>333</v>
      </c>
      <c r="D180" s="305"/>
      <c r="E180" s="326">
        <f t="shared" si="17"/>
        <v>0</v>
      </c>
      <c r="F180" s="322"/>
      <c r="G180" s="322"/>
    </row>
    <row r="181" spans="1:7" ht="38.25" hidden="1" customHeight="1">
      <c r="A181" s="303" t="s">
        <v>334</v>
      </c>
      <c r="B181" s="304" t="s">
        <v>335</v>
      </c>
      <c r="C181" s="305" t="s">
        <v>336</v>
      </c>
      <c r="D181" s="305"/>
      <c r="E181" s="326">
        <f t="shared" si="17"/>
        <v>0</v>
      </c>
      <c r="F181" s="322"/>
      <c r="G181" s="322"/>
    </row>
    <row r="182" spans="1:7" s="815" customFormat="1" ht="46.8">
      <c r="A182" s="313" t="s">
        <v>1038</v>
      </c>
      <c r="B182" s="314" t="s">
        <v>330</v>
      </c>
      <c r="C182" s="314" t="s">
        <v>1042</v>
      </c>
      <c r="D182" s="314" t="s">
        <v>43</v>
      </c>
      <c r="E182" s="332">
        <f>E183</f>
        <v>0</v>
      </c>
      <c r="F182" s="332">
        <f t="shared" ref="F182:G182" si="18">F183</f>
        <v>0</v>
      </c>
      <c r="G182" s="332">
        <f t="shared" si="18"/>
        <v>0</v>
      </c>
    </row>
    <row r="183" spans="1:7" s="816" customFormat="1" ht="62.4">
      <c r="A183" s="933" t="s">
        <v>1045</v>
      </c>
      <c r="B183" s="932" t="s">
        <v>43</v>
      </c>
      <c r="C183" s="932" t="s">
        <v>1042</v>
      </c>
      <c r="D183" s="932"/>
      <c r="E183" s="373">
        <f>F183+G183</f>
        <v>0</v>
      </c>
      <c r="F183" s="814">
        <v>0</v>
      </c>
      <c r="G183" s="814">
        <v>0</v>
      </c>
    </row>
    <row r="184" spans="1:7" s="815" customFormat="1" ht="21" customHeight="1">
      <c r="A184" s="313" t="s">
        <v>1015</v>
      </c>
      <c r="B184" s="314" t="s">
        <v>330</v>
      </c>
      <c r="C184" s="314" t="s">
        <v>1016</v>
      </c>
      <c r="D184" s="314" t="s">
        <v>43</v>
      </c>
      <c r="E184" s="332">
        <f>E185+E186</f>
        <v>3505325.76</v>
      </c>
      <c r="F184" s="332">
        <f>F185+F186</f>
        <v>0</v>
      </c>
      <c r="G184" s="332">
        <f>G185+G186</f>
        <v>3505325.76</v>
      </c>
    </row>
    <row r="185" spans="1:7" s="816" customFormat="1" ht="24" customHeight="1">
      <c r="A185" s="303" t="s">
        <v>652</v>
      </c>
      <c r="B185" s="750" t="s">
        <v>43</v>
      </c>
      <c r="C185" s="751" t="s">
        <v>1016</v>
      </c>
      <c r="D185" s="751" t="s">
        <v>653</v>
      </c>
      <c r="E185" s="373">
        <f>F185+G185</f>
        <v>3505325.76</v>
      </c>
      <c r="F185" s="814">
        <v>0</v>
      </c>
      <c r="G185" s="814">
        <f>'МЗ МБ'!F945</f>
        <v>3505325.76</v>
      </c>
    </row>
    <row r="186" spans="1:7" s="325" customFormat="1" ht="21.75" customHeight="1">
      <c r="A186" s="319" t="s">
        <v>337</v>
      </c>
      <c r="B186" s="320" t="s">
        <v>338</v>
      </c>
      <c r="C186" s="320" t="s">
        <v>21</v>
      </c>
      <c r="D186" s="320" t="s">
        <v>43</v>
      </c>
      <c r="E186" s="331">
        <f t="shared" si="17"/>
        <v>0</v>
      </c>
      <c r="F186" s="331">
        <f>F187+F188+F189</f>
        <v>0</v>
      </c>
      <c r="G186" s="331">
        <f>G187+G188+G189</f>
        <v>0</v>
      </c>
    </row>
    <row r="187" spans="1:7" ht="18.75" customHeight="1">
      <c r="A187" s="303" t="s">
        <v>667</v>
      </c>
      <c r="B187" s="304" t="s">
        <v>340</v>
      </c>
      <c r="C187" s="305" t="s">
        <v>43</v>
      </c>
      <c r="D187" s="305" t="s">
        <v>43</v>
      </c>
      <c r="E187" s="326">
        <f t="shared" si="17"/>
        <v>0</v>
      </c>
      <c r="F187" s="322">
        <v>0</v>
      </c>
      <c r="G187" s="322">
        <v>0</v>
      </c>
    </row>
    <row r="188" spans="1:7" ht="18" customHeight="1">
      <c r="A188" s="303" t="s">
        <v>341</v>
      </c>
      <c r="B188" s="304" t="s">
        <v>342</v>
      </c>
      <c r="C188" s="305" t="s">
        <v>43</v>
      </c>
      <c r="D188" s="305" t="s">
        <v>43</v>
      </c>
      <c r="E188" s="326">
        <f t="shared" si="17"/>
        <v>0</v>
      </c>
      <c r="F188" s="322">
        <v>0</v>
      </c>
      <c r="G188" s="322">
        <v>0</v>
      </c>
    </row>
    <row r="189" spans="1:7" ht="19.5" customHeight="1">
      <c r="A189" s="303" t="s">
        <v>343</v>
      </c>
      <c r="B189" s="304" t="s">
        <v>344</v>
      </c>
      <c r="C189" s="305" t="s">
        <v>43</v>
      </c>
      <c r="D189" s="305" t="s">
        <v>43</v>
      </c>
      <c r="E189" s="326">
        <f t="shared" si="17"/>
        <v>0</v>
      </c>
      <c r="F189" s="322">
        <v>0</v>
      </c>
      <c r="G189" s="322">
        <v>0</v>
      </c>
    </row>
    <row r="190" spans="1:7" s="325" customFormat="1" ht="18" customHeight="1">
      <c r="A190" s="319" t="s">
        <v>345</v>
      </c>
      <c r="B190" s="320" t="s">
        <v>346</v>
      </c>
      <c r="C190" s="320" t="s">
        <v>43</v>
      </c>
      <c r="D190" s="320" t="s">
        <v>43</v>
      </c>
      <c r="E190" s="331">
        <f t="shared" si="17"/>
        <v>0</v>
      </c>
      <c r="F190" s="331">
        <f>F191</f>
        <v>0</v>
      </c>
      <c r="G190" s="331">
        <f>G191</f>
        <v>0</v>
      </c>
    </row>
    <row r="191" spans="1:7" ht="21" customHeight="1">
      <c r="A191" s="303" t="s">
        <v>668</v>
      </c>
      <c r="B191" s="304" t="s">
        <v>348</v>
      </c>
      <c r="C191" s="305" t="s">
        <v>349</v>
      </c>
      <c r="D191" s="305" t="s">
        <v>43</v>
      </c>
      <c r="E191" s="326">
        <f t="shared" si="17"/>
        <v>0</v>
      </c>
      <c r="F191" s="322">
        <v>0</v>
      </c>
      <c r="G191" s="322">
        <v>0</v>
      </c>
    </row>
    <row r="194" spans="1:7" ht="15.6">
      <c r="A194" s="12" t="s">
        <v>42</v>
      </c>
      <c r="B194" s="1"/>
      <c r="C194" s="2"/>
      <c r="D194" s="2"/>
      <c r="E194" s="29"/>
      <c r="F194" s="2048" t="str">
        <f>F97</f>
        <v>Кондакова Е.В.</v>
      </c>
      <c r="G194" s="2048"/>
    </row>
    <row r="195" spans="1:7">
      <c r="A195" s="13"/>
      <c r="B195" s="1"/>
      <c r="C195" s="2"/>
      <c r="D195" s="2"/>
      <c r="E195" s="30" t="s">
        <v>41</v>
      </c>
      <c r="F195" s="2049" t="s">
        <v>12</v>
      </c>
      <c r="G195" s="2049"/>
    </row>
    <row r="196" spans="1:7" ht="15.6">
      <c r="A196" s="2055" t="s">
        <v>1060</v>
      </c>
      <c r="B196" s="2055"/>
      <c r="C196" s="2055"/>
      <c r="D196" s="2055"/>
      <c r="E196" s="2055"/>
      <c r="F196" s="2055"/>
      <c r="G196" s="2055"/>
    </row>
    <row r="197" spans="1:7" ht="39.75" customHeight="1">
      <c r="A197" s="2060" t="s">
        <v>64</v>
      </c>
      <c r="B197" s="2060"/>
      <c r="C197" s="2060"/>
      <c r="D197" s="2060"/>
      <c r="E197" s="2060"/>
      <c r="F197" s="2060"/>
      <c r="G197" s="2060"/>
    </row>
    <row r="198" spans="1:7" ht="15.6">
      <c r="A198" s="301"/>
      <c r="B198" s="301"/>
      <c r="C198" s="8"/>
      <c r="D198" s="8"/>
      <c r="E198" s="301"/>
      <c r="F198" s="301"/>
      <c r="G198" s="301"/>
    </row>
    <row r="199" spans="1:7" ht="15.6">
      <c r="A199" s="2052" t="str">
        <f>A102</f>
        <v>Муниципальное бюджетное общеобразовательное учреждение "Кингисеппская средняя общеобразовательная школа № 4"</v>
      </c>
      <c r="B199" s="2052"/>
      <c r="C199" s="2052"/>
      <c r="D199" s="2052"/>
      <c r="E199" s="2052"/>
      <c r="F199" s="2052"/>
      <c r="G199" s="2052"/>
    </row>
    <row r="200" spans="1:7">
      <c r="A200" s="2053" t="s">
        <v>48</v>
      </c>
      <c r="B200" s="2053"/>
      <c r="C200" s="2053"/>
      <c r="D200" s="2053"/>
      <c r="E200" s="2053"/>
      <c r="F200" s="2053"/>
      <c r="G200" s="2053"/>
    </row>
    <row r="201" spans="1:7">
      <c r="A201" s="4"/>
      <c r="B201" s="2053"/>
      <c r="C201" s="2053"/>
      <c r="D201" s="2053"/>
      <c r="E201" s="2053"/>
      <c r="F201" s="2053"/>
      <c r="G201" s="300"/>
    </row>
    <row r="202" spans="1:7" ht="15.6">
      <c r="A202" s="2055" t="s">
        <v>162</v>
      </c>
      <c r="B202" s="2055"/>
      <c r="C202" s="2055"/>
      <c r="D202" s="2055"/>
      <c r="E202" s="2055"/>
      <c r="F202" s="2055"/>
      <c r="G202" s="2055"/>
    </row>
    <row r="204" spans="1:7" ht="33.75" customHeight="1">
      <c r="A204" s="2056" t="s">
        <v>0</v>
      </c>
      <c r="B204" s="2056" t="s">
        <v>1</v>
      </c>
      <c r="C204" s="2061" t="s">
        <v>16</v>
      </c>
      <c r="D204" s="2056" t="s">
        <v>60</v>
      </c>
      <c r="E204" s="2056" t="s">
        <v>17</v>
      </c>
      <c r="F204" s="2056"/>
      <c r="G204" s="2056"/>
    </row>
    <row r="205" spans="1:7" ht="32.25" customHeight="1">
      <c r="A205" s="2056"/>
      <c r="B205" s="2056"/>
      <c r="C205" s="2061"/>
      <c r="D205" s="2056"/>
      <c r="E205" s="2058" t="s">
        <v>36</v>
      </c>
      <c r="F205" s="2056" t="s">
        <v>18</v>
      </c>
      <c r="G205" s="2056"/>
    </row>
    <row r="206" spans="1:7" ht="53.25" customHeight="1">
      <c r="A206" s="2056"/>
      <c r="B206" s="2056"/>
      <c r="C206" s="2061"/>
      <c r="D206" s="2056"/>
      <c r="E206" s="2058"/>
      <c r="F206" s="348" t="s">
        <v>49</v>
      </c>
      <c r="G206" s="348" t="s">
        <v>50</v>
      </c>
    </row>
    <row r="207" spans="1:7" ht="15.75" customHeight="1">
      <c r="A207" s="3">
        <v>1</v>
      </c>
      <c r="B207" s="24" t="s">
        <v>3</v>
      </c>
      <c r="C207" s="24" t="s">
        <v>229</v>
      </c>
      <c r="D207" s="24" t="s">
        <v>35</v>
      </c>
      <c r="E207" s="18" t="s">
        <v>4</v>
      </c>
      <c r="F207" s="24" t="s">
        <v>5</v>
      </c>
      <c r="G207" s="24" t="s">
        <v>6</v>
      </c>
    </row>
    <row r="208" spans="1:7" ht="18.75" customHeight="1">
      <c r="A208" s="302" t="s">
        <v>230</v>
      </c>
      <c r="B208" s="304" t="s">
        <v>231</v>
      </c>
      <c r="C208" s="305" t="s">
        <v>43</v>
      </c>
      <c r="D208" s="305" t="s">
        <v>267</v>
      </c>
      <c r="E208" s="326">
        <f>F208+G208</f>
        <v>0</v>
      </c>
      <c r="F208" s="322">
        <f>'МЗ ОБ+ФБ'!C1399</f>
        <v>0</v>
      </c>
      <c r="G208" s="322">
        <f>'МЗ МБ'!C1447</f>
        <v>0</v>
      </c>
    </row>
    <row r="209" spans="1:7" ht="20.25" customHeight="1">
      <c r="A209" s="302" t="s">
        <v>232</v>
      </c>
      <c r="B209" s="304" t="s">
        <v>233</v>
      </c>
      <c r="C209" s="305" t="s">
        <v>43</v>
      </c>
      <c r="D209" s="305" t="s">
        <v>349</v>
      </c>
      <c r="E209" s="326">
        <f t="shared" ref="E209:E212" si="19">F209+G209</f>
        <v>0</v>
      </c>
      <c r="F209" s="322"/>
      <c r="G209" s="322"/>
    </row>
    <row r="210" spans="1:7" s="325" customFormat="1" ht="35.25" customHeight="1">
      <c r="A210" s="306" t="s">
        <v>234</v>
      </c>
      <c r="B210" s="307" t="s">
        <v>235</v>
      </c>
      <c r="C210" s="307" t="s">
        <v>43</v>
      </c>
      <c r="D210" s="307" t="s">
        <v>43</v>
      </c>
      <c r="E210" s="327">
        <f t="shared" si="19"/>
        <v>67669020</v>
      </c>
      <c r="F210" s="327">
        <f>F211</f>
        <v>59998520</v>
      </c>
      <c r="G210" s="327">
        <f>G211</f>
        <v>7670500</v>
      </c>
    </row>
    <row r="211" spans="1:7" ht="41.25" customHeight="1">
      <c r="A211" s="308" t="s">
        <v>239</v>
      </c>
      <c r="B211" s="309" t="s">
        <v>240</v>
      </c>
      <c r="C211" s="310" t="s">
        <v>24</v>
      </c>
      <c r="D211" s="310" t="s">
        <v>700</v>
      </c>
      <c r="E211" s="326">
        <f t="shared" si="19"/>
        <v>67669020</v>
      </c>
      <c r="F211" s="322">
        <f>F212</f>
        <v>59998520</v>
      </c>
      <c r="G211" s="322">
        <f>G212</f>
        <v>7670500</v>
      </c>
    </row>
    <row r="212" spans="1:7" ht="52.5" customHeight="1">
      <c r="A212" s="303" t="s">
        <v>669</v>
      </c>
      <c r="B212" s="304" t="s">
        <v>242</v>
      </c>
      <c r="C212" s="305" t="s">
        <v>24</v>
      </c>
      <c r="D212" s="347" t="s">
        <v>700</v>
      </c>
      <c r="E212" s="326">
        <f t="shared" si="19"/>
        <v>67669020</v>
      </c>
      <c r="F212" s="323">
        <f>ДОХОДЫ!AU131</f>
        <v>59998520</v>
      </c>
      <c r="G212" s="323">
        <f>ДОХОДЫ!AU43</f>
        <v>7670500</v>
      </c>
    </row>
    <row r="213" spans="1:7" s="325" customFormat="1" ht="36.75" customHeight="1">
      <c r="A213" s="306" t="s">
        <v>268</v>
      </c>
      <c r="B213" s="307" t="s">
        <v>269</v>
      </c>
      <c r="C213" s="307" t="s">
        <v>43</v>
      </c>
      <c r="D213" s="307" t="s">
        <v>43</v>
      </c>
      <c r="E213" s="327">
        <f>E214+E227+E233+E243+E245+E249</f>
        <v>67669020</v>
      </c>
      <c r="F213" s="327">
        <f t="shared" ref="F213:G213" si="20">F214+F227+F233+F243+F245+F249</f>
        <v>59998520</v>
      </c>
      <c r="G213" s="327">
        <f t="shared" si="20"/>
        <v>7670500</v>
      </c>
    </row>
    <row r="214" spans="1:7" s="325" customFormat="1" ht="26.25" customHeight="1">
      <c r="A214" s="311" t="s">
        <v>666</v>
      </c>
      <c r="B214" s="312" t="s">
        <v>271</v>
      </c>
      <c r="C214" s="312" t="s">
        <v>22</v>
      </c>
      <c r="D214" s="312" t="s">
        <v>43</v>
      </c>
      <c r="E214" s="328">
        <f>E215+E218+E222+E224+E225+E226</f>
        <v>56077826.950000003</v>
      </c>
      <c r="F214" s="328">
        <f>F215+F218+F222+F224+F225+F226</f>
        <v>56077826.950000003</v>
      </c>
      <c r="G214" s="328">
        <f>G215+G218+G222+G224+G225+G226</f>
        <v>0</v>
      </c>
    </row>
    <row r="215" spans="1:7" s="325" customFormat="1" ht="32.25" customHeight="1">
      <c r="A215" s="313" t="s">
        <v>272</v>
      </c>
      <c r="B215" s="314" t="s">
        <v>273</v>
      </c>
      <c r="C215" s="314" t="s">
        <v>51</v>
      </c>
      <c r="D215" s="314" t="s">
        <v>43</v>
      </c>
      <c r="E215" s="329">
        <f t="shared" ref="E215:E226" si="21">F215+G215</f>
        <v>43070527.609999999</v>
      </c>
      <c r="F215" s="329">
        <f>F216+F217</f>
        <v>43070527.609999999</v>
      </c>
      <c r="G215" s="329">
        <f>G216+G217</f>
        <v>0</v>
      </c>
    </row>
    <row r="216" spans="1:7" ht="22.5" customHeight="1">
      <c r="A216" s="303" t="s">
        <v>37</v>
      </c>
      <c r="B216" s="304" t="s">
        <v>43</v>
      </c>
      <c r="C216" s="305" t="s">
        <v>51</v>
      </c>
      <c r="D216" s="305" t="s">
        <v>28</v>
      </c>
      <c r="E216" s="326">
        <f t="shared" si="21"/>
        <v>43070527.609999999</v>
      </c>
      <c r="F216" s="322">
        <f>'МЗ ОБ+ФБ'!J976</f>
        <v>43070527.609999999</v>
      </c>
      <c r="G216" s="322">
        <f>'МЗ МБ'!J998</f>
        <v>0</v>
      </c>
    </row>
    <row r="217" spans="1:7" ht="33.75" customHeight="1">
      <c r="A217" s="303" t="s">
        <v>631</v>
      </c>
      <c r="B217" s="304" t="s">
        <v>43</v>
      </c>
      <c r="C217" s="305" t="s">
        <v>51</v>
      </c>
      <c r="D217" s="305" t="s">
        <v>177</v>
      </c>
      <c r="E217" s="326">
        <f t="shared" si="21"/>
        <v>0</v>
      </c>
      <c r="F217" s="322">
        <f>'МЗ ОБ+ФБ'!E984</f>
        <v>0</v>
      </c>
      <c r="G217" s="322">
        <f>'МЗ МБ'!E1006</f>
        <v>0</v>
      </c>
    </row>
    <row r="218" spans="1:7" s="325" customFormat="1" ht="38.25" customHeight="1">
      <c r="A218" s="313" t="s">
        <v>274</v>
      </c>
      <c r="B218" s="314" t="s">
        <v>275</v>
      </c>
      <c r="C218" s="314" t="s">
        <v>52</v>
      </c>
      <c r="D218" s="314" t="s">
        <v>43</v>
      </c>
      <c r="E218" s="329">
        <f t="shared" si="21"/>
        <v>0</v>
      </c>
      <c r="F218" s="329">
        <f>F219+F220+F221</f>
        <v>0</v>
      </c>
      <c r="G218" s="329">
        <f>G219+G220+G221</f>
        <v>0</v>
      </c>
    </row>
    <row r="219" spans="1:7" s="324" customFormat="1" ht="21.75" customHeight="1">
      <c r="A219" s="315" t="s">
        <v>632</v>
      </c>
      <c r="B219" s="304" t="s">
        <v>43</v>
      </c>
      <c r="C219" s="304" t="s">
        <v>52</v>
      </c>
      <c r="D219" s="304" t="s">
        <v>54</v>
      </c>
      <c r="E219" s="326">
        <f t="shared" si="21"/>
        <v>0</v>
      </c>
      <c r="F219" s="323">
        <f>'МЗ ОБ+ФБ'!F998</f>
        <v>0</v>
      </c>
      <c r="G219" s="323">
        <f>'МЗ МБ'!F1020</f>
        <v>0</v>
      </c>
    </row>
    <row r="220" spans="1:7" s="324" customFormat="1" ht="17.25" customHeight="1">
      <c r="A220" s="315" t="s">
        <v>39</v>
      </c>
      <c r="B220" s="304" t="s">
        <v>43</v>
      </c>
      <c r="C220" s="304" t="s">
        <v>52</v>
      </c>
      <c r="D220" s="304" t="s">
        <v>56</v>
      </c>
      <c r="E220" s="326">
        <f t="shared" si="21"/>
        <v>0</v>
      </c>
      <c r="F220" s="323">
        <f>'МЗ ОБ+ФБ'!F1016</f>
        <v>0</v>
      </c>
      <c r="G220" s="323">
        <f>'МЗ МБ'!F1038</f>
        <v>0</v>
      </c>
    </row>
    <row r="221" spans="1:7" s="324" customFormat="1" ht="33.75" customHeight="1">
      <c r="A221" s="303" t="s">
        <v>631</v>
      </c>
      <c r="B221" s="304" t="s">
        <v>43</v>
      </c>
      <c r="C221" s="304" t="s">
        <v>52</v>
      </c>
      <c r="D221" s="304" t="s">
        <v>177</v>
      </c>
      <c r="E221" s="326">
        <f t="shared" si="21"/>
        <v>0</v>
      </c>
      <c r="F221" s="323">
        <f>'МЗ ОБ+ФБ'!F1023</f>
        <v>0</v>
      </c>
      <c r="G221" s="323">
        <f>'МЗ МБ'!F1045</f>
        <v>0</v>
      </c>
    </row>
    <row r="222" spans="1:7" s="325" customFormat="1" ht="32.25" customHeight="1">
      <c r="A222" s="313" t="s">
        <v>276</v>
      </c>
      <c r="B222" s="314" t="s">
        <v>277</v>
      </c>
      <c r="C222" s="314" t="s">
        <v>164</v>
      </c>
      <c r="D222" s="314" t="s">
        <v>43</v>
      </c>
      <c r="E222" s="329">
        <f t="shared" si="21"/>
        <v>0</v>
      </c>
      <c r="F222" s="329">
        <f>F223</f>
        <v>0</v>
      </c>
      <c r="G222" s="329">
        <f>G223</f>
        <v>0</v>
      </c>
    </row>
    <row r="223" spans="1:7" s="324" customFormat="1" ht="24.75" customHeight="1">
      <c r="A223" s="315" t="s">
        <v>39</v>
      </c>
      <c r="B223" s="304" t="s">
        <v>43</v>
      </c>
      <c r="C223" s="304" t="s">
        <v>164</v>
      </c>
      <c r="D223" s="304" t="s">
        <v>56</v>
      </c>
      <c r="E223" s="326">
        <f t="shared" si="21"/>
        <v>0</v>
      </c>
      <c r="F223" s="323">
        <f>'МЗ ОБ+ФБ'!E1032</f>
        <v>0</v>
      </c>
      <c r="G223" s="323">
        <f>'МЗ МБ'!E1054</f>
        <v>0</v>
      </c>
    </row>
    <row r="224" spans="1:7" s="325" customFormat="1" ht="54.75" customHeight="1">
      <c r="A224" s="313" t="s">
        <v>278</v>
      </c>
      <c r="B224" s="314" t="s">
        <v>279</v>
      </c>
      <c r="C224" s="314" t="s">
        <v>53</v>
      </c>
      <c r="D224" s="314" t="s">
        <v>55</v>
      </c>
      <c r="E224" s="332">
        <f t="shared" si="21"/>
        <v>13007299.34</v>
      </c>
      <c r="F224" s="332">
        <f>'МЗ ОБ+ФБ'!D1048</f>
        <v>13007299.34</v>
      </c>
      <c r="G224" s="332">
        <f>'МЗ МБ'!D1070</f>
        <v>0</v>
      </c>
    </row>
    <row r="225" spans="1:7" s="325" customFormat="1" ht="36" customHeight="1">
      <c r="A225" s="313" t="s">
        <v>280</v>
      </c>
      <c r="B225" s="314" t="s">
        <v>281</v>
      </c>
      <c r="C225" s="314" t="s">
        <v>53</v>
      </c>
      <c r="D225" s="314" t="s">
        <v>55</v>
      </c>
      <c r="E225" s="332">
        <f t="shared" si="21"/>
        <v>0</v>
      </c>
      <c r="F225" s="332">
        <v>0</v>
      </c>
      <c r="G225" s="332">
        <v>0</v>
      </c>
    </row>
    <row r="226" spans="1:7" s="325" customFormat="1" ht="21.75" customHeight="1">
      <c r="A226" s="313" t="s">
        <v>282</v>
      </c>
      <c r="B226" s="314" t="s">
        <v>283</v>
      </c>
      <c r="C226" s="314" t="s">
        <v>53</v>
      </c>
      <c r="D226" s="314" t="s">
        <v>55</v>
      </c>
      <c r="E226" s="332">
        <f t="shared" si="21"/>
        <v>0</v>
      </c>
      <c r="F226" s="332">
        <v>0</v>
      </c>
      <c r="G226" s="332">
        <v>0</v>
      </c>
    </row>
    <row r="227" spans="1:7" s="325" customFormat="1" ht="23.25" customHeight="1">
      <c r="A227" s="316" t="s">
        <v>34</v>
      </c>
      <c r="B227" s="317" t="s">
        <v>284</v>
      </c>
      <c r="C227" s="317" t="s">
        <v>29</v>
      </c>
      <c r="D227" s="317" t="s">
        <v>43</v>
      </c>
      <c r="E227" s="330">
        <f>E228+E229+E230+E231+E232</f>
        <v>0</v>
      </c>
      <c r="F227" s="330">
        <f>F228+F229+F230+F231+F232</f>
        <v>0</v>
      </c>
      <c r="G227" s="330">
        <f>G228+G229+G230+G231+G232</f>
        <v>0</v>
      </c>
    </row>
    <row r="228" spans="1:7" ht="56.25" customHeight="1">
      <c r="A228" s="303" t="s">
        <v>285</v>
      </c>
      <c r="B228" s="304" t="s">
        <v>286</v>
      </c>
      <c r="C228" s="305" t="s">
        <v>31</v>
      </c>
      <c r="D228" s="305" t="s">
        <v>43</v>
      </c>
      <c r="E228" s="326">
        <f t="shared" ref="E228:E232" si="22">F228+G228</f>
        <v>0</v>
      </c>
      <c r="F228" s="322">
        <f>F229</f>
        <v>0</v>
      </c>
      <c r="G228" s="322">
        <f>G229</f>
        <v>0</v>
      </c>
    </row>
    <row r="229" spans="1:7" ht="48" customHeight="1">
      <c r="A229" s="303" t="s">
        <v>287</v>
      </c>
      <c r="B229" s="304" t="s">
        <v>288</v>
      </c>
      <c r="C229" s="305" t="s">
        <v>169</v>
      </c>
      <c r="D229" s="305" t="s">
        <v>633</v>
      </c>
      <c r="E229" s="326">
        <f t="shared" si="22"/>
        <v>0</v>
      </c>
      <c r="F229" s="322">
        <f>'МЗ ОБ+ФБ'!E1059</f>
        <v>0</v>
      </c>
      <c r="G229" s="322">
        <f>'МЗ МБ'!E1081</f>
        <v>0</v>
      </c>
    </row>
    <row r="230" spans="1:7" ht="38.25" hidden="1" customHeight="1">
      <c r="A230" s="303" t="s">
        <v>289</v>
      </c>
      <c r="B230" s="304" t="s">
        <v>290</v>
      </c>
      <c r="C230" s="305" t="s">
        <v>57</v>
      </c>
      <c r="D230" s="305" t="s">
        <v>43</v>
      </c>
      <c r="E230" s="326">
        <f t="shared" si="22"/>
        <v>0</v>
      </c>
      <c r="F230" s="322"/>
      <c r="G230" s="322"/>
    </row>
    <row r="231" spans="1:7" ht="84.75" hidden="1" customHeight="1">
      <c r="A231" s="303" t="s">
        <v>291</v>
      </c>
      <c r="B231" s="304" t="s">
        <v>292</v>
      </c>
      <c r="C231" s="305" t="s">
        <v>293</v>
      </c>
      <c r="D231" s="305" t="s">
        <v>43</v>
      </c>
      <c r="E231" s="326">
        <f t="shared" si="22"/>
        <v>0</v>
      </c>
      <c r="F231" s="322"/>
      <c r="G231" s="322"/>
    </row>
    <row r="232" spans="1:7" ht="38.25" hidden="1" customHeight="1">
      <c r="A232" s="303" t="s">
        <v>294</v>
      </c>
      <c r="B232" s="304" t="s">
        <v>295</v>
      </c>
      <c r="C232" s="305" t="s">
        <v>296</v>
      </c>
      <c r="D232" s="305" t="s">
        <v>43</v>
      </c>
      <c r="E232" s="326">
        <f t="shared" si="22"/>
        <v>0</v>
      </c>
      <c r="F232" s="322"/>
      <c r="G232" s="322"/>
    </row>
    <row r="233" spans="1:7" s="325" customFormat="1" ht="22.5" customHeight="1">
      <c r="A233" s="316" t="s">
        <v>297</v>
      </c>
      <c r="B233" s="317" t="s">
        <v>298</v>
      </c>
      <c r="C233" s="317" t="s">
        <v>299</v>
      </c>
      <c r="D233" s="317" t="s">
        <v>43</v>
      </c>
      <c r="E233" s="330">
        <f>E234+E236+E238</f>
        <v>1170117</v>
      </c>
      <c r="F233" s="330">
        <f>F234+F236+F238</f>
        <v>0</v>
      </c>
      <c r="G233" s="330">
        <f>G234+G236+G238</f>
        <v>1170117</v>
      </c>
    </row>
    <row r="234" spans="1:7" s="325" customFormat="1" ht="42" customHeight="1">
      <c r="A234" s="313" t="s">
        <v>300</v>
      </c>
      <c r="B234" s="314" t="s">
        <v>301</v>
      </c>
      <c r="C234" s="314" t="s">
        <v>58</v>
      </c>
      <c r="D234" s="314" t="s">
        <v>43</v>
      </c>
      <c r="E234" s="329">
        <f t="shared" ref="E234:E244" si="23">F234+G234</f>
        <v>1170117</v>
      </c>
      <c r="F234" s="329">
        <f>F235</f>
        <v>0</v>
      </c>
      <c r="G234" s="329">
        <f>G235</f>
        <v>1170117</v>
      </c>
    </row>
    <row r="235" spans="1:7" ht="22.5" customHeight="1">
      <c r="A235" s="303" t="s">
        <v>634</v>
      </c>
      <c r="B235" s="304" t="s">
        <v>43</v>
      </c>
      <c r="C235" s="305" t="s">
        <v>58</v>
      </c>
      <c r="D235" s="305" t="s">
        <v>635</v>
      </c>
      <c r="E235" s="326">
        <f t="shared" si="23"/>
        <v>1170117</v>
      </c>
      <c r="F235" s="322">
        <f>'МЗ ОБ+ФБ'!E1070+'МЗ ОБ+ФБ'!E1085</f>
        <v>0</v>
      </c>
      <c r="G235" s="322">
        <f>'МЗ МБ'!E1092+'МЗ МБ'!E1107</f>
        <v>1170117</v>
      </c>
    </row>
    <row r="236" spans="1:7" s="325" customFormat="1" ht="54.75" customHeight="1">
      <c r="A236" s="313" t="s">
        <v>302</v>
      </c>
      <c r="B236" s="314" t="s">
        <v>303</v>
      </c>
      <c r="C236" s="314" t="s">
        <v>59</v>
      </c>
      <c r="D236" s="314" t="s">
        <v>43</v>
      </c>
      <c r="E236" s="329">
        <f t="shared" si="23"/>
        <v>0</v>
      </c>
      <c r="F236" s="329">
        <f>F237</f>
        <v>0</v>
      </c>
      <c r="G236" s="329">
        <f>G237</f>
        <v>0</v>
      </c>
    </row>
    <row r="237" spans="1:7" ht="27" customHeight="1">
      <c r="A237" s="303" t="s">
        <v>634</v>
      </c>
      <c r="B237" s="304" t="s">
        <v>43</v>
      </c>
      <c r="C237" s="305" t="s">
        <v>59</v>
      </c>
      <c r="D237" s="305" t="s">
        <v>635</v>
      </c>
      <c r="E237" s="326">
        <f t="shared" si="23"/>
        <v>0</v>
      </c>
      <c r="F237" s="322">
        <f>'МЗ ОБ+ФБ'!C1098</f>
        <v>0</v>
      </c>
      <c r="G237" s="322">
        <f>'МЗ МБ'!C1120</f>
        <v>0</v>
      </c>
    </row>
    <row r="238" spans="1:7" s="325" customFormat="1" ht="38.25" customHeight="1">
      <c r="A238" s="313" t="s">
        <v>304</v>
      </c>
      <c r="B238" s="314" t="s">
        <v>305</v>
      </c>
      <c r="C238" s="314" t="s">
        <v>66</v>
      </c>
      <c r="D238" s="314" t="s">
        <v>43</v>
      </c>
      <c r="E238" s="329">
        <f t="shared" si="23"/>
        <v>0</v>
      </c>
      <c r="F238" s="329">
        <f>F239+F240+F241+F242</f>
        <v>0</v>
      </c>
      <c r="G238" s="329">
        <f>G239+G240+G241+G242</f>
        <v>0</v>
      </c>
    </row>
    <row r="239" spans="1:7" ht="18.75" customHeight="1">
      <c r="A239" s="303" t="s">
        <v>634</v>
      </c>
      <c r="B239" s="304" t="s">
        <v>43</v>
      </c>
      <c r="C239" s="305" t="s">
        <v>66</v>
      </c>
      <c r="D239" s="305" t="s">
        <v>635</v>
      </c>
      <c r="E239" s="326">
        <f t="shared" si="23"/>
        <v>0</v>
      </c>
      <c r="F239" s="322">
        <f>'МЗ ОБ+ФБ'!C1111</f>
        <v>0</v>
      </c>
      <c r="G239" s="322">
        <f>'МЗ МБ'!C1133</f>
        <v>0</v>
      </c>
    </row>
    <row r="240" spans="1:7" ht="31.5" customHeight="1">
      <c r="A240" s="303" t="s">
        <v>636</v>
      </c>
      <c r="B240" s="304" t="s">
        <v>43</v>
      </c>
      <c r="C240" s="305" t="s">
        <v>66</v>
      </c>
      <c r="D240" s="305" t="s">
        <v>637</v>
      </c>
      <c r="E240" s="326">
        <f t="shared" si="23"/>
        <v>0</v>
      </c>
      <c r="F240" s="322">
        <f>'МЗ ОБ+ФБ'!C1122</f>
        <v>0</v>
      </c>
      <c r="G240" s="322">
        <f>'МЗ МБ'!C1144</f>
        <v>0</v>
      </c>
    </row>
    <row r="241" spans="1:7" ht="38.25" customHeight="1">
      <c r="A241" s="303" t="s">
        <v>638</v>
      </c>
      <c r="B241" s="304" t="s">
        <v>43</v>
      </c>
      <c r="C241" s="305" t="s">
        <v>66</v>
      </c>
      <c r="D241" s="305" t="s">
        <v>639</v>
      </c>
      <c r="E241" s="326">
        <f t="shared" si="23"/>
        <v>0</v>
      </c>
      <c r="F241" s="322">
        <f>'МЗ ОБ+ФБ'!C1133</f>
        <v>0</v>
      </c>
      <c r="G241" s="322">
        <f>'МЗ МБ'!C1155</f>
        <v>0</v>
      </c>
    </row>
    <row r="242" spans="1:7" ht="20.25" customHeight="1">
      <c r="A242" s="303" t="s">
        <v>640</v>
      </c>
      <c r="B242" s="304" t="s">
        <v>43</v>
      </c>
      <c r="C242" s="305" t="s">
        <v>66</v>
      </c>
      <c r="D242" s="305" t="s">
        <v>641</v>
      </c>
      <c r="E242" s="326">
        <f t="shared" si="23"/>
        <v>0</v>
      </c>
      <c r="F242" s="322">
        <f>'МЗ ОБ+ФБ'!C1144</f>
        <v>0</v>
      </c>
      <c r="G242" s="322">
        <f>'МЗ МБ'!C1166</f>
        <v>0</v>
      </c>
    </row>
    <row r="243" spans="1:7" s="325" customFormat="1" ht="38.25" customHeight="1">
      <c r="A243" s="311" t="s">
        <v>306</v>
      </c>
      <c r="B243" s="312" t="s">
        <v>307</v>
      </c>
      <c r="C243" s="312" t="s">
        <v>43</v>
      </c>
      <c r="D243" s="312" t="s">
        <v>43</v>
      </c>
      <c r="E243" s="328">
        <f t="shared" si="23"/>
        <v>0</v>
      </c>
      <c r="F243" s="328">
        <v>0</v>
      </c>
      <c r="G243" s="328">
        <v>0</v>
      </c>
    </row>
    <row r="244" spans="1:7" ht="52.5" hidden="1" customHeight="1">
      <c r="A244" s="303" t="s">
        <v>308</v>
      </c>
      <c r="B244" s="304" t="s">
        <v>309</v>
      </c>
      <c r="C244" s="305" t="s">
        <v>310</v>
      </c>
      <c r="D244" s="305" t="s">
        <v>43</v>
      </c>
      <c r="E244" s="326">
        <f t="shared" si="23"/>
        <v>0</v>
      </c>
      <c r="F244" s="322"/>
      <c r="G244" s="322"/>
    </row>
    <row r="245" spans="1:7" s="325" customFormat="1" ht="38.25" customHeight="1">
      <c r="A245" s="311" t="s">
        <v>311</v>
      </c>
      <c r="B245" s="312" t="s">
        <v>312</v>
      </c>
      <c r="C245" s="312" t="s">
        <v>43</v>
      </c>
      <c r="D245" s="312" t="s">
        <v>43</v>
      </c>
      <c r="E245" s="328">
        <f>E246</f>
        <v>0</v>
      </c>
      <c r="F245" s="328">
        <f>F246</f>
        <v>0</v>
      </c>
      <c r="G245" s="328">
        <f>G246</f>
        <v>0</v>
      </c>
    </row>
    <row r="246" spans="1:7" s="325" customFormat="1" ht="53.25" customHeight="1">
      <c r="A246" s="313" t="s">
        <v>313</v>
      </c>
      <c r="B246" s="314" t="s">
        <v>314</v>
      </c>
      <c r="C246" s="314" t="s">
        <v>173</v>
      </c>
      <c r="D246" s="314" t="s">
        <v>43</v>
      </c>
      <c r="E246" s="329">
        <f t="shared" ref="E246:E248" si="24">F246+G246</f>
        <v>0</v>
      </c>
      <c r="F246" s="329">
        <f>F247+F248</f>
        <v>0</v>
      </c>
      <c r="G246" s="329">
        <f>G247+G248</f>
        <v>0</v>
      </c>
    </row>
    <row r="247" spans="1:7" ht="22.5" customHeight="1">
      <c r="A247" s="303" t="s">
        <v>644</v>
      </c>
      <c r="B247" s="304" t="s">
        <v>43</v>
      </c>
      <c r="C247" s="305" t="s">
        <v>173</v>
      </c>
      <c r="D247" s="305" t="s">
        <v>643</v>
      </c>
      <c r="E247" s="326">
        <f t="shared" si="24"/>
        <v>0</v>
      </c>
      <c r="F247" s="322">
        <f>'МЗ ОБ+ФБ'!E1156</f>
        <v>0</v>
      </c>
      <c r="G247" s="322">
        <f>'МЗ МБ'!E1178</f>
        <v>0</v>
      </c>
    </row>
    <row r="248" spans="1:7" ht="24" customHeight="1">
      <c r="A248" s="303" t="s">
        <v>645</v>
      </c>
      <c r="B248" s="304" t="s">
        <v>43</v>
      </c>
      <c r="C248" s="305" t="s">
        <v>173</v>
      </c>
      <c r="D248" s="305" t="s">
        <v>642</v>
      </c>
      <c r="E248" s="326">
        <f t="shared" si="24"/>
        <v>0</v>
      </c>
      <c r="F248" s="322">
        <f>'МЗ ОБ+ФБ'!E1165</f>
        <v>0</v>
      </c>
      <c r="G248" s="322">
        <f>'МЗ МБ'!E1187</f>
        <v>0</v>
      </c>
    </row>
    <row r="249" spans="1:7" s="325" customFormat="1" ht="23.25" customHeight="1">
      <c r="A249" s="311" t="s">
        <v>315</v>
      </c>
      <c r="B249" s="312" t="s">
        <v>316</v>
      </c>
      <c r="C249" s="312" t="s">
        <v>43</v>
      </c>
      <c r="D249" s="312" t="s">
        <v>43</v>
      </c>
      <c r="E249" s="328">
        <f>E252+E257+E273+E281</f>
        <v>10421076.050000001</v>
      </c>
      <c r="F249" s="328">
        <f t="shared" ref="F249:G249" si="25">F252+F257+F273+F281</f>
        <v>3920693.05</v>
      </c>
      <c r="G249" s="328">
        <f t="shared" si="25"/>
        <v>6500383</v>
      </c>
    </row>
    <row r="250" spans="1:7" ht="38.25" hidden="1" customHeight="1">
      <c r="A250" s="303" t="s">
        <v>317</v>
      </c>
      <c r="B250" s="304" t="s">
        <v>318</v>
      </c>
      <c r="C250" s="305" t="s">
        <v>319</v>
      </c>
      <c r="D250" s="305" t="s">
        <v>43</v>
      </c>
      <c r="E250" s="326">
        <f t="shared" ref="E250:E251" si="26">F250+G250</f>
        <v>0</v>
      </c>
      <c r="F250" s="322"/>
      <c r="G250" s="322"/>
    </row>
    <row r="251" spans="1:7" ht="38.25" hidden="1" customHeight="1">
      <c r="A251" s="303" t="s">
        <v>320</v>
      </c>
      <c r="B251" s="304" t="s">
        <v>321</v>
      </c>
      <c r="C251" s="305" t="s">
        <v>185</v>
      </c>
      <c r="D251" s="305" t="s">
        <v>43</v>
      </c>
      <c r="E251" s="326">
        <f t="shared" si="26"/>
        <v>0</v>
      </c>
      <c r="F251" s="322"/>
      <c r="G251" s="322"/>
    </row>
    <row r="252" spans="1:7" s="325" customFormat="1" ht="55.5" customHeight="1">
      <c r="A252" s="313" t="s">
        <v>322</v>
      </c>
      <c r="B252" s="314" t="s">
        <v>323</v>
      </c>
      <c r="C252" s="314" t="s">
        <v>160</v>
      </c>
      <c r="D252" s="314" t="s">
        <v>43</v>
      </c>
      <c r="E252" s="329">
        <f>E253+E254+E255+E256</f>
        <v>0</v>
      </c>
      <c r="F252" s="329">
        <f>F253+F254+F255+F256</f>
        <v>0</v>
      </c>
      <c r="G252" s="329">
        <f>G253+G254+G255+G256</f>
        <v>0</v>
      </c>
    </row>
    <row r="253" spans="1:7" ht="19.5" customHeight="1">
      <c r="A253" s="302" t="s">
        <v>646</v>
      </c>
      <c r="B253" s="304" t="s">
        <v>43</v>
      </c>
      <c r="C253" s="305" t="s">
        <v>160</v>
      </c>
      <c r="D253" s="305" t="s">
        <v>647</v>
      </c>
      <c r="E253" s="326">
        <f t="shared" ref="E253:E256" si="27">F253+G253</f>
        <v>0</v>
      </c>
      <c r="F253" s="322">
        <f>'МЗ ОБ+ФБ'!E1177</f>
        <v>0</v>
      </c>
      <c r="G253" s="322">
        <f>'МЗ МБ'!E1199</f>
        <v>0</v>
      </c>
    </row>
    <row r="254" spans="1:7" ht="21" customHeight="1">
      <c r="A254" s="303" t="s">
        <v>39</v>
      </c>
      <c r="B254" s="304" t="s">
        <v>43</v>
      </c>
      <c r="C254" s="305" t="s">
        <v>160</v>
      </c>
      <c r="D254" s="305" t="s">
        <v>56</v>
      </c>
      <c r="E254" s="326">
        <f t="shared" si="27"/>
        <v>0</v>
      </c>
      <c r="F254" s="322">
        <f>'МЗ ОБ+ФБ'!D1186</f>
        <v>0</v>
      </c>
      <c r="G254" s="322">
        <f>'МЗ МБ'!D1208</f>
        <v>0</v>
      </c>
    </row>
    <row r="255" spans="1:7" ht="23.25" customHeight="1">
      <c r="A255" s="303" t="s">
        <v>179</v>
      </c>
      <c r="B255" s="304" t="s">
        <v>43</v>
      </c>
      <c r="C255" s="305" t="s">
        <v>160</v>
      </c>
      <c r="D255" s="305" t="s">
        <v>648</v>
      </c>
      <c r="E255" s="326">
        <f t="shared" si="27"/>
        <v>0</v>
      </c>
      <c r="F255" s="322">
        <f>'МЗ ОБ+ФБ'!D1195</f>
        <v>0</v>
      </c>
      <c r="G255" s="322">
        <f>'МЗ МБ'!D1217</f>
        <v>0</v>
      </c>
    </row>
    <row r="256" spans="1:7" ht="38.25" customHeight="1">
      <c r="A256" s="303" t="s">
        <v>650</v>
      </c>
      <c r="B256" s="304" t="s">
        <v>43</v>
      </c>
      <c r="C256" s="305" t="s">
        <v>160</v>
      </c>
      <c r="D256" s="305" t="s">
        <v>649</v>
      </c>
      <c r="E256" s="326">
        <f t="shared" si="27"/>
        <v>0</v>
      </c>
      <c r="F256" s="322">
        <f>'МЗ ОБ+ФБ'!F1204</f>
        <v>0</v>
      </c>
      <c r="G256" s="322">
        <f>'МЗ МБ'!F1226</f>
        <v>0</v>
      </c>
    </row>
    <row r="257" spans="1:7" s="325" customFormat="1" ht="21" customHeight="1">
      <c r="A257" s="313" t="s">
        <v>324</v>
      </c>
      <c r="B257" s="314" t="s">
        <v>325</v>
      </c>
      <c r="C257" s="314" t="s">
        <v>159</v>
      </c>
      <c r="D257" s="314" t="s">
        <v>43</v>
      </c>
      <c r="E257" s="329">
        <f>SUM(E258:E272)</f>
        <v>6144577.6100000003</v>
      </c>
      <c r="F257" s="329">
        <f>SUM(F258:F272)</f>
        <v>3920693.05</v>
      </c>
      <c r="G257" s="329">
        <f>SUM(G258:G272)</f>
        <v>2223884.56</v>
      </c>
    </row>
    <row r="258" spans="1:7" ht="23.25" customHeight="1">
      <c r="A258" s="302" t="s">
        <v>38</v>
      </c>
      <c r="B258" s="304" t="s">
        <v>43</v>
      </c>
      <c r="C258" s="305" t="s">
        <v>159</v>
      </c>
      <c r="D258" s="305" t="s">
        <v>62</v>
      </c>
      <c r="E258" s="326">
        <f t="shared" ref="E258:E272" si="28">F258+G258</f>
        <v>121920</v>
      </c>
      <c r="F258" s="322">
        <f>'МЗ ОБ+ФБ'!F1219</f>
        <v>115920</v>
      </c>
      <c r="G258" s="322">
        <f>'МЗ МБ'!F1241</f>
        <v>6000</v>
      </c>
    </row>
    <row r="259" spans="1:7" ht="23.25" customHeight="1">
      <c r="A259" s="303" t="s">
        <v>651</v>
      </c>
      <c r="B259" s="304" t="s">
        <v>43</v>
      </c>
      <c r="C259" s="305" t="s">
        <v>159</v>
      </c>
      <c r="D259" s="305" t="s">
        <v>63</v>
      </c>
      <c r="E259" s="326">
        <f t="shared" si="28"/>
        <v>0</v>
      </c>
      <c r="F259" s="322">
        <f>'МЗ ОБ+ФБ'!F1227</f>
        <v>0</v>
      </c>
      <c r="G259" s="322">
        <f>'МЗ МБ'!F1249</f>
        <v>0</v>
      </c>
    </row>
    <row r="260" spans="1:7" ht="23.25" customHeight="1">
      <c r="A260" s="303" t="s">
        <v>652</v>
      </c>
      <c r="B260" s="304" t="s">
        <v>43</v>
      </c>
      <c r="C260" s="305" t="s">
        <v>159</v>
      </c>
      <c r="D260" s="305" t="s">
        <v>653</v>
      </c>
      <c r="E260" s="326">
        <f t="shared" si="28"/>
        <v>334732.82</v>
      </c>
      <c r="F260" s="322">
        <f>'МЗ ОБ+ФБ'!F1238</f>
        <v>0</v>
      </c>
      <c r="G260" s="322">
        <f>'МЗ МБ'!F1267</f>
        <v>334732.82</v>
      </c>
    </row>
    <row r="261" spans="1:7" ht="23.25" customHeight="1">
      <c r="A261" s="302" t="s">
        <v>646</v>
      </c>
      <c r="B261" s="304" t="s">
        <v>43</v>
      </c>
      <c r="C261" s="305" t="s">
        <v>159</v>
      </c>
      <c r="D261" s="305" t="s">
        <v>647</v>
      </c>
      <c r="E261" s="326">
        <f t="shared" si="28"/>
        <v>148643.22</v>
      </c>
      <c r="F261" s="322">
        <f>'МЗ ОБ+ФБ'!E1248</f>
        <v>0</v>
      </c>
      <c r="G261" s="322">
        <f>'МЗ МБ'!E1293</f>
        <v>148643.22</v>
      </c>
    </row>
    <row r="262" spans="1:7" ht="23.25" customHeight="1">
      <c r="A262" s="303" t="s">
        <v>39</v>
      </c>
      <c r="B262" s="304" t="s">
        <v>43</v>
      </c>
      <c r="C262" s="305" t="s">
        <v>159</v>
      </c>
      <c r="D262" s="305" t="s">
        <v>56</v>
      </c>
      <c r="E262" s="326">
        <f t="shared" si="28"/>
        <v>3564555.52</v>
      </c>
      <c r="F262" s="322">
        <f>'МЗ ОБ+ФБ'!D1264</f>
        <v>1858072</v>
      </c>
      <c r="G262" s="322">
        <f>'МЗ МБ'!D1306</f>
        <v>1706483.52</v>
      </c>
    </row>
    <row r="263" spans="1:7" ht="23.25" customHeight="1">
      <c r="A263" s="303" t="s">
        <v>178</v>
      </c>
      <c r="B263" s="304" t="s">
        <v>43</v>
      </c>
      <c r="C263" s="305" t="s">
        <v>159</v>
      </c>
      <c r="D263" s="305" t="s">
        <v>654</v>
      </c>
      <c r="E263" s="326">
        <f t="shared" si="28"/>
        <v>3325</v>
      </c>
      <c r="F263" s="322">
        <f>'МЗ ОБ+ФБ'!D1275</f>
        <v>0</v>
      </c>
      <c r="G263" s="322">
        <f>'МЗ МБ'!D1317</f>
        <v>3325</v>
      </c>
    </row>
    <row r="264" spans="1:7" ht="23.25" customHeight="1">
      <c r="A264" s="303" t="s">
        <v>655</v>
      </c>
      <c r="B264" s="304" t="s">
        <v>43</v>
      </c>
      <c r="C264" s="305" t="s">
        <v>159</v>
      </c>
      <c r="D264" s="305" t="s">
        <v>30</v>
      </c>
      <c r="E264" s="326">
        <f t="shared" si="28"/>
        <v>1563601.05</v>
      </c>
      <c r="F264" s="322">
        <f>'МЗ ОБ+ФБ'!E1285</f>
        <v>1563601.05</v>
      </c>
      <c r="G264" s="322">
        <f>'МЗ МБ'!E1327</f>
        <v>0</v>
      </c>
    </row>
    <row r="265" spans="1:7" ht="39.75" customHeight="1">
      <c r="A265" s="303" t="s">
        <v>656</v>
      </c>
      <c r="B265" s="304" t="s">
        <v>43</v>
      </c>
      <c r="C265" s="305" t="s">
        <v>159</v>
      </c>
      <c r="D265" s="305" t="s">
        <v>657</v>
      </c>
      <c r="E265" s="326">
        <f t="shared" si="28"/>
        <v>0</v>
      </c>
      <c r="F265" s="322">
        <f>'МЗ ОБ+ФБ'!F1295</f>
        <v>0</v>
      </c>
      <c r="G265" s="322">
        <f>'МЗ МБ'!F1337</f>
        <v>0</v>
      </c>
    </row>
    <row r="266" spans="1:7" ht="23.25" customHeight="1">
      <c r="A266" s="318" t="s">
        <v>180</v>
      </c>
      <c r="B266" s="304" t="s">
        <v>43</v>
      </c>
      <c r="C266" s="305" t="s">
        <v>159</v>
      </c>
      <c r="D266" s="305" t="s">
        <v>184</v>
      </c>
      <c r="E266" s="326">
        <f t="shared" si="28"/>
        <v>0</v>
      </c>
      <c r="F266" s="322">
        <f>'МЗ ОБ+ФБ'!F1305</f>
        <v>0</v>
      </c>
      <c r="G266" s="322">
        <f>'МЗ МБ'!F1347</f>
        <v>0</v>
      </c>
    </row>
    <row r="267" spans="1:7" ht="23.25" customHeight="1">
      <c r="A267" s="318" t="s">
        <v>181</v>
      </c>
      <c r="B267" s="304" t="s">
        <v>43</v>
      </c>
      <c r="C267" s="305" t="s">
        <v>159</v>
      </c>
      <c r="D267" s="305" t="s">
        <v>658</v>
      </c>
      <c r="E267" s="326">
        <f t="shared" si="28"/>
        <v>0</v>
      </c>
      <c r="F267" s="322">
        <f>'МЗ ОБ+ФБ'!F1315</f>
        <v>0</v>
      </c>
      <c r="G267" s="322">
        <f>'МЗ МБ'!F1357</f>
        <v>0</v>
      </c>
    </row>
    <row r="268" spans="1:7" ht="23.25" customHeight="1">
      <c r="A268" s="318" t="s">
        <v>182</v>
      </c>
      <c r="B268" s="304" t="s">
        <v>43</v>
      </c>
      <c r="C268" s="305" t="s">
        <v>159</v>
      </c>
      <c r="D268" s="305" t="s">
        <v>659</v>
      </c>
      <c r="E268" s="326">
        <f t="shared" si="28"/>
        <v>0</v>
      </c>
      <c r="F268" s="322">
        <f>'МЗ ОБ+ФБ'!F1325</f>
        <v>0</v>
      </c>
      <c r="G268" s="322">
        <f>'МЗ МБ'!F1367</f>
        <v>0</v>
      </c>
    </row>
    <row r="269" spans="1:7" ht="23.25" customHeight="1">
      <c r="A269" s="318" t="s">
        <v>183</v>
      </c>
      <c r="B269" s="304" t="s">
        <v>43</v>
      </c>
      <c r="C269" s="305" t="s">
        <v>159</v>
      </c>
      <c r="D269" s="305" t="s">
        <v>660</v>
      </c>
      <c r="E269" s="326">
        <f t="shared" si="28"/>
        <v>0</v>
      </c>
      <c r="F269" s="322">
        <f>'МЗ ОБ+ФБ'!F1335</f>
        <v>0</v>
      </c>
      <c r="G269" s="322">
        <f>'МЗ МБ'!F1377</f>
        <v>0</v>
      </c>
    </row>
    <row r="270" spans="1:7" ht="23.25" customHeight="1">
      <c r="A270" s="318" t="s">
        <v>661</v>
      </c>
      <c r="B270" s="304" t="s">
        <v>43</v>
      </c>
      <c r="C270" s="305" t="s">
        <v>159</v>
      </c>
      <c r="D270" s="305" t="s">
        <v>662</v>
      </c>
      <c r="E270" s="326">
        <f t="shared" si="28"/>
        <v>407800</v>
      </c>
      <c r="F270" s="322">
        <f>'МЗ ОБ+ФБ'!F1347</f>
        <v>383100</v>
      </c>
      <c r="G270" s="322">
        <f>'МЗ МБ'!F1386</f>
        <v>24700</v>
      </c>
    </row>
    <row r="271" spans="1:7" ht="36" customHeight="1">
      <c r="A271" s="318" t="s">
        <v>663</v>
      </c>
      <c r="B271" s="304" t="s">
        <v>43</v>
      </c>
      <c r="C271" s="305" t="s">
        <v>159</v>
      </c>
      <c r="D271" s="305" t="s">
        <v>664</v>
      </c>
      <c r="E271" s="326">
        <f t="shared" si="28"/>
        <v>0</v>
      </c>
      <c r="F271" s="322">
        <f>'МЗ ОБ+ФБ'!E1357</f>
        <v>0</v>
      </c>
      <c r="G271" s="322">
        <f>'МЗ МБ'!E1396</f>
        <v>0</v>
      </c>
    </row>
    <row r="272" spans="1:7" ht="23.25" customHeight="1">
      <c r="A272" s="318" t="s">
        <v>665</v>
      </c>
      <c r="B272" s="304" t="s">
        <v>43</v>
      </c>
      <c r="C272" s="305" t="s">
        <v>159</v>
      </c>
      <c r="D272" s="305" t="s">
        <v>293</v>
      </c>
      <c r="E272" s="326">
        <f t="shared" si="28"/>
        <v>0</v>
      </c>
      <c r="F272" s="322">
        <f>'МЗ ОБ+ФБ'!D1368+'МЗ ОБ+ФБ'!D1379</f>
        <v>0</v>
      </c>
      <c r="G272" s="322">
        <f>'МЗ МБ'!D1407</f>
        <v>0</v>
      </c>
    </row>
    <row r="273" spans="1:7" s="325" customFormat="1" ht="38.25" customHeight="1">
      <c r="A273" s="313" t="s">
        <v>327</v>
      </c>
      <c r="B273" s="314" t="s">
        <v>328</v>
      </c>
      <c r="C273" s="314" t="s">
        <v>61</v>
      </c>
      <c r="D273" s="314" t="s">
        <v>43</v>
      </c>
      <c r="E273" s="329">
        <f>E274+E275</f>
        <v>0</v>
      </c>
      <c r="F273" s="329">
        <f>F274+F275</f>
        <v>0</v>
      </c>
      <c r="G273" s="329">
        <f>G274+G275</f>
        <v>0</v>
      </c>
    </row>
    <row r="274" spans="1:7" ht="21.75" customHeight="1">
      <c r="A274" s="303" t="s">
        <v>39</v>
      </c>
      <c r="B274" s="304" t="s">
        <v>43</v>
      </c>
      <c r="C274" s="305" t="s">
        <v>61</v>
      </c>
      <c r="D274" s="305" t="s">
        <v>56</v>
      </c>
      <c r="E274" s="326">
        <f t="shared" ref="E274:E288" si="29">F274+G274</f>
        <v>0</v>
      </c>
      <c r="F274" s="322">
        <f>'МЗ ОБ+ФБ'!D1388</f>
        <v>0</v>
      </c>
      <c r="G274" s="322">
        <f>'МЗ МБ'!D1436</f>
        <v>0</v>
      </c>
    </row>
    <row r="275" spans="1:7" ht="21.75" customHeight="1">
      <c r="A275" s="318" t="s">
        <v>180</v>
      </c>
      <c r="B275" s="304" t="s">
        <v>43</v>
      </c>
      <c r="C275" s="305" t="s">
        <v>61</v>
      </c>
      <c r="D275" s="305" t="s">
        <v>184</v>
      </c>
      <c r="E275" s="326">
        <f t="shared" si="29"/>
        <v>0</v>
      </c>
      <c r="F275" s="322">
        <f>'МЗ ОБ+ФБ'!F1395</f>
        <v>0</v>
      </c>
      <c r="G275" s="322">
        <f>'МЗ МБ'!F1443</f>
        <v>0</v>
      </c>
    </row>
    <row r="276" spans="1:7" ht="38.25" hidden="1" customHeight="1">
      <c r="A276" s="303" t="s">
        <v>329</v>
      </c>
      <c r="B276" s="304" t="s">
        <v>330</v>
      </c>
      <c r="C276" s="305" t="s">
        <v>32</v>
      </c>
      <c r="D276" s="305"/>
      <c r="E276" s="326">
        <f t="shared" si="29"/>
        <v>0</v>
      </c>
      <c r="F276" s="322"/>
      <c r="G276" s="322"/>
    </row>
    <row r="277" spans="1:7" ht="38.25" hidden="1" customHeight="1">
      <c r="A277" s="303" t="s">
        <v>331</v>
      </c>
      <c r="B277" s="304" t="s">
        <v>332</v>
      </c>
      <c r="C277" s="305" t="s">
        <v>333</v>
      </c>
      <c r="D277" s="305"/>
      <c r="E277" s="326">
        <f t="shared" si="29"/>
        <v>0</v>
      </c>
      <c r="F277" s="322"/>
      <c r="G277" s="322"/>
    </row>
    <row r="278" spans="1:7" ht="38.25" hidden="1" customHeight="1">
      <c r="A278" s="303" t="s">
        <v>334</v>
      </c>
      <c r="B278" s="304" t="s">
        <v>335</v>
      </c>
      <c r="C278" s="305" t="s">
        <v>336</v>
      </c>
      <c r="D278" s="305"/>
      <c r="E278" s="326">
        <f t="shared" si="29"/>
        <v>0</v>
      </c>
      <c r="F278" s="322"/>
      <c r="G278" s="322"/>
    </row>
    <row r="279" spans="1:7" s="815" customFormat="1" ht="46.8">
      <c r="A279" s="313" t="s">
        <v>1038</v>
      </c>
      <c r="B279" s="314" t="s">
        <v>330</v>
      </c>
      <c r="C279" s="314" t="s">
        <v>1042</v>
      </c>
      <c r="D279" s="314" t="s">
        <v>43</v>
      </c>
      <c r="E279" s="332">
        <f>E280</f>
        <v>0</v>
      </c>
      <c r="F279" s="332">
        <f t="shared" ref="F279:G279" si="30">F280</f>
        <v>0</v>
      </c>
      <c r="G279" s="332">
        <f t="shared" si="30"/>
        <v>0</v>
      </c>
    </row>
    <row r="280" spans="1:7" s="816" customFormat="1" ht="62.4">
      <c r="A280" s="933" t="s">
        <v>1045</v>
      </c>
      <c r="B280" s="932" t="s">
        <v>43</v>
      </c>
      <c r="C280" s="932" t="s">
        <v>1042</v>
      </c>
      <c r="D280" s="932"/>
      <c r="E280" s="373">
        <f>F280+G280</f>
        <v>0</v>
      </c>
      <c r="F280" s="814">
        <v>0</v>
      </c>
      <c r="G280" s="814">
        <v>0</v>
      </c>
    </row>
    <row r="281" spans="1:7" s="815" customFormat="1" ht="21" customHeight="1">
      <c r="A281" s="313" t="s">
        <v>1015</v>
      </c>
      <c r="B281" s="314" t="s">
        <v>330</v>
      </c>
      <c r="C281" s="314" t="s">
        <v>1016</v>
      </c>
      <c r="D281" s="314" t="s">
        <v>43</v>
      </c>
      <c r="E281" s="332">
        <f>E282+E283</f>
        <v>4276498.4400000004</v>
      </c>
      <c r="F281" s="332">
        <f>F282+F283</f>
        <v>0</v>
      </c>
      <c r="G281" s="332">
        <f>G282+G283</f>
        <v>4276498.4400000004</v>
      </c>
    </row>
    <row r="282" spans="1:7" s="816" customFormat="1" ht="24" customHeight="1">
      <c r="A282" s="303" t="s">
        <v>652</v>
      </c>
      <c r="B282" s="750" t="s">
        <v>43</v>
      </c>
      <c r="C282" s="751" t="s">
        <v>1016</v>
      </c>
      <c r="D282" s="751" t="s">
        <v>653</v>
      </c>
      <c r="E282" s="373">
        <f>F282+G282</f>
        <v>4276498.4400000004</v>
      </c>
      <c r="F282" s="814">
        <v>0</v>
      </c>
      <c r="G282" s="814">
        <f>'МЗ МБ'!F1427</f>
        <v>4276498.4400000004</v>
      </c>
    </row>
    <row r="283" spans="1:7" s="325" customFormat="1" ht="21.75" customHeight="1">
      <c r="A283" s="319" t="s">
        <v>337</v>
      </c>
      <c r="B283" s="320" t="s">
        <v>338</v>
      </c>
      <c r="C283" s="320" t="s">
        <v>21</v>
      </c>
      <c r="D283" s="320" t="s">
        <v>43</v>
      </c>
      <c r="E283" s="331">
        <f t="shared" si="29"/>
        <v>0</v>
      </c>
      <c r="F283" s="331">
        <f>F284+F285+F286</f>
        <v>0</v>
      </c>
      <c r="G283" s="331">
        <f>G284+G285+G286</f>
        <v>0</v>
      </c>
    </row>
    <row r="284" spans="1:7" ht="18.75" customHeight="1">
      <c r="A284" s="303" t="s">
        <v>667</v>
      </c>
      <c r="B284" s="304" t="s">
        <v>340</v>
      </c>
      <c r="C284" s="305" t="s">
        <v>43</v>
      </c>
      <c r="D284" s="305" t="s">
        <v>43</v>
      </c>
      <c r="E284" s="326">
        <f t="shared" si="29"/>
        <v>0</v>
      </c>
      <c r="F284" s="322">
        <v>0</v>
      </c>
      <c r="G284" s="322">
        <v>0</v>
      </c>
    </row>
    <row r="285" spans="1:7" ht="18" customHeight="1">
      <c r="A285" s="303" t="s">
        <v>341</v>
      </c>
      <c r="B285" s="304" t="s">
        <v>342</v>
      </c>
      <c r="C285" s="305" t="s">
        <v>43</v>
      </c>
      <c r="D285" s="305" t="s">
        <v>43</v>
      </c>
      <c r="E285" s="326">
        <f t="shared" si="29"/>
        <v>0</v>
      </c>
      <c r="F285" s="322">
        <v>0</v>
      </c>
      <c r="G285" s="322">
        <v>0</v>
      </c>
    </row>
    <row r="286" spans="1:7" ht="19.5" customHeight="1">
      <c r="A286" s="303" t="s">
        <v>343</v>
      </c>
      <c r="B286" s="304" t="s">
        <v>344</v>
      </c>
      <c r="C286" s="305" t="s">
        <v>43</v>
      </c>
      <c r="D286" s="305" t="s">
        <v>43</v>
      </c>
      <c r="E286" s="326">
        <f t="shared" si="29"/>
        <v>0</v>
      </c>
      <c r="F286" s="322">
        <v>0</v>
      </c>
      <c r="G286" s="322">
        <v>0</v>
      </c>
    </row>
    <row r="287" spans="1:7" s="325" customFormat="1" ht="18" customHeight="1">
      <c r="A287" s="319" t="s">
        <v>345</v>
      </c>
      <c r="B287" s="320" t="s">
        <v>346</v>
      </c>
      <c r="C287" s="320" t="s">
        <v>43</v>
      </c>
      <c r="D287" s="320" t="s">
        <v>43</v>
      </c>
      <c r="E287" s="331">
        <f t="shared" si="29"/>
        <v>0</v>
      </c>
      <c r="F287" s="331">
        <f>F288</f>
        <v>0</v>
      </c>
      <c r="G287" s="331">
        <f>G288</f>
        <v>0</v>
      </c>
    </row>
    <row r="288" spans="1:7" ht="21" customHeight="1">
      <c r="A288" s="303" t="s">
        <v>668</v>
      </c>
      <c r="B288" s="304" t="s">
        <v>348</v>
      </c>
      <c r="C288" s="305" t="s">
        <v>349</v>
      </c>
      <c r="D288" s="305" t="s">
        <v>43</v>
      </c>
      <c r="E288" s="326">
        <f t="shared" si="29"/>
        <v>0</v>
      </c>
      <c r="F288" s="322">
        <v>0</v>
      </c>
      <c r="G288" s="322">
        <v>0</v>
      </c>
    </row>
    <row r="291" spans="1:7">
      <c r="A291" s="13"/>
      <c r="B291" s="1"/>
      <c r="C291" s="2"/>
      <c r="D291" s="2"/>
      <c r="E291" s="28"/>
      <c r="F291" s="5"/>
      <c r="G291" s="6"/>
    </row>
    <row r="292" spans="1:7" ht="15.6">
      <c r="A292" s="12" t="s">
        <v>42</v>
      </c>
      <c r="B292" s="1"/>
      <c r="C292" s="2"/>
      <c r="D292" s="2"/>
      <c r="E292" s="29"/>
      <c r="F292" s="2048" t="str">
        <f>F194</f>
        <v>Кондакова Е.В.</v>
      </c>
      <c r="G292" s="2048"/>
    </row>
    <row r="293" spans="1:7">
      <c r="A293" s="13"/>
      <c r="B293" s="1"/>
      <c r="C293" s="2"/>
      <c r="D293" s="2"/>
      <c r="E293" s="30" t="s">
        <v>41</v>
      </c>
      <c r="F293" s="2049" t="s">
        <v>12</v>
      </c>
      <c r="G293" s="2049"/>
    </row>
  </sheetData>
  <mergeCells count="45">
    <mergeCell ref="F292:G292"/>
    <mergeCell ref="F293:G293"/>
    <mergeCell ref="B201:F201"/>
    <mergeCell ref="A202:G202"/>
    <mergeCell ref="A204:A206"/>
    <mergeCell ref="B204:B206"/>
    <mergeCell ref="C204:C206"/>
    <mergeCell ref="D204:D206"/>
    <mergeCell ref="E204:G204"/>
    <mergeCell ref="E205:E206"/>
    <mergeCell ref="F205:G205"/>
    <mergeCell ref="A7:G7"/>
    <mergeCell ref="A196:G196"/>
    <mergeCell ref="A197:G197"/>
    <mergeCell ref="A199:G199"/>
    <mergeCell ref="A200:G200"/>
    <mergeCell ref="A99:G99"/>
    <mergeCell ref="A9:A11"/>
    <mergeCell ref="B9:B11"/>
    <mergeCell ref="C9:C11"/>
    <mergeCell ref="E9:G9"/>
    <mergeCell ref="E10:E11"/>
    <mergeCell ref="F10:G10"/>
    <mergeCell ref="D9:D11"/>
    <mergeCell ref="A107:A109"/>
    <mergeCell ref="B107:B109"/>
    <mergeCell ref="C107:C109"/>
    <mergeCell ref="A1:G1"/>
    <mergeCell ref="A2:G2"/>
    <mergeCell ref="A4:G4"/>
    <mergeCell ref="A5:G5"/>
    <mergeCell ref="B6:F6"/>
    <mergeCell ref="D107:D109"/>
    <mergeCell ref="E107:G107"/>
    <mergeCell ref="F195:G195"/>
    <mergeCell ref="E108:E109"/>
    <mergeCell ref="F108:G108"/>
    <mergeCell ref="F194:G194"/>
    <mergeCell ref="B104:F104"/>
    <mergeCell ref="A105:G105"/>
    <mergeCell ref="F97:G97"/>
    <mergeCell ref="F98:G98"/>
    <mergeCell ref="A100:G100"/>
    <mergeCell ref="A102:G102"/>
    <mergeCell ref="A103:G103"/>
  </mergeCells>
  <pageMargins left="0.78740157480314965" right="0" top="0.78740157480314965" bottom="0.39370078740157483" header="0.31496062992125984" footer="0.31496062992125984"/>
  <pageSetup paperSize="9" scale="53" fitToHeight="2" orientation="portrait" r:id="rId1"/>
  <rowBreaks count="3" manualBreakCount="3">
    <brk id="47" max="6" man="1"/>
    <brk id="98" max="6" man="1"/>
    <brk id="195" max="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FF00"/>
    <pageSetUpPr fitToPage="1"/>
  </sheetPr>
  <dimension ref="A1:BI297"/>
  <sheetViews>
    <sheetView view="pageBreakPreview" zoomScale="80" zoomScaleSheetLayoutView="80" workbookViewId="0">
      <pane xSplit="4" ySplit="11" topLeftCell="E40" activePane="bottomRight" state="frozen"/>
      <selection activeCell="D1320" sqref="D1320:E1320"/>
      <selection pane="topRight" activeCell="D1320" sqref="D1320:E1320"/>
      <selection pane="bottomLeft" activeCell="D1320" sqref="D1320:E1320"/>
      <selection pane="bottomRight" activeCell="D1320" sqref="D1320:E1320"/>
    </sheetView>
  </sheetViews>
  <sheetFormatPr defaultRowHeight="15.6"/>
  <cols>
    <col min="1" max="1" width="59" customWidth="1"/>
    <col min="5" max="5" width="25.5546875" style="27" customWidth="1"/>
    <col min="6" max="6" width="17.33203125" style="14" hidden="1" customWidth="1"/>
    <col min="7" max="7" width="15.33203125" style="14" customWidth="1"/>
    <col min="8" max="20" width="15.109375" style="14" hidden="1" customWidth="1"/>
    <col min="21" max="21" width="15.109375" style="14" customWidth="1"/>
    <col min="22" max="22" width="15.109375" style="14" hidden="1" customWidth="1"/>
    <col min="23" max="23" width="13" style="14" customWidth="1"/>
    <col min="24" max="24" width="15.109375" style="14" customWidth="1"/>
    <col min="25" max="29" width="15.109375" style="14" hidden="1" customWidth="1"/>
    <col min="30" max="30" width="12.5546875" style="14" customWidth="1"/>
    <col min="31" max="35" width="15.109375" style="14" hidden="1" customWidth="1"/>
    <col min="36" max="36" width="15.109375" style="14" customWidth="1"/>
    <col min="37" max="37" width="15.109375" style="14" hidden="1" customWidth="1"/>
    <col min="38" max="39" width="15.109375" style="14" customWidth="1"/>
    <col min="40" max="41" width="15.109375" style="14" hidden="1" customWidth="1"/>
    <col min="42" max="42" width="14.44140625" style="561" customWidth="1"/>
    <col min="43" max="43" width="13.6640625" style="561" customWidth="1"/>
    <col min="44" max="44" width="18.88671875" style="561" bestFit="1" customWidth="1"/>
    <col min="45" max="45" width="11.6640625" style="567" customWidth="1"/>
  </cols>
  <sheetData>
    <row r="1" spans="1:61">
      <c r="A1" s="2055" t="s">
        <v>670</v>
      </c>
      <c r="B1" s="2055"/>
      <c r="C1" s="2055"/>
      <c r="D1" s="2055"/>
      <c r="E1" s="2055"/>
      <c r="F1" s="2055"/>
      <c r="G1" s="2055"/>
      <c r="H1" s="2055"/>
    </row>
    <row r="2" spans="1:61" ht="34.5" customHeight="1">
      <c r="A2" s="2060" t="s">
        <v>694</v>
      </c>
      <c r="B2" s="2060"/>
      <c r="C2" s="2060"/>
      <c r="D2" s="2060"/>
      <c r="E2" s="2060"/>
      <c r="F2" s="602"/>
      <c r="G2" s="602"/>
      <c r="H2" s="602"/>
      <c r="AB2" s="1111"/>
      <c r="AC2" s="1111"/>
      <c r="AD2" s="1111"/>
      <c r="AE2" s="1111"/>
      <c r="AF2" s="1111"/>
      <c r="AG2" s="1111"/>
      <c r="AH2" s="1111"/>
      <c r="AT2" s="2062" t="s">
        <v>884</v>
      </c>
      <c r="AU2" s="2062"/>
      <c r="AV2" s="2062"/>
      <c r="AW2" s="2062"/>
      <c r="AX2" s="2062"/>
      <c r="AY2" s="2062"/>
      <c r="AZ2" s="2062"/>
      <c r="BA2" s="2062"/>
      <c r="BB2" s="2062"/>
      <c r="BC2" s="2062"/>
      <c r="BD2" s="2062"/>
      <c r="BE2" s="2062"/>
      <c r="BF2" s="2062"/>
      <c r="BG2" s="2062"/>
      <c r="BH2" s="2062"/>
      <c r="BI2" s="2062"/>
    </row>
    <row r="3" spans="1:61" ht="15.75" customHeight="1">
      <c r="A3" s="277"/>
      <c r="B3" s="277"/>
      <c r="C3" s="8"/>
      <c r="D3" s="8"/>
      <c r="E3" s="301"/>
      <c r="F3" s="549"/>
      <c r="G3" s="611"/>
      <c r="H3" s="549"/>
      <c r="AB3" s="1111"/>
      <c r="AC3" s="1111"/>
      <c r="AD3" s="1111"/>
      <c r="AE3" s="1111"/>
      <c r="AF3" s="1111"/>
      <c r="AG3" s="1111"/>
      <c r="AH3" s="1111"/>
      <c r="AT3" s="2062"/>
      <c r="AU3" s="2062"/>
      <c r="AV3" s="2062"/>
      <c r="AW3" s="2062"/>
      <c r="AX3" s="2062"/>
      <c r="AY3" s="2062"/>
      <c r="AZ3" s="2062"/>
      <c r="BA3" s="2062"/>
      <c r="BB3" s="2062"/>
      <c r="BC3" s="2062"/>
      <c r="BD3" s="2062"/>
      <c r="BE3" s="2062"/>
      <c r="BF3" s="2062"/>
      <c r="BG3" s="2062"/>
      <c r="BH3" s="2062"/>
      <c r="BI3" s="2062"/>
    </row>
    <row r="4" spans="1:61" ht="37.5" customHeight="1">
      <c r="A4" s="2068" t="str">
        <f>СпрМЗ!A4</f>
        <v>Муниципальное бюджетное общеобразовательное учреждение "Кингисеппская средняя общеобразовательная школа № 4"</v>
      </c>
      <c r="B4" s="2068"/>
      <c r="C4" s="2068"/>
      <c r="D4" s="2068"/>
      <c r="E4" s="2068"/>
      <c r="F4" s="603"/>
      <c r="G4" s="603"/>
      <c r="H4" s="603"/>
      <c r="AB4" s="1111"/>
      <c r="AC4" s="1111"/>
      <c r="AD4" s="1111"/>
      <c r="AE4" s="1111"/>
      <c r="AF4" s="1111"/>
      <c r="AG4" s="1111"/>
      <c r="AH4" s="1111"/>
      <c r="AP4" s="2069" t="s">
        <v>157</v>
      </c>
      <c r="AQ4" s="2069"/>
      <c r="AR4" s="2069"/>
      <c r="AT4" s="2062"/>
      <c r="AU4" s="2062"/>
      <c r="AV4" s="2062"/>
      <c r="AW4" s="2062"/>
      <c r="AX4" s="2062"/>
      <c r="AY4" s="2062"/>
      <c r="AZ4" s="2062"/>
      <c r="BA4" s="2062"/>
      <c r="BB4" s="2062"/>
      <c r="BC4" s="2062"/>
      <c r="BD4" s="2062"/>
      <c r="BE4" s="2062"/>
      <c r="BF4" s="2062"/>
      <c r="BG4" s="2062"/>
      <c r="BH4" s="2062"/>
      <c r="BI4" s="2062"/>
    </row>
    <row r="5" spans="1:61" ht="15.75" customHeight="1">
      <c r="A5" s="2053" t="s">
        <v>48</v>
      </c>
      <c r="B5" s="2053"/>
      <c r="C5" s="2053"/>
      <c r="D5" s="2053"/>
      <c r="E5" s="2053"/>
      <c r="F5" s="2053"/>
      <c r="G5" s="2053"/>
      <c r="H5" s="2053"/>
      <c r="AB5" s="1111"/>
      <c r="AC5" s="1111"/>
      <c r="AD5" s="1111"/>
      <c r="AE5" s="1111"/>
      <c r="AF5" s="1111"/>
      <c r="AG5" s="1111"/>
      <c r="AH5" s="1111"/>
      <c r="AP5" s="2069"/>
      <c r="AQ5" s="2069"/>
      <c r="AR5" s="2069"/>
      <c r="AT5" s="2062"/>
      <c r="AU5" s="2062"/>
      <c r="AV5" s="2062"/>
      <c r="AW5" s="2062"/>
      <c r="AX5" s="2062"/>
      <c r="AY5" s="2062"/>
      <c r="AZ5" s="2062"/>
      <c r="BA5" s="2062"/>
      <c r="BB5" s="2062"/>
      <c r="BC5" s="2062"/>
      <c r="BD5" s="2062"/>
      <c r="BE5" s="2062"/>
      <c r="BF5" s="2062"/>
      <c r="BG5" s="2062"/>
      <c r="BH5" s="2062"/>
      <c r="BI5" s="2062"/>
    </row>
    <row r="6" spans="1:61" ht="15.75" customHeight="1">
      <c r="A6" s="4"/>
      <c r="B6" s="2053"/>
      <c r="C6" s="2053"/>
      <c r="D6" s="2053"/>
      <c r="E6" s="2053"/>
      <c r="F6" s="2053"/>
      <c r="G6" s="2053"/>
      <c r="H6" s="337"/>
      <c r="AB6" s="1111"/>
      <c r="AC6" s="1111"/>
      <c r="AD6" s="1111"/>
      <c r="AE6" s="1111"/>
      <c r="AF6" s="1111"/>
      <c r="AG6" s="1111"/>
      <c r="AH6" s="1111"/>
      <c r="AP6" s="2069"/>
      <c r="AQ6" s="2069"/>
      <c r="AR6" s="2069"/>
      <c r="AT6" s="2062"/>
      <c r="AU6" s="2062"/>
      <c r="AV6" s="2062"/>
      <c r="AW6" s="2062"/>
      <c r="AX6" s="2062"/>
      <c r="AY6" s="2062"/>
      <c r="AZ6" s="2062"/>
      <c r="BA6" s="2062"/>
      <c r="BB6" s="2062"/>
      <c r="BC6" s="2062"/>
      <c r="BD6" s="2062"/>
      <c r="BE6" s="2062"/>
      <c r="BF6" s="2062"/>
      <c r="BG6" s="2062"/>
      <c r="BH6" s="2062"/>
      <c r="BI6" s="2062"/>
    </row>
    <row r="7" spans="1:61" ht="15.75" customHeight="1">
      <c r="A7" s="2055" t="s">
        <v>162</v>
      </c>
      <c r="B7" s="2055"/>
      <c r="C7" s="2055"/>
      <c r="D7" s="2055"/>
      <c r="E7" s="2055"/>
      <c r="F7" s="2055"/>
      <c r="G7" s="2055"/>
      <c r="H7" s="2055"/>
      <c r="AB7" s="1111"/>
      <c r="AC7" s="1111"/>
      <c r="AD7" s="1111"/>
      <c r="AE7" s="1111"/>
      <c r="AF7" s="1111"/>
      <c r="AG7" s="1111"/>
      <c r="AH7" s="1111"/>
      <c r="AP7" s="2069"/>
      <c r="AQ7" s="2069"/>
      <c r="AR7" s="2069"/>
      <c r="AT7" s="2062"/>
      <c r="AU7" s="2062"/>
      <c r="AV7" s="2062"/>
      <c r="AW7" s="2062"/>
      <c r="AX7" s="2062"/>
      <c r="AY7" s="2062"/>
      <c r="AZ7" s="2062"/>
      <c r="BA7" s="2062"/>
      <c r="BB7" s="2062"/>
      <c r="BC7" s="2062"/>
      <c r="BD7" s="2062"/>
      <c r="BE7" s="2062"/>
      <c r="BF7" s="2062"/>
      <c r="BG7" s="2062"/>
      <c r="BH7" s="2062"/>
      <c r="BI7" s="2062"/>
    </row>
    <row r="9" spans="1:61" ht="15.75" customHeight="1"/>
    <row r="10" spans="1:61" ht="20.25" customHeight="1">
      <c r="A10" s="2063" t="s">
        <v>0</v>
      </c>
      <c r="B10" s="2057" t="s">
        <v>1</v>
      </c>
      <c r="C10" s="2057" t="s">
        <v>16</v>
      </c>
      <c r="D10" s="2063" t="s">
        <v>60</v>
      </c>
      <c r="E10" s="2064" t="s">
        <v>36</v>
      </c>
      <c r="F10" s="2065" t="s">
        <v>158</v>
      </c>
      <c r="G10" s="2066"/>
      <c r="H10" s="2066"/>
      <c r="I10" s="2066"/>
      <c r="J10" s="2066"/>
      <c r="K10" s="2066"/>
      <c r="L10" s="2066"/>
      <c r="M10" s="2066"/>
      <c r="N10" s="2066"/>
      <c r="O10" s="2066"/>
      <c r="P10" s="2066"/>
      <c r="Q10" s="2066"/>
      <c r="R10" s="2066"/>
      <c r="S10" s="2066"/>
      <c r="T10" s="2066"/>
      <c r="U10" s="2066"/>
      <c r="V10" s="2066"/>
      <c r="W10" s="2066"/>
      <c r="X10" s="2066"/>
      <c r="Y10" s="2066"/>
      <c r="Z10" s="2066"/>
      <c r="AA10" s="2066"/>
      <c r="AB10" s="2066"/>
      <c r="AC10" s="2066"/>
      <c r="AD10" s="2066"/>
      <c r="AE10" s="2066"/>
      <c r="AF10" s="2066"/>
      <c r="AG10" s="2066"/>
      <c r="AH10" s="2066"/>
      <c r="AI10" s="2066"/>
      <c r="AJ10" s="2066"/>
      <c r="AK10" s="2066"/>
      <c r="AL10" s="2066"/>
      <c r="AM10" s="2066"/>
      <c r="AN10" s="2066"/>
      <c r="AO10" s="2067"/>
    </row>
    <row r="11" spans="1:61" ht="54.75" customHeight="1">
      <c r="A11" s="2063"/>
      <c r="B11" s="2057"/>
      <c r="C11" s="2057"/>
      <c r="D11" s="2063"/>
      <c r="E11" s="2064"/>
      <c r="F11" s="548" t="s">
        <v>898</v>
      </c>
      <c r="G11" s="678" t="s">
        <v>689</v>
      </c>
      <c r="H11" s="610" t="s">
        <v>899</v>
      </c>
      <c r="I11" s="610" t="s">
        <v>900</v>
      </c>
      <c r="J11" s="610" t="s">
        <v>901</v>
      </c>
      <c r="K11" s="610" t="s">
        <v>902</v>
      </c>
      <c r="L11" s="610" t="s">
        <v>903</v>
      </c>
      <c r="M11" s="610" t="s">
        <v>904</v>
      </c>
      <c r="N11" s="610" t="s">
        <v>905</v>
      </c>
      <c r="O11" s="610" t="s">
        <v>906</v>
      </c>
      <c r="P11" s="610" t="s">
        <v>907</v>
      </c>
      <c r="Q11" s="610" t="s">
        <v>908</v>
      </c>
      <c r="R11" s="610" t="s">
        <v>909</v>
      </c>
      <c r="S11" s="610" t="s">
        <v>988</v>
      </c>
      <c r="T11" s="678" t="s">
        <v>1008</v>
      </c>
      <c r="U11" s="679" t="s">
        <v>954</v>
      </c>
      <c r="V11" s="679" t="s">
        <v>955</v>
      </c>
      <c r="W11" s="679" t="s">
        <v>980</v>
      </c>
      <c r="X11" s="680" t="s">
        <v>895</v>
      </c>
      <c r="Y11" s="680" t="s">
        <v>983</v>
      </c>
      <c r="Z11" s="681" t="s">
        <v>937</v>
      </c>
      <c r="AA11" s="681" t="s">
        <v>942</v>
      </c>
      <c r="AB11" s="681" t="s">
        <v>943</v>
      </c>
      <c r="AC11" s="681" t="s">
        <v>944</v>
      </c>
      <c r="AD11" s="681" t="s">
        <v>945</v>
      </c>
      <c r="AE11" s="681" t="s">
        <v>946</v>
      </c>
      <c r="AF11" s="681" t="s">
        <v>947</v>
      </c>
      <c r="AG11" s="681" t="s">
        <v>948</v>
      </c>
      <c r="AH11" s="681" t="s">
        <v>949</v>
      </c>
      <c r="AI11" s="681" t="s">
        <v>950</v>
      </c>
      <c r="AJ11" s="681" t="s">
        <v>939</v>
      </c>
      <c r="AK11" s="681" t="s">
        <v>951</v>
      </c>
      <c r="AL11" s="681" t="s">
        <v>940</v>
      </c>
      <c r="AM11" s="681" t="s">
        <v>1157</v>
      </c>
      <c r="AN11" s="681" t="s">
        <v>941</v>
      </c>
      <c r="AO11" s="681" t="s">
        <v>956</v>
      </c>
      <c r="AP11" s="562" t="s">
        <v>690</v>
      </c>
      <c r="AQ11" s="562" t="s">
        <v>691</v>
      </c>
      <c r="AR11" s="562" t="s">
        <v>953</v>
      </c>
      <c r="AS11" s="567" t="s">
        <v>883</v>
      </c>
    </row>
    <row r="12" spans="1:61" s="338" customFormat="1" ht="15.75" customHeight="1">
      <c r="A12" s="3">
        <v>1</v>
      </c>
      <c r="B12" s="3" t="s">
        <v>3</v>
      </c>
      <c r="C12" s="3" t="s">
        <v>229</v>
      </c>
      <c r="D12" s="3" t="s">
        <v>35</v>
      </c>
      <c r="E12" s="339" t="s">
        <v>4</v>
      </c>
      <c r="F12" s="3">
        <v>2</v>
      </c>
      <c r="G12" s="3">
        <v>2</v>
      </c>
      <c r="H12" s="3" t="s">
        <v>6</v>
      </c>
      <c r="I12" s="3" t="s">
        <v>7</v>
      </c>
      <c r="J12" s="3" t="s">
        <v>8</v>
      </c>
      <c r="K12" s="3">
        <v>3</v>
      </c>
      <c r="L12" s="3" t="s">
        <v>9</v>
      </c>
      <c r="M12" s="3" t="s">
        <v>671</v>
      </c>
      <c r="N12" s="3" t="s">
        <v>672</v>
      </c>
      <c r="O12" s="3" t="s">
        <v>673</v>
      </c>
      <c r="P12" s="3">
        <v>4</v>
      </c>
      <c r="Q12" s="3" t="s">
        <v>674</v>
      </c>
      <c r="R12" s="3" t="s">
        <v>675</v>
      </c>
      <c r="S12" s="3" t="s">
        <v>676</v>
      </c>
      <c r="T12" s="3"/>
      <c r="U12" s="3" t="s">
        <v>677</v>
      </c>
      <c r="V12" s="3">
        <v>5</v>
      </c>
      <c r="W12" s="3" t="s">
        <v>678</v>
      </c>
      <c r="X12" s="3" t="s">
        <v>679</v>
      </c>
      <c r="Y12" s="3"/>
      <c r="Z12" s="3" t="s">
        <v>195</v>
      </c>
      <c r="AA12" s="3" t="s">
        <v>201</v>
      </c>
      <c r="AB12" s="3">
        <v>6</v>
      </c>
      <c r="AC12" s="3" t="s">
        <v>203</v>
      </c>
      <c r="AD12" s="3" t="s">
        <v>680</v>
      </c>
      <c r="AE12" s="3" t="s">
        <v>681</v>
      </c>
      <c r="AF12" s="3" t="s">
        <v>682</v>
      </c>
      <c r="AG12" s="3">
        <v>7</v>
      </c>
      <c r="AH12" s="3" t="s">
        <v>683</v>
      </c>
      <c r="AI12" s="3" t="s">
        <v>684</v>
      </c>
      <c r="AJ12" s="3" t="s">
        <v>685</v>
      </c>
      <c r="AK12" s="3" t="s">
        <v>686</v>
      </c>
      <c r="AL12" s="3">
        <v>8</v>
      </c>
      <c r="AM12" s="3" t="s">
        <v>687</v>
      </c>
      <c r="AN12" s="3"/>
      <c r="AO12" s="3" t="s">
        <v>688</v>
      </c>
      <c r="AP12" s="563" t="s">
        <v>695</v>
      </c>
      <c r="AQ12" s="563" t="s">
        <v>696</v>
      </c>
      <c r="AR12" s="563" t="s">
        <v>696</v>
      </c>
      <c r="AS12" s="567"/>
    </row>
    <row r="13" spans="1:61" ht="29.25" customHeight="1">
      <c r="A13" s="303" t="s">
        <v>230</v>
      </c>
      <c r="B13" s="304" t="s">
        <v>231</v>
      </c>
      <c r="C13" s="305" t="s">
        <v>43</v>
      </c>
      <c r="D13" s="305" t="s">
        <v>267</v>
      </c>
      <c r="E13" s="340">
        <f>SUM(F13:AO13)</f>
        <v>0</v>
      </c>
      <c r="F13" s="361"/>
      <c r="G13" s="361"/>
      <c r="H13" s="361"/>
      <c r="I13" s="361"/>
      <c r="J13" s="361"/>
      <c r="K13" s="361"/>
      <c r="L13" s="361"/>
      <c r="M13" s="361"/>
      <c r="N13" s="361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1"/>
      <c r="Z13" s="361"/>
      <c r="AA13" s="361"/>
      <c r="AB13" s="361"/>
      <c r="AC13" s="361"/>
      <c r="AD13" s="361"/>
      <c r="AE13" s="361"/>
      <c r="AF13" s="361"/>
      <c r="AG13" s="361"/>
      <c r="AH13" s="361"/>
      <c r="AI13" s="361"/>
      <c r="AJ13" s="361"/>
      <c r="AK13" s="361"/>
      <c r="AL13" s="361"/>
      <c r="AM13" s="361"/>
      <c r="AN13" s="361"/>
      <c r="AO13" s="361"/>
      <c r="AP13" s="564">
        <f>SUM(U13:X13)</f>
        <v>0</v>
      </c>
      <c r="AQ13" s="564">
        <f>SUM(F13:S13)</f>
        <v>0</v>
      </c>
      <c r="AR13" s="564">
        <f>SUM(Z13:AO13)</f>
        <v>0</v>
      </c>
      <c r="AS13" s="568">
        <f>E13-SUM(F13:AO13)</f>
        <v>0</v>
      </c>
    </row>
    <row r="14" spans="1:61" ht="21" customHeight="1">
      <c r="A14" s="303" t="s">
        <v>232</v>
      </c>
      <c r="B14" s="304" t="s">
        <v>233</v>
      </c>
      <c r="C14" s="305" t="s">
        <v>43</v>
      </c>
      <c r="D14" s="305" t="s">
        <v>349</v>
      </c>
      <c r="E14" s="340">
        <f>SUM(F14:AO14)</f>
        <v>0</v>
      </c>
      <c r="F14" s="361"/>
      <c r="G14" s="361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61"/>
      <c r="S14" s="361"/>
      <c r="T14" s="361"/>
      <c r="U14" s="361"/>
      <c r="V14" s="361"/>
      <c r="W14" s="361"/>
      <c r="X14" s="361"/>
      <c r="Y14" s="361"/>
      <c r="Z14" s="361"/>
      <c r="AA14" s="361"/>
      <c r="AB14" s="361"/>
      <c r="AC14" s="361"/>
      <c r="AD14" s="361"/>
      <c r="AE14" s="361"/>
      <c r="AF14" s="361"/>
      <c r="AG14" s="361"/>
      <c r="AH14" s="361"/>
      <c r="AI14" s="361"/>
      <c r="AJ14" s="361"/>
      <c r="AK14" s="361"/>
      <c r="AL14" s="361"/>
      <c r="AM14" s="361"/>
      <c r="AN14" s="361"/>
      <c r="AO14" s="361"/>
      <c r="AP14" s="564">
        <f t="shared" ref="AP14:AP77" si="0">SUM(U14:X14)</f>
        <v>0</v>
      </c>
      <c r="AQ14" s="564">
        <f t="shared" ref="AQ14:AQ77" si="1">SUM(F14:S14)</f>
        <v>0</v>
      </c>
      <c r="AR14" s="564">
        <f t="shared" ref="AR14:AR77" si="2">SUM(Z14:AO14)</f>
        <v>0</v>
      </c>
      <c r="AS14" s="568">
        <f t="shared" ref="AS14:AS77" si="3">E14-SUM(F14:AO14)</f>
        <v>0</v>
      </c>
    </row>
    <row r="15" spans="1:61" ht="27" customHeight="1">
      <c r="A15" s="306" t="s">
        <v>234</v>
      </c>
      <c r="B15" s="307" t="s">
        <v>235</v>
      </c>
      <c r="C15" s="307" t="s">
        <v>43</v>
      </c>
      <c r="D15" s="307" t="s">
        <v>43</v>
      </c>
      <c r="E15" s="335">
        <f>E16</f>
        <v>5870834.040000001</v>
      </c>
      <c r="F15" s="335">
        <f>F16</f>
        <v>0</v>
      </c>
      <c r="G15" s="335">
        <f>G16</f>
        <v>2526600</v>
      </c>
      <c r="H15" s="335">
        <f t="shared" ref="H15:AO15" si="4">H16</f>
        <v>0</v>
      </c>
      <c r="I15" s="335">
        <f t="shared" si="4"/>
        <v>0</v>
      </c>
      <c r="J15" s="335">
        <f t="shared" si="4"/>
        <v>0</v>
      </c>
      <c r="K15" s="335">
        <f t="shared" si="4"/>
        <v>0</v>
      </c>
      <c r="L15" s="335">
        <f t="shared" si="4"/>
        <v>0</v>
      </c>
      <c r="M15" s="335">
        <f t="shared" si="4"/>
        <v>0</v>
      </c>
      <c r="N15" s="335">
        <f t="shared" si="4"/>
        <v>0</v>
      </c>
      <c r="O15" s="335">
        <f t="shared" si="4"/>
        <v>0</v>
      </c>
      <c r="P15" s="335">
        <f t="shared" si="4"/>
        <v>0</v>
      </c>
      <c r="Q15" s="335">
        <f t="shared" si="4"/>
        <v>0</v>
      </c>
      <c r="R15" s="335">
        <f t="shared" si="4"/>
        <v>0</v>
      </c>
      <c r="S15" s="335">
        <f t="shared" si="4"/>
        <v>0</v>
      </c>
      <c r="T15" s="335">
        <f t="shared" si="4"/>
        <v>0</v>
      </c>
      <c r="U15" s="335">
        <f t="shared" si="4"/>
        <v>586231.64</v>
      </c>
      <c r="V15" s="335">
        <f t="shared" si="4"/>
        <v>0</v>
      </c>
      <c r="W15" s="335">
        <f t="shared" si="4"/>
        <v>192548</v>
      </c>
      <c r="X15" s="335">
        <f t="shared" si="4"/>
        <v>2223000</v>
      </c>
      <c r="Y15" s="335">
        <f t="shared" si="4"/>
        <v>0</v>
      </c>
      <c r="Z15" s="335">
        <f t="shared" si="4"/>
        <v>0</v>
      </c>
      <c r="AA15" s="335">
        <f t="shared" si="4"/>
        <v>0</v>
      </c>
      <c r="AB15" s="335">
        <f t="shared" si="4"/>
        <v>0</v>
      </c>
      <c r="AC15" s="335">
        <f t="shared" si="4"/>
        <v>0</v>
      </c>
      <c r="AD15" s="335">
        <f t="shared" si="4"/>
        <v>9560</v>
      </c>
      <c r="AE15" s="335">
        <f t="shared" si="4"/>
        <v>0</v>
      </c>
      <c r="AF15" s="335">
        <f t="shared" si="4"/>
        <v>0</v>
      </c>
      <c r="AG15" s="335">
        <f t="shared" si="4"/>
        <v>0</v>
      </c>
      <c r="AH15" s="335">
        <f t="shared" si="4"/>
        <v>0</v>
      </c>
      <c r="AI15" s="335">
        <f t="shared" si="4"/>
        <v>0</v>
      </c>
      <c r="AJ15" s="335">
        <f t="shared" si="4"/>
        <v>1400</v>
      </c>
      <c r="AK15" s="335">
        <f t="shared" si="4"/>
        <v>0</v>
      </c>
      <c r="AL15" s="335">
        <f t="shared" si="4"/>
        <v>160000</v>
      </c>
      <c r="AM15" s="335">
        <f t="shared" si="4"/>
        <v>171494.39999999999</v>
      </c>
      <c r="AN15" s="335">
        <f t="shared" si="4"/>
        <v>0</v>
      </c>
      <c r="AO15" s="335">
        <f t="shared" si="4"/>
        <v>0</v>
      </c>
      <c r="AP15" s="564">
        <f t="shared" si="0"/>
        <v>3001779.64</v>
      </c>
      <c r="AQ15" s="564">
        <f t="shared" si="1"/>
        <v>2526600</v>
      </c>
      <c r="AR15" s="564">
        <f t="shared" si="2"/>
        <v>342454.4</v>
      </c>
      <c r="AS15" s="568">
        <f t="shared" si="3"/>
        <v>0</v>
      </c>
    </row>
    <row r="16" spans="1:61" ht="15.75" customHeight="1">
      <c r="A16" s="308" t="s">
        <v>250</v>
      </c>
      <c r="B16" s="309" t="s">
        <v>251</v>
      </c>
      <c r="C16" s="310" t="s">
        <v>26</v>
      </c>
      <c r="D16" s="310" t="s">
        <v>43</v>
      </c>
      <c r="E16" s="336">
        <f>E18+E19</f>
        <v>5870834.040000001</v>
      </c>
      <c r="F16" s="336">
        <f t="shared" ref="F16:AO16" si="5">F18+F19</f>
        <v>0</v>
      </c>
      <c r="G16" s="336">
        <f>G18+G19</f>
        <v>2526600</v>
      </c>
      <c r="H16" s="336">
        <f t="shared" si="5"/>
        <v>0</v>
      </c>
      <c r="I16" s="336">
        <f t="shared" si="5"/>
        <v>0</v>
      </c>
      <c r="J16" s="336">
        <f t="shared" si="5"/>
        <v>0</v>
      </c>
      <c r="K16" s="336">
        <f t="shared" si="5"/>
        <v>0</v>
      </c>
      <c r="L16" s="336">
        <f t="shared" si="5"/>
        <v>0</v>
      </c>
      <c r="M16" s="336">
        <f t="shared" si="5"/>
        <v>0</v>
      </c>
      <c r="N16" s="336">
        <f t="shared" si="5"/>
        <v>0</v>
      </c>
      <c r="O16" s="336">
        <f t="shared" si="5"/>
        <v>0</v>
      </c>
      <c r="P16" s="336">
        <f t="shared" si="5"/>
        <v>0</v>
      </c>
      <c r="Q16" s="336">
        <f t="shared" si="5"/>
        <v>0</v>
      </c>
      <c r="R16" s="336">
        <f t="shared" si="5"/>
        <v>0</v>
      </c>
      <c r="S16" s="336">
        <f t="shared" si="5"/>
        <v>0</v>
      </c>
      <c r="T16" s="336">
        <f t="shared" ref="T16" si="6">T18+T19</f>
        <v>0</v>
      </c>
      <c r="U16" s="336">
        <f t="shared" si="5"/>
        <v>586231.64</v>
      </c>
      <c r="V16" s="336">
        <f t="shared" si="5"/>
        <v>0</v>
      </c>
      <c r="W16" s="336">
        <f t="shared" si="5"/>
        <v>192548</v>
      </c>
      <c r="X16" s="336">
        <f t="shared" si="5"/>
        <v>2223000</v>
      </c>
      <c r="Y16" s="336">
        <f t="shared" ref="Y16" si="7">Y18+Y19</f>
        <v>0</v>
      </c>
      <c r="Z16" s="336">
        <f t="shared" si="5"/>
        <v>0</v>
      </c>
      <c r="AA16" s="336">
        <f t="shared" si="5"/>
        <v>0</v>
      </c>
      <c r="AB16" s="336">
        <f t="shared" si="5"/>
        <v>0</v>
      </c>
      <c r="AC16" s="336">
        <f t="shared" si="5"/>
        <v>0</v>
      </c>
      <c r="AD16" s="336">
        <f t="shared" si="5"/>
        <v>9560</v>
      </c>
      <c r="AE16" s="336">
        <f t="shared" si="5"/>
        <v>0</v>
      </c>
      <c r="AF16" s="336">
        <f t="shared" si="5"/>
        <v>0</v>
      </c>
      <c r="AG16" s="336">
        <f t="shared" si="5"/>
        <v>0</v>
      </c>
      <c r="AH16" s="336">
        <f t="shared" si="5"/>
        <v>0</v>
      </c>
      <c r="AI16" s="336">
        <f t="shared" si="5"/>
        <v>0</v>
      </c>
      <c r="AJ16" s="336">
        <f t="shared" si="5"/>
        <v>1400</v>
      </c>
      <c r="AK16" s="336">
        <f t="shared" si="5"/>
        <v>0</v>
      </c>
      <c r="AL16" s="336">
        <f t="shared" si="5"/>
        <v>160000</v>
      </c>
      <c r="AM16" s="336">
        <f t="shared" si="5"/>
        <v>171494.39999999999</v>
      </c>
      <c r="AN16" s="336">
        <f t="shared" ref="AN16" si="8">AN18+AN19</f>
        <v>0</v>
      </c>
      <c r="AO16" s="336">
        <f t="shared" si="5"/>
        <v>0</v>
      </c>
      <c r="AP16" s="564">
        <f t="shared" si="0"/>
        <v>3001779.64</v>
      </c>
      <c r="AQ16" s="564">
        <f t="shared" si="1"/>
        <v>2526600</v>
      </c>
      <c r="AR16" s="564">
        <f>SUM(Z16:AO16)</f>
        <v>342454.4</v>
      </c>
      <c r="AS16" s="568">
        <f t="shared" si="3"/>
        <v>0</v>
      </c>
    </row>
    <row r="17" spans="1:45" ht="15.75" customHeight="1">
      <c r="A17" s="302" t="s">
        <v>2</v>
      </c>
      <c r="B17" s="2050" t="s">
        <v>252</v>
      </c>
      <c r="C17" s="2051" t="s">
        <v>26</v>
      </c>
      <c r="D17" s="305"/>
      <c r="E17" s="340"/>
      <c r="F17" s="361"/>
      <c r="G17" s="361"/>
      <c r="H17" s="361"/>
      <c r="I17" s="361"/>
      <c r="J17" s="361"/>
      <c r="K17" s="361"/>
      <c r="L17" s="361"/>
      <c r="M17" s="361"/>
      <c r="N17" s="361"/>
      <c r="O17" s="361"/>
      <c r="P17" s="361"/>
      <c r="Q17" s="361"/>
      <c r="R17" s="361"/>
      <c r="S17" s="361"/>
      <c r="T17" s="361"/>
      <c r="U17" s="361"/>
      <c r="V17" s="361"/>
      <c r="W17" s="361"/>
      <c r="X17" s="361"/>
      <c r="Y17" s="361"/>
      <c r="Z17" s="361"/>
      <c r="AA17" s="361"/>
      <c r="AB17" s="361"/>
      <c r="AC17" s="361"/>
      <c r="AD17" s="361"/>
      <c r="AE17" s="361"/>
      <c r="AF17" s="361"/>
      <c r="AG17" s="361"/>
      <c r="AH17" s="361"/>
      <c r="AI17" s="361"/>
      <c r="AJ17" s="361"/>
      <c r="AK17" s="361"/>
      <c r="AL17" s="361"/>
      <c r="AM17" s="361"/>
      <c r="AN17" s="361"/>
      <c r="AO17" s="361"/>
      <c r="AP17" s="564">
        <f t="shared" si="0"/>
        <v>0</v>
      </c>
      <c r="AQ17" s="564">
        <f t="shared" si="1"/>
        <v>0</v>
      </c>
      <c r="AR17" s="564">
        <f t="shared" si="2"/>
        <v>0</v>
      </c>
      <c r="AS17" s="568">
        <f t="shared" si="3"/>
        <v>0</v>
      </c>
    </row>
    <row r="18" spans="1:45" ht="18.75" customHeight="1">
      <c r="A18" s="302" t="s">
        <v>253</v>
      </c>
      <c r="B18" s="2050"/>
      <c r="C18" s="2051"/>
      <c r="D18" s="305" t="s">
        <v>693</v>
      </c>
      <c r="E18" s="340">
        <f>ДОХОДЫ!Y242</f>
        <v>5870834.040000001</v>
      </c>
      <c r="F18" s="363">
        <f>ДОХОДЫ!Y243</f>
        <v>0</v>
      </c>
      <c r="G18" s="363">
        <f>ДОХОДЫ!Y244</f>
        <v>2526600</v>
      </c>
      <c r="H18" s="361"/>
      <c r="I18" s="361"/>
      <c r="J18" s="361"/>
      <c r="K18" s="361"/>
      <c r="L18" s="361"/>
      <c r="M18" s="361"/>
      <c r="N18" s="361"/>
      <c r="O18" s="361"/>
      <c r="P18" s="361"/>
      <c r="Q18" s="361"/>
      <c r="R18" s="361"/>
      <c r="S18" s="363">
        <v>0</v>
      </c>
      <c r="T18" s="363"/>
      <c r="U18" s="363">
        <f>ДОХОДЫ!Y245</f>
        <v>586231.64</v>
      </c>
      <c r="V18" s="361"/>
      <c r="W18" s="363">
        <f>ДОХОДЫ!Y246</f>
        <v>192548</v>
      </c>
      <c r="X18" s="363">
        <f>ДОХОДЫ!Y247</f>
        <v>2223000</v>
      </c>
      <c r="Y18" s="363"/>
      <c r="Z18" s="363"/>
      <c r="AA18" s="361"/>
      <c r="AB18" s="361"/>
      <c r="AC18" s="361"/>
      <c r="AD18" s="363">
        <f>ДОХОДЫ!Y248</f>
        <v>9560</v>
      </c>
      <c r="AE18" s="361"/>
      <c r="AF18" s="361"/>
      <c r="AG18" s="361"/>
      <c r="AH18" s="361"/>
      <c r="AI18" s="361"/>
      <c r="AJ18" s="363">
        <f>ДОХОДЫ!Y249</f>
        <v>1400</v>
      </c>
      <c r="AK18" s="361"/>
      <c r="AL18" s="363">
        <f>ДОХОДЫ!Y250</f>
        <v>160000</v>
      </c>
      <c r="AM18" s="363">
        <f>ДОХОДЫ!Y251</f>
        <v>171494.39999999999</v>
      </c>
      <c r="AN18" s="361"/>
      <c r="AO18" s="363"/>
      <c r="AP18" s="564">
        <f>SUM(U18:X18)</f>
        <v>3001779.64</v>
      </c>
      <c r="AQ18" s="564">
        <f>SUM(F18:S18)</f>
        <v>2526600</v>
      </c>
      <c r="AR18" s="564">
        <f>SUM(Z18:AO18)</f>
        <v>342454.4</v>
      </c>
      <c r="AS18" s="568">
        <f t="shared" si="3"/>
        <v>0</v>
      </c>
    </row>
    <row r="19" spans="1:45" ht="21.75" customHeight="1">
      <c r="A19" s="303" t="s">
        <v>254</v>
      </c>
      <c r="B19" s="304" t="s">
        <v>255</v>
      </c>
      <c r="C19" s="305" t="s">
        <v>26</v>
      </c>
      <c r="D19" s="305" t="s">
        <v>692</v>
      </c>
      <c r="E19" s="340">
        <f>ДОХОДЫ!Y260</f>
        <v>0</v>
      </c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1"/>
      <c r="Z19" s="361"/>
      <c r="AA19" s="361"/>
      <c r="AB19" s="361"/>
      <c r="AC19" s="361"/>
      <c r="AD19" s="361"/>
      <c r="AE19" s="361"/>
      <c r="AF19" s="361"/>
      <c r="AG19" s="361"/>
      <c r="AH19" s="361"/>
      <c r="AI19" s="361"/>
      <c r="AJ19" s="361"/>
      <c r="AK19" s="361"/>
      <c r="AL19" s="361"/>
      <c r="AM19" s="361"/>
      <c r="AN19" s="361"/>
      <c r="AO19" s="361"/>
      <c r="AP19" s="564">
        <f t="shared" si="0"/>
        <v>0</v>
      </c>
      <c r="AQ19" s="564">
        <f t="shared" si="1"/>
        <v>0</v>
      </c>
      <c r="AR19" s="564">
        <f t="shared" si="2"/>
        <v>0</v>
      </c>
      <c r="AS19" s="568">
        <f t="shared" si="3"/>
        <v>0</v>
      </c>
    </row>
    <row r="20" spans="1:45" ht="26.25" customHeight="1">
      <c r="A20" s="306" t="s">
        <v>268</v>
      </c>
      <c r="B20" s="307" t="s">
        <v>269</v>
      </c>
      <c r="C20" s="307" t="s">
        <v>43</v>
      </c>
      <c r="D20" s="307" t="s">
        <v>43</v>
      </c>
      <c r="E20" s="327">
        <f>E21+E34+E40+E50+E52+E56</f>
        <v>5870834.04</v>
      </c>
      <c r="F20" s="327">
        <f t="shared" ref="F20:AO20" si="9">F21+F34+F40+F50+F52+F56</f>
        <v>0</v>
      </c>
      <c r="G20" s="327">
        <f t="shared" ref="G20" si="10">G21+G34+G40+G50+G52+G56</f>
        <v>2526600</v>
      </c>
      <c r="H20" s="327">
        <f t="shared" si="9"/>
        <v>0</v>
      </c>
      <c r="I20" s="327">
        <f t="shared" si="9"/>
        <v>0</v>
      </c>
      <c r="J20" s="327">
        <f t="shared" si="9"/>
        <v>0</v>
      </c>
      <c r="K20" s="327">
        <f t="shared" si="9"/>
        <v>0</v>
      </c>
      <c r="L20" s="327">
        <f t="shared" si="9"/>
        <v>0</v>
      </c>
      <c r="M20" s="327">
        <f t="shared" si="9"/>
        <v>0</v>
      </c>
      <c r="N20" s="327">
        <f t="shared" si="9"/>
        <v>0</v>
      </c>
      <c r="O20" s="327">
        <f t="shared" si="9"/>
        <v>0</v>
      </c>
      <c r="P20" s="327">
        <f t="shared" si="9"/>
        <v>0</v>
      </c>
      <c r="Q20" s="327">
        <f t="shared" si="9"/>
        <v>0</v>
      </c>
      <c r="R20" s="327">
        <f t="shared" si="9"/>
        <v>0</v>
      </c>
      <c r="S20" s="327">
        <f t="shared" si="9"/>
        <v>0</v>
      </c>
      <c r="T20" s="327">
        <f t="shared" ref="T20" si="11">T21+T34+T40+T50+T52+T56</f>
        <v>0</v>
      </c>
      <c r="U20" s="327">
        <f t="shared" si="9"/>
        <v>586231.64</v>
      </c>
      <c r="V20" s="327">
        <f t="shared" si="9"/>
        <v>0</v>
      </c>
      <c r="W20" s="327">
        <f t="shared" si="9"/>
        <v>192548</v>
      </c>
      <c r="X20" s="327">
        <f t="shared" si="9"/>
        <v>2223000</v>
      </c>
      <c r="Y20" s="327">
        <f>Y21+Y34+Y40+Y50+Y52+Y56</f>
        <v>0</v>
      </c>
      <c r="Z20" s="327">
        <f t="shared" si="9"/>
        <v>0</v>
      </c>
      <c r="AA20" s="327">
        <f t="shared" si="9"/>
        <v>0</v>
      </c>
      <c r="AB20" s="327">
        <f t="shared" si="9"/>
        <v>0</v>
      </c>
      <c r="AC20" s="327">
        <f t="shared" si="9"/>
        <v>0</v>
      </c>
      <c r="AD20" s="327">
        <f t="shared" si="9"/>
        <v>9560</v>
      </c>
      <c r="AE20" s="327">
        <f t="shared" si="9"/>
        <v>0</v>
      </c>
      <c r="AF20" s="327">
        <f t="shared" si="9"/>
        <v>0</v>
      </c>
      <c r="AG20" s="327">
        <f t="shared" si="9"/>
        <v>0</v>
      </c>
      <c r="AH20" s="327">
        <f t="shared" si="9"/>
        <v>0</v>
      </c>
      <c r="AI20" s="327">
        <f t="shared" si="9"/>
        <v>0</v>
      </c>
      <c r="AJ20" s="327">
        <f t="shared" si="9"/>
        <v>1400</v>
      </c>
      <c r="AK20" s="327">
        <f t="shared" si="9"/>
        <v>0</v>
      </c>
      <c r="AL20" s="327">
        <f t="shared" si="9"/>
        <v>160000</v>
      </c>
      <c r="AM20" s="327">
        <f t="shared" si="9"/>
        <v>171494.39999999999</v>
      </c>
      <c r="AN20" s="327">
        <f t="shared" ref="AN20" si="12">AN21+AN34+AN40+AN50+AN52+AN56</f>
        <v>0</v>
      </c>
      <c r="AO20" s="327">
        <f t="shared" si="9"/>
        <v>0</v>
      </c>
      <c r="AP20" s="564">
        <f t="shared" si="0"/>
        <v>3001779.64</v>
      </c>
      <c r="AQ20" s="564">
        <f t="shared" si="1"/>
        <v>2526600</v>
      </c>
      <c r="AR20" s="564">
        <f t="shared" si="2"/>
        <v>342454.4</v>
      </c>
      <c r="AS20" s="568">
        <f t="shared" si="3"/>
        <v>0</v>
      </c>
    </row>
    <row r="21" spans="1:45" ht="31.5" customHeight="1">
      <c r="A21" s="311" t="s">
        <v>666</v>
      </c>
      <c r="B21" s="312" t="s">
        <v>271</v>
      </c>
      <c r="C21" s="312" t="s">
        <v>22</v>
      </c>
      <c r="D21" s="312" t="s">
        <v>43</v>
      </c>
      <c r="E21" s="328">
        <f>E22+E25+E29+E31+E32+E33</f>
        <v>0</v>
      </c>
      <c r="F21" s="328">
        <f t="shared" ref="F21:AO21" si="13">F22+F25+F29+F31+F32+F33</f>
        <v>0</v>
      </c>
      <c r="G21" s="328">
        <f t="shared" ref="G21" si="14">G22+G25+G29+G31+G32+G33</f>
        <v>0</v>
      </c>
      <c r="H21" s="328">
        <f t="shared" si="13"/>
        <v>0</v>
      </c>
      <c r="I21" s="328">
        <f t="shared" si="13"/>
        <v>0</v>
      </c>
      <c r="J21" s="328">
        <f t="shared" si="13"/>
        <v>0</v>
      </c>
      <c r="K21" s="328">
        <f t="shared" si="13"/>
        <v>0</v>
      </c>
      <c r="L21" s="328">
        <f t="shared" si="13"/>
        <v>0</v>
      </c>
      <c r="M21" s="328">
        <f t="shared" si="13"/>
        <v>0</v>
      </c>
      <c r="N21" s="328">
        <f t="shared" si="13"/>
        <v>0</v>
      </c>
      <c r="O21" s="328">
        <f t="shared" si="13"/>
        <v>0</v>
      </c>
      <c r="P21" s="328">
        <f t="shared" si="13"/>
        <v>0</v>
      </c>
      <c r="Q21" s="328">
        <f t="shared" si="13"/>
        <v>0</v>
      </c>
      <c r="R21" s="328">
        <f t="shared" si="13"/>
        <v>0</v>
      </c>
      <c r="S21" s="328">
        <f t="shared" si="13"/>
        <v>0</v>
      </c>
      <c r="T21" s="328">
        <f>T22+T25+T29+T31+T32+T33</f>
        <v>0</v>
      </c>
      <c r="U21" s="328">
        <f t="shared" si="13"/>
        <v>0</v>
      </c>
      <c r="V21" s="328">
        <f t="shared" si="13"/>
        <v>0</v>
      </c>
      <c r="W21" s="328">
        <f t="shared" si="13"/>
        <v>0</v>
      </c>
      <c r="X21" s="328">
        <f t="shared" si="13"/>
        <v>0</v>
      </c>
      <c r="Y21" s="328">
        <f t="shared" ref="Y21" si="15">Y22+Y25+Y29+Y31+Y32+Y33</f>
        <v>0</v>
      </c>
      <c r="Z21" s="328">
        <f t="shared" si="13"/>
        <v>0</v>
      </c>
      <c r="AA21" s="328">
        <f t="shared" si="13"/>
        <v>0</v>
      </c>
      <c r="AB21" s="328">
        <f t="shared" si="13"/>
        <v>0</v>
      </c>
      <c r="AC21" s="328">
        <f t="shared" si="13"/>
        <v>0</v>
      </c>
      <c r="AD21" s="328">
        <f t="shared" si="13"/>
        <v>0</v>
      </c>
      <c r="AE21" s="328">
        <f t="shared" si="13"/>
        <v>0</v>
      </c>
      <c r="AF21" s="328">
        <f t="shared" si="13"/>
        <v>0</v>
      </c>
      <c r="AG21" s="328">
        <f t="shared" si="13"/>
        <v>0</v>
      </c>
      <c r="AH21" s="328">
        <f t="shared" si="13"/>
        <v>0</v>
      </c>
      <c r="AI21" s="328">
        <f t="shared" si="13"/>
        <v>0</v>
      </c>
      <c r="AJ21" s="328">
        <f t="shared" si="13"/>
        <v>0</v>
      </c>
      <c r="AK21" s="328">
        <f t="shared" si="13"/>
        <v>0</v>
      </c>
      <c r="AL21" s="328">
        <f t="shared" si="13"/>
        <v>0</v>
      </c>
      <c r="AM21" s="328">
        <f t="shared" si="13"/>
        <v>0</v>
      </c>
      <c r="AN21" s="328">
        <f t="shared" ref="AN21" si="16">AN22+AN25+AN29+AN31+AN32+AN33</f>
        <v>0</v>
      </c>
      <c r="AO21" s="328">
        <f t="shared" si="13"/>
        <v>0</v>
      </c>
      <c r="AP21" s="564">
        <f t="shared" si="0"/>
        <v>0</v>
      </c>
      <c r="AQ21" s="564">
        <f t="shared" si="1"/>
        <v>0</v>
      </c>
      <c r="AR21" s="564">
        <f t="shared" si="2"/>
        <v>0</v>
      </c>
      <c r="AS21" s="568">
        <f t="shared" si="3"/>
        <v>0</v>
      </c>
    </row>
    <row r="22" spans="1:45" ht="34.5" customHeight="1">
      <c r="A22" s="313" t="s">
        <v>272</v>
      </c>
      <c r="B22" s="314" t="s">
        <v>273</v>
      </c>
      <c r="C22" s="314" t="s">
        <v>51</v>
      </c>
      <c r="D22" s="314" t="s">
        <v>43</v>
      </c>
      <c r="E22" s="329">
        <f>E23+E24</f>
        <v>0</v>
      </c>
      <c r="F22" s="329">
        <f t="shared" ref="F22:AO22" si="17">F23+F24</f>
        <v>0</v>
      </c>
      <c r="G22" s="329">
        <f t="shared" ref="G22" si="18">G23+G24</f>
        <v>0</v>
      </c>
      <c r="H22" s="329">
        <f t="shared" si="17"/>
        <v>0</v>
      </c>
      <c r="I22" s="329">
        <f t="shared" si="17"/>
        <v>0</v>
      </c>
      <c r="J22" s="329">
        <f t="shared" si="17"/>
        <v>0</v>
      </c>
      <c r="K22" s="329">
        <f t="shared" si="17"/>
        <v>0</v>
      </c>
      <c r="L22" s="329">
        <f t="shared" si="17"/>
        <v>0</v>
      </c>
      <c r="M22" s="329">
        <f t="shared" si="17"/>
        <v>0</v>
      </c>
      <c r="N22" s="329">
        <f t="shared" si="17"/>
        <v>0</v>
      </c>
      <c r="O22" s="329">
        <f t="shared" si="17"/>
        <v>0</v>
      </c>
      <c r="P22" s="329">
        <f t="shared" si="17"/>
        <v>0</v>
      </c>
      <c r="Q22" s="329">
        <f t="shared" si="17"/>
        <v>0</v>
      </c>
      <c r="R22" s="329">
        <f t="shared" si="17"/>
        <v>0</v>
      </c>
      <c r="S22" s="329">
        <f t="shared" si="17"/>
        <v>0</v>
      </c>
      <c r="T22" s="329">
        <f t="shared" ref="T22" si="19">T23+T24</f>
        <v>0</v>
      </c>
      <c r="U22" s="329">
        <f t="shared" si="17"/>
        <v>0</v>
      </c>
      <c r="V22" s="329">
        <f t="shared" si="17"/>
        <v>0</v>
      </c>
      <c r="W22" s="329">
        <f t="shared" si="17"/>
        <v>0</v>
      </c>
      <c r="X22" s="329">
        <f t="shared" si="17"/>
        <v>0</v>
      </c>
      <c r="Y22" s="329">
        <f t="shared" ref="Y22" si="20">Y23+Y24</f>
        <v>0</v>
      </c>
      <c r="Z22" s="329">
        <f t="shared" si="17"/>
        <v>0</v>
      </c>
      <c r="AA22" s="329">
        <f t="shared" si="17"/>
        <v>0</v>
      </c>
      <c r="AB22" s="329">
        <f t="shared" si="17"/>
        <v>0</v>
      </c>
      <c r="AC22" s="329">
        <f t="shared" si="17"/>
        <v>0</v>
      </c>
      <c r="AD22" s="329">
        <f t="shared" si="17"/>
        <v>0</v>
      </c>
      <c r="AE22" s="329">
        <f t="shared" si="17"/>
        <v>0</v>
      </c>
      <c r="AF22" s="329">
        <f t="shared" si="17"/>
        <v>0</v>
      </c>
      <c r="AG22" s="329">
        <f t="shared" si="17"/>
        <v>0</v>
      </c>
      <c r="AH22" s="329">
        <f t="shared" si="17"/>
        <v>0</v>
      </c>
      <c r="AI22" s="329">
        <f t="shared" si="17"/>
        <v>0</v>
      </c>
      <c r="AJ22" s="329">
        <f t="shared" si="17"/>
        <v>0</v>
      </c>
      <c r="AK22" s="329">
        <f t="shared" si="17"/>
        <v>0</v>
      </c>
      <c r="AL22" s="329">
        <f t="shared" si="17"/>
        <v>0</v>
      </c>
      <c r="AM22" s="329">
        <f t="shared" si="17"/>
        <v>0</v>
      </c>
      <c r="AN22" s="329">
        <f t="shared" ref="AN22" si="21">AN23+AN24</f>
        <v>0</v>
      </c>
      <c r="AO22" s="329">
        <f t="shared" si="17"/>
        <v>0</v>
      </c>
      <c r="AP22" s="564">
        <f t="shared" si="0"/>
        <v>0</v>
      </c>
      <c r="AQ22" s="564">
        <f t="shared" si="1"/>
        <v>0</v>
      </c>
      <c r="AR22" s="564">
        <f t="shared" si="2"/>
        <v>0</v>
      </c>
      <c r="AS22" s="568">
        <f t="shared" si="3"/>
        <v>0</v>
      </c>
    </row>
    <row r="23" spans="1:45" ht="19.5" customHeight="1">
      <c r="A23" s="303" t="s">
        <v>37</v>
      </c>
      <c r="B23" s="304" t="s">
        <v>43</v>
      </c>
      <c r="C23" s="305" t="s">
        <v>51</v>
      </c>
      <c r="D23" s="305" t="s">
        <v>28</v>
      </c>
      <c r="E23" s="340">
        <f>ЦС!J24</f>
        <v>0</v>
      </c>
      <c r="F23" s="361"/>
      <c r="G23" s="361"/>
      <c r="H23" s="361"/>
      <c r="I23" s="361"/>
      <c r="J23" s="361"/>
      <c r="K23" s="361"/>
      <c r="L23" s="361"/>
      <c r="M23" s="361"/>
      <c r="N23" s="361"/>
      <c r="O23" s="361"/>
      <c r="P23" s="361"/>
      <c r="Q23" s="361"/>
      <c r="R23" s="361"/>
      <c r="S23" s="363"/>
      <c r="T23" s="363"/>
      <c r="U23" s="361"/>
      <c r="V23" s="361"/>
      <c r="W23" s="361"/>
      <c r="X23" s="361"/>
      <c r="Y23" s="361"/>
      <c r="Z23" s="361"/>
      <c r="AA23" s="361"/>
      <c r="AB23" s="361"/>
      <c r="AC23" s="361"/>
      <c r="AD23" s="361"/>
      <c r="AE23" s="361"/>
      <c r="AF23" s="361"/>
      <c r="AG23" s="361"/>
      <c r="AH23" s="361"/>
      <c r="AI23" s="361"/>
      <c r="AJ23" s="361"/>
      <c r="AK23" s="361"/>
      <c r="AL23" s="361"/>
      <c r="AM23" s="361"/>
      <c r="AN23" s="361"/>
      <c r="AO23" s="361"/>
      <c r="AP23" s="564">
        <f t="shared" si="0"/>
        <v>0</v>
      </c>
      <c r="AQ23" s="564">
        <f t="shared" si="1"/>
        <v>0</v>
      </c>
      <c r="AR23" s="564">
        <f t="shared" si="2"/>
        <v>0</v>
      </c>
      <c r="AS23" s="568">
        <f t="shared" si="3"/>
        <v>0</v>
      </c>
    </row>
    <row r="24" spans="1:45" ht="32.25" customHeight="1">
      <c r="A24" s="303" t="s">
        <v>631</v>
      </c>
      <c r="B24" s="304" t="s">
        <v>43</v>
      </c>
      <c r="C24" s="305" t="s">
        <v>51</v>
      </c>
      <c r="D24" s="305" t="s">
        <v>177</v>
      </c>
      <c r="E24" s="340">
        <f>ЦС!E32</f>
        <v>0</v>
      </c>
      <c r="F24" s="361"/>
      <c r="G24" s="361"/>
      <c r="H24" s="361"/>
      <c r="I24" s="361"/>
      <c r="J24" s="361"/>
      <c r="K24" s="361"/>
      <c r="L24" s="361"/>
      <c r="M24" s="361"/>
      <c r="N24" s="361"/>
      <c r="O24" s="361"/>
      <c r="P24" s="361"/>
      <c r="Q24" s="361"/>
      <c r="R24" s="361"/>
      <c r="S24" s="361"/>
      <c r="T24" s="361"/>
      <c r="U24" s="361"/>
      <c r="V24" s="361"/>
      <c r="W24" s="361"/>
      <c r="X24" s="361"/>
      <c r="Y24" s="361"/>
      <c r="Z24" s="361"/>
      <c r="AA24" s="361"/>
      <c r="AB24" s="361"/>
      <c r="AC24" s="361"/>
      <c r="AD24" s="361"/>
      <c r="AE24" s="361"/>
      <c r="AF24" s="361"/>
      <c r="AG24" s="361"/>
      <c r="AH24" s="361"/>
      <c r="AI24" s="361"/>
      <c r="AJ24" s="361"/>
      <c r="AK24" s="361"/>
      <c r="AL24" s="361"/>
      <c r="AM24" s="361"/>
      <c r="AN24" s="361"/>
      <c r="AO24" s="361"/>
      <c r="AP24" s="564">
        <f t="shared" si="0"/>
        <v>0</v>
      </c>
      <c r="AQ24" s="564">
        <f t="shared" si="1"/>
        <v>0</v>
      </c>
      <c r="AR24" s="564">
        <f t="shared" si="2"/>
        <v>0</v>
      </c>
      <c r="AS24" s="568">
        <f t="shared" si="3"/>
        <v>0</v>
      </c>
    </row>
    <row r="25" spans="1:45" ht="36.75" customHeight="1">
      <c r="A25" s="313" t="s">
        <v>274</v>
      </c>
      <c r="B25" s="314" t="s">
        <v>275</v>
      </c>
      <c r="C25" s="314" t="s">
        <v>52</v>
      </c>
      <c r="D25" s="314" t="s">
        <v>43</v>
      </c>
      <c r="E25" s="329">
        <f>E26+E27+E28</f>
        <v>0</v>
      </c>
      <c r="F25" s="329">
        <f t="shared" ref="F25:AO25" si="22">F26+F27+F28</f>
        <v>0</v>
      </c>
      <c r="G25" s="329">
        <f t="shared" ref="G25" si="23">G26+G27+G28</f>
        <v>0</v>
      </c>
      <c r="H25" s="329">
        <f t="shared" si="22"/>
        <v>0</v>
      </c>
      <c r="I25" s="329">
        <f t="shared" si="22"/>
        <v>0</v>
      </c>
      <c r="J25" s="329">
        <f t="shared" si="22"/>
        <v>0</v>
      </c>
      <c r="K25" s="329">
        <f t="shared" si="22"/>
        <v>0</v>
      </c>
      <c r="L25" s="329">
        <f t="shared" si="22"/>
        <v>0</v>
      </c>
      <c r="M25" s="329">
        <f t="shared" si="22"/>
        <v>0</v>
      </c>
      <c r="N25" s="329">
        <f t="shared" si="22"/>
        <v>0</v>
      </c>
      <c r="O25" s="329">
        <f t="shared" si="22"/>
        <v>0</v>
      </c>
      <c r="P25" s="329">
        <f t="shared" si="22"/>
        <v>0</v>
      </c>
      <c r="Q25" s="329">
        <f t="shared" si="22"/>
        <v>0</v>
      </c>
      <c r="R25" s="329">
        <f t="shared" si="22"/>
        <v>0</v>
      </c>
      <c r="S25" s="329">
        <f t="shared" si="22"/>
        <v>0</v>
      </c>
      <c r="T25" s="329">
        <f t="shared" ref="T25" si="24">T26+T27+T28</f>
        <v>0</v>
      </c>
      <c r="U25" s="329">
        <f t="shared" si="22"/>
        <v>0</v>
      </c>
      <c r="V25" s="329">
        <f t="shared" si="22"/>
        <v>0</v>
      </c>
      <c r="W25" s="329">
        <f t="shared" si="22"/>
        <v>0</v>
      </c>
      <c r="X25" s="329">
        <f t="shared" si="22"/>
        <v>0</v>
      </c>
      <c r="Y25" s="329">
        <f t="shared" ref="Y25" si="25">Y26+Y27+Y28</f>
        <v>0</v>
      </c>
      <c r="Z25" s="329">
        <f t="shared" si="22"/>
        <v>0</v>
      </c>
      <c r="AA25" s="329">
        <f t="shared" si="22"/>
        <v>0</v>
      </c>
      <c r="AB25" s="329">
        <f t="shared" si="22"/>
        <v>0</v>
      </c>
      <c r="AC25" s="329">
        <f t="shared" si="22"/>
        <v>0</v>
      </c>
      <c r="AD25" s="329">
        <f t="shared" si="22"/>
        <v>0</v>
      </c>
      <c r="AE25" s="329">
        <f t="shared" si="22"/>
        <v>0</v>
      </c>
      <c r="AF25" s="329">
        <f t="shared" si="22"/>
        <v>0</v>
      </c>
      <c r="AG25" s="329">
        <f t="shared" si="22"/>
        <v>0</v>
      </c>
      <c r="AH25" s="329">
        <f t="shared" si="22"/>
        <v>0</v>
      </c>
      <c r="AI25" s="329">
        <f t="shared" si="22"/>
        <v>0</v>
      </c>
      <c r="AJ25" s="329">
        <f t="shared" si="22"/>
        <v>0</v>
      </c>
      <c r="AK25" s="329">
        <f t="shared" si="22"/>
        <v>0</v>
      </c>
      <c r="AL25" s="329">
        <f t="shared" si="22"/>
        <v>0</v>
      </c>
      <c r="AM25" s="329">
        <f t="shared" si="22"/>
        <v>0</v>
      </c>
      <c r="AN25" s="329">
        <f t="shared" ref="AN25" si="26">AN26+AN27+AN28</f>
        <v>0</v>
      </c>
      <c r="AO25" s="329">
        <f t="shared" si="22"/>
        <v>0</v>
      </c>
      <c r="AP25" s="564">
        <f t="shared" si="0"/>
        <v>0</v>
      </c>
      <c r="AQ25" s="564">
        <f t="shared" si="1"/>
        <v>0</v>
      </c>
      <c r="AR25" s="564">
        <f t="shared" si="2"/>
        <v>0</v>
      </c>
      <c r="AS25" s="568">
        <f t="shared" si="3"/>
        <v>0</v>
      </c>
    </row>
    <row r="26" spans="1:45" ht="33.75" customHeight="1">
      <c r="A26" s="315" t="s">
        <v>632</v>
      </c>
      <c r="B26" s="304" t="s">
        <v>43</v>
      </c>
      <c r="C26" s="304" t="s">
        <v>52</v>
      </c>
      <c r="D26" s="304" t="s">
        <v>54</v>
      </c>
      <c r="E26" s="340">
        <f>ЦС!F46</f>
        <v>0</v>
      </c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  <c r="S26" s="361"/>
      <c r="T26" s="361"/>
      <c r="U26" s="361"/>
      <c r="V26" s="361"/>
      <c r="W26" s="361"/>
      <c r="X26" s="361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  <c r="AL26" s="361"/>
      <c r="AM26" s="361"/>
      <c r="AN26" s="361"/>
      <c r="AO26" s="361"/>
      <c r="AP26" s="564">
        <f t="shared" si="0"/>
        <v>0</v>
      </c>
      <c r="AQ26" s="564">
        <f t="shared" si="1"/>
        <v>0</v>
      </c>
      <c r="AR26" s="564">
        <f t="shared" si="2"/>
        <v>0</v>
      </c>
      <c r="AS26" s="568">
        <f t="shared" si="3"/>
        <v>0</v>
      </c>
    </row>
    <row r="27" spans="1:45" ht="21" customHeight="1">
      <c r="A27" s="315" t="s">
        <v>39</v>
      </c>
      <c r="B27" s="304" t="s">
        <v>43</v>
      </c>
      <c r="C27" s="304" t="s">
        <v>52</v>
      </c>
      <c r="D27" s="304" t="s">
        <v>56</v>
      </c>
      <c r="E27" s="340">
        <f>ЦС!F64</f>
        <v>0</v>
      </c>
      <c r="F27" s="361"/>
      <c r="G27" s="361"/>
      <c r="H27" s="361"/>
      <c r="I27" s="361"/>
      <c r="J27" s="361"/>
      <c r="K27" s="361"/>
      <c r="L27" s="361"/>
      <c r="M27" s="361"/>
      <c r="N27" s="361"/>
      <c r="O27" s="361"/>
      <c r="P27" s="361"/>
      <c r="Q27" s="361"/>
      <c r="R27" s="361"/>
      <c r="S27" s="361"/>
      <c r="T27" s="361"/>
      <c r="U27" s="361"/>
      <c r="V27" s="361"/>
      <c r="W27" s="361"/>
      <c r="X27" s="361"/>
      <c r="Y27" s="361"/>
      <c r="Z27" s="361"/>
      <c r="AA27" s="361"/>
      <c r="AB27" s="361"/>
      <c r="AC27" s="361"/>
      <c r="AD27" s="361"/>
      <c r="AE27" s="361"/>
      <c r="AF27" s="361"/>
      <c r="AG27" s="361"/>
      <c r="AH27" s="361"/>
      <c r="AI27" s="361"/>
      <c r="AJ27" s="361"/>
      <c r="AK27" s="361"/>
      <c r="AL27" s="361"/>
      <c r="AM27" s="361"/>
      <c r="AN27" s="361"/>
      <c r="AO27" s="361"/>
      <c r="AP27" s="564">
        <f t="shared" si="0"/>
        <v>0</v>
      </c>
      <c r="AQ27" s="564">
        <f t="shared" si="1"/>
        <v>0</v>
      </c>
      <c r="AR27" s="564">
        <f t="shared" si="2"/>
        <v>0</v>
      </c>
      <c r="AS27" s="568">
        <f t="shared" si="3"/>
        <v>0</v>
      </c>
    </row>
    <row r="28" spans="1:45" ht="35.25" customHeight="1">
      <c r="A28" s="303" t="s">
        <v>631</v>
      </c>
      <c r="B28" s="304" t="s">
        <v>43</v>
      </c>
      <c r="C28" s="304" t="s">
        <v>52</v>
      </c>
      <c r="D28" s="304" t="s">
        <v>177</v>
      </c>
      <c r="E28" s="340">
        <f>ЦС!F74</f>
        <v>0</v>
      </c>
      <c r="F28" s="361"/>
      <c r="G28" s="361"/>
      <c r="H28" s="361"/>
      <c r="I28" s="361"/>
      <c r="J28" s="361"/>
      <c r="K28" s="361"/>
      <c r="L28" s="361"/>
      <c r="M28" s="361"/>
      <c r="N28" s="361"/>
      <c r="O28" s="361"/>
      <c r="P28" s="361"/>
      <c r="Q28" s="361"/>
      <c r="R28" s="361"/>
      <c r="S28" s="361"/>
      <c r="T28" s="361"/>
      <c r="U28" s="361"/>
      <c r="V28" s="361"/>
      <c r="W28" s="361"/>
      <c r="X28" s="361"/>
      <c r="Y28" s="361"/>
      <c r="Z28" s="361"/>
      <c r="AA28" s="361"/>
      <c r="AB28" s="361"/>
      <c r="AC28" s="361"/>
      <c r="AD28" s="361"/>
      <c r="AE28" s="361"/>
      <c r="AF28" s="361"/>
      <c r="AG28" s="361"/>
      <c r="AH28" s="361"/>
      <c r="AI28" s="361"/>
      <c r="AJ28" s="361"/>
      <c r="AK28" s="361"/>
      <c r="AL28" s="361"/>
      <c r="AM28" s="361"/>
      <c r="AN28" s="361"/>
      <c r="AO28" s="361"/>
      <c r="AP28" s="564">
        <f t="shared" si="0"/>
        <v>0</v>
      </c>
      <c r="AQ28" s="564">
        <f t="shared" si="1"/>
        <v>0</v>
      </c>
      <c r="AR28" s="564">
        <f t="shared" si="2"/>
        <v>0</v>
      </c>
      <c r="AS28" s="568">
        <f t="shared" si="3"/>
        <v>0</v>
      </c>
    </row>
    <row r="29" spans="1:45" ht="48" customHeight="1">
      <c r="A29" s="313" t="s">
        <v>276</v>
      </c>
      <c r="B29" s="314" t="s">
        <v>277</v>
      </c>
      <c r="C29" s="314" t="s">
        <v>164</v>
      </c>
      <c r="D29" s="314" t="s">
        <v>43</v>
      </c>
      <c r="E29" s="329">
        <f>E30</f>
        <v>0</v>
      </c>
      <c r="F29" s="329">
        <f t="shared" ref="F29:AO29" si="27">F30</f>
        <v>0</v>
      </c>
      <c r="G29" s="329">
        <f t="shared" si="27"/>
        <v>0</v>
      </c>
      <c r="H29" s="329">
        <f t="shared" si="27"/>
        <v>0</v>
      </c>
      <c r="I29" s="329">
        <f t="shared" si="27"/>
        <v>0</v>
      </c>
      <c r="J29" s="329">
        <f t="shared" si="27"/>
        <v>0</v>
      </c>
      <c r="K29" s="329">
        <f t="shared" si="27"/>
        <v>0</v>
      </c>
      <c r="L29" s="329">
        <f t="shared" si="27"/>
        <v>0</v>
      </c>
      <c r="M29" s="329">
        <f t="shared" si="27"/>
        <v>0</v>
      </c>
      <c r="N29" s="329">
        <f t="shared" si="27"/>
        <v>0</v>
      </c>
      <c r="O29" s="329">
        <f t="shared" si="27"/>
        <v>0</v>
      </c>
      <c r="P29" s="329">
        <f t="shared" si="27"/>
        <v>0</v>
      </c>
      <c r="Q29" s="329">
        <f t="shared" si="27"/>
        <v>0</v>
      </c>
      <c r="R29" s="329">
        <f t="shared" si="27"/>
        <v>0</v>
      </c>
      <c r="S29" s="329">
        <f t="shared" si="27"/>
        <v>0</v>
      </c>
      <c r="T29" s="329">
        <f t="shared" si="27"/>
        <v>0</v>
      </c>
      <c r="U29" s="329">
        <f t="shared" si="27"/>
        <v>0</v>
      </c>
      <c r="V29" s="329">
        <f t="shared" si="27"/>
        <v>0</v>
      </c>
      <c r="W29" s="329">
        <f t="shared" si="27"/>
        <v>0</v>
      </c>
      <c r="X29" s="329">
        <f t="shared" si="27"/>
        <v>0</v>
      </c>
      <c r="Y29" s="329">
        <f t="shared" si="27"/>
        <v>0</v>
      </c>
      <c r="Z29" s="329">
        <f t="shared" si="27"/>
        <v>0</v>
      </c>
      <c r="AA29" s="329">
        <f t="shared" si="27"/>
        <v>0</v>
      </c>
      <c r="AB29" s="329">
        <f t="shared" si="27"/>
        <v>0</v>
      </c>
      <c r="AC29" s="329">
        <f t="shared" si="27"/>
        <v>0</v>
      </c>
      <c r="AD29" s="329">
        <f t="shared" si="27"/>
        <v>0</v>
      </c>
      <c r="AE29" s="329">
        <f t="shared" si="27"/>
        <v>0</v>
      </c>
      <c r="AF29" s="329">
        <f t="shared" si="27"/>
        <v>0</v>
      </c>
      <c r="AG29" s="329">
        <f t="shared" si="27"/>
        <v>0</v>
      </c>
      <c r="AH29" s="329">
        <f t="shared" si="27"/>
        <v>0</v>
      </c>
      <c r="AI29" s="329">
        <f t="shared" si="27"/>
        <v>0</v>
      </c>
      <c r="AJ29" s="329">
        <f t="shared" si="27"/>
        <v>0</v>
      </c>
      <c r="AK29" s="329">
        <f t="shared" si="27"/>
        <v>0</v>
      </c>
      <c r="AL29" s="329">
        <f t="shared" si="27"/>
        <v>0</v>
      </c>
      <c r="AM29" s="329">
        <f t="shared" si="27"/>
        <v>0</v>
      </c>
      <c r="AN29" s="329">
        <f t="shared" si="27"/>
        <v>0</v>
      </c>
      <c r="AO29" s="329">
        <f t="shared" si="27"/>
        <v>0</v>
      </c>
      <c r="AP29" s="564">
        <f t="shared" si="0"/>
        <v>0</v>
      </c>
      <c r="AQ29" s="564">
        <f t="shared" si="1"/>
        <v>0</v>
      </c>
      <c r="AR29" s="564">
        <f t="shared" si="2"/>
        <v>0</v>
      </c>
      <c r="AS29" s="568">
        <f t="shared" si="3"/>
        <v>0</v>
      </c>
    </row>
    <row r="30" spans="1:45" ht="23.25" customHeight="1">
      <c r="A30" s="315" t="s">
        <v>39</v>
      </c>
      <c r="B30" s="304" t="s">
        <v>43</v>
      </c>
      <c r="C30" s="304" t="s">
        <v>164</v>
      </c>
      <c r="D30" s="304" t="s">
        <v>56</v>
      </c>
      <c r="E30" s="340">
        <f>ЦС!E83</f>
        <v>0</v>
      </c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  <c r="S30" s="361"/>
      <c r="T30" s="361"/>
      <c r="U30" s="361"/>
      <c r="V30" s="361"/>
      <c r="W30" s="361"/>
      <c r="X30" s="361"/>
      <c r="Y30" s="361"/>
      <c r="Z30" s="361"/>
      <c r="AA30" s="361"/>
      <c r="AB30" s="361"/>
      <c r="AC30" s="361"/>
      <c r="AD30" s="361"/>
      <c r="AE30" s="361"/>
      <c r="AF30" s="361"/>
      <c r="AG30" s="361"/>
      <c r="AH30" s="361"/>
      <c r="AI30" s="361"/>
      <c r="AJ30" s="361"/>
      <c r="AK30" s="361"/>
      <c r="AL30" s="361"/>
      <c r="AM30" s="361"/>
      <c r="AN30" s="361"/>
      <c r="AO30" s="361"/>
      <c r="AP30" s="564">
        <f t="shared" si="0"/>
        <v>0</v>
      </c>
      <c r="AQ30" s="564">
        <f t="shared" si="1"/>
        <v>0</v>
      </c>
      <c r="AR30" s="564">
        <f t="shared" si="2"/>
        <v>0</v>
      </c>
      <c r="AS30" s="568">
        <f t="shared" si="3"/>
        <v>0</v>
      </c>
    </row>
    <row r="31" spans="1:45" ht="55.5" customHeight="1">
      <c r="A31" s="313" t="s">
        <v>278</v>
      </c>
      <c r="B31" s="314" t="s">
        <v>279</v>
      </c>
      <c r="C31" s="314" t="s">
        <v>53</v>
      </c>
      <c r="D31" s="314" t="s">
        <v>55</v>
      </c>
      <c r="E31" s="341">
        <f>ЦС!D99</f>
        <v>0</v>
      </c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341"/>
      <c r="AI31" s="341"/>
      <c r="AJ31" s="341"/>
      <c r="AK31" s="341"/>
      <c r="AL31" s="341"/>
      <c r="AM31" s="341"/>
      <c r="AN31" s="341"/>
      <c r="AO31" s="341"/>
      <c r="AP31" s="564">
        <f t="shared" si="0"/>
        <v>0</v>
      </c>
      <c r="AQ31" s="564">
        <f t="shared" si="1"/>
        <v>0</v>
      </c>
      <c r="AR31" s="564">
        <f t="shared" si="2"/>
        <v>0</v>
      </c>
      <c r="AS31" s="568">
        <f t="shared" si="3"/>
        <v>0</v>
      </c>
    </row>
    <row r="32" spans="1:45" ht="37.5" customHeight="1">
      <c r="A32" s="313" t="s">
        <v>280</v>
      </c>
      <c r="B32" s="314" t="s">
        <v>281</v>
      </c>
      <c r="C32" s="314" t="s">
        <v>53</v>
      </c>
      <c r="D32" s="314" t="s">
        <v>55</v>
      </c>
      <c r="E32" s="332">
        <v>0</v>
      </c>
      <c r="F32" s="332">
        <v>0</v>
      </c>
      <c r="G32" s="332">
        <v>0</v>
      </c>
      <c r="H32" s="332">
        <v>0</v>
      </c>
      <c r="I32" s="332">
        <v>0</v>
      </c>
      <c r="J32" s="332">
        <v>0</v>
      </c>
      <c r="K32" s="332">
        <v>0</v>
      </c>
      <c r="L32" s="332">
        <v>0</v>
      </c>
      <c r="M32" s="332">
        <v>0</v>
      </c>
      <c r="N32" s="332">
        <v>0</v>
      </c>
      <c r="O32" s="332">
        <v>0</v>
      </c>
      <c r="P32" s="332">
        <v>0</v>
      </c>
      <c r="Q32" s="332">
        <v>0</v>
      </c>
      <c r="R32" s="332">
        <v>0</v>
      </c>
      <c r="S32" s="332">
        <v>0</v>
      </c>
      <c r="T32" s="332">
        <v>0</v>
      </c>
      <c r="U32" s="332">
        <v>0</v>
      </c>
      <c r="V32" s="332">
        <v>0</v>
      </c>
      <c r="W32" s="332">
        <v>0</v>
      </c>
      <c r="X32" s="332">
        <v>0</v>
      </c>
      <c r="Y32" s="332">
        <v>0</v>
      </c>
      <c r="Z32" s="332">
        <v>0</v>
      </c>
      <c r="AA32" s="332">
        <v>0</v>
      </c>
      <c r="AB32" s="332">
        <v>0</v>
      </c>
      <c r="AC32" s="332">
        <v>0</v>
      </c>
      <c r="AD32" s="332">
        <v>0</v>
      </c>
      <c r="AE32" s="332">
        <v>0</v>
      </c>
      <c r="AF32" s="332">
        <v>0</v>
      </c>
      <c r="AG32" s="332">
        <v>0</v>
      </c>
      <c r="AH32" s="332">
        <v>0</v>
      </c>
      <c r="AI32" s="332">
        <v>0</v>
      </c>
      <c r="AJ32" s="332">
        <v>0</v>
      </c>
      <c r="AK32" s="332">
        <v>0</v>
      </c>
      <c r="AL32" s="332">
        <v>0</v>
      </c>
      <c r="AM32" s="332">
        <v>0</v>
      </c>
      <c r="AN32" s="332">
        <v>0</v>
      </c>
      <c r="AO32" s="332">
        <v>0</v>
      </c>
      <c r="AP32" s="564">
        <f t="shared" si="0"/>
        <v>0</v>
      </c>
      <c r="AQ32" s="564">
        <f t="shared" si="1"/>
        <v>0</v>
      </c>
      <c r="AR32" s="564">
        <f t="shared" si="2"/>
        <v>0</v>
      </c>
      <c r="AS32" s="568">
        <f t="shared" si="3"/>
        <v>0</v>
      </c>
    </row>
    <row r="33" spans="1:45" ht="27" customHeight="1">
      <c r="A33" s="313" t="s">
        <v>282</v>
      </c>
      <c r="B33" s="314" t="s">
        <v>283</v>
      </c>
      <c r="C33" s="314" t="s">
        <v>53</v>
      </c>
      <c r="D33" s="314" t="s">
        <v>55</v>
      </c>
      <c r="E33" s="332">
        <v>0</v>
      </c>
      <c r="F33" s="332">
        <v>0</v>
      </c>
      <c r="G33" s="332">
        <v>0</v>
      </c>
      <c r="H33" s="332">
        <v>0</v>
      </c>
      <c r="I33" s="332">
        <v>0</v>
      </c>
      <c r="J33" s="332">
        <v>0</v>
      </c>
      <c r="K33" s="332">
        <v>0</v>
      </c>
      <c r="L33" s="332">
        <v>0</v>
      </c>
      <c r="M33" s="332">
        <v>0</v>
      </c>
      <c r="N33" s="332">
        <v>0</v>
      </c>
      <c r="O33" s="332">
        <v>0</v>
      </c>
      <c r="P33" s="332">
        <v>0</v>
      </c>
      <c r="Q33" s="332">
        <v>0</v>
      </c>
      <c r="R33" s="332">
        <v>0</v>
      </c>
      <c r="S33" s="332">
        <v>0</v>
      </c>
      <c r="T33" s="332">
        <v>0</v>
      </c>
      <c r="U33" s="332">
        <v>0</v>
      </c>
      <c r="V33" s="332">
        <v>0</v>
      </c>
      <c r="W33" s="332">
        <v>0</v>
      </c>
      <c r="X33" s="332">
        <v>0</v>
      </c>
      <c r="Y33" s="332">
        <v>0</v>
      </c>
      <c r="Z33" s="332">
        <v>0</v>
      </c>
      <c r="AA33" s="332">
        <v>0</v>
      </c>
      <c r="AB33" s="332">
        <v>0</v>
      </c>
      <c r="AC33" s="332">
        <v>0</v>
      </c>
      <c r="AD33" s="332">
        <v>0</v>
      </c>
      <c r="AE33" s="332">
        <v>0</v>
      </c>
      <c r="AF33" s="332">
        <v>0</v>
      </c>
      <c r="AG33" s="332">
        <v>0</v>
      </c>
      <c r="AH33" s="332">
        <v>0</v>
      </c>
      <c r="AI33" s="332">
        <v>0</v>
      </c>
      <c r="AJ33" s="332">
        <v>0</v>
      </c>
      <c r="AK33" s="332">
        <v>0</v>
      </c>
      <c r="AL33" s="332">
        <v>0</v>
      </c>
      <c r="AM33" s="332">
        <v>0</v>
      </c>
      <c r="AN33" s="332">
        <v>0</v>
      </c>
      <c r="AO33" s="332">
        <v>0</v>
      </c>
      <c r="AP33" s="564">
        <f t="shared" si="0"/>
        <v>0</v>
      </c>
      <c r="AQ33" s="564">
        <f t="shared" si="1"/>
        <v>0</v>
      </c>
      <c r="AR33" s="564">
        <f t="shared" si="2"/>
        <v>0</v>
      </c>
      <c r="AS33" s="568">
        <f t="shared" si="3"/>
        <v>0</v>
      </c>
    </row>
    <row r="34" spans="1:45" ht="27.75" customHeight="1">
      <c r="A34" s="316" t="s">
        <v>34</v>
      </c>
      <c r="B34" s="317" t="s">
        <v>284</v>
      </c>
      <c r="C34" s="317" t="s">
        <v>29</v>
      </c>
      <c r="D34" s="317" t="s">
        <v>43</v>
      </c>
      <c r="E34" s="330">
        <f>E35+E36+E37+E38+E39</f>
        <v>0</v>
      </c>
      <c r="F34" s="330">
        <f t="shared" ref="F34:AO34" si="28">F35+F36+F37+F38+F39</f>
        <v>0</v>
      </c>
      <c r="G34" s="330">
        <f t="shared" ref="G34" si="29">G35+G36+G37+G38+G39</f>
        <v>0</v>
      </c>
      <c r="H34" s="330">
        <f t="shared" si="28"/>
        <v>0</v>
      </c>
      <c r="I34" s="330">
        <f t="shared" si="28"/>
        <v>0</v>
      </c>
      <c r="J34" s="330">
        <f t="shared" si="28"/>
        <v>0</v>
      </c>
      <c r="K34" s="330">
        <f t="shared" si="28"/>
        <v>0</v>
      </c>
      <c r="L34" s="330">
        <f t="shared" si="28"/>
        <v>0</v>
      </c>
      <c r="M34" s="330">
        <f t="shared" si="28"/>
        <v>0</v>
      </c>
      <c r="N34" s="330">
        <f t="shared" si="28"/>
        <v>0</v>
      </c>
      <c r="O34" s="330">
        <f t="shared" si="28"/>
        <v>0</v>
      </c>
      <c r="P34" s="330">
        <f t="shared" si="28"/>
        <v>0</v>
      </c>
      <c r="Q34" s="330">
        <f t="shared" si="28"/>
        <v>0</v>
      </c>
      <c r="R34" s="330">
        <f t="shared" si="28"/>
        <v>0</v>
      </c>
      <c r="S34" s="330">
        <f t="shared" si="28"/>
        <v>0</v>
      </c>
      <c r="T34" s="330">
        <f t="shared" ref="T34" si="30">T35+T36+T37+T38+T39</f>
        <v>0</v>
      </c>
      <c r="U34" s="330">
        <f t="shared" si="28"/>
        <v>0</v>
      </c>
      <c r="V34" s="330">
        <f t="shared" si="28"/>
        <v>0</v>
      </c>
      <c r="W34" s="330">
        <f t="shared" si="28"/>
        <v>0</v>
      </c>
      <c r="X34" s="330">
        <f t="shared" si="28"/>
        <v>0</v>
      </c>
      <c r="Y34" s="330">
        <f t="shared" ref="Y34" si="31">Y35+Y36+Y37+Y38+Y39</f>
        <v>0</v>
      </c>
      <c r="Z34" s="330">
        <f t="shared" si="28"/>
        <v>0</v>
      </c>
      <c r="AA34" s="330">
        <f t="shared" si="28"/>
        <v>0</v>
      </c>
      <c r="AB34" s="330">
        <f t="shared" si="28"/>
        <v>0</v>
      </c>
      <c r="AC34" s="330">
        <f t="shared" si="28"/>
        <v>0</v>
      </c>
      <c r="AD34" s="330">
        <f t="shared" si="28"/>
        <v>0</v>
      </c>
      <c r="AE34" s="330">
        <f t="shared" si="28"/>
        <v>0</v>
      </c>
      <c r="AF34" s="330">
        <f t="shared" si="28"/>
        <v>0</v>
      </c>
      <c r="AG34" s="330">
        <f t="shared" si="28"/>
        <v>0</v>
      </c>
      <c r="AH34" s="330">
        <f t="shared" si="28"/>
        <v>0</v>
      </c>
      <c r="AI34" s="330">
        <f t="shared" si="28"/>
        <v>0</v>
      </c>
      <c r="AJ34" s="330">
        <f t="shared" si="28"/>
        <v>0</v>
      </c>
      <c r="AK34" s="330">
        <f t="shared" si="28"/>
        <v>0</v>
      </c>
      <c r="AL34" s="330">
        <f t="shared" si="28"/>
        <v>0</v>
      </c>
      <c r="AM34" s="330">
        <f t="shared" si="28"/>
        <v>0</v>
      </c>
      <c r="AN34" s="330">
        <f t="shared" ref="AN34" si="32">AN35+AN36+AN37+AN38+AN39</f>
        <v>0</v>
      </c>
      <c r="AO34" s="330">
        <f t="shared" si="28"/>
        <v>0</v>
      </c>
      <c r="AP34" s="564">
        <f t="shared" si="0"/>
        <v>0</v>
      </c>
      <c r="AQ34" s="564">
        <f t="shared" si="1"/>
        <v>0</v>
      </c>
      <c r="AR34" s="564">
        <f t="shared" si="2"/>
        <v>0</v>
      </c>
      <c r="AS34" s="568">
        <f t="shared" si="3"/>
        <v>0</v>
      </c>
    </row>
    <row r="35" spans="1:45" ht="52.5" customHeight="1">
      <c r="A35" s="303" t="s">
        <v>285</v>
      </c>
      <c r="B35" s="304" t="s">
        <v>286</v>
      </c>
      <c r="C35" s="305" t="s">
        <v>31</v>
      </c>
      <c r="D35" s="305" t="s">
        <v>43</v>
      </c>
      <c r="E35" s="326">
        <f>E36</f>
        <v>0</v>
      </c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  <c r="R35" s="361"/>
      <c r="S35" s="361"/>
      <c r="T35" s="361"/>
      <c r="U35" s="361"/>
      <c r="V35" s="361"/>
      <c r="W35" s="361"/>
      <c r="X35" s="361"/>
      <c r="Y35" s="361"/>
      <c r="Z35" s="361"/>
      <c r="AA35" s="361"/>
      <c r="AB35" s="361"/>
      <c r="AC35" s="361"/>
      <c r="AD35" s="361"/>
      <c r="AE35" s="361"/>
      <c r="AF35" s="361"/>
      <c r="AG35" s="361"/>
      <c r="AH35" s="361"/>
      <c r="AI35" s="361"/>
      <c r="AJ35" s="361"/>
      <c r="AK35" s="361"/>
      <c r="AL35" s="361"/>
      <c r="AM35" s="361"/>
      <c r="AN35" s="361"/>
      <c r="AO35" s="361"/>
      <c r="AP35" s="564">
        <f t="shared" si="0"/>
        <v>0</v>
      </c>
      <c r="AQ35" s="564">
        <f t="shared" si="1"/>
        <v>0</v>
      </c>
      <c r="AR35" s="564">
        <f t="shared" si="2"/>
        <v>0</v>
      </c>
      <c r="AS35" s="568">
        <f t="shared" si="3"/>
        <v>0</v>
      </c>
    </row>
    <row r="36" spans="1:45" ht="63" customHeight="1">
      <c r="A36" s="303" t="s">
        <v>287</v>
      </c>
      <c r="B36" s="304" t="s">
        <v>288</v>
      </c>
      <c r="C36" s="305" t="s">
        <v>169</v>
      </c>
      <c r="D36" s="305" t="s">
        <v>633</v>
      </c>
      <c r="E36" s="340">
        <f>SUM(F36:AO36)</f>
        <v>0</v>
      </c>
      <c r="F36" s="361"/>
      <c r="G36" s="361"/>
      <c r="H36" s="361"/>
      <c r="I36" s="361"/>
      <c r="J36" s="361"/>
      <c r="K36" s="361"/>
      <c r="L36" s="361"/>
      <c r="M36" s="361"/>
      <c r="N36" s="361"/>
      <c r="O36" s="361"/>
      <c r="P36" s="361"/>
      <c r="Q36" s="361"/>
      <c r="R36" s="361"/>
      <c r="S36" s="361"/>
      <c r="T36" s="361"/>
      <c r="U36" s="361"/>
      <c r="V36" s="361"/>
      <c r="W36" s="361"/>
      <c r="X36" s="361"/>
      <c r="Y36" s="361"/>
      <c r="Z36" s="361"/>
      <c r="AA36" s="361"/>
      <c r="AB36" s="361"/>
      <c r="AC36" s="361"/>
      <c r="AD36" s="361"/>
      <c r="AE36" s="361"/>
      <c r="AF36" s="361"/>
      <c r="AG36" s="361"/>
      <c r="AH36" s="361"/>
      <c r="AI36" s="361"/>
      <c r="AJ36" s="361"/>
      <c r="AK36" s="361"/>
      <c r="AL36" s="361"/>
      <c r="AM36" s="361"/>
      <c r="AN36" s="361"/>
      <c r="AO36" s="361"/>
      <c r="AP36" s="564">
        <f t="shared" si="0"/>
        <v>0</v>
      </c>
      <c r="AQ36" s="564">
        <f t="shared" si="1"/>
        <v>0</v>
      </c>
      <c r="AR36" s="564">
        <f t="shared" si="2"/>
        <v>0</v>
      </c>
      <c r="AS36" s="568">
        <f t="shared" si="3"/>
        <v>0</v>
      </c>
    </row>
    <row r="37" spans="1:45" ht="15.75" hidden="1" customHeight="1">
      <c r="A37" s="303" t="s">
        <v>289</v>
      </c>
      <c r="B37" s="304" t="s">
        <v>290</v>
      </c>
      <c r="C37" s="305" t="s">
        <v>57</v>
      </c>
      <c r="D37" s="305" t="s">
        <v>43</v>
      </c>
      <c r="E37" s="326">
        <v>0</v>
      </c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61"/>
      <c r="S37" s="361"/>
      <c r="T37" s="361"/>
      <c r="U37" s="361"/>
      <c r="V37" s="361"/>
      <c r="W37" s="361"/>
      <c r="X37" s="361"/>
      <c r="Y37" s="361"/>
      <c r="Z37" s="361"/>
      <c r="AA37" s="361"/>
      <c r="AB37" s="361"/>
      <c r="AC37" s="361"/>
      <c r="AD37" s="361"/>
      <c r="AE37" s="361"/>
      <c r="AF37" s="361"/>
      <c r="AG37" s="361"/>
      <c r="AH37" s="361"/>
      <c r="AI37" s="361"/>
      <c r="AJ37" s="361"/>
      <c r="AK37" s="361"/>
      <c r="AL37" s="361"/>
      <c r="AM37" s="361"/>
      <c r="AN37" s="361"/>
      <c r="AO37" s="361"/>
      <c r="AP37" s="564">
        <f t="shared" si="0"/>
        <v>0</v>
      </c>
      <c r="AQ37" s="564">
        <f t="shared" si="1"/>
        <v>0</v>
      </c>
      <c r="AR37" s="564">
        <f t="shared" si="2"/>
        <v>0</v>
      </c>
      <c r="AS37" s="568">
        <f t="shared" si="3"/>
        <v>0</v>
      </c>
    </row>
    <row r="38" spans="1:45" ht="15.75" hidden="1" customHeight="1">
      <c r="A38" s="303" t="s">
        <v>291</v>
      </c>
      <c r="B38" s="304" t="s">
        <v>292</v>
      </c>
      <c r="C38" s="305" t="s">
        <v>293</v>
      </c>
      <c r="D38" s="305" t="s">
        <v>43</v>
      </c>
      <c r="E38" s="326">
        <v>0</v>
      </c>
      <c r="F38" s="361"/>
      <c r="G38" s="361"/>
      <c r="H38" s="361"/>
      <c r="I38" s="361"/>
      <c r="J38" s="361"/>
      <c r="K38" s="361"/>
      <c r="L38" s="361"/>
      <c r="M38" s="361"/>
      <c r="N38" s="361"/>
      <c r="O38" s="361"/>
      <c r="P38" s="361"/>
      <c r="Q38" s="361"/>
      <c r="R38" s="361"/>
      <c r="S38" s="361"/>
      <c r="T38" s="361"/>
      <c r="U38" s="361"/>
      <c r="V38" s="361"/>
      <c r="W38" s="361"/>
      <c r="X38" s="361"/>
      <c r="Y38" s="361"/>
      <c r="Z38" s="361"/>
      <c r="AA38" s="361"/>
      <c r="AB38" s="361"/>
      <c r="AC38" s="361"/>
      <c r="AD38" s="361"/>
      <c r="AE38" s="361"/>
      <c r="AF38" s="361"/>
      <c r="AG38" s="361"/>
      <c r="AH38" s="361"/>
      <c r="AI38" s="361"/>
      <c r="AJ38" s="361"/>
      <c r="AK38" s="361"/>
      <c r="AL38" s="361"/>
      <c r="AM38" s="361"/>
      <c r="AN38" s="361"/>
      <c r="AO38" s="361"/>
      <c r="AP38" s="564">
        <f t="shared" si="0"/>
        <v>0</v>
      </c>
      <c r="AQ38" s="564">
        <f t="shared" si="1"/>
        <v>0</v>
      </c>
      <c r="AR38" s="564">
        <f t="shared" si="2"/>
        <v>0</v>
      </c>
      <c r="AS38" s="568">
        <f t="shared" si="3"/>
        <v>0</v>
      </c>
    </row>
    <row r="39" spans="1:45" ht="15.75" hidden="1" customHeight="1">
      <c r="A39" s="303" t="s">
        <v>294</v>
      </c>
      <c r="B39" s="304" t="s">
        <v>295</v>
      </c>
      <c r="C39" s="305" t="s">
        <v>296</v>
      </c>
      <c r="D39" s="305" t="s">
        <v>43</v>
      </c>
      <c r="E39" s="326">
        <v>0</v>
      </c>
      <c r="F39" s="361"/>
      <c r="G39" s="361"/>
      <c r="H39" s="361"/>
      <c r="I39" s="361"/>
      <c r="J39" s="361"/>
      <c r="K39" s="361"/>
      <c r="L39" s="361"/>
      <c r="M39" s="361"/>
      <c r="N39" s="361"/>
      <c r="O39" s="361"/>
      <c r="P39" s="361"/>
      <c r="Q39" s="361"/>
      <c r="R39" s="361"/>
      <c r="S39" s="361"/>
      <c r="T39" s="361"/>
      <c r="U39" s="361"/>
      <c r="V39" s="361"/>
      <c r="W39" s="361"/>
      <c r="X39" s="361"/>
      <c r="Y39" s="361"/>
      <c r="Z39" s="361"/>
      <c r="AA39" s="361"/>
      <c r="AB39" s="361"/>
      <c r="AC39" s="361"/>
      <c r="AD39" s="361"/>
      <c r="AE39" s="361"/>
      <c r="AF39" s="361"/>
      <c r="AG39" s="361"/>
      <c r="AH39" s="361"/>
      <c r="AI39" s="361"/>
      <c r="AJ39" s="361"/>
      <c r="AK39" s="361"/>
      <c r="AL39" s="361"/>
      <c r="AM39" s="361"/>
      <c r="AN39" s="361"/>
      <c r="AO39" s="361"/>
      <c r="AP39" s="564">
        <f t="shared" si="0"/>
        <v>0</v>
      </c>
      <c r="AQ39" s="564">
        <f t="shared" si="1"/>
        <v>0</v>
      </c>
      <c r="AR39" s="564">
        <f t="shared" si="2"/>
        <v>0</v>
      </c>
      <c r="AS39" s="568">
        <f t="shared" si="3"/>
        <v>0</v>
      </c>
    </row>
    <row r="40" spans="1:45" ht="27.75" customHeight="1">
      <c r="A40" s="316" t="s">
        <v>297</v>
      </c>
      <c r="B40" s="317" t="s">
        <v>298</v>
      </c>
      <c r="C40" s="317" t="s">
        <v>299</v>
      </c>
      <c r="D40" s="317" t="s">
        <v>43</v>
      </c>
      <c r="E40" s="330">
        <f>E41+E43+E45</f>
        <v>0</v>
      </c>
      <c r="F40" s="330">
        <f t="shared" ref="F40:AO40" si="33">F41+F43+F45</f>
        <v>0</v>
      </c>
      <c r="G40" s="330">
        <f t="shared" ref="G40" si="34">G41+G43+G45</f>
        <v>0</v>
      </c>
      <c r="H40" s="330">
        <f t="shared" si="33"/>
        <v>0</v>
      </c>
      <c r="I40" s="330">
        <f t="shared" si="33"/>
        <v>0</v>
      </c>
      <c r="J40" s="330">
        <f t="shared" si="33"/>
        <v>0</v>
      </c>
      <c r="K40" s="330">
        <f t="shared" si="33"/>
        <v>0</v>
      </c>
      <c r="L40" s="330">
        <f t="shared" si="33"/>
        <v>0</v>
      </c>
      <c r="M40" s="330">
        <f t="shared" si="33"/>
        <v>0</v>
      </c>
      <c r="N40" s="330">
        <f t="shared" si="33"/>
        <v>0</v>
      </c>
      <c r="O40" s="330">
        <f t="shared" si="33"/>
        <v>0</v>
      </c>
      <c r="P40" s="330">
        <f t="shared" si="33"/>
        <v>0</v>
      </c>
      <c r="Q40" s="330">
        <f t="shared" si="33"/>
        <v>0</v>
      </c>
      <c r="R40" s="330">
        <f t="shared" si="33"/>
        <v>0</v>
      </c>
      <c r="S40" s="330">
        <f t="shared" si="33"/>
        <v>0</v>
      </c>
      <c r="T40" s="330">
        <f t="shared" ref="T40" si="35">T41+T43+T45</f>
        <v>0</v>
      </c>
      <c r="U40" s="330">
        <f t="shared" si="33"/>
        <v>0</v>
      </c>
      <c r="V40" s="330">
        <f t="shared" si="33"/>
        <v>0</v>
      </c>
      <c r="W40" s="330">
        <f t="shared" si="33"/>
        <v>0</v>
      </c>
      <c r="X40" s="330">
        <f t="shared" si="33"/>
        <v>0</v>
      </c>
      <c r="Y40" s="330">
        <f t="shared" ref="Y40" si="36">Y41+Y43+Y45</f>
        <v>0</v>
      </c>
      <c r="Z40" s="330">
        <f t="shared" si="33"/>
        <v>0</v>
      </c>
      <c r="AA40" s="330">
        <f t="shared" si="33"/>
        <v>0</v>
      </c>
      <c r="AB40" s="330">
        <f t="shared" si="33"/>
        <v>0</v>
      </c>
      <c r="AC40" s="330">
        <f t="shared" si="33"/>
        <v>0</v>
      </c>
      <c r="AD40" s="330">
        <f t="shared" si="33"/>
        <v>0</v>
      </c>
      <c r="AE40" s="330">
        <f t="shared" si="33"/>
        <v>0</v>
      </c>
      <c r="AF40" s="330">
        <f t="shared" si="33"/>
        <v>0</v>
      </c>
      <c r="AG40" s="330">
        <f t="shared" si="33"/>
        <v>0</v>
      </c>
      <c r="AH40" s="330">
        <f t="shared" si="33"/>
        <v>0</v>
      </c>
      <c r="AI40" s="330">
        <f t="shared" si="33"/>
        <v>0</v>
      </c>
      <c r="AJ40" s="330">
        <f t="shared" si="33"/>
        <v>0</v>
      </c>
      <c r="AK40" s="330">
        <f t="shared" si="33"/>
        <v>0</v>
      </c>
      <c r="AL40" s="330">
        <f t="shared" si="33"/>
        <v>0</v>
      </c>
      <c r="AM40" s="330">
        <f t="shared" si="33"/>
        <v>0</v>
      </c>
      <c r="AN40" s="330">
        <f t="shared" ref="AN40" si="37">AN41+AN43+AN45</f>
        <v>0</v>
      </c>
      <c r="AO40" s="330">
        <f t="shared" si="33"/>
        <v>0</v>
      </c>
      <c r="AP40" s="564">
        <f t="shared" si="0"/>
        <v>0</v>
      </c>
      <c r="AQ40" s="564">
        <f t="shared" si="1"/>
        <v>0</v>
      </c>
      <c r="AR40" s="564">
        <f t="shared" si="2"/>
        <v>0</v>
      </c>
      <c r="AS40" s="568">
        <f t="shared" si="3"/>
        <v>0</v>
      </c>
    </row>
    <row r="41" spans="1:45" ht="45" customHeight="1">
      <c r="A41" s="313" t="s">
        <v>300</v>
      </c>
      <c r="B41" s="314" t="s">
        <v>301</v>
      </c>
      <c r="C41" s="314" t="s">
        <v>58</v>
      </c>
      <c r="D41" s="314" t="s">
        <v>43</v>
      </c>
      <c r="E41" s="329">
        <f>E42</f>
        <v>0</v>
      </c>
      <c r="F41" s="329">
        <f t="shared" ref="F41:AO41" si="38">F42</f>
        <v>0</v>
      </c>
      <c r="G41" s="329">
        <f t="shared" si="38"/>
        <v>0</v>
      </c>
      <c r="H41" s="329">
        <f t="shared" si="38"/>
        <v>0</v>
      </c>
      <c r="I41" s="329">
        <f t="shared" si="38"/>
        <v>0</v>
      </c>
      <c r="J41" s="329">
        <f t="shared" si="38"/>
        <v>0</v>
      </c>
      <c r="K41" s="329">
        <f t="shared" si="38"/>
        <v>0</v>
      </c>
      <c r="L41" s="329">
        <f t="shared" si="38"/>
        <v>0</v>
      </c>
      <c r="M41" s="329">
        <f t="shared" si="38"/>
        <v>0</v>
      </c>
      <c r="N41" s="329">
        <f t="shared" si="38"/>
        <v>0</v>
      </c>
      <c r="O41" s="329">
        <f t="shared" si="38"/>
        <v>0</v>
      </c>
      <c r="P41" s="329">
        <f t="shared" si="38"/>
        <v>0</v>
      </c>
      <c r="Q41" s="329">
        <f t="shared" si="38"/>
        <v>0</v>
      </c>
      <c r="R41" s="329">
        <f t="shared" si="38"/>
        <v>0</v>
      </c>
      <c r="S41" s="329">
        <f t="shared" si="38"/>
        <v>0</v>
      </c>
      <c r="T41" s="329">
        <f t="shared" si="38"/>
        <v>0</v>
      </c>
      <c r="U41" s="329">
        <f t="shared" si="38"/>
        <v>0</v>
      </c>
      <c r="V41" s="329">
        <f t="shared" si="38"/>
        <v>0</v>
      </c>
      <c r="W41" s="329">
        <f t="shared" si="38"/>
        <v>0</v>
      </c>
      <c r="X41" s="329">
        <f t="shared" si="38"/>
        <v>0</v>
      </c>
      <c r="Y41" s="329">
        <f t="shared" si="38"/>
        <v>0</v>
      </c>
      <c r="Z41" s="329">
        <f t="shared" si="38"/>
        <v>0</v>
      </c>
      <c r="AA41" s="329">
        <f t="shared" si="38"/>
        <v>0</v>
      </c>
      <c r="AB41" s="329">
        <f t="shared" si="38"/>
        <v>0</v>
      </c>
      <c r="AC41" s="329">
        <f t="shared" si="38"/>
        <v>0</v>
      </c>
      <c r="AD41" s="329">
        <f t="shared" si="38"/>
        <v>0</v>
      </c>
      <c r="AE41" s="329">
        <f t="shared" si="38"/>
        <v>0</v>
      </c>
      <c r="AF41" s="329">
        <f t="shared" si="38"/>
        <v>0</v>
      </c>
      <c r="AG41" s="329">
        <f t="shared" si="38"/>
        <v>0</v>
      </c>
      <c r="AH41" s="329">
        <f t="shared" si="38"/>
        <v>0</v>
      </c>
      <c r="AI41" s="329">
        <f t="shared" si="38"/>
        <v>0</v>
      </c>
      <c r="AJ41" s="329">
        <f t="shared" si="38"/>
        <v>0</v>
      </c>
      <c r="AK41" s="329">
        <f t="shared" si="38"/>
        <v>0</v>
      </c>
      <c r="AL41" s="329">
        <f t="shared" si="38"/>
        <v>0</v>
      </c>
      <c r="AM41" s="329">
        <f t="shared" si="38"/>
        <v>0</v>
      </c>
      <c r="AN41" s="329">
        <f t="shared" si="38"/>
        <v>0</v>
      </c>
      <c r="AO41" s="329">
        <f t="shared" si="38"/>
        <v>0</v>
      </c>
      <c r="AP41" s="564">
        <f t="shared" si="0"/>
        <v>0</v>
      </c>
      <c r="AQ41" s="564">
        <f t="shared" si="1"/>
        <v>0</v>
      </c>
      <c r="AR41" s="564">
        <f t="shared" si="2"/>
        <v>0</v>
      </c>
      <c r="AS41" s="568">
        <f t="shared" si="3"/>
        <v>0</v>
      </c>
    </row>
    <row r="42" spans="1:45" ht="22.5" customHeight="1">
      <c r="A42" s="303" t="s">
        <v>634</v>
      </c>
      <c r="B42" s="304" t="s">
        <v>43</v>
      </c>
      <c r="C42" s="305" t="s">
        <v>58</v>
      </c>
      <c r="D42" s="305" t="s">
        <v>635</v>
      </c>
      <c r="E42" s="326">
        <f>ЦС!E121+ЦС!E136</f>
        <v>0</v>
      </c>
      <c r="F42" s="361"/>
      <c r="G42" s="361"/>
      <c r="H42" s="361"/>
      <c r="I42" s="361"/>
      <c r="J42" s="361"/>
      <c r="K42" s="361"/>
      <c r="L42" s="361"/>
      <c r="M42" s="361"/>
      <c r="N42" s="361"/>
      <c r="O42" s="361"/>
      <c r="P42" s="361"/>
      <c r="Q42" s="361"/>
      <c r="R42" s="361"/>
      <c r="S42" s="361"/>
      <c r="T42" s="361"/>
      <c r="U42" s="361"/>
      <c r="V42" s="361"/>
      <c r="W42" s="361"/>
      <c r="X42" s="361"/>
      <c r="Y42" s="361"/>
      <c r="Z42" s="361"/>
      <c r="AA42" s="361"/>
      <c r="AB42" s="361"/>
      <c r="AC42" s="361"/>
      <c r="AD42" s="361"/>
      <c r="AE42" s="361"/>
      <c r="AF42" s="361"/>
      <c r="AG42" s="361"/>
      <c r="AH42" s="361"/>
      <c r="AI42" s="361"/>
      <c r="AJ42" s="361"/>
      <c r="AK42" s="361"/>
      <c r="AL42" s="361"/>
      <c r="AM42" s="361"/>
      <c r="AN42" s="361"/>
      <c r="AO42" s="361"/>
      <c r="AP42" s="564">
        <f t="shared" si="0"/>
        <v>0</v>
      </c>
      <c r="AQ42" s="564">
        <f t="shared" si="1"/>
        <v>0</v>
      </c>
      <c r="AR42" s="564">
        <f t="shared" si="2"/>
        <v>0</v>
      </c>
      <c r="AS42" s="568">
        <f t="shared" si="3"/>
        <v>0</v>
      </c>
    </row>
    <row r="43" spans="1:45" ht="51" customHeight="1">
      <c r="A43" s="313" t="s">
        <v>302</v>
      </c>
      <c r="B43" s="314" t="s">
        <v>303</v>
      </c>
      <c r="C43" s="314" t="s">
        <v>59</v>
      </c>
      <c r="D43" s="314" t="s">
        <v>43</v>
      </c>
      <c r="E43" s="329">
        <f>E44</f>
        <v>0</v>
      </c>
      <c r="F43" s="329">
        <f t="shared" ref="F43:AO43" si="39">F44</f>
        <v>0</v>
      </c>
      <c r="G43" s="329">
        <f t="shared" si="39"/>
        <v>0</v>
      </c>
      <c r="H43" s="329">
        <f t="shared" si="39"/>
        <v>0</v>
      </c>
      <c r="I43" s="329">
        <f t="shared" si="39"/>
        <v>0</v>
      </c>
      <c r="J43" s="329">
        <f t="shared" si="39"/>
        <v>0</v>
      </c>
      <c r="K43" s="329">
        <f t="shared" si="39"/>
        <v>0</v>
      </c>
      <c r="L43" s="329">
        <f t="shared" si="39"/>
        <v>0</v>
      </c>
      <c r="M43" s="329">
        <f t="shared" si="39"/>
        <v>0</v>
      </c>
      <c r="N43" s="329">
        <f t="shared" si="39"/>
        <v>0</v>
      </c>
      <c r="O43" s="329">
        <f t="shared" si="39"/>
        <v>0</v>
      </c>
      <c r="P43" s="329">
        <f t="shared" si="39"/>
        <v>0</v>
      </c>
      <c r="Q43" s="329">
        <f t="shared" si="39"/>
        <v>0</v>
      </c>
      <c r="R43" s="329">
        <f t="shared" si="39"/>
        <v>0</v>
      </c>
      <c r="S43" s="329">
        <f t="shared" si="39"/>
        <v>0</v>
      </c>
      <c r="T43" s="329">
        <f t="shared" si="39"/>
        <v>0</v>
      </c>
      <c r="U43" s="329">
        <f t="shared" si="39"/>
        <v>0</v>
      </c>
      <c r="V43" s="329">
        <f t="shared" si="39"/>
        <v>0</v>
      </c>
      <c r="W43" s="329">
        <f t="shared" si="39"/>
        <v>0</v>
      </c>
      <c r="X43" s="329">
        <f t="shared" si="39"/>
        <v>0</v>
      </c>
      <c r="Y43" s="329">
        <f t="shared" si="39"/>
        <v>0</v>
      </c>
      <c r="Z43" s="329">
        <f t="shared" si="39"/>
        <v>0</v>
      </c>
      <c r="AA43" s="329">
        <f t="shared" si="39"/>
        <v>0</v>
      </c>
      <c r="AB43" s="329">
        <f t="shared" si="39"/>
        <v>0</v>
      </c>
      <c r="AC43" s="329">
        <f t="shared" si="39"/>
        <v>0</v>
      </c>
      <c r="AD43" s="329">
        <f t="shared" si="39"/>
        <v>0</v>
      </c>
      <c r="AE43" s="329">
        <f t="shared" si="39"/>
        <v>0</v>
      </c>
      <c r="AF43" s="329">
        <f t="shared" si="39"/>
        <v>0</v>
      </c>
      <c r="AG43" s="329">
        <f t="shared" si="39"/>
        <v>0</v>
      </c>
      <c r="AH43" s="329">
        <f t="shared" si="39"/>
        <v>0</v>
      </c>
      <c r="AI43" s="329">
        <f t="shared" si="39"/>
        <v>0</v>
      </c>
      <c r="AJ43" s="329">
        <f t="shared" si="39"/>
        <v>0</v>
      </c>
      <c r="AK43" s="329">
        <f t="shared" si="39"/>
        <v>0</v>
      </c>
      <c r="AL43" s="329">
        <f t="shared" si="39"/>
        <v>0</v>
      </c>
      <c r="AM43" s="329">
        <f t="shared" si="39"/>
        <v>0</v>
      </c>
      <c r="AN43" s="329">
        <f t="shared" si="39"/>
        <v>0</v>
      </c>
      <c r="AO43" s="329">
        <f t="shared" si="39"/>
        <v>0</v>
      </c>
      <c r="AP43" s="564">
        <f t="shared" si="0"/>
        <v>0</v>
      </c>
      <c r="AQ43" s="564">
        <f t="shared" si="1"/>
        <v>0</v>
      </c>
      <c r="AR43" s="564">
        <f t="shared" si="2"/>
        <v>0</v>
      </c>
      <c r="AS43" s="568">
        <f t="shared" si="3"/>
        <v>0</v>
      </c>
    </row>
    <row r="44" spans="1:45" ht="15.75" customHeight="1">
      <c r="A44" s="303" t="s">
        <v>634</v>
      </c>
      <c r="B44" s="304" t="s">
        <v>43</v>
      </c>
      <c r="C44" s="305" t="s">
        <v>59</v>
      </c>
      <c r="D44" s="305" t="s">
        <v>635</v>
      </c>
      <c r="E44" s="326">
        <f>ЦС!C149</f>
        <v>0</v>
      </c>
      <c r="F44" s="361"/>
      <c r="G44" s="361"/>
      <c r="H44" s="361"/>
      <c r="I44" s="361"/>
      <c r="J44" s="361"/>
      <c r="K44" s="361"/>
      <c r="L44" s="361"/>
      <c r="M44" s="361"/>
      <c r="N44" s="361"/>
      <c r="O44" s="361"/>
      <c r="P44" s="361"/>
      <c r="Q44" s="361"/>
      <c r="R44" s="361"/>
      <c r="S44" s="361"/>
      <c r="T44" s="361"/>
      <c r="U44" s="361"/>
      <c r="V44" s="361"/>
      <c r="W44" s="361"/>
      <c r="X44" s="361"/>
      <c r="Y44" s="361"/>
      <c r="Z44" s="361"/>
      <c r="AA44" s="361"/>
      <c r="AB44" s="361"/>
      <c r="AC44" s="361"/>
      <c r="AD44" s="361"/>
      <c r="AE44" s="361"/>
      <c r="AF44" s="361"/>
      <c r="AG44" s="361"/>
      <c r="AH44" s="361"/>
      <c r="AI44" s="361"/>
      <c r="AJ44" s="361"/>
      <c r="AK44" s="361"/>
      <c r="AL44" s="361"/>
      <c r="AM44" s="361"/>
      <c r="AN44" s="361"/>
      <c r="AO44" s="361"/>
      <c r="AP44" s="564">
        <f t="shared" si="0"/>
        <v>0</v>
      </c>
      <c r="AQ44" s="564">
        <f t="shared" si="1"/>
        <v>0</v>
      </c>
      <c r="AR44" s="564">
        <f t="shared" si="2"/>
        <v>0</v>
      </c>
      <c r="AS44" s="568">
        <f t="shared" si="3"/>
        <v>0</v>
      </c>
    </row>
    <row r="45" spans="1:45" ht="34.5" customHeight="1">
      <c r="A45" s="313" t="s">
        <v>304</v>
      </c>
      <c r="B45" s="314" t="s">
        <v>305</v>
      </c>
      <c r="C45" s="314" t="s">
        <v>66</v>
      </c>
      <c r="D45" s="314" t="s">
        <v>43</v>
      </c>
      <c r="E45" s="329">
        <f>E46+E47+E48+E49</f>
        <v>0</v>
      </c>
      <c r="F45" s="329">
        <f t="shared" ref="F45:AO45" si="40">F46+F47+F48+F49</f>
        <v>0</v>
      </c>
      <c r="G45" s="329">
        <f t="shared" ref="G45" si="41">G46+G47+G48+G49</f>
        <v>0</v>
      </c>
      <c r="H45" s="329">
        <f t="shared" si="40"/>
        <v>0</v>
      </c>
      <c r="I45" s="329">
        <f t="shared" si="40"/>
        <v>0</v>
      </c>
      <c r="J45" s="329">
        <f t="shared" si="40"/>
        <v>0</v>
      </c>
      <c r="K45" s="329">
        <f t="shared" si="40"/>
        <v>0</v>
      </c>
      <c r="L45" s="329">
        <f t="shared" si="40"/>
        <v>0</v>
      </c>
      <c r="M45" s="329">
        <f t="shared" si="40"/>
        <v>0</v>
      </c>
      <c r="N45" s="329">
        <f t="shared" si="40"/>
        <v>0</v>
      </c>
      <c r="O45" s="329">
        <f t="shared" si="40"/>
        <v>0</v>
      </c>
      <c r="P45" s="329">
        <f t="shared" si="40"/>
        <v>0</v>
      </c>
      <c r="Q45" s="329">
        <f t="shared" si="40"/>
        <v>0</v>
      </c>
      <c r="R45" s="329">
        <f t="shared" si="40"/>
        <v>0</v>
      </c>
      <c r="S45" s="329">
        <f t="shared" si="40"/>
        <v>0</v>
      </c>
      <c r="T45" s="329">
        <f t="shared" ref="T45" si="42">T46+T47+T48+T49</f>
        <v>0</v>
      </c>
      <c r="U45" s="329">
        <f t="shared" si="40"/>
        <v>0</v>
      </c>
      <c r="V45" s="329">
        <f t="shared" si="40"/>
        <v>0</v>
      </c>
      <c r="W45" s="329">
        <f t="shared" si="40"/>
        <v>0</v>
      </c>
      <c r="X45" s="329">
        <f t="shared" si="40"/>
        <v>0</v>
      </c>
      <c r="Y45" s="329">
        <f t="shared" ref="Y45" si="43">Y46+Y47+Y48+Y49</f>
        <v>0</v>
      </c>
      <c r="Z45" s="329">
        <f t="shared" si="40"/>
        <v>0</v>
      </c>
      <c r="AA45" s="329">
        <f t="shared" si="40"/>
        <v>0</v>
      </c>
      <c r="AB45" s="329">
        <f t="shared" si="40"/>
        <v>0</v>
      </c>
      <c r="AC45" s="329">
        <f t="shared" si="40"/>
        <v>0</v>
      </c>
      <c r="AD45" s="329">
        <f t="shared" si="40"/>
        <v>0</v>
      </c>
      <c r="AE45" s="329">
        <f t="shared" si="40"/>
        <v>0</v>
      </c>
      <c r="AF45" s="329">
        <f t="shared" si="40"/>
        <v>0</v>
      </c>
      <c r="AG45" s="329">
        <f t="shared" si="40"/>
        <v>0</v>
      </c>
      <c r="AH45" s="329">
        <f t="shared" si="40"/>
        <v>0</v>
      </c>
      <c r="AI45" s="329">
        <f t="shared" si="40"/>
        <v>0</v>
      </c>
      <c r="AJ45" s="329">
        <f t="shared" si="40"/>
        <v>0</v>
      </c>
      <c r="AK45" s="329">
        <f t="shared" si="40"/>
        <v>0</v>
      </c>
      <c r="AL45" s="329">
        <f t="shared" si="40"/>
        <v>0</v>
      </c>
      <c r="AM45" s="329">
        <f t="shared" si="40"/>
        <v>0</v>
      </c>
      <c r="AN45" s="329">
        <f t="shared" ref="AN45" si="44">AN46+AN47+AN48+AN49</f>
        <v>0</v>
      </c>
      <c r="AO45" s="329">
        <f t="shared" si="40"/>
        <v>0</v>
      </c>
      <c r="AP45" s="564">
        <f t="shared" si="0"/>
        <v>0</v>
      </c>
      <c r="AQ45" s="564">
        <f t="shared" si="1"/>
        <v>0</v>
      </c>
      <c r="AR45" s="564">
        <f t="shared" si="2"/>
        <v>0</v>
      </c>
      <c r="AS45" s="568">
        <f t="shared" si="3"/>
        <v>0</v>
      </c>
    </row>
    <row r="46" spans="1:45" ht="30" customHeight="1">
      <c r="A46" s="303" t="s">
        <v>634</v>
      </c>
      <c r="B46" s="304" t="s">
        <v>43</v>
      </c>
      <c r="C46" s="305" t="s">
        <v>66</v>
      </c>
      <c r="D46" s="305" t="s">
        <v>635</v>
      </c>
      <c r="E46" s="326">
        <f>ЦС!C162</f>
        <v>0</v>
      </c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361"/>
      <c r="S46" s="361"/>
      <c r="T46" s="361"/>
      <c r="U46" s="361"/>
      <c r="V46" s="361"/>
      <c r="W46" s="361"/>
      <c r="X46" s="361"/>
      <c r="Y46" s="361"/>
      <c r="Z46" s="361"/>
      <c r="AA46" s="361"/>
      <c r="AB46" s="361"/>
      <c r="AC46" s="361"/>
      <c r="AD46" s="361"/>
      <c r="AE46" s="361"/>
      <c r="AF46" s="361"/>
      <c r="AG46" s="361"/>
      <c r="AH46" s="361"/>
      <c r="AI46" s="361"/>
      <c r="AJ46" s="361"/>
      <c r="AK46" s="361"/>
      <c r="AL46" s="361"/>
      <c r="AM46" s="361"/>
      <c r="AN46" s="361"/>
      <c r="AO46" s="361"/>
      <c r="AP46" s="564">
        <f t="shared" si="0"/>
        <v>0</v>
      </c>
      <c r="AQ46" s="564">
        <f t="shared" si="1"/>
        <v>0</v>
      </c>
      <c r="AR46" s="564">
        <f t="shared" si="2"/>
        <v>0</v>
      </c>
      <c r="AS46" s="568">
        <f t="shared" si="3"/>
        <v>0</v>
      </c>
    </row>
    <row r="47" spans="1:45" ht="36.75" customHeight="1">
      <c r="A47" s="303" t="s">
        <v>636</v>
      </c>
      <c r="B47" s="304" t="s">
        <v>43</v>
      </c>
      <c r="C47" s="305" t="s">
        <v>66</v>
      </c>
      <c r="D47" s="305" t="s">
        <v>637</v>
      </c>
      <c r="E47" s="326">
        <f>ЦС!C173</f>
        <v>0</v>
      </c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1"/>
      <c r="AH47" s="361"/>
      <c r="AI47" s="361"/>
      <c r="AJ47" s="361"/>
      <c r="AK47" s="361"/>
      <c r="AL47" s="361"/>
      <c r="AM47" s="361"/>
      <c r="AN47" s="361"/>
      <c r="AO47" s="361"/>
      <c r="AP47" s="564">
        <f t="shared" si="0"/>
        <v>0</v>
      </c>
      <c r="AQ47" s="564">
        <f t="shared" si="1"/>
        <v>0</v>
      </c>
      <c r="AR47" s="564">
        <f t="shared" si="2"/>
        <v>0</v>
      </c>
      <c r="AS47" s="568">
        <f t="shared" si="3"/>
        <v>0</v>
      </c>
    </row>
    <row r="48" spans="1:45" ht="39" customHeight="1">
      <c r="A48" s="303" t="s">
        <v>638</v>
      </c>
      <c r="B48" s="304" t="s">
        <v>43</v>
      </c>
      <c r="C48" s="305" t="s">
        <v>66</v>
      </c>
      <c r="D48" s="305" t="s">
        <v>639</v>
      </c>
      <c r="E48" s="326">
        <f>ЦС!C184</f>
        <v>0</v>
      </c>
      <c r="F48" s="361"/>
      <c r="G48" s="361"/>
      <c r="H48" s="361"/>
      <c r="I48" s="361"/>
      <c r="J48" s="361"/>
      <c r="K48" s="361"/>
      <c r="L48" s="361"/>
      <c r="M48" s="361"/>
      <c r="N48" s="361"/>
      <c r="O48" s="361"/>
      <c r="P48" s="361"/>
      <c r="Q48" s="361"/>
      <c r="R48" s="361"/>
      <c r="S48" s="361"/>
      <c r="T48" s="361"/>
      <c r="U48" s="361"/>
      <c r="V48" s="361"/>
      <c r="W48" s="361"/>
      <c r="X48" s="361"/>
      <c r="Y48" s="361"/>
      <c r="Z48" s="361"/>
      <c r="AA48" s="361"/>
      <c r="AB48" s="361"/>
      <c r="AC48" s="361"/>
      <c r="AD48" s="361"/>
      <c r="AE48" s="361"/>
      <c r="AF48" s="361"/>
      <c r="AG48" s="361"/>
      <c r="AH48" s="361"/>
      <c r="AI48" s="361"/>
      <c r="AJ48" s="361"/>
      <c r="AK48" s="361"/>
      <c r="AL48" s="361"/>
      <c r="AM48" s="361"/>
      <c r="AN48" s="361"/>
      <c r="AO48" s="361"/>
      <c r="AP48" s="564">
        <f t="shared" si="0"/>
        <v>0</v>
      </c>
      <c r="AQ48" s="564">
        <f t="shared" si="1"/>
        <v>0</v>
      </c>
      <c r="AR48" s="564">
        <f t="shared" si="2"/>
        <v>0</v>
      </c>
      <c r="AS48" s="568">
        <f t="shared" si="3"/>
        <v>0</v>
      </c>
    </row>
    <row r="49" spans="1:45" ht="24.75" customHeight="1">
      <c r="A49" s="303" t="s">
        <v>640</v>
      </c>
      <c r="B49" s="304" t="s">
        <v>43</v>
      </c>
      <c r="C49" s="305" t="s">
        <v>66</v>
      </c>
      <c r="D49" s="305" t="s">
        <v>641</v>
      </c>
      <c r="E49" s="326">
        <f>ЦС!C195</f>
        <v>0</v>
      </c>
      <c r="F49" s="361"/>
      <c r="G49" s="361"/>
      <c r="H49" s="361"/>
      <c r="I49" s="361"/>
      <c r="J49" s="361"/>
      <c r="K49" s="361"/>
      <c r="L49" s="361"/>
      <c r="M49" s="361"/>
      <c r="N49" s="361"/>
      <c r="O49" s="361"/>
      <c r="P49" s="361"/>
      <c r="Q49" s="361"/>
      <c r="R49" s="361"/>
      <c r="S49" s="361"/>
      <c r="T49" s="361"/>
      <c r="U49" s="361"/>
      <c r="V49" s="361"/>
      <c r="W49" s="361"/>
      <c r="X49" s="361"/>
      <c r="Y49" s="361"/>
      <c r="Z49" s="361"/>
      <c r="AA49" s="361"/>
      <c r="AB49" s="361"/>
      <c r="AC49" s="361"/>
      <c r="AD49" s="361"/>
      <c r="AE49" s="361"/>
      <c r="AF49" s="361"/>
      <c r="AG49" s="361"/>
      <c r="AH49" s="361"/>
      <c r="AI49" s="361"/>
      <c r="AJ49" s="361"/>
      <c r="AK49" s="361"/>
      <c r="AL49" s="361"/>
      <c r="AM49" s="361"/>
      <c r="AN49" s="361"/>
      <c r="AO49" s="361"/>
      <c r="AP49" s="564">
        <f t="shared" si="0"/>
        <v>0</v>
      </c>
      <c r="AQ49" s="564">
        <f t="shared" si="1"/>
        <v>0</v>
      </c>
      <c r="AR49" s="564">
        <f t="shared" si="2"/>
        <v>0</v>
      </c>
      <c r="AS49" s="568">
        <f t="shared" si="3"/>
        <v>0</v>
      </c>
    </row>
    <row r="50" spans="1:45" ht="38.25" hidden="1" customHeight="1">
      <c r="A50" s="311" t="s">
        <v>306</v>
      </c>
      <c r="B50" s="312" t="s">
        <v>307</v>
      </c>
      <c r="C50" s="312" t="s">
        <v>43</v>
      </c>
      <c r="D50" s="312" t="s">
        <v>43</v>
      </c>
      <c r="E50" s="328">
        <f>E51</f>
        <v>0</v>
      </c>
      <c r="F50" s="361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  <c r="R50" s="361"/>
      <c r="S50" s="361"/>
      <c r="T50" s="361"/>
      <c r="U50" s="361"/>
      <c r="V50" s="361"/>
      <c r="W50" s="361"/>
      <c r="X50" s="361"/>
      <c r="Y50" s="361"/>
      <c r="Z50" s="361"/>
      <c r="AA50" s="361"/>
      <c r="AB50" s="361"/>
      <c r="AC50" s="361"/>
      <c r="AD50" s="361"/>
      <c r="AE50" s="361"/>
      <c r="AF50" s="361"/>
      <c r="AG50" s="361"/>
      <c r="AH50" s="361"/>
      <c r="AI50" s="361"/>
      <c r="AJ50" s="361"/>
      <c r="AK50" s="361"/>
      <c r="AL50" s="361"/>
      <c r="AM50" s="361"/>
      <c r="AN50" s="361"/>
      <c r="AO50" s="361"/>
      <c r="AP50" s="564">
        <f t="shared" si="0"/>
        <v>0</v>
      </c>
      <c r="AQ50" s="564">
        <f t="shared" si="1"/>
        <v>0</v>
      </c>
      <c r="AR50" s="564">
        <f t="shared" si="2"/>
        <v>0</v>
      </c>
      <c r="AS50" s="568">
        <f t="shared" si="3"/>
        <v>0</v>
      </c>
    </row>
    <row r="51" spans="1:45" ht="48" hidden="1" customHeight="1">
      <c r="A51" s="303" t="s">
        <v>308</v>
      </c>
      <c r="B51" s="304" t="s">
        <v>309</v>
      </c>
      <c r="C51" s="305" t="s">
        <v>310</v>
      </c>
      <c r="D51" s="305" t="s">
        <v>43</v>
      </c>
      <c r="E51" s="326">
        <v>0</v>
      </c>
      <c r="F51" s="361"/>
      <c r="G51" s="361"/>
      <c r="H51" s="361"/>
      <c r="I51" s="361"/>
      <c r="J51" s="361"/>
      <c r="K51" s="361"/>
      <c r="L51" s="361"/>
      <c r="M51" s="361"/>
      <c r="N51" s="361"/>
      <c r="O51" s="361"/>
      <c r="P51" s="361"/>
      <c r="Q51" s="361"/>
      <c r="R51" s="361"/>
      <c r="S51" s="361"/>
      <c r="T51" s="361"/>
      <c r="U51" s="361"/>
      <c r="V51" s="361"/>
      <c r="W51" s="361"/>
      <c r="X51" s="361"/>
      <c r="Y51" s="361"/>
      <c r="Z51" s="361"/>
      <c r="AA51" s="361"/>
      <c r="AB51" s="361"/>
      <c r="AC51" s="361"/>
      <c r="AD51" s="361"/>
      <c r="AE51" s="361"/>
      <c r="AF51" s="361"/>
      <c r="AG51" s="361"/>
      <c r="AH51" s="361"/>
      <c r="AI51" s="361"/>
      <c r="AJ51" s="361"/>
      <c r="AK51" s="361"/>
      <c r="AL51" s="361"/>
      <c r="AM51" s="361"/>
      <c r="AN51" s="361"/>
      <c r="AO51" s="361"/>
      <c r="AP51" s="564">
        <f t="shared" si="0"/>
        <v>0</v>
      </c>
      <c r="AQ51" s="564">
        <f t="shared" si="1"/>
        <v>0</v>
      </c>
      <c r="AR51" s="564">
        <f t="shared" si="2"/>
        <v>0</v>
      </c>
      <c r="AS51" s="568">
        <f t="shared" si="3"/>
        <v>0</v>
      </c>
    </row>
    <row r="52" spans="1:45" ht="36.75" customHeight="1">
      <c r="A52" s="311" t="s">
        <v>311</v>
      </c>
      <c r="B52" s="312" t="s">
        <v>312</v>
      </c>
      <c r="C52" s="312" t="s">
        <v>43</v>
      </c>
      <c r="D52" s="312" t="s">
        <v>43</v>
      </c>
      <c r="E52" s="328">
        <f>E53</f>
        <v>0</v>
      </c>
      <c r="F52" s="328">
        <f t="shared" ref="F52:AO52" si="45">F53</f>
        <v>0</v>
      </c>
      <c r="G52" s="328">
        <f t="shared" si="45"/>
        <v>0</v>
      </c>
      <c r="H52" s="328">
        <f t="shared" si="45"/>
        <v>0</v>
      </c>
      <c r="I52" s="328">
        <f t="shared" si="45"/>
        <v>0</v>
      </c>
      <c r="J52" s="328">
        <f t="shared" si="45"/>
        <v>0</v>
      </c>
      <c r="K52" s="328">
        <f t="shared" si="45"/>
        <v>0</v>
      </c>
      <c r="L52" s="328">
        <f t="shared" si="45"/>
        <v>0</v>
      </c>
      <c r="M52" s="328">
        <f t="shared" si="45"/>
        <v>0</v>
      </c>
      <c r="N52" s="328">
        <f t="shared" si="45"/>
        <v>0</v>
      </c>
      <c r="O52" s="328">
        <f t="shared" si="45"/>
        <v>0</v>
      </c>
      <c r="P52" s="328">
        <f t="shared" si="45"/>
        <v>0</v>
      </c>
      <c r="Q52" s="328">
        <f t="shared" si="45"/>
        <v>0</v>
      </c>
      <c r="R52" s="328">
        <f t="shared" si="45"/>
        <v>0</v>
      </c>
      <c r="S52" s="328">
        <f t="shared" si="45"/>
        <v>0</v>
      </c>
      <c r="T52" s="328">
        <f t="shared" si="45"/>
        <v>0</v>
      </c>
      <c r="U52" s="328">
        <f t="shared" si="45"/>
        <v>0</v>
      </c>
      <c r="V52" s="328">
        <f t="shared" si="45"/>
        <v>0</v>
      </c>
      <c r="W52" s="328">
        <f t="shared" si="45"/>
        <v>0</v>
      </c>
      <c r="X52" s="328">
        <f t="shared" si="45"/>
        <v>0</v>
      </c>
      <c r="Y52" s="328">
        <f t="shared" si="45"/>
        <v>0</v>
      </c>
      <c r="Z52" s="328">
        <f t="shared" si="45"/>
        <v>0</v>
      </c>
      <c r="AA52" s="328">
        <f t="shared" si="45"/>
        <v>0</v>
      </c>
      <c r="AB52" s="328">
        <f t="shared" si="45"/>
        <v>0</v>
      </c>
      <c r="AC52" s="328">
        <f t="shared" si="45"/>
        <v>0</v>
      </c>
      <c r="AD52" s="328">
        <f t="shared" si="45"/>
        <v>0</v>
      </c>
      <c r="AE52" s="328">
        <f t="shared" si="45"/>
        <v>0</v>
      </c>
      <c r="AF52" s="328">
        <f t="shared" si="45"/>
        <v>0</v>
      </c>
      <c r="AG52" s="328">
        <f t="shared" si="45"/>
        <v>0</v>
      </c>
      <c r="AH52" s="328">
        <f t="shared" si="45"/>
        <v>0</v>
      </c>
      <c r="AI52" s="328">
        <f t="shared" si="45"/>
        <v>0</v>
      </c>
      <c r="AJ52" s="328">
        <f t="shared" si="45"/>
        <v>0</v>
      </c>
      <c r="AK52" s="328">
        <f t="shared" si="45"/>
        <v>0</v>
      </c>
      <c r="AL52" s="328">
        <f t="shared" si="45"/>
        <v>0</v>
      </c>
      <c r="AM52" s="328">
        <f t="shared" si="45"/>
        <v>0</v>
      </c>
      <c r="AN52" s="328">
        <f t="shared" si="45"/>
        <v>0</v>
      </c>
      <c r="AO52" s="328">
        <f t="shared" si="45"/>
        <v>0</v>
      </c>
      <c r="AP52" s="564">
        <f t="shared" si="0"/>
        <v>0</v>
      </c>
      <c r="AQ52" s="564">
        <f t="shared" si="1"/>
        <v>0</v>
      </c>
      <c r="AR52" s="564">
        <f t="shared" si="2"/>
        <v>0</v>
      </c>
      <c r="AS52" s="568">
        <f t="shared" si="3"/>
        <v>0</v>
      </c>
    </row>
    <row r="53" spans="1:45" ht="64.5" customHeight="1">
      <c r="A53" s="313" t="s">
        <v>313</v>
      </c>
      <c r="B53" s="314" t="s">
        <v>314</v>
      </c>
      <c r="C53" s="314" t="s">
        <v>173</v>
      </c>
      <c r="D53" s="314" t="s">
        <v>43</v>
      </c>
      <c r="E53" s="329">
        <f>E54+E55</f>
        <v>0</v>
      </c>
      <c r="F53" s="329">
        <f t="shared" ref="F53:AO53" si="46">F54+F55</f>
        <v>0</v>
      </c>
      <c r="G53" s="329">
        <f t="shared" ref="G53" si="47">G54+G55</f>
        <v>0</v>
      </c>
      <c r="H53" s="329">
        <f t="shared" si="46"/>
        <v>0</v>
      </c>
      <c r="I53" s="329">
        <f t="shared" si="46"/>
        <v>0</v>
      </c>
      <c r="J53" s="329">
        <f t="shared" si="46"/>
        <v>0</v>
      </c>
      <c r="K53" s="329">
        <f t="shared" si="46"/>
        <v>0</v>
      </c>
      <c r="L53" s="329">
        <f t="shared" si="46"/>
        <v>0</v>
      </c>
      <c r="M53" s="329">
        <f t="shared" si="46"/>
        <v>0</v>
      </c>
      <c r="N53" s="329">
        <f t="shared" si="46"/>
        <v>0</v>
      </c>
      <c r="O53" s="329">
        <f t="shared" si="46"/>
        <v>0</v>
      </c>
      <c r="P53" s="329">
        <f t="shared" si="46"/>
        <v>0</v>
      </c>
      <c r="Q53" s="329">
        <f t="shared" si="46"/>
        <v>0</v>
      </c>
      <c r="R53" s="329">
        <f t="shared" si="46"/>
        <v>0</v>
      </c>
      <c r="S53" s="329">
        <f t="shared" si="46"/>
        <v>0</v>
      </c>
      <c r="T53" s="329">
        <f t="shared" ref="T53" si="48">T54+T55</f>
        <v>0</v>
      </c>
      <c r="U53" s="329">
        <f t="shared" si="46"/>
        <v>0</v>
      </c>
      <c r="V53" s="329">
        <f t="shared" si="46"/>
        <v>0</v>
      </c>
      <c r="W53" s="329">
        <f t="shared" si="46"/>
        <v>0</v>
      </c>
      <c r="X53" s="329">
        <f t="shared" si="46"/>
        <v>0</v>
      </c>
      <c r="Y53" s="329">
        <f t="shared" ref="Y53" si="49">Y54+Y55</f>
        <v>0</v>
      </c>
      <c r="Z53" s="329">
        <f t="shared" si="46"/>
        <v>0</v>
      </c>
      <c r="AA53" s="329">
        <f t="shared" si="46"/>
        <v>0</v>
      </c>
      <c r="AB53" s="329">
        <f t="shared" si="46"/>
        <v>0</v>
      </c>
      <c r="AC53" s="329">
        <f t="shared" si="46"/>
        <v>0</v>
      </c>
      <c r="AD53" s="329">
        <f t="shared" si="46"/>
        <v>0</v>
      </c>
      <c r="AE53" s="329">
        <f t="shared" si="46"/>
        <v>0</v>
      </c>
      <c r="AF53" s="329">
        <f t="shared" si="46"/>
        <v>0</v>
      </c>
      <c r="AG53" s="329">
        <f t="shared" si="46"/>
        <v>0</v>
      </c>
      <c r="AH53" s="329">
        <f t="shared" si="46"/>
        <v>0</v>
      </c>
      <c r="AI53" s="329">
        <f t="shared" si="46"/>
        <v>0</v>
      </c>
      <c r="AJ53" s="329">
        <f t="shared" si="46"/>
        <v>0</v>
      </c>
      <c r="AK53" s="329">
        <f t="shared" si="46"/>
        <v>0</v>
      </c>
      <c r="AL53" s="329">
        <f t="shared" si="46"/>
        <v>0</v>
      </c>
      <c r="AM53" s="329">
        <f t="shared" si="46"/>
        <v>0</v>
      </c>
      <c r="AN53" s="329">
        <f t="shared" ref="AN53" si="50">AN54+AN55</f>
        <v>0</v>
      </c>
      <c r="AO53" s="329">
        <f t="shared" si="46"/>
        <v>0</v>
      </c>
      <c r="AP53" s="564">
        <f t="shared" si="0"/>
        <v>0</v>
      </c>
      <c r="AQ53" s="564">
        <f t="shared" si="1"/>
        <v>0</v>
      </c>
      <c r="AR53" s="564">
        <f t="shared" si="2"/>
        <v>0</v>
      </c>
      <c r="AS53" s="568">
        <f t="shared" si="3"/>
        <v>0</v>
      </c>
    </row>
    <row r="54" spans="1:45" ht="26.25" customHeight="1">
      <c r="A54" s="303" t="s">
        <v>644</v>
      </c>
      <c r="B54" s="304" t="s">
        <v>43</v>
      </c>
      <c r="C54" s="305" t="s">
        <v>173</v>
      </c>
      <c r="D54" s="305" t="s">
        <v>643</v>
      </c>
      <c r="E54" s="326">
        <f>ЦС!E207</f>
        <v>0</v>
      </c>
      <c r="F54" s="361"/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361"/>
      <c r="AB54" s="361"/>
      <c r="AC54" s="361"/>
      <c r="AD54" s="361"/>
      <c r="AE54" s="361"/>
      <c r="AF54" s="361"/>
      <c r="AG54" s="361"/>
      <c r="AH54" s="361"/>
      <c r="AI54" s="361"/>
      <c r="AJ54" s="361"/>
      <c r="AK54" s="361"/>
      <c r="AL54" s="361"/>
      <c r="AM54" s="361"/>
      <c r="AN54" s="361"/>
      <c r="AO54" s="361"/>
      <c r="AP54" s="564">
        <f t="shared" si="0"/>
        <v>0</v>
      </c>
      <c r="AQ54" s="564">
        <f t="shared" si="1"/>
        <v>0</v>
      </c>
      <c r="AR54" s="564">
        <f t="shared" si="2"/>
        <v>0</v>
      </c>
      <c r="AS54" s="568">
        <f t="shared" si="3"/>
        <v>0</v>
      </c>
    </row>
    <row r="55" spans="1:45" ht="33" customHeight="1">
      <c r="A55" s="303" t="s">
        <v>645</v>
      </c>
      <c r="B55" s="304" t="s">
        <v>43</v>
      </c>
      <c r="C55" s="305" t="s">
        <v>173</v>
      </c>
      <c r="D55" s="305" t="s">
        <v>642</v>
      </c>
      <c r="E55" s="326">
        <f>ЦС!E216</f>
        <v>0</v>
      </c>
      <c r="F55" s="361"/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61"/>
      <c r="R55" s="361"/>
      <c r="S55" s="361"/>
      <c r="T55" s="361"/>
      <c r="U55" s="361"/>
      <c r="V55" s="361"/>
      <c r="W55" s="361"/>
      <c r="X55" s="361"/>
      <c r="Y55" s="361"/>
      <c r="Z55" s="361"/>
      <c r="AA55" s="361"/>
      <c r="AB55" s="361"/>
      <c r="AC55" s="361"/>
      <c r="AD55" s="361"/>
      <c r="AE55" s="361"/>
      <c r="AF55" s="361"/>
      <c r="AG55" s="361"/>
      <c r="AH55" s="361"/>
      <c r="AI55" s="361"/>
      <c r="AJ55" s="361"/>
      <c r="AK55" s="361"/>
      <c r="AL55" s="361"/>
      <c r="AM55" s="361"/>
      <c r="AN55" s="361"/>
      <c r="AO55" s="361"/>
      <c r="AP55" s="564">
        <f t="shared" si="0"/>
        <v>0</v>
      </c>
      <c r="AQ55" s="564">
        <f t="shared" si="1"/>
        <v>0</v>
      </c>
      <c r="AR55" s="564">
        <f t="shared" si="2"/>
        <v>0</v>
      </c>
      <c r="AS55" s="568">
        <f t="shared" si="3"/>
        <v>0</v>
      </c>
    </row>
    <row r="56" spans="1:45" ht="25.5" customHeight="1">
      <c r="A56" s="311" t="s">
        <v>315</v>
      </c>
      <c r="B56" s="312" t="s">
        <v>316</v>
      </c>
      <c r="C56" s="312" t="s">
        <v>43</v>
      </c>
      <c r="D56" s="312" t="s">
        <v>43</v>
      </c>
      <c r="E56" s="328">
        <f>E59+E64+E80</f>
        <v>5870834.04</v>
      </c>
      <c r="F56" s="328">
        <f t="shared" ref="F56:AO56" si="51">F59+F64+F80</f>
        <v>0</v>
      </c>
      <c r="G56" s="328">
        <f t="shared" ref="G56" si="52">G59+G64+G80</f>
        <v>2526600</v>
      </c>
      <c r="H56" s="328">
        <f t="shared" si="51"/>
        <v>0</v>
      </c>
      <c r="I56" s="328">
        <f t="shared" si="51"/>
        <v>0</v>
      </c>
      <c r="J56" s="328">
        <f t="shared" si="51"/>
        <v>0</v>
      </c>
      <c r="K56" s="328">
        <f t="shared" si="51"/>
        <v>0</v>
      </c>
      <c r="L56" s="328">
        <f t="shared" si="51"/>
        <v>0</v>
      </c>
      <c r="M56" s="328">
        <f t="shared" si="51"/>
        <v>0</v>
      </c>
      <c r="N56" s="328">
        <f t="shared" si="51"/>
        <v>0</v>
      </c>
      <c r="O56" s="328">
        <f t="shared" si="51"/>
        <v>0</v>
      </c>
      <c r="P56" s="328">
        <f t="shared" si="51"/>
        <v>0</v>
      </c>
      <c r="Q56" s="328">
        <f t="shared" si="51"/>
        <v>0</v>
      </c>
      <c r="R56" s="328">
        <f t="shared" si="51"/>
        <v>0</v>
      </c>
      <c r="S56" s="328">
        <f t="shared" si="51"/>
        <v>0</v>
      </c>
      <c r="T56" s="328">
        <f t="shared" ref="T56" si="53">T59+T64+T80</f>
        <v>0</v>
      </c>
      <c r="U56" s="328">
        <f t="shared" si="51"/>
        <v>586231.64</v>
      </c>
      <c r="V56" s="328">
        <f t="shared" si="51"/>
        <v>0</v>
      </c>
      <c r="W56" s="328">
        <f t="shared" si="51"/>
        <v>192548</v>
      </c>
      <c r="X56" s="328">
        <f t="shared" si="51"/>
        <v>2223000</v>
      </c>
      <c r="Y56" s="328">
        <f t="shared" ref="Y56" si="54">Y59+Y64+Y80</f>
        <v>0</v>
      </c>
      <c r="Z56" s="328">
        <f t="shared" si="51"/>
        <v>0</v>
      </c>
      <c r="AA56" s="328">
        <f t="shared" si="51"/>
        <v>0</v>
      </c>
      <c r="AB56" s="328">
        <f t="shared" si="51"/>
        <v>0</v>
      </c>
      <c r="AC56" s="328">
        <f t="shared" si="51"/>
        <v>0</v>
      </c>
      <c r="AD56" s="328">
        <f t="shared" si="51"/>
        <v>9560</v>
      </c>
      <c r="AE56" s="328">
        <f t="shared" si="51"/>
        <v>0</v>
      </c>
      <c r="AF56" s="328">
        <f t="shared" si="51"/>
        <v>0</v>
      </c>
      <c r="AG56" s="328">
        <f t="shared" si="51"/>
        <v>0</v>
      </c>
      <c r="AH56" s="328">
        <f t="shared" si="51"/>
        <v>0</v>
      </c>
      <c r="AI56" s="328">
        <f t="shared" si="51"/>
        <v>0</v>
      </c>
      <c r="AJ56" s="328">
        <f t="shared" si="51"/>
        <v>1400</v>
      </c>
      <c r="AK56" s="328">
        <f t="shared" si="51"/>
        <v>0</v>
      </c>
      <c r="AL56" s="328">
        <f t="shared" si="51"/>
        <v>160000</v>
      </c>
      <c r="AM56" s="328">
        <f t="shared" si="51"/>
        <v>171494.39999999999</v>
      </c>
      <c r="AN56" s="328">
        <f t="shared" ref="AN56" si="55">AN59+AN64+AN80</f>
        <v>0</v>
      </c>
      <c r="AO56" s="328">
        <f t="shared" si="51"/>
        <v>0</v>
      </c>
      <c r="AP56" s="564">
        <f t="shared" si="0"/>
        <v>3001779.64</v>
      </c>
      <c r="AQ56" s="564">
        <f t="shared" si="1"/>
        <v>2526600</v>
      </c>
      <c r="AR56" s="564">
        <f t="shared" si="2"/>
        <v>342454.4</v>
      </c>
      <c r="AS56" s="568">
        <f t="shared" si="3"/>
        <v>0</v>
      </c>
    </row>
    <row r="57" spans="1:45" ht="46.8" hidden="1">
      <c r="A57" s="303" t="s">
        <v>317</v>
      </c>
      <c r="B57" s="304" t="s">
        <v>318</v>
      </c>
      <c r="C57" s="305" t="s">
        <v>319</v>
      </c>
      <c r="D57" s="305" t="s">
        <v>43</v>
      </c>
      <c r="E57" s="326" t="e">
        <f>#REF!+#REF!</f>
        <v>#REF!</v>
      </c>
      <c r="F57" s="326" t="e">
        <f>#REF!+#REF!</f>
        <v>#REF!</v>
      </c>
      <c r="G57" s="326" t="e">
        <f>#REF!+#REF!</f>
        <v>#REF!</v>
      </c>
      <c r="H57" s="326" t="e">
        <f>#REF!+#REF!</f>
        <v>#REF!</v>
      </c>
      <c r="I57" s="326" t="e">
        <f>#REF!+#REF!</f>
        <v>#REF!</v>
      </c>
      <c r="J57" s="326" t="e">
        <f>#REF!+#REF!</f>
        <v>#REF!</v>
      </c>
      <c r="K57" s="326" t="e">
        <f>#REF!+#REF!</f>
        <v>#REF!</v>
      </c>
      <c r="L57" s="326" t="e">
        <f>#REF!+#REF!</f>
        <v>#REF!</v>
      </c>
      <c r="M57" s="326" t="e">
        <f>#REF!+#REF!</f>
        <v>#REF!</v>
      </c>
      <c r="N57" s="326" t="e">
        <f>#REF!+#REF!</f>
        <v>#REF!</v>
      </c>
      <c r="O57" s="326" t="e">
        <f>#REF!+#REF!</f>
        <v>#REF!</v>
      </c>
      <c r="P57" s="326" t="e">
        <f>#REF!+#REF!</f>
        <v>#REF!</v>
      </c>
      <c r="Q57" s="326" t="e">
        <f>#REF!+#REF!</f>
        <v>#REF!</v>
      </c>
      <c r="R57" s="326" t="e">
        <f>#REF!+#REF!</f>
        <v>#REF!</v>
      </c>
      <c r="S57" s="326" t="e">
        <f>#REF!+#REF!</f>
        <v>#REF!</v>
      </c>
      <c r="T57" s="326" t="e">
        <f>#REF!+#REF!</f>
        <v>#REF!</v>
      </c>
      <c r="U57" s="326" t="e">
        <f>#REF!+#REF!</f>
        <v>#REF!</v>
      </c>
      <c r="V57" s="326" t="e">
        <f>#REF!+#REF!</f>
        <v>#REF!</v>
      </c>
      <c r="W57" s="326" t="e">
        <f>#REF!+#REF!</f>
        <v>#REF!</v>
      </c>
      <c r="X57" s="326" t="e">
        <f>#REF!+#REF!</f>
        <v>#REF!</v>
      </c>
      <c r="Y57" s="326" t="e">
        <f>#REF!+#REF!</f>
        <v>#REF!</v>
      </c>
      <c r="Z57" s="326" t="e">
        <f>#REF!+#REF!</f>
        <v>#REF!</v>
      </c>
      <c r="AA57" s="326" t="e">
        <f>#REF!+#REF!</f>
        <v>#REF!</v>
      </c>
      <c r="AB57" s="326" t="e">
        <f>#REF!+#REF!</f>
        <v>#REF!</v>
      </c>
      <c r="AC57" s="326" t="e">
        <f>#REF!+#REF!</f>
        <v>#REF!</v>
      </c>
      <c r="AD57" s="326" t="e">
        <f>#REF!+#REF!</f>
        <v>#REF!</v>
      </c>
      <c r="AE57" s="326" t="e">
        <f>#REF!+#REF!</f>
        <v>#REF!</v>
      </c>
      <c r="AF57" s="326" t="e">
        <f>#REF!+#REF!</f>
        <v>#REF!</v>
      </c>
      <c r="AG57" s="326" t="e">
        <f>#REF!+#REF!</f>
        <v>#REF!</v>
      </c>
      <c r="AH57" s="326" t="e">
        <f>#REF!+#REF!</f>
        <v>#REF!</v>
      </c>
      <c r="AI57" s="326" t="e">
        <f>#REF!+#REF!</f>
        <v>#REF!</v>
      </c>
      <c r="AJ57" s="326" t="e">
        <f>#REF!+#REF!</f>
        <v>#REF!</v>
      </c>
      <c r="AK57" s="326" t="e">
        <f>#REF!+#REF!</f>
        <v>#REF!</v>
      </c>
      <c r="AL57" s="326" t="e">
        <f>#REF!+#REF!</f>
        <v>#REF!</v>
      </c>
      <c r="AM57" s="326" t="e">
        <f>#REF!+#REF!</f>
        <v>#REF!</v>
      </c>
      <c r="AN57" s="326" t="e">
        <f>#REF!+#REF!</f>
        <v>#REF!</v>
      </c>
      <c r="AO57" s="326" t="e">
        <f>#REF!+#REF!</f>
        <v>#REF!</v>
      </c>
      <c r="AP57" s="564" t="e">
        <f t="shared" si="0"/>
        <v>#REF!</v>
      </c>
      <c r="AQ57" s="564" t="e">
        <f t="shared" si="1"/>
        <v>#REF!</v>
      </c>
      <c r="AR57" s="564" t="e">
        <f t="shared" si="2"/>
        <v>#REF!</v>
      </c>
      <c r="AS57" s="568" t="e">
        <f t="shared" si="3"/>
        <v>#REF!</v>
      </c>
    </row>
    <row r="58" spans="1:45" ht="31.2" hidden="1">
      <c r="A58" s="303" t="s">
        <v>320</v>
      </c>
      <c r="B58" s="304" t="s">
        <v>321</v>
      </c>
      <c r="C58" s="305" t="s">
        <v>185</v>
      </c>
      <c r="D58" s="305" t="s">
        <v>43</v>
      </c>
      <c r="E58" s="326" t="e">
        <f>#REF!+#REF!</f>
        <v>#REF!</v>
      </c>
      <c r="F58" s="326" t="e">
        <f>#REF!+#REF!</f>
        <v>#REF!</v>
      </c>
      <c r="G58" s="326" t="e">
        <f>#REF!+#REF!</f>
        <v>#REF!</v>
      </c>
      <c r="H58" s="326" t="e">
        <f>#REF!+#REF!</f>
        <v>#REF!</v>
      </c>
      <c r="I58" s="326" t="e">
        <f>#REF!+#REF!</f>
        <v>#REF!</v>
      </c>
      <c r="J58" s="326" t="e">
        <f>#REF!+#REF!</f>
        <v>#REF!</v>
      </c>
      <c r="K58" s="326" t="e">
        <f>#REF!+#REF!</f>
        <v>#REF!</v>
      </c>
      <c r="L58" s="326" t="e">
        <f>#REF!+#REF!</f>
        <v>#REF!</v>
      </c>
      <c r="M58" s="326" t="e">
        <f>#REF!+#REF!</f>
        <v>#REF!</v>
      </c>
      <c r="N58" s="326" t="e">
        <f>#REF!+#REF!</f>
        <v>#REF!</v>
      </c>
      <c r="O58" s="326" t="e">
        <f>#REF!+#REF!</f>
        <v>#REF!</v>
      </c>
      <c r="P58" s="326" t="e">
        <f>#REF!+#REF!</f>
        <v>#REF!</v>
      </c>
      <c r="Q58" s="326" t="e">
        <f>#REF!+#REF!</f>
        <v>#REF!</v>
      </c>
      <c r="R58" s="326" t="e">
        <f>#REF!+#REF!</f>
        <v>#REF!</v>
      </c>
      <c r="S58" s="326" t="e">
        <f>#REF!+#REF!</f>
        <v>#REF!</v>
      </c>
      <c r="T58" s="326" t="e">
        <f>#REF!+#REF!</f>
        <v>#REF!</v>
      </c>
      <c r="U58" s="326" t="e">
        <f>#REF!+#REF!</f>
        <v>#REF!</v>
      </c>
      <c r="V58" s="326" t="e">
        <f>#REF!+#REF!</f>
        <v>#REF!</v>
      </c>
      <c r="W58" s="326" t="e">
        <f>#REF!+#REF!</f>
        <v>#REF!</v>
      </c>
      <c r="X58" s="326" t="e">
        <f>#REF!+#REF!</f>
        <v>#REF!</v>
      </c>
      <c r="Y58" s="326" t="e">
        <f>#REF!+#REF!</f>
        <v>#REF!</v>
      </c>
      <c r="Z58" s="326" t="e">
        <f>#REF!+#REF!</f>
        <v>#REF!</v>
      </c>
      <c r="AA58" s="326" t="e">
        <f>#REF!+#REF!</f>
        <v>#REF!</v>
      </c>
      <c r="AB58" s="326" t="e">
        <f>#REF!+#REF!</f>
        <v>#REF!</v>
      </c>
      <c r="AC58" s="326" t="e">
        <f>#REF!+#REF!</f>
        <v>#REF!</v>
      </c>
      <c r="AD58" s="326" t="e">
        <f>#REF!+#REF!</f>
        <v>#REF!</v>
      </c>
      <c r="AE58" s="326" t="e">
        <f>#REF!+#REF!</f>
        <v>#REF!</v>
      </c>
      <c r="AF58" s="326" t="e">
        <f>#REF!+#REF!</f>
        <v>#REF!</v>
      </c>
      <c r="AG58" s="326" t="e">
        <f>#REF!+#REF!</f>
        <v>#REF!</v>
      </c>
      <c r="AH58" s="326" t="e">
        <f>#REF!+#REF!</f>
        <v>#REF!</v>
      </c>
      <c r="AI58" s="326" t="e">
        <f>#REF!+#REF!</f>
        <v>#REF!</v>
      </c>
      <c r="AJ58" s="326" t="e">
        <f>#REF!+#REF!</f>
        <v>#REF!</v>
      </c>
      <c r="AK58" s="326" t="e">
        <f>#REF!+#REF!</f>
        <v>#REF!</v>
      </c>
      <c r="AL58" s="326" t="e">
        <f>#REF!+#REF!</f>
        <v>#REF!</v>
      </c>
      <c r="AM58" s="326" t="e">
        <f>#REF!+#REF!</f>
        <v>#REF!</v>
      </c>
      <c r="AN58" s="326" t="e">
        <f>#REF!+#REF!</f>
        <v>#REF!</v>
      </c>
      <c r="AO58" s="326" t="e">
        <f>#REF!+#REF!</f>
        <v>#REF!</v>
      </c>
      <c r="AP58" s="564" t="e">
        <f t="shared" si="0"/>
        <v>#REF!</v>
      </c>
      <c r="AQ58" s="564" t="e">
        <f t="shared" si="1"/>
        <v>#REF!</v>
      </c>
      <c r="AR58" s="564" t="e">
        <f t="shared" si="2"/>
        <v>#REF!</v>
      </c>
      <c r="AS58" s="568" t="e">
        <f t="shared" si="3"/>
        <v>#REF!</v>
      </c>
    </row>
    <row r="59" spans="1:45" ht="46.8">
      <c r="A59" s="313" t="s">
        <v>322</v>
      </c>
      <c r="B59" s="314" t="s">
        <v>323</v>
      </c>
      <c r="C59" s="314" t="s">
        <v>160</v>
      </c>
      <c r="D59" s="314" t="s">
        <v>43</v>
      </c>
      <c r="E59" s="329">
        <f>E60+E61+E62+E63</f>
        <v>0</v>
      </c>
      <c r="F59" s="329">
        <f t="shared" ref="F59:AO59" si="56">F60+F61+F62+F63</f>
        <v>0</v>
      </c>
      <c r="G59" s="329">
        <f t="shared" ref="G59" si="57">G60+G61+G62+G63</f>
        <v>0</v>
      </c>
      <c r="H59" s="329">
        <f t="shared" si="56"/>
        <v>0</v>
      </c>
      <c r="I59" s="329">
        <f t="shared" si="56"/>
        <v>0</v>
      </c>
      <c r="J59" s="329">
        <f t="shared" si="56"/>
        <v>0</v>
      </c>
      <c r="K59" s="329">
        <f t="shared" si="56"/>
        <v>0</v>
      </c>
      <c r="L59" s="329">
        <f t="shared" si="56"/>
        <v>0</v>
      </c>
      <c r="M59" s="329">
        <f t="shared" si="56"/>
        <v>0</v>
      </c>
      <c r="N59" s="329">
        <f t="shared" si="56"/>
        <v>0</v>
      </c>
      <c r="O59" s="329">
        <f t="shared" si="56"/>
        <v>0</v>
      </c>
      <c r="P59" s="329">
        <f t="shared" si="56"/>
        <v>0</v>
      </c>
      <c r="Q59" s="329">
        <f t="shared" si="56"/>
        <v>0</v>
      </c>
      <c r="R59" s="329">
        <f t="shared" si="56"/>
        <v>0</v>
      </c>
      <c r="S59" s="329">
        <f t="shared" si="56"/>
        <v>0</v>
      </c>
      <c r="T59" s="329">
        <f t="shared" ref="T59" si="58">T60+T61+T62+T63</f>
        <v>0</v>
      </c>
      <c r="U59" s="329">
        <f t="shared" si="56"/>
        <v>0</v>
      </c>
      <c r="V59" s="329">
        <f t="shared" si="56"/>
        <v>0</v>
      </c>
      <c r="W59" s="329">
        <f t="shared" si="56"/>
        <v>0</v>
      </c>
      <c r="X59" s="329">
        <f t="shared" si="56"/>
        <v>0</v>
      </c>
      <c r="Y59" s="329">
        <f t="shared" ref="Y59" si="59">Y60+Y61+Y62+Y63</f>
        <v>0</v>
      </c>
      <c r="Z59" s="329">
        <f t="shared" si="56"/>
        <v>0</v>
      </c>
      <c r="AA59" s="329">
        <f t="shared" si="56"/>
        <v>0</v>
      </c>
      <c r="AB59" s="329">
        <f t="shared" si="56"/>
        <v>0</v>
      </c>
      <c r="AC59" s="329">
        <f t="shared" si="56"/>
        <v>0</v>
      </c>
      <c r="AD59" s="329">
        <f t="shared" si="56"/>
        <v>0</v>
      </c>
      <c r="AE59" s="329">
        <f t="shared" si="56"/>
        <v>0</v>
      </c>
      <c r="AF59" s="329">
        <f t="shared" si="56"/>
        <v>0</v>
      </c>
      <c r="AG59" s="329">
        <f t="shared" si="56"/>
        <v>0</v>
      </c>
      <c r="AH59" s="329">
        <f t="shared" si="56"/>
        <v>0</v>
      </c>
      <c r="AI59" s="329">
        <f t="shared" si="56"/>
        <v>0</v>
      </c>
      <c r="AJ59" s="329">
        <f t="shared" si="56"/>
        <v>0</v>
      </c>
      <c r="AK59" s="329">
        <f t="shared" si="56"/>
        <v>0</v>
      </c>
      <c r="AL59" s="329">
        <f t="shared" si="56"/>
        <v>0</v>
      </c>
      <c r="AM59" s="329">
        <f t="shared" si="56"/>
        <v>0</v>
      </c>
      <c r="AN59" s="329">
        <f t="shared" ref="AN59" si="60">AN60+AN61+AN62+AN63</f>
        <v>0</v>
      </c>
      <c r="AO59" s="329">
        <f t="shared" si="56"/>
        <v>0</v>
      </c>
      <c r="AP59" s="564">
        <f t="shared" si="0"/>
        <v>0</v>
      </c>
      <c r="AQ59" s="564">
        <f t="shared" si="1"/>
        <v>0</v>
      </c>
      <c r="AR59" s="564">
        <f t="shared" si="2"/>
        <v>0</v>
      </c>
      <c r="AS59" s="568">
        <f t="shared" si="3"/>
        <v>0</v>
      </c>
    </row>
    <row r="60" spans="1:45" ht="21" customHeight="1">
      <c r="A60" s="302" t="s">
        <v>646</v>
      </c>
      <c r="B60" s="304" t="s">
        <v>43</v>
      </c>
      <c r="C60" s="305" t="s">
        <v>160</v>
      </c>
      <c r="D60" s="305" t="s">
        <v>647</v>
      </c>
      <c r="E60" s="326">
        <f>ЦС!E229</f>
        <v>0</v>
      </c>
      <c r="F60" s="361"/>
      <c r="G60" s="361"/>
      <c r="H60" s="361"/>
      <c r="I60" s="361"/>
      <c r="J60" s="361"/>
      <c r="K60" s="361"/>
      <c r="L60" s="361"/>
      <c r="M60" s="361"/>
      <c r="N60" s="361"/>
      <c r="O60" s="361"/>
      <c r="P60" s="361"/>
      <c r="Q60" s="361"/>
      <c r="R60" s="361"/>
      <c r="S60" s="361"/>
      <c r="T60" s="361"/>
      <c r="U60" s="361"/>
      <c r="V60" s="361"/>
      <c r="W60" s="361"/>
      <c r="X60" s="361"/>
      <c r="Y60" s="361"/>
      <c r="Z60" s="361"/>
      <c r="AA60" s="361"/>
      <c r="AB60" s="361"/>
      <c r="AC60" s="361"/>
      <c r="AD60" s="361"/>
      <c r="AE60" s="361"/>
      <c r="AF60" s="361"/>
      <c r="AG60" s="361"/>
      <c r="AH60" s="361"/>
      <c r="AI60" s="361"/>
      <c r="AJ60" s="361"/>
      <c r="AK60" s="361"/>
      <c r="AL60" s="361"/>
      <c r="AM60" s="361"/>
      <c r="AN60" s="361"/>
      <c r="AO60" s="361"/>
      <c r="AP60" s="564">
        <f t="shared" si="0"/>
        <v>0</v>
      </c>
      <c r="AQ60" s="564">
        <f t="shared" si="1"/>
        <v>0</v>
      </c>
      <c r="AR60" s="564">
        <f t="shared" si="2"/>
        <v>0</v>
      </c>
      <c r="AS60" s="568">
        <f t="shared" si="3"/>
        <v>0</v>
      </c>
    </row>
    <row r="61" spans="1:45" ht="21" customHeight="1">
      <c r="A61" s="303" t="s">
        <v>39</v>
      </c>
      <c r="B61" s="304" t="s">
        <v>43</v>
      </c>
      <c r="C61" s="305" t="s">
        <v>160</v>
      </c>
      <c r="D61" s="305" t="s">
        <v>56</v>
      </c>
      <c r="E61" s="326">
        <f>ЦС!D238</f>
        <v>0</v>
      </c>
      <c r="F61" s="361"/>
      <c r="G61" s="361"/>
      <c r="H61" s="361"/>
      <c r="I61" s="361"/>
      <c r="J61" s="361"/>
      <c r="K61" s="361"/>
      <c r="L61" s="361"/>
      <c r="M61" s="361"/>
      <c r="N61" s="361"/>
      <c r="O61" s="361"/>
      <c r="P61" s="361"/>
      <c r="Q61" s="361"/>
      <c r="R61" s="361"/>
      <c r="S61" s="361"/>
      <c r="T61" s="361"/>
      <c r="U61" s="361"/>
      <c r="V61" s="361"/>
      <c r="W61" s="361"/>
      <c r="X61" s="361"/>
      <c r="Y61" s="361"/>
      <c r="Z61" s="361"/>
      <c r="AA61" s="361"/>
      <c r="AB61" s="361"/>
      <c r="AC61" s="361"/>
      <c r="AD61" s="361"/>
      <c r="AE61" s="361"/>
      <c r="AF61" s="361"/>
      <c r="AG61" s="361"/>
      <c r="AH61" s="361"/>
      <c r="AI61" s="361"/>
      <c r="AJ61" s="361"/>
      <c r="AK61" s="361"/>
      <c r="AL61" s="361"/>
      <c r="AM61" s="361"/>
      <c r="AN61" s="361"/>
      <c r="AO61" s="361"/>
      <c r="AP61" s="564">
        <f t="shared" si="0"/>
        <v>0</v>
      </c>
      <c r="AQ61" s="564">
        <f t="shared" si="1"/>
        <v>0</v>
      </c>
      <c r="AR61" s="564">
        <f t="shared" si="2"/>
        <v>0</v>
      </c>
      <c r="AS61" s="568">
        <f t="shared" si="3"/>
        <v>0</v>
      </c>
    </row>
    <row r="62" spans="1:45" ht="24.75" customHeight="1">
      <c r="A62" s="303" t="s">
        <v>179</v>
      </c>
      <c r="B62" s="304" t="s">
        <v>43</v>
      </c>
      <c r="C62" s="305" t="s">
        <v>160</v>
      </c>
      <c r="D62" s="305" t="s">
        <v>648</v>
      </c>
      <c r="E62" s="326">
        <f>ЦС!D247</f>
        <v>0</v>
      </c>
      <c r="F62" s="361"/>
      <c r="G62" s="361"/>
      <c r="H62" s="361"/>
      <c r="I62" s="361"/>
      <c r="J62" s="361"/>
      <c r="K62" s="361"/>
      <c r="L62" s="361"/>
      <c r="M62" s="361"/>
      <c r="N62" s="361"/>
      <c r="O62" s="361"/>
      <c r="P62" s="361"/>
      <c r="Q62" s="361"/>
      <c r="R62" s="361"/>
      <c r="S62" s="361"/>
      <c r="T62" s="361"/>
      <c r="U62" s="361"/>
      <c r="V62" s="361"/>
      <c r="W62" s="361"/>
      <c r="X62" s="361"/>
      <c r="Y62" s="361"/>
      <c r="Z62" s="361"/>
      <c r="AA62" s="361"/>
      <c r="AB62" s="361"/>
      <c r="AC62" s="361"/>
      <c r="AD62" s="361"/>
      <c r="AE62" s="361"/>
      <c r="AF62" s="361"/>
      <c r="AG62" s="361"/>
      <c r="AH62" s="361"/>
      <c r="AI62" s="361"/>
      <c r="AJ62" s="361"/>
      <c r="AK62" s="361"/>
      <c r="AL62" s="361"/>
      <c r="AM62" s="361"/>
      <c r="AN62" s="361"/>
      <c r="AO62" s="361"/>
      <c r="AP62" s="564">
        <f t="shared" si="0"/>
        <v>0</v>
      </c>
      <c r="AQ62" s="564">
        <f t="shared" si="1"/>
        <v>0</v>
      </c>
      <c r="AR62" s="564">
        <f t="shared" si="2"/>
        <v>0</v>
      </c>
      <c r="AS62" s="568">
        <f t="shared" si="3"/>
        <v>0</v>
      </c>
    </row>
    <row r="63" spans="1:45" ht="31.2">
      <c r="A63" s="303" t="s">
        <v>650</v>
      </c>
      <c r="B63" s="304" t="s">
        <v>43</v>
      </c>
      <c r="C63" s="305" t="s">
        <v>160</v>
      </c>
      <c r="D63" s="305" t="s">
        <v>649</v>
      </c>
      <c r="E63" s="326">
        <f>ЦС!F256</f>
        <v>0</v>
      </c>
      <c r="F63" s="361"/>
      <c r="G63" s="361"/>
      <c r="H63" s="361"/>
      <c r="I63" s="361"/>
      <c r="J63" s="361"/>
      <c r="K63" s="361"/>
      <c r="L63" s="361"/>
      <c r="M63" s="361"/>
      <c r="N63" s="361"/>
      <c r="O63" s="361"/>
      <c r="P63" s="361"/>
      <c r="Q63" s="361"/>
      <c r="R63" s="361"/>
      <c r="S63" s="361"/>
      <c r="T63" s="361"/>
      <c r="U63" s="361"/>
      <c r="V63" s="361"/>
      <c r="W63" s="361"/>
      <c r="X63" s="361"/>
      <c r="Y63" s="361"/>
      <c r="Z63" s="361"/>
      <c r="AA63" s="361"/>
      <c r="AB63" s="361"/>
      <c r="AC63" s="361"/>
      <c r="AD63" s="361"/>
      <c r="AE63" s="361"/>
      <c r="AF63" s="361"/>
      <c r="AG63" s="361"/>
      <c r="AH63" s="361"/>
      <c r="AI63" s="361"/>
      <c r="AJ63" s="361"/>
      <c r="AK63" s="361"/>
      <c r="AL63" s="361"/>
      <c r="AM63" s="361"/>
      <c r="AN63" s="361"/>
      <c r="AO63" s="361"/>
      <c r="AP63" s="564">
        <f t="shared" si="0"/>
        <v>0</v>
      </c>
      <c r="AQ63" s="564">
        <f t="shared" si="1"/>
        <v>0</v>
      </c>
      <c r="AR63" s="564">
        <f t="shared" si="2"/>
        <v>0</v>
      </c>
      <c r="AS63" s="568">
        <f t="shared" si="3"/>
        <v>0</v>
      </c>
    </row>
    <row r="64" spans="1:45" ht="30" customHeight="1">
      <c r="A64" s="313" t="s">
        <v>324</v>
      </c>
      <c r="B64" s="314" t="s">
        <v>325</v>
      </c>
      <c r="C64" s="314" t="s">
        <v>159</v>
      </c>
      <c r="D64" s="314" t="s">
        <v>43</v>
      </c>
      <c r="E64" s="329">
        <f>SUM(E65:E79)</f>
        <v>3344234.04</v>
      </c>
      <c r="F64" s="329">
        <f t="shared" ref="F64:AO64" si="61">SUM(F65:F79)</f>
        <v>0</v>
      </c>
      <c r="G64" s="329">
        <f t="shared" ref="G64" si="62">SUM(G65:G79)</f>
        <v>0</v>
      </c>
      <c r="H64" s="329">
        <f t="shared" si="61"/>
        <v>0</v>
      </c>
      <c r="I64" s="329">
        <f t="shared" si="61"/>
        <v>0</v>
      </c>
      <c r="J64" s="329">
        <f t="shared" si="61"/>
        <v>0</v>
      </c>
      <c r="K64" s="329">
        <f t="shared" si="61"/>
        <v>0</v>
      </c>
      <c r="L64" s="329">
        <f t="shared" si="61"/>
        <v>0</v>
      </c>
      <c r="M64" s="329">
        <f t="shared" si="61"/>
        <v>0</v>
      </c>
      <c r="N64" s="329">
        <f t="shared" si="61"/>
        <v>0</v>
      </c>
      <c r="O64" s="329">
        <f t="shared" si="61"/>
        <v>0</v>
      </c>
      <c r="P64" s="329">
        <f t="shared" si="61"/>
        <v>0</v>
      </c>
      <c r="Q64" s="329">
        <f t="shared" si="61"/>
        <v>0</v>
      </c>
      <c r="R64" s="329">
        <f t="shared" si="61"/>
        <v>0</v>
      </c>
      <c r="S64" s="329">
        <f t="shared" si="61"/>
        <v>0</v>
      </c>
      <c r="T64" s="329">
        <f t="shared" ref="T64" si="63">SUM(T65:T79)</f>
        <v>0</v>
      </c>
      <c r="U64" s="329">
        <f t="shared" si="61"/>
        <v>586231.64</v>
      </c>
      <c r="V64" s="329">
        <f t="shared" si="61"/>
        <v>0</v>
      </c>
      <c r="W64" s="329">
        <f t="shared" si="61"/>
        <v>192548</v>
      </c>
      <c r="X64" s="329">
        <f t="shared" si="61"/>
        <v>2223000</v>
      </c>
      <c r="Y64" s="329">
        <f t="shared" si="61"/>
        <v>0</v>
      </c>
      <c r="Z64" s="329">
        <f t="shared" si="61"/>
        <v>0</v>
      </c>
      <c r="AA64" s="329">
        <f t="shared" si="61"/>
        <v>0</v>
      </c>
      <c r="AB64" s="329">
        <f t="shared" si="61"/>
        <v>0</v>
      </c>
      <c r="AC64" s="329">
        <f t="shared" si="61"/>
        <v>0</v>
      </c>
      <c r="AD64" s="329">
        <f t="shared" si="61"/>
        <v>9560</v>
      </c>
      <c r="AE64" s="329">
        <f t="shared" si="61"/>
        <v>0</v>
      </c>
      <c r="AF64" s="329">
        <f t="shared" si="61"/>
        <v>0</v>
      </c>
      <c r="AG64" s="329">
        <f t="shared" si="61"/>
        <v>0</v>
      </c>
      <c r="AH64" s="329">
        <f t="shared" si="61"/>
        <v>0</v>
      </c>
      <c r="AI64" s="329">
        <f t="shared" si="61"/>
        <v>0</v>
      </c>
      <c r="AJ64" s="329">
        <f t="shared" si="61"/>
        <v>1400</v>
      </c>
      <c r="AK64" s="329">
        <f t="shared" si="61"/>
        <v>0</v>
      </c>
      <c r="AL64" s="329">
        <f t="shared" si="61"/>
        <v>160000</v>
      </c>
      <c r="AM64" s="329">
        <f t="shared" si="61"/>
        <v>171494.39999999999</v>
      </c>
      <c r="AN64" s="329">
        <f t="shared" ref="AN64" si="64">SUM(AN65:AN79)</f>
        <v>0</v>
      </c>
      <c r="AO64" s="329">
        <f t="shared" si="61"/>
        <v>0</v>
      </c>
      <c r="AP64" s="564">
        <f t="shared" si="0"/>
        <v>3001779.64</v>
      </c>
      <c r="AQ64" s="564">
        <f t="shared" si="1"/>
        <v>0</v>
      </c>
      <c r="AR64" s="564">
        <f t="shared" si="2"/>
        <v>342454.4</v>
      </c>
      <c r="AS64" s="568">
        <f t="shared" si="3"/>
        <v>0</v>
      </c>
    </row>
    <row r="65" spans="1:45">
      <c r="A65" s="302" t="s">
        <v>38</v>
      </c>
      <c r="B65" s="304" t="s">
        <v>43</v>
      </c>
      <c r="C65" s="305" t="s">
        <v>159</v>
      </c>
      <c r="D65" s="305" t="s">
        <v>62</v>
      </c>
      <c r="E65" s="326">
        <f>ЦС!F271</f>
        <v>0</v>
      </c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361"/>
      <c r="S65" s="361"/>
      <c r="T65" s="361"/>
      <c r="U65" s="361"/>
      <c r="V65" s="361"/>
      <c r="W65" s="361"/>
      <c r="X65" s="361"/>
      <c r="Y65" s="361"/>
      <c r="Z65" s="361"/>
      <c r="AA65" s="361"/>
      <c r="AB65" s="361"/>
      <c r="AC65" s="361"/>
      <c r="AD65" s="361"/>
      <c r="AE65" s="361"/>
      <c r="AF65" s="361"/>
      <c r="AG65" s="361"/>
      <c r="AH65" s="361"/>
      <c r="AI65" s="361"/>
      <c r="AJ65" s="361"/>
      <c r="AK65" s="361"/>
      <c r="AL65" s="361"/>
      <c r="AM65" s="361"/>
      <c r="AN65" s="361"/>
      <c r="AO65" s="361"/>
      <c r="AP65" s="564">
        <f t="shared" si="0"/>
        <v>0</v>
      </c>
      <c r="AQ65" s="564">
        <f t="shared" si="1"/>
        <v>0</v>
      </c>
      <c r="AR65" s="564">
        <f t="shared" si="2"/>
        <v>0</v>
      </c>
      <c r="AS65" s="568">
        <f t="shared" si="3"/>
        <v>0</v>
      </c>
    </row>
    <row r="66" spans="1:45">
      <c r="A66" s="303" t="s">
        <v>651</v>
      </c>
      <c r="B66" s="304" t="s">
        <v>43</v>
      </c>
      <c r="C66" s="305" t="s">
        <v>159</v>
      </c>
      <c r="D66" s="305" t="s">
        <v>63</v>
      </c>
      <c r="E66" s="326">
        <f>ЦС!F279</f>
        <v>0</v>
      </c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  <c r="Q66" s="361"/>
      <c r="R66" s="361"/>
      <c r="S66" s="361"/>
      <c r="T66" s="361"/>
      <c r="U66" s="361"/>
      <c r="V66" s="361"/>
      <c r="W66" s="361"/>
      <c r="X66" s="361"/>
      <c r="Y66" s="361"/>
      <c r="Z66" s="361"/>
      <c r="AA66" s="361"/>
      <c r="AB66" s="361"/>
      <c r="AC66" s="361"/>
      <c r="AD66" s="361"/>
      <c r="AE66" s="361"/>
      <c r="AF66" s="361"/>
      <c r="AG66" s="361"/>
      <c r="AH66" s="361"/>
      <c r="AI66" s="361"/>
      <c r="AJ66" s="361"/>
      <c r="AK66" s="361"/>
      <c r="AL66" s="361"/>
      <c r="AM66" s="361"/>
      <c r="AN66" s="361"/>
      <c r="AO66" s="361"/>
      <c r="AP66" s="564">
        <f t="shared" si="0"/>
        <v>0</v>
      </c>
      <c r="AQ66" s="564">
        <f t="shared" si="1"/>
        <v>0</v>
      </c>
      <c r="AR66" s="564">
        <f t="shared" si="2"/>
        <v>0</v>
      </c>
      <c r="AS66" s="568">
        <f t="shared" si="3"/>
        <v>0</v>
      </c>
    </row>
    <row r="67" spans="1:45">
      <c r="A67" s="303" t="s">
        <v>652</v>
      </c>
      <c r="B67" s="304" t="s">
        <v>43</v>
      </c>
      <c r="C67" s="305" t="s">
        <v>159</v>
      </c>
      <c r="D67" s="305" t="s">
        <v>653</v>
      </c>
      <c r="E67" s="326">
        <f>ЦС!F289</f>
        <v>0</v>
      </c>
      <c r="F67" s="361"/>
      <c r="G67" s="361"/>
      <c r="H67" s="361"/>
      <c r="I67" s="361"/>
      <c r="J67" s="361"/>
      <c r="K67" s="361"/>
      <c r="L67" s="361"/>
      <c r="M67" s="361"/>
      <c r="N67" s="361"/>
      <c r="O67" s="361"/>
      <c r="P67" s="361"/>
      <c r="Q67" s="361"/>
      <c r="R67" s="361"/>
      <c r="S67" s="361"/>
      <c r="T67" s="361"/>
      <c r="U67" s="361"/>
      <c r="V67" s="361"/>
      <c r="W67" s="361"/>
      <c r="X67" s="361"/>
      <c r="Y67" s="361"/>
      <c r="Z67" s="361"/>
      <c r="AA67" s="361"/>
      <c r="AB67" s="361"/>
      <c r="AC67" s="361"/>
      <c r="AD67" s="361"/>
      <c r="AE67" s="361"/>
      <c r="AF67" s="361"/>
      <c r="AG67" s="361"/>
      <c r="AH67" s="361"/>
      <c r="AI67" s="361"/>
      <c r="AJ67" s="361"/>
      <c r="AK67" s="361"/>
      <c r="AL67" s="361"/>
      <c r="AM67" s="361"/>
      <c r="AN67" s="361"/>
      <c r="AO67" s="361"/>
      <c r="AP67" s="564">
        <f t="shared" si="0"/>
        <v>0</v>
      </c>
      <c r="AQ67" s="564">
        <f t="shared" si="1"/>
        <v>0</v>
      </c>
      <c r="AR67" s="564">
        <f t="shared" si="2"/>
        <v>0</v>
      </c>
      <c r="AS67" s="568">
        <f t="shared" si="3"/>
        <v>0</v>
      </c>
    </row>
    <row r="68" spans="1:45">
      <c r="A68" s="302" t="s">
        <v>646</v>
      </c>
      <c r="B68" s="304" t="s">
        <v>43</v>
      </c>
      <c r="C68" s="305" t="s">
        <v>159</v>
      </c>
      <c r="D68" s="305" t="s">
        <v>647</v>
      </c>
      <c r="E68" s="326">
        <f>ЦС!E304</f>
        <v>2223000</v>
      </c>
      <c r="F68" s="361"/>
      <c r="G68" s="361"/>
      <c r="H68" s="361"/>
      <c r="I68" s="361"/>
      <c r="J68" s="361"/>
      <c r="K68" s="361"/>
      <c r="L68" s="361"/>
      <c r="M68" s="361"/>
      <c r="N68" s="361"/>
      <c r="O68" s="361"/>
      <c r="P68" s="361"/>
      <c r="Q68" s="361"/>
      <c r="R68" s="361"/>
      <c r="S68" s="361"/>
      <c r="T68" s="361"/>
      <c r="U68" s="361"/>
      <c r="V68" s="361"/>
      <c r="W68" s="363"/>
      <c r="X68" s="363">
        <f>ЦС!E295</f>
        <v>2223000</v>
      </c>
      <c r="Y68" s="363"/>
      <c r="Z68" s="363"/>
      <c r="AA68" s="361"/>
      <c r="AB68" s="361"/>
      <c r="AC68" s="361"/>
      <c r="AD68" s="361"/>
      <c r="AE68" s="361"/>
      <c r="AF68" s="361"/>
      <c r="AG68" s="361"/>
      <c r="AH68" s="361"/>
      <c r="AI68" s="361"/>
      <c r="AJ68" s="361"/>
      <c r="AK68" s="361"/>
      <c r="AL68" s="361"/>
      <c r="AM68" s="361"/>
      <c r="AN68" s="361"/>
      <c r="AO68" s="361"/>
      <c r="AP68" s="564">
        <f t="shared" si="0"/>
        <v>2223000</v>
      </c>
      <c r="AQ68" s="564">
        <f t="shared" si="1"/>
        <v>0</v>
      </c>
      <c r="AR68" s="564">
        <f t="shared" si="2"/>
        <v>0</v>
      </c>
      <c r="AS68" s="568">
        <f t="shared" si="3"/>
        <v>0</v>
      </c>
    </row>
    <row r="69" spans="1:45">
      <c r="A69" s="303" t="s">
        <v>39</v>
      </c>
      <c r="B69" s="304" t="s">
        <v>43</v>
      </c>
      <c r="C69" s="305" t="s">
        <v>159</v>
      </c>
      <c r="D69" s="305" t="s">
        <v>56</v>
      </c>
      <c r="E69" s="326">
        <f>ЦС!D321</f>
        <v>1000528.04</v>
      </c>
      <c r="F69" s="361"/>
      <c r="G69" s="361"/>
      <c r="H69" s="361"/>
      <c r="I69" s="361"/>
      <c r="J69" s="361"/>
      <c r="K69" s="361"/>
      <c r="L69" s="361"/>
      <c r="M69" s="361"/>
      <c r="N69" s="361"/>
      <c r="O69" s="361"/>
      <c r="P69" s="361"/>
      <c r="Q69" s="361"/>
      <c r="R69" s="361"/>
      <c r="S69" s="361"/>
      <c r="T69" s="361"/>
      <c r="U69" s="363">
        <f>ЦС!D317+ЦС!D318+ЦС!D319</f>
        <v>578671.64</v>
      </c>
      <c r="V69" s="361"/>
      <c r="W69" s="363">
        <f>ЦС!D320</f>
        <v>90000</v>
      </c>
      <c r="X69" s="361"/>
      <c r="Y69" s="361"/>
      <c r="Z69" s="361"/>
      <c r="AA69" s="361"/>
      <c r="AB69" s="361"/>
      <c r="AC69" s="361"/>
      <c r="AD69" s="1086">
        <f>ЦС!D311</f>
        <v>9560</v>
      </c>
      <c r="AE69" s="361"/>
      <c r="AF69" s="361"/>
      <c r="AG69" s="361"/>
      <c r="AH69" s="361"/>
      <c r="AI69" s="361"/>
      <c r="AJ69" s="361"/>
      <c r="AK69" s="361"/>
      <c r="AL69" s="363">
        <f>ЦС!D312</f>
        <v>160000</v>
      </c>
      <c r="AM69" s="363">
        <f>ЦС!D313+ЦС!D314+ЦС!D315+ЦС!D316</f>
        <v>162296.4</v>
      </c>
      <c r="AN69" s="361"/>
      <c r="AO69" s="361"/>
      <c r="AP69" s="564">
        <f t="shared" si="0"/>
        <v>668671.64</v>
      </c>
      <c r="AQ69" s="564">
        <f t="shared" si="1"/>
        <v>0</v>
      </c>
      <c r="AR69" s="564">
        <f t="shared" si="2"/>
        <v>331856.40000000002</v>
      </c>
      <c r="AS69" s="568">
        <f t="shared" si="3"/>
        <v>0</v>
      </c>
    </row>
    <row r="70" spans="1:45">
      <c r="A70" s="303" t="s">
        <v>178</v>
      </c>
      <c r="B70" s="304" t="s">
        <v>43</v>
      </c>
      <c r="C70" s="305" t="s">
        <v>159</v>
      </c>
      <c r="D70" s="305" t="s">
        <v>654</v>
      </c>
      <c r="E70" s="326">
        <f>ЦС!D330</f>
        <v>2352</v>
      </c>
      <c r="F70" s="361"/>
      <c r="G70" s="361"/>
      <c r="H70" s="361"/>
      <c r="I70" s="361"/>
      <c r="J70" s="361"/>
      <c r="K70" s="361"/>
      <c r="L70" s="361"/>
      <c r="M70" s="361"/>
      <c r="N70" s="361"/>
      <c r="O70" s="361"/>
      <c r="P70" s="361"/>
      <c r="Q70" s="361"/>
      <c r="R70" s="361"/>
      <c r="S70" s="361"/>
      <c r="T70" s="361"/>
      <c r="U70" s="361"/>
      <c r="V70" s="361"/>
      <c r="W70" s="361"/>
      <c r="X70" s="361"/>
      <c r="Y70" s="361"/>
      <c r="Z70" s="361"/>
      <c r="AA70" s="361"/>
      <c r="AB70" s="361"/>
      <c r="AC70" s="361"/>
      <c r="AD70" s="361"/>
      <c r="AE70" s="361"/>
      <c r="AF70" s="361"/>
      <c r="AG70" s="361"/>
      <c r="AH70" s="361"/>
      <c r="AI70" s="361"/>
      <c r="AJ70" s="361"/>
      <c r="AK70" s="361"/>
      <c r="AL70" s="361"/>
      <c r="AM70" s="363">
        <f>ЦС!D328</f>
        <v>2352</v>
      </c>
      <c r="AN70" s="361"/>
      <c r="AO70" s="361"/>
      <c r="AP70" s="564">
        <f t="shared" si="0"/>
        <v>0</v>
      </c>
      <c r="AQ70" s="564">
        <f t="shared" si="1"/>
        <v>0</v>
      </c>
      <c r="AR70" s="564">
        <f t="shared" si="2"/>
        <v>2352</v>
      </c>
      <c r="AS70" s="568">
        <f t="shared" si="3"/>
        <v>0</v>
      </c>
    </row>
    <row r="71" spans="1:45">
      <c r="A71" s="303" t="s">
        <v>655</v>
      </c>
      <c r="B71" s="304" t="s">
        <v>43</v>
      </c>
      <c r="C71" s="305" t="s">
        <v>159</v>
      </c>
      <c r="D71" s="305" t="s">
        <v>30</v>
      </c>
      <c r="E71" s="326">
        <f>ЦС!E342</f>
        <v>22548</v>
      </c>
      <c r="F71" s="361"/>
      <c r="G71" s="361"/>
      <c r="H71" s="361"/>
      <c r="I71" s="361"/>
      <c r="J71" s="361"/>
      <c r="K71" s="361"/>
      <c r="L71" s="361"/>
      <c r="M71" s="361"/>
      <c r="N71" s="361"/>
      <c r="O71" s="361"/>
      <c r="P71" s="361"/>
      <c r="Q71" s="361"/>
      <c r="R71" s="361"/>
      <c r="S71" s="361"/>
      <c r="T71" s="361"/>
      <c r="U71" s="361"/>
      <c r="V71" s="361"/>
      <c r="W71" s="363">
        <f>ЦС!E336</f>
        <v>22548</v>
      </c>
      <c r="X71" s="363"/>
      <c r="Y71" s="363"/>
      <c r="Z71" s="361"/>
      <c r="AA71" s="361"/>
      <c r="AB71" s="361"/>
      <c r="AC71" s="361"/>
      <c r="AD71" s="361"/>
      <c r="AE71" s="361"/>
      <c r="AF71" s="361"/>
      <c r="AG71" s="361"/>
      <c r="AH71" s="361"/>
      <c r="AI71" s="361"/>
      <c r="AJ71" s="361"/>
      <c r="AK71" s="361"/>
      <c r="AL71" s="361"/>
      <c r="AM71" s="361"/>
      <c r="AN71" s="361"/>
      <c r="AO71" s="363"/>
      <c r="AP71" s="564">
        <f t="shared" si="0"/>
        <v>22548</v>
      </c>
      <c r="AQ71" s="564">
        <f t="shared" si="1"/>
        <v>0</v>
      </c>
      <c r="AR71" s="564">
        <f t="shared" si="2"/>
        <v>0</v>
      </c>
      <c r="AS71" s="568">
        <f t="shared" si="3"/>
        <v>0</v>
      </c>
    </row>
    <row r="72" spans="1:45" ht="31.2">
      <c r="A72" s="303" t="s">
        <v>656</v>
      </c>
      <c r="B72" s="304" t="s">
        <v>43</v>
      </c>
      <c r="C72" s="305" t="s">
        <v>159</v>
      </c>
      <c r="D72" s="305" t="s">
        <v>657</v>
      </c>
      <c r="E72" s="326">
        <f>ЦС!F352</f>
        <v>4130</v>
      </c>
      <c r="F72" s="361"/>
      <c r="G72" s="361"/>
      <c r="H72" s="361"/>
      <c r="I72" s="361"/>
      <c r="J72" s="361"/>
      <c r="K72" s="361"/>
      <c r="L72" s="361"/>
      <c r="M72" s="361"/>
      <c r="N72" s="361"/>
      <c r="O72" s="361"/>
      <c r="P72" s="361"/>
      <c r="Q72" s="361"/>
      <c r="R72" s="361"/>
      <c r="S72" s="361"/>
      <c r="T72" s="361"/>
      <c r="U72" s="361"/>
      <c r="V72" s="361"/>
      <c r="W72" s="361"/>
      <c r="X72" s="361"/>
      <c r="Y72" s="361"/>
      <c r="Z72" s="361"/>
      <c r="AA72" s="361"/>
      <c r="AB72" s="361"/>
      <c r="AC72" s="361"/>
      <c r="AD72" s="361"/>
      <c r="AE72" s="361"/>
      <c r="AF72" s="361"/>
      <c r="AG72" s="361"/>
      <c r="AH72" s="361"/>
      <c r="AI72" s="361"/>
      <c r="AJ72" s="363">
        <f>ЦС!F348+ЦС!F349</f>
        <v>1400</v>
      </c>
      <c r="AK72" s="361"/>
      <c r="AL72" s="361"/>
      <c r="AM72" s="363">
        <f>ЦС!F350</f>
        <v>2730</v>
      </c>
      <c r="AN72" s="361"/>
      <c r="AO72" s="361"/>
      <c r="AP72" s="564">
        <f t="shared" si="0"/>
        <v>0</v>
      </c>
      <c r="AQ72" s="564">
        <f t="shared" si="1"/>
        <v>0</v>
      </c>
      <c r="AR72" s="564">
        <f t="shared" si="2"/>
        <v>4130</v>
      </c>
      <c r="AS72" s="568">
        <f t="shared" si="3"/>
        <v>0</v>
      </c>
    </row>
    <row r="73" spans="1:45">
      <c r="A73" s="318" t="s">
        <v>180</v>
      </c>
      <c r="B73" s="304" t="s">
        <v>43</v>
      </c>
      <c r="C73" s="305" t="s">
        <v>159</v>
      </c>
      <c r="D73" s="305" t="s">
        <v>184</v>
      </c>
      <c r="E73" s="326">
        <f>ЦС!E370</f>
        <v>0</v>
      </c>
      <c r="F73" s="363"/>
      <c r="G73" s="363"/>
      <c r="H73" s="363"/>
      <c r="I73" s="363"/>
      <c r="J73" s="363"/>
      <c r="K73" s="363"/>
      <c r="L73" s="363"/>
      <c r="M73" s="363"/>
      <c r="N73" s="363"/>
      <c r="O73" s="363"/>
      <c r="P73" s="363"/>
      <c r="Q73" s="363"/>
      <c r="R73" s="363"/>
      <c r="S73" s="363"/>
      <c r="T73" s="363"/>
      <c r="U73" s="363"/>
      <c r="V73" s="363"/>
      <c r="W73" s="363"/>
      <c r="X73" s="363"/>
      <c r="Y73" s="363"/>
      <c r="Z73" s="363"/>
      <c r="AA73" s="361"/>
      <c r="AB73" s="361"/>
      <c r="AC73" s="361"/>
      <c r="AD73" s="361"/>
      <c r="AE73" s="361"/>
      <c r="AF73" s="361"/>
      <c r="AG73" s="361"/>
      <c r="AH73" s="361"/>
      <c r="AI73" s="361"/>
      <c r="AJ73" s="361"/>
      <c r="AK73" s="361"/>
      <c r="AL73" s="361"/>
      <c r="AM73" s="361"/>
      <c r="AN73" s="361"/>
      <c r="AO73" s="361"/>
      <c r="AP73" s="564">
        <f t="shared" si="0"/>
        <v>0</v>
      </c>
      <c r="AQ73" s="564">
        <f t="shared" si="1"/>
        <v>0</v>
      </c>
      <c r="AR73" s="564">
        <f t="shared" si="2"/>
        <v>0</v>
      </c>
      <c r="AS73" s="568">
        <f t="shared" si="3"/>
        <v>0</v>
      </c>
    </row>
    <row r="74" spans="1:45">
      <c r="A74" s="318" t="s">
        <v>181</v>
      </c>
      <c r="B74" s="304" t="s">
        <v>43</v>
      </c>
      <c r="C74" s="305" t="s">
        <v>159</v>
      </c>
      <c r="D74" s="305" t="s">
        <v>658</v>
      </c>
      <c r="E74" s="326">
        <f>ЦС!F380</f>
        <v>0</v>
      </c>
      <c r="F74" s="361"/>
      <c r="G74" s="361"/>
      <c r="H74" s="361"/>
      <c r="I74" s="361"/>
      <c r="J74" s="361"/>
      <c r="K74" s="361"/>
      <c r="L74" s="361"/>
      <c r="M74" s="361"/>
      <c r="N74" s="361"/>
      <c r="O74" s="361"/>
      <c r="P74" s="361"/>
      <c r="Q74" s="361"/>
      <c r="R74" s="361"/>
      <c r="S74" s="361"/>
      <c r="T74" s="361"/>
      <c r="U74" s="361"/>
      <c r="V74" s="361"/>
      <c r="W74" s="361"/>
      <c r="X74" s="361"/>
      <c r="Y74" s="361"/>
      <c r="Z74" s="361"/>
      <c r="AA74" s="361"/>
      <c r="AB74" s="361"/>
      <c r="AC74" s="361"/>
      <c r="AD74" s="361"/>
      <c r="AE74" s="361"/>
      <c r="AF74" s="361"/>
      <c r="AG74" s="361"/>
      <c r="AH74" s="361"/>
      <c r="AI74" s="361"/>
      <c r="AJ74" s="361"/>
      <c r="AK74" s="361"/>
      <c r="AL74" s="361"/>
      <c r="AM74" s="361"/>
      <c r="AN74" s="361"/>
      <c r="AO74" s="361"/>
      <c r="AP74" s="564">
        <f t="shared" si="0"/>
        <v>0</v>
      </c>
      <c r="AQ74" s="564">
        <f t="shared" si="1"/>
        <v>0</v>
      </c>
      <c r="AR74" s="564">
        <f t="shared" si="2"/>
        <v>0</v>
      </c>
      <c r="AS74" s="568">
        <f t="shared" si="3"/>
        <v>0</v>
      </c>
    </row>
    <row r="75" spans="1:45">
      <c r="A75" s="318" t="s">
        <v>182</v>
      </c>
      <c r="B75" s="304" t="s">
        <v>43</v>
      </c>
      <c r="C75" s="305" t="s">
        <v>159</v>
      </c>
      <c r="D75" s="305" t="s">
        <v>659</v>
      </c>
      <c r="E75" s="326">
        <f>ЦС!F389</f>
        <v>0</v>
      </c>
      <c r="F75" s="361"/>
      <c r="G75" s="361"/>
      <c r="H75" s="361"/>
      <c r="I75" s="361"/>
      <c r="J75" s="361"/>
      <c r="K75" s="361"/>
      <c r="L75" s="361"/>
      <c r="M75" s="361"/>
      <c r="N75" s="361"/>
      <c r="O75" s="361"/>
      <c r="P75" s="361"/>
      <c r="Q75" s="361"/>
      <c r="R75" s="361"/>
      <c r="S75" s="361"/>
      <c r="T75" s="361"/>
      <c r="U75" s="361"/>
      <c r="V75" s="361"/>
      <c r="W75" s="361"/>
      <c r="X75" s="361"/>
      <c r="Y75" s="361"/>
      <c r="Z75" s="361"/>
      <c r="AA75" s="361"/>
      <c r="AB75" s="361"/>
      <c r="AC75" s="361"/>
      <c r="AD75" s="361"/>
      <c r="AE75" s="361"/>
      <c r="AF75" s="361"/>
      <c r="AG75" s="361"/>
      <c r="AH75" s="361"/>
      <c r="AI75" s="361"/>
      <c r="AJ75" s="361"/>
      <c r="AK75" s="361"/>
      <c r="AL75" s="361"/>
      <c r="AM75" s="361"/>
      <c r="AN75" s="361"/>
      <c r="AO75" s="361"/>
      <c r="AP75" s="564">
        <f t="shared" si="0"/>
        <v>0</v>
      </c>
      <c r="AQ75" s="564">
        <f t="shared" si="1"/>
        <v>0</v>
      </c>
      <c r="AR75" s="564">
        <f t="shared" si="2"/>
        <v>0</v>
      </c>
      <c r="AS75" s="568">
        <f t="shared" si="3"/>
        <v>0</v>
      </c>
    </row>
    <row r="76" spans="1:45">
      <c r="A76" s="318" t="s">
        <v>183</v>
      </c>
      <c r="B76" s="304" t="s">
        <v>43</v>
      </c>
      <c r="C76" s="305" t="s">
        <v>159</v>
      </c>
      <c r="D76" s="305" t="s">
        <v>660</v>
      </c>
      <c r="E76" s="326">
        <f>ЦС!F398</f>
        <v>0</v>
      </c>
      <c r="F76" s="361"/>
      <c r="G76" s="361"/>
      <c r="H76" s="361"/>
      <c r="I76" s="361"/>
      <c r="J76" s="361"/>
      <c r="K76" s="361"/>
      <c r="L76" s="361"/>
      <c r="M76" s="361"/>
      <c r="N76" s="361"/>
      <c r="O76" s="361"/>
      <c r="P76" s="361"/>
      <c r="Q76" s="361"/>
      <c r="R76" s="361"/>
      <c r="S76" s="361"/>
      <c r="T76" s="361"/>
      <c r="U76" s="361"/>
      <c r="V76" s="361"/>
      <c r="W76" s="361"/>
      <c r="X76" s="361"/>
      <c r="Y76" s="361"/>
      <c r="Z76" s="361"/>
      <c r="AA76" s="361"/>
      <c r="AB76" s="361"/>
      <c r="AC76" s="361"/>
      <c r="AD76" s="361"/>
      <c r="AE76" s="361"/>
      <c r="AF76" s="361"/>
      <c r="AG76" s="361"/>
      <c r="AH76" s="361"/>
      <c r="AI76" s="361"/>
      <c r="AJ76" s="361"/>
      <c r="AK76" s="361"/>
      <c r="AL76" s="361"/>
      <c r="AM76" s="361"/>
      <c r="AN76" s="361"/>
      <c r="AO76" s="361"/>
      <c r="AP76" s="564">
        <f t="shared" si="0"/>
        <v>0</v>
      </c>
      <c r="AQ76" s="564">
        <f t="shared" si="1"/>
        <v>0</v>
      </c>
      <c r="AR76" s="564">
        <f t="shared" si="2"/>
        <v>0</v>
      </c>
      <c r="AS76" s="568">
        <f t="shared" si="3"/>
        <v>0</v>
      </c>
    </row>
    <row r="77" spans="1:45" ht="24.75" customHeight="1">
      <c r="A77" s="318" t="s">
        <v>661</v>
      </c>
      <c r="B77" s="304" t="s">
        <v>43</v>
      </c>
      <c r="C77" s="305" t="s">
        <v>159</v>
      </c>
      <c r="D77" s="305" t="s">
        <v>662</v>
      </c>
      <c r="E77" s="326">
        <f>ЦС!F410</f>
        <v>91676</v>
      </c>
      <c r="F77" s="361"/>
      <c r="G77" s="361"/>
      <c r="H77" s="361"/>
      <c r="I77" s="361"/>
      <c r="J77" s="361"/>
      <c r="K77" s="361"/>
      <c r="L77" s="361"/>
      <c r="M77" s="361"/>
      <c r="N77" s="361"/>
      <c r="O77" s="361"/>
      <c r="P77" s="361"/>
      <c r="Q77" s="361"/>
      <c r="R77" s="361"/>
      <c r="S77" s="361"/>
      <c r="T77" s="361"/>
      <c r="U77" s="363">
        <f>ЦС!F404+ЦС!F405</f>
        <v>7560</v>
      </c>
      <c r="V77" s="361"/>
      <c r="W77" s="363">
        <f>ЦС!F408</f>
        <v>80000</v>
      </c>
      <c r="X77" s="361"/>
      <c r="Y77" s="361"/>
      <c r="Z77" s="361"/>
      <c r="AA77" s="361"/>
      <c r="AB77" s="361"/>
      <c r="AC77" s="361"/>
      <c r="AD77" s="361"/>
      <c r="AE77" s="361"/>
      <c r="AF77" s="361"/>
      <c r="AG77" s="361"/>
      <c r="AH77" s="361"/>
      <c r="AI77" s="361"/>
      <c r="AJ77" s="361"/>
      <c r="AK77" s="361"/>
      <c r="AL77" s="361"/>
      <c r="AM77" s="363">
        <f>ЦС!F406+ЦС!F407</f>
        <v>4116</v>
      </c>
      <c r="AN77" s="361"/>
      <c r="AO77" s="361"/>
      <c r="AP77" s="564">
        <f t="shared" si="0"/>
        <v>87560</v>
      </c>
      <c r="AQ77" s="564">
        <f t="shared" si="1"/>
        <v>0</v>
      </c>
      <c r="AR77" s="564">
        <f t="shared" si="2"/>
        <v>4116</v>
      </c>
      <c r="AS77" s="568">
        <f t="shared" si="3"/>
        <v>0</v>
      </c>
    </row>
    <row r="78" spans="1:45" ht="31.2">
      <c r="A78" s="318" t="s">
        <v>663</v>
      </c>
      <c r="B78" s="304" t="s">
        <v>43</v>
      </c>
      <c r="C78" s="305" t="s">
        <v>159</v>
      </c>
      <c r="D78" s="305" t="s">
        <v>664</v>
      </c>
      <c r="E78" s="326">
        <f>ЦС!E420</f>
        <v>0</v>
      </c>
      <c r="F78" s="361"/>
      <c r="G78" s="361"/>
      <c r="H78" s="361"/>
      <c r="I78" s="361"/>
      <c r="J78" s="361"/>
      <c r="K78" s="361"/>
      <c r="L78" s="361"/>
      <c r="M78" s="361"/>
      <c r="N78" s="361"/>
      <c r="O78" s="361"/>
      <c r="P78" s="361"/>
      <c r="Q78" s="361"/>
      <c r="R78" s="361"/>
      <c r="S78" s="361"/>
      <c r="T78" s="361"/>
      <c r="U78" s="361"/>
      <c r="V78" s="361"/>
      <c r="W78" s="361"/>
      <c r="X78" s="361"/>
      <c r="Y78" s="361"/>
      <c r="Z78" s="361"/>
      <c r="AA78" s="361"/>
      <c r="AB78" s="361"/>
      <c r="AC78" s="361"/>
      <c r="AD78" s="361"/>
      <c r="AE78" s="361"/>
      <c r="AF78" s="361"/>
      <c r="AG78" s="361"/>
      <c r="AH78" s="361"/>
      <c r="AI78" s="361"/>
      <c r="AJ78" s="361"/>
      <c r="AK78" s="361"/>
      <c r="AL78" s="361"/>
      <c r="AM78" s="361"/>
      <c r="AN78" s="361"/>
      <c r="AO78" s="361"/>
      <c r="AP78" s="564">
        <f t="shared" ref="AP78:AP95" si="65">SUM(U78:X78)</f>
        <v>0</v>
      </c>
      <c r="AQ78" s="564">
        <f t="shared" ref="AQ78:AQ95" si="66">SUM(F78:S78)</f>
        <v>0</v>
      </c>
      <c r="AR78" s="564">
        <f t="shared" ref="AR78:AR95" si="67">SUM(Z78:AO78)</f>
        <v>0</v>
      </c>
      <c r="AS78" s="568">
        <f t="shared" ref="AS78:AS142" si="68">E78-SUM(F78:AO78)</f>
        <v>0</v>
      </c>
    </row>
    <row r="79" spans="1:45">
      <c r="A79" s="318" t="s">
        <v>665</v>
      </c>
      <c r="B79" s="304" t="s">
        <v>43</v>
      </c>
      <c r="C79" s="305" t="s">
        <v>159</v>
      </c>
      <c r="D79" s="305" t="s">
        <v>293</v>
      </c>
      <c r="E79" s="326">
        <f>ЦС!D431</f>
        <v>0</v>
      </c>
      <c r="F79" s="361"/>
      <c r="G79" s="361"/>
      <c r="H79" s="361"/>
      <c r="I79" s="361"/>
      <c r="J79" s="361"/>
      <c r="K79" s="361"/>
      <c r="L79" s="361"/>
      <c r="M79" s="361"/>
      <c r="N79" s="361"/>
      <c r="O79" s="361"/>
      <c r="P79" s="361"/>
      <c r="Q79" s="361"/>
      <c r="R79" s="361"/>
      <c r="S79" s="361"/>
      <c r="T79" s="361"/>
      <c r="U79" s="361"/>
      <c r="V79" s="361"/>
      <c r="W79" s="361"/>
      <c r="X79" s="361"/>
      <c r="Y79" s="361"/>
      <c r="Z79" s="361"/>
      <c r="AA79" s="361"/>
      <c r="AB79" s="361"/>
      <c r="AC79" s="361"/>
      <c r="AD79" s="361"/>
      <c r="AE79" s="361"/>
      <c r="AF79" s="361"/>
      <c r="AG79" s="361"/>
      <c r="AH79" s="361"/>
      <c r="AI79" s="361"/>
      <c r="AJ79" s="361"/>
      <c r="AK79" s="361"/>
      <c r="AL79" s="361"/>
      <c r="AM79" s="361"/>
      <c r="AN79" s="361"/>
      <c r="AO79" s="361"/>
      <c r="AP79" s="564">
        <f t="shared" si="65"/>
        <v>0</v>
      </c>
      <c r="AQ79" s="564">
        <f t="shared" si="66"/>
        <v>0</v>
      </c>
      <c r="AR79" s="564">
        <f t="shared" si="67"/>
        <v>0</v>
      </c>
      <c r="AS79" s="568">
        <f t="shared" si="68"/>
        <v>0</v>
      </c>
    </row>
    <row r="80" spans="1:45" ht="31.2">
      <c r="A80" s="313" t="s">
        <v>327</v>
      </c>
      <c r="B80" s="314" t="s">
        <v>328</v>
      </c>
      <c r="C80" s="314" t="s">
        <v>61</v>
      </c>
      <c r="D80" s="314" t="s">
        <v>43</v>
      </c>
      <c r="E80" s="329">
        <f>E81+E82</f>
        <v>2526600</v>
      </c>
      <c r="F80" s="329">
        <f t="shared" ref="F80:AJ80" si="69">F81+F82</f>
        <v>0</v>
      </c>
      <c r="G80" s="329">
        <f t="shared" ref="G80" si="70">G81+G82</f>
        <v>2526600</v>
      </c>
      <c r="H80" s="329">
        <f t="shared" si="69"/>
        <v>0</v>
      </c>
      <c r="I80" s="329">
        <f t="shared" si="69"/>
        <v>0</v>
      </c>
      <c r="J80" s="329">
        <f t="shared" si="69"/>
        <v>0</v>
      </c>
      <c r="K80" s="329">
        <f t="shared" si="69"/>
        <v>0</v>
      </c>
      <c r="L80" s="329">
        <f t="shared" si="69"/>
        <v>0</v>
      </c>
      <c r="M80" s="329">
        <f t="shared" si="69"/>
        <v>0</v>
      </c>
      <c r="N80" s="329">
        <f t="shared" si="69"/>
        <v>0</v>
      </c>
      <c r="O80" s="329">
        <f t="shared" si="69"/>
        <v>0</v>
      </c>
      <c r="P80" s="329">
        <f t="shared" si="69"/>
        <v>0</v>
      </c>
      <c r="Q80" s="329">
        <f t="shared" si="69"/>
        <v>0</v>
      </c>
      <c r="R80" s="329">
        <f t="shared" si="69"/>
        <v>0</v>
      </c>
      <c r="S80" s="329">
        <f t="shared" si="69"/>
        <v>0</v>
      </c>
      <c r="T80" s="329">
        <f t="shared" ref="T80" si="71">T81+T82</f>
        <v>0</v>
      </c>
      <c r="U80" s="329">
        <f t="shared" si="69"/>
        <v>0</v>
      </c>
      <c r="V80" s="329">
        <f t="shared" si="69"/>
        <v>0</v>
      </c>
      <c r="W80" s="329">
        <f t="shared" si="69"/>
        <v>0</v>
      </c>
      <c r="X80" s="329">
        <f t="shared" si="69"/>
        <v>0</v>
      </c>
      <c r="Y80" s="329">
        <f t="shared" ref="Y80" si="72">Y81+Y82</f>
        <v>0</v>
      </c>
      <c r="Z80" s="329">
        <f t="shared" si="69"/>
        <v>0</v>
      </c>
      <c r="AA80" s="329">
        <f t="shared" si="69"/>
        <v>0</v>
      </c>
      <c r="AB80" s="329">
        <f t="shared" si="69"/>
        <v>0</v>
      </c>
      <c r="AC80" s="329">
        <f t="shared" si="69"/>
        <v>0</v>
      </c>
      <c r="AD80" s="329">
        <f t="shared" si="69"/>
        <v>0</v>
      </c>
      <c r="AE80" s="329">
        <f t="shared" si="69"/>
        <v>0</v>
      </c>
      <c r="AF80" s="329">
        <f t="shared" si="69"/>
        <v>0</v>
      </c>
      <c r="AG80" s="329">
        <f t="shared" si="69"/>
        <v>0</v>
      </c>
      <c r="AH80" s="329">
        <f t="shared" si="69"/>
        <v>0</v>
      </c>
      <c r="AI80" s="329">
        <f t="shared" si="69"/>
        <v>0</v>
      </c>
      <c r="AJ80" s="329">
        <f t="shared" si="69"/>
        <v>0</v>
      </c>
      <c r="AK80" s="329">
        <f t="shared" ref="AK80:AO80" si="73">AK81+AK82</f>
        <v>0</v>
      </c>
      <c r="AL80" s="329">
        <f t="shared" si="73"/>
        <v>0</v>
      </c>
      <c r="AM80" s="329">
        <f t="shared" si="73"/>
        <v>0</v>
      </c>
      <c r="AN80" s="329">
        <f t="shared" si="73"/>
        <v>0</v>
      </c>
      <c r="AO80" s="329">
        <f t="shared" si="73"/>
        <v>0</v>
      </c>
      <c r="AP80" s="564">
        <f t="shared" si="65"/>
        <v>0</v>
      </c>
      <c r="AQ80" s="564">
        <f t="shared" si="66"/>
        <v>2526600</v>
      </c>
      <c r="AR80" s="564">
        <f t="shared" si="67"/>
        <v>0</v>
      </c>
      <c r="AS80" s="568">
        <f t="shared" si="68"/>
        <v>0</v>
      </c>
    </row>
    <row r="81" spans="1:45" ht="31.2">
      <c r="A81" s="303" t="s">
        <v>1035</v>
      </c>
      <c r="B81" s="304" t="s">
        <v>43</v>
      </c>
      <c r="C81" s="305" t="s">
        <v>61</v>
      </c>
      <c r="D81" s="305" t="s">
        <v>1036</v>
      </c>
      <c r="E81" s="326">
        <f>ЦС!D441</f>
        <v>2526600</v>
      </c>
      <c r="F81" s="361"/>
      <c r="G81" s="363">
        <f>ЦС!D439</f>
        <v>2526600</v>
      </c>
      <c r="H81" s="361"/>
      <c r="I81" s="361"/>
      <c r="J81" s="361"/>
      <c r="K81" s="361"/>
      <c r="L81" s="361"/>
      <c r="M81" s="361"/>
      <c r="N81" s="361"/>
      <c r="O81" s="361"/>
      <c r="P81" s="361"/>
      <c r="Q81" s="361"/>
      <c r="R81" s="361"/>
      <c r="S81" s="361"/>
      <c r="T81" s="363"/>
      <c r="U81" s="361"/>
      <c r="V81" s="361"/>
      <c r="W81" s="361"/>
      <c r="X81" s="361"/>
      <c r="Y81" s="361"/>
      <c r="Z81" s="361"/>
      <c r="AA81" s="361"/>
      <c r="AB81" s="361"/>
      <c r="AC81" s="361"/>
      <c r="AD81" s="361"/>
      <c r="AE81" s="361"/>
      <c r="AF81" s="361"/>
      <c r="AG81" s="361"/>
      <c r="AH81" s="361"/>
      <c r="AI81" s="361"/>
      <c r="AJ81" s="361"/>
      <c r="AK81" s="361"/>
      <c r="AL81" s="361"/>
      <c r="AM81" s="361"/>
      <c r="AN81" s="361"/>
      <c r="AO81" s="361"/>
      <c r="AP81" s="564">
        <f t="shared" si="65"/>
        <v>0</v>
      </c>
      <c r="AQ81" s="564">
        <f t="shared" si="66"/>
        <v>2526600</v>
      </c>
      <c r="AR81" s="564">
        <f t="shared" si="67"/>
        <v>0</v>
      </c>
      <c r="AS81" s="568">
        <f t="shared" si="68"/>
        <v>0</v>
      </c>
    </row>
    <row r="82" spans="1:45">
      <c r="A82" s="318" t="s">
        <v>180</v>
      </c>
      <c r="B82" s="304" t="s">
        <v>43</v>
      </c>
      <c r="C82" s="305" t="s">
        <v>61</v>
      </c>
      <c r="D82" s="305" t="s">
        <v>184</v>
      </c>
      <c r="E82" s="326">
        <f>ЦС!F448</f>
        <v>0</v>
      </c>
      <c r="F82" s="361"/>
      <c r="G82" s="361"/>
      <c r="H82" s="361"/>
      <c r="I82" s="361"/>
      <c r="J82" s="361"/>
      <c r="K82" s="361"/>
      <c r="L82" s="361"/>
      <c r="M82" s="361"/>
      <c r="N82" s="361"/>
      <c r="O82" s="361"/>
      <c r="P82" s="361"/>
      <c r="Q82" s="361"/>
      <c r="R82" s="361"/>
      <c r="S82" s="361"/>
      <c r="T82" s="361"/>
      <c r="U82" s="361"/>
      <c r="V82" s="361"/>
      <c r="W82" s="361"/>
      <c r="X82" s="361"/>
      <c r="Y82" s="361"/>
      <c r="Z82" s="361"/>
      <c r="AA82" s="361"/>
      <c r="AB82" s="361"/>
      <c r="AC82" s="361"/>
      <c r="AD82" s="361"/>
      <c r="AE82" s="361"/>
      <c r="AF82" s="361"/>
      <c r="AG82" s="361"/>
      <c r="AH82" s="361"/>
      <c r="AI82" s="361"/>
      <c r="AJ82" s="361"/>
      <c r="AK82" s="361"/>
      <c r="AL82" s="361"/>
      <c r="AM82" s="361"/>
      <c r="AN82" s="361"/>
      <c r="AO82" s="361"/>
      <c r="AP82" s="564">
        <f t="shared" si="65"/>
        <v>0</v>
      </c>
      <c r="AQ82" s="564">
        <f t="shared" si="66"/>
        <v>0</v>
      </c>
      <c r="AR82" s="564">
        <f t="shared" si="67"/>
        <v>0</v>
      </c>
      <c r="AS82" s="568">
        <f t="shared" si="68"/>
        <v>0</v>
      </c>
    </row>
    <row r="83" spans="1:45" ht="31.2" hidden="1">
      <c r="A83" s="303" t="s">
        <v>329</v>
      </c>
      <c r="B83" s="304" t="s">
        <v>330</v>
      </c>
      <c r="C83" s="305" t="s">
        <v>32</v>
      </c>
      <c r="D83" s="305"/>
      <c r="E83" s="326">
        <v>0</v>
      </c>
      <c r="F83" s="361"/>
      <c r="G83" s="361"/>
      <c r="H83" s="361"/>
      <c r="I83" s="361"/>
      <c r="J83" s="361"/>
      <c r="K83" s="361"/>
      <c r="L83" s="361"/>
      <c r="M83" s="361"/>
      <c r="N83" s="361"/>
      <c r="O83" s="361"/>
      <c r="P83" s="361"/>
      <c r="Q83" s="361"/>
      <c r="R83" s="361"/>
      <c r="S83" s="361"/>
      <c r="T83" s="361"/>
      <c r="U83" s="361"/>
      <c r="V83" s="361"/>
      <c r="W83" s="361"/>
      <c r="X83" s="361"/>
      <c r="Y83" s="361"/>
      <c r="Z83" s="361"/>
      <c r="AA83" s="361"/>
      <c r="AB83" s="361"/>
      <c r="AC83" s="361"/>
      <c r="AD83" s="361"/>
      <c r="AE83" s="361"/>
      <c r="AF83" s="361"/>
      <c r="AG83" s="361"/>
      <c r="AH83" s="361"/>
      <c r="AI83" s="361"/>
      <c r="AJ83" s="361"/>
      <c r="AK83" s="361"/>
      <c r="AL83" s="361"/>
      <c r="AM83" s="361"/>
      <c r="AN83" s="361"/>
      <c r="AO83" s="361"/>
      <c r="AP83" s="564">
        <f t="shared" si="65"/>
        <v>0</v>
      </c>
      <c r="AQ83" s="564">
        <f t="shared" si="66"/>
        <v>0</v>
      </c>
      <c r="AR83" s="564">
        <f t="shared" si="67"/>
        <v>0</v>
      </c>
      <c r="AS83" s="568">
        <f t="shared" si="68"/>
        <v>0</v>
      </c>
    </row>
    <row r="84" spans="1:45" ht="46.8" hidden="1">
      <c r="A84" s="303" t="s">
        <v>331</v>
      </c>
      <c r="B84" s="304" t="s">
        <v>332</v>
      </c>
      <c r="C84" s="305" t="s">
        <v>333</v>
      </c>
      <c r="D84" s="305"/>
      <c r="E84" s="326">
        <v>0</v>
      </c>
      <c r="F84" s="361"/>
      <c r="G84" s="361"/>
      <c r="H84" s="361"/>
      <c r="I84" s="361"/>
      <c r="J84" s="361"/>
      <c r="K84" s="361"/>
      <c r="L84" s="361"/>
      <c r="M84" s="361"/>
      <c r="N84" s="361"/>
      <c r="O84" s="361"/>
      <c r="P84" s="361"/>
      <c r="Q84" s="361"/>
      <c r="R84" s="361"/>
      <c r="S84" s="361"/>
      <c r="T84" s="361"/>
      <c r="U84" s="361"/>
      <c r="V84" s="361"/>
      <c r="W84" s="361"/>
      <c r="X84" s="361"/>
      <c r="Y84" s="361"/>
      <c r="Z84" s="361"/>
      <c r="AA84" s="361"/>
      <c r="AB84" s="361"/>
      <c r="AC84" s="361"/>
      <c r="AD84" s="361"/>
      <c r="AE84" s="361"/>
      <c r="AF84" s="361"/>
      <c r="AG84" s="361"/>
      <c r="AH84" s="361"/>
      <c r="AI84" s="361"/>
      <c r="AJ84" s="361"/>
      <c r="AK84" s="361"/>
      <c r="AL84" s="361"/>
      <c r="AM84" s="361"/>
      <c r="AN84" s="361"/>
      <c r="AO84" s="361"/>
      <c r="AP84" s="564">
        <f t="shared" si="65"/>
        <v>0</v>
      </c>
      <c r="AQ84" s="564">
        <f t="shared" si="66"/>
        <v>0</v>
      </c>
      <c r="AR84" s="564">
        <f t="shared" si="67"/>
        <v>0</v>
      </c>
      <c r="AS84" s="568">
        <f t="shared" si="68"/>
        <v>0</v>
      </c>
    </row>
    <row r="85" spans="1:45" ht="31.2" hidden="1">
      <c r="A85" s="303" t="s">
        <v>334</v>
      </c>
      <c r="B85" s="304" t="s">
        <v>335</v>
      </c>
      <c r="C85" s="305" t="s">
        <v>336</v>
      </c>
      <c r="D85" s="305"/>
      <c r="E85" s="326">
        <v>0</v>
      </c>
      <c r="F85" s="361"/>
      <c r="G85" s="361"/>
      <c r="H85" s="361"/>
      <c r="I85" s="361"/>
      <c r="J85" s="361"/>
      <c r="K85" s="361"/>
      <c r="L85" s="361"/>
      <c r="M85" s="361"/>
      <c r="N85" s="361"/>
      <c r="O85" s="361"/>
      <c r="P85" s="361"/>
      <c r="Q85" s="361"/>
      <c r="R85" s="361"/>
      <c r="S85" s="361"/>
      <c r="T85" s="361"/>
      <c r="U85" s="361"/>
      <c r="V85" s="361"/>
      <c r="W85" s="361"/>
      <c r="X85" s="361"/>
      <c r="Y85" s="361"/>
      <c r="Z85" s="361"/>
      <c r="AA85" s="361"/>
      <c r="AB85" s="361"/>
      <c r="AC85" s="361"/>
      <c r="AD85" s="361"/>
      <c r="AE85" s="361"/>
      <c r="AF85" s="361"/>
      <c r="AG85" s="361"/>
      <c r="AH85" s="361"/>
      <c r="AI85" s="361"/>
      <c r="AJ85" s="361"/>
      <c r="AK85" s="361"/>
      <c r="AL85" s="361"/>
      <c r="AM85" s="361"/>
      <c r="AN85" s="361"/>
      <c r="AO85" s="361"/>
      <c r="AP85" s="564">
        <f t="shared" si="65"/>
        <v>0</v>
      </c>
      <c r="AQ85" s="564">
        <f t="shared" si="66"/>
        <v>0</v>
      </c>
      <c r="AR85" s="564">
        <f t="shared" si="67"/>
        <v>0</v>
      </c>
      <c r="AS85" s="568">
        <f t="shared" si="68"/>
        <v>0</v>
      </c>
    </row>
    <row r="86" spans="1:45" s="369" customFormat="1" ht="46.8">
      <c r="A86" s="313" t="s">
        <v>1038</v>
      </c>
      <c r="B86" s="314" t="s">
        <v>330</v>
      </c>
      <c r="C86" s="314" t="s">
        <v>1042</v>
      </c>
      <c r="D86" s="314" t="s">
        <v>43</v>
      </c>
      <c r="E86" s="332">
        <f>E87</f>
        <v>0</v>
      </c>
      <c r="F86" s="373">
        <f t="shared" ref="F86:AO86" si="74">F87</f>
        <v>0</v>
      </c>
      <c r="G86" s="373">
        <f t="shared" si="74"/>
        <v>0</v>
      </c>
      <c r="H86" s="373">
        <f t="shared" si="74"/>
        <v>0</v>
      </c>
      <c r="I86" s="373">
        <f t="shared" si="74"/>
        <v>0</v>
      </c>
      <c r="J86" s="373">
        <f t="shared" si="74"/>
        <v>0</v>
      </c>
      <c r="K86" s="373">
        <f t="shared" si="74"/>
        <v>0</v>
      </c>
      <c r="L86" s="373">
        <f t="shared" si="74"/>
        <v>0</v>
      </c>
      <c r="M86" s="373">
        <f t="shared" si="74"/>
        <v>0</v>
      </c>
      <c r="N86" s="373">
        <f t="shared" si="74"/>
        <v>0</v>
      </c>
      <c r="O86" s="373">
        <f t="shared" si="74"/>
        <v>0</v>
      </c>
      <c r="P86" s="373">
        <f t="shared" si="74"/>
        <v>0</v>
      </c>
      <c r="Q86" s="373">
        <f t="shared" si="74"/>
        <v>0</v>
      </c>
      <c r="R86" s="373">
        <f t="shared" si="74"/>
        <v>0</v>
      </c>
      <c r="S86" s="373">
        <f t="shared" si="74"/>
        <v>0</v>
      </c>
      <c r="T86" s="373">
        <f t="shared" si="74"/>
        <v>0</v>
      </c>
      <c r="U86" s="373">
        <f t="shared" si="74"/>
        <v>0</v>
      </c>
      <c r="V86" s="373">
        <f t="shared" si="74"/>
        <v>0</v>
      </c>
      <c r="W86" s="373">
        <f t="shared" si="74"/>
        <v>0</v>
      </c>
      <c r="X86" s="373">
        <f t="shared" si="74"/>
        <v>0</v>
      </c>
      <c r="Y86" s="373">
        <f t="shared" si="74"/>
        <v>0</v>
      </c>
      <c r="Z86" s="373">
        <f t="shared" si="74"/>
        <v>0</v>
      </c>
      <c r="AA86" s="373">
        <f t="shared" si="74"/>
        <v>0</v>
      </c>
      <c r="AB86" s="373">
        <f t="shared" si="74"/>
        <v>0</v>
      </c>
      <c r="AC86" s="373">
        <f t="shared" si="74"/>
        <v>0</v>
      </c>
      <c r="AD86" s="373">
        <f t="shared" si="74"/>
        <v>0</v>
      </c>
      <c r="AE86" s="373">
        <f t="shared" si="74"/>
        <v>0</v>
      </c>
      <c r="AF86" s="373">
        <f t="shared" si="74"/>
        <v>0</v>
      </c>
      <c r="AG86" s="373">
        <f t="shared" si="74"/>
        <v>0</v>
      </c>
      <c r="AH86" s="373">
        <f t="shared" si="74"/>
        <v>0</v>
      </c>
      <c r="AI86" s="373">
        <f t="shared" si="74"/>
        <v>0</v>
      </c>
      <c r="AJ86" s="373">
        <f t="shared" si="74"/>
        <v>0</v>
      </c>
      <c r="AK86" s="373">
        <f t="shared" si="74"/>
        <v>0</v>
      </c>
      <c r="AL86" s="373">
        <f t="shared" si="74"/>
        <v>0</v>
      </c>
      <c r="AM86" s="373">
        <f t="shared" si="74"/>
        <v>0</v>
      </c>
      <c r="AN86" s="373">
        <f t="shared" si="74"/>
        <v>0</v>
      </c>
      <c r="AO86" s="373">
        <f t="shared" si="74"/>
        <v>0</v>
      </c>
      <c r="AP86" s="934">
        <f t="shared" ref="AP86:AP87" si="75">E86-SUM(F86:AL86)</f>
        <v>0</v>
      </c>
    </row>
    <row r="87" spans="1:45" s="369" customFormat="1" ht="62.4">
      <c r="A87" s="933" t="s">
        <v>1045</v>
      </c>
      <c r="B87" s="932" t="s">
        <v>43</v>
      </c>
      <c r="C87" s="932" t="s">
        <v>1042</v>
      </c>
      <c r="D87" s="932"/>
      <c r="E87" s="373">
        <v>0</v>
      </c>
      <c r="F87" s="935"/>
      <c r="G87" s="935"/>
      <c r="H87" s="935"/>
      <c r="I87" s="935"/>
      <c r="J87" s="935"/>
      <c r="K87" s="935"/>
      <c r="L87" s="935"/>
      <c r="M87" s="935"/>
      <c r="N87" s="935"/>
      <c r="O87" s="935"/>
      <c r="P87" s="935"/>
      <c r="Q87" s="935"/>
      <c r="R87" s="935"/>
      <c r="S87" s="935"/>
      <c r="T87" s="935"/>
      <c r="U87" s="935"/>
      <c r="V87" s="935"/>
      <c r="W87" s="935"/>
      <c r="X87" s="935"/>
      <c r="Y87" s="935"/>
      <c r="Z87" s="935"/>
      <c r="AA87" s="935"/>
      <c r="AB87" s="935"/>
      <c r="AC87" s="935"/>
      <c r="AD87" s="935"/>
      <c r="AE87" s="935"/>
      <c r="AF87" s="935"/>
      <c r="AG87" s="935"/>
      <c r="AH87" s="935"/>
      <c r="AI87" s="935"/>
      <c r="AJ87" s="935"/>
      <c r="AK87" s="935"/>
      <c r="AL87" s="935"/>
      <c r="AM87" s="935"/>
      <c r="AN87" s="935"/>
      <c r="AO87" s="935"/>
      <c r="AP87" s="934">
        <f t="shared" si="75"/>
        <v>0</v>
      </c>
    </row>
    <row r="88" spans="1:45" s="369" customFormat="1">
      <c r="A88" s="313" t="s">
        <v>1015</v>
      </c>
      <c r="B88" s="314" t="s">
        <v>1043</v>
      </c>
      <c r="C88" s="314" t="s">
        <v>1016</v>
      </c>
      <c r="D88" s="314" t="s">
        <v>43</v>
      </c>
      <c r="E88" s="332">
        <f>E89</f>
        <v>0</v>
      </c>
      <c r="F88" s="373">
        <f t="shared" ref="F88:AO88" si="76">F89</f>
        <v>0</v>
      </c>
      <c r="G88" s="373">
        <f t="shared" si="76"/>
        <v>0</v>
      </c>
      <c r="H88" s="373">
        <f t="shared" si="76"/>
        <v>0</v>
      </c>
      <c r="I88" s="373">
        <f t="shared" si="76"/>
        <v>0</v>
      </c>
      <c r="J88" s="373">
        <f t="shared" si="76"/>
        <v>0</v>
      </c>
      <c r="K88" s="373">
        <f t="shared" si="76"/>
        <v>0</v>
      </c>
      <c r="L88" s="373">
        <f t="shared" si="76"/>
        <v>0</v>
      </c>
      <c r="M88" s="373">
        <f t="shared" si="76"/>
        <v>0</v>
      </c>
      <c r="N88" s="373">
        <f t="shared" si="76"/>
        <v>0</v>
      </c>
      <c r="O88" s="373">
        <f t="shared" si="76"/>
        <v>0</v>
      </c>
      <c r="P88" s="373">
        <f t="shared" si="76"/>
        <v>0</v>
      </c>
      <c r="Q88" s="373">
        <f t="shared" si="76"/>
        <v>0</v>
      </c>
      <c r="R88" s="373">
        <f t="shared" si="76"/>
        <v>0</v>
      </c>
      <c r="S88" s="373">
        <f t="shared" si="76"/>
        <v>0</v>
      </c>
      <c r="T88" s="373">
        <f t="shared" si="76"/>
        <v>0</v>
      </c>
      <c r="U88" s="373">
        <f t="shared" si="76"/>
        <v>0</v>
      </c>
      <c r="V88" s="373">
        <f t="shared" si="76"/>
        <v>0</v>
      </c>
      <c r="W88" s="373">
        <f t="shared" si="76"/>
        <v>0</v>
      </c>
      <c r="X88" s="373">
        <f t="shared" si="76"/>
        <v>0</v>
      </c>
      <c r="Y88" s="373">
        <f t="shared" si="76"/>
        <v>0</v>
      </c>
      <c r="Z88" s="373">
        <f t="shared" si="76"/>
        <v>0</v>
      </c>
      <c r="AA88" s="373">
        <f t="shared" si="76"/>
        <v>0</v>
      </c>
      <c r="AB88" s="373">
        <f t="shared" si="76"/>
        <v>0</v>
      </c>
      <c r="AC88" s="373">
        <f t="shared" si="76"/>
        <v>0</v>
      </c>
      <c r="AD88" s="373">
        <f t="shared" si="76"/>
        <v>0</v>
      </c>
      <c r="AE88" s="373">
        <f t="shared" si="76"/>
        <v>0</v>
      </c>
      <c r="AF88" s="373">
        <f t="shared" si="76"/>
        <v>0</v>
      </c>
      <c r="AG88" s="373">
        <f t="shared" si="76"/>
        <v>0</v>
      </c>
      <c r="AH88" s="373">
        <f t="shared" si="76"/>
        <v>0</v>
      </c>
      <c r="AI88" s="373">
        <f t="shared" si="76"/>
        <v>0</v>
      </c>
      <c r="AJ88" s="373">
        <f t="shared" si="76"/>
        <v>0</v>
      </c>
      <c r="AK88" s="373">
        <f t="shared" si="76"/>
        <v>0</v>
      </c>
      <c r="AL88" s="373">
        <f t="shared" si="76"/>
        <v>0</v>
      </c>
      <c r="AM88" s="373">
        <f t="shared" si="76"/>
        <v>0</v>
      </c>
      <c r="AN88" s="373">
        <f t="shared" si="76"/>
        <v>0</v>
      </c>
      <c r="AO88" s="373">
        <f t="shared" si="76"/>
        <v>0</v>
      </c>
      <c r="AP88" s="934"/>
    </row>
    <row r="89" spans="1:45" s="369" customFormat="1">
      <c r="A89" s="303" t="s">
        <v>652</v>
      </c>
      <c r="B89" s="931" t="s">
        <v>43</v>
      </c>
      <c r="C89" s="932" t="s">
        <v>1016</v>
      </c>
      <c r="D89" s="932" t="s">
        <v>653</v>
      </c>
      <c r="E89" s="373">
        <v>0</v>
      </c>
      <c r="F89" s="935"/>
      <c r="G89" s="935"/>
      <c r="H89" s="935"/>
      <c r="I89" s="935"/>
      <c r="J89" s="935"/>
      <c r="K89" s="935"/>
      <c r="L89" s="935"/>
      <c r="M89" s="935"/>
      <c r="N89" s="935"/>
      <c r="O89" s="935"/>
      <c r="P89" s="935"/>
      <c r="Q89" s="935"/>
      <c r="R89" s="935"/>
      <c r="S89" s="935"/>
      <c r="T89" s="935"/>
      <c r="U89" s="935"/>
      <c r="V89" s="935"/>
      <c r="W89" s="935"/>
      <c r="X89" s="935"/>
      <c r="Y89" s="935"/>
      <c r="Z89" s="935"/>
      <c r="AA89" s="935"/>
      <c r="AB89" s="935"/>
      <c r="AC89" s="935"/>
      <c r="AD89" s="935"/>
      <c r="AE89" s="935"/>
      <c r="AF89" s="935"/>
      <c r="AG89" s="935"/>
      <c r="AH89" s="935"/>
      <c r="AI89" s="935"/>
      <c r="AJ89" s="935"/>
      <c r="AK89" s="935"/>
      <c r="AL89" s="935"/>
      <c r="AM89" s="935"/>
      <c r="AN89" s="935"/>
      <c r="AO89" s="935"/>
      <c r="AP89" s="934">
        <f t="shared" ref="AP89" si="77">E89-SUM(F89:AL89)</f>
        <v>0</v>
      </c>
    </row>
    <row r="90" spans="1:45">
      <c r="A90" s="319" t="s">
        <v>337</v>
      </c>
      <c r="B90" s="320" t="s">
        <v>338</v>
      </c>
      <c r="C90" s="320" t="s">
        <v>21</v>
      </c>
      <c r="D90" s="320" t="s">
        <v>43</v>
      </c>
      <c r="E90" s="331">
        <f>E91+E92+E93</f>
        <v>0</v>
      </c>
      <c r="F90" s="331">
        <f t="shared" ref="F90:AO90" si="78">F91+F92+F93</f>
        <v>0</v>
      </c>
      <c r="G90" s="331">
        <f t="shared" ref="G90" si="79">G91+G92+G93</f>
        <v>0</v>
      </c>
      <c r="H90" s="331">
        <f t="shared" si="78"/>
        <v>0</v>
      </c>
      <c r="I90" s="331">
        <f t="shared" si="78"/>
        <v>0</v>
      </c>
      <c r="J90" s="331">
        <f t="shared" si="78"/>
        <v>0</v>
      </c>
      <c r="K90" s="331">
        <f t="shared" si="78"/>
        <v>0</v>
      </c>
      <c r="L90" s="331">
        <f t="shared" si="78"/>
        <v>0</v>
      </c>
      <c r="M90" s="331">
        <f t="shared" si="78"/>
        <v>0</v>
      </c>
      <c r="N90" s="331">
        <f t="shared" si="78"/>
        <v>0</v>
      </c>
      <c r="O90" s="331">
        <f t="shared" si="78"/>
        <v>0</v>
      </c>
      <c r="P90" s="331">
        <f t="shared" si="78"/>
        <v>0</v>
      </c>
      <c r="Q90" s="331">
        <f t="shared" si="78"/>
        <v>0</v>
      </c>
      <c r="R90" s="331">
        <f t="shared" si="78"/>
        <v>0</v>
      </c>
      <c r="S90" s="331">
        <f t="shared" si="78"/>
        <v>0</v>
      </c>
      <c r="T90" s="331">
        <f t="shared" ref="T90" si="80">T91+T92+T93</f>
        <v>0</v>
      </c>
      <c r="U90" s="331">
        <f t="shared" si="78"/>
        <v>0</v>
      </c>
      <c r="V90" s="331">
        <f t="shared" si="78"/>
        <v>0</v>
      </c>
      <c r="W90" s="331">
        <f t="shared" si="78"/>
        <v>0</v>
      </c>
      <c r="X90" s="331">
        <f t="shared" si="78"/>
        <v>0</v>
      </c>
      <c r="Y90" s="331">
        <f t="shared" ref="Y90" si="81">Y91+Y92+Y93</f>
        <v>0</v>
      </c>
      <c r="Z90" s="331">
        <f t="shared" si="78"/>
        <v>0</v>
      </c>
      <c r="AA90" s="331">
        <f t="shared" si="78"/>
        <v>0</v>
      </c>
      <c r="AB90" s="331">
        <f t="shared" si="78"/>
        <v>0</v>
      </c>
      <c r="AC90" s="331">
        <f t="shared" si="78"/>
        <v>0</v>
      </c>
      <c r="AD90" s="331">
        <f t="shared" si="78"/>
        <v>0</v>
      </c>
      <c r="AE90" s="331">
        <f t="shared" si="78"/>
        <v>0</v>
      </c>
      <c r="AF90" s="331">
        <f t="shared" si="78"/>
        <v>0</v>
      </c>
      <c r="AG90" s="331">
        <f t="shared" si="78"/>
        <v>0</v>
      </c>
      <c r="AH90" s="331">
        <f t="shared" si="78"/>
        <v>0</v>
      </c>
      <c r="AI90" s="331">
        <f t="shared" si="78"/>
        <v>0</v>
      </c>
      <c r="AJ90" s="331">
        <f t="shared" si="78"/>
        <v>0</v>
      </c>
      <c r="AK90" s="331">
        <f t="shared" si="78"/>
        <v>0</v>
      </c>
      <c r="AL90" s="331">
        <f t="shared" si="78"/>
        <v>0</v>
      </c>
      <c r="AM90" s="331">
        <f t="shared" si="78"/>
        <v>0</v>
      </c>
      <c r="AN90" s="331">
        <f t="shared" ref="AN90" si="82">AN91+AN92+AN93</f>
        <v>0</v>
      </c>
      <c r="AO90" s="331">
        <f t="shared" si="78"/>
        <v>0</v>
      </c>
      <c r="AP90" s="564">
        <f t="shared" si="65"/>
        <v>0</v>
      </c>
      <c r="AQ90" s="564">
        <f t="shared" si="66"/>
        <v>0</v>
      </c>
      <c r="AR90" s="564">
        <f t="shared" si="67"/>
        <v>0</v>
      </c>
      <c r="AS90" s="568">
        <f t="shared" si="68"/>
        <v>0</v>
      </c>
    </row>
    <row r="91" spans="1:45" ht="22.5" customHeight="1">
      <c r="A91" s="303" t="s">
        <v>667</v>
      </c>
      <c r="B91" s="304" t="s">
        <v>340</v>
      </c>
      <c r="C91" s="305" t="s">
        <v>43</v>
      </c>
      <c r="D91" s="305" t="s">
        <v>43</v>
      </c>
      <c r="E91" s="326">
        <v>0</v>
      </c>
      <c r="F91" s="361"/>
      <c r="G91" s="361"/>
      <c r="H91" s="361"/>
      <c r="I91" s="361"/>
      <c r="J91" s="361"/>
      <c r="K91" s="361"/>
      <c r="L91" s="361"/>
      <c r="M91" s="361"/>
      <c r="N91" s="361"/>
      <c r="O91" s="361"/>
      <c r="P91" s="361"/>
      <c r="Q91" s="361"/>
      <c r="R91" s="361"/>
      <c r="S91" s="361"/>
      <c r="T91" s="361"/>
      <c r="U91" s="361"/>
      <c r="V91" s="361"/>
      <c r="W91" s="361"/>
      <c r="X91" s="361"/>
      <c r="Y91" s="361"/>
      <c r="Z91" s="361"/>
      <c r="AA91" s="361"/>
      <c r="AB91" s="361"/>
      <c r="AC91" s="361"/>
      <c r="AD91" s="361"/>
      <c r="AE91" s="361"/>
      <c r="AF91" s="361"/>
      <c r="AG91" s="361"/>
      <c r="AH91" s="361"/>
      <c r="AI91" s="361"/>
      <c r="AJ91" s="361"/>
      <c r="AK91" s="361"/>
      <c r="AL91" s="361"/>
      <c r="AM91" s="361"/>
      <c r="AN91" s="361"/>
      <c r="AO91" s="361"/>
      <c r="AP91" s="564">
        <f t="shared" si="65"/>
        <v>0</v>
      </c>
      <c r="AQ91" s="564">
        <f t="shared" si="66"/>
        <v>0</v>
      </c>
      <c r="AR91" s="564">
        <f t="shared" si="67"/>
        <v>0</v>
      </c>
      <c r="AS91" s="568">
        <f t="shared" si="68"/>
        <v>0</v>
      </c>
    </row>
    <row r="92" spans="1:45" ht="19.5" customHeight="1">
      <c r="A92" s="303" t="s">
        <v>341</v>
      </c>
      <c r="B92" s="304" t="s">
        <v>342</v>
      </c>
      <c r="C92" s="305" t="s">
        <v>43</v>
      </c>
      <c r="D92" s="305" t="s">
        <v>43</v>
      </c>
      <c r="E92" s="326">
        <v>0</v>
      </c>
      <c r="F92" s="361"/>
      <c r="G92" s="361"/>
      <c r="H92" s="361"/>
      <c r="I92" s="361"/>
      <c r="J92" s="361"/>
      <c r="K92" s="361"/>
      <c r="L92" s="361"/>
      <c r="M92" s="361"/>
      <c r="N92" s="361"/>
      <c r="O92" s="361"/>
      <c r="P92" s="361"/>
      <c r="Q92" s="361"/>
      <c r="R92" s="361"/>
      <c r="S92" s="361"/>
      <c r="T92" s="361"/>
      <c r="U92" s="361"/>
      <c r="V92" s="361"/>
      <c r="W92" s="361"/>
      <c r="X92" s="361"/>
      <c r="Y92" s="361"/>
      <c r="Z92" s="361"/>
      <c r="AA92" s="361"/>
      <c r="AB92" s="361"/>
      <c r="AC92" s="361"/>
      <c r="AD92" s="361"/>
      <c r="AE92" s="361"/>
      <c r="AF92" s="361"/>
      <c r="AG92" s="361"/>
      <c r="AH92" s="361"/>
      <c r="AI92" s="361"/>
      <c r="AJ92" s="361"/>
      <c r="AK92" s="361"/>
      <c r="AL92" s="361"/>
      <c r="AM92" s="361"/>
      <c r="AN92" s="361"/>
      <c r="AO92" s="361"/>
      <c r="AP92" s="564">
        <f t="shared" si="65"/>
        <v>0</v>
      </c>
      <c r="AQ92" s="564">
        <f t="shared" si="66"/>
        <v>0</v>
      </c>
      <c r="AR92" s="564">
        <f t="shared" si="67"/>
        <v>0</v>
      </c>
      <c r="AS92" s="568">
        <f t="shared" si="68"/>
        <v>0</v>
      </c>
    </row>
    <row r="93" spans="1:45">
      <c r="A93" s="303" t="s">
        <v>343</v>
      </c>
      <c r="B93" s="304" t="s">
        <v>344</v>
      </c>
      <c r="C93" s="305" t="s">
        <v>43</v>
      </c>
      <c r="D93" s="305" t="s">
        <v>43</v>
      </c>
      <c r="E93" s="326">
        <v>0</v>
      </c>
      <c r="F93" s="361"/>
      <c r="G93" s="361"/>
      <c r="H93" s="361"/>
      <c r="I93" s="361"/>
      <c r="J93" s="361"/>
      <c r="K93" s="361"/>
      <c r="L93" s="361"/>
      <c r="M93" s="361"/>
      <c r="N93" s="361"/>
      <c r="O93" s="361"/>
      <c r="P93" s="361"/>
      <c r="Q93" s="361"/>
      <c r="R93" s="361"/>
      <c r="S93" s="361"/>
      <c r="T93" s="361"/>
      <c r="U93" s="361"/>
      <c r="V93" s="361"/>
      <c r="W93" s="361"/>
      <c r="X93" s="361"/>
      <c r="Y93" s="361"/>
      <c r="Z93" s="361"/>
      <c r="AA93" s="361"/>
      <c r="AB93" s="361"/>
      <c r="AC93" s="361"/>
      <c r="AD93" s="361"/>
      <c r="AE93" s="361"/>
      <c r="AF93" s="361"/>
      <c r="AG93" s="361"/>
      <c r="AH93" s="361"/>
      <c r="AI93" s="361"/>
      <c r="AJ93" s="361"/>
      <c r="AK93" s="361"/>
      <c r="AL93" s="361"/>
      <c r="AM93" s="361"/>
      <c r="AN93" s="361"/>
      <c r="AO93" s="361"/>
      <c r="AP93" s="564">
        <f t="shared" si="65"/>
        <v>0</v>
      </c>
      <c r="AQ93" s="564">
        <f t="shared" si="66"/>
        <v>0</v>
      </c>
      <c r="AR93" s="564">
        <f t="shared" si="67"/>
        <v>0</v>
      </c>
      <c r="AS93" s="568">
        <f t="shared" si="68"/>
        <v>0</v>
      </c>
    </row>
    <row r="94" spans="1:45">
      <c r="A94" s="319" t="s">
        <v>345</v>
      </c>
      <c r="B94" s="320" t="s">
        <v>346</v>
      </c>
      <c r="C94" s="320" t="s">
        <v>43</v>
      </c>
      <c r="D94" s="320" t="s">
        <v>43</v>
      </c>
      <c r="E94" s="331">
        <f>E95</f>
        <v>0</v>
      </c>
      <c r="F94" s="331">
        <f t="shared" ref="F94:AO94" si="83">F95</f>
        <v>0</v>
      </c>
      <c r="G94" s="331">
        <f t="shared" si="83"/>
        <v>0</v>
      </c>
      <c r="H94" s="331">
        <f t="shared" si="83"/>
        <v>0</v>
      </c>
      <c r="I94" s="331">
        <f t="shared" si="83"/>
        <v>0</v>
      </c>
      <c r="J94" s="331">
        <f t="shared" si="83"/>
        <v>0</v>
      </c>
      <c r="K94" s="331">
        <f t="shared" si="83"/>
        <v>0</v>
      </c>
      <c r="L94" s="331">
        <f t="shared" si="83"/>
        <v>0</v>
      </c>
      <c r="M94" s="331">
        <f t="shared" si="83"/>
        <v>0</v>
      </c>
      <c r="N94" s="331">
        <f t="shared" si="83"/>
        <v>0</v>
      </c>
      <c r="O94" s="331">
        <f t="shared" si="83"/>
        <v>0</v>
      </c>
      <c r="P94" s="331">
        <f t="shared" si="83"/>
        <v>0</v>
      </c>
      <c r="Q94" s="331">
        <f t="shared" si="83"/>
        <v>0</v>
      </c>
      <c r="R94" s="331">
        <f t="shared" si="83"/>
        <v>0</v>
      </c>
      <c r="S94" s="331">
        <f t="shared" si="83"/>
        <v>0</v>
      </c>
      <c r="T94" s="331">
        <f t="shared" si="83"/>
        <v>0</v>
      </c>
      <c r="U94" s="331">
        <f t="shared" si="83"/>
        <v>0</v>
      </c>
      <c r="V94" s="331">
        <f t="shared" si="83"/>
        <v>0</v>
      </c>
      <c r="W94" s="331">
        <f t="shared" si="83"/>
        <v>0</v>
      </c>
      <c r="X94" s="331">
        <f t="shared" si="83"/>
        <v>0</v>
      </c>
      <c r="Y94" s="331">
        <f t="shared" si="83"/>
        <v>0</v>
      </c>
      <c r="Z94" s="331">
        <f t="shared" si="83"/>
        <v>0</v>
      </c>
      <c r="AA94" s="331">
        <f t="shared" si="83"/>
        <v>0</v>
      </c>
      <c r="AB94" s="331">
        <f t="shared" si="83"/>
        <v>0</v>
      </c>
      <c r="AC94" s="331">
        <f t="shared" si="83"/>
        <v>0</v>
      </c>
      <c r="AD94" s="331">
        <f t="shared" si="83"/>
        <v>0</v>
      </c>
      <c r="AE94" s="331">
        <f t="shared" si="83"/>
        <v>0</v>
      </c>
      <c r="AF94" s="331">
        <f t="shared" si="83"/>
        <v>0</v>
      </c>
      <c r="AG94" s="331">
        <f t="shared" si="83"/>
        <v>0</v>
      </c>
      <c r="AH94" s="331">
        <f t="shared" si="83"/>
        <v>0</v>
      </c>
      <c r="AI94" s="331">
        <f t="shared" si="83"/>
        <v>0</v>
      </c>
      <c r="AJ94" s="331">
        <f t="shared" si="83"/>
        <v>0</v>
      </c>
      <c r="AK94" s="331">
        <f t="shared" si="83"/>
        <v>0</v>
      </c>
      <c r="AL94" s="331">
        <f t="shared" si="83"/>
        <v>0</v>
      </c>
      <c r="AM94" s="331">
        <f t="shared" si="83"/>
        <v>0</v>
      </c>
      <c r="AN94" s="331">
        <f t="shared" si="83"/>
        <v>0</v>
      </c>
      <c r="AO94" s="331">
        <f t="shared" si="83"/>
        <v>0</v>
      </c>
      <c r="AP94" s="564">
        <f t="shared" si="65"/>
        <v>0</v>
      </c>
      <c r="AQ94" s="564">
        <f t="shared" si="66"/>
        <v>0</v>
      </c>
      <c r="AR94" s="564">
        <f t="shared" si="67"/>
        <v>0</v>
      </c>
      <c r="AS94" s="568">
        <f t="shared" si="68"/>
        <v>0</v>
      </c>
    </row>
    <row r="95" spans="1:45">
      <c r="A95" s="303" t="s">
        <v>668</v>
      </c>
      <c r="B95" s="304" t="s">
        <v>348</v>
      </c>
      <c r="C95" s="305" t="s">
        <v>349</v>
      </c>
      <c r="D95" s="305" t="s">
        <v>43</v>
      </c>
      <c r="E95" s="326">
        <v>0</v>
      </c>
      <c r="F95" s="361"/>
      <c r="G95" s="361"/>
      <c r="H95" s="361"/>
      <c r="I95" s="361"/>
      <c r="J95" s="361"/>
      <c r="K95" s="361"/>
      <c r="L95" s="361"/>
      <c r="M95" s="361"/>
      <c r="N95" s="361"/>
      <c r="O95" s="361"/>
      <c r="P95" s="361"/>
      <c r="Q95" s="361"/>
      <c r="R95" s="361"/>
      <c r="S95" s="361"/>
      <c r="T95" s="361"/>
      <c r="U95" s="361"/>
      <c r="V95" s="361"/>
      <c r="W95" s="361"/>
      <c r="X95" s="361"/>
      <c r="Y95" s="361"/>
      <c r="Z95" s="361"/>
      <c r="AA95" s="361"/>
      <c r="AB95" s="361"/>
      <c r="AC95" s="361"/>
      <c r="AD95" s="361"/>
      <c r="AE95" s="361"/>
      <c r="AF95" s="361"/>
      <c r="AG95" s="361"/>
      <c r="AH95" s="361"/>
      <c r="AI95" s="361"/>
      <c r="AJ95" s="361"/>
      <c r="AK95" s="361"/>
      <c r="AL95" s="361"/>
      <c r="AM95" s="361"/>
      <c r="AN95" s="361"/>
      <c r="AO95" s="361"/>
      <c r="AP95" s="564">
        <f t="shared" si="65"/>
        <v>0</v>
      </c>
      <c r="AQ95" s="564">
        <f t="shared" si="66"/>
        <v>0</v>
      </c>
      <c r="AR95" s="564">
        <f t="shared" si="67"/>
        <v>0</v>
      </c>
      <c r="AS95" s="568">
        <f t="shared" si="68"/>
        <v>0</v>
      </c>
    </row>
    <row r="96" spans="1:45">
      <c r="AS96" s="568"/>
    </row>
    <row r="97" spans="1:45" s="321" customFormat="1" ht="13.8">
      <c r="A97" s="13"/>
      <c r="B97" s="1"/>
      <c r="C97" s="2"/>
      <c r="D97" s="2"/>
      <c r="E97" s="28"/>
      <c r="F97" s="5"/>
      <c r="G97" s="5"/>
      <c r="H97" s="579"/>
      <c r="I97" s="579"/>
      <c r="J97" s="579"/>
      <c r="K97" s="579"/>
      <c r="L97" s="579"/>
      <c r="M97" s="579"/>
      <c r="N97" s="579"/>
      <c r="O97" s="579"/>
      <c r="P97" s="579"/>
      <c r="Q97" s="579"/>
      <c r="R97" s="579"/>
      <c r="S97" s="579"/>
      <c r="T97" s="579"/>
      <c r="U97" s="579"/>
      <c r="V97" s="579"/>
      <c r="W97" s="579"/>
      <c r="X97" s="579"/>
      <c r="Y97" s="579"/>
      <c r="Z97" s="342"/>
      <c r="AA97" s="342"/>
      <c r="AB97" s="342"/>
      <c r="AC97" s="342"/>
      <c r="AD97" s="342"/>
      <c r="AE97" s="342"/>
      <c r="AF97" s="342"/>
      <c r="AG97" s="342"/>
      <c r="AH97" s="342"/>
      <c r="AI97" s="342"/>
      <c r="AJ97" s="342"/>
      <c r="AK97" s="342"/>
      <c r="AL97" s="342"/>
      <c r="AM97" s="342"/>
      <c r="AN97" s="342"/>
      <c r="AO97" s="342"/>
      <c r="AP97" s="561"/>
      <c r="AQ97" s="561"/>
      <c r="AR97" s="561"/>
      <c r="AS97" s="568"/>
    </row>
    <row r="98" spans="1:45" s="321" customFormat="1">
      <c r="A98" s="12" t="s">
        <v>42</v>
      </c>
      <c r="B98" s="2"/>
      <c r="C98" s="29"/>
      <c r="D98" s="2070" t="str">
        <f>СпрМЗ!F97</f>
        <v>Кондакова Е.В.</v>
      </c>
      <c r="E98" s="2070"/>
      <c r="F98" s="579"/>
      <c r="G98" s="579"/>
      <c r="H98" s="579"/>
      <c r="I98" s="579"/>
      <c r="J98" s="579"/>
      <c r="K98" s="579"/>
      <c r="L98" s="579"/>
      <c r="M98" s="579"/>
      <c r="N98" s="579"/>
      <c r="O98" s="579"/>
      <c r="P98" s="579"/>
      <c r="Q98" s="579"/>
      <c r="R98" s="579"/>
      <c r="S98" s="579"/>
      <c r="T98" s="579"/>
      <c r="U98" s="579"/>
      <c r="V98" s="579"/>
      <c r="W98" s="342"/>
      <c r="X98" s="342"/>
      <c r="Y98" s="342"/>
      <c r="Z98" s="342"/>
      <c r="AA98" s="342"/>
      <c r="AB98" s="342"/>
      <c r="AC98" s="342"/>
      <c r="AD98" s="342"/>
      <c r="AE98" s="342"/>
      <c r="AF98" s="342"/>
      <c r="AG98" s="342"/>
      <c r="AH98" s="342"/>
      <c r="AI98" s="342"/>
      <c r="AJ98" s="342"/>
      <c r="AK98" s="342"/>
      <c r="AL98" s="342"/>
      <c r="AM98" s="561"/>
      <c r="AN98" s="561"/>
      <c r="AO98" s="561"/>
      <c r="AP98" s="568"/>
    </row>
    <row r="99" spans="1:45" s="321" customFormat="1" ht="13.8">
      <c r="A99" s="13"/>
      <c r="B99" s="2"/>
      <c r="C99" s="30" t="s">
        <v>41</v>
      </c>
      <c r="D99" s="578" t="s">
        <v>12</v>
      </c>
      <c r="E99" s="578"/>
      <c r="F99" s="579"/>
      <c r="G99" s="579"/>
      <c r="H99" s="579"/>
      <c r="I99" s="579"/>
      <c r="J99" s="579"/>
      <c r="K99" s="579"/>
      <c r="L99" s="579"/>
      <c r="M99" s="579"/>
      <c r="N99" s="579"/>
      <c r="O99" s="579"/>
      <c r="P99" s="579"/>
      <c r="Q99" s="579"/>
      <c r="R99" s="579"/>
      <c r="S99" s="579"/>
      <c r="T99" s="579"/>
      <c r="U99" s="579"/>
      <c r="V99" s="579"/>
      <c r="W99" s="342"/>
      <c r="X99" s="342"/>
      <c r="Y99" s="342"/>
      <c r="Z99" s="342"/>
      <c r="AA99" s="342"/>
      <c r="AB99" s="342"/>
      <c r="AC99" s="342"/>
      <c r="AD99" s="342"/>
      <c r="AE99" s="342"/>
      <c r="AF99" s="342"/>
      <c r="AG99" s="342"/>
      <c r="AH99" s="342"/>
      <c r="AI99" s="342"/>
      <c r="AJ99" s="342"/>
      <c r="AK99" s="342"/>
      <c r="AL99" s="342"/>
      <c r="AM99" s="561"/>
      <c r="AN99" s="561"/>
      <c r="AO99" s="561"/>
      <c r="AP99" s="568"/>
    </row>
    <row r="100" spans="1:45" ht="18" customHeight="1">
      <c r="A100" s="2055" t="s">
        <v>1007</v>
      </c>
      <c r="B100" s="2055"/>
      <c r="C100" s="2055"/>
      <c r="D100" s="2055"/>
      <c r="E100" s="2055"/>
      <c r="F100" s="2055"/>
      <c r="G100" s="2055"/>
      <c r="H100" s="2055"/>
      <c r="AS100" s="568"/>
    </row>
    <row r="101" spans="1:45" ht="34.5" customHeight="1">
      <c r="A101" s="2060" t="s">
        <v>694</v>
      </c>
      <c r="B101" s="2060"/>
      <c r="C101" s="2060"/>
      <c r="D101" s="2060"/>
      <c r="E101" s="2060"/>
      <c r="F101" s="602"/>
      <c r="G101" s="602"/>
      <c r="H101" s="602"/>
    </row>
    <row r="102" spans="1:45">
      <c r="A102" s="601"/>
      <c r="B102" s="601"/>
      <c r="C102" s="8"/>
      <c r="D102" s="8"/>
      <c r="E102" s="601"/>
      <c r="F102" s="601"/>
      <c r="G102" s="611"/>
      <c r="H102" s="601"/>
    </row>
    <row r="103" spans="1:45" ht="37.5" customHeight="1">
      <c r="A103" s="2068" t="str">
        <f>A4</f>
        <v>Муниципальное бюджетное общеобразовательное учреждение "Кингисеппская средняя общеобразовательная школа № 4"</v>
      </c>
      <c r="B103" s="2068"/>
      <c r="C103" s="2068"/>
      <c r="D103" s="2068"/>
      <c r="E103" s="2068"/>
      <c r="F103" s="603"/>
      <c r="G103" s="603"/>
      <c r="H103" s="603"/>
    </row>
    <row r="104" spans="1:45">
      <c r="A104" s="2053" t="s">
        <v>48</v>
      </c>
      <c r="B104" s="2053"/>
      <c r="C104" s="2053"/>
      <c r="D104" s="2053"/>
      <c r="E104" s="2053"/>
      <c r="F104" s="2053"/>
      <c r="G104" s="2053"/>
      <c r="H104" s="2053"/>
      <c r="AS104" s="568"/>
    </row>
    <row r="105" spans="1:45">
      <c r="A105" s="4"/>
      <c r="B105" s="2053"/>
      <c r="C105" s="2053"/>
      <c r="D105" s="2053"/>
      <c r="E105" s="2053"/>
      <c r="F105" s="2053"/>
      <c r="G105" s="2053"/>
      <c r="H105" s="337"/>
      <c r="AS105" s="568"/>
    </row>
    <row r="106" spans="1:45">
      <c r="A106" s="2055" t="s">
        <v>162</v>
      </c>
      <c r="B106" s="2055"/>
      <c r="C106" s="2055"/>
      <c r="D106" s="2055"/>
      <c r="E106" s="2055"/>
      <c r="F106" s="2055"/>
      <c r="G106" s="2055"/>
      <c r="H106" s="2055"/>
      <c r="AS106" s="568"/>
    </row>
    <row r="107" spans="1:45">
      <c r="AS107" s="568"/>
    </row>
    <row r="108" spans="1:45" ht="15.75" customHeight="1">
      <c r="AS108" s="568"/>
    </row>
    <row r="109" spans="1:45" ht="20.25" customHeight="1">
      <c r="A109" s="2063" t="s">
        <v>0</v>
      </c>
      <c r="B109" s="2057" t="s">
        <v>1</v>
      </c>
      <c r="C109" s="2057" t="s">
        <v>16</v>
      </c>
      <c r="D109" s="2063" t="s">
        <v>60</v>
      </c>
      <c r="E109" s="2064" t="s">
        <v>36</v>
      </c>
      <c r="F109" s="2065" t="s">
        <v>158</v>
      </c>
      <c r="G109" s="2066"/>
      <c r="H109" s="2066"/>
      <c r="I109" s="2066"/>
      <c r="J109" s="2066"/>
      <c r="K109" s="2066"/>
      <c r="L109" s="2066"/>
      <c r="M109" s="2066"/>
      <c r="N109" s="2066"/>
      <c r="O109" s="2066"/>
      <c r="P109" s="2066"/>
      <c r="Q109" s="2066"/>
      <c r="R109" s="2066"/>
      <c r="S109" s="2066"/>
      <c r="T109" s="2066"/>
      <c r="U109" s="2066"/>
      <c r="V109" s="2066"/>
      <c r="W109" s="2066"/>
      <c r="X109" s="2066"/>
      <c r="Y109" s="2066"/>
      <c r="Z109" s="2066"/>
      <c r="AA109" s="2066"/>
      <c r="AB109" s="2066"/>
      <c r="AC109" s="2066"/>
      <c r="AD109" s="2066"/>
      <c r="AE109" s="2066"/>
      <c r="AF109" s="2066"/>
      <c r="AG109" s="2066"/>
      <c r="AH109" s="2066"/>
      <c r="AI109" s="2066"/>
      <c r="AJ109" s="2066"/>
      <c r="AK109" s="2066"/>
      <c r="AL109" s="2066"/>
      <c r="AM109" s="2066"/>
      <c r="AN109" s="2066"/>
      <c r="AO109" s="2067"/>
      <c r="AS109" s="568"/>
    </row>
    <row r="110" spans="1:45" ht="54.75" customHeight="1">
      <c r="A110" s="2063"/>
      <c r="B110" s="2057"/>
      <c r="C110" s="2057"/>
      <c r="D110" s="2063"/>
      <c r="E110" s="2064"/>
      <c r="F110" s="610" t="s">
        <v>898</v>
      </c>
      <c r="G110" s="678" t="s">
        <v>689</v>
      </c>
      <c r="H110" s="665" t="s">
        <v>899</v>
      </c>
      <c r="I110" s="665" t="s">
        <v>900</v>
      </c>
      <c r="J110" s="665" t="s">
        <v>901</v>
      </c>
      <c r="K110" s="665" t="s">
        <v>902</v>
      </c>
      <c r="L110" s="665" t="s">
        <v>903</v>
      </c>
      <c r="M110" s="665" t="s">
        <v>904</v>
      </c>
      <c r="N110" s="665" t="s">
        <v>905</v>
      </c>
      <c r="O110" s="665" t="s">
        <v>906</v>
      </c>
      <c r="P110" s="665" t="s">
        <v>907</v>
      </c>
      <c r="Q110" s="665" t="s">
        <v>908</v>
      </c>
      <c r="R110" s="665" t="s">
        <v>909</v>
      </c>
      <c r="S110" s="665" t="s">
        <v>910</v>
      </c>
      <c r="T110" s="750"/>
      <c r="U110" s="679" t="s">
        <v>954</v>
      </c>
      <c r="V110" s="679" t="s">
        <v>955</v>
      </c>
      <c r="W110" s="679" t="s">
        <v>980</v>
      </c>
      <c r="X110" s="680" t="s">
        <v>895</v>
      </c>
      <c r="Y110" s="680"/>
      <c r="Z110" s="681" t="s">
        <v>937</v>
      </c>
      <c r="AA110" s="681" t="s">
        <v>942</v>
      </c>
      <c r="AB110" s="681" t="s">
        <v>943</v>
      </c>
      <c r="AC110" s="681" t="s">
        <v>944</v>
      </c>
      <c r="AD110" s="681" t="s">
        <v>945</v>
      </c>
      <c r="AE110" s="681" t="s">
        <v>946</v>
      </c>
      <c r="AF110" s="681" t="s">
        <v>947</v>
      </c>
      <c r="AG110" s="681" t="s">
        <v>948</v>
      </c>
      <c r="AH110" s="681" t="s">
        <v>949</v>
      </c>
      <c r="AI110" s="681" t="s">
        <v>950</v>
      </c>
      <c r="AJ110" s="681" t="s">
        <v>939</v>
      </c>
      <c r="AK110" s="681" t="s">
        <v>951</v>
      </c>
      <c r="AL110" s="681" t="s">
        <v>952</v>
      </c>
      <c r="AM110" s="681" t="s">
        <v>940</v>
      </c>
      <c r="AN110" s="681" t="s">
        <v>941</v>
      </c>
      <c r="AO110" s="681" t="s">
        <v>956</v>
      </c>
      <c r="AP110" s="562" t="s">
        <v>690</v>
      </c>
      <c r="AQ110" s="562" t="s">
        <v>691</v>
      </c>
      <c r="AR110" s="562" t="s">
        <v>953</v>
      </c>
      <c r="AS110" s="568"/>
    </row>
    <row r="111" spans="1:45" s="338" customFormat="1" ht="15.75" customHeight="1">
      <c r="A111" s="3">
        <v>1</v>
      </c>
      <c r="B111" s="3" t="s">
        <v>3</v>
      </c>
      <c r="C111" s="3" t="s">
        <v>229</v>
      </c>
      <c r="D111" s="3" t="s">
        <v>35</v>
      </c>
      <c r="E111" s="339" t="s">
        <v>4</v>
      </c>
      <c r="F111" s="3">
        <v>2</v>
      </c>
      <c r="G111" s="3">
        <v>2</v>
      </c>
      <c r="H111" s="3" t="s">
        <v>6</v>
      </c>
      <c r="I111" s="3" t="s">
        <v>7</v>
      </c>
      <c r="J111" s="3" t="s">
        <v>8</v>
      </c>
      <c r="K111" s="3">
        <v>3</v>
      </c>
      <c r="L111" s="3" t="s">
        <v>9</v>
      </c>
      <c r="M111" s="3" t="s">
        <v>671</v>
      </c>
      <c r="N111" s="3" t="s">
        <v>672</v>
      </c>
      <c r="O111" s="3" t="s">
        <v>673</v>
      </c>
      <c r="P111" s="3">
        <v>4</v>
      </c>
      <c r="Q111" s="3" t="s">
        <v>674</v>
      </c>
      <c r="R111" s="3" t="s">
        <v>675</v>
      </c>
      <c r="S111" s="3" t="s">
        <v>676</v>
      </c>
      <c r="T111" s="3"/>
      <c r="U111" s="3" t="s">
        <v>677</v>
      </c>
      <c r="V111" s="3">
        <v>5</v>
      </c>
      <c r="W111" s="3" t="s">
        <v>678</v>
      </c>
      <c r="X111" s="3" t="s">
        <v>679</v>
      </c>
      <c r="Y111" s="3"/>
      <c r="Z111" s="3" t="s">
        <v>195</v>
      </c>
      <c r="AA111" s="3" t="s">
        <v>201</v>
      </c>
      <c r="AB111" s="3">
        <v>6</v>
      </c>
      <c r="AC111" s="3" t="s">
        <v>203</v>
      </c>
      <c r="AD111" s="3" t="s">
        <v>680</v>
      </c>
      <c r="AE111" s="3" t="s">
        <v>681</v>
      </c>
      <c r="AF111" s="3" t="s">
        <v>682</v>
      </c>
      <c r="AG111" s="3">
        <v>7</v>
      </c>
      <c r="AH111" s="3" t="s">
        <v>683</v>
      </c>
      <c r="AI111" s="3" t="s">
        <v>684</v>
      </c>
      <c r="AJ111" s="3" t="s">
        <v>685</v>
      </c>
      <c r="AK111" s="3" t="s">
        <v>686</v>
      </c>
      <c r="AL111" s="3">
        <v>8</v>
      </c>
      <c r="AM111" s="3" t="s">
        <v>687</v>
      </c>
      <c r="AN111" s="3"/>
      <c r="AO111" s="3" t="s">
        <v>688</v>
      </c>
      <c r="AP111" s="565"/>
      <c r="AQ111" s="565"/>
      <c r="AR111" s="565"/>
      <c r="AS111" s="568"/>
    </row>
    <row r="112" spans="1:45" ht="22.5" customHeight="1">
      <c r="A112" s="303" t="s">
        <v>230</v>
      </c>
      <c r="B112" s="304" t="s">
        <v>231</v>
      </c>
      <c r="C112" s="305" t="s">
        <v>43</v>
      </c>
      <c r="D112" s="305" t="s">
        <v>267</v>
      </c>
      <c r="E112" s="340">
        <f>SUM(F112:AO112)</f>
        <v>0</v>
      </c>
      <c r="F112" s="361"/>
      <c r="G112" s="361"/>
      <c r="H112" s="361"/>
      <c r="I112" s="361"/>
      <c r="J112" s="361"/>
      <c r="K112" s="361"/>
      <c r="L112" s="361"/>
      <c r="M112" s="361"/>
      <c r="N112" s="361"/>
      <c r="O112" s="361"/>
      <c r="P112" s="361"/>
      <c r="Q112" s="361"/>
      <c r="R112" s="361"/>
      <c r="S112" s="361"/>
      <c r="T112" s="361"/>
      <c r="U112" s="361"/>
      <c r="V112" s="361"/>
      <c r="W112" s="361"/>
      <c r="X112" s="361"/>
      <c r="Y112" s="361"/>
      <c r="Z112" s="361"/>
      <c r="AA112" s="361"/>
      <c r="AB112" s="361"/>
      <c r="AC112" s="361"/>
      <c r="AD112" s="361"/>
      <c r="AE112" s="361"/>
      <c r="AF112" s="361"/>
      <c r="AG112" s="361"/>
      <c r="AH112" s="361"/>
      <c r="AI112" s="361"/>
      <c r="AJ112" s="361"/>
      <c r="AK112" s="361"/>
      <c r="AL112" s="361"/>
      <c r="AM112" s="361"/>
      <c r="AN112" s="361"/>
      <c r="AO112" s="361"/>
      <c r="AP112" s="564">
        <f>SUM(U112:X112)</f>
        <v>0</v>
      </c>
      <c r="AQ112" s="564">
        <f>SUM(F112:S112)</f>
        <v>0</v>
      </c>
      <c r="AR112" s="564">
        <f>SUM(Z112:AO112)</f>
        <v>0</v>
      </c>
      <c r="AS112" s="568">
        <f t="shared" si="68"/>
        <v>0</v>
      </c>
    </row>
    <row r="113" spans="1:45" ht="21" customHeight="1">
      <c r="A113" s="303" t="s">
        <v>232</v>
      </c>
      <c r="B113" s="304" t="s">
        <v>233</v>
      </c>
      <c r="C113" s="305" t="s">
        <v>43</v>
      </c>
      <c r="D113" s="305" t="s">
        <v>349</v>
      </c>
      <c r="E113" s="340">
        <f>SUM(F113:AO113)</f>
        <v>0</v>
      </c>
      <c r="F113" s="361"/>
      <c r="G113" s="361"/>
      <c r="H113" s="361"/>
      <c r="I113" s="361"/>
      <c r="J113" s="361"/>
      <c r="K113" s="361"/>
      <c r="L113" s="361"/>
      <c r="M113" s="361"/>
      <c r="N113" s="361"/>
      <c r="O113" s="361"/>
      <c r="P113" s="361"/>
      <c r="Q113" s="361"/>
      <c r="R113" s="361"/>
      <c r="S113" s="361"/>
      <c r="T113" s="361"/>
      <c r="U113" s="361"/>
      <c r="V113" s="361"/>
      <c r="W113" s="361"/>
      <c r="X113" s="361"/>
      <c r="Y113" s="361"/>
      <c r="Z113" s="361"/>
      <c r="AA113" s="361"/>
      <c r="AB113" s="361"/>
      <c r="AC113" s="361"/>
      <c r="AD113" s="361"/>
      <c r="AE113" s="361"/>
      <c r="AF113" s="361"/>
      <c r="AG113" s="361"/>
      <c r="AH113" s="361"/>
      <c r="AI113" s="361"/>
      <c r="AJ113" s="361"/>
      <c r="AK113" s="361"/>
      <c r="AL113" s="361"/>
      <c r="AM113" s="361"/>
      <c r="AN113" s="361"/>
      <c r="AO113" s="361"/>
      <c r="AP113" s="564">
        <f t="shared" ref="AP113:AP176" si="84">SUM(U113:X113)</f>
        <v>0</v>
      </c>
      <c r="AQ113" s="564">
        <f t="shared" ref="AQ113:AQ176" si="85">SUM(F113:S113)</f>
        <v>0</v>
      </c>
      <c r="AR113" s="564">
        <f t="shared" ref="AR113:AR176" si="86">SUM(Z113:AO113)</f>
        <v>0</v>
      </c>
      <c r="AS113" s="568">
        <f t="shared" si="68"/>
        <v>0</v>
      </c>
    </row>
    <row r="114" spans="1:45" ht="27" customHeight="1">
      <c r="A114" s="306" t="s">
        <v>234</v>
      </c>
      <c r="B114" s="307" t="s">
        <v>235</v>
      </c>
      <c r="C114" s="307" t="s">
        <v>43</v>
      </c>
      <c r="D114" s="307" t="s">
        <v>43</v>
      </c>
      <c r="E114" s="335">
        <f>E115</f>
        <v>0</v>
      </c>
      <c r="F114" s="335">
        <f t="shared" ref="F114:AO114" si="87">F115</f>
        <v>0</v>
      </c>
      <c r="G114" s="335">
        <f t="shared" si="87"/>
        <v>0</v>
      </c>
      <c r="H114" s="335">
        <f t="shared" si="87"/>
        <v>0</v>
      </c>
      <c r="I114" s="335">
        <f t="shared" si="87"/>
        <v>0</v>
      </c>
      <c r="J114" s="335">
        <f t="shared" si="87"/>
        <v>0</v>
      </c>
      <c r="K114" s="335">
        <f t="shared" si="87"/>
        <v>0</v>
      </c>
      <c r="L114" s="335">
        <f t="shared" si="87"/>
        <v>0</v>
      </c>
      <c r="M114" s="335">
        <f t="shared" si="87"/>
        <v>0</v>
      </c>
      <c r="N114" s="335">
        <f t="shared" si="87"/>
        <v>0</v>
      </c>
      <c r="O114" s="335">
        <f t="shared" si="87"/>
        <v>0</v>
      </c>
      <c r="P114" s="335">
        <f t="shared" si="87"/>
        <v>0</v>
      </c>
      <c r="Q114" s="335">
        <f t="shared" si="87"/>
        <v>0</v>
      </c>
      <c r="R114" s="335">
        <f t="shared" si="87"/>
        <v>0</v>
      </c>
      <c r="S114" s="335">
        <f t="shared" si="87"/>
        <v>0</v>
      </c>
      <c r="T114" s="335">
        <f t="shared" si="87"/>
        <v>0</v>
      </c>
      <c r="U114" s="335">
        <f t="shared" si="87"/>
        <v>0</v>
      </c>
      <c r="V114" s="335">
        <f t="shared" si="87"/>
        <v>0</v>
      </c>
      <c r="W114" s="335">
        <f t="shared" si="87"/>
        <v>0</v>
      </c>
      <c r="X114" s="335">
        <f t="shared" si="87"/>
        <v>0</v>
      </c>
      <c r="Y114" s="335">
        <f t="shared" si="87"/>
        <v>0</v>
      </c>
      <c r="Z114" s="335">
        <f t="shared" si="87"/>
        <v>0</v>
      </c>
      <c r="AA114" s="335">
        <f t="shared" si="87"/>
        <v>0</v>
      </c>
      <c r="AB114" s="335">
        <f t="shared" si="87"/>
        <v>0</v>
      </c>
      <c r="AC114" s="335">
        <f t="shared" si="87"/>
        <v>0</v>
      </c>
      <c r="AD114" s="335">
        <f t="shared" si="87"/>
        <v>0</v>
      </c>
      <c r="AE114" s="335">
        <f t="shared" si="87"/>
        <v>0</v>
      </c>
      <c r="AF114" s="335">
        <f t="shared" si="87"/>
        <v>0</v>
      </c>
      <c r="AG114" s="335">
        <f t="shared" si="87"/>
        <v>0</v>
      </c>
      <c r="AH114" s="335">
        <f t="shared" si="87"/>
        <v>0</v>
      </c>
      <c r="AI114" s="335">
        <f t="shared" si="87"/>
        <v>0</v>
      </c>
      <c r="AJ114" s="335">
        <f t="shared" si="87"/>
        <v>0</v>
      </c>
      <c r="AK114" s="335">
        <f t="shared" si="87"/>
        <v>0</v>
      </c>
      <c r="AL114" s="335">
        <f t="shared" si="87"/>
        <v>0</v>
      </c>
      <c r="AM114" s="335">
        <f t="shared" si="87"/>
        <v>0</v>
      </c>
      <c r="AN114" s="335">
        <f t="shared" si="87"/>
        <v>0</v>
      </c>
      <c r="AO114" s="335">
        <f t="shared" si="87"/>
        <v>0</v>
      </c>
      <c r="AP114" s="564">
        <f t="shared" si="84"/>
        <v>0</v>
      </c>
      <c r="AQ114" s="564">
        <f t="shared" si="85"/>
        <v>0</v>
      </c>
      <c r="AR114" s="564">
        <f t="shared" si="86"/>
        <v>0</v>
      </c>
      <c r="AS114" s="568">
        <f t="shared" si="68"/>
        <v>0</v>
      </c>
    </row>
    <row r="115" spans="1:45" ht="15.75" customHeight="1">
      <c r="A115" s="308" t="s">
        <v>250</v>
      </c>
      <c r="B115" s="309" t="s">
        <v>251</v>
      </c>
      <c r="C115" s="310" t="s">
        <v>26</v>
      </c>
      <c r="D115" s="310" t="s">
        <v>43</v>
      </c>
      <c r="E115" s="336">
        <f>E117+E118</f>
        <v>0</v>
      </c>
      <c r="F115" s="336">
        <f t="shared" ref="F115" si="88">F117+F118</f>
        <v>0</v>
      </c>
      <c r="G115" s="336">
        <f t="shared" ref="G115:AO115" si="89">G117+G118</f>
        <v>0</v>
      </c>
      <c r="H115" s="336">
        <f t="shared" si="89"/>
        <v>0</v>
      </c>
      <c r="I115" s="336">
        <f t="shared" si="89"/>
        <v>0</v>
      </c>
      <c r="J115" s="336">
        <f t="shared" si="89"/>
        <v>0</v>
      </c>
      <c r="K115" s="336">
        <f t="shared" si="89"/>
        <v>0</v>
      </c>
      <c r="L115" s="336">
        <f t="shared" si="89"/>
        <v>0</v>
      </c>
      <c r="M115" s="336">
        <f t="shared" si="89"/>
        <v>0</v>
      </c>
      <c r="N115" s="336">
        <f t="shared" si="89"/>
        <v>0</v>
      </c>
      <c r="O115" s="336">
        <f t="shared" si="89"/>
        <v>0</v>
      </c>
      <c r="P115" s="336">
        <f t="shared" si="89"/>
        <v>0</v>
      </c>
      <c r="Q115" s="336">
        <f t="shared" si="89"/>
        <v>0</v>
      </c>
      <c r="R115" s="336">
        <f t="shared" si="89"/>
        <v>0</v>
      </c>
      <c r="S115" s="336">
        <f t="shared" si="89"/>
        <v>0</v>
      </c>
      <c r="T115" s="336">
        <f t="shared" si="89"/>
        <v>0</v>
      </c>
      <c r="U115" s="336">
        <f t="shared" si="89"/>
        <v>0</v>
      </c>
      <c r="V115" s="336">
        <f t="shared" si="89"/>
        <v>0</v>
      </c>
      <c r="W115" s="336">
        <f t="shared" si="89"/>
        <v>0</v>
      </c>
      <c r="X115" s="336">
        <f t="shared" si="89"/>
        <v>0</v>
      </c>
      <c r="Y115" s="336">
        <f t="shared" si="89"/>
        <v>0</v>
      </c>
      <c r="Z115" s="336">
        <f t="shared" si="89"/>
        <v>0</v>
      </c>
      <c r="AA115" s="336">
        <f t="shared" si="89"/>
        <v>0</v>
      </c>
      <c r="AB115" s="336">
        <f t="shared" si="89"/>
        <v>0</v>
      </c>
      <c r="AC115" s="336">
        <f t="shared" si="89"/>
        <v>0</v>
      </c>
      <c r="AD115" s="336">
        <f t="shared" si="89"/>
        <v>0</v>
      </c>
      <c r="AE115" s="336">
        <f t="shared" si="89"/>
        <v>0</v>
      </c>
      <c r="AF115" s="336">
        <f t="shared" si="89"/>
        <v>0</v>
      </c>
      <c r="AG115" s="336">
        <f t="shared" si="89"/>
        <v>0</v>
      </c>
      <c r="AH115" s="336">
        <f t="shared" si="89"/>
        <v>0</v>
      </c>
      <c r="AI115" s="336">
        <f t="shared" si="89"/>
        <v>0</v>
      </c>
      <c r="AJ115" s="336">
        <f t="shared" si="89"/>
        <v>0</v>
      </c>
      <c r="AK115" s="336">
        <f t="shared" si="89"/>
        <v>0</v>
      </c>
      <c r="AL115" s="336">
        <f t="shared" si="89"/>
        <v>0</v>
      </c>
      <c r="AM115" s="336">
        <f t="shared" si="89"/>
        <v>0</v>
      </c>
      <c r="AN115" s="336">
        <f t="shared" si="89"/>
        <v>0</v>
      </c>
      <c r="AO115" s="336">
        <f t="shared" si="89"/>
        <v>0</v>
      </c>
      <c r="AP115" s="564">
        <f t="shared" si="84"/>
        <v>0</v>
      </c>
      <c r="AQ115" s="564">
        <f t="shared" si="85"/>
        <v>0</v>
      </c>
      <c r="AR115" s="564">
        <f t="shared" si="86"/>
        <v>0</v>
      </c>
      <c r="AS115" s="568">
        <f t="shared" si="68"/>
        <v>0</v>
      </c>
    </row>
    <row r="116" spans="1:45" ht="15.75" customHeight="1">
      <c r="A116" s="302" t="s">
        <v>2</v>
      </c>
      <c r="B116" s="2050" t="s">
        <v>252</v>
      </c>
      <c r="C116" s="2051" t="s">
        <v>26</v>
      </c>
      <c r="D116" s="305"/>
      <c r="E116" s="340"/>
      <c r="F116" s="361"/>
      <c r="G116" s="361"/>
      <c r="H116" s="361"/>
      <c r="I116" s="361"/>
      <c r="J116" s="361"/>
      <c r="K116" s="361"/>
      <c r="L116" s="361"/>
      <c r="M116" s="361"/>
      <c r="N116" s="361"/>
      <c r="O116" s="361"/>
      <c r="P116" s="361"/>
      <c r="Q116" s="361"/>
      <c r="R116" s="361"/>
      <c r="S116" s="361"/>
      <c r="T116" s="361"/>
      <c r="U116" s="361"/>
      <c r="V116" s="361"/>
      <c r="W116" s="361"/>
      <c r="X116" s="361"/>
      <c r="Y116" s="361"/>
      <c r="Z116" s="361"/>
      <c r="AA116" s="361"/>
      <c r="AB116" s="361"/>
      <c r="AC116" s="361"/>
      <c r="AD116" s="361"/>
      <c r="AE116" s="361"/>
      <c r="AF116" s="361"/>
      <c r="AG116" s="361"/>
      <c r="AH116" s="361"/>
      <c r="AI116" s="361"/>
      <c r="AJ116" s="361"/>
      <c r="AK116" s="361"/>
      <c r="AL116" s="361"/>
      <c r="AM116" s="361"/>
      <c r="AN116" s="361"/>
      <c r="AO116" s="361"/>
      <c r="AP116" s="564">
        <f t="shared" si="84"/>
        <v>0</v>
      </c>
      <c r="AQ116" s="564">
        <f t="shared" si="85"/>
        <v>0</v>
      </c>
      <c r="AR116" s="564">
        <f t="shared" si="86"/>
        <v>0</v>
      </c>
      <c r="AS116" s="568">
        <f t="shared" si="68"/>
        <v>0</v>
      </c>
    </row>
    <row r="117" spans="1:45" ht="15.75" customHeight="1">
      <c r="A117" s="302" t="s">
        <v>253</v>
      </c>
      <c r="B117" s="2050"/>
      <c r="C117" s="2051"/>
      <c r="D117" s="305" t="s">
        <v>693</v>
      </c>
      <c r="E117" s="340">
        <f>ДОХОДЫ!AG242</f>
        <v>0</v>
      </c>
      <c r="F117" s="363"/>
      <c r="G117" s="363"/>
      <c r="H117" s="363"/>
      <c r="I117" s="363"/>
      <c r="J117" s="363"/>
      <c r="K117" s="363"/>
      <c r="L117" s="363"/>
      <c r="M117" s="363"/>
      <c r="N117" s="363"/>
      <c r="O117" s="363"/>
      <c r="P117" s="363"/>
      <c r="Q117" s="363"/>
      <c r="R117" s="363"/>
      <c r="S117" s="363"/>
      <c r="T117" s="363"/>
      <c r="U117" s="363"/>
      <c r="V117" s="363"/>
      <c r="W117" s="363"/>
      <c r="X117" s="363"/>
      <c r="Y117" s="363"/>
      <c r="Z117" s="363"/>
      <c r="AA117" s="363"/>
      <c r="AB117" s="363"/>
      <c r="AC117" s="363"/>
      <c r="AD117" s="363"/>
      <c r="AE117" s="363"/>
      <c r="AF117" s="363"/>
      <c r="AG117" s="363"/>
      <c r="AH117" s="363"/>
      <c r="AI117" s="363"/>
      <c r="AJ117" s="363"/>
      <c r="AK117" s="363"/>
      <c r="AL117" s="363"/>
      <c r="AM117" s="363"/>
      <c r="AN117" s="363"/>
      <c r="AO117" s="363"/>
      <c r="AP117" s="564">
        <f t="shared" si="84"/>
        <v>0</v>
      </c>
      <c r="AQ117" s="564">
        <f t="shared" si="85"/>
        <v>0</v>
      </c>
      <c r="AR117" s="564">
        <f t="shared" si="86"/>
        <v>0</v>
      </c>
      <c r="AS117" s="568">
        <f t="shared" si="68"/>
        <v>0</v>
      </c>
    </row>
    <row r="118" spans="1:45" ht="21.75" customHeight="1">
      <c r="A118" s="303" t="s">
        <v>254</v>
      </c>
      <c r="B118" s="304" t="s">
        <v>255</v>
      </c>
      <c r="C118" s="305" t="s">
        <v>26</v>
      </c>
      <c r="D118" s="305" t="s">
        <v>692</v>
      </c>
      <c r="E118" s="340">
        <f>ДОХОДЫ!AG260</f>
        <v>0</v>
      </c>
      <c r="F118" s="361"/>
      <c r="G118" s="361"/>
      <c r="H118" s="361"/>
      <c r="I118" s="361"/>
      <c r="J118" s="361"/>
      <c r="K118" s="361"/>
      <c r="L118" s="361"/>
      <c r="M118" s="361"/>
      <c r="N118" s="361"/>
      <c r="O118" s="361"/>
      <c r="P118" s="361"/>
      <c r="Q118" s="361"/>
      <c r="R118" s="361"/>
      <c r="S118" s="361"/>
      <c r="T118" s="361"/>
      <c r="U118" s="361"/>
      <c r="V118" s="361"/>
      <c r="W118" s="361"/>
      <c r="X118" s="361"/>
      <c r="Y118" s="361"/>
      <c r="Z118" s="361"/>
      <c r="AA118" s="361"/>
      <c r="AB118" s="361"/>
      <c r="AC118" s="361"/>
      <c r="AD118" s="361"/>
      <c r="AE118" s="361"/>
      <c r="AF118" s="361"/>
      <c r="AG118" s="361"/>
      <c r="AH118" s="361"/>
      <c r="AI118" s="361"/>
      <c r="AJ118" s="361"/>
      <c r="AK118" s="361"/>
      <c r="AL118" s="361"/>
      <c r="AM118" s="361"/>
      <c r="AN118" s="361"/>
      <c r="AO118" s="361"/>
      <c r="AP118" s="564">
        <f t="shared" si="84"/>
        <v>0</v>
      </c>
      <c r="AQ118" s="564">
        <f t="shared" si="85"/>
        <v>0</v>
      </c>
      <c r="AR118" s="564">
        <f t="shared" si="86"/>
        <v>0</v>
      </c>
      <c r="AS118" s="568">
        <f t="shared" si="68"/>
        <v>0</v>
      </c>
    </row>
    <row r="119" spans="1:45" ht="26.25" customHeight="1">
      <c r="A119" s="306" t="s">
        <v>268</v>
      </c>
      <c r="B119" s="307" t="s">
        <v>269</v>
      </c>
      <c r="C119" s="307" t="s">
        <v>43</v>
      </c>
      <c r="D119" s="307" t="s">
        <v>43</v>
      </c>
      <c r="E119" s="327">
        <f>E120+E133+E139+E149+E151+E155</f>
        <v>0</v>
      </c>
      <c r="F119" s="327">
        <f t="shared" ref="F119" si="90">F120+F133+F139+F149+F151+F155</f>
        <v>0</v>
      </c>
      <c r="G119" s="327">
        <f t="shared" ref="G119:AO119" si="91">G120+G133+G139+G149+G151+G155</f>
        <v>0</v>
      </c>
      <c r="H119" s="327">
        <f t="shared" si="91"/>
        <v>0</v>
      </c>
      <c r="I119" s="327">
        <f t="shared" si="91"/>
        <v>0</v>
      </c>
      <c r="J119" s="327">
        <f t="shared" si="91"/>
        <v>0</v>
      </c>
      <c r="K119" s="327">
        <f t="shared" si="91"/>
        <v>0</v>
      </c>
      <c r="L119" s="327">
        <f t="shared" si="91"/>
        <v>0</v>
      </c>
      <c r="M119" s="327">
        <f t="shared" si="91"/>
        <v>0</v>
      </c>
      <c r="N119" s="327">
        <f t="shared" si="91"/>
        <v>0</v>
      </c>
      <c r="O119" s="327">
        <f t="shared" si="91"/>
        <v>0</v>
      </c>
      <c r="P119" s="327">
        <f t="shared" si="91"/>
        <v>0</v>
      </c>
      <c r="Q119" s="327">
        <f t="shared" si="91"/>
        <v>0</v>
      </c>
      <c r="R119" s="327">
        <f t="shared" si="91"/>
        <v>0</v>
      </c>
      <c r="S119" s="327">
        <f t="shared" si="91"/>
        <v>0</v>
      </c>
      <c r="T119" s="327">
        <f t="shared" si="91"/>
        <v>0</v>
      </c>
      <c r="U119" s="327">
        <f t="shared" si="91"/>
        <v>0</v>
      </c>
      <c r="V119" s="327">
        <f t="shared" si="91"/>
        <v>0</v>
      </c>
      <c r="W119" s="327">
        <f t="shared" si="91"/>
        <v>0</v>
      </c>
      <c r="X119" s="327">
        <f t="shared" si="91"/>
        <v>0</v>
      </c>
      <c r="Y119" s="327">
        <f t="shared" si="91"/>
        <v>0</v>
      </c>
      <c r="Z119" s="327">
        <f t="shared" si="91"/>
        <v>0</v>
      </c>
      <c r="AA119" s="327">
        <f t="shared" si="91"/>
        <v>0</v>
      </c>
      <c r="AB119" s="327">
        <f t="shared" si="91"/>
        <v>0</v>
      </c>
      <c r="AC119" s="327">
        <f t="shared" si="91"/>
        <v>0</v>
      </c>
      <c r="AD119" s="327">
        <f t="shared" si="91"/>
        <v>0</v>
      </c>
      <c r="AE119" s="327">
        <f t="shared" si="91"/>
        <v>0</v>
      </c>
      <c r="AF119" s="327">
        <f t="shared" si="91"/>
        <v>0</v>
      </c>
      <c r="AG119" s="327">
        <f t="shared" si="91"/>
        <v>0</v>
      </c>
      <c r="AH119" s="327">
        <f t="shared" si="91"/>
        <v>0</v>
      </c>
      <c r="AI119" s="327">
        <f t="shared" si="91"/>
        <v>0</v>
      </c>
      <c r="AJ119" s="327">
        <f t="shared" si="91"/>
        <v>0</v>
      </c>
      <c r="AK119" s="327">
        <f t="shared" si="91"/>
        <v>0</v>
      </c>
      <c r="AL119" s="327">
        <f t="shared" si="91"/>
        <v>0</v>
      </c>
      <c r="AM119" s="327">
        <f t="shared" si="91"/>
        <v>0</v>
      </c>
      <c r="AN119" s="327">
        <f t="shared" si="91"/>
        <v>0</v>
      </c>
      <c r="AO119" s="327">
        <f t="shared" si="91"/>
        <v>0</v>
      </c>
      <c r="AP119" s="564">
        <f t="shared" si="84"/>
        <v>0</v>
      </c>
      <c r="AQ119" s="564">
        <f t="shared" si="85"/>
        <v>0</v>
      </c>
      <c r="AR119" s="564">
        <f t="shared" si="86"/>
        <v>0</v>
      </c>
      <c r="AS119" s="568">
        <f t="shared" si="68"/>
        <v>0</v>
      </c>
    </row>
    <row r="120" spans="1:45" ht="31.5" customHeight="1">
      <c r="A120" s="311" t="s">
        <v>666</v>
      </c>
      <c r="B120" s="312" t="s">
        <v>271</v>
      </c>
      <c r="C120" s="312" t="s">
        <v>22</v>
      </c>
      <c r="D120" s="312" t="s">
        <v>43</v>
      </c>
      <c r="E120" s="328">
        <f>E121+E124+E128+E130+E131+E132</f>
        <v>0</v>
      </c>
      <c r="F120" s="328">
        <f t="shared" ref="F120" si="92">F121+F124+F128+F130+F131+F132</f>
        <v>0</v>
      </c>
      <c r="G120" s="328">
        <f t="shared" ref="G120:AO120" si="93">G121+G124+G128+G130+G131+G132</f>
        <v>0</v>
      </c>
      <c r="H120" s="328">
        <f t="shared" si="93"/>
        <v>0</v>
      </c>
      <c r="I120" s="328">
        <f t="shared" si="93"/>
        <v>0</v>
      </c>
      <c r="J120" s="328">
        <f t="shared" si="93"/>
        <v>0</v>
      </c>
      <c r="K120" s="328">
        <f t="shared" si="93"/>
        <v>0</v>
      </c>
      <c r="L120" s="328">
        <f t="shared" si="93"/>
        <v>0</v>
      </c>
      <c r="M120" s="328">
        <f t="shared" si="93"/>
        <v>0</v>
      </c>
      <c r="N120" s="328">
        <f t="shared" si="93"/>
        <v>0</v>
      </c>
      <c r="O120" s="328">
        <f t="shared" si="93"/>
        <v>0</v>
      </c>
      <c r="P120" s="328">
        <f t="shared" si="93"/>
        <v>0</v>
      </c>
      <c r="Q120" s="328">
        <f t="shared" si="93"/>
        <v>0</v>
      </c>
      <c r="R120" s="328">
        <f t="shared" si="93"/>
        <v>0</v>
      </c>
      <c r="S120" s="328">
        <f t="shared" si="93"/>
        <v>0</v>
      </c>
      <c r="T120" s="328">
        <f t="shared" si="93"/>
        <v>0</v>
      </c>
      <c r="U120" s="328">
        <f t="shared" si="93"/>
        <v>0</v>
      </c>
      <c r="V120" s="328">
        <f t="shared" si="93"/>
        <v>0</v>
      </c>
      <c r="W120" s="328">
        <f t="shared" si="93"/>
        <v>0</v>
      </c>
      <c r="X120" s="328">
        <f t="shared" si="93"/>
        <v>0</v>
      </c>
      <c r="Y120" s="328">
        <f t="shared" si="93"/>
        <v>0</v>
      </c>
      <c r="Z120" s="328">
        <f t="shared" si="93"/>
        <v>0</v>
      </c>
      <c r="AA120" s="328">
        <f t="shared" si="93"/>
        <v>0</v>
      </c>
      <c r="AB120" s="328">
        <f t="shared" si="93"/>
        <v>0</v>
      </c>
      <c r="AC120" s="328">
        <f t="shared" si="93"/>
        <v>0</v>
      </c>
      <c r="AD120" s="328">
        <f t="shared" si="93"/>
        <v>0</v>
      </c>
      <c r="AE120" s="328">
        <f t="shared" si="93"/>
        <v>0</v>
      </c>
      <c r="AF120" s="328">
        <f t="shared" si="93"/>
        <v>0</v>
      </c>
      <c r="AG120" s="328">
        <f t="shared" si="93"/>
        <v>0</v>
      </c>
      <c r="AH120" s="328">
        <f t="shared" si="93"/>
        <v>0</v>
      </c>
      <c r="AI120" s="328">
        <f t="shared" si="93"/>
        <v>0</v>
      </c>
      <c r="AJ120" s="328">
        <f t="shared" si="93"/>
        <v>0</v>
      </c>
      <c r="AK120" s="328">
        <f t="shared" si="93"/>
        <v>0</v>
      </c>
      <c r="AL120" s="328">
        <f t="shared" si="93"/>
        <v>0</v>
      </c>
      <c r="AM120" s="328">
        <f t="shared" si="93"/>
        <v>0</v>
      </c>
      <c r="AN120" s="328">
        <f t="shared" si="93"/>
        <v>0</v>
      </c>
      <c r="AO120" s="328">
        <f t="shared" si="93"/>
        <v>0</v>
      </c>
      <c r="AP120" s="564">
        <f t="shared" si="84"/>
        <v>0</v>
      </c>
      <c r="AQ120" s="564">
        <f t="shared" si="85"/>
        <v>0</v>
      </c>
      <c r="AR120" s="564">
        <f t="shared" si="86"/>
        <v>0</v>
      </c>
      <c r="AS120" s="568">
        <f t="shared" si="68"/>
        <v>0</v>
      </c>
    </row>
    <row r="121" spans="1:45" ht="34.5" customHeight="1">
      <c r="A121" s="313" t="s">
        <v>272</v>
      </c>
      <c r="B121" s="314" t="s">
        <v>273</v>
      </c>
      <c r="C121" s="314" t="s">
        <v>51</v>
      </c>
      <c r="D121" s="314" t="s">
        <v>43</v>
      </c>
      <c r="E121" s="329">
        <f>E122+E123</f>
        <v>0</v>
      </c>
      <c r="F121" s="329">
        <f t="shared" ref="F121" si="94">F122+F123</f>
        <v>0</v>
      </c>
      <c r="G121" s="329">
        <f t="shared" ref="G121:AO121" si="95">G122+G123</f>
        <v>0</v>
      </c>
      <c r="H121" s="329">
        <f t="shared" si="95"/>
        <v>0</v>
      </c>
      <c r="I121" s="329">
        <f t="shared" si="95"/>
        <v>0</v>
      </c>
      <c r="J121" s="329">
        <f t="shared" si="95"/>
        <v>0</v>
      </c>
      <c r="K121" s="329">
        <f t="shared" si="95"/>
        <v>0</v>
      </c>
      <c r="L121" s="329">
        <f t="shared" si="95"/>
        <v>0</v>
      </c>
      <c r="M121" s="329">
        <f t="shared" si="95"/>
        <v>0</v>
      </c>
      <c r="N121" s="329">
        <f t="shared" si="95"/>
        <v>0</v>
      </c>
      <c r="O121" s="329">
        <f t="shared" si="95"/>
        <v>0</v>
      </c>
      <c r="P121" s="329">
        <f t="shared" si="95"/>
        <v>0</v>
      </c>
      <c r="Q121" s="329">
        <f t="shared" si="95"/>
        <v>0</v>
      </c>
      <c r="R121" s="329">
        <f t="shared" si="95"/>
        <v>0</v>
      </c>
      <c r="S121" s="329">
        <f t="shared" si="95"/>
        <v>0</v>
      </c>
      <c r="T121" s="329">
        <f t="shared" si="95"/>
        <v>0</v>
      </c>
      <c r="U121" s="329">
        <f t="shared" si="95"/>
        <v>0</v>
      </c>
      <c r="V121" s="329">
        <f t="shared" si="95"/>
        <v>0</v>
      </c>
      <c r="W121" s="329">
        <f t="shared" si="95"/>
        <v>0</v>
      </c>
      <c r="X121" s="329">
        <f t="shared" si="95"/>
        <v>0</v>
      </c>
      <c r="Y121" s="329">
        <f t="shared" si="95"/>
        <v>0</v>
      </c>
      <c r="Z121" s="329">
        <f t="shared" si="95"/>
        <v>0</v>
      </c>
      <c r="AA121" s="329">
        <f t="shared" si="95"/>
        <v>0</v>
      </c>
      <c r="AB121" s="329">
        <f t="shared" si="95"/>
        <v>0</v>
      </c>
      <c r="AC121" s="329">
        <f t="shared" si="95"/>
        <v>0</v>
      </c>
      <c r="AD121" s="329">
        <f t="shared" si="95"/>
        <v>0</v>
      </c>
      <c r="AE121" s="329">
        <f t="shared" si="95"/>
        <v>0</v>
      </c>
      <c r="AF121" s="329">
        <f t="shared" si="95"/>
        <v>0</v>
      </c>
      <c r="AG121" s="329">
        <f t="shared" si="95"/>
        <v>0</v>
      </c>
      <c r="AH121" s="329">
        <f t="shared" si="95"/>
        <v>0</v>
      </c>
      <c r="AI121" s="329">
        <f t="shared" si="95"/>
        <v>0</v>
      </c>
      <c r="AJ121" s="329">
        <f t="shared" si="95"/>
        <v>0</v>
      </c>
      <c r="AK121" s="329">
        <f t="shared" si="95"/>
        <v>0</v>
      </c>
      <c r="AL121" s="329">
        <f t="shared" si="95"/>
        <v>0</v>
      </c>
      <c r="AM121" s="329">
        <f t="shared" si="95"/>
        <v>0</v>
      </c>
      <c r="AN121" s="329">
        <f t="shared" si="95"/>
        <v>0</v>
      </c>
      <c r="AO121" s="329">
        <f t="shared" si="95"/>
        <v>0</v>
      </c>
      <c r="AP121" s="564">
        <f t="shared" si="84"/>
        <v>0</v>
      </c>
      <c r="AQ121" s="564">
        <f t="shared" si="85"/>
        <v>0</v>
      </c>
      <c r="AR121" s="564">
        <f t="shared" si="86"/>
        <v>0</v>
      </c>
      <c r="AS121" s="568">
        <f t="shared" si="68"/>
        <v>0</v>
      </c>
    </row>
    <row r="122" spans="1:45" ht="19.5" customHeight="1">
      <c r="A122" s="303" t="s">
        <v>37</v>
      </c>
      <c r="B122" s="304" t="s">
        <v>43</v>
      </c>
      <c r="C122" s="305" t="s">
        <v>51</v>
      </c>
      <c r="D122" s="305" t="s">
        <v>28</v>
      </c>
      <c r="E122" s="340">
        <f>ЦС!J491</f>
        <v>0</v>
      </c>
      <c r="F122" s="361"/>
      <c r="G122" s="361"/>
      <c r="H122" s="361"/>
      <c r="I122" s="361"/>
      <c r="J122" s="361"/>
      <c r="K122" s="361"/>
      <c r="L122" s="361"/>
      <c r="M122" s="361"/>
      <c r="N122" s="361"/>
      <c r="O122" s="361"/>
      <c r="P122" s="361"/>
      <c r="Q122" s="361"/>
      <c r="R122" s="361"/>
      <c r="S122" s="361"/>
      <c r="T122" s="361"/>
      <c r="U122" s="361"/>
      <c r="V122" s="361"/>
      <c r="W122" s="361"/>
      <c r="X122" s="361"/>
      <c r="Y122" s="361"/>
      <c r="Z122" s="361"/>
      <c r="AA122" s="361"/>
      <c r="AB122" s="361"/>
      <c r="AC122" s="361"/>
      <c r="AD122" s="361"/>
      <c r="AE122" s="361"/>
      <c r="AF122" s="361"/>
      <c r="AG122" s="361"/>
      <c r="AH122" s="361"/>
      <c r="AI122" s="361"/>
      <c r="AJ122" s="361"/>
      <c r="AK122" s="361"/>
      <c r="AL122" s="361"/>
      <c r="AM122" s="361"/>
      <c r="AN122" s="361"/>
      <c r="AO122" s="361"/>
      <c r="AP122" s="564">
        <f t="shared" si="84"/>
        <v>0</v>
      </c>
      <c r="AQ122" s="564">
        <f t="shared" si="85"/>
        <v>0</v>
      </c>
      <c r="AR122" s="564">
        <f t="shared" si="86"/>
        <v>0</v>
      </c>
      <c r="AS122" s="568">
        <f t="shared" si="68"/>
        <v>0</v>
      </c>
    </row>
    <row r="123" spans="1:45" ht="32.25" customHeight="1">
      <c r="A123" s="303" t="s">
        <v>631</v>
      </c>
      <c r="B123" s="304" t="s">
        <v>43</v>
      </c>
      <c r="C123" s="305" t="s">
        <v>51</v>
      </c>
      <c r="D123" s="305" t="s">
        <v>177</v>
      </c>
      <c r="E123" s="340">
        <f>ЦС!E499</f>
        <v>0</v>
      </c>
      <c r="F123" s="361"/>
      <c r="G123" s="361"/>
      <c r="H123" s="361"/>
      <c r="I123" s="361"/>
      <c r="J123" s="361"/>
      <c r="K123" s="361"/>
      <c r="L123" s="361"/>
      <c r="M123" s="361"/>
      <c r="N123" s="361"/>
      <c r="O123" s="361"/>
      <c r="P123" s="361"/>
      <c r="Q123" s="361"/>
      <c r="R123" s="361"/>
      <c r="S123" s="361"/>
      <c r="T123" s="361"/>
      <c r="U123" s="361"/>
      <c r="V123" s="361"/>
      <c r="W123" s="361"/>
      <c r="X123" s="361"/>
      <c r="Y123" s="361"/>
      <c r="Z123" s="361"/>
      <c r="AA123" s="361"/>
      <c r="AB123" s="361"/>
      <c r="AC123" s="361"/>
      <c r="AD123" s="361"/>
      <c r="AE123" s="361"/>
      <c r="AF123" s="361"/>
      <c r="AG123" s="361"/>
      <c r="AH123" s="361"/>
      <c r="AI123" s="361"/>
      <c r="AJ123" s="361"/>
      <c r="AK123" s="361"/>
      <c r="AL123" s="361"/>
      <c r="AM123" s="361"/>
      <c r="AN123" s="361"/>
      <c r="AO123" s="361"/>
      <c r="AP123" s="564">
        <f t="shared" si="84"/>
        <v>0</v>
      </c>
      <c r="AQ123" s="564">
        <f t="shared" si="85"/>
        <v>0</v>
      </c>
      <c r="AR123" s="564">
        <f t="shared" si="86"/>
        <v>0</v>
      </c>
      <c r="AS123" s="568">
        <f t="shared" si="68"/>
        <v>0</v>
      </c>
    </row>
    <row r="124" spans="1:45" ht="36.75" customHeight="1">
      <c r="A124" s="313" t="s">
        <v>274</v>
      </c>
      <c r="B124" s="314" t="s">
        <v>275</v>
      </c>
      <c r="C124" s="314" t="s">
        <v>52</v>
      </c>
      <c r="D124" s="314" t="s">
        <v>43</v>
      </c>
      <c r="E124" s="329">
        <f>E125+E126+E127</f>
        <v>0</v>
      </c>
      <c r="F124" s="329">
        <f t="shared" ref="F124" si="96">F125+F126+F127</f>
        <v>0</v>
      </c>
      <c r="G124" s="329">
        <f t="shared" ref="G124:AO124" si="97">G125+G126+G127</f>
        <v>0</v>
      </c>
      <c r="H124" s="329">
        <f t="shared" si="97"/>
        <v>0</v>
      </c>
      <c r="I124" s="329">
        <f t="shared" si="97"/>
        <v>0</v>
      </c>
      <c r="J124" s="329">
        <f t="shared" si="97"/>
        <v>0</v>
      </c>
      <c r="K124" s="329">
        <f t="shared" si="97"/>
        <v>0</v>
      </c>
      <c r="L124" s="329">
        <f t="shared" si="97"/>
        <v>0</v>
      </c>
      <c r="M124" s="329">
        <f t="shared" si="97"/>
        <v>0</v>
      </c>
      <c r="N124" s="329">
        <f t="shared" si="97"/>
        <v>0</v>
      </c>
      <c r="O124" s="329">
        <f t="shared" si="97"/>
        <v>0</v>
      </c>
      <c r="P124" s="329">
        <f t="shared" si="97"/>
        <v>0</v>
      </c>
      <c r="Q124" s="329">
        <f t="shared" si="97"/>
        <v>0</v>
      </c>
      <c r="R124" s="329">
        <f t="shared" si="97"/>
        <v>0</v>
      </c>
      <c r="S124" s="329">
        <f t="shared" si="97"/>
        <v>0</v>
      </c>
      <c r="T124" s="329">
        <f t="shared" si="97"/>
        <v>0</v>
      </c>
      <c r="U124" s="329">
        <f t="shared" si="97"/>
        <v>0</v>
      </c>
      <c r="V124" s="329">
        <f t="shared" si="97"/>
        <v>0</v>
      </c>
      <c r="W124" s="329">
        <f t="shared" si="97"/>
        <v>0</v>
      </c>
      <c r="X124" s="329">
        <f t="shared" si="97"/>
        <v>0</v>
      </c>
      <c r="Y124" s="329">
        <f t="shared" si="97"/>
        <v>0</v>
      </c>
      <c r="Z124" s="329">
        <f t="shared" si="97"/>
        <v>0</v>
      </c>
      <c r="AA124" s="329">
        <f t="shared" si="97"/>
        <v>0</v>
      </c>
      <c r="AB124" s="329">
        <f t="shared" si="97"/>
        <v>0</v>
      </c>
      <c r="AC124" s="329">
        <f t="shared" si="97"/>
        <v>0</v>
      </c>
      <c r="AD124" s="329">
        <f t="shared" si="97"/>
        <v>0</v>
      </c>
      <c r="AE124" s="329">
        <f t="shared" si="97"/>
        <v>0</v>
      </c>
      <c r="AF124" s="329">
        <f t="shared" si="97"/>
        <v>0</v>
      </c>
      <c r="AG124" s="329">
        <f t="shared" si="97"/>
        <v>0</v>
      </c>
      <c r="AH124" s="329">
        <f t="shared" si="97"/>
        <v>0</v>
      </c>
      <c r="AI124" s="329">
        <f t="shared" si="97"/>
        <v>0</v>
      </c>
      <c r="AJ124" s="329">
        <f t="shared" si="97"/>
        <v>0</v>
      </c>
      <c r="AK124" s="329">
        <f t="shared" si="97"/>
        <v>0</v>
      </c>
      <c r="AL124" s="329">
        <f t="shared" si="97"/>
        <v>0</v>
      </c>
      <c r="AM124" s="329">
        <f t="shared" si="97"/>
        <v>0</v>
      </c>
      <c r="AN124" s="329">
        <f t="shared" si="97"/>
        <v>0</v>
      </c>
      <c r="AO124" s="329">
        <f t="shared" si="97"/>
        <v>0</v>
      </c>
      <c r="AP124" s="564">
        <f t="shared" si="84"/>
        <v>0</v>
      </c>
      <c r="AQ124" s="564">
        <f t="shared" si="85"/>
        <v>0</v>
      </c>
      <c r="AR124" s="564">
        <f t="shared" si="86"/>
        <v>0</v>
      </c>
      <c r="AS124" s="568">
        <f t="shared" si="68"/>
        <v>0</v>
      </c>
    </row>
    <row r="125" spans="1:45" ht="33.75" customHeight="1">
      <c r="A125" s="315" t="s">
        <v>632</v>
      </c>
      <c r="B125" s="304" t="s">
        <v>43</v>
      </c>
      <c r="C125" s="304" t="s">
        <v>52</v>
      </c>
      <c r="D125" s="304" t="s">
        <v>54</v>
      </c>
      <c r="E125" s="340">
        <f>ЦС!F513</f>
        <v>0</v>
      </c>
      <c r="F125" s="361"/>
      <c r="G125" s="361"/>
      <c r="H125" s="361"/>
      <c r="I125" s="361"/>
      <c r="J125" s="361"/>
      <c r="K125" s="361"/>
      <c r="L125" s="361"/>
      <c r="M125" s="361"/>
      <c r="N125" s="361"/>
      <c r="O125" s="361"/>
      <c r="P125" s="361"/>
      <c r="Q125" s="361"/>
      <c r="R125" s="361"/>
      <c r="S125" s="361"/>
      <c r="T125" s="361"/>
      <c r="U125" s="361"/>
      <c r="V125" s="361"/>
      <c r="W125" s="361"/>
      <c r="X125" s="361"/>
      <c r="Y125" s="361"/>
      <c r="Z125" s="361"/>
      <c r="AA125" s="361"/>
      <c r="AB125" s="361"/>
      <c r="AC125" s="361"/>
      <c r="AD125" s="361"/>
      <c r="AE125" s="361"/>
      <c r="AF125" s="361"/>
      <c r="AG125" s="361"/>
      <c r="AH125" s="361"/>
      <c r="AI125" s="361"/>
      <c r="AJ125" s="361"/>
      <c r="AK125" s="361"/>
      <c r="AL125" s="361"/>
      <c r="AM125" s="361"/>
      <c r="AN125" s="361"/>
      <c r="AO125" s="361"/>
      <c r="AP125" s="564">
        <f t="shared" si="84"/>
        <v>0</v>
      </c>
      <c r="AQ125" s="564">
        <f t="shared" si="85"/>
        <v>0</v>
      </c>
      <c r="AR125" s="564">
        <f t="shared" si="86"/>
        <v>0</v>
      </c>
      <c r="AS125" s="568">
        <f t="shared" si="68"/>
        <v>0</v>
      </c>
    </row>
    <row r="126" spans="1:45" ht="21" customHeight="1">
      <c r="A126" s="315" t="s">
        <v>39</v>
      </c>
      <c r="B126" s="304" t="s">
        <v>43</v>
      </c>
      <c r="C126" s="304" t="s">
        <v>52</v>
      </c>
      <c r="D126" s="304" t="s">
        <v>56</v>
      </c>
      <c r="E126" s="340">
        <f>ЦС!F531</f>
        <v>0</v>
      </c>
      <c r="F126" s="361"/>
      <c r="G126" s="361"/>
      <c r="H126" s="361"/>
      <c r="I126" s="361"/>
      <c r="J126" s="361"/>
      <c r="K126" s="361"/>
      <c r="L126" s="361"/>
      <c r="M126" s="361"/>
      <c r="N126" s="361"/>
      <c r="O126" s="361"/>
      <c r="P126" s="361"/>
      <c r="Q126" s="361"/>
      <c r="R126" s="361"/>
      <c r="S126" s="361"/>
      <c r="T126" s="361"/>
      <c r="U126" s="361"/>
      <c r="V126" s="361"/>
      <c r="W126" s="361"/>
      <c r="X126" s="361"/>
      <c r="Y126" s="361"/>
      <c r="Z126" s="361"/>
      <c r="AA126" s="361"/>
      <c r="AB126" s="361"/>
      <c r="AC126" s="361"/>
      <c r="AD126" s="361"/>
      <c r="AE126" s="361"/>
      <c r="AF126" s="361"/>
      <c r="AG126" s="361"/>
      <c r="AH126" s="361"/>
      <c r="AI126" s="361"/>
      <c r="AJ126" s="361"/>
      <c r="AK126" s="361"/>
      <c r="AL126" s="361"/>
      <c r="AM126" s="361"/>
      <c r="AN126" s="361"/>
      <c r="AO126" s="361"/>
      <c r="AP126" s="564">
        <f t="shared" si="84"/>
        <v>0</v>
      </c>
      <c r="AQ126" s="564">
        <f t="shared" si="85"/>
        <v>0</v>
      </c>
      <c r="AR126" s="564">
        <f t="shared" si="86"/>
        <v>0</v>
      </c>
      <c r="AS126" s="568">
        <f t="shared" si="68"/>
        <v>0</v>
      </c>
    </row>
    <row r="127" spans="1:45" ht="35.25" customHeight="1">
      <c r="A127" s="303" t="s">
        <v>631</v>
      </c>
      <c r="B127" s="304" t="s">
        <v>43</v>
      </c>
      <c r="C127" s="304" t="s">
        <v>52</v>
      </c>
      <c r="D127" s="304" t="s">
        <v>177</v>
      </c>
      <c r="E127" s="340">
        <f>ЦС!F541</f>
        <v>0</v>
      </c>
      <c r="F127" s="361"/>
      <c r="G127" s="361"/>
      <c r="H127" s="361"/>
      <c r="I127" s="361"/>
      <c r="J127" s="361"/>
      <c r="K127" s="361"/>
      <c r="L127" s="361"/>
      <c r="M127" s="361"/>
      <c r="N127" s="361"/>
      <c r="O127" s="361"/>
      <c r="P127" s="361"/>
      <c r="Q127" s="361"/>
      <c r="R127" s="361"/>
      <c r="S127" s="361"/>
      <c r="T127" s="361"/>
      <c r="U127" s="361"/>
      <c r="V127" s="361"/>
      <c r="W127" s="361"/>
      <c r="X127" s="361"/>
      <c r="Y127" s="361"/>
      <c r="Z127" s="361"/>
      <c r="AA127" s="361"/>
      <c r="AB127" s="361"/>
      <c r="AC127" s="361"/>
      <c r="AD127" s="361"/>
      <c r="AE127" s="361"/>
      <c r="AF127" s="361"/>
      <c r="AG127" s="361"/>
      <c r="AH127" s="361"/>
      <c r="AI127" s="361"/>
      <c r="AJ127" s="361"/>
      <c r="AK127" s="361"/>
      <c r="AL127" s="361"/>
      <c r="AM127" s="361"/>
      <c r="AN127" s="361"/>
      <c r="AO127" s="361"/>
      <c r="AP127" s="564">
        <f t="shared" si="84"/>
        <v>0</v>
      </c>
      <c r="AQ127" s="564">
        <f t="shared" si="85"/>
        <v>0</v>
      </c>
      <c r="AR127" s="564">
        <f t="shared" si="86"/>
        <v>0</v>
      </c>
      <c r="AS127" s="568">
        <f t="shared" si="68"/>
        <v>0</v>
      </c>
    </row>
    <row r="128" spans="1:45" ht="48" customHeight="1">
      <c r="A128" s="313" t="s">
        <v>276</v>
      </c>
      <c r="B128" s="314" t="s">
        <v>277</v>
      </c>
      <c r="C128" s="314" t="s">
        <v>164</v>
      </c>
      <c r="D128" s="314" t="s">
        <v>43</v>
      </c>
      <c r="E128" s="329">
        <f>E129</f>
        <v>0</v>
      </c>
      <c r="F128" s="329">
        <f t="shared" ref="F128:AO128" si="98">F129</f>
        <v>0</v>
      </c>
      <c r="G128" s="329">
        <f t="shared" si="98"/>
        <v>0</v>
      </c>
      <c r="H128" s="329">
        <f t="shared" si="98"/>
        <v>0</v>
      </c>
      <c r="I128" s="329">
        <f t="shared" si="98"/>
        <v>0</v>
      </c>
      <c r="J128" s="329">
        <f t="shared" si="98"/>
        <v>0</v>
      </c>
      <c r="K128" s="329">
        <f t="shared" si="98"/>
        <v>0</v>
      </c>
      <c r="L128" s="329">
        <f t="shared" si="98"/>
        <v>0</v>
      </c>
      <c r="M128" s="329">
        <f t="shared" si="98"/>
        <v>0</v>
      </c>
      <c r="N128" s="329">
        <f t="shared" si="98"/>
        <v>0</v>
      </c>
      <c r="O128" s="329">
        <f t="shared" si="98"/>
        <v>0</v>
      </c>
      <c r="P128" s="329">
        <f t="shared" si="98"/>
        <v>0</v>
      </c>
      <c r="Q128" s="329">
        <f t="shared" si="98"/>
        <v>0</v>
      </c>
      <c r="R128" s="329">
        <f t="shared" si="98"/>
        <v>0</v>
      </c>
      <c r="S128" s="329">
        <f t="shared" si="98"/>
        <v>0</v>
      </c>
      <c r="T128" s="329">
        <f t="shared" si="98"/>
        <v>0</v>
      </c>
      <c r="U128" s="329">
        <f t="shared" si="98"/>
        <v>0</v>
      </c>
      <c r="V128" s="329">
        <f t="shared" si="98"/>
        <v>0</v>
      </c>
      <c r="W128" s="329">
        <f t="shared" si="98"/>
        <v>0</v>
      </c>
      <c r="X128" s="329">
        <f t="shared" si="98"/>
        <v>0</v>
      </c>
      <c r="Y128" s="329">
        <f t="shared" si="98"/>
        <v>0</v>
      </c>
      <c r="Z128" s="329">
        <f t="shared" si="98"/>
        <v>0</v>
      </c>
      <c r="AA128" s="329">
        <f t="shared" si="98"/>
        <v>0</v>
      </c>
      <c r="AB128" s="329">
        <f t="shared" si="98"/>
        <v>0</v>
      </c>
      <c r="AC128" s="329">
        <f t="shared" si="98"/>
        <v>0</v>
      </c>
      <c r="AD128" s="329">
        <f t="shared" si="98"/>
        <v>0</v>
      </c>
      <c r="AE128" s="329">
        <f t="shared" si="98"/>
        <v>0</v>
      </c>
      <c r="AF128" s="329">
        <f t="shared" si="98"/>
        <v>0</v>
      </c>
      <c r="AG128" s="329">
        <f t="shared" si="98"/>
        <v>0</v>
      </c>
      <c r="AH128" s="329">
        <f t="shared" si="98"/>
        <v>0</v>
      </c>
      <c r="AI128" s="329">
        <f t="shared" si="98"/>
        <v>0</v>
      </c>
      <c r="AJ128" s="329">
        <f t="shared" si="98"/>
        <v>0</v>
      </c>
      <c r="AK128" s="329">
        <f t="shared" si="98"/>
        <v>0</v>
      </c>
      <c r="AL128" s="329">
        <f t="shared" si="98"/>
        <v>0</v>
      </c>
      <c r="AM128" s="329">
        <f t="shared" si="98"/>
        <v>0</v>
      </c>
      <c r="AN128" s="329">
        <f t="shared" si="98"/>
        <v>0</v>
      </c>
      <c r="AO128" s="329">
        <f t="shared" si="98"/>
        <v>0</v>
      </c>
      <c r="AP128" s="564">
        <f t="shared" si="84"/>
        <v>0</v>
      </c>
      <c r="AQ128" s="564">
        <f t="shared" si="85"/>
        <v>0</v>
      </c>
      <c r="AR128" s="564">
        <f t="shared" si="86"/>
        <v>0</v>
      </c>
      <c r="AS128" s="568">
        <f t="shared" si="68"/>
        <v>0</v>
      </c>
    </row>
    <row r="129" spans="1:45" ht="23.25" customHeight="1">
      <c r="A129" s="315" t="s">
        <v>39</v>
      </c>
      <c r="B129" s="304" t="s">
        <v>43</v>
      </c>
      <c r="C129" s="304" t="s">
        <v>164</v>
      </c>
      <c r="D129" s="304" t="s">
        <v>56</v>
      </c>
      <c r="E129" s="340">
        <f>ЦС!E550</f>
        <v>0</v>
      </c>
      <c r="F129" s="361"/>
      <c r="G129" s="361"/>
      <c r="H129" s="361"/>
      <c r="I129" s="361"/>
      <c r="J129" s="361"/>
      <c r="K129" s="361"/>
      <c r="L129" s="361"/>
      <c r="M129" s="361"/>
      <c r="N129" s="361"/>
      <c r="O129" s="361"/>
      <c r="P129" s="361"/>
      <c r="Q129" s="361"/>
      <c r="R129" s="361"/>
      <c r="S129" s="361"/>
      <c r="T129" s="361"/>
      <c r="U129" s="361"/>
      <c r="V129" s="361"/>
      <c r="W129" s="361"/>
      <c r="X129" s="361"/>
      <c r="Y129" s="361"/>
      <c r="Z129" s="361"/>
      <c r="AA129" s="361"/>
      <c r="AB129" s="361"/>
      <c r="AC129" s="361"/>
      <c r="AD129" s="361"/>
      <c r="AE129" s="361"/>
      <c r="AF129" s="361"/>
      <c r="AG129" s="361"/>
      <c r="AH129" s="361"/>
      <c r="AI129" s="361"/>
      <c r="AJ129" s="361"/>
      <c r="AK129" s="361"/>
      <c r="AL129" s="361"/>
      <c r="AM129" s="361"/>
      <c r="AN129" s="361"/>
      <c r="AO129" s="361"/>
      <c r="AP129" s="564">
        <f t="shared" si="84"/>
        <v>0</v>
      </c>
      <c r="AQ129" s="564">
        <f t="shared" si="85"/>
        <v>0</v>
      </c>
      <c r="AR129" s="564">
        <f t="shared" si="86"/>
        <v>0</v>
      </c>
      <c r="AS129" s="568">
        <f t="shared" si="68"/>
        <v>0</v>
      </c>
    </row>
    <row r="130" spans="1:45" ht="65.25" customHeight="1">
      <c r="A130" s="313" t="s">
        <v>278</v>
      </c>
      <c r="B130" s="314" t="s">
        <v>279</v>
      </c>
      <c r="C130" s="314" t="s">
        <v>53</v>
      </c>
      <c r="D130" s="314" t="s">
        <v>55</v>
      </c>
      <c r="E130" s="341">
        <f>ЦС!D566</f>
        <v>0</v>
      </c>
      <c r="F130" s="341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  <c r="AA130" s="341"/>
      <c r="AB130" s="341"/>
      <c r="AC130" s="341"/>
      <c r="AD130" s="341"/>
      <c r="AE130" s="341"/>
      <c r="AF130" s="341"/>
      <c r="AG130" s="341"/>
      <c r="AH130" s="341"/>
      <c r="AI130" s="341"/>
      <c r="AJ130" s="341"/>
      <c r="AK130" s="341"/>
      <c r="AL130" s="341"/>
      <c r="AM130" s="341"/>
      <c r="AN130" s="341"/>
      <c r="AO130" s="341"/>
      <c r="AP130" s="564">
        <f t="shared" si="84"/>
        <v>0</v>
      </c>
      <c r="AQ130" s="564">
        <f t="shared" si="85"/>
        <v>0</v>
      </c>
      <c r="AR130" s="564">
        <f t="shared" si="86"/>
        <v>0</v>
      </c>
      <c r="AS130" s="568">
        <f t="shared" si="68"/>
        <v>0</v>
      </c>
    </row>
    <row r="131" spans="1:45" ht="37.5" customHeight="1">
      <c r="A131" s="313" t="s">
        <v>280</v>
      </c>
      <c r="B131" s="314" t="s">
        <v>281</v>
      </c>
      <c r="C131" s="314" t="s">
        <v>53</v>
      </c>
      <c r="D131" s="314" t="s">
        <v>55</v>
      </c>
      <c r="E131" s="332">
        <v>0</v>
      </c>
      <c r="F131" s="332">
        <v>0</v>
      </c>
      <c r="G131" s="332">
        <v>0</v>
      </c>
      <c r="H131" s="332">
        <v>0</v>
      </c>
      <c r="I131" s="332">
        <v>0</v>
      </c>
      <c r="J131" s="332">
        <v>0</v>
      </c>
      <c r="K131" s="332">
        <v>0</v>
      </c>
      <c r="L131" s="332">
        <v>0</v>
      </c>
      <c r="M131" s="332">
        <v>0</v>
      </c>
      <c r="N131" s="332">
        <v>0</v>
      </c>
      <c r="O131" s="332">
        <v>0</v>
      </c>
      <c r="P131" s="332">
        <v>0</v>
      </c>
      <c r="Q131" s="332">
        <v>0</v>
      </c>
      <c r="R131" s="332">
        <v>0</v>
      </c>
      <c r="S131" s="332">
        <v>0</v>
      </c>
      <c r="T131" s="332">
        <v>0</v>
      </c>
      <c r="U131" s="332">
        <v>0</v>
      </c>
      <c r="V131" s="332">
        <v>0</v>
      </c>
      <c r="W131" s="332">
        <v>0</v>
      </c>
      <c r="X131" s="332">
        <v>0</v>
      </c>
      <c r="Y131" s="332">
        <v>0</v>
      </c>
      <c r="Z131" s="332">
        <v>0</v>
      </c>
      <c r="AA131" s="332">
        <v>0</v>
      </c>
      <c r="AB131" s="332">
        <v>0</v>
      </c>
      <c r="AC131" s="332">
        <v>0</v>
      </c>
      <c r="AD131" s="332">
        <v>0</v>
      </c>
      <c r="AE131" s="332">
        <v>0</v>
      </c>
      <c r="AF131" s="332">
        <v>0</v>
      </c>
      <c r="AG131" s="332">
        <v>0</v>
      </c>
      <c r="AH131" s="332">
        <v>0</v>
      </c>
      <c r="AI131" s="332">
        <v>0</v>
      </c>
      <c r="AJ131" s="332">
        <v>0</v>
      </c>
      <c r="AK131" s="332">
        <v>0</v>
      </c>
      <c r="AL131" s="332">
        <v>0</v>
      </c>
      <c r="AM131" s="332">
        <v>0</v>
      </c>
      <c r="AN131" s="332">
        <v>0</v>
      </c>
      <c r="AO131" s="332">
        <v>0</v>
      </c>
      <c r="AP131" s="564">
        <f t="shared" si="84"/>
        <v>0</v>
      </c>
      <c r="AQ131" s="564">
        <f t="shared" si="85"/>
        <v>0</v>
      </c>
      <c r="AR131" s="564">
        <f t="shared" si="86"/>
        <v>0</v>
      </c>
      <c r="AS131" s="568">
        <f t="shared" si="68"/>
        <v>0</v>
      </c>
    </row>
    <row r="132" spans="1:45" ht="27" customHeight="1">
      <c r="A132" s="313" t="s">
        <v>282</v>
      </c>
      <c r="B132" s="314" t="s">
        <v>283</v>
      </c>
      <c r="C132" s="314" t="s">
        <v>53</v>
      </c>
      <c r="D132" s="314" t="s">
        <v>55</v>
      </c>
      <c r="E132" s="332">
        <v>0</v>
      </c>
      <c r="F132" s="332">
        <v>0</v>
      </c>
      <c r="G132" s="332">
        <v>0</v>
      </c>
      <c r="H132" s="332">
        <v>0</v>
      </c>
      <c r="I132" s="332">
        <v>0</v>
      </c>
      <c r="J132" s="332">
        <v>0</v>
      </c>
      <c r="K132" s="332">
        <v>0</v>
      </c>
      <c r="L132" s="332">
        <v>0</v>
      </c>
      <c r="M132" s="332">
        <v>0</v>
      </c>
      <c r="N132" s="332">
        <v>0</v>
      </c>
      <c r="O132" s="332">
        <v>0</v>
      </c>
      <c r="P132" s="332">
        <v>0</v>
      </c>
      <c r="Q132" s="332">
        <v>0</v>
      </c>
      <c r="R132" s="332">
        <v>0</v>
      </c>
      <c r="S132" s="332">
        <v>0</v>
      </c>
      <c r="T132" s="332">
        <v>0</v>
      </c>
      <c r="U132" s="332">
        <v>0</v>
      </c>
      <c r="V132" s="332">
        <v>0</v>
      </c>
      <c r="W132" s="332">
        <v>0</v>
      </c>
      <c r="X132" s="332">
        <v>0</v>
      </c>
      <c r="Y132" s="332">
        <v>0</v>
      </c>
      <c r="Z132" s="332">
        <v>0</v>
      </c>
      <c r="AA132" s="332">
        <v>0</v>
      </c>
      <c r="AB132" s="332">
        <v>0</v>
      </c>
      <c r="AC132" s="332">
        <v>0</v>
      </c>
      <c r="AD132" s="332">
        <v>0</v>
      </c>
      <c r="AE132" s="332">
        <v>0</v>
      </c>
      <c r="AF132" s="332">
        <v>0</v>
      </c>
      <c r="AG132" s="332">
        <v>0</v>
      </c>
      <c r="AH132" s="332">
        <v>0</v>
      </c>
      <c r="AI132" s="332">
        <v>0</v>
      </c>
      <c r="AJ132" s="332">
        <v>0</v>
      </c>
      <c r="AK132" s="332">
        <v>0</v>
      </c>
      <c r="AL132" s="332">
        <v>0</v>
      </c>
      <c r="AM132" s="332">
        <v>0</v>
      </c>
      <c r="AN132" s="332">
        <v>0</v>
      </c>
      <c r="AO132" s="332">
        <v>0</v>
      </c>
      <c r="AP132" s="564">
        <f t="shared" si="84"/>
        <v>0</v>
      </c>
      <c r="AQ132" s="564">
        <f t="shared" si="85"/>
        <v>0</v>
      </c>
      <c r="AR132" s="564">
        <f t="shared" si="86"/>
        <v>0</v>
      </c>
      <c r="AS132" s="568">
        <f t="shared" si="68"/>
        <v>0</v>
      </c>
    </row>
    <row r="133" spans="1:45" ht="27.75" customHeight="1">
      <c r="A133" s="316" t="s">
        <v>34</v>
      </c>
      <c r="B133" s="317" t="s">
        <v>284</v>
      </c>
      <c r="C133" s="317" t="s">
        <v>29</v>
      </c>
      <c r="D133" s="317" t="s">
        <v>43</v>
      </c>
      <c r="E133" s="330">
        <f>E134+E135+E136+E137+E138</f>
        <v>0</v>
      </c>
      <c r="F133" s="330">
        <f t="shared" ref="F133" si="99">F134+F135+F136+F137+F138</f>
        <v>0</v>
      </c>
      <c r="G133" s="330">
        <f t="shared" ref="G133:AO133" si="100">G134+G135+G136+G137+G138</f>
        <v>0</v>
      </c>
      <c r="H133" s="330">
        <f t="shared" si="100"/>
        <v>0</v>
      </c>
      <c r="I133" s="330">
        <f t="shared" si="100"/>
        <v>0</v>
      </c>
      <c r="J133" s="330">
        <f t="shared" si="100"/>
        <v>0</v>
      </c>
      <c r="K133" s="330">
        <f t="shared" si="100"/>
        <v>0</v>
      </c>
      <c r="L133" s="330">
        <f t="shared" si="100"/>
        <v>0</v>
      </c>
      <c r="M133" s="330">
        <f t="shared" si="100"/>
        <v>0</v>
      </c>
      <c r="N133" s="330">
        <f t="shared" si="100"/>
        <v>0</v>
      </c>
      <c r="O133" s="330">
        <f t="shared" si="100"/>
        <v>0</v>
      </c>
      <c r="P133" s="330">
        <f t="shared" si="100"/>
        <v>0</v>
      </c>
      <c r="Q133" s="330">
        <f t="shared" si="100"/>
        <v>0</v>
      </c>
      <c r="R133" s="330">
        <f t="shared" si="100"/>
        <v>0</v>
      </c>
      <c r="S133" s="330">
        <f t="shared" si="100"/>
        <v>0</v>
      </c>
      <c r="T133" s="330">
        <f t="shared" si="100"/>
        <v>0</v>
      </c>
      <c r="U133" s="330">
        <f t="shared" si="100"/>
        <v>0</v>
      </c>
      <c r="V133" s="330">
        <f t="shared" si="100"/>
        <v>0</v>
      </c>
      <c r="W133" s="330">
        <f t="shared" si="100"/>
        <v>0</v>
      </c>
      <c r="X133" s="330">
        <f t="shared" si="100"/>
        <v>0</v>
      </c>
      <c r="Y133" s="330">
        <f t="shared" si="100"/>
        <v>0</v>
      </c>
      <c r="Z133" s="330">
        <f t="shared" si="100"/>
        <v>0</v>
      </c>
      <c r="AA133" s="330">
        <f t="shared" si="100"/>
        <v>0</v>
      </c>
      <c r="AB133" s="330">
        <f t="shared" si="100"/>
        <v>0</v>
      </c>
      <c r="AC133" s="330">
        <f t="shared" si="100"/>
        <v>0</v>
      </c>
      <c r="AD133" s="330">
        <f t="shared" si="100"/>
        <v>0</v>
      </c>
      <c r="AE133" s="330">
        <f t="shared" si="100"/>
        <v>0</v>
      </c>
      <c r="AF133" s="330">
        <f t="shared" si="100"/>
        <v>0</v>
      </c>
      <c r="AG133" s="330">
        <f t="shared" si="100"/>
        <v>0</v>
      </c>
      <c r="AH133" s="330">
        <f t="shared" si="100"/>
        <v>0</v>
      </c>
      <c r="AI133" s="330">
        <f t="shared" si="100"/>
        <v>0</v>
      </c>
      <c r="AJ133" s="330">
        <f t="shared" si="100"/>
        <v>0</v>
      </c>
      <c r="AK133" s="330">
        <f t="shared" si="100"/>
        <v>0</v>
      </c>
      <c r="AL133" s="330">
        <f t="shared" si="100"/>
        <v>0</v>
      </c>
      <c r="AM133" s="330">
        <f t="shared" si="100"/>
        <v>0</v>
      </c>
      <c r="AN133" s="330">
        <f t="shared" si="100"/>
        <v>0</v>
      </c>
      <c r="AO133" s="330">
        <f t="shared" si="100"/>
        <v>0</v>
      </c>
      <c r="AP133" s="564">
        <f t="shared" si="84"/>
        <v>0</v>
      </c>
      <c r="AQ133" s="564">
        <f t="shared" si="85"/>
        <v>0</v>
      </c>
      <c r="AR133" s="564">
        <f t="shared" si="86"/>
        <v>0</v>
      </c>
      <c r="AS133" s="568">
        <f t="shared" si="68"/>
        <v>0</v>
      </c>
    </row>
    <row r="134" spans="1:45" ht="52.5" customHeight="1">
      <c r="A134" s="303" t="s">
        <v>285</v>
      </c>
      <c r="B134" s="304" t="s">
        <v>286</v>
      </c>
      <c r="C134" s="305" t="s">
        <v>31</v>
      </c>
      <c r="D134" s="305" t="s">
        <v>43</v>
      </c>
      <c r="E134" s="326">
        <f>E135</f>
        <v>0</v>
      </c>
      <c r="F134" s="361"/>
      <c r="G134" s="361"/>
      <c r="H134" s="361"/>
      <c r="I134" s="361"/>
      <c r="J134" s="361"/>
      <c r="K134" s="361"/>
      <c r="L134" s="361"/>
      <c r="M134" s="361"/>
      <c r="N134" s="361"/>
      <c r="O134" s="361"/>
      <c r="P134" s="361"/>
      <c r="Q134" s="361"/>
      <c r="R134" s="361"/>
      <c r="S134" s="361"/>
      <c r="T134" s="361"/>
      <c r="U134" s="361"/>
      <c r="V134" s="361"/>
      <c r="W134" s="361"/>
      <c r="X134" s="361"/>
      <c r="Y134" s="361"/>
      <c r="Z134" s="361"/>
      <c r="AA134" s="361"/>
      <c r="AB134" s="361"/>
      <c r="AC134" s="361"/>
      <c r="AD134" s="361"/>
      <c r="AE134" s="361"/>
      <c r="AF134" s="361"/>
      <c r="AG134" s="361"/>
      <c r="AH134" s="361"/>
      <c r="AI134" s="361"/>
      <c r="AJ134" s="361"/>
      <c r="AK134" s="361"/>
      <c r="AL134" s="361"/>
      <c r="AM134" s="361"/>
      <c r="AN134" s="361"/>
      <c r="AO134" s="361"/>
      <c r="AP134" s="564">
        <f t="shared" si="84"/>
        <v>0</v>
      </c>
      <c r="AQ134" s="564">
        <f t="shared" si="85"/>
        <v>0</v>
      </c>
      <c r="AR134" s="564">
        <f t="shared" si="86"/>
        <v>0</v>
      </c>
      <c r="AS134" s="568">
        <f t="shared" si="68"/>
        <v>0</v>
      </c>
    </row>
    <row r="135" spans="1:45" ht="63" customHeight="1">
      <c r="A135" s="303" t="s">
        <v>287</v>
      </c>
      <c r="B135" s="304" t="s">
        <v>288</v>
      </c>
      <c r="C135" s="305" t="s">
        <v>169</v>
      </c>
      <c r="D135" s="305" t="s">
        <v>633</v>
      </c>
      <c r="E135" s="340">
        <f>ЦС!E577</f>
        <v>0</v>
      </c>
      <c r="F135" s="361"/>
      <c r="G135" s="361"/>
      <c r="H135" s="361"/>
      <c r="I135" s="361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1"/>
      <c r="U135" s="361"/>
      <c r="V135" s="361"/>
      <c r="W135" s="361"/>
      <c r="X135" s="361"/>
      <c r="Y135" s="361"/>
      <c r="Z135" s="361"/>
      <c r="AA135" s="361"/>
      <c r="AB135" s="361"/>
      <c r="AC135" s="361"/>
      <c r="AD135" s="361"/>
      <c r="AE135" s="361"/>
      <c r="AF135" s="361"/>
      <c r="AG135" s="361"/>
      <c r="AH135" s="361"/>
      <c r="AI135" s="361"/>
      <c r="AJ135" s="361"/>
      <c r="AK135" s="361"/>
      <c r="AL135" s="361"/>
      <c r="AM135" s="361"/>
      <c r="AN135" s="361"/>
      <c r="AO135" s="361"/>
      <c r="AP135" s="564">
        <f t="shared" si="84"/>
        <v>0</v>
      </c>
      <c r="AQ135" s="564">
        <f t="shared" si="85"/>
        <v>0</v>
      </c>
      <c r="AR135" s="564">
        <f t="shared" si="86"/>
        <v>0</v>
      </c>
      <c r="AS135" s="568">
        <f t="shared" si="68"/>
        <v>0</v>
      </c>
    </row>
    <row r="136" spans="1:45" ht="15.75" hidden="1" customHeight="1">
      <c r="A136" s="303" t="s">
        <v>289</v>
      </c>
      <c r="B136" s="304" t="s">
        <v>290</v>
      </c>
      <c r="C136" s="305" t="s">
        <v>57</v>
      </c>
      <c r="D136" s="305" t="s">
        <v>43</v>
      </c>
      <c r="E136" s="326">
        <v>0</v>
      </c>
      <c r="F136" s="361"/>
      <c r="G136" s="361"/>
      <c r="H136" s="36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1"/>
      <c r="U136" s="361"/>
      <c r="V136" s="361"/>
      <c r="W136" s="361"/>
      <c r="X136" s="361"/>
      <c r="Y136" s="361"/>
      <c r="Z136" s="361"/>
      <c r="AA136" s="361"/>
      <c r="AB136" s="361"/>
      <c r="AC136" s="361"/>
      <c r="AD136" s="361"/>
      <c r="AE136" s="361"/>
      <c r="AF136" s="361"/>
      <c r="AG136" s="361"/>
      <c r="AH136" s="361"/>
      <c r="AI136" s="361"/>
      <c r="AJ136" s="361"/>
      <c r="AK136" s="361"/>
      <c r="AL136" s="361"/>
      <c r="AM136" s="361"/>
      <c r="AN136" s="361"/>
      <c r="AO136" s="361"/>
      <c r="AP136" s="564">
        <f t="shared" si="84"/>
        <v>0</v>
      </c>
      <c r="AQ136" s="564">
        <f t="shared" si="85"/>
        <v>0</v>
      </c>
      <c r="AR136" s="564">
        <f t="shared" si="86"/>
        <v>0</v>
      </c>
      <c r="AS136" s="568">
        <f t="shared" si="68"/>
        <v>0</v>
      </c>
    </row>
    <row r="137" spans="1:45" ht="15.75" hidden="1" customHeight="1">
      <c r="A137" s="303" t="s">
        <v>291</v>
      </c>
      <c r="B137" s="304" t="s">
        <v>292</v>
      </c>
      <c r="C137" s="305" t="s">
        <v>293</v>
      </c>
      <c r="D137" s="305" t="s">
        <v>43</v>
      </c>
      <c r="E137" s="326">
        <v>0</v>
      </c>
      <c r="F137" s="361"/>
      <c r="G137" s="361"/>
      <c r="H137" s="361"/>
      <c r="I137" s="361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1"/>
      <c r="U137" s="361"/>
      <c r="V137" s="361"/>
      <c r="W137" s="361"/>
      <c r="X137" s="361"/>
      <c r="Y137" s="361"/>
      <c r="Z137" s="361"/>
      <c r="AA137" s="361"/>
      <c r="AB137" s="361"/>
      <c r="AC137" s="361"/>
      <c r="AD137" s="361"/>
      <c r="AE137" s="361"/>
      <c r="AF137" s="361"/>
      <c r="AG137" s="361"/>
      <c r="AH137" s="361"/>
      <c r="AI137" s="361"/>
      <c r="AJ137" s="361"/>
      <c r="AK137" s="361"/>
      <c r="AL137" s="361"/>
      <c r="AM137" s="361"/>
      <c r="AN137" s="361"/>
      <c r="AO137" s="361"/>
      <c r="AP137" s="564">
        <f t="shared" si="84"/>
        <v>0</v>
      </c>
      <c r="AQ137" s="564">
        <f t="shared" si="85"/>
        <v>0</v>
      </c>
      <c r="AR137" s="564">
        <f t="shared" si="86"/>
        <v>0</v>
      </c>
      <c r="AS137" s="568">
        <f t="shared" si="68"/>
        <v>0</v>
      </c>
    </row>
    <row r="138" spans="1:45" ht="15.75" hidden="1" customHeight="1">
      <c r="A138" s="303" t="s">
        <v>294</v>
      </c>
      <c r="B138" s="304" t="s">
        <v>295</v>
      </c>
      <c r="C138" s="305" t="s">
        <v>296</v>
      </c>
      <c r="D138" s="305" t="s">
        <v>43</v>
      </c>
      <c r="E138" s="326">
        <v>0</v>
      </c>
      <c r="F138" s="361"/>
      <c r="G138" s="361"/>
      <c r="H138" s="361"/>
      <c r="I138" s="361"/>
      <c r="J138" s="361"/>
      <c r="K138" s="361"/>
      <c r="L138" s="361"/>
      <c r="M138" s="361"/>
      <c r="N138" s="361"/>
      <c r="O138" s="361"/>
      <c r="P138" s="361"/>
      <c r="Q138" s="361"/>
      <c r="R138" s="361"/>
      <c r="S138" s="361"/>
      <c r="T138" s="361"/>
      <c r="U138" s="361"/>
      <c r="V138" s="361"/>
      <c r="W138" s="361"/>
      <c r="X138" s="361"/>
      <c r="Y138" s="361"/>
      <c r="Z138" s="361"/>
      <c r="AA138" s="361"/>
      <c r="AB138" s="361"/>
      <c r="AC138" s="361"/>
      <c r="AD138" s="361"/>
      <c r="AE138" s="361"/>
      <c r="AF138" s="361"/>
      <c r="AG138" s="361"/>
      <c r="AH138" s="361"/>
      <c r="AI138" s="361"/>
      <c r="AJ138" s="361"/>
      <c r="AK138" s="361"/>
      <c r="AL138" s="361"/>
      <c r="AM138" s="361"/>
      <c r="AN138" s="361"/>
      <c r="AO138" s="361"/>
      <c r="AP138" s="564">
        <f t="shared" si="84"/>
        <v>0</v>
      </c>
      <c r="AQ138" s="564">
        <f t="shared" si="85"/>
        <v>0</v>
      </c>
      <c r="AR138" s="564">
        <f t="shared" si="86"/>
        <v>0</v>
      </c>
      <c r="AS138" s="568">
        <f t="shared" si="68"/>
        <v>0</v>
      </c>
    </row>
    <row r="139" spans="1:45" ht="27.75" customHeight="1">
      <c r="A139" s="316" t="s">
        <v>297</v>
      </c>
      <c r="B139" s="317" t="s">
        <v>298</v>
      </c>
      <c r="C139" s="317" t="s">
        <v>299</v>
      </c>
      <c r="D139" s="317" t="s">
        <v>43</v>
      </c>
      <c r="E139" s="330">
        <f>E140+E142+E144</f>
        <v>0</v>
      </c>
      <c r="F139" s="330">
        <f t="shared" ref="F139" si="101">F140+F142+F144</f>
        <v>0</v>
      </c>
      <c r="G139" s="330">
        <f t="shared" ref="G139:AO139" si="102">G140+G142+G144</f>
        <v>0</v>
      </c>
      <c r="H139" s="330">
        <f t="shared" si="102"/>
        <v>0</v>
      </c>
      <c r="I139" s="330">
        <f t="shared" si="102"/>
        <v>0</v>
      </c>
      <c r="J139" s="330">
        <f t="shared" si="102"/>
        <v>0</v>
      </c>
      <c r="K139" s="330">
        <f t="shared" si="102"/>
        <v>0</v>
      </c>
      <c r="L139" s="330">
        <f t="shared" si="102"/>
        <v>0</v>
      </c>
      <c r="M139" s="330">
        <f t="shared" si="102"/>
        <v>0</v>
      </c>
      <c r="N139" s="330">
        <f t="shared" si="102"/>
        <v>0</v>
      </c>
      <c r="O139" s="330">
        <f t="shared" si="102"/>
        <v>0</v>
      </c>
      <c r="P139" s="330">
        <f t="shared" si="102"/>
        <v>0</v>
      </c>
      <c r="Q139" s="330">
        <f t="shared" si="102"/>
        <v>0</v>
      </c>
      <c r="R139" s="330">
        <f t="shared" si="102"/>
        <v>0</v>
      </c>
      <c r="S139" s="330">
        <f t="shared" si="102"/>
        <v>0</v>
      </c>
      <c r="T139" s="330">
        <f t="shared" si="102"/>
        <v>0</v>
      </c>
      <c r="U139" s="330">
        <f t="shared" si="102"/>
        <v>0</v>
      </c>
      <c r="V139" s="330">
        <f t="shared" si="102"/>
        <v>0</v>
      </c>
      <c r="W139" s="330">
        <f t="shared" si="102"/>
        <v>0</v>
      </c>
      <c r="X139" s="330">
        <f t="shared" si="102"/>
        <v>0</v>
      </c>
      <c r="Y139" s="330">
        <f t="shared" si="102"/>
        <v>0</v>
      </c>
      <c r="Z139" s="330">
        <f t="shared" si="102"/>
        <v>0</v>
      </c>
      <c r="AA139" s="330">
        <f t="shared" si="102"/>
        <v>0</v>
      </c>
      <c r="AB139" s="330">
        <f t="shared" si="102"/>
        <v>0</v>
      </c>
      <c r="AC139" s="330">
        <f t="shared" si="102"/>
        <v>0</v>
      </c>
      <c r="AD139" s="330">
        <f t="shared" si="102"/>
        <v>0</v>
      </c>
      <c r="AE139" s="330">
        <f t="shared" si="102"/>
        <v>0</v>
      </c>
      <c r="AF139" s="330">
        <f t="shared" si="102"/>
        <v>0</v>
      </c>
      <c r="AG139" s="330">
        <f t="shared" si="102"/>
        <v>0</v>
      </c>
      <c r="AH139" s="330">
        <f t="shared" si="102"/>
        <v>0</v>
      </c>
      <c r="AI139" s="330">
        <f t="shared" si="102"/>
        <v>0</v>
      </c>
      <c r="AJ139" s="330">
        <f t="shared" si="102"/>
        <v>0</v>
      </c>
      <c r="AK139" s="330">
        <f t="shared" si="102"/>
        <v>0</v>
      </c>
      <c r="AL139" s="330">
        <f t="shared" si="102"/>
        <v>0</v>
      </c>
      <c r="AM139" s="330">
        <f t="shared" si="102"/>
        <v>0</v>
      </c>
      <c r="AN139" s="330">
        <f t="shared" si="102"/>
        <v>0</v>
      </c>
      <c r="AO139" s="330">
        <f t="shared" si="102"/>
        <v>0</v>
      </c>
      <c r="AP139" s="564">
        <f t="shared" si="84"/>
        <v>0</v>
      </c>
      <c r="AQ139" s="564">
        <f t="shared" si="85"/>
        <v>0</v>
      </c>
      <c r="AR139" s="564">
        <f t="shared" si="86"/>
        <v>0</v>
      </c>
      <c r="AS139" s="568">
        <f t="shared" si="68"/>
        <v>0</v>
      </c>
    </row>
    <row r="140" spans="1:45" ht="45" customHeight="1">
      <c r="A140" s="313" t="s">
        <v>300</v>
      </c>
      <c r="B140" s="314" t="s">
        <v>301</v>
      </c>
      <c r="C140" s="314" t="s">
        <v>58</v>
      </c>
      <c r="D140" s="314" t="s">
        <v>43</v>
      </c>
      <c r="E140" s="329">
        <f>E141</f>
        <v>0</v>
      </c>
      <c r="F140" s="329">
        <f t="shared" ref="F140:AO140" si="103">F141</f>
        <v>0</v>
      </c>
      <c r="G140" s="329">
        <f t="shared" si="103"/>
        <v>0</v>
      </c>
      <c r="H140" s="329">
        <f t="shared" si="103"/>
        <v>0</v>
      </c>
      <c r="I140" s="329">
        <f t="shared" si="103"/>
        <v>0</v>
      </c>
      <c r="J140" s="329">
        <f t="shared" si="103"/>
        <v>0</v>
      </c>
      <c r="K140" s="329">
        <f t="shared" si="103"/>
        <v>0</v>
      </c>
      <c r="L140" s="329">
        <f t="shared" si="103"/>
        <v>0</v>
      </c>
      <c r="M140" s="329">
        <f t="shared" si="103"/>
        <v>0</v>
      </c>
      <c r="N140" s="329">
        <f t="shared" si="103"/>
        <v>0</v>
      </c>
      <c r="O140" s="329">
        <f t="shared" si="103"/>
        <v>0</v>
      </c>
      <c r="P140" s="329">
        <f t="shared" si="103"/>
        <v>0</v>
      </c>
      <c r="Q140" s="329">
        <f t="shared" si="103"/>
        <v>0</v>
      </c>
      <c r="R140" s="329">
        <f t="shared" si="103"/>
        <v>0</v>
      </c>
      <c r="S140" s="329">
        <f t="shared" si="103"/>
        <v>0</v>
      </c>
      <c r="T140" s="329">
        <f t="shared" si="103"/>
        <v>0</v>
      </c>
      <c r="U140" s="329">
        <f t="shared" si="103"/>
        <v>0</v>
      </c>
      <c r="V140" s="329">
        <f t="shared" si="103"/>
        <v>0</v>
      </c>
      <c r="W140" s="329">
        <f t="shared" si="103"/>
        <v>0</v>
      </c>
      <c r="X140" s="329">
        <f t="shared" si="103"/>
        <v>0</v>
      </c>
      <c r="Y140" s="329">
        <f t="shared" si="103"/>
        <v>0</v>
      </c>
      <c r="Z140" s="329">
        <f t="shared" si="103"/>
        <v>0</v>
      </c>
      <c r="AA140" s="329">
        <f t="shared" si="103"/>
        <v>0</v>
      </c>
      <c r="AB140" s="329">
        <f t="shared" si="103"/>
        <v>0</v>
      </c>
      <c r="AC140" s="329">
        <f t="shared" si="103"/>
        <v>0</v>
      </c>
      <c r="AD140" s="329">
        <f t="shared" si="103"/>
        <v>0</v>
      </c>
      <c r="AE140" s="329">
        <f t="shared" si="103"/>
        <v>0</v>
      </c>
      <c r="AF140" s="329">
        <f t="shared" si="103"/>
        <v>0</v>
      </c>
      <c r="AG140" s="329">
        <f t="shared" si="103"/>
        <v>0</v>
      </c>
      <c r="AH140" s="329">
        <f t="shared" si="103"/>
        <v>0</v>
      </c>
      <c r="AI140" s="329">
        <f t="shared" si="103"/>
        <v>0</v>
      </c>
      <c r="AJ140" s="329">
        <f t="shared" si="103"/>
        <v>0</v>
      </c>
      <c r="AK140" s="329">
        <f t="shared" si="103"/>
        <v>0</v>
      </c>
      <c r="AL140" s="329">
        <f t="shared" si="103"/>
        <v>0</v>
      </c>
      <c r="AM140" s="329">
        <f t="shared" si="103"/>
        <v>0</v>
      </c>
      <c r="AN140" s="329">
        <f t="shared" si="103"/>
        <v>0</v>
      </c>
      <c r="AO140" s="329">
        <f t="shared" si="103"/>
        <v>0</v>
      </c>
      <c r="AP140" s="564">
        <f t="shared" si="84"/>
        <v>0</v>
      </c>
      <c r="AQ140" s="564">
        <f t="shared" si="85"/>
        <v>0</v>
      </c>
      <c r="AR140" s="564">
        <f t="shared" si="86"/>
        <v>0</v>
      </c>
      <c r="AS140" s="568">
        <f t="shared" si="68"/>
        <v>0</v>
      </c>
    </row>
    <row r="141" spans="1:45" ht="22.5" customHeight="1">
      <c r="A141" s="303" t="s">
        <v>634</v>
      </c>
      <c r="B141" s="304" t="s">
        <v>43</v>
      </c>
      <c r="C141" s="305" t="s">
        <v>58</v>
      </c>
      <c r="D141" s="305" t="s">
        <v>635</v>
      </c>
      <c r="E141" s="326">
        <f>ЦС!E588+ЦС!E603</f>
        <v>0</v>
      </c>
      <c r="F141" s="361"/>
      <c r="G141" s="361"/>
      <c r="H141" s="361"/>
      <c r="I141" s="361"/>
      <c r="J141" s="361"/>
      <c r="K141" s="361"/>
      <c r="L141" s="361"/>
      <c r="M141" s="361"/>
      <c r="N141" s="361"/>
      <c r="O141" s="361"/>
      <c r="P141" s="361"/>
      <c r="Q141" s="361"/>
      <c r="R141" s="361"/>
      <c r="S141" s="361"/>
      <c r="T141" s="361"/>
      <c r="U141" s="361"/>
      <c r="V141" s="361"/>
      <c r="W141" s="361"/>
      <c r="X141" s="361"/>
      <c r="Y141" s="361"/>
      <c r="Z141" s="361"/>
      <c r="AA141" s="361"/>
      <c r="AB141" s="361"/>
      <c r="AC141" s="361"/>
      <c r="AD141" s="361"/>
      <c r="AE141" s="361"/>
      <c r="AF141" s="361"/>
      <c r="AG141" s="361"/>
      <c r="AH141" s="361"/>
      <c r="AI141" s="361"/>
      <c r="AJ141" s="361"/>
      <c r="AK141" s="361"/>
      <c r="AL141" s="361"/>
      <c r="AM141" s="361"/>
      <c r="AN141" s="361"/>
      <c r="AO141" s="361"/>
      <c r="AP141" s="564">
        <f t="shared" si="84"/>
        <v>0</v>
      </c>
      <c r="AQ141" s="564">
        <f t="shared" si="85"/>
        <v>0</v>
      </c>
      <c r="AR141" s="564">
        <f t="shared" si="86"/>
        <v>0</v>
      </c>
      <c r="AS141" s="568">
        <f t="shared" si="68"/>
        <v>0</v>
      </c>
    </row>
    <row r="142" spans="1:45" ht="51" customHeight="1">
      <c r="A142" s="313" t="s">
        <v>302</v>
      </c>
      <c r="B142" s="314" t="s">
        <v>303</v>
      </c>
      <c r="C142" s="314" t="s">
        <v>59</v>
      </c>
      <c r="D142" s="314" t="s">
        <v>43</v>
      </c>
      <c r="E142" s="329">
        <f>E143</f>
        <v>0</v>
      </c>
      <c r="F142" s="329">
        <f t="shared" ref="F142:AO142" si="104">F143</f>
        <v>0</v>
      </c>
      <c r="G142" s="329">
        <f t="shared" si="104"/>
        <v>0</v>
      </c>
      <c r="H142" s="329">
        <f t="shared" si="104"/>
        <v>0</v>
      </c>
      <c r="I142" s="329">
        <f t="shared" si="104"/>
        <v>0</v>
      </c>
      <c r="J142" s="329">
        <f t="shared" si="104"/>
        <v>0</v>
      </c>
      <c r="K142" s="329">
        <f t="shared" si="104"/>
        <v>0</v>
      </c>
      <c r="L142" s="329">
        <f t="shared" si="104"/>
        <v>0</v>
      </c>
      <c r="M142" s="329">
        <f t="shared" si="104"/>
        <v>0</v>
      </c>
      <c r="N142" s="329">
        <f t="shared" si="104"/>
        <v>0</v>
      </c>
      <c r="O142" s="329">
        <f t="shared" si="104"/>
        <v>0</v>
      </c>
      <c r="P142" s="329">
        <f t="shared" si="104"/>
        <v>0</v>
      </c>
      <c r="Q142" s="329">
        <f t="shared" si="104"/>
        <v>0</v>
      </c>
      <c r="R142" s="329">
        <f t="shared" si="104"/>
        <v>0</v>
      </c>
      <c r="S142" s="329">
        <f t="shared" si="104"/>
        <v>0</v>
      </c>
      <c r="T142" s="329">
        <f t="shared" si="104"/>
        <v>0</v>
      </c>
      <c r="U142" s="329">
        <f t="shared" si="104"/>
        <v>0</v>
      </c>
      <c r="V142" s="329">
        <f t="shared" si="104"/>
        <v>0</v>
      </c>
      <c r="W142" s="329">
        <f t="shared" si="104"/>
        <v>0</v>
      </c>
      <c r="X142" s="329">
        <f t="shared" si="104"/>
        <v>0</v>
      </c>
      <c r="Y142" s="329">
        <f t="shared" si="104"/>
        <v>0</v>
      </c>
      <c r="Z142" s="329">
        <f t="shared" si="104"/>
        <v>0</v>
      </c>
      <c r="AA142" s="329">
        <f t="shared" si="104"/>
        <v>0</v>
      </c>
      <c r="AB142" s="329">
        <f t="shared" si="104"/>
        <v>0</v>
      </c>
      <c r="AC142" s="329">
        <f t="shared" si="104"/>
        <v>0</v>
      </c>
      <c r="AD142" s="329">
        <f t="shared" si="104"/>
        <v>0</v>
      </c>
      <c r="AE142" s="329">
        <f t="shared" si="104"/>
        <v>0</v>
      </c>
      <c r="AF142" s="329">
        <f t="shared" si="104"/>
        <v>0</v>
      </c>
      <c r="AG142" s="329">
        <f t="shared" si="104"/>
        <v>0</v>
      </c>
      <c r="AH142" s="329">
        <f t="shared" si="104"/>
        <v>0</v>
      </c>
      <c r="AI142" s="329">
        <f t="shared" si="104"/>
        <v>0</v>
      </c>
      <c r="AJ142" s="329">
        <f t="shared" si="104"/>
        <v>0</v>
      </c>
      <c r="AK142" s="329">
        <f t="shared" si="104"/>
        <v>0</v>
      </c>
      <c r="AL142" s="329">
        <f t="shared" si="104"/>
        <v>0</v>
      </c>
      <c r="AM142" s="329">
        <f t="shared" si="104"/>
        <v>0</v>
      </c>
      <c r="AN142" s="329">
        <f t="shared" si="104"/>
        <v>0</v>
      </c>
      <c r="AO142" s="329">
        <f t="shared" si="104"/>
        <v>0</v>
      </c>
      <c r="AP142" s="564">
        <f t="shared" si="84"/>
        <v>0</v>
      </c>
      <c r="AQ142" s="564">
        <f t="shared" si="85"/>
        <v>0</v>
      </c>
      <c r="AR142" s="564">
        <f t="shared" si="86"/>
        <v>0</v>
      </c>
      <c r="AS142" s="568">
        <f t="shared" si="68"/>
        <v>0</v>
      </c>
    </row>
    <row r="143" spans="1:45" ht="15.75" customHeight="1">
      <c r="A143" s="303" t="s">
        <v>634</v>
      </c>
      <c r="B143" s="304" t="s">
        <v>43</v>
      </c>
      <c r="C143" s="305" t="s">
        <v>59</v>
      </c>
      <c r="D143" s="305" t="s">
        <v>635</v>
      </c>
      <c r="E143" s="326">
        <f>ЦС!C616</f>
        <v>0</v>
      </c>
      <c r="F143" s="361"/>
      <c r="G143" s="361"/>
      <c r="H143" s="361"/>
      <c r="I143" s="361"/>
      <c r="J143" s="361"/>
      <c r="K143" s="361"/>
      <c r="L143" s="361"/>
      <c r="M143" s="361"/>
      <c r="N143" s="361"/>
      <c r="O143" s="361"/>
      <c r="P143" s="361"/>
      <c r="Q143" s="361"/>
      <c r="R143" s="361"/>
      <c r="S143" s="361"/>
      <c r="T143" s="361"/>
      <c r="U143" s="361"/>
      <c r="V143" s="361"/>
      <c r="W143" s="361"/>
      <c r="X143" s="361"/>
      <c r="Y143" s="361"/>
      <c r="Z143" s="361"/>
      <c r="AA143" s="361"/>
      <c r="AB143" s="361"/>
      <c r="AC143" s="361"/>
      <c r="AD143" s="361"/>
      <c r="AE143" s="361"/>
      <c r="AF143" s="361"/>
      <c r="AG143" s="361"/>
      <c r="AH143" s="361"/>
      <c r="AI143" s="361"/>
      <c r="AJ143" s="361"/>
      <c r="AK143" s="361"/>
      <c r="AL143" s="361"/>
      <c r="AM143" s="361"/>
      <c r="AN143" s="361"/>
      <c r="AO143" s="361"/>
      <c r="AP143" s="564">
        <f t="shared" si="84"/>
        <v>0</v>
      </c>
      <c r="AQ143" s="564">
        <f t="shared" si="85"/>
        <v>0</v>
      </c>
      <c r="AR143" s="564">
        <f t="shared" si="86"/>
        <v>0</v>
      </c>
      <c r="AS143" s="568">
        <f t="shared" ref="AS143:AS194" si="105">E143-SUM(F143:AO143)</f>
        <v>0</v>
      </c>
    </row>
    <row r="144" spans="1:45" ht="34.5" customHeight="1">
      <c r="A144" s="313" t="s">
        <v>304</v>
      </c>
      <c r="B144" s="314" t="s">
        <v>305</v>
      </c>
      <c r="C144" s="314" t="s">
        <v>66</v>
      </c>
      <c r="D144" s="314" t="s">
        <v>43</v>
      </c>
      <c r="E144" s="329">
        <f>E145+E146+E147+E148</f>
        <v>0</v>
      </c>
      <c r="F144" s="329">
        <f t="shared" ref="F144" si="106">F145+F146+F147+F148</f>
        <v>0</v>
      </c>
      <c r="G144" s="329">
        <f t="shared" ref="G144:AO144" si="107">G145+G146+G147+G148</f>
        <v>0</v>
      </c>
      <c r="H144" s="329">
        <f t="shared" si="107"/>
        <v>0</v>
      </c>
      <c r="I144" s="329">
        <f t="shared" si="107"/>
        <v>0</v>
      </c>
      <c r="J144" s="329">
        <f t="shared" si="107"/>
        <v>0</v>
      </c>
      <c r="K144" s="329">
        <f t="shared" si="107"/>
        <v>0</v>
      </c>
      <c r="L144" s="329">
        <f t="shared" si="107"/>
        <v>0</v>
      </c>
      <c r="M144" s="329">
        <f t="shared" si="107"/>
        <v>0</v>
      </c>
      <c r="N144" s="329">
        <f t="shared" si="107"/>
        <v>0</v>
      </c>
      <c r="O144" s="329">
        <f t="shared" si="107"/>
        <v>0</v>
      </c>
      <c r="P144" s="329">
        <f t="shared" si="107"/>
        <v>0</v>
      </c>
      <c r="Q144" s="329">
        <f t="shared" si="107"/>
        <v>0</v>
      </c>
      <c r="R144" s="329">
        <f t="shared" si="107"/>
        <v>0</v>
      </c>
      <c r="S144" s="329">
        <f t="shared" si="107"/>
        <v>0</v>
      </c>
      <c r="T144" s="329">
        <f t="shared" si="107"/>
        <v>0</v>
      </c>
      <c r="U144" s="329">
        <f t="shared" si="107"/>
        <v>0</v>
      </c>
      <c r="V144" s="329">
        <f t="shared" si="107"/>
        <v>0</v>
      </c>
      <c r="W144" s="329">
        <f t="shared" si="107"/>
        <v>0</v>
      </c>
      <c r="X144" s="329">
        <f t="shared" si="107"/>
        <v>0</v>
      </c>
      <c r="Y144" s="329">
        <f t="shared" si="107"/>
        <v>0</v>
      </c>
      <c r="Z144" s="329">
        <f t="shared" si="107"/>
        <v>0</v>
      </c>
      <c r="AA144" s="329">
        <f t="shared" si="107"/>
        <v>0</v>
      </c>
      <c r="AB144" s="329">
        <f t="shared" si="107"/>
        <v>0</v>
      </c>
      <c r="AC144" s="329">
        <f t="shared" si="107"/>
        <v>0</v>
      </c>
      <c r="AD144" s="329">
        <f t="shared" si="107"/>
        <v>0</v>
      </c>
      <c r="AE144" s="329">
        <f t="shared" si="107"/>
        <v>0</v>
      </c>
      <c r="AF144" s="329">
        <f t="shared" si="107"/>
        <v>0</v>
      </c>
      <c r="AG144" s="329">
        <f t="shared" si="107"/>
        <v>0</v>
      </c>
      <c r="AH144" s="329">
        <f t="shared" si="107"/>
        <v>0</v>
      </c>
      <c r="AI144" s="329">
        <f t="shared" si="107"/>
        <v>0</v>
      </c>
      <c r="AJ144" s="329">
        <f t="shared" si="107"/>
        <v>0</v>
      </c>
      <c r="AK144" s="329">
        <f t="shared" si="107"/>
        <v>0</v>
      </c>
      <c r="AL144" s="329">
        <f t="shared" si="107"/>
        <v>0</v>
      </c>
      <c r="AM144" s="329">
        <f t="shared" si="107"/>
        <v>0</v>
      </c>
      <c r="AN144" s="329">
        <f t="shared" si="107"/>
        <v>0</v>
      </c>
      <c r="AO144" s="329">
        <f t="shared" si="107"/>
        <v>0</v>
      </c>
      <c r="AP144" s="564">
        <f t="shared" si="84"/>
        <v>0</v>
      </c>
      <c r="AQ144" s="564">
        <f t="shared" si="85"/>
        <v>0</v>
      </c>
      <c r="AR144" s="564">
        <f t="shared" si="86"/>
        <v>0</v>
      </c>
      <c r="AS144" s="568">
        <f t="shared" si="105"/>
        <v>0</v>
      </c>
    </row>
    <row r="145" spans="1:45" ht="30" customHeight="1">
      <c r="A145" s="303" t="s">
        <v>634</v>
      </c>
      <c r="B145" s="304" t="s">
        <v>43</v>
      </c>
      <c r="C145" s="305" t="s">
        <v>66</v>
      </c>
      <c r="D145" s="305" t="s">
        <v>635</v>
      </c>
      <c r="E145" s="326">
        <f>ЦС!C629</f>
        <v>0</v>
      </c>
      <c r="F145" s="361"/>
      <c r="G145" s="361"/>
      <c r="H145" s="361"/>
      <c r="I145" s="361"/>
      <c r="J145" s="361"/>
      <c r="K145" s="361"/>
      <c r="L145" s="361"/>
      <c r="M145" s="361"/>
      <c r="N145" s="361"/>
      <c r="O145" s="361"/>
      <c r="P145" s="361"/>
      <c r="Q145" s="361"/>
      <c r="R145" s="361"/>
      <c r="S145" s="361"/>
      <c r="T145" s="361"/>
      <c r="U145" s="361"/>
      <c r="V145" s="361"/>
      <c r="W145" s="361"/>
      <c r="X145" s="361"/>
      <c r="Y145" s="361"/>
      <c r="Z145" s="361"/>
      <c r="AA145" s="361"/>
      <c r="AB145" s="361"/>
      <c r="AC145" s="361"/>
      <c r="AD145" s="361"/>
      <c r="AE145" s="361"/>
      <c r="AF145" s="361"/>
      <c r="AG145" s="361"/>
      <c r="AH145" s="361"/>
      <c r="AI145" s="361"/>
      <c r="AJ145" s="361"/>
      <c r="AK145" s="361"/>
      <c r="AL145" s="361"/>
      <c r="AM145" s="361"/>
      <c r="AN145" s="361"/>
      <c r="AO145" s="361"/>
      <c r="AP145" s="564">
        <f t="shared" si="84"/>
        <v>0</v>
      </c>
      <c r="AQ145" s="564">
        <f t="shared" si="85"/>
        <v>0</v>
      </c>
      <c r="AR145" s="564">
        <f t="shared" si="86"/>
        <v>0</v>
      </c>
      <c r="AS145" s="568">
        <f t="shared" si="105"/>
        <v>0</v>
      </c>
    </row>
    <row r="146" spans="1:45" ht="36.75" customHeight="1">
      <c r="A146" s="303" t="s">
        <v>636</v>
      </c>
      <c r="B146" s="304" t="s">
        <v>43</v>
      </c>
      <c r="C146" s="305" t="s">
        <v>66</v>
      </c>
      <c r="D146" s="305" t="s">
        <v>637</v>
      </c>
      <c r="E146" s="326">
        <f>ЦС!C640</f>
        <v>0</v>
      </c>
      <c r="F146" s="361"/>
      <c r="G146" s="361"/>
      <c r="H146" s="361"/>
      <c r="I146" s="361"/>
      <c r="J146" s="361"/>
      <c r="K146" s="361"/>
      <c r="L146" s="361"/>
      <c r="M146" s="361"/>
      <c r="N146" s="361"/>
      <c r="O146" s="361"/>
      <c r="P146" s="361"/>
      <c r="Q146" s="361"/>
      <c r="R146" s="361"/>
      <c r="S146" s="361"/>
      <c r="T146" s="361"/>
      <c r="U146" s="361"/>
      <c r="V146" s="361"/>
      <c r="W146" s="361"/>
      <c r="X146" s="361"/>
      <c r="Y146" s="361"/>
      <c r="Z146" s="361"/>
      <c r="AA146" s="361"/>
      <c r="AB146" s="361"/>
      <c r="AC146" s="361"/>
      <c r="AD146" s="361"/>
      <c r="AE146" s="361"/>
      <c r="AF146" s="361"/>
      <c r="AG146" s="361"/>
      <c r="AH146" s="361"/>
      <c r="AI146" s="361"/>
      <c r="AJ146" s="361"/>
      <c r="AK146" s="361"/>
      <c r="AL146" s="361"/>
      <c r="AM146" s="361"/>
      <c r="AN146" s="361"/>
      <c r="AO146" s="361"/>
      <c r="AP146" s="564">
        <f t="shared" si="84"/>
        <v>0</v>
      </c>
      <c r="AQ146" s="564">
        <f t="shared" si="85"/>
        <v>0</v>
      </c>
      <c r="AR146" s="564">
        <f t="shared" si="86"/>
        <v>0</v>
      </c>
      <c r="AS146" s="568">
        <f t="shared" si="105"/>
        <v>0</v>
      </c>
    </row>
    <row r="147" spans="1:45" ht="39" customHeight="1">
      <c r="A147" s="303" t="s">
        <v>638</v>
      </c>
      <c r="B147" s="304" t="s">
        <v>43</v>
      </c>
      <c r="C147" s="305" t="s">
        <v>66</v>
      </c>
      <c r="D147" s="305" t="s">
        <v>639</v>
      </c>
      <c r="E147" s="326">
        <f>ЦС!C651</f>
        <v>0</v>
      </c>
      <c r="F147" s="361"/>
      <c r="G147" s="361"/>
      <c r="H147" s="361"/>
      <c r="I147" s="361"/>
      <c r="J147" s="361"/>
      <c r="K147" s="361"/>
      <c r="L147" s="361"/>
      <c r="M147" s="361"/>
      <c r="N147" s="361"/>
      <c r="O147" s="361"/>
      <c r="P147" s="361"/>
      <c r="Q147" s="361"/>
      <c r="R147" s="361"/>
      <c r="S147" s="361"/>
      <c r="T147" s="361"/>
      <c r="U147" s="361"/>
      <c r="V147" s="361"/>
      <c r="W147" s="361"/>
      <c r="X147" s="361"/>
      <c r="Y147" s="361"/>
      <c r="Z147" s="361"/>
      <c r="AA147" s="361"/>
      <c r="AB147" s="361"/>
      <c r="AC147" s="361"/>
      <c r="AD147" s="361"/>
      <c r="AE147" s="361"/>
      <c r="AF147" s="361"/>
      <c r="AG147" s="361"/>
      <c r="AH147" s="361"/>
      <c r="AI147" s="361"/>
      <c r="AJ147" s="361"/>
      <c r="AK147" s="361"/>
      <c r="AL147" s="361"/>
      <c r="AM147" s="361"/>
      <c r="AN147" s="361"/>
      <c r="AO147" s="361"/>
      <c r="AP147" s="564">
        <f t="shared" si="84"/>
        <v>0</v>
      </c>
      <c r="AQ147" s="564">
        <f t="shared" si="85"/>
        <v>0</v>
      </c>
      <c r="AR147" s="564">
        <f t="shared" si="86"/>
        <v>0</v>
      </c>
      <c r="AS147" s="568">
        <f t="shared" si="105"/>
        <v>0</v>
      </c>
    </row>
    <row r="148" spans="1:45" ht="24.75" customHeight="1">
      <c r="A148" s="303" t="s">
        <v>640</v>
      </c>
      <c r="B148" s="304" t="s">
        <v>43</v>
      </c>
      <c r="C148" s="305" t="s">
        <v>66</v>
      </c>
      <c r="D148" s="305" t="s">
        <v>641</v>
      </c>
      <c r="E148" s="326">
        <f>ЦС!C662</f>
        <v>0</v>
      </c>
      <c r="F148" s="361"/>
      <c r="G148" s="361"/>
      <c r="H148" s="361"/>
      <c r="I148" s="361"/>
      <c r="J148" s="361"/>
      <c r="K148" s="361"/>
      <c r="L148" s="361"/>
      <c r="M148" s="361"/>
      <c r="N148" s="361"/>
      <c r="O148" s="361"/>
      <c r="P148" s="361"/>
      <c r="Q148" s="361"/>
      <c r="R148" s="361"/>
      <c r="S148" s="361"/>
      <c r="T148" s="361"/>
      <c r="U148" s="361"/>
      <c r="V148" s="361"/>
      <c r="W148" s="361"/>
      <c r="X148" s="361"/>
      <c r="Y148" s="361"/>
      <c r="Z148" s="361"/>
      <c r="AA148" s="361"/>
      <c r="AB148" s="361"/>
      <c r="AC148" s="361"/>
      <c r="AD148" s="361"/>
      <c r="AE148" s="361"/>
      <c r="AF148" s="361"/>
      <c r="AG148" s="361"/>
      <c r="AH148" s="361"/>
      <c r="AI148" s="361"/>
      <c r="AJ148" s="361"/>
      <c r="AK148" s="361"/>
      <c r="AL148" s="361"/>
      <c r="AM148" s="361"/>
      <c r="AN148" s="361"/>
      <c r="AO148" s="361"/>
      <c r="AP148" s="564">
        <f t="shared" si="84"/>
        <v>0</v>
      </c>
      <c r="AQ148" s="564">
        <f t="shared" si="85"/>
        <v>0</v>
      </c>
      <c r="AR148" s="564">
        <f t="shared" si="86"/>
        <v>0</v>
      </c>
      <c r="AS148" s="568">
        <f t="shared" si="105"/>
        <v>0</v>
      </c>
    </row>
    <row r="149" spans="1:45" ht="38.25" hidden="1" customHeight="1">
      <c r="A149" s="311" t="s">
        <v>306</v>
      </c>
      <c r="B149" s="312" t="s">
        <v>307</v>
      </c>
      <c r="C149" s="312" t="s">
        <v>43</v>
      </c>
      <c r="D149" s="312" t="s">
        <v>43</v>
      </c>
      <c r="E149" s="328">
        <f>E150</f>
        <v>0</v>
      </c>
      <c r="F149" s="361"/>
      <c r="G149" s="361"/>
      <c r="H149" s="361"/>
      <c r="I149" s="361"/>
      <c r="J149" s="361"/>
      <c r="K149" s="361"/>
      <c r="L149" s="361"/>
      <c r="M149" s="361"/>
      <c r="N149" s="361"/>
      <c r="O149" s="361"/>
      <c r="P149" s="361"/>
      <c r="Q149" s="361"/>
      <c r="R149" s="361"/>
      <c r="S149" s="361"/>
      <c r="T149" s="361"/>
      <c r="U149" s="361"/>
      <c r="V149" s="361"/>
      <c r="W149" s="361"/>
      <c r="X149" s="361"/>
      <c r="Y149" s="361"/>
      <c r="Z149" s="361"/>
      <c r="AA149" s="361"/>
      <c r="AB149" s="361"/>
      <c r="AC149" s="361"/>
      <c r="AD149" s="361"/>
      <c r="AE149" s="361"/>
      <c r="AF149" s="361"/>
      <c r="AG149" s="361"/>
      <c r="AH149" s="361"/>
      <c r="AI149" s="361"/>
      <c r="AJ149" s="361"/>
      <c r="AK149" s="361"/>
      <c r="AL149" s="361"/>
      <c r="AM149" s="361"/>
      <c r="AN149" s="361"/>
      <c r="AO149" s="361"/>
      <c r="AP149" s="564">
        <f t="shared" si="84"/>
        <v>0</v>
      </c>
      <c r="AQ149" s="564">
        <f t="shared" si="85"/>
        <v>0</v>
      </c>
      <c r="AR149" s="564">
        <f t="shared" si="86"/>
        <v>0</v>
      </c>
      <c r="AS149" s="568">
        <f t="shared" si="105"/>
        <v>0</v>
      </c>
    </row>
    <row r="150" spans="1:45" ht="48" hidden="1" customHeight="1">
      <c r="A150" s="303" t="s">
        <v>308</v>
      </c>
      <c r="B150" s="304" t="s">
        <v>309</v>
      </c>
      <c r="C150" s="305" t="s">
        <v>310</v>
      </c>
      <c r="D150" s="305" t="s">
        <v>43</v>
      </c>
      <c r="E150" s="326">
        <v>0</v>
      </c>
      <c r="F150" s="361"/>
      <c r="G150" s="361"/>
      <c r="H150" s="361"/>
      <c r="I150" s="361"/>
      <c r="J150" s="361"/>
      <c r="K150" s="361"/>
      <c r="L150" s="361"/>
      <c r="M150" s="361"/>
      <c r="N150" s="361"/>
      <c r="O150" s="361"/>
      <c r="P150" s="361"/>
      <c r="Q150" s="361"/>
      <c r="R150" s="361"/>
      <c r="S150" s="361"/>
      <c r="T150" s="361"/>
      <c r="U150" s="361"/>
      <c r="V150" s="361"/>
      <c r="W150" s="361"/>
      <c r="X150" s="361"/>
      <c r="Y150" s="361"/>
      <c r="Z150" s="361"/>
      <c r="AA150" s="361"/>
      <c r="AB150" s="361"/>
      <c r="AC150" s="361"/>
      <c r="AD150" s="361"/>
      <c r="AE150" s="361"/>
      <c r="AF150" s="361"/>
      <c r="AG150" s="361"/>
      <c r="AH150" s="361"/>
      <c r="AI150" s="361"/>
      <c r="AJ150" s="361"/>
      <c r="AK150" s="361"/>
      <c r="AL150" s="361"/>
      <c r="AM150" s="361"/>
      <c r="AN150" s="361"/>
      <c r="AO150" s="361"/>
      <c r="AP150" s="564">
        <f t="shared" si="84"/>
        <v>0</v>
      </c>
      <c r="AQ150" s="564">
        <f t="shared" si="85"/>
        <v>0</v>
      </c>
      <c r="AR150" s="564">
        <f t="shared" si="86"/>
        <v>0</v>
      </c>
      <c r="AS150" s="568">
        <f t="shared" si="105"/>
        <v>0</v>
      </c>
    </row>
    <row r="151" spans="1:45" ht="36.75" customHeight="1">
      <c r="A151" s="311" t="s">
        <v>311</v>
      </c>
      <c r="B151" s="312" t="s">
        <v>312</v>
      </c>
      <c r="C151" s="312" t="s">
        <v>43</v>
      </c>
      <c r="D151" s="312" t="s">
        <v>43</v>
      </c>
      <c r="E151" s="328">
        <f>E152</f>
        <v>0</v>
      </c>
      <c r="F151" s="328">
        <f t="shared" ref="F151:AO151" si="108">F152</f>
        <v>0</v>
      </c>
      <c r="G151" s="328">
        <f t="shared" si="108"/>
        <v>0</v>
      </c>
      <c r="H151" s="328">
        <f t="shared" si="108"/>
        <v>0</v>
      </c>
      <c r="I151" s="328">
        <f t="shared" si="108"/>
        <v>0</v>
      </c>
      <c r="J151" s="328">
        <f t="shared" si="108"/>
        <v>0</v>
      </c>
      <c r="K151" s="328">
        <f t="shared" si="108"/>
        <v>0</v>
      </c>
      <c r="L151" s="328">
        <f t="shared" si="108"/>
        <v>0</v>
      </c>
      <c r="M151" s="328">
        <f t="shared" si="108"/>
        <v>0</v>
      </c>
      <c r="N151" s="328">
        <f t="shared" si="108"/>
        <v>0</v>
      </c>
      <c r="O151" s="328">
        <f t="shared" si="108"/>
        <v>0</v>
      </c>
      <c r="P151" s="328">
        <f t="shared" si="108"/>
        <v>0</v>
      </c>
      <c r="Q151" s="328">
        <f t="shared" si="108"/>
        <v>0</v>
      </c>
      <c r="R151" s="328">
        <f t="shared" si="108"/>
        <v>0</v>
      </c>
      <c r="S151" s="328">
        <f t="shared" si="108"/>
        <v>0</v>
      </c>
      <c r="T151" s="328">
        <f t="shared" si="108"/>
        <v>0</v>
      </c>
      <c r="U151" s="328">
        <f t="shared" si="108"/>
        <v>0</v>
      </c>
      <c r="V151" s="328">
        <f t="shared" si="108"/>
        <v>0</v>
      </c>
      <c r="W151" s="328">
        <f t="shared" si="108"/>
        <v>0</v>
      </c>
      <c r="X151" s="328">
        <f t="shared" si="108"/>
        <v>0</v>
      </c>
      <c r="Y151" s="328">
        <f t="shared" si="108"/>
        <v>0</v>
      </c>
      <c r="Z151" s="328">
        <f t="shared" si="108"/>
        <v>0</v>
      </c>
      <c r="AA151" s="328">
        <f t="shared" si="108"/>
        <v>0</v>
      </c>
      <c r="AB151" s="328">
        <f t="shared" si="108"/>
        <v>0</v>
      </c>
      <c r="AC151" s="328">
        <f t="shared" si="108"/>
        <v>0</v>
      </c>
      <c r="AD151" s="328">
        <f t="shared" si="108"/>
        <v>0</v>
      </c>
      <c r="AE151" s="328">
        <f t="shared" si="108"/>
        <v>0</v>
      </c>
      <c r="AF151" s="328">
        <f t="shared" si="108"/>
        <v>0</v>
      </c>
      <c r="AG151" s="328">
        <f t="shared" si="108"/>
        <v>0</v>
      </c>
      <c r="AH151" s="328">
        <f t="shared" si="108"/>
        <v>0</v>
      </c>
      <c r="AI151" s="328">
        <f t="shared" si="108"/>
        <v>0</v>
      </c>
      <c r="AJ151" s="328">
        <f t="shared" si="108"/>
        <v>0</v>
      </c>
      <c r="AK151" s="328">
        <f t="shared" si="108"/>
        <v>0</v>
      </c>
      <c r="AL151" s="328">
        <f t="shared" si="108"/>
        <v>0</v>
      </c>
      <c r="AM151" s="328">
        <f t="shared" si="108"/>
        <v>0</v>
      </c>
      <c r="AN151" s="328">
        <f t="shared" si="108"/>
        <v>0</v>
      </c>
      <c r="AO151" s="328">
        <f t="shared" si="108"/>
        <v>0</v>
      </c>
      <c r="AP151" s="564">
        <f t="shared" si="84"/>
        <v>0</v>
      </c>
      <c r="AQ151" s="564">
        <f t="shared" si="85"/>
        <v>0</v>
      </c>
      <c r="AR151" s="564">
        <f t="shared" si="86"/>
        <v>0</v>
      </c>
      <c r="AS151" s="568">
        <f t="shared" si="105"/>
        <v>0</v>
      </c>
    </row>
    <row r="152" spans="1:45" ht="64.5" customHeight="1">
      <c r="A152" s="313" t="s">
        <v>313</v>
      </c>
      <c r="B152" s="314" t="s">
        <v>314</v>
      </c>
      <c r="C152" s="314" t="s">
        <v>173</v>
      </c>
      <c r="D152" s="314" t="s">
        <v>43</v>
      </c>
      <c r="E152" s="329">
        <f>E153+E154</f>
        <v>0</v>
      </c>
      <c r="F152" s="329">
        <f t="shared" ref="F152" si="109">F153+F154</f>
        <v>0</v>
      </c>
      <c r="G152" s="329">
        <f t="shared" ref="G152:AO152" si="110">G153+G154</f>
        <v>0</v>
      </c>
      <c r="H152" s="329">
        <f t="shared" si="110"/>
        <v>0</v>
      </c>
      <c r="I152" s="329">
        <f t="shared" si="110"/>
        <v>0</v>
      </c>
      <c r="J152" s="329">
        <f t="shared" si="110"/>
        <v>0</v>
      </c>
      <c r="K152" s="329">
        <f t="shared" si="110"/>
        <v>0</v>
      </c>
      <c r="L152" s="329">
        <f t="shared" si="110"/>
        <v>0</v>
      </c>
      <c r="M152" s="329">
        <f t="shared" si="110"/>
        <v>0</v>
      </c>
      <c r="N152" s="329">
        <f t="shared" si="110"/>
        <v>0</v>
      </c>
      <c r="O152" s="329">
        <f t="shared" si="110"/>
        <v>0</v>
      </c>
      <c r="P152" s="329">
        <f t="shared" si="110"/>
        <v>0</v>
      </c>
      <c r="Q152" s="329">
        <f t="shared" si="110"/>
        <v>0</v>
      </c>
      <c r="R152" s="329">
        <f t="shared" si="110"/>
        <v>0</v>
      </c>
      <c r="S152" s="329">
        <f t="shared" si="110"/>
        <v>0</v>
      </c>
      <c r="T152" s="329">
        <f t="shared" si="110"/>
        <v>0</v>
      </c>
      <c r="U152" s="329">
        <f t="shared" si="110"/>
        <v>0</v>
      </c>
      <c r="V152" s="329">
        <f t="shared" si="110"/>
        <v>0</v>
      </c>
      <c r="W152" s="329">
        <f t="shared" si="110"/>
        <v>0</v>
      </c>
      <c r="X152" s="329">
        <f t="shared" si="110"/>
        <v>0</v>
      </c>
      <c r="Y152" s="329">
        <f t="shared" si="110"/>
        <v>0</v>
      </c>
      <c r="Z152" s="329">
        <f t="shared" si="110"/>
        <v>0</v>
      </c>
      <c r="AA152" s="329">
        <f t="shared" si="110"/>
        <v>0</v>
      </c>
      <c r="AB152" s="329">
        <f t="shared" si="110"/>
        <v>0</v>
      </c>
      <c r="AC152" s="329">
        <f t="shared" si="110"/>
        <v>0</v>
      </c>
      <c r="AD152" s="329">
        <f t="shared" si="110"/>
        <v>0</v>
      </c>
      <c r="AE152" s="329">
        <f t="shared" si="110"/>
        <v>0</v>
      </c>
      <c r="AF152" s="329">
        <f t="shared" si="110"/>
        <v>0</v>
      </c>
      <c r="AG152" s="329">
        <f t="shared" si="110"/>
        <v>0</v>
      </c>
      <c r="AH152" s="329">
        <f t="shared" si="110"/>
        <v>0</v>
      </c>
      <c r="AI152" s="329">
        <f t="shared" si="110"/>
        <v>0</v>
      </c>
      <c r="AJ152" s="329">
        <f t="shared" si="110"/>
        <v>0</v>
      </c>
      <c r="AK152" s="329">
        <f t="shared" si="110"/>
        <v>0</v>
      </c>
      <c r="AL152" s="329">
        <f t="shared" si="110"/>
        <v>0</v>
      </c>
      <c r="AM152" s="329">
        <f t="shared" si="110"/>
        <v>0</v>
      </c>
      <c r="AN152" s="329">
        <f t="shared" si="110"/>
        <v>0</v>
      </c>
      <c r="AO152" s="329">
        <f t="shared" si="110"/>
        <v>0</v>
      </c>
      <c r="AP152" s="564">
        <f t="shared" si="84"/>
        <v>0</v>
      </c>
      <c r="AQ152" s="564">
        <f t="shared" si="85"/>
        <v>0</v>
      </c>
      <c r="AR152" s="564">
        <f t="shared" si="86"/>
        <v>0</v>
      </c>
      <c r="AS152" s="568">
        <f t="shared" si="105"/>
        <v>0</v>
      </c>
    </row>
    <row r="153" spans="1:45" ht="26.25" customHeight="1">
      <c r="A153" s="303" t="s">
        <v>644</v>
      </c>
      <c r="B153" s="304" t="s">
        <v>43</v>
      </c>
      <c r="C153" s="305" t="s">
        <v>173</v>
      </c>
      <c r="D153" s="305" t="s">
        <v>643</v>
      </c>
      <c r="E153" s="326">
        <f>ЦС!E674</f>
        <v>0</v>
      </c>
      <c r="F153" s="361"/>
      <c r="G153" s="361"/>
      <c r="H153" s="361"/>
      <c r="I153" s="361"/>
      <c r="J153" s="361"/>
      <c r="K153" s="361"/>
      <c r="L153" s="361"/>
      <c r="M153" s="361"/>
      <c r="N153" s="361"/>
      <c r="O153" s="361"/>
      <c r="P153" s="361"/>
      <c r="Q153" s="361"/>
      <c r="R153" s="361"/>
      <c r="S153" s="361"/>
      <c r="T153" s="361"/>
      <c r="U153" s="361"/>
      <c r="V153" s="361"/>
      <c r="W153" s="361"/>
      <c r="X153" s="361"/>
      <c r="Y153" s="361"/>
      <c r="Z153" s="361"/>
      <c r="AA153" s="361"/>
      <c r="AB153" s="361"/>
      <c r="AC153" s="361"/>
      <c r="AD153" s="361"/>
      <c r="AE153" s="361"/>
      <c r="AF153" s="361"/>
      <c r="AG153" s="361"/>
      <c r="AH153" s="361"/>
      <c r="AI153" s="361"/>
      <c r="AJ153" s="361"/>
      <c r="AK153" s="361"/>
      <c r="AL153" s="361"/>
      <c r="AM153" s="361"/>
      <c r="AN153" s="361"/>
      <c r="AO153" s="361"/>
      <c r="AP153" s="564">
        <f t="shared" si="84"/>
        <v>0</v>
      </c>
      <c r="AQ153" s="564">
        <f t="shared" si="85"/>
        <v>0</v>
      </c>
      <c r="AR153" s="564">
        <f t="shared" si="86"/>
        <v>0</v>
      </c>
      <c r="AS153" s="568">
        <f t="shared" si="105"/>
        <v>0</v>
      </c>
    </row>
    <row r="154" spans="1:45" ht="33" customHeight="1">
      <c r="A154" s="303" t="s">
        <v>645</v>
      </c>
      <c r="B154" s="304" t="s">
        <v>43</v>
      </c>
      <c r="C154" s="305" t="s">
        <v>173</v>
      </c>
      <c r="D154" s="305" t="s">
        <v>642</v>
      </c>
      <c r="E154" s="326">
        <f>ЦС!E683</f>
        <v>0</v>
      </c>
      <c r="F154" s="361"/>
      <c r="G154" s="361"/>
      <c r="H154" s="361"/>
      <c r="I154" s="361"/>
      <c r="J154" s="361"/>
      <c r="K154" s="361"/>
      <c r="L154" s="361"/>
      <c r="M154" s="361"/>
      <c r="N154" s="361"/>
      <c r="O154" s="361"/>
      <c r="P154" s="361"/>
      <c r="Q154" s="361"/>
      <c r="R154" s="361"/>
      <c r="S154" s="361"/>
      <c r="T154" s="361"/>
      <c r="U154" s="361"/>
      <c r="V154" s="361"/>
      <c r="W154" s="361"/>
      <c r="X154" s="361"/>
      <c r="Y154" s="361"/>
      <c r="Z154" s="361"/>
      <c r="AA154" s="361"/>
      <c r="AB154" s="361"/>
      <c r="AC154" s="361"/>
      <c r="AD154" s="361"/>
      <c r="AE154" s="361"/>
      <c r="AF154" s="361"/>
      <c r="AG154" s="361"/>
      <c r="AH154" s="361"/>
      <c r="AI154" s="361"/>
      <c r="AJ154" s="361"/>
      <c r="AK154" s="361"/>
      <c r="AL154" s="361"/>
      <c r="AM154" s="361"/>
      <c r="AN154" s="361"/>
      <c r="AO154" s="361"/>
      <c r="AP154" s="564">
        <f t="shared" si="84"/>
        <v>0</v>
      </c>
      <c r="AQ154" s="564">
        <f t="shared" si="85"/>
        <v>0</v>
      </c>
      <c r="AR154" s="564">
        <f t="shared" si="86"/>
        <v>0</v>
      </c>
      <c r="AS154" s="568">
        <f t="shared" si="105"/>
        <v>0</v>
      </c>
    </row>
    <row r="155" spans="1:45" ht="25.5" customHeight="1">
      <c r="A155" s="311" t="s">
        <v>315</v>
      </c>
      <c r="B155" s="312" t="s">
        <v>316</v>
      </c>
      <c r="C155" s="312" t="s">
        <v>43</v>
      </c>
      <c r="D155" s="312" t="s">
        <v>43</v>
      </c>
      <c r="E155" s="328">
        <f>E158+E163+E179</f>
        <v>0</v>
      </c>
      <c r="F155" s="328">
        <f t="shared" ref="F155" si="111">F158+F163+F179</f>
        <v>0</v>
      </c>
      <c r="G155" s="328">
        <f t="shared" ref="G155:AO155" si="112">G158+G163+G179</f>
        <v>0</v>
      </c>
      <c r="H155" s="328">
        <f t="shared" si="112"/>
        <v>0</v>
      </c>
      <c r="I155" s="328">
        <f t="shared" si="112"/>
        <v>0</v>
      </c>
      <c r="J155" s="328">
        <f t="shared" si="112"/>
        <v>0</v>
      </c>
      <c r="K155" s="328">
        <f t="shared" si="112"/>
        <v>0</v>
      </c>
      <c r="L155" s="328">
        <f t="shared" si="112"/>
        <v>0</v>
      </c>
      <c r="M155" s="328">
        <f t="shared" si="112"/>
        <v>0</v>
      </c>
      <c r="N155" s="328">
        <f t="shared" si="112"/>
        <v>0</v>
      </c>
      <c r="O155" s="328">
        <f t="shared" si="112"/>
        <v>0</v>
      </c>
      <c r="P155" s="328">
        <f t="shared" si="112"/>
        <v>0</v>
      </c>
      <c r="Q155" s="328">
        <f t="shared" si="112"/>
        <v>0</v>
      </c>
      <c r="R155" s="328">
        <f t="shared" si="112"/>
        <v>0</v>
      </c>
      <c r="S155" s="328">
        <f t="shared" si="112"/>
        <v>0</v>
      </c>
      <c r="T155" s="328">
        <f t="shared" si="112"/>
        <v>0</v>
      </c>
      <c r="U155" s="328">
        <f t="shared" si="112"/>
        <v>0</v>
      </c>
      <c r="V155" s="328">
        <f t="shared" si="112"/>
        <v>0</v>
      </c>
      <c r="W155" s="328">
        <f t="shared" si="112"/>
        <v>0</v>
      </c>
      <c r="X155" s="328">
        <f t="shared" si="112"/>
        <v>0</v>
      </c>
      <c r="Y155" s="328">
        <f t="shared" si="112"/>
        <v>0</v>
      </c>
      <c r="Z155" s="328">
        <f t="shared" si="112"/>
        <v>0</v>
      </c>
      <c r="AA155" s="328">
        <f t="shared" si="112"/>
        <v>0</v>
      </c>
      <c r="AB155" s="328">
        <f t="shared" si="112"/>
        <v>0</v>
      </c>
      <c r="AC155" s="328">
        <f t="shared" si="112"/>
        <v>0</v>
      </c>
      <c r="AD155" s="328">
        <f t="shared" si="112"/>
        <v>0</v>
      </c>
      <c r="AE155" s="328">
        <f t="shared" si="112"/>
        <v>0</v>
      </c>
      <c r="AF155" s="328">
        <f t="shared" si="112"/>
        <v>0</v>
      </c>
      <c r="AG155" s="328">
        <f t="shared" si="112"/>
        <v>0</v>
      </c>
      <c r="AH155" s="328">
        <f t="shared" si="112"/>
        <v>0</v>
      </c>
      <c r="AI155" s="328">
        <f t="shared" si="112"/>
        <v>0</v>
      </c>
      <c r="AJ155" s="328">
        <f t="shared" si="112"/>
        <v>0</v>
      </c>
      <c r="AK155" s="328">
        <f t="shared" si="112"/>
        <v>0</v>
      </c>
      <c r="AL155" s="328">
        <f t="shared" si="112"/>
        <v>0</v>
      </c>
      <c r="AM155" s="328">
        <f t="shared" si="112"/>
        <v>0</v>
      </c>
      <c r="AN155" s="328">
        <f t="shared" si="112"/>
        <v>0</v>
      </c>
      <c r="AO155" s="328">
        <f t="shared" si="112"/>
        <v>0</v>
      </c>
      <c r="AP155" s="564">
        <f t="shared" si="84"/>
        <v>0</v>
      </c>
      <c r="AQ155" s="564">
        <f t="shared" si="85"/>
        <v>0</v>
      </c>
      <c r="AR155" s="564">
        <f t="shared" si="86"/>
        <v>0</v>
      </c>
      <c r="AS155" s="568">
        <f t="shared" si="105"/>
        <v>0</v>
      </c>
    </row>
    <row r="156" spans="1:45" ht="46.8" hidden="1">
      <c r="A156" s="303" t="s">
        <v>317</v>
      </c>
      <c r="B156" s="304" t="s">
        <v>318</v>
      </c>
      <c r="C156" s="305" t="s">
        <v>319</v>
      </c>
      <c r="D156" s="305" t="s">
        <v>43</v>
      </c>
      <c r="E156" s="326" t="e">
        <f>#REF!+#REF!</f>
        <v>#REF!</v>
      </c>
      <c r="F156" s="326" t="e">
        <f>#REF!+#REF!</f>
        <v>#REF!</v>
      </c>
      <c r="G156" s="326" t="e">
        <f>#REF!+#REF!</f>
        <v>#REF!</v>
      </c>
      <c r="H156" s="326" t="e">
        <f>#REF!+#REF!</f>
        <v>#REF!</v>
      </c>
      <c r="I156" s="326" t="e">
        <f>#REF!+#REF!</f>
        <v>#REF!</v>
      </c>
      <c r="J156" s="326" t="e">
        <f>#REF!+#REF!</f>
        <v>#REF!</v>
      </c>
      <c r="K156" s="326" t="e">
        <f>#REF!+#REF!</f>
        <v>#REF!</v>
      </c>
      <c r="L156" s="326" t="e">
        <f>#REF!+#REF!</f>
        <v>#REF!</v>
      </c>
      <c r="M156" s="326" t="e">
        <f>#REF!+#REF!</f>
        <v>#REF!</v>
      </c>
      <c r="N156" s="326" t="e">
        <f>#REF!+#REF!</f>
        <v>#REF!</v>
      </c>
      <c r="O156" s="326" t="e">
        <f>#REF!+#REF!</f>
        <v>#REF!</v>
      </c>
      <c r="P156" s="326" t="e">
        <f>#REF!+#REF!</f>
        <v>#REF!</v>
      </c>
      <c r="Q156" s="326" t="e">
        <f>#REF!+#REF!</f>
        <v>#REF!</v>
      </c>
      <c r="R156" s="326" t="e">
        <f>#REF!+#REF!</f>
        <v>#REF!</v>
      </c>
      <c r="S156" s="326" t="e">
        <f>#REF!+#REF!</f>
        <v>#REF!</v>
      </c>
      <c r="T156" s="326" t="e">
        <f>#REF!+#REF!</f>
        <v>#REF!</v>
      </c>
      <c r="U156" s="326" t="e">
        <f>#REF!+#REF!</f>
        <v>#REF!</v>
      </c>
      <c r="V156" s="326" t="e">
        <f>#REF!+#REF!</f>
        <v>#REF!</v>
      </c>
      <c r="W156" s="326" t="e">
        <f>#REF!+#REF!</f>
        <v>#REF!</v>
      </c>
      <c r="X156" s="326" t="e">
        <f>#REF!+#REF!</f>
        <v>#REF!</v>
      </c>
      <c r="Y156" s="326" t="e">
        <f>#REF!+#REF!</f>
        <v>#REF!</v>
      </c>
      <c r="Z156" s="326" t="e">
        <f>#REF!+#REF!</f>
        <v>#REF!</v>
      </c>
      <c r="AA156" s="326" t="e">
        <f>#REF!+#REF!</f>
        <v>#REF!</v>
      </c>
      <c r="AB156" s="326" t="e">
        <f>#REF!+#REF!</f>
        <v>#REF!</v>
      </c>
      <c r="AC156" s="326" t="e">
        <f>#REF!+#REF!</f>
        <v>#REF!</v>
      </c>
      <c r="AD156" s="326" t="e">
        <f>#REF!+#REF!</f>
        <v>#REF!</v>
      </c>
      <c r="AE156" s="326" t="e">
        <f>#REF!+#REF!</f>
        <v>#REF!</v>
      </c>
      <c r="AF156" s="326" t="e">
        <f>#REF!+#REF!</f>
        <v>#REF!</v>
      </c>
      <c r="AG156" s="326" t="e">
        <f>#REF!+#REF!</f>
        <v>#REF!</v>
      </c>
      <c r="AH156" s="326" t="e">
        <f>#REF!+#REF!</f>
        <v>#REF!</v>
      </c>
      <c r="AI156" s="326" t="e">
        <f>#REF!+#REF!</f>
        <v>#REF!</v>
      </c>
      <c r="AJ156" s="326" t="e">
        <f>#REF!+#REF!</f>
        <v>#REF!</v>
      </c>
      <c r="AK156" s="326" t="e">
        <f>#REF!+#REF!</f>
        <v>#REF!</v>
      </c>
      <c r="AL156" s="326" t="e">
        <f>#REF!+#REF!</f>
        <v>#REF!</v>
      </c>
      <c r="AM156" s="326" t="e">
        <f>#REF!+#REF!</f>
        <v>#REF!</v>
      </c>
      <c r="AN156" s="326" t="e">
        <f>#REF!+#REF!</f>
        <v>#REF!</v>
      </c>
      <c r="AO156" s="326" t="e">
        <f>#REF!+#REF!</f>
        <v>#REF!</v>
      </c>
      <c r="AP156" s="564" t="e">
        <f t="shared" si="84"/>
        <v>#REF!</v>
      </c>
      <c r="AQ156" s="564" t="e">
        <f t="shared" si="85"/>
        <v>#REF!</v>
      </c>
      <c r="AR156" s="564" t="e">
        <f t="shared" si="86"/>
        <v>#REF!</v>
      </c>
      <c r="AS156" s="568" t="e">
        <f t="shared" si="105"/>
        <v>#REF!</v>
      </c>
    </row>
    <row r="157" spans="1:45" ht="31.2" hidden="1">
      <c r="A157" s="303" t="s">
        <v>320</v>
      </c>
      <c r="B157" s="304" t="s">
        <v>321</v>
      </c>
      <c r="C157" s="305" t="s">
        <v>185</v>
      </c>
      <c r="D157" s="305" t="s">
        <v>43</v>
      </c>
      <c r="E157" s="326" t="e">
        <f>#REF!+#REF!</f>
        <v>#REF!</v>
      </c>
      <c r="F157" s="326" t="e">
        <f>#REF!+#REF!</f>
        <v>#REF!</v>
      </c>
      <c r="G157" s="326" t="e">
        <f>#REF!+#REF!</f>
        <v>#REF!</v>
      </c>
      <c r="H157" s="326" t="e">
        <f>#REF!+#REF!</f>
        <v>#REF!</v>
      </c>
      <c r="I157" s="326" t="e">
        <f>#REF!+#REF!</f>
        <v>#REF!</v>
      </c>
      <c r="J157" s="326" t="e">
        <f>#REF!+#REF!</f>
        <v>#REF!</v>
      </c>
      <c r="K157" s="326" t="e">
        <f>#REF!+#REF!</f>
        <v>#REF!</v>
      </c>
      <c r="L157" s="326" t="e">
        <f>#REF!+#REF!</f>
        <v>#REF!</v>
      </c>
      <c r="M157" s="326" t="e">
        <f>#REF!+#REF!</f>
        <v>#REF!</v>
      </c>
      <c r="N157" s="326" t="e">
        <f>#REF!+#REF!</f>
        <v>#REF!</v>
      </c>
      <c r="O157" s="326" t="e">
        <f>#REF!+#REF!</f>
        <v>#REF!</v>
      </c>
      <c r="P157" s="326" t="e">
        <f>#REF!+#REF!</f>
        <v>#REF!</v>
      </c>
      <c r="Q157" s="326" t="e">
        <f>#REF!+#REF!</f>
        <v>#REF!</v>
      </c>
      <c r="R157" s="326" t="e">
        <f>#REF!+#REF!</f>
        <v>#REF!</v>
      </c>
      <c r="S157" s="326" t="e">
        <f>#REF!+#REF!</f>
        <v>#REF!</v>
      </c>
      <c r="T157" s="326" t="e">
        <f>#REF!+#REF!</f>
        <v>#REF!</v>
      </c>
      <c r="U157" s="326" t="e">
        <f>#REF!+#REF!</f>
        <v>#REF!</v>
      </c>
      <c r="V157" s="326" t="e">
        <f>#REF!+#REF!</f>
        <v>#REF!</v>
      </c>
      <c r="W157" s="326" t="e">
        <f>#REF!+#REF!</f>
        <v>#REF!</v>
      </c>
      <c r="X157" s="326" t="e">
        <f>#REF!+#REF!</f>
        <v>#REF!</v>
      </c>
      <c r="Y157" s="326" t="e">
        <f>#REF!+#REF!</f>
        <v>#REF!</v>
      </c>
      <c r="Z157" s="326" t="e">
        <f>#REF!+#REF!</f>
        <v>#REF!</v>
      </c>
      <c r="AA157" s="326" t="e">
        <f>#REF!+#REF!</f>
        <v>#REF!</v>
      </c>
      <c r="AB157" s="326" t="e">
        <f>#REF!+#REF!</f>
        <v>#REF!</v>
      </c>
      <c r="AC157" s="326" t="e">
        <f>#REF!+#REF!</f>
        <v>#REF!</v>
      </c>
      <c r="AD157" s="326" t="e">
        <f>#REF!+#REF!</f>
        <v>#REF!</v>
      </c>
      <c r="AE157" s="326" t="e">
        <f>#REF!+#REF!</f>
        <v>#REF!</v>
      </c>
      <c r="AF157" s="326" t="e">
        <f>#REF!+#REF!</f>
        <v>#REF!</v>
      </c>
      <c r="AG157" s="326" t="e">
        <f>#REF!+#REF!</f>
        <v>#REF!</v>
      </c>
      <c r="AH157" s="326" t="e">
        <f>#REF!+#REF!</f>
        <v>#REF!</v>
      </c>
      <c r="AI157" s="326" t="e">
        <f>#REF!+#REF!</f>
        <v>#REF!</v>
      </c>
      <c r="AJ157" s="326" t="e">
        <f>#REF!+#REF!</f>
        <v>#REF!</v>
      </c>
      <c r="AK157" s="326" t="e">
        <f>#REF!+#REF!</f>
        <v>#REF!</v>
      </c>
      <c r="AL157" s="326" t="e">
        <f>#REF!+#REF!</f>
        <v>#REF!</v>
      </c>
      <c r="AM157" s="326" t="e">
        <f>#REF!+#REF!</f>
        <v>#REF!</v>
      </c>
      <c r="AN157" s="326" t="e">
        <f>#REF!+#REF!</f>
        <v>#REF!</v>
      </c>
      <c r="AO157" s="326" t="e">
        <f>#REF!+#REF!</f>
        <v>#REF!</v>
      </c>
      <c r="AP157" s="564" t="e">
        <f t="shared" si="84"/>
        <v>#REF!</v>
      </c>
      <c r="AQ157" s="564" t="e">
        <f t="shared" si="85"/>
        <v>#REF!</v>
      </c>
      <c r="AR157" s="564" t="e">
        <f t="shared" si="86"/>
        <v>#REF!</v>
      </c>
      <c r="AS157" s="568" t="e">
        <f t="shared" si="105"/>
        <v>#REF!</v>
      </c>
    </row>
    <row r="158" spans="1:45" ht="46.8">
      <c r="A158" s="313" t="s">
        <v>322</v>
      </c>
      <c r="B158" s="314" t="s">
        <v>323</v>
      </c>
      <c r="C158" s="314" t="s">
        <v>160</v>
      </c>
      <c r="D158" s="314" t="s">
        <v>43</v>
      </c>
      <c r="E158" s="329">
        <f>E159+E160+E161+E162</f>
        <v>0</v>
      </c>
      <c r="F158" s="329">
        <f t="shared" ref="F158" si="113">F159+F160+F161+F162</f>
        <v>0</v>
      </c>
      <c r="G158" s="329">
        <f t="shared" ref="G158:AO158" si="114">G159+G160+G161+G162</f>
        <v>0</v>
      </c>
      <c r="H158" s="329">
        <f t="shared" si="114"/>
        <v>0</v>
      </c>
      <c r="I158" s="329">
        <f t="shared" si="114"/>
        <v>0</v>
      </c>
      <c r="J158" s="329">
        <f t="shared" si="114"/>
        <v>0</v>
      </c>
      <c r="K158" s="329">
        <f t="shared" si="114"/>
        <v>0</v>
      </c>
      <c r="L158" s="329">
        <f t="shared" si="114"/>
        <v>0</v>
      </c>
      <c r="M158" s="329">
        <f t="shared" si="114"/>
        <v>0</v>
      </c>
      <c r="N158" s="329">
        <f t="shared" si="114"/>
        <v>0</v>
      </c>
      <c r="O158" s="329">
        <f t="shared" si="114"/>
        <v>0</v>
      </c>
      <c r="P158" s="329">
        <f t="shared" si="114"/>
        <v>0</v>
      </c>
      <c r="Q158" s="329">
        <f t="shared" si="114"/>
        <v>0</v>
      </c>
      <c r="R158" s="329">
        <f t="shared" si="114"/>
        <v>0</v>
      </c>
      <c r="S158" s="329">
        <f t="shared" si="114"/>
        <v>0</v>
      </c>
      <c r="T158" s="329">
        <f t="shared" si="114"/>
        <v>0</v>
      </c>
      <c r="U158" s="329">
        <f t="shared" si="114"/>
        <v>0</v>
      </c>
      <c r="V158" s="329">
        <f t="shared" si="114"/>
        <v>0</v>
      </c>
      <c r="W158" s="329">
        <f t="shared" si="114"/>
        <v>0</v>
      </c>
      <c r="X158" s="329">
        <f t="shared" si="114"/>
        <v>0</v>
      </c>
      <c r="Y158" s="329">
        <f t="shared" si="114"/>
        <v>0</v>
      </c>
      <c r="Z158" s="329">
        <f t="shared" si="114"/>
        <v>0</v>
      </c>
      <c r="AA158" s="329">
        <f t="shared" si="114"/>
        <v>0</v>
      </c>
      <c r="AB158" s="329">
        <f t="shared" si="114"/>
        <v>0</v>
      </c>
      <c r="AC158" s="329">
        <f t="shared" si="114"/>
        <v>0</v>
      </c>
      <c r="AD158" s="329">
        <f t="shared" si="114"/>
        <v>0</v>
      </c>
      <c r="AE158" s="329">
        <f t="shared" si="114"/>
        <v>0</v>
      </c>
      <c r="AF158" s="329">
        <f t="shared" si="114"/>
        <v>0</v>
      </c>
      <c r="AG158" s="329">
        <f t="shared" si="114"/>
        <v>0</v>
      </c>
      <c r="AH158" s="329">
        <f t="shared" si="114"/>
        <v>0</v>
      </c>
      <c r="AI158" s="329">
        <f t="shared" si="114"/>
        <v>0</v>
      </c>
      <c r="AJ158" s="329">
        <f t="shared" si="114"/>
        <v>0</v>
      </c>
      <c r="AK158" s="329">
        <f t="shared" si="114"/>
        <v>0</v>
      </c>
      <c r="AL158" s="329">
        <f t="shared" si="114"/>
        <v>0</v>
      </c>
      <c r="AM158" s="329">
        <f t="shared" si="114"/>
        <v>0</v>
      </c>
      <c r="AN158" s="329">
        <f t="shared" si="114"/>
        <v>0</v>
      </c>
      <c r="AO158" s="329">
        <f t="shared" si="114"/>
        <v>0</v>
      </c>
      <c r="AP158" s="564">
        <f t="shared" si="84"/>
        <v>0</v>
      </c>
      <c r="AQ158" s="564">
        <f t="shared" si="85"/>
        <v>0</v>
      </c>
      <c r="AR158" s="564">
        <f t="shared" si="86"/>
        <v>0</v>
      </c>
      <c r="AS158" s="568">
        <f t="shared" si="105"/>
        <v>0</v>
      </c>
    </row>
    <row r="159" spans="1:45" ht="21" customHeight="1">
      <c r="A159" s="302" t="s">
        <v>646</v>
      </c>
      <c r="B159" s="304" t="s">
        <v>43</v>
      </c>
      <c r="C159" s="305" t="s">
        <v>160</v>
      </c>
      <c r="D159" s="305" t="s">
        <v>647</v>
      </c>
      <c r="E159" s="326">
        <f>ЦС!E696</f>
        <v>0</v>
      </c>
      <c r="F159" s="361"/>
      <c r="G159" s="361"/>
      <c r="H159" s="361"/>
      <c r="I159" s="361"/>
      <c r="J159" s="361"/>
      <c r="K159" s="361"/>
      <c r="L159" s="361"/>
      <c r="M159" s="361"/>
      <c r="N159" s="361"/>
      <c r="O159" s="361"/>
      <c r="P159" s="361"/>
      <c r="Q159" s="361"/>
      <c r="R159" s="361"/>
      <c r="S159" s="361"/>
      <c r="T159" s="361"/>
      <c r="U159" s="361"/>
      <c r="V159" s="361"/>
      <c r="W159" s="361"/>
      <c r="X159" s="361"/>
      <c r="Y159" s="361"/>
      <c r="Z159" s="361"/>
      <c r="AA159" s="361"/>
      <c r="AB159" s="361"/>
      <c r="AC159" s="361"/>
      <c r="AD159" s="361"/>
      <c r="AE159" s="361"/>
      <c r="AF159" s="361"/>
      <c r="AG159" s="361"/>
      <c r="AH159" s="361"/>
      <c r="AI159" s="361"/>
      <c r="AJ159" s="361"/>
      <c r="AK159" s="361"/>
      <c r="AL159" s="361"/>
      <c r="AM159" s="361"/>
      <c r="AN159" s="361"/>
      <c r="AO159" s="361"/>
      <c r="AP159" s="564">
        <f t="shared" si="84"/>
        <v>0</v>
      </c>
      <c r="AQ159" s="564">
        <f t="shared" si="85"/>
        <v>0</v>
      </c>
      <c r="AR159" s="564">
        <f t="shared" si="86"/>
        <v>0</v>
      </c>
      <c r="AS159" s="568">
        <f t="shared" si="105"/>
        <v>0</v>
      </c>
    </row>
    <row r="160" spans="1:45" ht="21" customHeight="1">
      <c r="A160" s="303" t="s">
        <v>39</v>
      </c>
      <c r="B160" s="304" t="s">
        <v>43</v>
      </c>
      <c r="C160" s="305" t="s">
        <v>160</v>
      </c>
      <c r="D160" s="305" t="s">
        <v>56</v>
      </c>
      <c r="E160" s="326">
        <f>ЦС!D705</f>
        <v>0</v>
      </c>
      <c r="F160" s="361"/>
      <c r="G160" s="361"/>
      <c r="H160" s="361"/>
      <c r="I160" s="361"/>
      <c r="J160" s="361"/>
      <c r="K160" s="361"/>
      <c r="L160" s="361"/>
      <c r="M160" s="361"/>
      <c r="N160" s="361"/>
      <c r="O160" s="361"/>
      <c r="P160" s="361"/>
      <c r="Q160" s="361"/>
      <c r="R160" s="361"/>
      <c r="S160" s="361"/>
      <c r="T160" s="361"/>
      <c r="U160" s="361"/>
      <c r="V160" s="361"/>
      <c r="W160" s="361"/>
      <c r="X160" s="361"/>
      <c r="Y160" s="361"/>
      <c r="Z160" s="361"/>
      <c r="AA160" s="361"/>
      <c r="AB160" s="361"/>
      <c r="AC160" s="361"/>
      <c r="AD160" s="361"/>
      <c r="AE160" s="361"/>
      <c r="AF160" s="361"/>
      <c r="AG160" s="361"/>
      <c r="AH160" s="361"/>
      <c r="AI160" s="361"/>
      <c r="AJ160" s="361"/>
      <c r="AK160" s="361"/>
      <c r="AL160" s="361"/>
      <c r="AM160" s="361"/>
      <c r="AN160" s="361"/>
      <c r="AO160" s="361"/>
      <c r="AP160" s="564">
        <f t="shared" si="84"/>
        <v>0</v>
      </c>
      <c r="AQ160" s="564">
        <f t="shared" si="85"/>
        <v>0</v>
      </c>
      <c r="AR160" s="564">
        <f t="shared" si="86"/>
        <v>0</v>
      </c>
      <c r="AS160" s="568">
        <f t="shared" si="105"/>
        <v>0</v>
      </c>
    </row>
    <row r="161" spans="1:45" ht="24.75" customHeight="1">
      <c r="A161" s="303" t="s">
        <v>179</v>
      </c>
      <c r="B161" s="304" t="s">
        <v>43</v>
      </c>
      <c r="C161" s="305" t="s">
        <v>160</v>
      </c>
      <c r="D161" s="305" t="s">
        <v>648</v>
      </c>
      <c r="E161" s="326">
        <f>ЦС!D714</f>
        <v>0</v>
      </c>
      <c r="F161" s="361"/>
      <c r="G161" s="361"/>
      <c r="H161" s="361"/>
      <c r="I161" s="361"/>
      <c r="J161" s="361"/>
      <c r="K161" s="361"/>
      <c r="L161" s="361"/>
      <c r="M161" s="361"/>
      <c r="N161" s="361"/>
      <c r="O161" s="361"/>
      <c r="P161" s="361"/>
      <c r="Q161" s="361"/>
      <c r="R161" s="361"/>
      <c r="S161" s="361"/>
      <c r="T161" s="361"/>
      <c r="U161" s="361"/>
      <c r="V161" s="361"/>
      <c r="W161" s="361"/>
      <c r="X161" s="361"/>
      <c r="Y161" s="361"/>
      <c r="Z161" s="361"/>
      <c r="AA161" s="361"/>
      <c r="AB161" s="361"/>
      <c r="AC161" s="361"/>
      <c r="AD161" s="361"/>
      <c r="AE161" s="361"/>
      <c r="AF161" s="361"/>
      <c r="AG161" s="361"/>
      <c r="AH161" s="361"/>
      <c r="AI161" s="361"/>
      <c r="AJ161" s="361"/>
      <c r="AK161" s="361"/>
      <c r="AL161" s="361"/>
      <c r="AM161" s="361"/>
      <c r="AN161" s="361"/>
      <c r="AO161" s="361"/>
      <c r="AP161" s="564">
        <f t="shared" si="84"/>
        <v>0</v>
      </c>
      <c r="AQ161" s="564">
        <f t="shared" si="85"/>
        <v>0</v>
      </c>
      <c r="AR161" s="564">
        <f t="shared" si="86"/>
        <v>0</v>
      </c>
      <c r="AS161" s="568">
        <f t="shared" si="105"/>
        <v>0</v>
      </c>
    </row>
    <row r="162" spans="1:45" ht="31.2">
      <c r="A162" s="303" t="s">
        <v>650</v>
      </c>
      <c r="B162" s="304" t="s">
        <v>43</v>
      </c>
      <c r="C162" s="305" t="s">
        <v>160</v>
      </c>
      <c r="D162" s="305" t="s">
        <v>649</v>
      </c>
      <c r="E162" s="326">
        <f>ЦС!F723</f>
        <v>0</v>
      </c>
      <c r="F162" s="361"/>
      <c r="G162" s="361"/>
      <c r="H162" s="361"/>
      <c r="I162" s="361"/>
      <c r="J162" s="361"/>
      <c r="K162" s="361"/>
      <c r="L162" s="361"/>
      <c r="M162" s="361"/>
      <c r="N162" s="361"/>
      <c r="O162" s="361"/>
      <c r="P162" s="361"/>
      <c r="Q162" s="361"/>
      <c r="R162" s="361"/>
      <c r="S162" s="361"/>
      <c r="T162" s="361"/>
      <c r="U162" s="361"/>
      <c r="V162" s="361"/>
      <c r="W162" s="361"/>
      <c r="X162" s="361"/>
      <c r="Y162" s="361"/>
      <c r="Z162" s="361"/>
      <c r="AA162" s="361"/>
      <c r="AB162" s="361"/>
      <c r="AC162" s="361"/>
      <c r="AD162" s="361"/>
      <c r="AE162" s="361"/>
      <c r="AF162" s="361"/>
      <c r="AG162" s="361"/>
      <c r="AH162" s="361"/>
      <c r="AI162" s="361"/>
      <c r="AJ162" s="361"/>
      <c r="AK162" s="361"/>
      <c r="AL162" s="361"/>
      <c r="AM162" s="361"/>
      <c r="AN162" s="361"/>
      <c r="AO162" s="361"/>
      <c r="AP162" s="564">
        <f t="shared" si="84"/>
        <v>0</v>
      </c>
      <c r="AQ162" s="564">
        <f t="shared" si="85"/>
        <v>0</v>
      </c>
      <c r="AR162" s="564">
        <f t="shared" si="86"/>
        <v>0</v>
      </c>
      <c r="AS162" s="568">
        <f t="shared" si="105"/>
        <v>0</v>
      </c>
    </row>
    <row r="163" spans="1:45" ht="30" customHeight="1">
      <c r="A163" s="313" t="s">
        <v>324</v>
      </c>
      <c r="B163" s="314" t="s">
        <v>325</v>
      </c>
      <c r="C163" s="314" t="s">
        <v>159</v>
      </c>
      <c r="D163" s="314" t="s">
        <v>43</v>
      </c>
      <c r="E163" s="329">
        <f>SUM(E164:E178)</f>
        <v>0</v>
      </c>
      <c r="F163" s="329">
        <f t="shared" ref="F163:G163" si="115">SUM(F164:F178)</f>
        <v>0</v>
      </c>
      <c r="G163" s="329">
        <f t="shared" si="115"/>
        <v>0</v>
      </c>
      <c r="H163" s="329">
        <f t="shared" ref="H163" si="116">SUM(H164:H178)</f>
        <v>0</v>
      </c>
      <c r="I163" s="329">
        <f t="shared" ref="I163" si="117">SUM(I164:I178)</f>
        <v>0</v>
      </c>
      <c r="J163" s="329">
        <f t="shared" ref="J163" si="118">SUM(J164:J178)</f>
        <v>0</v>
      </c>
      <c r="K163" s="329">
        <f t="shared" ref="K163" si="119">SUM(K164:K178)</f>
        <v>0</v>
      </c>
      <c r="L163" s="329">
        <f t="shared" ref="L163" si="120">SUM(L164:L178)</f>
        <v>0</v>
      </c>
      <c r="M163" s="329">
        <f t="shared" ref="M163" si="121">SUM(M164:M178)</f>
        <v>0</v>
      </c>
      <c r="N163" s="329">
        <f t="shared" ref="N163" si="122">SUM(N164:N178)</f>
        <v>0</v>
      </c>
      <c r="O163" s="329">
        <f t="shared" ref="O163" si="123">SUM(O164:O178)</f>
        <v>0</v>
      </c>
      <c r="P163" s="329">
        <f t="shared" ref="P163" si="124">SUM(P164:P178)</f>
        <v>0</v>
      </c>
      <c r="Q163" s="329">
        <f t="shared" ref="Q163" si="125">SUM(Q164:Q178)</f>
        <v>0</v>
      </c>
      <c r="R163" s="329">
        <f t="shared" ref="R163" si="126">SUM(R164:R178)</f>
        <v>0</v>
      </c>
      <c r="S163" s="329">
        <f t="shared" ref="S163:AO163" si="127">SUM(S164:S178)</f>
        <v>0</v>
      </c>
      <c r="T163" s="329">
        <f t="shared" si="127"/>
        <v>0</v>
      </c>
      <c r="U163" s="329">
        <f t="shared" si="127"/>
        <v>0</v>
      </c>
      <c r="V163" s="329">
        <f t="shared" si="127"/>
        <v>0</v>
      </c>
      <c r="W163" s="329">
        <f t="shared" si="127"/>
        <v>0</v>
      </c>
      <c r="X163" s="329">
        <f t="shared" si="127"/>
        <v>0</v>
      </c>
      <c r="Y163" s="329">
        <f t="shared" si="127"/>
        <v>0</v>
      </c>
      <c r="Z163" s="329">
        <f t="shared" si="127"/>
        <v>0</v>
      </c>
      <c r="AA163" s="329">
        <f t="shared" si="127"/>
        <v>0</v>
      </c>
      <c r="AB163" s="329">
        <f t="shared" si="127"/>
        <v>0</v>
      </c>
      <c r="AC163" s="329">
        <f t="shared" si="127"/>
        <v>0</v>
      </c>
      <c r="AD163" s="329">
        <f t="shared" si="127"/>
        <v>0</v>
      </c>
      <c r="AE163" s="329">
        <f t="shared" si="127"/>
        <v>0</v>
      </c>
      <c r="AF163" s="329">
        <f t="shared" si="127"/>
        <v>0</v>
      </c>
      <c r="AG163" s="329">
        <f t="shared" si="127"/>
        <v>0</v>
      </c>
      <c r="AH163" s="329">
        <f t="shared" si="127"/>
        <v>0</v>
      </c>
      <c r="AI163" s="329">
        <f t="shared" si="127"/>
        <v>0</v>
      </c>
      <c r="AJ163" s="329">
        <f t="shared" si="127"/>
        <v>0</v>
      </c>
      <c r="AK163" s="329">
        <f t="shared" si="127"/>
        <v>0</v>
      </c>
      <c r="AL163" s="329">
        <f t="shared" si="127"/>
        <v>0</v>
      </c>
      <c r="AM163" s="329">
        <f t="shared" si="127"/>
        <v>0</v>
      </c>
      <c r="AN163" s="329">
        <f t="shared" si="127"/>
        <v>0</v>
      </c>
      <c r="AO163" s="329">
        <f t="shared" si="127"/>
        <v>0</v>
      </c>
      <c r="AP163" s="564">
        <f t="shared" si="84"/>
        <v>0</v>
      </c>
      <c r="AQ163" s="564">
        <f t="shared" si="85"/>
        <v>0</v>
      </c>
      <c r="AR163" s="564">
        <f t="shared" si="86"/>
        <v>0</v>
      </c>
      <c r="AS163" s="568">
        <f t="shared" si="105"/>
        <v>0</v>
      </c>
    </row>
    <row r="164" spans="1:45">
      <c r="A164" s="302" t="s">
        <v>38</v>
      </c>
      <c r="B164" s="304" t="s">
        <v>43</v>
      </c>
      <c r="C164" s="305" t="s">
        <v>159</v>
      </c>
      <c r="D164" s="305" t="s">
        <v>62</v>
      </c>
      <c r="E164" s="326">
        <f>ЦС!F738</f>
        <v>0</v>
      </c>
      <c r="F164" s="361"/>
      <c r="G164" s="361"/>
      <c r="H164" s="361"/>
      <c r="I164" s="361"/>
      <c r="J164" s="361"/>
      <c r="K164" s="361"/>
      <c r="L164" s="361"/>
      <c r="M164" s="361"/>
      <c r="N164" s="361"/>
      <c r="O164" s="361"/>
      <c r="P164" s="361"/>
      <c r="Q164" s="361"/>
      <c r="R164" s="361"/>
      <c r="S164" s="361"/>
      <c r="T164" s="361"/>
      <c r="U164" s="361"/>
      <c r="V164" s="361"/>
      <c r="W164" s="361"/>
      <c r="X164" s="361"/>
      <c r="Y164" s="361"/>
      <c r="Z164" s="361"/>
      <c r="AA164" s="361"/>
      <c r="AB164" s="361"/>
      <c r="AC164" s="361"/>
      <c r="AD164" s="361"/>
      <c r="AE164" s="361"/>
      <c r="AF164" s="361"/>
      <c r="AG164" s="361"/>
      <c r="AH164" s="361"/>
      <c r="AI164" s="361"/>
      <c r="AJ164" s="361"/>
      <c r="AK164" s="361"/>
      <c r="AL164" s="361"/>
      <c r="AM164" s="361"/>
      <c r="AN164" s="361"/>
      <c r="AO164" s="361"/>
      <c r="AP164" s="564">
        <f t="shared" si="84"/>
        <v>0</v>
      </c>
      <c r="AQ164" s="564">
        <f t="shared" si="85"/>
        <v>0</v>
      </c>
      <c r="AR164" s="564">
        <f t="shared" si="86"/>
        <v>0</v>
      </c>
      <c r="AS164" s="568">
        <f t="shared" si="105"/>
        <v>0</v>
      </c>
    </row>
    <row r="165" spans="1:45">
      <c r="A165" s="303" t="s">
        <v>651</v>
      </c>
      <c r="B165" s="304" t="s">
        <v>43</v>
      </c>
      <c r="C165" s="305" t="s">
        <v>159</v>
      </c>
      <c r="D165" s="305" t="s">
        <v>63</v>
      </c>
      <c r="E165" s="326">
        <f>ЦС!F746</f>
        <v>0</v>
      </c>
      <c r="F165" s="361"/>
      <c r="G165" s="361"/>
      <c r="H165" s="361"/>
      <c r="I165" s="361"/>
      <c r="J165" s="361"/>
      <c r="K165" s="361"/>
      <c r="L165" s="361"/>
      <c r="M165" s="361"/>
      <c r="N165" s="361"/>
      <c r="O165" s="361"/>
      <c r="P165" s="361"/>
      <c r="Q165" s="361"/>
      <c r="R165" s="361"/>
      <c r="S165" s="361"/>
      <c r="T165" s="361"/>
      <c r="U165" s="361"/>
      <c r="V165" s="361"/>
      <c r="W165" s="361"/>
      <c r="X165" s="361"/>
      <c r="Y165" s="361"/>
      <c r="Z165" s="361"/>
      <c r="AA165" s="361"/>
      <c r="AB165" s="361"/>
      <c r="AC165" s="361"/>
      <c r="AD165" s="361"/>
      <c r="AE165" s="361"/>
      <c r="AF165" s="361"/>
      <c r="AG165" s="361"/>
      <c r="AH165" s="361"/>
      <c r="AI165" s="361"/>
      <c r="AJ165" s="361"/>
      <c r="AK165" s="361"/>
      <c r="AL165" s="361"/>
      <c r="AM165" s="361"/>
      <c r="AN165" s="361"/>
      <c r="AO165" s="361"/>
      <c r="AP165" s="564">
        <f t="shared" si="84"/>
        <v>0</v>
      </c>
      <c r="AQ165" s="564">
        <f t="shared" si="85"/>
        <v>0</v>
      </c>
      <c r="AR165" s="564">
        <f t="shared" si="86"/>
        <v>0</v>
      </c>
      <c r="AS165" s="568">
        <f t="shared" si="105"/>
        <v>0</v>
      </c>
    </row>
    <row r="166" spans="1:45">
      <c r="A166" s="303" t="s">
        <v>652</v>
      </c>
      <c r="B166" s="304" t="s">
        <v>43</v>
      </c>
      <c r="C166" s="305" t="s">
        <v>159</v>
      </c>
      <c r="D166" s="305" t="s">
        <v>653</v>
      </c>
      <c r="E166" s="326">
        <f>ЦС!F756</f>
        <v>0</v>
      </c>
      <c r="F166" s="361"/>
      <c r="G166" s="361"/>
      <c r="H166" s="361"/>
      <c r="I166" s="361"/>
      <c r="J166" s="361"/>
      <c r="K166" s="361"/>
      <c r="L166" s="361"/>
      <c r="M166" s="361"/>
      <c r="N166" s="361"/>
      <c r="O166" s="361"/>
      <c r="P166" s="361"/>
      <c r="Q166" s="361"/>
      <c r="R166" s="361"/>
      <c r="S166" s="361"/>
      <c r="T166" s="361"/>
      <c r="U166" s="361"/>
      <c r="V166" s="361"/>
      <c r="W166" s="361"/>
      <c r="X166" s="361"/>
      <c r="Y166" s="361"/>
      <c r="Z166" s="361"/>
      <c r="AA166" s="361"/>
      <c r="AB166" s="361"/>
      <c r="AC166" s="361"/>
      <c r="AD166" s="361"/>
      <c r="AE166" s="361"/>
      <c r="AF166" s="361"/>
      <c r="AG166" s="361"/>
      <c r="AH166" s="361"/>
      <c r="AI166" s="361"/>
      <c r="AJ166" s="361"/>
      <c r="AK166" s="361"/>
      <c r="AL166" s="361"/>
      <c r="AM166" s="361"/>
      <c r="AN166" s="361"/>
      <c r="AO166" s="361"/>
      <c r="AP166" s="564">
        <f t="shared" si="84"/>
        <v>0</v>
      </c>
      <c r="AQ166" s="564">
        <f t="shared" si="85"/>
        <v>0</v>
      </c>
      <c r="AR166" s="564">
        <f t="shared" si="86"/>
        <v>0</v>
      </c>
      <c r="AS166" s="568">
        <f t="shared" si="105"/>
        <v>0</v>
      </c>
    </row>
    <row r="167" spans="1:45">
      <c r="A167" s="302" t="s">
        <v>646</v>
      </c>
      <c r="B167" s="304" t="s">
        <v>43</v>
      </c>
      <c r="C167" s="305" t="s">
        <v>159</v>
      </c>
      <c r="D167" s="305" t="s">
        <v>647</v>
      </c>
      <c r="E167" s="326">
        <f>ЦС!E767</f>
        <v>0</v>
      </c>
      <c r="F167" s="361"/>
      <c r="G167" s="361"/>
      <c r="H167" s="361"/>
      <c r="I167" s="361"/>
      <c r="J167" s="361"/>
      <c r="K167" s="361"/>
      <c r="L167" s="361"/>
      <c r="M167" s="361"/>
      <c r="N167" s="361"/>
      <c r="O167" s="361"/>
      <c r="P167" s="361"/>
      <c r="Q167" s="361"/>
      <c r="R167" s="361"/>
      <c r="S167" s="361"/>
      <c r="T167" s="361"/>
      <c r="U167" s="361"/>
      <c r="V167" s="361"/>
      <c r="W167" s="361"/>
      <c r="X167" s="363"/>
      <c r="Y167" s="363"/>
      <c r="Z167" s="363"/>
      <c r="AA167" s="361"/>
      <c r="AB167" s="361"/>
      <c r="AC167" s="361"/>
      <c r="AD167" s="361"/>
      <c r="AE167" s="361"/>
      <c r="AF167" s="361"/>
      <c r="AG167" s="361"/>
      <c r="AH167" s="361"/>
      <c r="AI167" s="361"/>
      <c r="AJ167" s="361"/>
      <c r="AK167" s="361"/>
      <c r="AL167" s="361"/>
      <c r="AM167" s="361"/>
      <c r="AN167" s="361"/>
      <c r="AO167" s="361"/>
      <c r="AP167" s="564">
        <f t="shared" si="84"/>
        <v>0</v>
      </c>
      <c r="AQ167" s="564">
        <f t="shared" si="85"/>
        <v>0</v>
      </c>
      <c r="AR167" s="564">
        <f t="shared" si="86"/>
        <v>0</v>
      </c>
      <c r="AS167" s="568">
        <f t="shared" si="105"/>
        <v>0</v>
      </c>
    </row>
    <row r="168" spans="1:45">
      <c r="A168" s="303" t="s">
        <v>39</v>
      </c>
      <c r="B168" s="304" t="s">
        <v>43</v>
      </c>
      <c r="C168" s="305" t="s">
        <v>159</v>
      </c>
      <c r="D168" s="305" t="s">
        <v>56</v>
      </c>
      <c r="E168" s="326">
        <f>ЦС!D778</f>
        <v>0</v>
      </c>
      <c r="F168" s="361"/>
      <c r="G168" s="361"/>
      <c r="H168" s="361"/>
      <c r="I168" s="361"/>
      <c r="J168" s="361"/>
      <c r="K168" s="361"/>
      <c r="L168" s="361"/>
      <c r="M168" s="361"/>
      <c r="N168" s="361"/>
      <c r="O168" s="361"/>
      <c r="P168" s="361"/>
      <c r="Q168" s="361"/>
      <c r="R168" s="361"/>
      <c r="S168" s="361"/>
      <c r="T168" s="361"/>
      <c r="U168" s="363"/>
      <c r="V168" s="361"/>
      <c r="W168" s="361"/>
      <c r="X168" s="361"/>
      <c r="Y168" s="361"/>
      <c r="Z168" s="361"/>
      <c r="AA168" s="361"/>
      <c r="AB168" s="361"/>
      <c r="AC168" s="361"/>
      <c r="AD168" s="361"/>
      <c r="AE168" s="361"/>
      <c r="AF168" s="361"/>
      <c r="AG168" s="361"/>
      <c r="AH168" s="361"/>
      <c r="AI168" s="361"/>
      <c r="AJ168" s="361"/>
      <c r="AK168" s="361"/>
      <c r="AL168" s="361"/>
      <c r="AM168" s="361"/>
      <c r="AN168" s="361"/>
      <c r="AO168" s="361"/>
      <c r="AP168" s="564">
        <f t="shared" si="84"/>
        <v>0</v>
      </c>
      <c r="AQ168" s="564">
        <f t="shared" si="85"/>
        <v>0</v>
      </c>
      <c r="AR168" s="564">
        <f t="shared" si="86"/>
        <v>0</v>
      </c>
      <c r="AS168" s="568">
        <f t="shared" si="105"/>
        <v>0</v>
      </c>
    </row>
    <row r="169" spans="1:45">
      <c r="A169" s="303" t="s">
        <v>178</v>
      </c>
      <c r="B169" s="304" t="s">
        <v>43</v>
      </c>
      <c r="C169" s="305" t="s">
        <v>159</v>
      </c>
      <c r="D169" s="305" t="s">
        <v>654</v>
      </c>
      <c r="E169" s="326">
        <f>ЦС!D787</f>
        <v>0</v>
      </c>
      <c r="F169" s="361"/>
      <c r="G169" s="361"/>
      <c r="H169" s="361"/>
      <c r="I169" s="361"/>
      <c r="J169" s="361"/>
      <c r="K169" s="361"/>
      <c r="L169" s="361"/>
      <c r="M169" s="361"/>
      <c r="N169" s="361"/>
      <c r="O169" s="361"/>
      <c r="P169" s="361"/>
      <c r="Q169" s="361"/>
      <c r="R169" s="361"/>
      <c r="S169" s="361"/>
      <c r="T169" s="361"/>
      <c r="U169" s="361"/>
      <c r="V169" s="361"/>
      <c r="W169" s="361"/>
      <c r="X169" s="361"/>
      <c r="Y169" s="361"/>
      <c r="Z169" s="361"/>
      <c r="AA169" s="361"/>
      <c r="AB169" s="361"/>
      <c r="AC169" s="361"/>
      <c r="AD169" s="361"/>
      <c r="AE169" s="361"/>
      <c r="AF169" s="361"/>
      <c r="AG169" s="361"/>
      <c r="AH169" s="361"/>
      <c r="AI169" s="361"/>
      <c r="AJ169" s="361"/>
      <c r="AK169" s="361"/>
      <c r="AL169" s="361"/>
      <c r="AM169" s="361"/>
      <c r="AN169" s="361"/>
      <c r="AO169" s="361"/>
      <c r="AP169" s="564">
        <f t="shared" si="84"/>
        <v>0</v>
      </c>
      <c r="AQ169" s="564">
        <f t="shared" si="85"/>
        <v>0</v>
      </c>
      <c r="AR169" s="564">
        <f t="shared" si="86"/>
        <v>0</v>
      </c>
      <c r="AS169" s="568">
        <f t="shared" si="105"/>
        <v>0</v>
      </c>
    </row>
    <row r="170" spans="1:45">
      <c r="A170" s="303" t="s">
        <v>655</v>
      </c>
      <c r="B170" s="304" t="s">
        <v>43</v>
      </c>
      <c r="C170" s="305" t="s">
        <v>159</v>
      </c>
      <c r="D170" s="305" t="s">
        <v>30</v>
      </c>
      <c r="E170" s="326">
        <f>ЦС!E795</f>
        <v>0</v>
      </c>
      <c r="F170" s="361"/>
      <c r="G170" s="361"/>
      <c r="H170" s="361"/>
      <c r="I170" s="361"/>
      <c r="J170" s="361"/>
      <c r="K170" s="361"/>
      <c r="L170" s="361"/>
      <c r="M170" s="361"/>
      <c r="N170" s="361"/>
      <c r="O170" s="361"/>
      <c r="P170" s="361"/>
      <c r="Q170" s="361"/>
      <c r="R170" s="361"/>
      <c r="S170" s="361"/>
      <c r="T170" s="361"/>
      <c r="U170" s="361"/>
      <c r="V170" s="361"/>
      <c r="W170" s="361"/>
      <c r="X170" s="361"/>
      <c r="Y170" s="361"/>
      <c r="Z170" s="361"/>
      <c r="AA170" s="361"/>
      <c r="AB170" s="361"/>
      <c r="AC170" s="361"/>
      <c r="AD170" s="361"/>
      <c r="AE170" s="361"/>
      <c r="AF170" s="361"/>
      <c r="AG170" s="361"/>
      <c r="AH170" s="361"/>
      <c r="AI170" s="361"/>
      <c r="AJ170" s="361"/>
      <c r="AK170" s="361"/>
      <c r="AL170" s="361"/>
      <c r="AM170" s="361"/>
      <c r="AN170" s="361"/>
      <c r="AO170" s="361"/>
      <c r="AP170" s="564">
        <f t="shared" si="84"/>
        <v>0</v>
      </c>
      <c r="AQ170" s="564">
        <f t="shared" si="85"/>
        <v>0</v>
      </c>
      <c r="AR170" s="564">
        <f t="shared" si="86"/>
        <v>0</v>
      </c>
      <c r="AS170" s="568">
        <f t="shared" si="105"/>
        <v>0</v>
      </c>
    </row>
    <row r="171" spans="1:45" ht="31.2">
      <c r="A171" s="303" t="s">
        <v>656</v>
      </c>
      <c r="B171" s="304" t="s">
        <v>43</v>
      </c>
      <c r="C171" s="305" t="s">
        <v>159</v>
      </c>
      <c r="D171" s="305" t="s">
        <v>657</v>
      </c>
      <c r="E171" s="326">
        <f>ЦС!F805</f>
        <v>0</v>
      </c>
      <c r="F171" s="361"/>
      <c r="G171" s="361"/>
      <c r="H171" s="361"/>
      <c r="I171" s="361"/>
      <c r="J171" s="361"/>
      <c r="K171" s="361"/>
      <c r="L171" s="361"/>
      <c r="M171" s="361"/>
      <c r="N171" s="361"/>
      <c r="O171" s="361"/>
      <c r="P171" s="361"/>
      <c r="Q171" s="361"/>
      <c r="R171" s="361"/>
      <c r="S171" s="361"/>
      <c r="T171" s="361"/>
      <c r="U171" s="361"/>
      <c r="V171" s="361"/>
      <c r="W171" s="361"/>
      <c r="X171" s="361"/>
      <c r="Y171" s="361"/>
      <c r="Z171" s="361"/>
      <c r="AA171" s="361"/>
      <c r="AB171" s="361"/>
      <c r="AC171" s="361"/>
      <c r="AD171" s="361"/>
      <c r="AE171" s="361"/>
      <c r="AF171" s="361"/>
      <c r="AG171" s="361"/>
      <c r="AH171" s="361"/>
      <c r="AI171" s="361"/>
      <c r="AJ171" s="363"/>
      <c r="AK171" s="361"/>
      <c r="AL171" s="361"/>
      <c r="AM171" s="361"/>
      <c r="AN171" s="361"/>
      <c r="AO171" s="361"/>
      <c r="AP171" s="564">
        <f t="shared" si="84"/>
        <v>0</v>
      </c>
      <c r="AQ171" s="564">
        <f t="shared" si="85"/>
        <v>0</v>
      </c>
      <c r="AR171" s="564">
        <f t="shared" si="86"/>
        <v>0</v>
      </c>
      <c r="AS171" s="568">
        <f t="shared" si="105"/>
        <v>0</v>
      </c>
    </row>
    <row r="172" spans="1:45">
      <c r="A172" s="318" t="s">
        <v>180</v>
      </c>
      <c r="B172" s="304" t="s">
        <v>43</v>
      </c>
      <c r="C172" s="305" t="s">
        <v>159</v>
      </c>
      <c r="D172" s="305" t="s">
        <v>184</v>
      </c>
      <c r="E172" s="326">
        <f>ЦС!E823</f>
        <v>0</v>
      </c>
      <c r="F172" s="363"/>
      <c r="G172" s="363"/>
      <c r="H172" s="361"/>
      <c r="I172" s="361"/>
      <c r="J172" s="361"/>
      <c r="K172" s="361"/>
      <c r="L172" s="361"/>
      <c r="M172" s="361"/>
      <c r="N172" s="361"/>
      <c r="O172" s="361"/>
      <c r="P172" s="361"/>
      <c r="Q172" s="361"/>
      <c r="R172" s="361"/>
      <c r="S172" s="361"/>
      <c r="T172" s="361"/>
      <c r="U172" s="361"/>
      <c r="V172" s="361"/>
      <c r="W172" s="361"/>
      <c r="X172" s="363"/>
      <c r="Y172" s="363"/>
      <c r="Z172" s="363"/>
      <c r="AA172" s="361"/>
      <c r="AB172" s="361"/>
      <c r="AC172" s="361"/>
      <c r="AD172" s="361"/>
      <c r="AE172" s="361"/>
      <c r="AF172" s="361"/>
      <c r="AG172" s="361"/>
      <c r="AH172" s="361"/>
      <c r="AI172" s="361"/>
      <c r="AJ172" s="361"/>
      <c r="AK172" s="361"/>
      <c r="AL172" s="361"/>
      <c r="AM172" s="361"/>
      <c r="AN172" s="361"/>
      <c r="AO172" s="361"/>
      <c r="AP172" s="564">
        <f t="shared" si="84"/>
        <v>0</v>
      </c>
      <c r="AQ172" s="564">
        <f t="shared" si="85"/>
        <v>0</v>
      </c>
      <c r="AR172" s="564">
        <f t="shared" si="86"/>
        <v>0</v>
      </c>
      <c r="AS172" s="568">
        <f t="shared" si="105"/>
        <v>0</v>
      </c>
    </row>
    <row r="173" spans="1:45">
      <c r="A173" s="318" t="s">
        <v>181</v>
      </c>
      <c r="B173" s="304" t="s">
        <v>43</v>
      </c>
      <c r="C173" s="305" t="s">
        <v>159</v>
      </c>
      <c r="D173" s="305" t="s">
        <v>658</v>
      </c>
      <c r="E173" s="326">
        <f>ЦС!F833</f>
        <v>0</v>
      </c>
      <c r="F173" s="361"/>
      <c r="G173" s="361"/>
      <c r="H173" s="361"/>
      <c r="I173" s="361"/>
      <c r="J173" s="361"/>
      <c r="K173" s="361"/>
      <c r="L173" s="361"/>
      <c r="M173" s="361"/>
      <c r="N173" s="361"/>
      <c r="O173" s="361"/>
      <c r="P173" s="361"/>
      <c r="Q173" s="361"/>
      <c r="R173" s="361"/>
      <c r="S173" s="361"/>
      <c r="T173" s="361"/>
      <c r="U173" s="361"/>
      <c r="V173" s="361"/>
      <c r="W173" s="361"/>
      <c r="X173" s="361"/>
      <c r="Y173" s="361"/>
      <c r="Z173" s="361"/>
      <c r="AA173" s="361"/>
      <c r="AB173" s="361"/>
      <c r="AC173" s="361"/>
      <c r="AD173" s="361"/>
      <c r="AE173" s="361"/>
      <c r="AF173" s="361"/>
      <c r="AG173" s="361"/>
      <c r="AH173" s="361"/>
      <c r="AI173" s="361"/>
      <c r="AJ173" s="361"/>
      <c r="AK173" s="361"/>
      <c r="AL173" s="361"/>
      <c r="AM173" s="361"/>
      <c r="AN173" s="361"/>
      <c r="AO173" s="361"/>
      <c r="AP173" s="564">
        <f t="shared" si="84"/>
        <v>0</v>
      </c>
      <c r="AQ173" s="564">
        <f t="shared" si="85"/>
        <v>0</v>
      </c>
      <c r="AR173" s="564">
        <f t="shared" si="86"/>
        <v>0</v>
      </c>
      <c r="AS173" s="568">
        <f t="shared" si="105"/>
        <v>0</v>
      </c>
    </row>
    <row r="174" spans="1:45">
      <c r="A174" s="318" t="s">
        <v>182</v>
      </c>
      <c r="B174" s="304" t="s">
        <v>43</v>
      </c>
      <c r="C174" s="305" t="s">
        <v>159</v>
      </c>
      <c r="D174" s="305" t="s">
        <v>659</v>
      </c>
      <c r="E174" s="326">
        <f>ЦС!F842</f>
        <v>0</v>
      </c>
      <c r="F174" s="361"/>
      <c r="G174" s="361"/>
      <c r="H174" s="361"/>
      <c r="I174" s="361"/>
      <c r="J174" s="361"/>
      <c r="K174" s="361"/>
      <c r="L174" s="361"/>
      <c r="M174" s="361"/>
      <c r="N174" s="361"/>
      <c r="O174" s="361"/>
      <c r="P174" s="361"/>
      <c r="Q174" s="361"/>
      <c r="R174" s="361"/>
      <c r="S174" s="361"/>
      <c r="T174" s="361"/>
      <c r="U174" s="361"/>
      <c r="V174" s="361"/>
      <c r="W174" s="361"/>
      <c r="X174" s="361"/>
      <c r="Y174" s="361"/>
      <c r="Z174" s="361"/>
      <c r="AA174" s="361"/>
      <c r="AB174" s="361"/>
      <c r="AC174" s="361"/>
      <c r="AD174" s="361"/>
      <c r="AE174" s="361"/>
      <c r="AF174" s="361"/>
      <c r="AG174" s="361"/>
      <c r="AH174" s="361"/>
      <c r="AI174" s="361"/>
      <c r="AJ174" s="361"/>
      <c r="AK174" s="361"/>
      <c r="AL174" s="361"/>
      <c r="AM174" s="361"/>
      <c r="AN174" s="361"/>
      <c r="AO174" s="361"/>
      <c r="AP174" s="564">
        <f t="shared" si="84"/>
        <v>0</v>
      </c>
      <c r="AQ174" s="564">
        <f t="shared" si="85"/>
        <v>0</v>
      </c>
      <c r="AR174" s="564">
        <f t="shared" si="86"/>
        <v>0</v>
      </c>
      <c r="AS174" s="568">
        <f t="shared" si="105"/>
        <v>0</v>
      </c>
    </row>
    <row r="175" spans="1:45">
      <c r="A175" s="318" t="s">
        <v>183</v>
      </c>
      <c r="B175" s="304" t="s">
        <v>43</v>
      </c>
      <c r="C175" s="305" t="s">
        <v>159</v>
      </c>
      <c r="D175" s="305" t="s">
        <v>660</v>
      </c>
      <c r="E175" s="326">
        <f>ЦС!F851</f>
        <v>0</v>
      </c>
      <c r="F175" s="361"/>
      <c r="G175" s="361"/>
      <c r="H175" s="361"/>
      <c r="I175" s="361"/>
      <c r="J175" s="361"/>
      <c r="K175" s="361"/>
      <c r="L175" s="361"/>
      <c r="M175" s="361"/>
      <c r="N175" s="361"/>
      <c r="O175" s="361"/>
      <c r="P175" s="361"/>
      <c r="Q175" s="361"/>
      <c r="R175" s="361"/>
      <c r="S175" s="361"/>
      <c r="T175" s="361"/>
      <c r="U175" s="361"/>
      <c r="V175" s="361"/>
      <c r="W175" s="361"/>
      <c r="X175" s="361"/>
      <c r="Y175" s="361"/>
      <c r="Z175" s="361"/>
      <c r="AA175" s="361"/>
      <c r="AB175" s="361"/>
      <c r="AC175" s="361"/>
      <c r="AD175" s="361"/>
      <c r="AE175" s="361"/>
      <c r="AF175" s="361"/>
      <c r="AG175" s="361"/>
      <c r="AH175" s="361"/>
      <c r="AI175" s="361"/>
      <c r="AJ175" s="361"/>
      <c r="AK175" s="361"/>
      <c r="AL175" s="361"/>
      <c r="AM175" s="361"/>
      <c r="AN175" s="361"/>
      <c r="AO175" s="361"/>
      <c r="AP175" s="564">
        <f t="shared" si="84"/>
        <v>0</v>
      </c>
      <c r="AQ175" s="564">
        <f t="shared" si="85"/>
        <v>0</v>
      </c>
      <c r="AR175" s="564">
        <f t="shared" si="86"/>
        <v>0</v>
      </c>
      <c r="AS175" s="568">
        <f t="shared" si="105"/>
        <v>0</v>
      </c>
    </row>
    <row r="176" spans="1:45">
      <c r="A176" s="318" t="s">
        <v>661</v>
      </c>
      <c r="B176" s="304" t="s">
        <v>43</v>
      </c>
      <c r="C176" s="305" t="s">
        <v>159</v>
      </c>
      <c r="D176" s="305" t="s">
        <v>662</v>
      </c>
      <c r="E176" s="326">
        <f>ЦС!F863</f>
        <v>0</v>
      </c>
      <c r="F176" s="361"/>
      <c r="G176" s="361"/>
      <c r="H176" s="361"/>
      <c r="I176" s="361"/>
      <c r="J176" s="361"/>
      <c r="K176" s="361"/>
      <c r="L176" s="361"/>
      <c r="M176" s="361"/>
      <c r="N176" s="361"/>
      <c r="O176" s="361"/>
      <c r="P176" s="361"/>
      <c r="Q176" s="361"/>
      <c r="R176" s="361"/>
      <c r="S176" s="361"/>
      <c r="T176" s="361"/>
      <c r="U176" s="363"/>
      <c r="V176" s="361"/>
      <c r="W176" s="361"/>
      <c r="X176" s="361"/>
      <c r="Y176" s="361"/>
      <c r="Z176" s="361"/>
      <c r="AA176" s="361"/>
      <c r="AB176" s="361"/>
      <c r="AC176" s="361"/>
      <c r="AD176" s="361"/>
      <c r="AE176" s="361"/>
      <c r="AF176" s="361"/>
      <c r="AG176" s="361"/>
      <c r="AH176" s="361"/>
      <c r="AI176" s="361"/>
      <c r="AJ176" s="361"/>
      <c r="AK176" s="361"/>
      <c r="AL176" s="361"/>
      <c r="AM176" s="361"/>
      <c r="AN176" s="361"/>
      <c r="AO176" s="361"/>
      <c r="AP176" s="564">
        <f t="shared" si="84"/>
        <v>0</v>
      </c>
      <c r="AQ176" s="564">
        <f t="shared" si="85"/>
        <v>0</v>
      </c>
      <c r="AR176" s="564">
        <f t="shared" si="86"/>
        <v>0</v>
      </c>
      <c r="AS176" s="568">
        <f t="shared" si="105"/>
        <v>0</v>
      </c>
    </row>
    <row r="177" spans="1:45" ht="31.2">
      <c r="A177" s="318" t="s">
        <v>663</v>
      </c>
      <c r="B177" s="304" t="s">
        <v>43</v>
      </c>
      <c r="C177" s="305" t="s">
        <v>159</v>
      </c>
      <c r="D177" s="305" t="s">
        <v>664</v>
      </c>
      <c r="E177" s="326">
        <f>ЦС!E873</f>
        <v>0</v>
      </c>
      <c r="F177" s="361"/>
      <c r="G177" s="361"/>
      <c r="H177" s="361"/>
      <c r="I177" s="361"/>
      <c r="J177" s="361"/>
      <c r="K177" s="361"/>
      <c r="L177" s="361"/>
      <c r="M177" s="361"/>
      <c r="N177" s="361"/>
      <c r="O177" s="361"/>
      <c r="P177" s="361"/>
      <c r="Q177" s="361"/>
      <c r="R177" s="361"/>
      <c r="S177" s="361"/>
      <c r="T177" s="361"/>
      <c r="U177" s="361"/>
      <c r="V177" s="361"/>
      <c r="W177" s="361"/>
      <c r="X177" s="361"/>
      <c r="Y177" s="361"/>
      <c r="Z177" s="361"/>
      <c r="AA177" s="361"/>
      <c r="AB177" s="361"/>
      <c r="AC177" s="361"/>
      <c r="AD177" s="361"/>
      <c r="AE177" s="361"/>
      <c r="AF177" s="361"/>
      <c r="AG177" s="361"/>
      <c r="AH177" s="361"/>
      <c r="AI177" s="361"/>
      <c r="AJ177" s="361"/>
      <c r="AK177" s="361"/>
      <c r="AL177" s="361"/>
      <c r="AM177" s="361"/>
      <c r="AN177" s="361"/>
      <c r="AO177" s="361"/>
      <c r="AP177" s="564">
        <f t="shared" ref="AP177:AP194" si="128">SUM(U177:X177)</f>
        <v>0</v>
      </c>
      <c r="AQ177" s="564">
        <f t="shared" ref="AQ177:AQ194" si="129">SUM(F177:S177)</f>
        <v>0</v>
      </c>
      <c r="AR177" s="564">
        <f t="shared" ref="AR177:AR194" si="130">SUM(Z177:AO177)</f>
        <v>0</v>
      </c>
      <c r="AS177" s="568">
        <f t="shared" si="105"/>
        <v>0</v>
      </c>
    </row>
    <row r="178" spans="1:45">
      <c r="A178" s="318" t="s">
        <v>665</v>
      </c>
      <c r="B178" s="304" t="s">
        <v>43</v>
      </c>
      <c r="C178" s="305" t="s">
        <v>159</v>
      </c>
      <c r="D178" s="305" t="s">
        <v>293</v>
      </c>
      <c r="E178" s="326">
        <f>ЦС!D884</f>
        <v>0</v>
      </c>
      <c r="F178" s="361"/>
      <c r="G178" s="361"/>
      <c r="H178" s="361"/>
      <c r="I178" s="361"/>
      <c r="J178" s="361"/>
      <c r="K178" s="361"/>
      <c r="L178" s="361"/>
      <c r="M178" s="361"/>
      <c r="N178" s="361"/>
      <c r="O178" s="361"/>
      <c r="P178" s="361"/>
      <c r="Q178" s="361"/>
      <c r="R178" s="361"/>
      <c r="S178" s="361"/>
      <c r="T178" s="361"/>
      <c r="U178" s="361"/>
      <c r="V178" s="361"/>
      <c r="W178" s="361"/>
      <c r="X178" s="361"/>
      <c r="Y178" s="361"/>
      <c r="Z178" s="361"/>
      <c r="AA178" s="361"/>
      <c r="AB178" s="361"/>
      <c r="AC178" s="361"/>
      <c r="AD178" s="361"/>
      <c r="AE178" s="361"/>
      <c r="AF178" s="361"/>
      <c r="AG178" s="361"/>
      <c r="AH178" s="361"/>
      <c r="AI178" s="361"/>
      <c r="AJ178" s="361"/>
      <c r="AK178" s="361"/>
      <c r="AL178" s="361"/>
      <c r="AM178" s="361"/>
      <c r="AN178" s="361"/>
      <c r="AO178" s="361"/>
      <c r="AP178" s="564">
        <f t="shared" si="128"/>
        <v>0</v>
      </c>
      <c r="AQ178" s="564">
        <f t="shared" si="129"/>
        <v>0</v>
      </c>
      <c r="AR178" s="564">
        <f t="shared" si="130"/>
        <v>0</v>
      </c>
      <c r="AS178" s="568">
        <f t="shared" si="105"/>
        <v>0</v>
      </c>
    </row>
    <row r="179" spans="1:45" ht="31.2">
      <c r="A179" s="313" t="s">
        <v>327</v>
      </c>
      <c r="B179" s="314" t="s">
        <v>328</v>
      </c>
      <c r="C179" s="314" t="s">
        <v>61</v>
      </c>
      <c r="D179" s="314" t="s">
        <v>43</v>
      </c>
      <c r="E179" s="329">
        <f>E180+E181</f>
        <v>0</v>
      </c>
      <c r="F179" s="329">
        <f t="shared" ref="F179:G179" si="131">F180+F181</f>
        <v>0</v>
      </c>
      <c r="G179" s="329">
        <f t="shared" si="131"/>
        <v>0</v>
      </c>
      <c r="H179" s="329">
        <f t="shared" ref="H179" si="132">H180+H181</f>
        <v>0</v>
      </c>
      <c r="I179" s="329">
        <f t="shared" ref="I179" si="133">I180+I181</f>
        <v>0</v>
      </c>
      <c r="J179" s="329">
        <f t="shared" ref="J179" si="134">J180+J181</f>
        <v>0</v>
      </c>
      <c r="K179" s="329">
        <f t="shared" ref="K179" si="135">K180+K181</f>
        <v>0</v>
      </c>
      <c r="L179" s="329">
        <f t="shared" ref="L179" si="136">L180+L181</f>
        <v>0</v>
      </c>
      <c r="M179" s="329">
        <f t="shared" ref="M179" si="137">M180+M181</f>
        <v>0</v>
      </c>
      <c r="N179" s="329">
        <f t="shared" ref="N179" si="138">N180+N181</f>
        <v>0</v>
      </c>
      <c r="O179" s="329">
        <f t="shared" ref="O179" si="139">O180+O181</f>
        <v>0</v>
      </c>
      <c r="P179" s="329">
        <f t="shared" ref="P179" si="140">P180+P181</f>
        <v>0</v>
      </c>
      <c r="Q179" s="329">
        <f t="shared" ref="Q179" si="141">Q180+Q181</f>
        <v>0</v>
      </c>
      <c r="R179" s="329">
        <f t="shared" ref="R179" si="142">R180+R181</f>
        <v>0</v>
      </c>
      <c r="S179" s="329">
        <f t="shared" ref="S179:AO179" si="143">S180+S181</f>
        <v>0</v>
      </c>
      <c r="T179" s="329">
        <f t="shared" si="143"/>
        <v>0</v>
      </c>
      <c r="U179" s="329">
        <f t="shared" si="143"/>
        <v>0</v>
      </c>
      <c r="V179" s="329">
        <f t="shared" si="143"/>
        <v>0</v>
      </c>
      <c r="W179" s="329">
        <f t="shared" si="143"/>
        <v>0</v>
      </c>
      <c r="X179" s="329">
        <f t="shared" si="143"/>
        <v>0</v>
      </c>
      <c r="Y179" s="329">
        <f t="shared" si="143"/>
        <v>0</v>
      </c>
      <c r="Z179" s="329">
        <f t="shared" si="143"/>
        <v>0</v>
      </c>
      <c r="AA179" s="329">
        <f t="shared" si="143"/>
        <v>0</v>
      </c>
      <c r="AB179" s="329">
        <f t="shared" si="143"/>
        <v>0</v>
      </c>
      <c r="AC179" s="329">
        <f t="shared" si="143"/>
        <v>0</v>
      </c>
      <c r="AD179" s="329">
        <f t="shared" si="143"/>
        <v>0</v>
      </c>
      <c r="AE179" s="329">
        <f t="shared" si="143"/>
        <v>0</v>
      </c>
      <c r="AF179" s="329">
        <f t="shared" si="143"/>
        <v>0</v>
      </c>
      <c r="AG179" s="329">
        <f t="shared" si="143"/>
        <v>0</v>
      </c>
      <c r="AH179" s="329">
        <f t="shared" si="143"/>
        <v>0</v>
      </c>
      <c r="AI179" s="329">
        <f t="shared" si="143"/>
        <v>0</v>
      </c>
      <c r="AJ179" s="329">
        <f t="shared" si="143"/>
        <v>0</v>
      </c>
      <c r="AK179" s="329">
        <f t="shared" si="143"/>
        <v>0</v>
      </c>
      <c r="AL179" s="329">
        <f t="shared" si="143"/>
        <v>0</v>
      </c>
      <c r="AM179" s="329">
        <f t="shared" si="143"/>
        <v>0</v>
      </c>
      <c r="AN179" s="329">
        <f t="shared" si="143"/>
        <v>0</v>
      </c>
      <c r="AO179" s="329">
        <f t="shared" si="143"/>
        <v>0</v>
      </c>
      <c r="AP179" s="564">
        <f t="shared" si="128"/>
        <v>0</v>
      </c>
      <c r="AQ179" s="564">
        <f t="shared" si="129"/>
        <v>0</v>
      </c>
      <c r="AR179" s="564">
        <f t="shared" si="130"/>
        <v>0</v>
      </c>
      <c r="AS179" s="568">
        <f t="shared" si="105"/>
        <v>0</v>
      </c>
    </row>
    <row r="180" spans="1:45">
      <c r="A180" s="303" t="s">
        <v>39</v>
      </c>
      <c r="B180" s="304" t="s">
        <v>43</v>
      </c>
      <c r="C180" s="305" t="s">
        <v>61</v>
      </c>
      <c r="D180" s="305" t="s">
        <v>56</v>
      </c>
      <c r="E180" s="326">
        <f>ЦС!D893</f>
        <v>0</v>
      </c>
      <c r="F180" s="361"/>
      <c r="G180" s="363"/>
      <c r="H180" s="361"/>
      <c r="I180" s="361"/>
      <c r="J180" s="361"/>
      <c r="K180" s="361"/>
      <c r="L180" s="361"/>
      <c r="M180" s="361"/>
      <c r="N180" s="361"/>
      <c r="O180" s="361"/>
      <c r="P180" s="361"/>
      <c r="Q180" s="361"/>
      <c r="R180" s="361"/>
      <c r="S180" s="361"/>
      <c r="T180" s="361"/>
      <c r="U180" s="361"/>
      <c r="V180" s="361"/>
      <c r="W180" s="361"/>
      <c r="X180" s="361"/>
      <c r="Y180" s="361"/>
      <c r="Z180" s="361"/>
      <c r="AA180" s="361"/>
      <c r="AB180" s="361"/>
      <c r="AC180" s="361"/>
      <c r="AD180" s="361"/>
      <c r="AE180" s="361"/>
      <c r="AF180" s="361"/>
      <c r="AG180" s="361"/>
      <c r="AH180" s="361"/>
      <c r="AI180" s="361"/>
      <c r="AJ180" s="361"/>
      <c r="AK180" s="361"/>
      <c r="AL180" s="361"/>
      <c r="AM180" s="361"/>
      <c r="AN180" s="361"/>
      <c r="AO180" s="361"/>
      <c r="AP180" s="564">
        <f t="shared" si="128"/>
        <v>0</v>
      </c>
      <c r="AQ180" s="564">
        <f t="shared" si="129"/>
        <v>0</v>
      </c>
      <c r="AR180" s="564">
        <f t="shared" si="130"/>
        <v>0</v>
      </c>
      <c r="AS180" s="568">
        <f t="shared" si="105"/>
        <v>0</v>
      </c>
    </row>
    <row r="181" spans="1:45">
      <c r="A181" s="318" t="s">
        <v>180</v>
      </c>
      <c r="B181" s="304" t="s">
        <v>43</v>
      </c>
      <c r="C181" s="305" t="s">
        <v>61</v>
      </c>
      <c r="D181" s="305" t="s">
        <v>184</v>
      </c>
      <c r="E181" s="326">
        <f>ЦС!F900</f>
        <v>0</v>
      </c>
      <c r="F181" s="361"/>
      <c r="G181" s="361"/>
      <c r="H181" s="361"/>
      <c r="I181" s="361"/>
      <c r="J181" s="361"/>
      <c r="K181" s="361"/>
      <c r="L181" s="361"/>
      <c r="M181" s="361"/>
      <c r="N181" s="361"/>
      <c r="O181" s="361"/>
      <c r="P181" s="361"/>
      <c r="Q181" s="361"/>
      <c r="R181" s="361"/>
      <c r="S181" s="361"/>
      <c r="T181" s="361"/>
      <c r="U181" s="361"/>
      <c r="V181" s="361"/>
      <c r="W181" s="361"/>
      <c r="X181" s="361"/>
      <c r="Y181" s="361"/>
      <c r="Z181" s="361"/>
      <c r="AA181" s="361"/>
      <c r="AB181" s="361"/>
      <c r="AC181" s="361"/>
      <c r="AD181" s="361"/>
      <c r="AE181" s="361"/>
      <c r="AF181" s="361"/>
      <c r="AG181" s="361"/>
      <c r="AH181" s="361"/>
      <c r="AI181" s="361"/>
      <c r="AJ181" s="361"/>
      <c r="AK181" s="361"/>
      <c r="AL181" s="361"/>
      <c r="AM181" s="361"/>
      <c r="AN181" s="361"/>
      <c r="AO181" s="361"/>
      <c r="AP181" s="564">
        <f t="shared" si="128"/>
        <v>0</v>
      </c>
      <c r="AQ181" s="564">
        <f t="shared" si="129"/>
        <v>0</v>
      </c>
      <c r="AR181" s="564">
        <f t="shared" si="130"/>
        <v>0</v>
      </c>
      <c r="AS181" s="568">
        <f t="shared" si="105"/>
        <v>0</v>
      </c>
    </row>
    <row r="182" spans="1:45" ht="31.2" hidden="1">
      <c r="A182" s="303" t="s">
        <v>329</v>
      </c>
      <c r="B182" s="304" t="s">
        <v>330</v>
      </c>
      <c r="C182" s="305" t="s">
        <v>32</v>
      </c>
      <c r="D182" s="305"/>
      <c r="E182" s="326">
        <v>0</v>
      </c>
      <c r="F182" s="361"/>
      <c r="G182" s="361"/>
      <c r="H182" s="361"/>
      <c r="I182" s="361"/>
      <c r="J182" s="361"/>
      <c r="K182" s="361"/>
      <c r="L182" s="361"/>
      <c r="M182" s="361"/>
      <c r="N182" s="361"/>
      <c r="O182" s="361"/>
      <c r="P182" s="361"/>
      <c r="Q182" s="361"/>
      <c r="R182" s="361"/>
      <c r="S182" s="361"/>
      <c r="T182" s="361"/>
      <c r="U182" s="361"/>
      <c r="V182" s="361"/>
      <c r="W182" s="361"/>
      <c r="X182" s="361"/>
      <c r="Y182" s="361"/>
      <c r="Z182" s="361"/>
      <c r="AA182" s="361"/>
      <c r="AB182" s="361"/>
      <c r="AC182" s="361"/>
      <c r="AD182" s="361"/>
      <c r="AE182" s="361"/>
      <c r="AF182" s="361"/>
      <c r="AG182" s="361"/>
      <c r="AH182" s="361"/>
      <c r="AI182" s="361"/>
      <c r="AJ182" s="361"/>
      <c r="AK182" s="361"/>
      <c r="AL182" s="361"/>
      <c r="AM182" s="361"/>
      <c r="AN182" s="361"/>
      <c r="AO182" s="361"/>
      <c r="AP182" s="564">
        <f t="shared" si="128"/>
        <v>0</v>
      </c>
      <c r="AQ182" s="564">
        <f t="shared" si="129"/>
        <v>0</v>
      </c>
      <c r="AR182" s="564">
        <f t="shared" si="130"/>
        <v>0</v>
      </c>
      <c r="AS182" s="568">
        <f t="shared" si="105"/>
        <v>0</v>
      </c>
    </row>
    <row r="183" spans="1:45" ht="46.8" hidden="1">
      <c r="A183" s="303" t="s">
        <v>331</v>
      </c>
      <c r="B183" s="304" t="s">
        <v>332</v>
      </c>
      <c r="C183" s="305" t="s">
        <v>333</v>
      </c>
      <c r="D183" s="305"/>
      <c r="E183" s="326">
        <v>0</v>
      </c>
      <c r="F183" s="361"/>
      <c r="G183" s="361"/>
      <c r="H183" s="361"/>
      <c r="I183" s="361"/>
      <c r="J183" s="361"/>
      <c r="K183" s="361"/>
      <c r="L183" s="361"/>
      <c r="M183" s="361"/>
      <c r="N183" s="361"/>
      <c r="O183" s="361"/>
      <c r="P183" s="361"/>
      <c r="Q183" s="361"/>
      <c r="R183" s="361"/>
      <c r="S183" s="361"/>
      <c r="T183" s="361"/>
      <c r="U183" s="361"/>
      <c r="V183" s="361"/>
      <c r="W183" s="361"/>
      <c r="X183" s="361"/>
      <c r="Y183" s="361"/>
      <c r="Z183" s="361"/>
      <c r="AA183" s="361"/>
      <c r="AB183" s="361"/>
      <c r="AC183" s="361"/>
      <c r="AD183" s="361"/>
      <c r="AE183" s="361"/>
      <c r="AF183" s="361"/>
      <c r="AG183" s="361"/>
      <c r="AH183" s="361"/>
      <c r="AI183" s="361"/>
      <c r="AJ183" s="361"/>
      <c r="AK183" s="361"/>
      <c r="AL183" s="361"/>
      <c r="AM183" s="361"/>
      <c r="AN183" s="361"/>
      <c r="AO183" s="361"/>
      <c r="AP183" s="564">
        <f t="shared" si="128"/>
        <v>0</v>
      </c>
      <c r="AQ183" s="564">
        <f t="shared" si="129"/>
        <v>0</v>
      </c>
      <c r="AR183" s="564">
        <f t="shared" si="130"/>
        <v>0</v>
      </c>
      <c r="AS183" s="568">
        <f t="shared" si="105"/>
        <v>0</v>
      </c>
    </row>
    <row r="184" spans="1:45" ht="31.2" hidden="1">
      <c r="A184" s="303" t="s">
        <v>334</v>
      </c>
      <c r="B184" s="304" t="s">
        <v>335</v>
      </c>
      <c r="C184" s="305" t="s">
        <v>336</v>
      </c>
      <c r="D184" s="305"/>
      <c r="E184" s="326">
        <v>0</v>
      </c>
      <c r="F184" s="361"/>
      <c r="G184" s="361"/>
      <c r="H184" s="361"/>
      <c r="I184" s="361"/>
      <c r="J184" s="361"/>
      <c r="K184" s="361"/>
      <c r="L184" s="361"/>
      <c r="M184" s="361"/>
      <c r="N184" s="361"/>
      <c r="O184" s="361"/>
      <c r="P184" s="361"/>
      <c r="Q184" s="361"/>
      <c r="R184" s="361"/>
      <c r="S184" s="361"/>
      <c r="T184" s="361"/>
      <c r="U184" s="361"/>
      <c r="V184" s="361"/>
      <c r="W184" s="361"/>
      <c r="X184" s="361"/>
      <c r="Y184" s="361"/>
      <c r="Z184" s="361"/>
      <c r="AA184" s="361"/>
      <c r="AB184" s="361"/>
      <c r="AC184" s="361"/>
      <c r="AD184" s="361"/>
      <c r="AE184" s="361"/>
      <c r="AF184" s="361"/>
      <c r="AG184" s="361"/>
      <c r="AH184" s="361"/>
      <c r="AI184" s="361"/>
      <c r="AJ184" s="361"/>
      <c r="AK184" s="361"/>
      <c r="AL184" s="361"/>
      <c r="AM184" s="361"/>
      <c r="AN184" s="361"/>
      <c r="AO184" s="361"/>
      <c r="AP184" s="564">
        <f t="shared" si="128"/>
        <v>0</v>
      </c>
      <c r="AQ184" s="564">
        <f t="shared" si="129"/>
        <v>0</v>
      </c>
      <c r="AR184" s="564">
        <f t="shared" si="130"/>
        <v>0</v>
      </c>
      <c r="AS184" s="568">
        <f t="shared" si="105"/>
        <v>0</v>
      </c>
    </row>
    <row r="185" spans="1:45" s="369" customFormat="1" ht="46.8">
      <c r="A185" s="313" t="s">
        <v>1038</v>
      </c>
      <c r="B185" s="314" t="s">
        <v>330</v>
      </c>
      <c r="C185" s="314" t="s">
        <v>1042</v>
      </c>
      <c r="D185" s="314" t="s">
        <v>43</v>
      </c>
      <c r="E185" s="332">
        <f>E186</f>
        <v>0</v>
      </c>
      <c r="F185" s="373">
        <f t="shared" ref="F185:AO185" si="144">F186</f>
        <v>0</v>
      </c>
      <c r="G185" s="373">
        <f t="shared" si="144"/>
        <v>0</v>
      </c>
      <c r="H185" s="373">
        <f t="shared" si="144"/>
        <v>0</v>
      </c>
      <c r="I185" s="373">
        <f t="shared" si="144"/>
        <v>0</v>
      </c>
      <c r="J185" s="373">
        <f t="shared" si="144"/>
        <v>0</v>
      </c>
      <c r="K185" s="373">
        <f t="shared" si="144"/>
        <v>0</v>
      </c>
      <c r="L185" s="373">
        <f t="shared" si="144"/>
        <v>0</v>
      </c>
      <c r="M185" s="373">
        <f t="shared" si="144"/>
        <v>0</v>
      </c>
      <c r="N185" s="373">
        <f t="shared" si="144"/>
        <v>0</v>
      </c>
      <c r="O185" s="373">
        <f t="shared" si="144"/>
        <v>0</v>
      </c>
      <c r="P185" s="373">
        <f t="shared" si="144"/>
        <v>0</v>
      </c>
      <c r="Q185" s="373">
        <f t="shared" si="144"/>
        <v>0</v>
      </c>
      <c r="R185" s="373">
        <f t="shared" si="144"/>
        <v>0</v>
      </c>
      <c r="S185" s="373">
        <f t="shared" si="144"/>
        <v>0</v>
      </c>
      <c r="T185" s="373">
        <f t="shared" si="144"/>
        <v>0</v>
      </c>
      <c r="U185" s="373">
        <f t="shared" si="144"/>
        <v>0</v>
      </c>
      <c r="V185" s="373">
        <f t="shared" si="144"/>
        <v>0</v>
      </c>
      <c r="W185" s="373">
        <f t="shared" si="144"/>
        <v>0</v>
      </c>
      <c r="X185" s="373">
        <f t="shared" si="144"/>
        <v>0</v>
      </c>
      <c r="Y185" s="373">
        <f t="shared" si="144"/>
        <v>0</v>
      </c>
      <c r="Z185" s="373">
        <f t="shared" si="144"/>
        <v>0</v>
      </c>
      <c r="AA185" s="373">
        <f t="shared" si="144"/>
        <v>0</v>
      </c>
      <c r="AB185" s="373">
        <f t="shared" si="144"/>
        <v>0</v>
      </c>
      <c r="AC185" s="373">
        <f t="shared" si="144"/>
        <v>0</v>
      </c>
      <c r="AD185" s="373">
        <f t="shared" si="144"/>
        <v>0</v>
      </c>
      <c r="AE185" s="373">
        <f t="shared" si="144"/>
        <v>0</v>
      </c>
      <c r="AF185" s="373">
        <f t="shared" si="144"/>
        <v>0</v>
      </c>
      <c r="AG185" s="373">
        <f t="shared" si="144"/>
        <v>0</v>
      </c>
      <c r="AH185" s="373">
        <f t="shared" si="144"/>
        <v>0</v>
      </c>
      <c r="AI185" s="373">
        <f t="shared" si="144"/>
        <v>0</v>
      </c>
      <c r="AJ185" s="373">
        <f t="shared" si="144"/>
        <v>0</v>
      </c>
      <c r="AK185" s="373">
        <f t="shared" si="144"/>
        <v>0</v>
      </c>
      <c r="AL185" s="373">
        <f t="shared" si="144"/>
        <v>0</v>
      </c>
      <c r="AM185" s="373">
        <f t="shared" si="144"/>
        <v>0</v>
      </c>
      <c r="AN185" s="373">
        <f t="shared" si="144"/>
        <v>0</v>
      </c>
      <c r="AO185" s="373">
        <f t="shared" si="144"/>
        <v>0</v>
      </c>
      <c r="AP185" s="934">
        <f t="shared" ref="AP185:AP186" si="145">E185-SUM(F185:AL185)</f>
        <v>0</v>
      </c>
    </row>
    <row r="186" spans="1:45" s="369" customFormat="1" ht="62.4">
      <c r="A186" s="933" t="s">
        <v>1045</v>
      </c>
      <c r="B186" s="932" t="s">
        <v>43</v>
      </c>
      <c r="C186" s="932" t="s">
        <v>1042</v>
      </c>
      <c r="D186" s="932"/>
      <c r="E186" s="373">
        <v>0</v>
      </c>
      <c r="F186" s="935"/>
      <c r="G186" s="935"/>
      <c r="H186" s="935"/>
      <c r="I186" s="935"/>
      <c r="J186" s="935"/>
      <c r="K186" s="935"/>
      <c r="L186" s="935"/>
      <c r="M186" s="935"/>
      <c r="N186" s="935"/>
      <c r="O186" s="935"/>
      <c r="P186" s="935"/>
      <c r="Q186" s="935"/>
      <c r="R186" s="935"/>
      <c r="S186" s="935"/>
      <c r="T186" s="935"/>
      <c r="U186" s="935"/>
      <c r="V186" s="935"/>
      <c r="W186" s="935"/>
      <c r="X186" s="935"/>
      <c r="Y186" s="935"/>
      <c r="Z186" s="935"/>
      <c r="AA186" s="935"/>
      <c r="AB186" s="935"/>
      <c r="AC186" s="935"/>
      <c r="AD186" s="935"/>
      <c r="AE186" s="935"/>
      <c r="AF186" s="935"/>
      <c r="AG186" s="935"/>
      <c r="AH186" s="935"/>
      <c r="AI186" s="935"/>
      <c r="AJ186" s="935"/>
      <c r="AK186" s="935"/>
      <c r="AL186" s="935"/>
      <c r="AM186" s="935"/>
      <c r="AN186" s="935"/>
      <c r="AO186" s="935"/>
      <c r="AP186" s="934">
        <f t="shared" si="145"/>
        <v>0</v>
      </c>
    </row>
    <row r="187" spans="1:45" s="369" customFormat="1">
      <c r="A187" s="313" t="s">
        <v>1015</v>
      </c>
      <c r="B187" s="314" t="s">
        <v>1043</v>
      </c>
      <c r="C187" s="314" t="s">
        <v>1016</v>
      </c>
      <c r="D187" s="314" t="s">
        <v>43</v>
      </c>
      <c r="E187" s="332">
        <f>E188</f>
        <v>0</v>
      </c>
      <c r="F187" s="373">
        <f t="shared" ref="F187:AO187" si="146">F188</f>
        <v>0</v>
      </c>
      <c r="G187" s="373">
        <f t="shared" si="146"/>
        <v>0</v>
      </c>
      <c r="H187" s="373">
        <f t="shared" si="146"/>
        <v>0</v>
      </c>
      <c r="I187" s="373">
        <f t="shared" si="146"/>
        <v>0</v>
      </c>
      <c r="J187" s="373">
        <f t="shared" si="146"/>
        <v>0</v>
      </c>
      <c r="K187" s="373">
        <f t="shared" si="146"/>
        <v>0</v>
      </c>
      <c r="L187" s="373">
        <f t="shared" si="146"/>
        <v>0</v>
      </c>
      <c r="M187" s="373">
        <f t="shared" si="146"/>
        <v>0</v>
      </c>
      <c r="N187" s="373">
        <f t="shared" si="146"/>
        <v>0</v>
      </c>
      <c r="O187" s="373">
        <f t="shared" si="146"/>
        <v>0</v>
      </c>
      <c r="P187" s="373">
        <f t="shared" si="146"/>
        <v>0</v>
      </c>
      <c r="Q187" s="373">
        <f t="shared" si="146"/>
        <v>0</v>
      </c>
      <c r="R187" s="373">
        <f t="shared" si="146"/>
        <v>0</v>
      </c>
      <c r="S187" s="373">
        <f t="shared" si="146"/>
        <v>0</v>
      </c>
      <c r="T187" s="373">
        <f t="shared" si="146"/>
        <v>0</v>
      </c>
      <c r="U187" s="373">
        <f t="shared" si="146"/>
        <v>0</v>
      </c>
      <c r="V187" s="373">
        <f t="shared" si="146"/>
        <v>0</v>
      </c>
      <c r="W187" s="373">
        <f t="shared" si="146"/>
        <v>0</v>
      </c>
      <c r="X187" s="373">
        <f t="shared" si="146"/>
        <v>0</v>
      </c>
      <c r="Y187" s="373">
        <f t="shared" si="146"/>
        <v>0</v>
      </c>
      <c r="Z187" s="373">
        <f t="shared" si="146"/>
        <v>0</v>
      </c>
      <c r="AA187" s="373">
        <f t="shared" si="146"/>
        <v>0</v>
      </c>
      <c r="AB187" s="373">
        <f t="shared" si="146"/>
        <v>0</v>
      </c>
      <c r="AC187" s="373">
        <f t="shared" si="146"/>
        <v>0</v>
      </c>
      <c r="AD187" s="373">
        <f t="shared" si="146"/>
        <v>0</v>
      </c>
      <c r="AE187" s="373">
        <f t="shared" si="146"/>
        <v>0</v>
      </c>
      <c r="AF187" s="373">
        <f t="shared" si="146"/>
        <v>0</v>
      </c>
      <c r="AG187" s="373">
        <f t="shared" si="146"/>
        <v>0</v>
      </c>
      <c r="AH187" s="373">
        <f t="shared" si="146"/>
        <v>0</v>
      </c>
      <c r="AI187" s="373">
        <f t="shared" si="146"/>
        <v>0</v>
      </c>
      <c r="AJ187" s="373">
        <f t="shared" si="146"/>
        <v>0</v>
      </c>
      <c r="AK187" s="373">
        <f t="shared" si="146"/>
        <v>0</v>
      </c>
      <c r="AL187" s="373">
        <f t="shared" si="146"/>
        <v>0</v>
      </c>
      <c r="AM187" s="373">
        <f t="shared" si="146"/>
        <v>0</v>
      </c>
      <c r="AN187" s="373">
        <f t="shared" si="146"/>
        <v>0</v>
      </c>
      <c r="AO187" s="373">
        <f t="shared" si="146"/>
        <v>0</v>
      </c>
      <c r="AP187" s="934"/>
    </row>
    <row r="188" spans="1:45" s="369" customFormat="1">
      <c r="A188" s="303" t="s">
        <v>652</v>
      </c>
      <c r="B188" s="931" t="s">
        <v>43</v>
      </c>
      <c r="C188" s="932" t="s">
        <v>1016</v>
      </c>
      <c r="D188" s="932" t="s">
        <v>653</v>
      </c>
      <c r="E188" s="373">
        <v>0</v>
      </c>
      <c r="F188" s="935"/>
      <c r="G188" s="935"/>
      <c r="H188" s="935"/>
      <c r="I188" s="935"/>
      <c r="J188" s="935"/>
      <c r="K188" s="935"/>
      <c r="L188" s="935"/>
      <c r="M188" s="935"/>
      <c r="N188" s="935"/>
      <c r="O188" s="935"/>
      <c r="P188" s="935"/>
      <c r="Q188" s="935"/>
      <c r="R188" s="935"/>
      <c r="S188" s="935"/>
      <c r="T188" s="935"/>
      <c r="U188" s="935"/>
      <c r="V188" s="935"/>
      <c r="W188" s="935"/>
      <c r="X188" s="935"/>
      <c r="Y188" s="935"/>
      <c r="Z188" s="935"/>
      <c r="AA188" s="935"/>
      <c r="AB188" s="935"/>
      <c r="AC188" s="935"/>
      <c r="AD188" s="935"/>
      <c r="AE188" s="935"/>
      <c r="AF188" s="935"/>
      <c r="AG188" s="935"/>
      <c r="AH188" s="935"/>
      <c r="AI188" s="935"/>
      <c r="AJ188" s="935"/>
      <c r="AK188" s="935"/>
      <c r="AL188" s="935"/>
      <c r="AM188" s="935"/>
      <c r="AN188" s="935"/>
      <c r="AO188" s="935"/>
      <c r="AP188" s="934">
        <f t="shared" ref="AP188" si="147">E188-SUM(F188:AL188)</f>
        <v>0</v>
      </c>
    </row>
    <row r="189" spans="1:45">
      <c r="A189" s="319" t="s">
        <v>337</v>
      </c>
      <c r="B189" s="320" t="s">
        <v>338</v>
      </c>
      <c r="C189" s="320" t="s">
        <v>21</v>
      </c>
      <c r="D189" s="320" t="s">
        <v>43</v>
      </c>
      <c r="E189" s="331">
        <f>E190+E191+E192</f>
        <v>0</v>
      </c>
      <c r="F189" s="331">
        <f t="shared" ref="F189:G189" si="148">F190+F191+F192</f>
        <v>0</v>
      </c>
      <c r="G189" s="331">
        <f t="shared" si="148"/>
        <v>0</v>
      </c>
      <c r="H189" s="331">
        <f t="shared" ref="H189" si="149">H190+H191+H192</f>
        <v>0</v>
      </c>
      <c r="I189" s="331">
        <f t="shared" ref="I189" si="150">I190+I191+I192</f>
        <v>0</v>
      </c>
      <c r="J189" s="331">
        <f t="shared" ref="J189" si="151">J190+J191+J192</f>
        <v>0</v>
      </c>
      <c r="K189" s="331">
        <f t="shared" ref="K189" si="152">K190+K191+K192</f>
        <v>0</v>
      </c>
      <c r="L189" s="331">
        <f t="shared" ref="L189" si="153">L190+L191+L192</f>
        <v>0</v>
      </c>
      <c r="M189" s="331">
        <f t="shared" ref="M189" si="154">M190+M191+M192</f>
        <v>0</v>
      </c>
      <c r="N189" s="331">
        <f t="shared" ref="N189" si="155">N190+N191+N192</f>
        <v>0</v>
      </c>
      <c r="O189" s="331">
        <f t="shared" ref="O189" si="156">O190+O191+O192</f>
        <v>0</v>
      </c>
      <c r="P189" s="331">
        <f t="shared" ref="P189" si="157">P190+P191+P192</f>
        <v>0</v>
      </c>
      <c r="Q189" s="331">
        <f t="shared" ref="Q189" si="158">Q190+Q191+Q192</f>
        <v>0</v>
      </c>
      <c r="R189" s="331">
        <f t="shared" ref="R189" si="159">R190+R191+R192</f>
        <v>0</v>
      </c>
      <c r="S189" s="331">
        <f t="shared" ref="S189:AO189" si="160">S190+S191+S192</f>
        <v>0</v>
      </c>
      <c r="T189" s="331">
        <f t="shared" si="160"/>
        <v>0</v>
      </c>
      <c r="U189" s="331">
        <f t="shared" si="160"/>
        <v>0</v>
      </c>
      <c r="V189" s="331">
        <f t="shared" si="160"/>
        <v>0</v>
      </c>
      <c r="W189" s="331">
        <f t="shared" si="160"/>
        <v>0</v>
      </c>
      <c r="X189" s="331">
        <f t="shared" si="160"/>
        <v>0</v>
      </c>
      <c r="Y189" s="331">
        <f t="shared" si="160"/>
        <v>0</v>
      </c>
      <c r="Z189" s="331">
        <f t="shared" si="160"/>
        <v>0</v>
      </c>
      <c r="AA189" s="331">
        <f t="shared" si="160"/>
        <v>0</v>
      </c>
      <c r="AB189" s="331">
        <f t="shared" si="160"/>
        <v>0</v>
      </c>
      <c r="AC189" s="331">
        <f t="shared" si="160"/>
        <v>0</v>
      </c>
      <c r="AD189" s="331">
        <f t="shared" si="160"/>
        <v>0</v>
      </c>
      <c r="AE189" s="331">
        <f t="shared" si="160"/>
        <v>0</v>
      </c>
      <c r="AF189" s="331">
        <f t="shared" si="160"/>
        <v>0</v>
      </c>
      <c r="AG189" s="331">
        <f t="shared" si="160"/>
        <v>0</v>
      </c>
      <c r="AH189" s="331">
        <f t="shared" si="160"/>
        <v>0</v>
      </c>
      <c r="AI189" s="331">
        <f t="shared" si="160"/>
        <v>0</v>
      </c>
      <c r="AJ189" s="331">
        <f t="shared" si="160"/>
        <v>0</v>
      </c>
      <c r="AK189" s="331">
        <f t="shared" si="160"/>
        <v>0</v>
      </c>
      <c r="AL189" s="331">
        <f t="shared" si="160"/>
        <v>0</v>
      </c>
      <c r="AM189" s="331">
        <f t="shared" si="160"/>
        <v>0</v>
      </c>
      <c r="AN189" s="331">
        <f t="shared" si="160"/>
        <v>0</v>
      </c>
      <c r="AO189" s="331">
        <f t="shared" si="160"/>
        <v>0</v>
      </c>
      <c r="AP189" s="564">
        <f t="shared" si="128"/>
        <v>0</v>
      </c>
      <c r="AQ189" s="564">
        <f t="shared" si="129"/>
        <v>0</v>
      </c>
      <c r="AR189" s="564">
        <f t="shared" si="130"/>
        <v>0</v>
      </c>
      <c r="AS189" s="568">
        <f t="shared" si="105"/>
        <v>0</v>
      </c>
    </row>
    <row r="190" spans="1:45" ht="22.5" customHeight="1">
      <c r="A190" s="303" t="s">
        <v>667</v>
      </c>
      <c r="B190" s="304" t="s">
        <v>340</v>
      </c>
      <c r="C190" s="305" t="s">
        <v>43</v>
      </c>
      <c r="D190" s="305" t="s">
        <v>43</v>
      </c>
      <c r="E190" s="326">
        <v>0</v>
      </c>
      <c r="F190" s="361"/>
      <c r="G190" s="361"/>
      <c r="H190" s="361"/>
      <c r="I190" s="361"/>
      <c r="J190" s="361"/>
      <c r="K190" s="361"/>
      <c r="L190" s="361"/>
      <c r="M190" s="361"/>
      <c r="N190" s="361"/>
      <c r="O190" s="361"/>
      <c r="P190" s="361"/>
      <c r="Q190" s="361"/>
      <c r="R190" s="361"/>
      <c r="S190" s="361"/>
      <c r="T190" s="361"/>
      <c r="U190" s="361"/>
      <c r="V190" s="361"/>
      <c r="W190" s="361"/>
      <c r="X190" s="361"/>
      <c r="Y190" s="361"/>
      <c r="Z190" s="361"/>
      <c r="AA190" s="361"/>
      <c r="AB190" s="361"/>
      <c r="AC190" s="361"/>
      <c r="AD190" s="361"/>
      <c r="AE190" s="361"/>
      <c r="AF190" s="361"/>
      <c r="AG190" s="361"/>
      <c r="AH190" s="361"/>
      <c r="AI190" s="361"/>
      <c r="AJ190" s="361"/>
      <c r="AK190" s="361"/>
      <c r="AL190" s="361"/>
      <c r="AM190" s="361"/>
      <c r="AN190" s="361"/>
      <c r="AO190" s="361"/>
      <c r="AP190" s="564">
        <f t="shared" si="128"/>
        <v>0</v>
      </c>
      <c r="AQ190" s="564">
        <f t="shared" si="129"/>
        <v>0</v>
      </c>
      <c r="AR190" s="564">
        <f t="shared" si="130"/>
        <v>0</v>
      </c>
      <c r="AS190" s="568">
        <f t="shared" si="105"/>
        <v>0</v>
      </c>
    </row>
    <row r="191" spans="1:45" ht="19.5" customHeight="1">
      <c r="A191" s="303" t="s">
        <v>341</v>
      </c>
      <c r="B191" s="304" t="s">
        <v>342</v>
      </c>
      <c r="C191" s="305" t="s">
        <v>43</v>
      </c>
      <c r="D191" s="305" t="s">
        <v>43</v>
      </c>
      <c r="E191" s="326">
        <v>0</v>
      </c>
      <c r="F191" s="361"/>
      <c r="G191" s="361"/>
      <c r="H191" s="361"/>
      <c r="I191" s="361"/>
      <c r="J191" s="361"/>
      <c r="K191" s="361"/>
      <c r="L191" s="361"/>
      <c r="M191" s="361"/>
      <c r="N191" s="361"/>
      <c r="O191" s="361"/>
      <c r="P191" s="361"/>
      <c r="Q191" s="361"/>
      <c r="R191" s="361"/>
      <c r="S191" s="361"/>
      <c r="T191" s="361"/>
      <c r="U191" s="361"/>
      <c r="V191" s="361"/>
      <c r="W191" s="361"/>
      <c r="X191" s="361"/>
      <c r="Y191" s="361"/>
      <c r="Z191" s="361"/>
      <c r="AA191" s="361"/>
      <c r="AB191" s="361"/>
      <c r="AC191" s="361"/>
      <c r="AD191" s="361"/>
      <c r="AE191" s="361"/>
      <c r="AF191" s="361"/>
      <c r="AG191" s="361"/>
      <c r="AH191" s="361"/>
      <c r="AI191" s="361"/>
      <c r="AJ191" s="361"/>
      <c r="AK191" s="361"/>
      <c r="AL191" s="361"/>
      <c r="AM191" s="361"/>
      <c r="AN191" s="361"/>
      <c r="AO191" s="361"/>
      <c r="AP191" s="564">
        <f t="shared" si="128"/>
        <v>0</v>
      </c>
      <c r="AQ191" s="564">
        <f t="shared" si="129"/>
        <v>0</v>
      </c>
      <c r="AR191" s="564">
        <f t="shared" si="130"/>
        <v>0</v>
      </c>
      <c r="AS191" s="568">
        <f t="shared" si="105"/>
        <v>0</v>
      </c>
    </row>
    <row r="192" spans="1:45">
      <c r="A192" s="303" t="s">
        <v>343</v>
      </c>
      <c r="B192" s="304" t="s">
        <v>344</v>
      </c>
      <c r="C192" s="305" t="s">
        <v>43</v>
      </c>
      <c r="D192" s="305" t="s">
        <v>43</v>
      </c>
      <c r="E192" s="326">
        <v>0</v>
      </c>
      <c r="F192" s="361"/>
      <c r="G192" s="361"/>
      <c r="H192" s="361"/>
      <c r="I192" s="361"/>
      <c r="J192" s="361"/>
      <c r="K192" s="361"/>
      <c r="L192" s="361"/>
      <c r="M192" s="361"/>
      <c r="N192" s="361"/>
      <c r="O192" s="361"/>
      <c r="P192" s="361"/>
      <c r="Q192" s="361"/>
      <c r="R192" s="361"/>
      <c r="S192" s="361"/>
      <c r="T192" s="361"/>
      <c r="U192" s="361"/>
      <c r="V192" s="361"/>
      <c r="W192" s="361"/>
      <c r="X192" s="361"/>
      <c r="Y192" s="361"/>
      <c r="Z192" s="361"/>
      <c r="AA192" s="361"/>
      <c r="AB192" s="361"/>
      <c r="AC192" s="361"/>
      <c r="AD192" s="361"/>
      <c r="AE192" s="361"/>
      <c r="AF192" s="361"/>
      <c r="AG192" s="361"/>
      <c r="AH192" s="361"/>
      <c r="AI192" s="361"/>
      <c r="AJ192" s="361"/>
      <c r="AK192" s="361"/>
      <c r="AL192" s="361"/>
      <c r="AM192" s="361"/>
      <c r="AN192" s="361"/>
      <c r="AO192" s="361"/>
      <c r="AP192" s="564">
        <f t="shared" si="128"/>
        <v>0</v>
      </c>
      <c r="AQ192" s="564">
        <f t="shared" si="129"/>
        <v>0</v>
      </c>
      <c r="AR192" s="564">
        <f t="shared" si="130"/>
        <v>0</v>
      </c>
      <c r="AS192" s="568">
        <f t="shared" si="105"/>
        <v>0</v>
      </c>
    </row>
    <row r="193" spans="1:45">
      <c r="A193" s="319" t="s">
        <v>345</v>
      </c>
      <c r="B193" s="320" t="s">
        <v>346</v>
      </c>
      <c r="C193" s="320" t="s">
        <v>43</v>
      </c>
      <c r="D193" s="320" t="s">
        <v>43</v>
      </c>
      <c r="E193" s="331">
        <f>E194</f>
        <v>0</v>
      </c>
      <c r="F193" s="331">
        <f t="shared" ref="F193:G193" si="161">F194</f>
        <v>0</v>
      </c>
      <c r="G193" s="331">
        <f t="shared" si="161"/>
        <v>0</v>
      </c>
      <c r="H193" s="331">
        <f t="shared" ref="H193" si="162">H194</f>
        <v>0</v>
      </c>
      <c r="I193" s="331">
        <f t="shared" ref="I193" si="163">I194</f>
        <v>0</v>
      </c>
      <c r="J193" s="331">
        <f t="shared" ref="J193" si="164">J194</f>
        <v>0</v>
      </c>
      <c r="K193" s="331">
        <f t="shared" ref="K193" si="165">K194</f>
        <v>0</v>
      </c>
      <c r="L193" s="331">
        <f t="shared" ref="L193" si="166">L194</f>
        <v>0</v>
      </c>
      <c r="M193" s="331">
        <f t="shared" ref="M193" si="167">M194</f>
        <v>0</v>
      </c>
      <c r="N193" s="331">
        <f t="shared" ref="N193" si="168">N194</f>
        <v>0</v>
      </c>
      <c r="O193" s="331">
        <f t="shared" ref="O193" si="169">O194</f>
        <v>0</v>
      </c>
      <c r="P193" s="331">
        <f t="shared" ref="P193" si="170">P194</f>
        <v>0</v>
      </c>
      <c r="Q193" s="331">
        <f t="shared" ref="Q193" si="171">Q194</f>
        <v>0</v>
      </c>
      <c r="R193" s="331">
        <f t="shared" ref="R193" si="172">R194</f>
        <v>0</v>
      </c>
      <c r="S193" s="331">
        <f t="shared" ref="S193:AO193" si="173">S194</f>
        <v>0</v>
      </c>
      <c r="T193" s="331">
        <f t="shared" si="173"/>
        <v>0</v>
      </c>
      <c r="U193" s="331">
        <f t="shared" si="173"/>
        <v>0</v>
      </c>
      <c r="V193" s="331">
        <f t="shared" si="173"/>
        <v>0</v>
      </c>
      <c r="W193" s="331">
        <f t="shared" si="173"/>
        <v>0</v>
      </c>
      <c r="X193" s="331">
        <f t="shared" si="173"/>
        <v>0</v>
      </c>
      <c r="Y193" s="331">
        <f t="shared" si="173"/>
        <v>0</v>
      </c>
      <c r="Z193" s="331">
        <f t="shared" si="173"/>
        <v>0</v>
      </c>
      <c r="AA193" s="331">
        <f t="shared" si="173"/>
        <v>0</v>
      </c>
      <c r="AB193" s="331">
        <f t="shared" si="173"/>
        <v>0</v>
      </c>
      <c r="AC193" s="331">
        <f t="shared" si="173"/>
        <v>0</v>
      </c>
      <c r="AD193" s="331">
        <f t="shared" si="173"/>
        <v>0</v>
      </c>
      <c r="AE193" s="331">
        <f t="shared" si="173"/>
        <v>0</v>
      </c>
      <c r="AF193" s="331">
        <f t="shared" si="173"/>
        <v>0</v>
      </c>
      <c r="AG193" s="331">
        <f t="shared" si="173"/>
        <v>0</v>
      </c>
      <c r="AH193" s="331">
        <f t="shared" si="173"/>
        <v>0</v>
      </c>
      <c r="AI193" s="331">
        <f t="shared" si="173"/>
        <v>0</v>
      </c>
      <c r="AJ193" s="331">
        <f t="shared" si="173"/>
        <v>0</v>
      </c>
      <c r="AK193" s="331">
        <f t="shared" si="173"/>
        <v>0</v>
      </c>
      <c r="AL193" s="331">
        <f t="shared" si="173"/>
        <v>0</v>
      </c>
      <c r="AM193" s="331">
        <f t="shared" si="173"/>
        <v>0</v>
      </c>
      <c r="AN193" s="331">
        <f t="shared" si="173"/>
        <v>0</v>
      </c>
      <c r="AO193" s="331">
        <f t="shared" si="173"/>
        <v>0</v>
      </c>
      <c r="AP193" s="564">
        <f t="shared" si="128"/>
        <v>0</v>
      </c>
      <c r="AQ193" s="564">
        <f t="shared" si="129"/>
        <v>0</v>
      </c>
      <c r="AR193" s="564">
        <f t="shared" si="130"/>
        <v>0</v>
      </c>
      <c r="AS193" s="568">
        <f t="shared" si="105"/>
        <v>0</v>
      </c>
    </row>
    <row r="194" spans="1:45">
      <c r="A194" s="303" t="s">
        <v>668</v>
      </c>
      <c r="B194" s="304" t="s">
        <v>348</v>
      </c>
      <c r="C194" s="305" t="s">
        <v>349</v>
      </c>
      <c r="D194" s="305" t="s">
        <v>43</v>
      </c>
      <c r="E194" s="326">
        <v>0</v>
      </c>
      <c r="F194" s="361"/>
      <c r="G194" s="361"/>
      <c r="H194" s="361"/>
      <c r="I194" s="361"/>
      <c r="J194" s="361"/>
      <c r="K194" s="361"/>
      <c r="L194" s="361"/>
      <c r="M194" s="361"/>
      <c r="N194" s="361"/>
      <c r="O194" s="361"/>
      <c r="P194" s="361"/>
      <c r="Q194" s="361"/>
      <c r="R194" s="361"/>
      <c r="S194" s="361"/>
      <c r="T194" s="361"/>
      <c r="U194" s="361"/>
      <c r="V194" s="361"/>
      <c r="W194" s="361"/>
      <c r="X194" s="361"/>
      <c r="Y194" s="361"/>
      <c r="Z194" s="361"/>
      <c r="AA194" s="361"/>
      <c r="AB194" s="361"/>
      <c r="AC194" s="361"/>
      <c r="AD194" s="361"/>
      <c r="AE194" s="361"/>
      <c r="AF194" s="361"/>
      <c r="AG194" s="361"/>
      <c r="AH194" s="361"/>
      <c r="AI194" s="361"/>
      <c r="AJ194" s="361"/>
      <c r="AK194" s="361"/>
      <c r="AL194" s="361"/>
      <c r="AM194" s="361"/>
      <c r="AN194" s="361"/>
      <c r="AO194" s="361"/>
      <c r="AP194" s="564">
        <f t="shared" si="128"/>
        <v>0</v>
      </c>
      <c r="AQ194" s="564">
        <f t="shared" si="129"/>
        <v>0</v>
      </c>
      <c r="AR194" s="564">
        <f t="shared" si="130"/>
        <v>0</v>
      </c>
      <c r="AS194" s="568">
        <f t="shared" si="105"/>
        <v>0</v>
      </c>
    </row>
    <row r="195" spans="1:45">
      <c r="AS195" s="568"/>
    </row>
    <row r="196" spans="1:45" s="321" customFormat="1" ht="13.8">
      <c r="A196" s="13"/>
      <c r="B196" s="1"/>
      <c r="C196" s="2"/>
      <c r="D196" s="2"/>
      <c r="E196" s="28"/>
      <c r="F196" s="5"/>
      <c r="G196" s="5"/>
      <c r="H196" s="579"/>
      <c r="I196" s="579"/>
      <c r="J196" s="579"/>
      <c r="K196" s="579"/>
      <c r="L196" s="579"/>
      <c r="M196" s="579"/>
      <c r="N196" s="579"/>
      <c r="O196" s="579"/>
      <c r="P196" s="579"/>
      <c r="Q196" s="579"/>
      <c r="R196" s="579"/>
      <c r="S196" s="579"/>
      <c r="T196" s="579"/>
      <c r="U196" s="579"/>
      <c r="V196" s="579"/>
      <c r="W196" s="579"/>
      <c r="X196" s="579"/>
      <c r="Y196" s="579"/>
      <c r="Z196" s="342"/>
      <c r="AA196" s="342"/>
      <c r="AB196" s="342"/>
      <c r="AC196" s="342"/>
      <c r="AD196" s="342"/>
      <c r="AE196" s="342"/>
      <c r="AF196" s="342"/>
      <c r="AG196" s="342"/>
      <c r="AH196" s="342"/>
      <c r="AI196" s="342"/>
      <c r="AJ196" s="342"/>
      <c r="AK196" s="342"/>
      <c r="AL196" s="342"/>
      <c r="AM196" s="342"/>
      <c r="AN196" s="342"/>
      <c r="AO196" s="342"/>
      <c r="AP196" s="561"/>
      <c r="AQ196" s="561"/>
      <c r="AR196" s="561"/>
      <c r="AS196" s="568"/>
    </row>
    <row r="197" spans="1:45" s="321" customFormat="1">
      <c r="A197" s="12" t="s">
        <v>42</v>
      </c>
      <c r="B197" s="2"/>
      <c r="C197" s="29"/>
      <c r="D197" s="2070" t="str">
        <f>D98</f>
        <v>Кондакова Е.В.</v>
      </c>
      <c r="E197" s="2070"/>
      <c r="F197" s="579"/>
      <c r="G197" s="579"/>
      <c r="H197" s="579"/>
      <c r="I197" s="579"/>
      <c r="J197" s="579"/>
      <c r="K197" s="579"/>
      <c r="L197" s="579"/>
      <c r="M197" s="579"/>
      <c r="N197" s="579"/>
      <c r="O197" s="579"/>
      <c r="P197" s="579"/>
      <c r="Q197" s="579"/>
      <c r="R197" s="579"/>
      <c r="S197" s="579"/>
      <c r="T197" s="579"/>
      <c r="U197" s="579"/>
      <c r="V197" s="579"/>
      <c r="W197" s="342"/>
      <c r="X197" s="342"/>
      <c r="Y197" s="342"/>
      <c r="Z197" s="342"/>
      <c r="AA197" s="342"/>
      <c r="AB197" s="342"/>
      <c r="AC197" s="342"/>
      <c r="AD197" s="342"/>
      <c r="AE197" s="342"/>
      <c r="AF197" s="342"/>
      <c r="AG197" s="342"/>
      <c r="AH197" s="342"/>
      <c r="AI197" s="342"/>
      <c r="AJ197" s="342"/>
      <c r="AK197" s="342"/>
      <c r="AL197" s="342"/>
      <c r="AM197" s="561"/>
      <c r="AN197" s="561"/>
      <c r="AO197" s="561"/>
      <c r="AP197" s="568"/>
    </row>
    <row r="198" spans="1:45" s="321" customFormat="1" ht="13.8">
      <c r="A198" s="13"/>
      <c r="B198" s="2"/>
      <c r="C198" s="30" t="s">
        <v>41</v>
      </c>
      <c r="D198" s="578" t="s">
        <v>12</v>
      </c>
      <c r="E198" s="578"/>
      <c r="F198" s="579"/>
      <c r="G198" s="579"/>
      <c r="H198" s="579"/>
      <c r="I198" s="579"/>
      <c r="J198" s="579"/>
      <c r="K198" s="579"/>
      <c r="L198" s="579"/>
      <c r="M198" s="579"/>
      <c r="N198" s="579"/>
      <c r="O198" s="579"/>
      <c r="P198" s="579"/>
      <c r="Q198" s="579"/>
      <c r="R198" s="579"/>
      <c r="S198" s="579"/>
      <c r="T198" s="579"/>
      <c r="U198" s="579"/>
      <c r="V198" s="579"/>
      <c r="W198" s="342"/>
      <c r="X198" s="342"/>
      <c r="Y198" s="342"/>
      <c r="Z198" s="342"/>
      <c r="AA198" s="342"/>
      <c r="AB198" s="342"/>
      <c r="AC198" s="342"/>
      <c r="AD198" s="342"/>
      <c r="AE198" s="342"/>
      <c r="AF198" s="342"/>
      <c r="AG198" s="342"/>
      <c r="AH198" s="342"/>
      <c r="AI198" s="342"/>
      <c r="AJ198" s="342"/>
      <c r="AK198" s="342"/>
      <c r="AL198" s="342"/>
      <c r="AM198" s="561"/>
      <c r="AN198" s="561"/>
      <c r="AO198" s="561"/>
      <c r="AP198" s="568"/>
    </row>
    <row r="199" spans="1:45">
      <c r="A199" s="2055" t="s">
        <v>1060</v>
      </c>
      <c r="B199" s="2055"/>
      <c r="C199" s="2055"/>
      <c r="D199" s="2055"/>
      <c r="E199" s="2055"/>
      <c r="F199" s="2055"/>
      <c r="G199" s="2055"/>
      <c r="H199" s="2055"/>
      <c r="AS199" s="568"/>
    </row>
    <row r="200" spans="1:45" ht="34.5" customHeight="1">
      <c r="A200" s="2060" t="s">
        <v>694</v>
      </c>
      <c r="B200" s="2060"/>
      <c r="C200" s="2060"/>
      <c r="D200" s="2060"/>
      <c r="E200" s="2060"/>
      <c r="F200" s="602"/>
      <c r="G200" s="602"/>
      <c r="H200" s="602"/>
    </row>
    <row r="201" spans="1:45">
      <c r="A201" s="601"/>
      <c r="B201" s="601"/>
      <c r="C201" s="8"/>
      <c r="D201" s="8"/>
      <c r="E201" s="601"/>
      <c r="F201" s="601"/>
      <c r="G201" s="611"/>
      <c r="H201" s="601"/>
    </row>
    <row r="202" spans="1:45" ht="37.5" customHeight="1">
      <c r="A202" s="2068" t="str">
        <f>A103</f>
        <v>Муниципальное бюджетное общеобразовательное учреждение "Кингисеппская средняя общеобразовательная школа № 4"</v>
      </c>
      <c r="B202" s="2068"/>
      <c r="C202" s="2068"/>
      <c r="D202" s="2068"/>
      <c r="E202" s="2068"/>
      <c r="F202" s="603"/>
      <c r="G202" s="603"/>
      <c r="H202" s="603"/>
    </row>
    <row r="203" spans="1:45">
      <c r="A203" s="2053" t="s">
        <v>48</v>
      </c>
      <c r="B203" s="2053"/>
      <c r="C203" s="2053"/>
      <c r="D203" s="2053"/>
      <c r="E203" s="2053"/>
      <c r="F203" s="2053"/>
      <c r="G203" s="2053"/>
      <c r="H203" s="2053"/>
      <c r="AS203" s="568"/>
    </row>
    <row r="204" spans="1:45">
      <c r="A204" s="4"/>
      <c r="B204" s="2053"/>
      <c r="C204" s="2053"/>
      <c r="D204" s="2053"/>
      <c r="E204" s="2053"/>
      <c r="F204" s="2053"/>
      <c r="G204" s="2053"/>
      <c r="H204" s="337"/>
      <c r="AS204" s="568"/>
    </row>
    <row r="205" spans="1:45">
      <c r="A205" s="2055" t="s">
        <v>162</v>
      </c>
      <c r="B205" s="2055"/>
      <c r="C205" s="2055"/>
      <c r="D205" s="2055"/>
      <c r="E205" s="2055"/>
      <c r="F205" s="2055"/>
      <c r="G205" s="2055"/>
      <c r="H205" s="2055"/>
      <c r="AS205" s="568"/>
    </row>
    <row r="206" spans="1:45">
      <c r="AS206" s="568"/>
    </row>
    <row r="207" spans="1:45" ht="15.75" customHeight="1">
      <c r="AS207" s="568"/>
    </row>
    <row r="208" spans="1:45" ht="20.25" customHeight="1">
      <c r="A208" s="2063" t="s">
        <v>0</v>
      </c>
      <c r="B208" s="2057" t="s">
        <v>1</v>
      </c>
      <c r="C208" s="2057" t="s">
        <v>16</v>
      </c>
      <c r="D208" s="2063" t="s">
        <v>60</v>
      </c>
      <c r="E208" s="2064" t="s">
        <v>36</v>
      </c>
      <c r="F208" s="2065" t="s">
        <v>158</v>
      </c>
      <c r="G208" s="2066"/>
      <c r="H208" s="2066"/>
      <c r="I208" s="2066"/>
      <c r="J208" s="2066"/>
      <c r="K208" s="2066"/>
      <c r="L208" s="2066"/>
      <c r="M208" s="2066"/>
      <c r="N208" s="2066"/>
      <c r="O208" s="2066"/>
      <c r="P208" s="2066"/>
      <c r="Q208" s="2066"/>
      <c r="R208" s="2066"/>
      <c r="S208" s="2066"/>
      <c r="T208" s="2066"/>
      <c r="U208" s="2066"/>
      <c r="V208" s="2066"/>
      <c r="W208" s="2066"/>
      <c r="X208" s="2066"/>
      <c r="Y208" s="2066"/>
      <c r="Z208" s="2066"/>
      <c r="AA208" s="2066"/>
      <c r="AB208" s="2066"/>
      <c r="AC208" s="2066"/>
      <c r="AD208" s="2066"/>
      <c r="AE208" s="2066"/>
      <c r="AF208" s="2066"/>
      <c r="AG208" s="2066"/>
      <c r="AH208" s="2066"/>
      <c r="AI208" s="2066"/>
      <c r="AJ208" s="2066"/>
      <c r="AK208" s="2066"/>
      <c r="AL208" s="2066"/>
      <c r="AM208" s="2066"/>
      <c r="AN208" s="2066"/>
      <c r="AO208" s="2067"/>
      <c r="AS208" s="568"/>
    </row>
    <row r="209" spans="1:45" ht="54.75" customHeight="1">
      <c r="A209" s="2063"/>
      <c r="B209" s="2057"/>
      <c r="C209" s="2057"/>
      <c r="D209" s="2063"/>
      <c r="E209" s="2064"/>
      <c r="F209" s="610" t="s">
        <v>898</v>
      </c>
      <c r="G209" s="678" t="s">
        <v>689</v>
      </c>
      <c r="H209" s="665" t="s">
        <v>899</v>
      </c>
      <c r="I209" s="665" t="s">
        <v>900</v>
      </c>
      <c r="J209" s="665" t="s">
        <v>901</v>
      </c>
      <c r="K209" s="665" t="s">
        <v>902</v>
      </c>
      <c r="L209" s="665" t="s">
        <v>903</v>
      </c>
      <c r="M209" s="665" t="s">
        <v>904</v>
      </c>
      <c r="N209" s="665" t="s">
        <v>905</v>
      </c>
      <c r="O209" s="665" t="s">
        <v>906</v>
      </c>
      <c r="P209" s="665" t="s">
        <v>907</v>
      </c>
      <c r="Q209" s="665" t="s">
        <v>908</v>
      </c>
      <c r="R209" s="665" t="s">
        <v>909</v>
      </c>
      <c r="S209" s="665" t="s">
        <v>910</v>
      </c>
      <c r="T209" s="750"/>
      <c r="U209" s="679" t="s">
        <v>954</v>
      </c>
      <c r="V209" s="679" t="s">
        <v>955</v>
      </c>
      <c r="W209" s="679" t="s">
        <v>980</v>
      </c>
      <c r="X209" s="680" t="s">
        <v>895</v>
      </c>
      <c r="Y209" s="680"/>
      <c r="Z209" s="681" t="s">
        <v>937</v>
      </c>
      <c r="AA209" s="681" t="s">
        <v>942</v>
      </c>
      <c r="AB209" s="681" t="s">
        <v>943</v>
      </c>
      <c r="AC209" s="681" t="s">
        <v>944</v>
      </c>
      <c r="AD209" s="681" t="s">
        <v>945</v>
      </c>
      <c r="AE209" s="681" t="s">
        <v>946</v>
      </c>
      <c r="AF209" s="681" t="s">
        <v>947</v>
      </c>
      <c r="AG209" s="681" t="s">
        <v>948</v>
      </c>
      <c r="AH209" s="681" t="s">
        <v>949</v>
      </c>
      <c r="AI209" s="681" t="s">
        <v>950</v>
      </c>
      <c r="AJ209" s="681" t="s">
        <v>939</v>
      </c>
      <c r="AK209" s="681" t="s">
        <v>951</v>
      </c>
      <c r="AL209" s="681" t="s">
        <v>952</v>
      </c>
      <c r="AM209" s="681" t="s">
        <v>940</v>
      </c>
      <c r="AN209" s="681" t="s">
        <v>941</v>
      </c>
      <c r="AO209" s="681" t="s">
        <v>956</v>
      </c>
      <c r="AP209" s="562" t="s">
        <v>690</v>
      </c>
      <c r="AQ209" s="562" t="s">
        <v>691</v>
      </c>
      <c r="AR209" s="562" t="s">
        <v>691</v>
      </c>
      <c r="AS209" s="568"/>
    </row>
    <row r="210" spans="1:45" s="338" customFormat="1" ht="15.75" customHeight="1">
      <c r="A210" s="3">
        <v>1</v>
      </c>
      <c r="B210" s="3" t="s">
        <v>3</v>
      </c>
      <c r="C210" s="3" t="s">
        <v>229</v>
      </c>
      <c r="D210" s="3" t="s">
        <v>35</v>
      </c>
      <c r="E210" s="339" t="s">
        <v>4</v>
      </c>
      <c r="F210" s="3">
        <v>2</v>
      </c>
      <c r="G210" s="3">
        <v>2</v>
      </c>
      <c r="H210" s="3" t="s">
        <v>6</v>
      </c>
      <c r="I210" s="3" t="s">
        <v>7</v>
      </c>
      <c r="J210" s="3" t="s">
        <v>8</v>
      </c>
      <c r="K210" s="3">
        <v>3</v>
      </c>
      <c r="L210" s="3" t="s">
        <v>9</v>
      </c>
      <c r="M210" s="3" t="s">
        <v>671</v>
      </c>
      <c r="N210" s="3" t="s">
        <v>672</v>
      </c>
      <c r="O210" s="3" t="s">
        <v>673</v>
      </c>
      <c r="P210" s="3">
        <v>4</v>
      </c>
      <c r="Q210" s="3" t="s">
        <v>674</v>
      </c>
      <c r="R210" s="3" t="s">
        <v>675</v>
      </c>
      <c r="S210" s="3" t="s">
        <v>676</v>
      </c>
      <c r="T210" s="3"/>
      <c r="U210" s="3" t="s">
        <v>677</v>
      </c>
      <c r="V210" s="3">
        <v>5</v>
      </c>
      <c r="W210" s="3" t="s">
        <v>678</v>
      </c>
      <c r="X210" s="3" t="s">
        <v>679</v>
      </c>
      <c r="Y210" s="3"/>
      <c r="Z210" s="3" t="s">
        <v>195</v>
      </c>
      <c r="AA210" s="3" t="s">
        <v>201</v>
      </c>
      <c r="AB210" s="3">
        <v>6</v>
      </c>
      <c r="AC210" s="3" t="s">
        <v>203</v>
      </c>
      <c r="AD210" s="3" t="s">
        <v>680</v>
      </c>
      <c r="AE210" s="3" t="s">
        <v>681</v>
      </c>
      <c r="AF210" s="3" t="s">
        <v>682</v>
      </c>
      <c r="AG210" s="3">
        <v>7</v>
      </c>
      <c r="AH210" s="3" t="s">
        <v>683</v>
      </c>
      <c r="AI210" s="3" t="s">
        <v>684</v>
      </c>
      <c r="AJ210" s="3" t="s">
        <v>685</v>
      </c>
      <c r="AK210" s="3" t="s">
        <v>686</v>
      </c>
      <c r="AL210" s="3">
        <v>8</v>
      </c>
      <c r="AM210" s="3" t="s">
        <v>687</v>
      </c>
      <c r="AN210" s="3"/>
      <c r="AO210" s="3" t="s">
        <v>688</v>
      </c>
      <c r="AP210" s="565"/>
      <c r="AQ210" s="565"/>
      <c r="AR210" s="565"/>
      <c r="AS210" s="568"/>
    </row>
    <row r="211" spans="1:45" ht="22.5" customHeight="1">
      <c r="A211" s="303" t="s">
        <v>230</v>
      </c>
      <c r="B211" s="304" t="s">
        <v>231</v>
      </c>
      <c r="C211" s="305" t="s">
        <v>43</v>
      </c>
      <c r="D211" s="305" t="s">
        <v>267</v>
      </c>
      <c r="E211" s="340">
        <f>SUM(F211:AO211)</f>
        <v>0</v>
      </c>
      <c r="F211" s="361"/>
      <c r="G211" s="361"/>
      <c r="H211" s="361"/>
      <c r="I211" s="361"/>
      <c r="J211" s="361"/>
      <c r="K211" s="361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361"/>
      <c r="Y211" s="361"/>
      <c r="Z211" s="361"/>
      <c r="AA211" s="361"/>
      <c r="AB211" s="361"/>
      <c r="AC211" s="361"/>
      <c r="AD211" s="361"/>
      <c r="AE211" s="361"/>
      <c r="AF211" s="361"/>
      <c r="AG211" s="361"/>
      <c r="AH211" s="361"/>
      <c r="AI211" s="361"/>
      <c r="AJ211" s="361"/>
      <c r="AK211" s="361"/>
      <c r="AL211" s="361"/>
      <c r="AM211" s="361"/>
      <c r="AN211" s="361"/>
      <c r="AO211" s="361"/>
      <c r="AP211" s="564">
        <f t="shared" ref="AP211" si="174">SUM(U211:X211)</f>
        <v>0</v>
      </c>
      <c r="AQ211" s="564">
        <f t="shared" ref="AQ211" si="175">SUM(F211:S211)</f>
        <v>0</v>
      </c>
      <c r="AR211" s="564">
        <f t="shared" ref="AR211" si="176">SUM(Z211:AO211)</f>
        <v>0</v>
      </c>
      <c r="AS211" s="568">
        <f t="shared" ref="AS211:AS271" si="177">E211-SUM(F211:AO211)</f>
        <v>0</v>
      </c>
    </row>
    <row r="212" spans="1:45" ht="21" customHeight="1">
      <c r="A212" s="303" t="s">
        <v>232</v>
      </c>
      <c r="B212" s="304" t="s">
        <v>233</v>
      </c>
      <c r="C212" s="305" t="s">
        <v>43</v>
      </c>
      <c r="D212" s="305" t="s">
        <v>349</v>
      </c>
      <c r="E212" s="340">
        <f>SUM(F212:AO212)</f>
        <v>0</v>
      </c>
      <c r="F212" s="361"/>
      <c r="G212" s="361"/>
      <c r="H212" s="361"/>
      <c r="I212" s="361"/>
      <c r="J212" s="361"/>
      <c r="K212" s="361"/>
      <c r="L212" s="361"/>
      <c r="M212" s="361"/>
      <c r="N212" s="361"/>
      <c r="O212" s="361"/>
      <c r="P212" s="361"/>
      <c r="Q212" s="361"/>
      <c r="R212" s="361"/>
      <c r="S212" s="361"/>
      <c r="T212" s="361"/>
      <c r="U212" s="361"/>
      <c r="V212" s="361"/>
      <c r="W212" s="361"/>
      <c r="X212" s="361"/>
      <c r="Y212" s="361"/>
      <c r="Z212" s="361"/>
      <c r="AA212" s="361"/>
      <c r="AB212" s="361"/>
      <c r="AC212" s="361"/>
      <c r="AD212" s="361"/>
      <c r="AE212" s="361"/>
      <c r="AF212" s="361"/>
      <c r="AG212" s="361"/>
      <c r="AH212" s="361"/>
      <c r="AI212" s="361"/>
      <c r="AJ212" s="361"/>
      <c r="AK212" s="361"/>
      <c r="AL212" s="361"/>
      <c r="AM212" s="361"/>
      <c r="AN212" s="361"/>
      <c r="AO212" s="361"/>
      <c r="AP212" s="564">
        <f t="shared" ref="AP212:AP275" si="178">SUM(U212:X212)</f>
        <v>0</v>
      </c>
      <c r="AQ212" s="564">
        <f t="shared" ref="AQ212:AQ275" si="179">SUM(F212:S212)</f>
        <v>0</v>
      </c>
      <c r="AR212" s="564">
        <f t="shared" ref="AR212:AR275" si="180">SUM(Z212:AO212)</f>
        <v>0</v>
      </c>
      <c r="AS212" s="568">
        <f t="shared" si="177"/>
        <v>0</v>
      </c>
    </row>
    <row r="213" spans="1:45" ht="27" customHeight="1">
      <c r="A213" s="306" t="s">
        <v>234</v>
      </c>
      <c r="B213" s="307" t="s">
        <v>235</v>
      </c>
      <c r="C213" s="307" t="s">
        <v>43</v>
      </c>
      <c r="D213" s="307" t="s">
        <v>43</v>
      </c>
      <c r="E213" s="335">
        <f>E214</f>
        <v>0</v>
      </c>
      <c r="F213" s="335">
        <f t="shared" ref="F213:AO213" si="181">F214</f>
        <v>0</v>
      </c>
      <c r="G213" s="335">
        <f t="shared" si="181"/>
        <v>0</v>
      </c>
      <c r="H213" s="335">
        <f t="shared" si="181"/>
        <v>0</v>
      </c>
      <c r="I213" s="335">
        <f t="shared" si="181"/>
        <v>0</v>
      </c>
      <c r="J213" s="335">
        <f t="shared" si="181"/>
        <v>0</v>
      </c>
      <c r="K213" s="335">
        <f t="shared" si="181"/>
        <v>0</v>
      </c>
      <c r="L213" s="335">
        <f t="shared" si="181"/>
        <v>0</v>
      </c>
      <c r="M213" s="335">
        <f t="shared" si="181"/>
        <v>0</v>
      </c>
      <c r="N213" s="335">
        <f t="shared" si="181"/>
        <v>0</v>
      </c>
      <c r="O213" s="335">
        <f t="shared" si="181"/>
        <v>0</v>
      </c>
      <c r="P213" s="335">
        <f t="shared" si="181"/>
        <v>0</v>
      </c>
      <c r="Q213" s="335">
        <f t="shared" si="181"/>
        <v>0</v>
      </c>
      <c r="R213" s="335">
        <f t="shared" si="181"/>
        <v>0</v>
      </c>
      <c r="S213" s="335">
        <f t="shared" si="181"/>
        <v>0</v>
      </c>
      <c r="T213" s="335">
        <f t="shared" si="181"/>
        <v>0</v>
      </c>
      <c r="U213" s="335">
        <f t="shared" si="181"/>
        <v>0</v>
      </c>
      <c r="V213" s="335">
        <f t="shared" si="181"/>
        <v>0</v>
      </c>
      <c r="W213" s="335">
        <f t="shared" si="181"/>
        <v>0</v>
      </c>
      <c r="X213" s="335">
        <f t="shared" si="181"/>
        <v>0</v>
      </c>
      <c r="Y213" s="335">
        <f t="shared" si="181"/>
        <v>0</v>
      </c>
      <c r="Z213" s="335">
        <f t="shared" si="181"/>
        <v>0</v>
      </c>
      <c r="AA213" s="335">
        <f t="shared" si="181"/>
        <v>0</v>
      </c>
      <c r="AB213" s="335">
        <f t="shared" si="181"/>
        <v>0</v>
      </c>
      <c r="AC213" s="335">
        <f t="shared" si="181"/>
        <v>0</v>
      </c>
      <c r="AD213" s="335">
        <f t="shared" si="181"/>
        <v>0</v>
      </c>
      <c r="AE213" s="335">
        <f t="shared" si="181"/>
        <v>0</v>
      </c>
      <c r="AF213" s="335">
        <f t="shared" si="181"/>
        <v>0</v>
      </c>
      <c r="AG213" s="335">
        <f t="shared" si="181"/>
        <v>0</v>
      </c>
      <c r="AH213" s="335">
        <f t="shared" si="181"/>
        <v>0</v>
      </c>
      <c r="AI213" s="335">
        <f t="shared" si="181"/>
        <v>0</v>
      </c>
      <c r="AJ213" s="335">
        <f t="shared" si="181"/>
        <v>0</v>
      </c>
      <c r="AK213" s="335">
        <f t="shared" si="181"/>
        <v>0</v>
      </c>
      <c r="AL213" s="335">
        <f t="shared" si="181"/>
        <v>0</v>
      </c>
      <c r="AM213" s="335">
        <f t="shared" si="181"/>
        <v>0</v>
      </c>
      <c r="AN213" s="335">
        <f t="shared" si="181"/>
        <v>0</v>
      </c>
      <c r="AO213" s="335">
        <f t="shared" si="181"/>
        <v>0</v>
      </c>
      <c r="AP213" s="564">
        <f t="shared" si="178"/>
        <v>0</v>
      </c>
      <c r="AQ213" s="564">
        <f t="shared" si="179"/>
        <v>0</v>
      </c>
      <c r="AR213" s="564">
        <f t="shared" si="180"/>
        <v>0</v>
      </c>
      <c r="AS213" s="568">
        <f t="shared" si="177"/>
        <v>0</v>
      </c>
    </row>
    <row r="214" spans="1:45" ht="15.75" customHeight="1">
      <c r="A214" s="308" t="s">
        <v>250</v>
      </c>
      <c r="B214" s="309" t="s">
        <v>251</v>
      </c>
      <c r="C214" s="310" t="s">
        <v>26</v>
      </c>
      <c r="D214" s="310" t="s">
        <v>43</v>
      </c>
      <c r="E214" s="336">
        <f>E216+E217</f>
        <v>0</v>
      </c>
      <c r="F214" s="336">
        <f t="shared" ref="F214" si="182">F216+F217</f>
        <v>0</v>
      </c>
      <c r="G214" s="336">
        <f t="shared" ref="G214:AO214" si="183">G216+G217</f>
        <v>0</v>
      </c>
      <c r="H214" s="336">
        <f t="shared" si="183"/>
        <v>0</v>
      </c>
      <c r="I214" s="336">
        <f t="shared" si="183"/>
        <v>0</v>
      </c>
      <c r="J214" s="336">
        <f t="shared" si="183"/>
        <v>0</v>
      </c>
      <c r="K214" s="336">
        <f t="shared" si="183"/>
        <v>0</v>
      </c>
      <c r="L214" s="336">
        <f t="shared" si="183"/>
        <v>0</v>
      </c>
      <c r="M214" s="336">
        <f t="shared" si="183"/>
        <v>0</v>
      </c>
      <c r="N214" s="336">
        <f t="shared" si="183"/>
        <v>0</v>
      </c>
      <c r="O214" s="336">
        <f t="shared" si="183"/>
        <v>0</v>
      </c>
      <c r="P214" s="336">
        <f t="shared" si="183"/>
        <v>0</v>
      </c>
      <c r="Q214" s="336">
        <f t="shared" si="183"/>
        <v>0</v>
      </c>
      <c r="R214" s="336">
        <f t="shared" si="183"/>
        <v>0</v>
      </c>
      <c r="S214" s="336">
        <f t="shared" si="183"/>
        <v>0</v>
      </c>
      <c r="T214" s="336">
        <f t="shared" si="183"/>
        <v>0</v>
      </c>
      <c r="U214" s="336">
        <f t="shared" si="183"/>
        <v>0</v>
      </c>
      <c r="V214" s="336">
        <f t="shared" si="183"/>
        <v>0</v>
      </c>
      <c r="W214" s="336">
        <f t="shared" si="183"/>
        <v>0</v>
      </c>
      <c r="X214" s="336">
        <f t="shared" si="183"/>
        <v>0</v>
      </c>
      <c r="Y214" s="336">
        <f t="shared" si="183"/>
        <v>0</v>
      </c>
      <c r="Z214" s="336">
        <f t="shared" si="183"/>
        <v>0</v>
      </c>
      <c r="AA214" s="336">
        <f t="shared" si="183"/>
        <v>0</v>
      </c>
      <c r="AB214" s="336">
        <f t="shared" si="183"/>
        <v>0</v>
      </c>
      <c r="AC214" s="336">
        <f t="shared" si="183"/>
        <v>0</v>
      </c>
      <c r="AD214" s="336">
        <f t="shared" si="183"/>
        <v>0</v>
      </c>
      <c r="AE214" s="336">
        <f t="shared" si="183"/>
        <v>0</v>
      </c>
      <c r="AF214" s="336">
        <f t="shared" si="183"/>
        <v>0</v>
      </c>
      <c r="AG214" s="336">
        <f t="shared" si="183"/>
        <v>0</v>
      </c>
      <c r="AH214" s="336">
        <f t="shared" si="183"/>
        <v>0</v>
      </c>
      <c r="AI214" s="336">
        <f t="shared" si="183"/>
        <v>0</v>
      </c>
      <c r="AJ214" s="336">
        <f t="shared" si="183"/>
        <v>0</v>
      </c>
      <c r="AK214" s="336">
        <f t="shared" si="183"/>
        <v>0</v>
      </c>
      <c r="AL214" s="336">
        <f t="shared" si="183"/>
        <v>0</v>
      </c>
      <c r="AM214" s="336">
        <f t="shared" si="183"/>
        <v>0</v>
      </c>
      <c r="AN214" s="336">
        <f t="shared" si="183"/>
        <v>0</v>
      </c>
      <c r="AO214" s="336">
        <f t="shared" si="183"/>
        <v>0</v>
      </c>
      <c r="AP214" s="564">
        <f t="shared" si="178"/>
        <v>0</v>
      </c>
      <c r="AQ214" s="564">
        <f t="shared" si="179"/>
        <v>0</v>
      </c>
      <c r="AR214" s="564">
        <f t="shared" si="180"/>
        <v>0</v>
      </c>
      <c r="AS214" s="568">
        <f t="shared" si="177"/>
        <v>0</v>
      </c>
    </row>
    <row r="215" spans="1:45" ht="15.75" customHeight="1">
      <c r="A215" s="302" t="s">
        <v>2</v>
      </c>
      <c r="B215" s="2050" t="s">
        <v>252</v>
      </c>
      <c r="C215" s="2051" t="s">
        <v>26</v>
      </c>
      <c r="D215" s="305"/>
      <c r="E215" s="340"/>
      <c r="F215" s="361"/>
      <c r="G215" s="361"/>
      <c r="H215" s="361"/>
      <c r="I215" s="361"/>
      <c r="J215" s="361"/>
      <c r="K215" s="361"/>
      <c r="L215" s="361"/>
      <c r="M215" s="361"/>
      <c r="N215" s="361"/>
      <c r="O215" s="361"/>
      <c r="P215" s="361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564">
        <f t="shared" si="178"/>
        <v>0</v>
      </c>
      <c r="AQ215" s="564">
        <f t="shared" si="179"/>
        <v>0</v>
      </c>
      <c r="AR215" s="564">
        <f t="shared" si="180"/>
        <v>0</v>
      </c>
      <c r="AS215" s="568">
        <f t="shared" si="177"/>
        <v>0</v>
      </c>
    </row>
    <row r="216" spans="1:45" ht="15.75" customHeight="1">
      <c r="A216" s="302" t="s">
        <v>253</v>
      </c>
      <c r="B216" s="2050"/>
      <c r="C216" s="2051"/>
      <c r="D216" s="305" t="s">
        <v>693</v>
      </c>
      <c r="E216" s="340">
        <f>ДОХОДЫ!AO242</f>
        <v>0</v>
      </c>
      <c r="F216" s="363"/>
      <c r="G216" s="363"/>
      <c r="H216" s="361"/>
      <c r="I216" s="361"/>
      <c r="J216" s="361"/>
      <c r="K216" s="361"/>
      <c r="L216" s="361"/>
      <c r="M216" s="361"/>
      <c r="N216" s="361"/>
      <c r="O216" s="361"/>
      <c r="P216" s="361"/>
      <c r="Q216" s="361"/>
      <c r="R216" s="361"/>
      <c r="S216" s="361"/>
      <c r="T216" s="361"/>
      <c r="U216" s="363"/>
      <c r="V216" s="361"/>
      <c r="W216" s="363"/>
      <c r="X216" s="363"/>
      <c r="Y216" s="363"/>
      <c r="Z216" s="363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3"/>
      <c r="AK216" s="361"/>
      <c r="AL216" s="361"/>
      <c r="AM216" s="363"/>
      <c r="AN216" s="363"/>
      <c r="AO216" s="361"/>
      <c r="AP216" s="564">
        <f t="shared" si="178"/>
        <v>0</v>
      </c>
      <c r="AQ216" s="564">
        <f t="shared" si="179"/>
        <v>0</v>
      </c>
      <c r="AR216" s="564">
        <f t="shared" si="180"/>
        <v>0</v>
      </c>
      <c r="AS216" s="568">
        <f t="shared" si="177"/>
        <v>0</v>
      </c>
    </row>
    <row r="217" spans="1:45" ht="21.75" customHeight="1">
      <c r="A217" s="303" t="s">
        <v>254</v>
      </c>
      <c r="B217" s="304" t="s">
        <v>255</v>
      </c>
      <c r="C217" s="305" t="s">
        <v>26</v>
      </c>
      <c r="D217" s="305" t="s">
        <v>692</v>
      </c>
      <c r="E217" s="340">
        <f>ДОХОДЫ!AO260</f>
        <v>0</v>
      </c>
      <c r="F217" s="361"/>
      <c r="G217" s="361"/>
      <c r="H217" s="361"/>
      <c r="I217" s="361"/>
      <c r="J217" s="361"/>
      <c r="K217" s="361"/>
      <c r="L217" s="361"/>
      <c r="M217" s="361"/>
      <c r="N217" s="361"/>
      <c r="O217" s="361"/>
      <c r="P217" s="361"/>
      <c r="Q217" s="361"/>
      <c r="R217" s="361"/>
      <c r="S217" s="361"/>
      <c r="T217" s="361"/>
      <c r="U217" s="361"/>
      <c r="V217" s="361"/>
      <c r="W217" s="361"/>
      <c r="X217" s="361"/>
      <c r="Y217" s="361"/>
      <c r="Z217" s="361"/>
      <c r="AA217" s="361"/>
      <c r="AB217" s="361"/>
      <c r="AC217" s="361"/>
      <c r="AD217" s="361"/>
      <c r="AE217" s="361"/>
      <c r="AF217" s="361"/>
      <c r="AG217" s="361"/>
      <c r="AH217" s="361"/>
      <c r="AI217" s="361"/>
      <c r="AJ217" s="361"/>
      <c r="AK217" s="361"/>
      <c r="AL217" s="361"/>
      <c r="AM217" s="361"/>
      <c r="AN217" s="361"/>
      <c r="AO217" s="361"/>
      <c r="AP217" s="564">
        <f t="shared" si="178"/>
        <v>0</v>
      </c>
      <c r="AQ217" s="564">
        <f t="shared" si="179"/>
        <v>0</v>
      </c>
      <c r="AR217" s="564">
        <f t="shared" si="180"/>
        <v>0</v>
      </c>
      <c r="AS217" s="568">
        <f t="shared" si="177"/>
        <v>0</v>
      </c>
    </row>
    <row r="218" spans="1:45" ht="26.25" customHeight="1">
      <c r="A218" s="306" t="s">
        <v>268</v>
      </c>
      <c r="B218" s="307" t="s">
        <v>269</v>
      </c>
      <c r="C218" s="307" t="s">
        <v>43</v>
      </c>
      <c r="D218" s="307" t="s">
        <v>43</v>
      </c>
      <c r="E218" s="327">
        <f>E219+E232+E238+E248+E250+E254</f>
        <v>0</v>
      </c>
      <c r="F218" s="327">
        <f t="shared" ref="F218" si="184">F219+F232+F238+F248+F250+F254</f>
        <v>0</v>
      </c>
      <c r="G218" s="327">
        <f t="shared" ref="G218:AO218" si="185">G219+G232+G238+G248+G250+G254</f>
        <v>0</v>
      </c>
      <c r="H218" s="327">
        <f t="shared" si="185"/>
        <v>0</v>
      </c>
      <c r="I218" s="327">
        <f t="shared" si="185"/>
        <v>0</v>
      </c>
      <c r="J218" s="327">
        <f t="shared" si="185"/>
        <v>0</v>
      </c>
      <c r="K218" s="327">
        <f t="shared" si="185"/>
        <v>0</v>
      </c>
      <c r="L218" s="327">
        <f t="shared" si="185"/>
        <v>0</v>
      </c>
      <c r="M218" s="327">
        <f t="shared" si="185"/>
        <v>0</v>
      </c>
      <c r="N218" s="327">
        <f t="shared" si="185"/>
        <v>0</v>
      </c>
      <c r="O218" s="327">
        <f t="shared" si="185"/>
        <v>0</v>
      </c>
      <c r="P218" s="327">
        <f t="shared" si="185"/>
        <v>0</v>
      </c>
      <c r="Q218" s="327">
        <f t="shared" si="185"/>
        <v>0</v>
      </c>
      <c r="R218" s="327">
        <f t="shared" si="185"/>
        <v>0</v>
      </c>
      <c r="S218" s="327">
        <f t="shared" si="185"/>
        <v>0</v>
      </c>
      <c r="T218" s="327">
        <f t="shared" si="185"/>
        <v>0</v>
      </c>
      <c r="U218" s="327">
        <f t="shared" si="185"/>
        <v>0</v>
      </c>
      <c r="V218" s="327">
        <f t="shared" si="185"/>
        <v>0</v>
      </c>
      <c r="W218" s="327">
        <f t="shared" si="185"/>
        <v>0</v>
      </c>
      <c r="X218" s="327">
        <f t="shared" si="185"/>
        <v>0</v>
      </c>
      <c r="Y218" s="327">
        <f t="shared" si="185"/>
        <v>0</v>
      </c>
      <c r="Z218" s="327">
        <f t="shared" si="185"/>
        <v>0</v>
      </c>
      <c r="AA218" s="327">
        <f t="shared" si="185"/>
        <v>0</v>
      </c>
      <c r="AB218" s="327">
        <f t="shared" si="185"/>
        <v>0</v>
      </c>
      <c r="AC218" s="327">
        <f t="shared" si="185"/>
        <v>0</v>
      </c>
      <c r="AD218" s="327">
        <f t="shared" si="185"/>
        <v>0</v>
      </c>
      <c r="AE218" s="327">
        <f t="shared" si="185"/>
        <v>0</v>
      </c>
      <c r="AF218" s="327">
        <f t="shared" si="185"/>
        <v>0</v>
      </c>
      <c r="AG218" s="327">
        <f t="shared" si="185"/>
        <v>0</v>
      </c>
      <c r="AH218" s="327">
        <f t="shared" si="185"/>
        <v>0</v>
      </c>
      <c r="AI218" s="327">
        <f t="shared" si="185"/>
        <v>0</v>
      </c>
      <c r="AJ218" s="327">
        <f t="shared" si="185"/>
        <v>0</v>
      </c>
      <c r="AK218" s="327">
        <f t="shared" si="185"/>
        <v>0</v>
      </c>
      <c r="AL218" s="327">
        <f t="shared" si="185"/>
        <v>0</v>
      </c>
      <c r="AM218" s="327">
        <f t="shared" si="185"/>
        <v>0</v>
      </c>
      <c r="AN218" s="327">
        <f t="shared" si="185"/>
        <v>0</v>
      </c>
      <c r="AO218" s="327">
        <f t="shared" si="185"/>
        <v>0</v>
      </c>
      <c r="AP218" s="564">
        <f t="shared" si="178"/>
        <v>0</v>
      </c>
      <c r="AQ218" s="564">
        <f t="shared" si="179"/>
        <v>0</v>
      </c>
      <c r="AR218" s="564">
        <f t="shared" si="180"/>
        <v>0</v>
      </c>
      <c r="AS218" s="568">
        <f t="shared" si="177"/>
        <v>0</v>
      </c>
    </row>
    <row r="219" spans="1:45" ht="31.5" customHeight="1">
      <c r="A219" s="311" t="s">
        <v>666</v>
      </c>
      <c r="B219" s="312" t="s">
        <v>271</v>
      </c>
      <c r="C219" s="312" t="s">
        <v>22</v>
      </c>
      <c r="D219" s="312" t="s">
        <v>43</v>
      </c>
      <c r="E219" s="328">
        <f>E220+E223+E227+E229+E230+E231</f>
        <v>0</v>
      </c>
      <c r="F219" s="328">
        <f t="shared" ref="F219" si="186">F220+F223+F227+F229+F230+F231</f>
        <v>0</v>
      </c>
      <c r="G219" s="328">
        <f t="shared" ref="G219:AO219" si="187">G220+G223+G227+G229+G230+G231</f>
        <v>0</v>
      </c>
      <c r="H219" s="328">
        <f t="shared" si="187"/>
        <v>0</v>
      </c>
      <c r="I219" s="328">
        <f t="shared" si="187"/>
        <v>0</v>
      </c>
      <c r="J219" s="328">
        <f t="shared" si="187"/>
        <v>0</v>
      </c>
      <c r="K219" s="328">
        <f t="shared" si="187"/>
        <v>0</v>
      </c>
      <c r="L219" s="328">
        <f t="shared" si="187"/>
        <v>0</v>
      </c>
      <c r="M219" s="328">
        <f t="shared" si="187"/>
        <v>0</v>
      </c>
      <c r="N219" s="328">
        <f t="shared" si="187"/>
        <v>0</v>
      </c>
      <c r="O219" s="328">
        <f t="shared" si="187"/>
        <v>0</v>
      </c>
      <c r="P219" s="328">
        <f t="shared" si="187"/>
        <v>0</v>
      </c>
      <c r="Q219" s="328">
        <f t="shared" si="187"/>
        <v>0</v>
      </c>
      <c r="R219" s="328">
        <f t="shared" si="187"/>
        <v>0</v>
      </c>
      <c r="S219" s="328">
        <f t="shared" si="187"/>
        <v>0</v>
      </c>
      <c r="T219" s="328">
        <f t="shared" si="187"/>
        <v>0</v>
      </c>
      <c r="U219" s="328">
        <f t="shared" si="187"/>
        <v>0</v>
      </c>
      <c r="V219" s="328">
        <f t="shared" si="187"/>
        <v>0</v>
      </c>
      <c r="W219" s="328">
        <f t="shared" si="187"/>
        <v>0</v>
      </c>
      <c r="X219" s="328">
        <f t="shared" si="187"/>
        <v>0</v>
      </c>
      <c r="Y219" s="328">
        <f t="shared" si="187"/>
        <v>0</v>
      </c>
      <c r="Z219" s="328">
        <f t="shared" si="187"/>
        <v>0</v>
      </c>
      <c r="AA219" s="328">
        <f t="shared" si="187"/>
        <v>0</v>
      </c>
      <c r="AB219" s="328">
        <f t="shared" si="187"/>
        <v>0</v>
      </c>
      <c r="AC219" s="328">
        <f t="shared" si="187"/>
        <v>0</v>
      </c>
      <c r="AD219" s="328">
        <f t="shared" si="187"/>
        <v>0</v>
      </c>
      <c r="AE219" s="328">
        <f t="shared" si="187"/>
        <v>0</v>
      </c>
      <c r="AF219" s="328">
        <f t="shared" si="187"/>
        <v>0</v>
      </c>
      <c r="AG219" s="328">
        <f t="shared" si="187"/>
        <v>0</v>
      </c>
      <c r="AH219" s="328">
        <f t="shared" si="187"/>
        <v>0</v>
      </c>
      <c r="AI219" s="328">
        <f t="shared" si="187"/>
        <v>0</v>
      </c>
      <c r="AJ219" s="328">
        <f t="shared" si="187"/>
        <v>0</v>
      </c>
      <c r="AK219" s="328">
        <f t="shared" si="187"/>
        <v>0</v>
      </c>
      <c r="AL219" s="328">
        <f t="shared" si="187"/>
        <v>0</v>
      </c>
      <c r="AM219" s="328">
        <f t="shared" si="187"/>
        <v>0</v>
      </c>
      <c r="AN219" s="328">
        <f t="shared" si="187"/>
        <v>0</v>
      </c>
      <c r="AO219" s="328">
        <f t="shared" si="187"/>
        <v>0</v>
      </c>
      <c r="AP219" s="564">
        <f t="shared" si="178"/>
        <v>0</v>
      </c>
      <c r="AQ219" s="564">
        <f t="shared" si="179"/>
        <v>0</v>
      </c>
      <c r="AR219" s="564">
        <f t="shared" si="180"/>
        <v>0</v>
      </c>
      <c r="AS219" s="568">
        <f t="shared" si="177"/>
        <v>0</v>
      </c>
    </row>
    <row r="220" spans="1:45" ht="34.5" customHeight="1">
      <c r="A220" s="313" t="s">
        <v>272</v>
      </c>
      <c r="B220" s="314" t="s">
        <v>273</v>
      </c>
      <c r="C220" s="314" t="s">
        <v>51</v>
      </c>
      <c r="D220" s="314" t="s">
        <v>43</v>
      </c>
      <c r="E220" s="329">
        <f>E221+E222</f>
        <v>0</v>
      </c>
      <c r="F220" s="329">
        <f t="shared" ref="F220" si="188">F221+F222</f>
        <v>0</v>
      </c>
      <c r="G220" s="329">
        <f t="shared" ref="G220:AO220" si="189">G221+G222</f>
        <v>0</v>
      </c>
      <c r="H220" s="329">
        <f t="shared" si="189"/>
        <v>0</v>
      </c>
      <c r="I220" s="329">
        <f t="shared" si="189"/>
        <v>0</v>
      </c>
      <c r="J220" s="329">
        <f t="shared" si="189"/>
        <v>0</v>
      </c>
      <c r="K220" s="329">
        <f t="shared" si="189"/>
        <v>0</v>
      </c>
      <c r="L220" s="329">
        <f t="shared" si="189"/>
        <v>0</v>
      </c>
      <c r="M220" s="329">
        <f t="shared" si="189"/>
        <v>0</v>
      </c>
      <c r="N220" s="329">
        <f t="shared" si="189"/>
        <v>0</v>
      </c>
      <c r="O220" s="329">
        <f t="shared" si="189"/>
        <v>0</v>
      </c>
      <c r="P220" s="329">
        <f t="shared" si="189"/>
        <v>0</v>
      </c>
      <c r="Q220" s="329">
        <f t="shared" si="189"/>
        <v>0</v>
      </c>
      <c r="R220" s="329">
        <f t="shared" si="189"/>
        <v>0</v>
      </c>
      <c r="S220" s="329">
        <f t="shared" si="189"/>
        <v>0</v>
      </c>
      <c r="T220" s="329">
        <f t="shared" si="189"/>
        <v>0</v>
      </c>
      <c r="U220" s="329">
        <f t="shared" si="189"/>
        <v>0</v>
      </c>
      <c r="V220" s="329">
        <f t="shared" si="189"/>
        <v>0</v>
      </c>
      <c r="W220" s="329">
        <f t="shared" si="189"/>
        <v>0</v>
      </c>
      <c r="X220" s="329">
        <f t="shared" si="189"/>
        <v>0</v>
      </c>
      <c r="Y220" s="329">
        <f t="shared" si="189"/>
        <v>0</v>
      </c>
      <c r="Z220" s="329">
        <f t="shared" si="189"/>
        <v>0</v>
      </c>
      <c r="AA220" s="329">
        <f t="shared" si="189"/>
        <v>0</v>
      </c>
      <c r="AB220" s="329">
        <f t="shared" si="189"/>
        <v>0</v>
      </c>
      <c r="AC220" s="329">
        <f t="shared" si="189"/>
        <v>0</v>
      </c>
      <c r="AD220" s="329">
        <f t="shared" si="189"/>
        <v>0</v>
      </c>
      <c r="AE220" s="329">
        <f t="shared" si="189"/>
        <v>0</v>
      </c>
      <c r="AF220" s="329">
        <f t="shared" si="189"/>
        <v>0</v>
      </c>
      <c r="AG220" s="329">
        <f t="shared" si="189"/>
        <v>0</v>
      </c>
      <c r="AH220" s="329">
        <f t="shared" si="189"/>
        <v>0</v>
      </c>
      <c r="AI220" s="329">
        <f t="shared" si="189"/>
        <v>0</v>
      </c>
      <c r="AJ220" s="329">
        <f t="shared" si="189"/>
        <v>0</v>
      </c>
      <c r="AK220" s="329">
        <f t="shared" si="189"/>
        <v>0</v>
      </c>
      <c r="AL220" s="329">
        <f t="shared" si="189"/>
        <v>0</v>
      </c>
      <c r="AM220" s="329">
        <f t="shared" si="189"/>
        <v>0</v>
      </c>
      <c r="AN220" s="329">
        <f t="shared" si="189"/>
        <v>0</v>
      </c>
      <c r="AO220" s="329">
        <f t="shared" si="189"/>
        <v>0</v>
      </c>
      <c r="AP220" s="564">
        <f t="shared" si="178"/>
        <v>0</v>
      </c>
      <c r="AQ220" s="564">
        <f t="shared" si="179"/>
        <v>0</v>
      </c>
      <c r="AR220" s="564">
        <f t="shared" si="180"/>
        <v>0</v>
      </c>
      <c r="AS220" s="568">
        <f t="shared" si="177"/>
        <v>0</v>
      </c>
    </row>
    <row r="221" spans="1:45" ht="19.5" customHeight="1">
      <c r="A221" s="303" t="s">
        <v>37</v>
      </c>
      <c r="B221" s="304" t="s">
        <v>43</v>
      </c>
      <c r="C221" s="305" t="s">
        <v>51</v>
      </c>
      <c r="D221" s="305" t="s">
        <v>28</v>
      </c>
      <c r="E221" s="340">
        <f>ЦС!J943</f>
        <v>0</v>
      </c>
      <c r="F221" s="361"/>
      <c r="G221" s="361"/>
      <c r="H221" s="361"/>
      <c r="I221" s="361"/>
      <c r="J221" s="361"/>
      <c r="K221" s="361"/>
      <c r="L221" s="361"/>
      <c r="M221" s="361"/>
      <c r="N221" s="361"/>
      <c r="O221" s="361"/>
      <c r="P221" s="361"/>
      <c r="Q221" s="361"/>
      <c r="R221" s="361"/>
      <c r="S221" s="361"/>
      <c r="T221" s="361"/>
      <c r="U221" s="361"/>
      <c r="V221" s="361"/>
      <c r="W221" s="361"/>
      <c r="X221" s="361"/>
      <c r="Y221" s="361"/>
      <c r="Z221" s="361"/>
      <c r="AA221" s="361"/>
      <c r="AB221" s="361"/>
      <c r="AC221" s="361"/>
      <c r="AD221" s="361"/>
      <c r="AE221" s="361"/>
      <c r="AF221" s="361"/>
      <c r="AG221" s="361"/>
      <c r="AH221" s="361"/>
      <c r="AI221" s="361"/>
      <c r="AJ221" s="361"/>
      <c r="AK221" s="361"/>
      <c r="AL221" s="361"/>
      <c r="AM221" s="361"/>
      <c r="AN221" s="361"/>
      <c r="AO221" s="361"/>
      <c r="AP221" s="564">
        <f t="shared" si="178"/>
        <v>0</v>
      </c>
      <c r="AQ221" s="564">
        <f t="shared" si="179"/>
        <v>0</v>
      </c>
      <c r="AR221" s="564">
        <f t="shared" si="180"/>
        <v>0</v>
      </c>
      <c r="AS221" s="568">
        <f t="shared" si="177"/>
        <v>0</v>
      </c>
    </row>
    <row r="222" spans="1:45" ht="32.25" customHeight="1">
      <c r="A222" s="303" t="s">
        <v>631</v>
      </c>
      <c r="B222" s="304" t="s">
        <v>43</v>
      </c>
      <c r="C222" s="305" t="s">
        <v>51</v>
      </c>
      <c r="D222" s="305" t="s">
        <v>177</v>
      </c>
      <c r="E222" s="340">
        <f>ЦС!E951</f>
        <v>0</v>
      </c>
      <c r="F222" s="361"/>
      <c r="G222" s="361"/>
      <c r="H222" s="361"/>
      <c r="I222" s="361"/>
      <c r="J222" s="361"/>
      <c r="K222" s="361"/>
      <c r="L222" s="361"/>
      <c r="M222" s="361"/>
      <c r="N222" s="361"/>
      <c r="O222" s="361"/>
      <c r="P222" s="361"/>
      <c r="Q222" s="361"/>
      <c r="R222" s="361"/>
      <c r="S222" s="361"/>
      <c r="T222" s="361"/>
      <c r="U222" s="361"/>
      <c r="V222" s="361"/>
      <c r="W222" s="361"/>
      <c r="X222" s="361"/>
      <c r="Y222" s="361"/>
      <c r="Z222" s="361"/>
      <c r="AA222" s="361"/>
      <c r="AB222" s="361"/>
      <c r="AC222" s="361"/>
      <c r="AD222" s="361"/>
      <c r="AE222" s="361"/>
      <c r="AF222" s="361"/>
      <c r="AG222" s="361"/>
      <c r="AH222" s="361"/>
      <c r="AI222" s="361"/>
      <c r="AJ222" s="361"/>
      <c r="AK222" s="361"/>
      <c r="AL222" s="361"/>
      <c r="AM222" s="361"/>
      <c r="AN222" s="361"/>
      <c r="AO222" s="361"/>
      <c r="AP222" s="564">
        <f t="shared" si="178"/>
        <v>0</v>
      </c>
      <c r="AQ222" s="564">
        <f t="shared" si="179"/>
        <v>0</v>
      </c>
      <c r="AR222" s="564">
        <f t="shared" si="180"/>
        <v>0</v>
      </c>
      <c r="AS222" s="568">
        <f t="shared" si="177"/>
        <v>0</v>
      </c>
    </row>
    <row r="223" spans="1:45" ht="36.75" customHeight="1">
      <c r="A223" s="313" t="s">
        <v>274</v>
      </c>
      <c r="B223" s="314" t="s">
        <v>275</v>
      </c>
      <c r="C223" s="314" t="s">
        <v>52</v>
      </c>
      <c r="D223" s="314" t="s">
        <v>43</v>
      </c>
      <c r="E223" s="329">
        <f>E224+E225+E226</f>
        <v>0</v>
      </c>
      <c r="F223" s="329">
        <f t="shared" ref="F223" si="190">F224+F225+F226</f>
        <v>0</v>
      </c>
      <c r="G223" s="329">
        <f t="shared" ref="G223:AO223" si="191">G224+G225+G226</f>
        <v>0</v>
      </c>
      <c r="H223" s="329">
        <f t="shared" si="191"/>
        <v>0</v>
      </c>
      <c r="I223" s="329">
        <f t="shared" si="191"/>
        <v>0</v>
      </c>
      <c r="J223" s="329">
        <f t="shared" si="191"/>
        <v>0</v>
      </c>
      <c r="K223" s="329">
        <f t="shared" si="191"/>
        <v>0</v>
      </c>
      <c r="L223" s="329">
        <f t="shared" si="191"/>
        <v>0</v>
      </c>
      <c r="M223" s="329">
        <f t="shared" si="191"/>
        <v>0</v>
      </c>
      <c r="N223" s="329">
        <f t="shared" si="191"/>
        <v>0</v>
      </c>
      <c r="O223" s="329">
        <f t="shared" si="191"/>
        <v>0</v>
      </c>
      <c r="P223" s="329">
        <f t="shared" si="191"/>
        <v>0</v>
      </c>
      <c r="Q223" s="329">
        <f t="shared" si="191"/>
        <v>0</v>
      </c>
      <c r="R223" s="329">
        <f t="shared" si="191"/>
        <v>0</v>
      </c>
      <c r="S223" s="329">
        <f t="shared" si="191"/>
        <v>0</v>
      </c>
      <c r="T223" s="329">
        <f t="shared" si="191"/>
        <v>0</v>
      </c>
      <c r="U223" s="329">
        <f t="shared" si="191"/>
        <v>0</v>
      </c>
      <c r="V223" s="329">
        <f t="shared" si="191"/>
        <v>0</v>
      </c>
      <c r="W223" s="329">
        <f t="shared" si="191"/>
        <v>0</v>
      </c>
      <c r="X223" s="329">
        <f t="shared" si="191"/>
        <v>0</v>
      </c>
      <c r="Y223" s="329">
        <f t="shared" si="191"/>
        <v>0</v>
      </c>
      <c r="Z223" s="329">
        <f t="shared" si="191"/>
        <v>0</v>
      </c>
      <c r="AA223" s="329">
        <f t="shared" si="191"/>
        <v>0</v>
      </c>
      <c r="AB223" s="329">
        <f t="shared" si="191"/>
        <v>0</v>
      </c>
      <c r="AC223" s="329">
        <f t="shared" si="191"/>
        <v>0</v>
      </c>
      <c r="AD223" s="329">
        <f t="shared" si="191"/>
        <v>0</v>
      </c>
      <c r="AE223" s="329">
        <f t="shared" si="191"/>
        <v>0</v>
      </c>
      <c r="AF223" s="329">
        <f t="shared" si="191"/>
        <v>0</v>
      </c>
      <c r="AG223" s="329">
        <f t="shared" si="191"/>
        <v>0</v>
      </c>
      <c r="AH223" s="329">
        <f t="shared" si="191"/>
        <v>0</v>
      </c>
      <c r="AI223" s="329">
        <f t="shared" si="191"/>
        <v>0</v>
      </c>
      <c r="AJ223" s="329">
        <f t="shared" si="191"/>
        <v>0</v>
      </c>
      <c r="AK223" s="329">
        <f t="shared" si="191"/>
        <v>0</v>
      </c>
      <c r="AL223" s="329">
        <f t="shared" si="191"/>
        <v>0</v>
      </c>
      <c r="AM223" s="329">
        <f t="shared" si="191"/>
        <v>0</v>
      </c>
      <c r="AN223" s="329">
        <f t="shared" si="191"/>
        <v>0</v>
      </c>
      <c r="AO223" s="329">
        <f t="shared" si="191"/>
        <v>0</v>
      </c>
      <c r="AP223" s="564">
        <f t="shared" si="178"/>
        <v>0</v>
      </c>
      <c r="AQ223" s="564">
        <f t="shared" si="179"/>
        <v>0</v>
      </c>
      <c r="AR223" s="564">
        <f t="shared" si="180"/>
        <v>0</v>
      </c>
      <c r="AS223" s="568">
        <f t="shared" si="177"/>
        <v>0</v>
      </c>
    </row>
    <row r="224" spans="1:45" ht="33.75" customHeight="1">
      <c r="A224" s="315" t="s">
        <v>632</v>
      </c>
      <c r="B224" s="304" t="s">
        <v>43</v>
      </c>
      <c r="C224" s="304" t="s">
        <v>52</v>
      </c>
      <c r="D224" s="304" t="s">
        <v>54</v>
      </c>
      <c r="E224" s="340">
        <f>ЦС!F965</f>
        <v>0</v>
      </c>
      <c r="F224" s="361"/>
      <c r="G224" s="361"/>
      <c r="H224" s="361"/>
      <c r="I224" s="361"/>
      <c r="J224" s="361"/>
      <c r="K224" s="361"/>
      <c r="L224" s="361"/>
      <c r="M224" s="361"/>
      <c r="N224" s="361"/>
      <c r="O224" s="361"/>
      <c r="P224" s="361"/>
      <c r="Q224" s="361"/>
      <c r="R224" s="361"/>
      <c r="S224" s="361"/>
      <c r="T224" s="361"/>
      <c r="U224" s="361"/>
      <c r="V224" s="361"/>
      <c r="W224" s="361"/>
      <c r="X224" s="361"/>
      <c r="Y224" s="361"/>
      <c r="Z224" s="361"/>
      <c r="AA224" s="361"/>
      <c r="AB224" s="361"/>
      <c r="AC224" s="361"/>
      <c r="AD224" s="361"/>
      <c r="AE224" s="361"/>
      <c r="AF224" s="361"/>
      <c r="AG224" s="361"/>
      <c r="AH224" s="361"/>
      <c r="AI224" s="361"/>
      <c r="AJ224" s="361"/>
      <c r="AK224" s="361"/>
      <c r="AL224" s="361"/>
      <c r="AM224" s="361"/>
      <c r="AN224" s="361"/>
      <c r="AO224" s="361"/>
      <c r="AP224" s="564">
        <f t="shared" si="178"/>
        <v>0</v>
      </c>
      <c r="AQ224" s="564">
        <f t="shared" si="179"/>
        <v>0</v>
      </c>
      <c r="AR224" s="564">
        <f t="shared" si="180"/>
        <v>0</v>
      </c>
      <c r="AS224" s="568">
        <f t="shared" si="177"/>
        <v>0</v>
      </c>
    </row>
    <row r="225" spans="1:45" ht="21" customHeight="1">
      <c r="A225" s="315" t="s">
        <v>39</v>
      </c>
      <c r="B225" s="304" t="s">
        <v>43</v>
      </c>
      <c r="C225" s="304" t="s">
        <v>52</v>
      </c>
      <c r="D225" s="304" t="s">
        <v>56</v>
      </c>
      <c r="E225" s="340">
        <f>ЦС!F983</f>
        <v>0</v>
      </c>
      <c r="F225" s="361"/>
      <c r="G225" s="361"/>
      <c r="H225" s="361"/>
      <c r="I225" s="361"/>
      <c r="J225" s="361"/>
      <c r="K225" s="361"/>
      <c r="L225" s="361"/>
      <c r="M225" s="361"/>
      <c r="N225" s="361"/>
      <c r="O225" s="361"/>
      <c r="P225" s="361"/>
      <c r="Q225" s="361"/>
      <c r="R225" s="361"/>
      <c r="S225" s="361"/>
      <c r="T225" s="361"/>
      <c r="U225" s="361"/>
      <c r="V225" s="361"/>
      <c r="W225" s="361"/>
      <c r="X225" s="361"/>
      <c r="Y225" s="361"/>
      <c r="Z225" s="361"/>
      <c r="AA225" s="361"/>
      <c r="AB225" s="361"/>
      <c r="AC225" s="361"/>
      <c r="AD225" s="361"/>
      <c r="AE225" s="361"/>
      <c r="AF225" s="361"/>
      <c r="AG225" s="361"/>
      <c r="AH225" s="361"/>
      <c r="AI225" s="361"/>
      <c r="AJ225" s="361"/>
      <c r="AK225" s="361"/>
      <c r="AL225" s="361"/>
      <c r="AM225" s="361"/>
      <c r="AN225" s="361"/>
      <c r="AO225" s="361"/>
      <c r="AP225" s="564">
        <f t="shared" si="178"/>
        <v>0</v>
      </c>
      <c r="AQ225" s="564">
        <f t="shared" si="179"/>
        <v>0</v>
      </c>
      <c r="AR225" s="564">
        <f t="shared" si="180"/>
        <v>0</v>
      </c>
      <c r="AS225" s="568">
        <f t="shared" si="177"/>
        <v>0</v>
      </c>
    </row>
    <row r="226" spans="1:45" ht="35.25" customHeight="1">
      <c r="A226" s="303" t="s">
        <v>631</v>
      </c>
      <c r="B226" s="304" t="s">
        <v>43</v>
      </c>
      <c r="C226" s="304" t="s">
        <v>52</v>
      </c>
      <c r="D226" s="304" t="s">
        <v>177</v>
      </c>
      <c r="E226" s="340">
        <f>ЦС!F993</f>
        <v>0</v>
      </c>
      <c r="F226" s="361"/>
      <c r="G226" s="361"/>
      <c r="H226" s="361"/>
      <c r="I226" s="361"/>
      <c r="J226" s="361"/>
      <c r="K226" s="361"/>
      <c r="L226" s="361"/>
      <c r="M226" s="361"/>
      <c r="N226" s="361"/>
      <c r="O226" s="361"/>
      <c r="P226" s="361"/>
      <c r="Q226" s="361"/>
      <c r="R226" s="361"/>
      <c r="S226" s="361"/>
      <c r="T226" s="361"/>
      <c r="U226" s="361"/>
      <c r="V226" s="361"/>
      <c r="W226" s="361"/>
      <c r="X226" s="361"/>
      <c r="Y226" s="361"/>
      <c r="Z226" s="361"/>
      <c r="AA226" s="361"/>
      <c r="AB226" s="361"/>
      <c r="AC226" s="361"/>
      <c r="AD226" s="361"/>
      <c r="AE226" s="361"/>
      <c r="AF226" s="361"/>
      <c r="AG226" s="361"/>
      <c r="AH226" s="361"/>
      <c r="AI226" s="361"/>
      <c r="AJ226" s="361"/>
      <c r="AK226" s="361"/>
      <c r="AL226" s="361"/>
      <c r="AM226" s="361"/>
      <c r="AN226" s="361"/>
      <c r="AO226" s="361"/>
      <c r="AP226" s="564">
        <f t="shared" si="178"/>
        <v>0</v>
      </c>
      <c r="AQ226" s="564">
        <f t="shared" si="179"/>
        <v>0</v>
      </c>
      <c r="AR226" s="564">
        <f t="shared" si="180"/>
        <v>0</v>
      </c>
      <c r="AS226" s="568">
        <f t="shared" si="177"/>
        <v>0</v>
      </c>
    </row>
    <row r="227" spans="1:45" ht="48" customHeight="1">
      <c r="A227" s="313" t="s">
        <v>276</v>
      </c>
      <c r="B227" s="314" t="s">
        <v>277</v>
      </c>
      <c r="C227" s="314" t="s">
        <v>164</v>
      </c>
      <c r="D227" s="314" t="s">
        <v>43</v>
      </c>
      <c r="E227" s="329">
        <f>E228</f>
        <v>0</v>
      </c>
      <c r="F227" s="329">
        <f t="shared" ref="F227:AO227" si="192">F228</f>
        <v>0</v>
      </c>
      <c r="G227" s="329">
        <f t="shared" si="192"/>
        <v>0</v>
      </c>
      <c r="H227" s="329">
        <f t="shared" si="192"/>
        <v>0</v>
      </c>
      <c r="I227" s="329">
        <f t="shared" si="192"/>
        <v>0</v>
      </c>
      <c r="J227" s="329">
        <f t="shared" si="192"/>
        <v>0</v>
      </c>
      <c r="K227" s="329">
        <f t="shared" si="192"/>
        <v>0</v>
      </c>
      <c r="L227" s="329">
        <f t="shared" si="192"/>
        <v>0</v>
      </c>
      <c r="M227" s="329">
        <f t="shared" si="192"/>
        <v>0</v>
      </c>
      <c r="N227" s="329">
        <f t="shared" si="192"/>
        <v>0</v>
      </c>
      <c r="O227" s="329">
        <f t="shared" si="192"/>
        <v>0</v>
      </c>
      <c r="P227" s="329">
        <f t="shared" si="192"/>
        <v>0</v>
      </c>
      <c r="Q227" s="329">
        <f t="shared" si="192"/>
        <v>0</v>
      </c>
      <c r="R227" s="329">
        <f t="shared" si="192"/>
        <v>0</v>
      </c>
      <c r="S227" s="329">
        <f t="shared" si="192"/>
        <v>0</v>
      </c>
      <c r="T227" s="329">
        <f t="shared" si="192"/>
        <v>0</v>
      </c>
      <c r="U227" s="329">
        <f t="shared" si="192"/>
        <v>0</v>
      </c>
      <c r="V227" s="329">
        <f t="shared" si="192"/>
        <v>0</v>
      </c>
      <c r="W227" s="329">
        <f t="shared" si="192"/>
        <v>0</v>
      </c>
      <c r="X227" s="329">
        <f t="shared" si="192"/>
        <v>0</v>
      </c>
      <c r="Y227" s="329">
        <f t="shared" si="192"/>
        <v>0</v>
      </c>
      <c r="Z227" s="329">
        <f t="shared" si="192"/>
        <v>0</v>
      </c>
      <c r="AA227" s="329">
        <f t="shared" si="192"/>
        <v>0</v>
      </c>
      <c r="AB227" s="329">
        <f t="shared" si="192"/>
        <v>0</v>
      </c>
      <c r="AC227" s="329">
        <f t="shared" si="192"/>
        <v>0</v>
      </c>
      <c r="AD227" s="329">
        <f t="shared" si="192"/>
        <v>0</v>
      </c>
      <c r="AE227" s="329">
        <f t="shared" si="192"/>
        <v>0</v>
      </c>
      <c r="AF227" s="329">
        <f t="shared" si="192"/>
        <v>0</v>
      </c>
      <c r="AG227" s="329">
        <f t="shared" si="192"/>
        <v>0</v>
      </c>
      <c r="AH227" s="329">
        <f t="shared" si="192"/>
        <v>0</v>
      </c>
      <c r="AI227" s="329">
        <f t="shared" si="192"/>
        <v>0</v>
      </c>
      <c r="AJ227" s="329">
        <f t="shared" si="192"/>
        <v>0</v>
      </c>
      <c r="AK227" s="329">
        <f t="shared" si="192"/>
        <v>0</v>
      </c>
      <c r="AL227" s="329">
        <f t="shared" si="192"/>
        <v>0</v>
      </c>
      <c r="AM227" s="329">
        <f t="shared" si="192"/>
        <v>0</v>
      </c>
      <c r="AN227" s="329">
        <f t="shared" si="192"/>
        <v>0</v>
      </c>
      <c r="AO227" s="329">
        <f t="shared" si="192"/>
        <v>0</v>
      </c>
      <c r="AP227" s="564">
        <f t="shared" si="178"/>
        <v>0</v>
      </c>
      <c r="AQ227" s="564">
        <f t="shared" si="179"/>
        <v>0</v>
      </c>
      <c r="AR227" s="564">
        <f t="shared" si="180"/>
        <v>0</v>
      </c>
      <c r="AS227" s="568">
        <f t="shared" si="177"/>
        <v>0</v>
      </c>
    </row>
    <row r="228" spans="1:45" ht="23.25" customHeight="1">
      <c r="A228" s="315" t="s">
        <v>39</v>
      </c>
      <c r="B228" s="304" t="s">
        <v>43</v>
      </c>
      <c r="C228" s="304" t="s">
        <v>164</v>
      </c>
      <c r="D228" s="304" t="s">
        <v>56</v>
      </c>
      <c r="E228" s="340">
        <f>ЦС!E1002</f>
        <v>0</v>
      </c>
      <c r="F228" s="361"/>
      <c r="G228" s="361"/>
      <c r="H228" s="361"/>
      <c r="I228" s="361"/>
      <c r="J228" s="361"/>
      <c r="K228" s="361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361"/>
      <c r="Y228" s="361"/>
      <c r="Z228" s="361"/>
      <c r="AA228" s="361"/>
      <c r="AB228" s="361"/>
      <c r="AC228" s="361"/>
      <c r="AD228" s="361"/>
      <c r="AE228" s="361"/>
      <c r="AF228" s="361"/>
      <c r="AG228" s="361"/>
      <c r="AH228" s="361"/>
      <c r="AI228" s="361"/>
      <c r="AJ228" s="361"/>
      <c r="AK228" s="361"/>
      <c r="AL228" s="361"/>
      <c r="AM228" s="361"/>
      <c r="AN228" s="361"/>
      <c r="AO228" s="361"/>
      <c r="AP228" s="564">
        <f t="shared" si="178"/>
        <v>0</v>
      </c>
      <c r="AQ228" s="564">
        <f t="shared" si="179"/>
        <v>0</v>
      </c>
      <c r="AR228" s="564">
        <f t="shared" si="180"/>
        <v>0</v>
      </c>
      <c r="AS228" s="568">
        <f t="shared" si="177"/>
        <v>0</v>
      </c>
    </row>
    <row r="229" spans="1:45" ht="65.25" customHeight="1">
      <c r="A229" s="313" t="s">
        <v>278</v>
      </c>
      <c r="B229" s="314" t="s">
        <v>279</v>
      </c>
      <c r="C229" s="314" t="s">
        <v>53</v>
      </c>
      <c r="D229" s="314" t="s">
        <v>55</v>
      </c>
      <c r="E229" s="341">
        <f>ЦС!D1018</f>
        <v>0</v>
      </c>
      <c r="F229" s="341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  <c r="AA229" s="341"/>
      <c r="AB229" s="341"/>
      <c r="AC229" s="341"/>
      <c r="AD229" s="341"/>
      <c r="AE229" s="341"/>
      <c r="AF229" s="341"/>
      <c r="AG229" s="341"/>
      <c r="AH229" s="341"/>
      <c r="AI229" s="341"/>
      <c r="AJ229" s="341"/>
      <c r="AK229" s="341"/>
      <c r="AL229" s="341"/>
      <c r="AM229" s="341"/>
      <c r="AN229" s="341"/>
      <c r="AO229" s="341"/>
      <c r="AP229" s="564">
        <f t="shared" si="178"/>
        <v>0</v>
      </c>
      <c r="AQ229" s="564">
        <f t="shared" si="179"/>
        <v>0</v>
      </c>
      <c r="AR229" s="564">
        <f t="shared" si="180"/>
        <v>0</v>
      </c>
      <c r="AS229" s="568">
        <f t="shared" si="177"/>
        <v>0</v>
      </c>
    </row>
    <row r="230" spans="1:45" ht="37.5" customHeight="1">
      <c r="A230" s="313" t="s">
        <v>280</v>
      </c>
      <c r="B230" s="314" t="s">
        <v>281</v>
      </c>
      <c r="C230" s="314" t="s">
        <v>53</v>
      </c>
      <c r="D230" s="314" t="s">
        <v>55</v>
      </c>
      <c r="E230" s="332">
        <v>0</v>
      </c>
      <c r="F230" s="332">
        <v>0</v>
      </c>
      <c r="G230" s="332">
        <v>0</v>
      </c>
      <c r="H230" s="332">
        <v>0</v>
      </c>
      <c r="I230" s="332">
        <v>0</v>
      </c>
      <c r="J230" s="332">
        <v>0</v>
      </c>
      <c r="K230" s="332">
        <v>0</v>
      </c>
      <c r="L230" s="332">
        <v>0</v>
      </c>
      <c r="M230" s="332">
        <v>0</v>
      </c>
      <c r="N230" s="332">
        <v>0</v>
      </c>
      <c r="O230" s="332">
        <v>0</v>
      </c>
      <c r="P230" s="332">
        <v>0</v>
      </c>
      <c r="Q230" s="332">
        <v>0</v>
      </c>
      <c r="R230" s="332">
        <v>0</v>
      </c>
      <c r="S230" s="332">
        <v>0</v>
      </c>
      <c r="T230" s="332">
        <v>0</v>
      </c>
      <c r="U230" s="332">
        <v>0</v>
      </c>
      <c r="V230" s="332">
        <v>0</v>
      </c>
      <c r="W230" s="332">
        <v>0</v>
      </c>
      <c r="X230" s="332">
        <v>0</v>
      </c>
      <c r="Y230" s="332">
        <v>0</v>
      </c>
      <c r="Z230" s="332">
        <v>0</v>
      </c>
      <c r="AA230" s="332">
        <v>0</v>
      </c>
      <c r="AB230" s="332">
        <v>0</v>
      </c>
      <c r="AC230" s="332">
        <v>0</v>
      </c>
      <c r="AD230" s="332">
        <v>0</v>
      </c>
      <c r="AE230" s="332">
        <v>0</v>
      </c>
      <c r="AF230" s="332">
        <v>0</v>
      </c>
      <c r="AG230" s="332">
        <v>0</v>
      </c>
      <c r="AH230" s="332">
        <v>0</v>
      </c>
      <c r="AI230" s="332">
        <v>0</v>
      </c>
      <c r="AJ230" s="332">
        <v>0</v>
      </c>
      <c r="AK230" s="332">
        <v>0</v>
      </c>
      <c r="AL230" s="332">
        <v>0</v>
      </c>
      <c r="AM230" s="332">
        <v>0</v>
      </c>
      <c r="AN230" s="332">
        <v>0</v>
      </c>
      <c r="AO230" s="332">
        <v>0</v>
      </c>
      <c r="AP230" s="564">
        <f t="shared" si="178"/>
        <v>0</v>
      </c>
      <c r="AQ230" s="564">
        <f t="shared" si="179"/>
        <v>0</v>
      </c>
      <c r="AR230" s="564">
        <f t="shared" si="180"/>
        <v>0</v>
      </c>
      <c r="AS230" s="568">
        <f t="shared" si="177"/>
        <v>0</v>
      </c>
    </row>
    <row r="231" spans="1:45" ht="27" customHeight="1">
      <c r="A231" s="313" t="s">
        <v>282</v>
      </c>
      <c r="B231" s="314" t="s">
        <v>283</v>
      </c>
      <c r="C231" s="314" t="s">
        <v>53</v>
      </c>
      <c r="D231" s="314" t="s">
        <v>55</v>
      </c>
      <c r="E231" s="332">
        <v>0</v>
      </c>
      <c r="F231" s="332">
        <v>0</v>
      </c>
      <c r="G231" s="332">
        <v>0</v>
      </c>
      <c r="H231" s="332">
        <v>0</v>
      </c>
      <c r="I231" s="332">
        <v>0</v>
      </c>
      <c r="J231" s="332">
        <v>0</v>
      </c>
      <c r="K231" s="332">
        <v>0</v>
      </c>
      <c r="L231" s="332">
        <v>0</v>
      </c>
      <c r="M231" s="332">
        <v>0</v>
      </c>
      <c r="N231" s="332">
        <v>0</v>
      </c>
      <c r="O231" s="332">
        <v>0</v>
      </c>
      <c r="P231" s="332">
        <v>0</v>
      </c>
      <c r="Q231" s="332">
        <v>0</v>
      </c>
      <c r="R231" s="332">
        <v>0</v>
      </c>
      <c r="S231" s="332">
        <v>0</v>
      </c>
      <c r="T231" s="332">
        <v>0</v>
      </c>
      <c r="U231" s="332">
        <v>0</v>
      </c>
      <c r="V231" s="332">
        <v>0</v>
      </c>
      <c r="W231" s="332">
        <v>0</v>
      </c>
      <c r="X231" s="332">
        <v>0</v>
      </c>
      <c r="Y231" s="332">
        <v>0</v>
      </c>
      <c r="Z231" s="332">
        <v>0</v>
      </c>
      <c r="AA231" s="332">
        <v>0</v>
      </c>
      <c r="AB231" s="332">
        <v>0</v>
      </c>
      <c r="AC231" s="332">
        <v>0</v>
      </c>
      <c r="AD231" s="332">
        <v>0</v>
      </c>
      <c r="AE231" s="332">
        <v>0</v>
      </c>
      <c r="AF231" s="332">
        <v>0</v>
      </c>
      <c r="AG231" s="332">
        <v>0</v>
      </c>
      <c r="AH231" s="332">
        <v>0</v>
      </c>
      <c r="AI231" s="332">
        <v>0</v>
      </c>
      <c r="AJ231" s="332">
        <v>0</v>
      </c>
      <c r="AK231" s="332">
        <v>0</v>
      </c>
      <c r="AL231" s="332">
        <v>0</v>
      </c>
      <c r="AM231" s="332">
        <v>0</v>
      </c>
      <c r="AN231" s="332">
        <v>0</v>
      </c>
      <c r="AO231" s="332">
        <v>0</v>
      </c>
      <c r="AP231" s="564">
        <f t="shared" si="178"/>
        <v>0</v>
      </c>
      <c r="AQ231" s="564">
        <f t="shared" si="179"/>
        <v>0</v>
      </c>
      <c r="AR231" s="564">
        <f t="shared" si="180"/>
        <v>0</v>
      </c>
      <c r="AS231" s="568">
        <f t="shared" si="177"/>
        <v>0</v>
      </c>
    </row>
    <row r="232" spans="1:45" ht="27.75" customHeight="1">
      <c r="A232" s="316" t="s">
        <v>34</v>
      </c>
      <c r="B232" s="317" t="s">
        <v>284</v>
      </c>
      <c r="C232" s="317" t="s">
        <v>29</v>
      </c>
      <c r="D232" s="317" t="s">
        <v>43</v>
      </c>
      <c r="E232" s="330">
        <f>E233+E234+E235+E236+E237</f>
        <v>0</v>
      </c>
      <c r="F232" s="330">
        <f t="shared" ref="F232" si="193">F233+F234+F235+F236+F237</f>
        <v>0</v>
      </c>
      <c r="G232" s="330">
        <f t="shared" ref="G232:AO232" si="194">G233+G234+G235+G236+G237</f>
        <v>0</v>
      </c>
      <c r="H232" s="330">
        <f t="shared" si="194"/>
        <v>0</v>
      </c>
      <c r="I232" s="330">
        <f t="shared" si="194"/>
        <v>0</v>
      </c>
      <c r="J232" s="330">
        <f t="shared" si="194"/>
        <v>0</v>
      </c>
      <c r="K232" s="330">
        <f t="shared" si="194"/>
        <v>0</v>
      </c>
      <c r="L232" s="330">
        <f t="shared" si="194"/>
        <v>0</v>
      </c>
      <c r="M232" s="330">
        <f t="shared" si="194"/>
        <v>0</v>
      </c>
      <c r="N232" s="330">
        <f t="shared" si="194"/>
        <v>0</v>
      </c>
      <c r="O232" s="330">
        <f t="shared" si="194"/>
        <v>0</v>
      </c>
      <c r="P232" s="330">
        <f t="shared" si="194"/>
        <v>0</v>
      </c>
      <c r="Q232" s="330">
        <f t="shared" si="194"/>
        <v>0</v>
      </c>
      <c r="R232" s="330">
        <f t="shared" si="194"/>
        <v>0</v>
      </c>
      <c r="S232" s="330">
        <f t="shared" si="194"/>
        <v>0</v>
      </c>
      <c r="T232" s="330">
        <f t="shared" si="194"/>
        <v>0</v>
      </c>
      <c r="U232" s="330">
        <f t="shared" si="194"/>
        <v>0</v>
      </c>
      <c r="V232" s="330">
        <f t="shared" si="194"/>
        <v>0</v>
      </c>
      <c r="W232" s="330">
        <f t="shared" si="194"/>
        <v>0</v>
      </c>
      <c r="X232" s="330">
        <f t="shared" si="194"/>
        <v>0</v>
      </c>
      <c r="Y232" s="330">
        <f t="shared" si="194"/>
        <v>0</v>
      </c>
      <c r="Z232" s="330">
        <f t="shared" si="194"/>
        <v>0</v>
      </c>
      <c r="AA232" s="330">
        <f t="shared" si="194"/>
        <v>0</v>
      </c>
      <c r="AB232" s="330">
        <f t="shared" si="194"/>
        <v>0</v>
      </c>
      <c r="AC232" s="330">
        <f t="shared" si="194"/>
        <v>0</v>
      </c>
      <c r="AD232" s="330">
        <f t="shared" si="194"/>
        <v>0</v>
      </c>
      <c r="AE232" s="330">
        <f t="shared" si="194"/>
        <v>0</v>
      </c>
      <c r="AF232" s="330">
        <f t="shared" si="194"/>
        <v>0</v>
      </c>
      <c r="AG232" s="330">
        <f t="shared" si="194"/>
        <v>0</v>
      </c>
      <c r="AH232" s="330">
        <f t="shared" si="194"/>
        <v>0</v>
      </c>
      <c r="AI232" s="330">
        <f t="shared" si="194"/>
        <v>0</v>
      </c>
      <c r="AJ232" s="330">
        <f t="shared" si="194"/>
        <v>0</v>
      </c>
      <c r="AK232" s="330">
        <f t="shared" si="194"/>
        <v>0</v>
      </c>
      <c r="AL232" s="330">
        <f t="shared" si="194"/>
        <v>0</v>
      </c>
      <c r="AM232" s="330">
        <f t="shared" si="194"/>
        <v>0</v>
      </c>
      <c r="AN232" s="330">
        <f t="shared" si="194"/>
        <v>0</v>
      </c>
      <c r="AO232" s="330">
        <f t="shared" si="194"/>
        <v>0</v>
      </c>
      <c r="AP232" s="564">
        <f t="shared" si="178"/>
        <v>0</v>
      </c>
      <c r="AQ232" s="564">
        <f t="shared" si="179"/>
        <v>0</v>
      </c>
      <c r="AR232" s="564">
        <f t="shared" si="180"/>
        <v>0</v>
      </c>
      <c r="AS232" s="568">
        <f t="shared" si="177"/>
        <v>0</v>
      </c>
    </row>
    <row r="233" spans="1:45" ht="52.5" customHeight="1">
      <c r="A233" s="303" t="s">
        <v>285</v>
      </c>
      <c r="B233" s="304" t="s">
        <v>286</v>
      </c>
      <c r="C233" s="305" t="s">
        <v>31</v>
      </c>
      <c r="D233" s="305" t="s">
        <v>43</v>
      </c>
      <c r="E233" s="326">
        <f>E234</f>
        <v>0</v>
      </c>
      <c r="F233" s="361"/>
      <c r="G233" s="361"/>
      <c r="H233" s="361"/>
      <c r="I233" s="361"/>
      <c r="J233" s="361"/>
      <c r="K233" s="361"/>
      <c r="L233" s="361"/>
      <c r="M233" s="361"/>
      <c r="N233" s="361"/>
      <c r="O233" s="361"/>
      <c r="P233" s="361"/>
      <c r="Q233" s="361"/>
      <c r="R233" s="361"/>
      <c r="S233" s="361"/>
      <c r="T233" s="361"/>
      <c r="U233" s="361"/>
      <c r="V233" s="361"/>
      <c r="W233" s="361"/>
      <c r="X233" s="361"/>
      <c r="Y233" s="361"/>
      <c r="Z233" s="361"/>
      <c r="AA233" s="361"/>
      <c r="AB233" s="361"/>
      <c r="AC233" s="361"/>
      <c r="AD233" s="361"/>
      <c r="AE233" s="361"/>
      <c r="AF233" s="361"/>
      <c r="AG233" s="361"/>
      <c r="AH233" s="361"/>
      <c r="AI233" s="361"/>
      <c r="AJ233" s="361"/>
      <c r="AK233" s="361"/>
      <c r="AL233" s="361"/>
      <c r="AM233" s="361"/>
      <c r="AN233" s="361"/>
      <c r="AO233" s="361"/>
      <c r="AP233" s="564">
        <f t="shared" si="178"/>
        <v>0</v>
      </c>
      <c r="AQ233" s="564">
        <f t="shared" si="179"/>
        <v>0</v>
      </c>
      <c r="AR233" s="564">
        <f t="shared" si="180"/>
        <v>0</v>
      </c>
      <c r="AS233" s="568">
        <f t="shared" si="177"/>
        <v>0</v>
      </c>
    </row>
    <row r="234" spans="1:45" ht="63" customHeight="1">
      <c r="A234" s="303" t="s">
        <v>287</v>
      </c>
      <c r="B234" s="304" t="s">
        <v>288</v>
      </c>
      <c r="C234" s="305" t="s">
        <v>169</v>
      </c>
      <c r="D234" s="305" t="s">
        <v>633</v>
      </c>
      <c r="E234" s="340">
        <f>ЦС!E1029</f>
        <v>0</v>
      </c>
      <c r="F234" s="361"/>
      <c r="G234" s="361"/>
      <c r="H234" s="361"/>
      <c r="I234" s="361"/>
      <c r="J234" s="361"/>
      <c r="K234" s="361"/>
      <c r="L234" s="361"/>
      <c r="M234" s="361"/>
      <c r="N234" s="361"/>
      <c r="O234" s="361"/>
      <c r="P234" s="361"/>
      <c r="Q234" s="361"/>
      <c r="R234" s="361"/>
      <c r="S234" s="361"/>
      <c r="T234" s="361"/>
      <c r="U234" s="361"/>
      <c r="V234" s="361"/>
      <c r="W234" s="361"/>
      <c r="X234" s="361"/>
      <c r="Y234" s="361"/>
      <c r="Z234" s="361"/>
      <c r="AA234" s="361"/>
      <c r="AB234" s="361"/>
      <c r="AC234" s="361"/>
      <c r="AD234" s="361"/>
      <c r="AE234" s="361"/>
      <c r="AF234" s="361"/>
      <c r="AG234" s="361"/>
      <c r="AH234" s="361"/>
      <c r="AI234" s="361"/>
      <c r="AJ234" s="361"/>
      <c r="AK234" s="361"/>
      <c r="AL234" s="361"/>
      <c r="AM234" s="361"/>
      <c r="AN234" s="361"/>
      <c r="AO234" s="361"/>
      <c r="AP234" s="564">
        <f t="shared" si="178"/>
        <v>0</v>
      </c>
      <c r="AQ234" s="564">
        <f t="shared" si="179"/>
        <v>0</v>
      </c>
      <c r="AR234" s="564">
        <f t="shared" si="180"/>
        <v>0</v>
      </c>
      <c r="AS234" s="568">
        <f t="shared" si="177"/>
        <v>0</v>
      </c>
    </row>
    <row r="235" spans="1:45" ht="15.75" hidden="1" customHeight="1">
      <c r="A235" s="303" t="s">
        <v>289</v>
      </c>
      <c r="B235" s="304" t="s">
        <v>290</v>
      </c>
      <c r="C235" s="305" t="s">
        <v>57</v>
      </c>
      <c r="D235" s="305" t="s">
        <v>43</v>
      </c>
      <c r="E235" s="326">
        <v>0</v>
      </c>
      <c r="F235" s="361"/>
      <c r="G235" s="361"/>
      <c r="H235" s="361"/>
      <c r="I235" s="361"/>
      <c r="J235" s="361"/>
      <c r="K235" s="361"/>
      <c r="L235" s="361"/>
      <c r="M235" s="361"/>
      <c r="N235" s="361"/>
      <c r="O235" s="361"/>
      <c r="P235" s="361"/>
      <c r="Q235" s="361"/>
      <c r="R235" s="361"/>
      <c r="S235" s="361"/>
      <c r="T235" s="361"/>
      <c r="U235" s="361"/>
      <c r="V235" s="361"/>
      <c r="W235" s="361"/>
      <c r="X235" s="361"/>
      <c r="Y235" s="361"/>
      <c r="Z235" s="361"/>
      <c r="AA235" s="361"/>
      <c r="AB235" s="361"/>
      <c r="AC235" s="361"/>
      <c r="AD235" s="361"/>
      <c r="AE235" s="361"/>
      <c r="AF235" s="361"/>
      <c r="AG235" s="361"/>
      <c r="AH235" s="361"/>
      <c r="AI235" s="361"/>
      <c r="AJ235" s="361"/>
      <c r="AK235" s="361"/>
      <c r="AL235" s="361"/>
      <c r="AM235" s="361"/>
      <c r="AN235" s="361"/>
      <c r="AO235" s="361"/>
      <c r="AP235" s="564">
        <f t="shared" si="178"/>
        <v>0</v>
      </c>
      <c r="AQ235" s="564">
        <f t="shared" si="179"/>
        <v>0</v>
      </c>
      <c r="AR235" s="564">
        <f t="shared" si="180"/>
        <v>0</v>
      </c>
      <c r="AS235" s="568">
        <f t="shared" si="177"/>
        <v>0</v>
      </c>
    </row>
    <row r="236" spans="1:45" ht="15.75" hidden="1" customHeight="1">
      <c r="A236" s="303" t="s">
        <v>291</v>
      </c>
      <c r="B236" s="304" t="s">
        <v>292</v>
      </c>
      <c r="C236" s="305" t="s">
        <v>293</v>
      </c>
      <c r="D236" s="305" t="s">
        <v>43</v>
      </c>
      <c r="E236" s="326">
        <v>0</v>
      </c>
      <c r="F236" s="361"/>
      <c r="G236" s="361"/>
      <c r="H236" s="361"/>
      <c r="I236" s="361"/>
      <c r="J236" s="361"/>
      <c r="K236" s="361"/>
      <c r="L236" s="361"/>
      <c r="M236" s="361"/>
      <c r="N236" s="361"/>
      <c r="O236" s="361"/>
      <c r="P236" s="361"/>
      <c r="Q236" s="361"/>
      <c r="R236" s="361"/>
      <c r="S236" s="361"/>
      <c r="T236" s="361"/>
      <c r="U236" s="361"/>
      <c r="V236" s="361"/>
      <c r="W236" s="361"/>
      <c r="X236" s="361"/>
      <c r="Y236" s="361"/>
      <c r="Z236" s="361"/>
      <c r="AA236" s="361"/>
      <c r="AB236" s="361"/>
      <c r="AC236" s="361"/>
      <c r="AD236" s="361"/>
      <c r="AE236" s="361"/>
      <c r="AF236" s="361"/>
      <c r="AG236" s="361"/>
      <c r="AH236" s="361"/>
      <c r="AI236" s="361"/>
      <c r="AJ236" s="361"/>
      <c r="AK236" s="361"/>
      <c r="AL236" s="361"/>
      <c r="AM236" s="361"/>
      <c r="AN236" s="361"/>
      <c r="AO236" s="361"/>
      <c r="AP236" s="564">
        <f t="shared" si="178"/>
        <v>0</v>
      </c>
      <c r="AQ236" s="564">
        <f t="shared" si="179"/>
        <v>0</v>
      </c>
      <c r="AR236" s="564">
        <f t="shared" si="180"/>
        <v>0</v>
      </c>
      <c r="AS236" s="568">
        <f t="shared" si="177"/>
        <v>0</v>
      </c>
    </row>
    <row r="237" spans="1:45" ht="15.75" hidden="1" customHeight="1">
      <c r="A237" s="303" t="s">
        <v>294</v>
      </c>
      <c r="B237" s="304" t="s">
        <v>295</v>
      </c>
      <c r="C237" s="305" t="s">
        <v>296</v>
      </c>
      <c r="D237" s="305" t="s">
        <v>43</v>
      </c>
      <c r="E237" s="326">
        <v>0</v>
      </c>
      <c r="F237" s="361"/>
      <c r="G237" s="361"/>
      <c r="H237" s="361"/>
      <c r="I237" s="361"/>
      <c r="J237" s="361"/>
      <c r="K237" s="361"/>
      <c r="L237" s="361"/>
      <c r="M237" s="361"/>
      <c r="N237" s="361"/>
      <c r="O237" s="361"/>
      <c r="P237" s="361"/>
      <c r="Q237" s="361"/>
      <c r="R237" s="361"/>
      <c r="S237" s="361"/>
      <c r="T237" s="361"/>
      <c r="U237" s="361"/>
      <c r="V237" s="361"/>
      <c r="W237" s="361"/>
      <c r="X237" s="361"/>
      <c r="Y237" s="361"/>
      <c r="Z237" s="361"/>
      <c r="AA237" s="361"/>
      <c r="AB237" s="361"/>
      <c r="AC237" s="361"/>
      <c r="AD237" s="361"/>
      <c r="AE237" s="361"/>
      <c r="AF237" s="361"/>
      <c r="AG237" s="361"/>
      <c r="AH237" s="361"/>
      <c r="AI237" s="361"/>
      <c r="AJ237" s="361"/>
      <c r="AK237" s="361"/>
      <c r="AL237" s="361"/>
      <c r="AM237" s="361"/>
      <c r="AN237" s="361"/>
      <c r="AO237" s="361"/>
      <c r="AP237" s="564">
        <f t="shared" si="178"/>
        <v>0</v>
      </c>
      <c r="AQ237" s="564">
        <f t="shared" si="179"/>
        <v>0</v>
      </c>
      <c r="AR237" s="564">
        <f t="shared" si="180"/>
        <v>0</v>
      </c>
      <c r="AS237" s="568">
        <f t="shared" si="177"/>
        <v>0</v>
      </c>
    </row>
    <row r="238" spans="1:45" ht="27.75" customHeight="1">
      <c r="A238" s="316" t="s">
        <v>297</v>
      </c>
      <c r="B238" s="317" t="s">
        <v>298</v>
      </c>
      <c r="C238" s="317" t="s">
        <v>299</v>
      </c>
      <c r="D238" s="317" t="s">
        <v>43</v>
      </c>
      <c r="E238" s="330">
        <f>E239+E241+E243</f>
        <v>0</v>
      </c>
      <c r="F238" s="330">
        <f t="shared" ref="F238" si="195">F239+F241+F243</f>
        <v>0</v>
      </c>
      <c r="G238" s="330">
        <f t="shared" ref="G238:AO238" si="196">G239+G241+G243</f>
        <v>0</v>
      </c>
      <c r="H238" s="330">
        <f t="shared" si="196"/>
        <v>0</v>
      </c>
      <c r="I238" s="330">
        <f t="shared" si="196"/>
        <v>0</v>
      </c>
      <c r="J238" s="330">
        <f t="shared" si="196"/>
        <v>0</v>
      </c>
      <c r="K238" s="330">
        <f t="shared" si="196"/>
        <v>0</v>
      </c>
      <c r="L238" s="330">
        <f t="shared" si="196"/>
        <v>0</v>
      </c>
      <c r="M238" s="330">
        <f t="shared" si="196"/>
        <v>0</v>
      </c>
      <c r="N238" s="330">
        <f t="shared" si="196"/>
        <v>0</v>
      </c>
      <c r="O238" s="330">
        <f t="shared" si="196"/>
        <v>0</v>
      </c>
      <c r="P238" s="330">
        <f t="shared" si="196"/>
        <v>0</v>
      </c>
      <c r="Q238" s="330">
        <f t="shared" si="196"/>
        <v>0</v>
      </c>
      <c r="R238" s="330">
        <f t="shared" si="196"/>
        <v>0</v>
      </c>
      <c r="S238" s="330">
        <f t="shared" si="196"/>
        <v>0</v>
      </c>
      <c r="T238" s="330">
        <f t="shared" si="196"/>
        <v>0</v>
      </c>
      <c r="U238" s="330">
        <f t="shared" si="196"/>
        <v>0</v>
      </c>
      <c r="V238" s="330">
        <f t="shared" si="196"/>
        <v>0</v>
      </c>
      <c r="W238" s="330">
        <f t="shared" si="196"/>
        <v>0</v>
      </c>
      <c r="X238" s="330">
        <f t="shared" si="196"/>
        <v>0</v>
      </c>
      <c r="Y238" s="330">
        <f t="shared" si="196"/>
        <v>0</v>
      </c>
      <c r="Z238" s="330">
        <f t="shared" si="196"/>
        <v>0</v>
      </c>
      <c r="AA238" s="330">
        <f t="shared" si="196"/>
        <v>0</v>
      </c>
      <c r="AB238" s="330">
        <f t="shared" si="196"/>
        <v>0</v>
      </c>
      <c r="AC238" s="330">
        <f t="shared" si="196"/>
        <v>0</v>
      </c>
      <c r="AD238" s="330">
        <f t="shared" si="196"/>
        <v>0</v>
      </c>
      <c r="AE238" s="330">
        <f t="shared" si="196"/>
        <v>0</v>
      </c>
      <c r="AF238" s="330">
        <f t="shared" si="196"/>
        <v>0</v>
      </c>
      <c r="AG238" s="330">
        <f t="shared" si="196"/>
        <v>0</v>
      </c>
      <c r="AH238" s="330">
        <f t="shared" si="196"/>
        <v>0</v>
      </c>
      <c r="AI238" s="330">
        <f t="shared" si="196"/>
        <v>0</v>
      </c>
      <c r="AJ238" s="330">
        <f t="shared" si="196"/>
        <v>0</v>
      </c>
      <c r="AK238" s="330">
        <f t="shared" si="196"/>
        <v>0</v>
      </c>
      <c r="AL238" s="330">
        <f t="shared" si="196"/>
        <v>0</v>
      </c>
      <c r="AM238" s="330">
        <f t="shared" si="196"/>
        <v>0</v>
      </c>
      <c r="AN238" s="330">
        <f t="shared" si="196"/>
        <v>0</v>
      </c>
      <c r="AO238" s="330">
        <f t="shared" si="196"/>
        <v>0</v>
      </c>
      <c r="AP238" s="564">
        <f t="shared" si="178"/>
        <v>0</v>
      </c>
      <c r="AQ238" s="564">
        <f t="shared" si="179"/>
        <v>0</v>
      </c>
      <c r="AR238" s="564">
        <f t="shared" si="180"/>
        <v>0</v>
      </c>
      <c r="AS238" s="568">
        <f t="shared" si="177"/>
        <v>0</v>
      </c>
    </row>
    <row r="239" spans="1:45" ht="45" customHeight="1">
      <c r="A239" s="313" t="s">
        <v>300</v>
      </c>
      <c r="B239" s="314" t="s">
        <v>301</v>
      </c>
      <c r="C239" s="314" t="s">
        <v>58</v>
      </c>
      <c r="D239" s="314" t="s">
        <v>43</v>
      </c>
      <c r="E239" s="329">
        <f>E240</f>
        <v>0</v>
      </c>
      <c r="F239" s="329">
        <f t="shared" ref="F239:AO239" si="197">F240</f>
        <v>0</v>
      </c>
      <c r="G239" s="329">
        <f t="shared" si="197"/>
        <v>0</v>
      </c>
      <c r="H239" s="329">
        <f t="shared" si="197"/>
        <v>0</v>
      </c>
      <c r="I239" s="329">
        <f t="shared" si="197"/>
        <v>0</v>
      </c>
      <c r="J239" s="329">
        <f t="shared" si="197"/>
        <v>0</v>
      </c>
      <c r="K239" s="329">
        <f t="shared" si="197"/>
        <v>0</v>
      </c>
      <c r="L239" s="329">
        <f t="shared" si="197"/>
        <v>0</v>
      </c>
      <c r="M239" s="329">
        <f t="shared" si="197"/>
        <v>0</v>
      </c>
      <c r="N239" s="329">
        <f t="shared" si="197"/>
        <v>0</v>
      </c>
      <c r="O239" s="329">
        <f t="shared" si="197"/>
        <v>0</v>
      </c>
      <c r="P239" s="329">
        <f t="shared" si="197"/>
        <v>0</v>
      </c>
      <c r="Q239" s="329">
        <f t="shared" si="197"/>
        <v>0</v>
      </c>
      <c r="R239" s="329">
        <f t="shared" si="197"/>
        <v>0</v>
      </c>
      <c r="S239" s="329">
        <f t="shared" si="197"/>
        <v>0</v>
      </c>
      <c r="T239" s="329">
        <f t="shared" si="197"/>
        <v>0</v>
      </c>
      <c r="U239" s="329">
        <f t="shared" si="197"/>
        <v>0</v>
      </c>
      <c r="V239" s="329">
        <f t="shared" si="197"/>
        <v>0</v>
      </c>
      <c r="W239" s="329">
        <f t="shared" si="197"/>
        <v>0</v>
      </c>
      <c r="X239" s="329">
        <f t="shared" si="197"/>
        <v>0</v>
      </c>
      <c r="Y239" s="329">
        <f t="shared" si="197"/>
        <v>0</v>
      </c>
      <c r="Z239" s="329">
        <f t="shared" si="197"/>
        <v>0</v>
      </c>
      <c r="AA239" s="329">
        <f t="shared" si="197"/>
        <v>0</v>
      </c>
      <c r="AB239" s="329">
        <f t="shared" si="197"/>
        <v>0</v>
      </c>
      <c r="AC239" s="329">
        <f t="shared" si="197"/>
        <v>0</v>
      </c>
      <c r="AD239" s="329">
        <f t="shared" si="197"/>
        <v>0</v>
      </c>
      <c r="AE239" s="329">
        <f t="shared" si="197"/>
        <v>0</v>
      </c>
      <c r="AF239" s="329">
        <f t="shared" si="197"/>
        <v>0</v>
      </c>
      <c r="AG239" s="329">
        <f t="shared" si="197"/>
        <v>0</v>
      </c>
      <c r="AH239" s="329">
        <f t="shared" si="197"/>
        <v>0</v>
      </c>
      <c r="AI239" s="329">
        <f t="shared" si="197"/>
        <v>0</v>
      </c>
      <c r="AJ239" s="329">
        <f t="shared" si="197"/>
        <v>0</v>
      </c>
      <c r="AK239" s="329">
        <f t="shared" si="197"/>
        <v>0</v>
      </c>
      <c r="AL239" s="329">
        <f t="shared" si="197"/>
        <v>0</v>
      </c>
      <c r="AM239" s="329">
        <f t="shared" si="197"/>
        <v>0</v>
      </c>
      <c r="AN239" s="329">
        <f t="shared" si="197"/>
        <v>0</v>
      </c>
      <c r="AO239" s="329">
        <f t="shared" si="197"/>
        <v>0</v>
      </c>
      <c r="AP239" s="564">
        <f t="shared" si="178"/>
        <v>0</v>
      </c>
      <c r="AQ239" s="564">
        <f t="shared" si="179"/>
        <v>0</v>
      </c>
      <c r="AR239" s="564">
        <f t="shared" si="180"/>
        <v>0</v>
      </c>
      <c r="AS239" s="568">
        <f t="shared" si="177"/>
        <v>0</v>
      </c>
    </row>
    <row r="240" spans="1:45" ht="22.5" customHeight="1">
      <c r="A240" s="303" t="s">
        <v>634</v>
      </c>
      <c r="B240" s="304" t="s">
        <v>43</v>
      </c>
      <c r="C240" s="305" t="s">
        <v>58</v>
      </c>
      <c r="D240" s="305" t="s">
        <v>635</v>
      </c>
      <c r="E240" s="326">
        <f>ЦС!E1040+ЦС!E1055</f>
        <v>0</v>
      </c>
      <c r="F240" s="361"/>
      <c r="G240" s="361"/>
      <c r="H240" s="361"/>
      <c r="I240" s="361"/>
      <c r="J240" s="361"/>
      <c r="K240" s="361"/>
      <c r="L240" s="361"/>
      <c r="M240" s="361"/>
      <c r="N240" s="361"/>
      <c r="O240" s="361"/>
      <c r="P240" s="361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  <c r="AA240" s="361"/>
      <c r="AB240" s="361"/>
      <c r="AC240" s="361"/>
      <c r="AD240" s="361"/>
      <c r="AE240" s="361"/>
      <c r="AF240" s="361"/>
      <c r="AG240" s="361"/>
      <c r="AH240" s="361"/>
      <c r="AI240" s="361"/>
      <c r="AJ240" s="361"/>
      <c r="AK240" s="361"/>
      <c r="AL240" s="361"/>
      <c r="AM240" s="361"/>
      <c r="AN240" s="361"/>
      <c r="AO240" s="361"/>
      <c r="AP240" s="564">
        <f t="shared" si="178"/>
        <v>0</v>
      </c>
      <c r="AQ240" s="564">
        <f t="shared" si="179"/>
        <v>0</v>
      </c>
      <c r="AR240" s="564">
        <f t="shared" si="180"/>
        <v>0</v>
      </c>
      <c r="AS240" s="568">
        <f t="shared" si="177"/>
        <v>0</v>
      </c>
    </row>
    <row r="241" spans="1:45" ht="51" customHeight="1">
      <c r="A241" s="313" t="s">
        <v>302</v>
      </c>
      <c r="B241" s="314" t="s">
        <v>303</v>
      </c>
      <c r="C241" s="314" t="s">
        <v>59</v>
      </c>
      <c r="D241" s="314" t="s">
        <v>43</v>
      </c>
      <c r="E241" s="329">
        <f>E242</f>
        <v>0</v>
      </c>
      <c r="F241" s="329">
        <f t="shared" ref="F241:AO241" si="198">F242</f>
        <v>0</v>
      </c>
      <c r="G241" s="329">
        <f t="shared" si="198"/>
        <v>0</v>
      </c>
      <c r="H241" s="329">
        <f t="shared" si="198"/>
        <v>0</v>
      </c>
      <c r="I241" s="329">
        <f t="shared" si="198"/>
        <v>0</v>
      </c>
      <c r="J241" s="329">
        <f t="shared" si="198"/>
        <v>0</v>
      </c>
      <c r="K241" s="329">
        <f t="shared" si="198"/>
        <v>0</v>
      </c>
      <c r="L241" s="329">
        <f t="shared" si="198"/>
        <v>0</v>
      </c>
      <c r="M241" s="329">
        <f t="shared" si="198"/>
        <v>0</v>
      </c>
      <c r="N241" s="329">
        <f t="shared" si="198"/>
        <v>0</v>
      </c>
      <c r="O241" s="329">
        <f t="shared" si="198"/>
        <v>0</v>
      </c>
      <c r="P241" s="329">
        <f t="shared" si="198"/>
        <v>0</v>
      </c>
      <c r="Q241" s="329">
        <f t="shared" si="198"/>
        <v>0</v>
      </c>
      <c r="R241" s="329">
        <f t="shared" si="198"/>
        <v>0</v>
      </c>
      <c r="S241" s="329">
        <f t="shared" si="198"/>
        <v>0</v>
      </c>
      <c r="T241" s="329">
        <f t="shared" si="198"/>
        <v>0</v>
      </c>
      <c r="U241" s="329">
        <f t="shared" si="198"/>
        <v>0</v>
      </c>
      <c r="V241" s="329">
        <f t="shared" si="198"/>
        <v>0</v>
      </c>
      <c r="W241" s="329">
        <f t="shared" si="198"/>
        <v>0</v>
      </c>
      <c r="X241" s="329">
        <f t="shared" si="198"/>
        <v>0</v>
      </c>
      <c r="Y241" s="329">
        <f t="shared" si="198"/>
        <v>0</v>
      </c>
      <c r="Z241" s="329">
        <f t="shared" si="198"/>
        <v>0</v>
      </c>
      <c r="AA241" s="329">
        <f t="shared" si="198"/>
        <v>0</v>
      </c>
      <c r="AB241" s="329">
        <f t="shared" si="198"/>
        <v>0</v>
      </c>
      <c r="AC241" s="329">
        <f t="shared" si="198"/>
        <v>0</v>
      </c>
      <c r="AD241" s="329">
        <f t="shared" si="198"/>
        <v>0</v>
      </c>
      <c r="AE241" s="329">
        <f t="shared" si="198"/>
        <v>0</v>
      </c>
      <c r="AF241" s="329">
        <f t="shared" si="198"/>
        <v>0</v>
      </c>
      <c r="AG241" s="329">
        <f t="shared" si="198"/>
        <v>0</v>
      </c>
      <c r="AH241" s="329">
        <f t="shared" si="198"/>
        <v>0</v>
      </c>
      <c r="AI241" s="329">
        <f t="shared" si="198"/>
        <v>0</v>
      </c>
      <c r="AJ241" s="329">
        <f t="shared" si="198"/>
        <v>0</v>
      </c>
      <c r="AK241" s="329">
        <f t="shared" si="198"/>
        <v>0</v>
      </c>
      <c r="AL241" s="329">
        <f t="shared" si="198"/>
        <v>0</v>
      </c>
      <c r="AM241" s="329">
        <f t="shared" si="198"/>
        <v>0</v>
      </c>
      <c r="AN241" s="329">
        <f t="shared" si="198"/>
        <v>0</v>
      </c>
      <c r="AO241" s="329">
        <f t="shared" si="198"/>
        <v>0</v>
      </c>
      <c r="AP241" s="564">
        <f t="shared" si="178"/>
        <v>0</v>
      </c>
      <c r="AQ241" s="564">
        <f t="shared" si="179"/>
        <v>0</v>
      </c>
      <c r="AR241" s="564">
        <f t="shared" si="180"/>
        <v>0</v>
      </c>
      <c r="AS241" s="568">
        <f t="shared" si="177"/>
        <v>0</v>
      </c>
    </row>
    <row r="242" spans="1:45" ht="15.75" customHeight="1">
      <c r="A242" s="303" t="s">
        <v>634</v>
      </c>
      <c r="B242" s="304" t="s">
        <v>43</v>
      </c>
      <c r="C242" s="305" t="s">
        <v>59</v>
      </c>
      <c r="D242" s="305" t="s">
        <v>635</v>
      </c>
      <c r="E242" s="326">
        <f>ЦС!C1068</f>
        <v>0</v>
      </c>
      <c r="F242" s="361"/>
      <c r="G242" s="361"/>
      <c r="H242" s="361"/>
      <c r="I242" s="361"/>
      <c r="J242" s="361"/>
      <c r="K242" s="361"/>
      <c r="L242" s="361"/>
      <c r="M242" s="361"/>
      <c r="N242" s="361"/>
      <c r="O242" s="361"/>
      <c r="P242" s="361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  <c r="AA242" s="361"/>
      <c r="AB242" s="361"/>
      <c r="AC242" s="361"/>
      <c r="AD242" s="361"/>
      <c r="AE242" s="361"/>
      <c r="AF242" s="361"/>
      <c r="AG242" s="361"/>
      <c r="AH242" s="361"/>
      <c r="AI242" s="361"/>
      <c r="AJ242" s="361"/>
      <c r="AK242" s="361"/>
      <c r="AL242" s="361"/>
      <c r="AM242" s="361"/>
      <c r="AN242" s="361"/>
      <c r="AO242" s="361"/>
      <c r="AP242" s="564">
        <f t="shared" si="178"/>
        <v>0</v>
      </c>
      <c r="AQ242" s="564">
        <f t="shared" si="179"/>
        <v>0</v>
      </c>
      <c r="AR242" s="564">
        <f t="shared" si="180"/>
        <v>0</v>
      </c>
      <c r="AS242" s="568">
        <f t="shared" si="177"/>
        <v>0</v>
      </c>
    </row>
    <row r="243" spans="1:45" ht="34.5" customHeight="1">
      <c r="A243" s="313" t="s">
        <v>304</v>
      </c>
      <c r="B243" s="314" t="s">
        <v>305</v>
      </c>
      <c r="C243" s="314" t="s">
        <v>66</v>
      </c>
      <c r="D243" s="314" t="s">
        <v>43</v>
      </c>
      <c r="E243" s="329">
        <f>E244+E245+E246+E247</f>
        <v>0</v>
      </c>
      <c r="F243" s="329">
        <f t="shared" ref="F243" si="199">F244+F245+F246+F247</f>
        <v>0</v>
      </c>
      <c r="G243" s="329">
        <f t="shared" ref="G243:AO243" si="200">G244+G245+G246+G247</f>
        <v>0</v>
      </c>
      <c r="H243" s="329">
        <f t="shared" si="200"/>
        <v>0</v>
      </c>
      <c r="I243" s="329">
        <f t="shared" si="200"/>
        <v>0</v>
      </c>
      <c r="J243" s="329">
        <f t="shared" si="200"/>
        <v>0</v>
      </c>
      <c r="K243" s="329">
        <f t="shared" si="200"/>
        <v>0</v>
      </c>
      <c r="L243" s="329">
        <f t="shared" si="200"/>
        <v>0</v>
      </c>
      <c r="M243" s="329">
        <f t="shared" si="200"/>
        <v>0</v>
      </c>
      <c r="N243" s="329">
        <f t="shared" si="200"/>
        <v>0</v>
      </c>
      <c r="O243" s="329">
        <f t="shared" si="200"/>
        <v>0</v>
      </c>
      <c r="P243" s="329">
        <f t="shared" si="200"/>
        <v>0</v>
      </c>
      <c r="Q243" s="329">
        <f t="shared" si="200"/>
        <v>0</v>
      </c>
      <c r="R243" s="329">
        <f t="shared" si="200"/>
        <v>0</v>
      </c>
      <c r="S243" s="329">
        <f t="shared" si="200"/>
        <v>0</v>
      </c>
      <c r="T243" s="329">
        <f t="shared" si="200"/>
        <v>0</v>
      </c>
      <c r="U243" s="329">
        <f t="shared" si="200"/>
        <v>0</v>
      </c>
      <c r="V243" s="329">
        <f t="shared" si="200"/>
        <v>0</v>
      </c>
      <c r="W243" s="329">
        <f t="shared" si="200"/>
        <v>0</v>
      </c>
      <c r="X243" s="329">
        <f t="shared" si="200"/>
        <v>0</v>
      </c>
      <c r="Y243" s="329">
        <f t="shared" si="200"/>
        <v>0</v>
      </c>
      <c r="Z243" s="329">
        <f t="shared" si="200"/>
        <v>0</v>
      </c>
      <c r="AA243" s="329">
        <f t="shared" si="200"/>
        <v>0</v>
      </c>
      <c r="AB243" s="329">
        <f t="shared" si="200"/>
        <v>0</v>
      </c>
      <c r="AC243" s="329">
        <f t="shared" si="200"/>
        <v>0</v>
      </c>
      <c r="AD243" s="329">
        <f t="shared" si="200"/>
        <v>0</v>
      </c>
      <c r="AE243" s="329">
        <f t="shared" si="200"/>
        <v>0</v>
      </c>
      <c r="AF243" s="329">
        <f t="shared" si="200"/>
        <v>0</v>
      </c>
      <c r="AG243" s="329">
        <f t="shared" si="200"/>
        <v>0</v>
      </c>
      <c r="AH243" s="329">
        <f t="shared" si="200"/>
        <v>0</v>
      </c>
      <c r="AI243" s="329">
        <f t="shared" si="200"/>
        <v>0</v>
      </c>
      <c r="AJ243" s="329">
        <f t="shared" si="200"/>
        <v>0</v>
      </c>
      <c r="AK243" s="329">
        <f t="shared" si="200"/>
        <v>0</v>
      </c>
      <c r="AL243" s="329">
        <f t="shared" si="200"/>
        <v>0</v>
      </c>
      <c r="AM243" s="329">
        <f t="shared" si="200"/>
        <v>0</v>
      </c>
      <c r="AN243" s="329">
        <f t="shared" si="200"/>
        <v>0</v>
      </c>
      <c r="AO243" s="329">
        <f t="shared" si="200"/>
        <v>0</v>
      </c>
      <c r="AP243" s="564">
        <f t="shared" si="178"/>
        <v>0</v>
      </c>
      <c r="AQ243" s="564">
        <f t="shared" si="179"/>
        <v>0</v>
      </c>
      <c r="AR243" s="564">
        <f t="shared" si="180"/>
        <v>0</v>
      </c>
      <c r="AS243" s="568">
        <f t="shared" si="177"/>
        <v>0</v>
      </c>
    </row>
    <row r="244" spans="1:45" ht="30" customHeight="1">
      <c r="A244" s="303" t="s">
        <v>634</v>
      </c>
      <c r="B244" s="304" t="s">
        <v>43</v>
      </c>
      <c r="C244" s="305" t="s">
        <v>66</v>
      </c>
      <c r="D244" s="305" t="s">
        <v>635</v>
      </c>
      <c r="E244" s="326">
        <f>ЦС!C1081</f>
        <v>0</v>
      </c>
      <c r="F244" s="361"/>
      <c r="G244" s="361"/>
      <c r="H244" s="361"/>
      <c r="I244" s="361"/>
      <c r="J244" s="361"/>
      <c r="K244" s="361"/>
      <c r="L244" s="361"/>
      <c r="M244" s="361"/>
      <c r="N244" s="361"/>
      <c r="O244" s="361"/>
      <c r="P244" s="361"/>
      <c r="Q244" s="361"/>
      <c r="R244" s="361"/>
      <c r="S244" s="361"/>
      <c r="T244" s="361"/>
      <c r="U244" s="361"/>
      <c r="V244" s="361"/>
      <c r="W244" s="361"/>
      <c r="X244" s="361"/>
      <c r="Y244" s="361"/>
      <c r="Z244" s="361"/>
      <c r="AA244" s="361"/>
      <c r="AB244" s="361"/>
      <c r="AC244" s="361"/>
      <c r="AD244" s="361"/>
      <c r="AE244" s="361"/>
      <c r="AF244" s="361"/>
      <c r="AG244" s="361"/>
      <c r="AH244" s="361"/>
      <c r="AI244" s="361"/>
      <c r="AJ244" s="361"/>
      <c r="AK244" s="361"/>
      <c r="AL244" s="361"/>
      <c r="AM244" s="361"/>
      <c r="AN244" s="361"/>
      <c r="AO244" s="361"/>
      <c r="AP244" s="564">
        <f t="shared" si="178"/>
        <v>0</v>
      </c>
      <c r="AQ244" s="564">
        <f t="shared" si="179"/>
        <v>0</v>
      </c>
      <c r="AR244" s="564">
        <f t="shared" si="180"/>
        <v>0</v>
      </c>
      <c r="AS244" s="568">
        <f t="shared" si="177"/>
        <v>0</v>
      </c>
    </row>
    <row r="245" spans="1:45" ht="36.75" customHeight="1">
      <c r="A245" s="303" t="s">
        <v>636</v>
      </c>
      <c r="B245" s="304" t="s">
        <v>43</v>
      </c>
      <c r="C245" s="305" t="s">
        <v>66</v>
      </c>
      <c r="D245" s="305" t="s">
        <v>637</v>
      </c>
      <c r="E245" s="326">
        <f>ЦС!C1092</f>
        <v>0</v>
      </c>
      <c r="F245" s="361"/>
      <c r="G245" s="361"/>
      <c r="H245" s="361"/>
      <c r="I245" s="361"/>
      <c r="J245" s="361"/>
      <c r="K245" s="361"/>
      <c r="L245" s="361"/>
      <c r="M245" s="361"/>
      <c r="N245" s="361"/>
      <c r="O245" s="361"/>
      <c r="P245" s="361"/>
      <c r="Q245" s="361"/>
      <c r="R245" s="361"/>
      <c r="S245" s="361"/>
      <c r="T245" s="361"/>
      <c r="U245" s="361"/>
      <c r="V245" s="361"/>
      <c r="W245" s="361"/>
      <c r="X245" s="361"/>
      <c r="Y245" s="361"/>
      <c r="Z245" s="361"/>
      <c r="AA245" s="361"/>
      <c r="AB245" s="361"/>
      <c r="AC245" s="361"/>
      <c r="AD245" s="361"/>
      <c r="AE245" s="361"/>
      <c r="AF245" s="361"/>
      <c r="AG245" s="361"/>
      <c r="AH245" s="361"/>
      <c r="AI245" s="361"/>
      <c r="AJ245" s="361"/>
      <c r="AK245" s="361"/>
      <c r="AL245" s="361"/>
      <c r="AM245" s="361"/>
      <c r="AN245" s="361"/>
      <c r="AO245" s="361"/>
      <c r="AP245" s="564">
        <f t="shared" si="178"/>
        <v>0</v>
      </c>
      <c r="AQ245" s="564">
        <f t="shared" si="179"/>
        <v>0</v>
      </c>
      <c r="AR245" s="564">
        <f t="shared" si="180"/>
        <v>0</v>
      </c>
      <c r="AS245" s="568">
        <f t="shared" si="177"/>
        <v>0</v>
      </c>
    </row>
    <row r="246" spans="1:45" ht="39" customHeight="1">
      <c r="A246" s="303" t="s">
        <v>638</v>
      </c>
      <c r="B246" s="304" t="s">
        <v>43</v>
      </c>
      <c r="C246" s="305" t="s">
        <v>66</v>
      </c>
      <c r="D246" s="305" t="s">
        <v>639</v>
      </c>
      <c r="E246" s="326">
        <f>ЦС!C1103</f>
        <v>0</v>
      </c>
      <c r="F246" s="361"/>
      <c r="G246" s="361"/>
      <c r="H246" s="361"/>
      <c r="I246" s="361"/>
      <c r="J246" s="361"/>
      <c r="K246" s="361"/>
      <c r="L246" s="361"/>
      <c r="M246" s="361"/>
      <c r="N246" s="361"/>
      <c r="O246" s="361"/>
      <c r="P246" s="361"/>
      <c r="Q246" s="361"/>
      <c r="R246" s="361"/>
      <c r="S246" s="361"/>
      <c r="T246" s="361"/>
      <c r="U246" s="361"/>
      <c r="V246" s="361"/>
      <c r="W246" s="361"/>
      <c r="X246" s="361"/>
      <c r="Y246" s="361"/>
      <c r="Z246" s="361"/>
      <c r="AA246" s="361"/>
      <c r="AB246" s="361"/>
      <c r="AC246" s="361"/>
      <c r="AD246" s="361"/>
      <c r="AE246" s="361"/>
      <c r="AF246" s="361"/>
      <c r="AG246" s="361"/>
      <c r="AH246" s="361"/>
      <c r="AI246" s="361"/>
      <c r="AJ246" s="361"/>
      <c r="AK246" s="361"/>
      <c r="AL246" s="361"/>
      <c r="AM246" s="361"/>
      <c r="AN246" s="361"/>
      <c r="AO246" s="361"/>
      <c r="AP246" s="564">
        <f t="shared" si="178"/>
        <v>0</v>
      </c>
      <c r="AQ246" s="564">
        <f t="shared" si="179"/>
        <v>0</v>
      </c>
      <c r="AR246" s="564">
        <f t="shared" si="180"/>
        <v>0</v>
      </c>
      <c r="AS246" s="568">
        <f t="shared" si="177"/>
        <v>0</v>
      </c>
    </row>
    <row r="247" spans="1:45" ht="24.75" customHeight="1">
      <c r="A247" s="303" t="s">
        <v>640</v>
      </c>
      <c r="B247" s="304" t="s">
        <v>43</v>
      </c>
      <c r="C247" s="305" t="s">
        <v>66</v>
      </c>
      <c r="D247" s="305" t="s">
        <v>641</v>
      </c>
      <c r="E247" s="326">
        <f>ЦС!C1114</f>
        <v>0</v>
      </c>
      <c r="F247" s="361"/>
      <c r="G247" s="361"/>
      <c r="H247" s="361"/>
      <c r="I247" s="361"/>
      <c r="J247" s="361"/>
      <c r="K247" s="361"/>
      <c r="L247" s="361"/>
      <c r="M247" s="361"/>
      <c r="N247" s="361"/>
      <c r="O247" s="361"/>
      <c r="P247" s="361"/>
      <c r="Q247" s="361"/>
      <c r="R247" s="361"/>
      <c r="S247" s="361"/>
      <c r="T247" s="361"/>
      <c r="U247" s="361"/>
      <c r="V247" s="361"/>
      <c r="W247" s="361"/>
      <c r="X247" s="361"/>
      <c r="Y247" s="361"/>
      <c r="Z247" s="361"/>
      <c r="AA247" s="361"/>
      <c r="AB247" s="361"/>
      <c r="AC247" s="361"/>
      <c r="AD247" s="361"/>
      <c r="AE247" s="361"/>
      <c r="AF247" s="361"/>
      <c r="AG247" s="361"/>
      <c r="AH247" s="361"/>
      <c r="AI247" s="361"/>
      <c r="AJ247" s="361"/>
      <c r="AK247" s="361"/>
      <c r="AL247" s="361"/>
      <c r="AM247" s="361"/>
      <c r="AN247" s="361"/>
      <c r="AO247" s="361"/>
      <c r="AP247" s="564">
        <f t="shared" si="178"/>
        <v>0</v>
      </c>
      <c r="AQ247" s="564">
        <f t="shared" si="179"/>
        <v>0</v>
      </c>
      <c r="AR247" s="564">
        <f t="shared" si="180"/>
        <v>0</v>
      </c>
      <c r="AS247" s="568">
        <f t="shared" si="177"/>
        <v>0</v>
      </c>
    </row>
    <row r="248" spans="1:45" ht="38.25" hidden="1" customHeight="1">
      <c r="A248" s="311" t="s">
        <v>306</v>
      </c>
      <c r="B248" s="312" t="s">
        <v>307</v>
      </c>
      <c r="C248" s="312" t="s">
        <v>43</v>
      </c>
      <c r="D248" s="312" t="s">
        <v>43</v>
      </c>
      <c r="E248" s="328">
        <f>E249</f>
        <v>0</v>
      </c>
      <c r="F248" s="361"/>
      <c r="G248" s="361"/>
      <c r="H248" s="361"/>
      <c r="I248" s="361"/>
      <c r="J248" s="361"/>
      <c r="K248" s="361"/>
      <c r="L248" s="361"/>
      <c r="M248" s="361"/>
      <c r="N248" s="361"/>
      <c r="O248" s="361"/>
      <c r="P248" s="361"/>
      <c r="Q248" s="361"/>
      <c r="R248" s="361"/>
      <c r="S248" s="361"/>
      <c r="T248" s="361"/>
      <c r="U248" s="361"/>
      <c r="V248" s="361"/>
      <c r="W248" s="361"/>
      <c r="X248" s="361"/>
      <c r="Y248" s="361"/>
      <c r="Z248" s="361"/>
      <c r="AA248" s="361"/>
      <c r="AB248" s="361"/>
      <c r="AC248" s="361"/>
      <c r="AD248" s="361"/>
      <c r="AE248" s="361"/>
      <c r="AF248" s="361"/>
      <c r="AG248" s="361"/>
      <c r="AH248" s="361"/>
      <c r="AI248" s="361"/>
      <c r="AJ248" s="361"/>
      <c r="AK248" s="361"/>
      <c r="AL248" s="361"/>
      <c r="AM248" s="361"/>
      <c r="AN248" s="361"/>
      <c r="AO248" s="361"/>
      <c r="AP248" s="564">
        <f t="shared" si="178"/>
        <v>0</v>
      </c>
      <c r="AQ248" s="564">
        <f t="shared" si="179"/>
        <v>0</v>
      </c>
      <c r="AR248" s="564">
        <f t="shared" si="180"/>
        <v>0</v>
      </c>
      <c r="AS248" s="568">
        <f t="shared" si="177"/>
        <v>0</v>
      </c>
    </row>
    <row r="249" spans="1:45" ht="48" hidden="1" customHeight="1">
      <c r="A249" s="303" t="s">
        <v>308</v>
      </c>
      <c r="B249" s="304" t="s">
        <v>309</v>
      </c>
      <c r="C249" s="305" t="s">
        <v>310</v>
      </c>
      <c r="D249" s="305" t="s">
        <v>43</v>
      </c>
      <c r="E249" s="326">
        <v>0</v>
      </c>
      <c r="F249" s="361"/>
      <c r="G249" s="361"/>
      <c r="H249" s="361"/>
      <c r="I249" s="361"/>
      <c r="J249" s="361"/>
      <c r="K249" s="361"/>
      <c r="L249" s="361"/>
      <c r="M249" s="361"/>
      <c r="N249" s="361"/>
      <c r="O249" s="361"/>
      <c r="P249" s="361"/>
      <c r="Q249" s="361"/>
      <c r="R249" s="361"/>
      <c r="S249" s="361"/>
      <c r="T249" s="361"/>
      <c r="U249" s="361"/>
      <c r="V249" s="361"/>
      <c r="W249" s="361"/>
      <c r="X249" s="361"/>
      <c r="Y249" s="361"/>
      <c r="Z249" s="361"/>
      <c r="AA249" s="361"/>
      <c r="AB249" s="361"/>
      <c r="AC249" s="361"/>
      <c r="AD249" s="361"/>
      <c r="AE249" s="361"/>
      <c r="AF249" s="361"/>
      <c r="AG249" s="361"/>
      <c r="AH249" s="361"/>
      <c r="AI249" s="361"/>
      <c r="AJ249" s="361"/>
      <c r="AK249" s="361"/>
      <c r="AL249" s="361"/>
      <c r="AM249" s="361"/>
      <c r="AN249" s="361"/>
      <c r="AO249" s="361"/>
      <c r="AP249" s="564">
        <f t="shared" si="178"/>
        <v>0</v>
      </c>
      <c r="AQ249" s="564">
        <f t="shared" si="179"/>
        <v>0</v>
      </c>
      <c r="AR249" s="564">
        <f t="shared" si="180"/>
        <v>0</v>
      </c>
      <c r="AS249" s="568">
        <f t="shared" si="177"/>
        <v>0</v>
      </c>
    </row>
    <row r="250" spans="1:45" ht="36.75" customHeight="1">
      <c r="A250" s="311" t="s">
        <v>311</v>
      </c>
      <c r="B250" s="312" t="s">
        <v>312</v>
      </c>
      <c r="C250" s="312" t="s">
        <v>43</v>
      </c>
      <c r="D250" s="312" t="s">
        <v>43</v>
      </c>
      <c r="E250" s="328">
        <f>E251</f>
        <v>0</v>
      </c>
      <c r="F250" s="328">
        <f t="shared" ref="F250:AO250" si="201">F251</f>
        <v>0</v>
      </c>
      <c r="G250" s="328">
        <f t="shared" si="201"/>
        <v>0</v>
      </c>
      <c r="H250" s="328">
        <f t="shared" si="201"/>
        <v>0</v>
      </c>
      <c r="I250" s="328">
        <f t="shared" si="201"/>
        <v>0</v>
      </c>
      <c r="J250" s="328">
        <f t="shared" si="201"/>
        <v>0</v>
      </c>
      <c r="K250" s="328">
        <f t="shared" si="201"/>
        <v>0</v>
      </c>
      <c r="L250" s="328">
        <f t="shared" si="201"/>
        <v>0</v>
      </c>
      <c r="M250" s="328">
        <f t="shared" si="201"/>
        <v>0</v>
      </c>
      <c r="N250" s="328">
        <f t="shared" si="201"/>
        <v>0</v>
      </c>
      <c r="O250" s="328">
        <f t="shared" si="201"/>
        <v>0</v>
      </c>
      <c r="P250" s="328">
        <f t="shared" si="201"/>
        <v>0</v>
      </c>
      <c r="Q250" s="328">
        <f t="shared" si="201"/>
        <v>0</v>
      </c>
      <c r="R250" s="328">
        <f t="shared" si="201"/>
        <v>0</v>
      </c>
      <c r="S250" s="328">
        <f t="shared" si="201"/>
        <v>0</v>
      </c>
      <c r="T250" s="328">
        <f t="shared" si="201"/>
        <v>0</v>
      </c>
      <c r="U250" s="328">
        <f t="shared" si="201"/>
        <v>0</v>
      </c>
      <c r="V250" s="328">
        <f t="shared" si="201"/>
        <v>0</v>
      </c>
      <c r="W250" s="328">
        <f t="shared" si="201"/>
        <v>0</v>
      </c>
      <c r="X250" s="328">
        <f t="shared" si="201"/>
        <v>0</v>
      </c>
      <c r="Y250" s="328">
        <f t="shared" si="201"/>
        <v>0</v>
      </c>
      <c r="Z250" s="328">
        <f t="shared" si="201"/>
        <v>0</v>
      </c>
      <c r="AA250" s="328">
        <f t="shared" si="201"/>
        <v>0</v>
      </c>
      <c r="AB250" s="328">
        <f t="shared" si="201"/>
        <v>0</v>
      </c>
      <c r="AC250" s="328">
        <f t="shared" si="201"/>
        <v>0</v>
      </c>
      <c r="AD250" s="328">
        <f t="shared" si="201"/>
        <v>0</v>
      </c>
      <c r="AE250" s="328">
        <f t="shared" si="201"/>
        <v>0</v>
      </c>
      <c r="AF250" s="328">
        <f t="shared" si="201"/>
        <v>0</v>
      </c>
      <c r="AG250" s="328">
        <f t="shared" si="201"/>
        <v>0</v>
      </c>
      <c r="AH250" s="328">
        <f t="shared" si="201"/>
        <v>0</v>
      </c>
      <c r="AI250" s="328">
        <f t="shared" si="201"/>
        <v>0</v>
      </c>
      <c r="AJ250" s="328">
        <f t="shared" si="201"/>
        <v>0</v>
      </c>
      <c r="AK250" s="328">
        <f t="shared" si="201"/>
        <v>0</v>
      </c>
      <c r="AL250" s="328">
        <f t="shared" si="201"/>
        <v>0</v>
      </c>
      <c r="AM250" s="328">
        <f t="shared" si="201"/>
        <v>0</v>
      </c>
      <c r="AN250" s="328">
        <f t="shared" si="201"/>
        <v>0</v>
      </c>
      <c r="AO250" s="328">
        <f t="shared" si="201"/>
        <v>0</v>
      </c>
      <c r="AP250" s="564">
        <f t="shared" si="178"/>
        <v>0</v>
      </c>
      <c r="AQ250" s="564">
        <f t="shared" si="179"/>
        <v>0</v>
      </c>
      <c r="AR250" s="564">
        <f t="shared" si="180"/>
        <v>0</v>
      </c>
      <c r="AS250" s="568">
        <f t="shared" si="177"/>
        <v>0</v>
      </c>
    </row>
    <row r="251" spans="1:45" ht="64.5" customHeight="1">
      <c r="A251" s="313" t="s">
        <v>313</v>
      </c>
      <c r="B251" s="314" t="s">
        <v>314</v>
      </c>
      <c r="C251" s="314" t="s">
        <v>173</v>
      </c>
      <c r="D251" s="314" t="s">
        <v>43</v>
      </c>
      <c r="E251" s="329">
        <f>E252+E253</f>
        <v>0</v>
      </c>
      <c r="F251" s="329">
        <f t="shared" ref="F251" si="202">F252+F253</f>
        <v>0</v>
      </c>
      <c r="G251" s="329">
        <f t="shared" ref="G251:AO251" si="203">G252+G253</f>
        <v>0</v>
      </c>
      <c r="H251" s="329">
        <f t="shared" si="203"/>
        <v>0</v>
      </c>
      <c r="I251" s="329">
        <f t="shared" si="203"/>
        <v>0</v>
      </c>
      <c r="J251" s="329">
        <f t="shared" si="203"/>
        <v>0</v>
      </c>
      <c r="K251" s="329">
        <f t="shared" si="203"/>
        <v>0</v>
      </c>
      <c r="L251" s="329">
        <f t="shared" si="203"/>
        <v>0</v>
      </c>
      <c r="M251" s="329">
        <f t="shared" si="203"/>
        <v>0</v>
      </c>
      <c r="N251" s="329">
        <f t="shared" si="203"/>
        <v>0</v>
      </c>
      <c r="O251" s="329">
        <f t="shared" si="203"/>
        <v>0</v>
      </c>
      <c r="P251" s="329">
        <f t="shared" si="203"/>
        <v>0</v>
      </c>
      <c r="Q251" s="329">
        <f t="shared" si="203"/>
        <v>0</v>
      </c>
      <c r="R251" s="329">
        <f t="shared" si="203"/>
        <v>0</v>
      </c>
      <c r="S251" s="329">
        <f t="shared" si="203"/>
        <v>0</v>
      </c>
      <c r="T251" s="329">
        <f t="shared" si="203"/>
        <v>0</v>
      </c>
      <c r="U251" s="329">
        <f t="shared" si="203"/>
        <v>0</v>
      </c>
      <c r="V251" s="329">
        <f t="shared" si="203"/>
        <v>0</v>
      </c>
      <c r="W251" s="329">
        <f t="shared" si="203"/>
        <v>0</v>
      </c>
      <c r="X251" s="329">
        <f t="shared" si="203"/>
        <v>0</v>
      </c>
      <c r="Y251" s="329">
        <f t="shared" si="203"/>
        <v>0</v>
      </c>
      <c r="Z251" s="329">
        <f t="shared" si="203"/>
        <v>0</v>
      </c>
      <c r="AA251" s="329">
        <f t="shared" si="203"/>
        <v>0</v>
      </c>
      <c r="AB251" s="329">
        <f t="shared" si="203"/>
        <v>0</v>
      </c>
      <c r="AC251" s="329">
        <f t="shared" si="203"/>
        <v>0</v>
      </c>
      <c r="AD251" s="329">
        <f t="shared" si="203"/>
        <v>0</v>
      </c>
      <c r="AE251" s="329">
        <f t="shared" si="203"/>
        <v>0</v>
      </c>
      <c r="AF251" s="329">
        <f t="shared" si="203"/>
        <v>0</v>
      </c>
      <c r="AG251" s="329">
        <f t="shared" si="203"/>
        <v>0</v>
      </c>
      <c r="AH251" s="329">
        <f t="shared" si="203"/>
        <v>0</v>
      </c>
      <c r="AI251" s="329">
        <f t="shared" si="203"/>
        <v>0</v>
      </c>
      <c r="AJ251" s="329">
        <f t="shared" si="203"/>
        <v>0</v>
      </c>
      <c r="AK251" s="329">
        <f t="shared" si="203"/>
        <v>0</v>
      </c>
      <c r="AL251" s="329">
        <f t="shared" si="203"/>
        <v>0</v>
      </c>
      <c r="AM251" s="329">
        <f t="shared" si="203"/>
        <v>0</v>
      </c>
      <c r="AN251" s="329">
        <f t="shared" si="203"/>
        <v>0</v>
      </c>
      <c r="AO251" s="329">
        <f t="shared" si="203"/>
        <v>0</v>
      </c>
      <c r="AP251" s="564">
        <f t="shared" si="178"/>
        <v>0</v>
      </c>
      <c r="AQ251" s="564">
        <f t="shared" si="179"/>
        <v>0</v>
      </c>
      <c r="AR251" s="564">
        <f t="shared" si="180"/>
        <v>0</v>
      </c>
      <c r="AS251" s="568">
        <f t="shared" si="177"/>
        <v>0</v>
      </c>
    </row>
    <row r="252" spans="1:45" ht="26.25" customHeight="1">
      <c r="A252" s="303" t="s">
        <v>644</v>
      </c>
      <c r="B252" s="304" t="s">
        <v>43</v>
      </c>
      <c r="C252" s="305" t="s">
        <v>173</v>
      </c>
      <c r="D252" s="305" t="s">
        <v>643</v>
      </c>
      <c r="E252" s="326">
        <f>ЦС!E1126</f>
        <v>0</v>
      </c>
      <c r="F252" s="361"/>
      <c r="G252" s="361"/>
      <c r="H252" s="361"/>
      <c r="I252" s="361"/>
      <c r="J252" s="361"/>
      <c r="K252" s="361"/>
      <c r="L252" s="361"/>
      <c r="M252" s="361"/>
      <c r="N252" s="361"/>
      <c r="O252" s="361"/>
      <c r="P252" s="361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  <c r="AA252" s="361"/>
      <c r="AB252" s="361"/>
      <c r="AC252" s="361"/>
      <c r="AD252" s="361"/>
      <c r="AE252" s="361"/>
      <c r="AF252" s="361"/>
      <c r="AG252" s="361"/>
      <c r="AH252" s="361"/>
      <c r="AI252" s="361"/>
      <c r="AJ252" s="361"/>
      <c r="AK252" s="361"/>
      <c r="AL252" s="361"/>
      <c r="AM252" s="361"/>
      <c r="AN252" s="361"/>
      <c r="AO252" s="361"/>
      <c r="AP252" s="564">
        <f t="shared" si="178"/>
        <v>0</v>
      </c>
      <c r="AQ252" s="564">
        <f t="shared" si="179"/>
        <v>0</v>
      </c>
      <c r="AR252" s="564">
        <f t="shared" si="180"/>
        <v>0</v>
      </c>
      <c r="AS252" s="568">
        <f t="shared" si="177"/>
        <v>0</v>
      </c>
    </row>
    <row r="253" spans="1:45" ht="33" customHeight="1">
      <c r="A253" s="303" t="s">
        <v>645</v>
      </c>
      <c r="B253" s="304" t="s">
        <v>43</v>
      </c>
      <c r="C253" s="305" t="s">
        <v>173</v>
      </c>
      <c r="D253" s="305" t="s">
        <v>642</v>
      </c>
      <c r="E253" s="326">
        <f>ЦС!E1135</f>
        <v>0</v>
      </c>
      <c r="F253" s="361"/>
      <c r="G253" s="361"/>
      <c r="H253" s="361"/>
      <c r="I253" s="361"/>
      <c r="J253" s="361"/>
      <c r="K253" s="361"/>
      <c r="L253" s="361"/>
      <c r="M253" s="361"/>
      <c r="N253" s="361"/>
      <c r="O253" s="361"/>
      <c r="P253" s="361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  <c r="AA253" s="361"/>
      <c r="AB253" s="361"/>
      <c r="AC253" s="361"/>
      <c r="AD253" s="361"/>
      <c r="AE253" s="361"/>
      <c r="AF253" s="361"/>
      <c r="AG253" s="361"/>
      <c r="AH253" s="361"/>
      <c r="AI253" s="361"/>
      <c r="AJ253" s="361"/>
      <c r="AK253" s="361"/>
      <c r="AL253" s="361"/>
      <c r="AM253" s="361"/>
      <c r="AN253" s="361"/>
      <c r="AO253" s="361"/>
      <c r="AP253" s="564">
        <f t="shared" si="178"/>
        <v>0</v>
      </c>
      <c r="AQ253" s="564">
        <f t="shared" si="179"/>
        <v>0</v>
      </c>
      <c r="AR253" s="564">
        <f t="shared" si="180"/>
        <v>0</v>
      </c>
      <c r="AS253" s="568">
        <f t="shared" si="177"/>
        <v>0</v>
      </c>
    </row>
    <row r="254" spans="1:45" ht="25.5" customHeight="1">
      <c r="A254" s="311" t="s">
        <v>315</v>
      </c>
      <c r="B254" s="312" t="s">
        <v>316</v>
      </c>
      <c r="C254" s="312" t="s">
        <v>43</v>
      </c>
      <c r="D254" s="312" t="s">
        <v>43</v>
      </c>
      <c r="E254" s="328">
        <f>E257+E262+E278</f>
        <v>0</v>
      </c>
      <c r="F254" s="328">
        <f t="shared" ref="F254" si="204">F257+F262+F278</f>
        <v>0</v>
      </c>
      <c r="G254" s="328">
        <f t="shared" ref="G254:AO254" si="205">G257+G262+G278</f>
        <v>0</v>
      </c>
      <c r="H254" s="328">
        <f t="shared" si="205"/>
        <v>0</v>
      </c>
      <c r="I254" s="328">
        <f t="shared" si="205"/>
        <v>0</v>
      </c>
      <c r="J254" s="328">
        <f t="shared" si="205"/>
        <v>0</v>
      </c>
      <c r="K254" s="328">
        <f t="shared" si="205"/>
        <v>0</v>
      </c>
      <c r="L254" s="328">
        <f t="shared" si="205"/>
        <v>0</v>
      </c>
      <c r="M254" s="328">
        <f t="shared" si="205"/>
        <v>0</v>
      </c>
      <c r="N254" s="328">
        <f t="shared" si="205"/>
        <v>0</v>
      </c>
      <c r="O254" s="328">
        <f t="shared" si="205"/>
        <v>0</v>
      </c>
      <c r="P254" s="328">
        <f t="shared" si="205"/>
        <v>0</v>
      </c>
      <c r="Q254" s="328">
        <f t="shared" si="205"/>
        <v>0</v>
      </c>
      <c r="R254" s="328">
        <f t="shared" si="205"/>
        <v>0</v>
      </c>
      <c r="S254" s="328">
        <f t="shared" si="205"/>
        <v>0</v>
      </c>
      <c r="T254" s="328">
        <f t="shared" si="205"/>
        <v>0</v>
      </c>
      <c r="U254" s="328">
        <f t="shared" si="205"/>
        <v>0</v>
      </c>
      <c r="V254" s="328">
        <f t="shared" si="205"/>
        <v>0</v>
      </c>
      <c r="W254" s="328">
        <f t="shared" si="205"/>
        <v>0</v>
      </c>
      <c r="X254" s="328">
        <f t="shared" si="205"/>
        <v>0</v>
      </c>
      <c r="Y254" s="328">
        <f t="shared" si="205"/>
        <v>0</v>
      </c>
      <c r="Z254" s="328">
        <f t="shared" si="205"/>
        <v>0</v>
      </c>
      <c r="AA254" s="328">
        <f t="shared" si="205"/>
        <v>0</v>
      </c>
      <c r="AB254" s="328">
        <f t="shared" si="205"/>
        <v>0</v>
      </c>
      <c r="AC254" s="328">
        <f t="shared" si="205"/>
        <v>0</v>
      </c>
      <c r="AD254" s="328">
        <f t="shared" si="205"/>
        <v>0</v>
      </c>
      <c r="AE254" s="328">
        <f t="shared" si="205"/>
        <v>0</v>
      </c>
      <c r="AF254" s="328">
        <f t="shared" si="205"/>
        <v>0</v>
      </c>
      <c r="AG254" s="328">
        <f t="shared" si="205"/>
        <v>0</v>
      </c>
      <c r="AH254" s="328">
        <f t="shared" si="205"/>
        <v>0</v>
      </c>
      <c r="AI254" s="328">
        <f t="shared" si="205"/>
        <v>0</v>
      </c>
      <c r="AJ254" s="328">
        <f t="shared" si="205"/>
        <v>0</v>
      </c>
      <c r="AK254" s="328">
        <f t="shared" si="205"/>
        <v>0</v>
      </c>
      <c r="AL254" s="328">
        <f t="shared" si="205"/>
        <v>0</v>
      </c>
      <c r="AM254" s="328">
        <f t="shared" si="205"/>
        <v>0</v>
      </c>
      <c r="AN254" s="328">
        <f t="shared" si="205"/>
        <v>0</v>
      </c>
      <c r="AO254" s="328">
        <f t="shared" si="205"/>
        <v>0</v>
      </c>
      <c r="AP254" s="564">
        <f t="shared" si="178"/>
        <v>0</v>
      </c>
      <c r="AQ254" s="564">
        <f t="shared" si="179"/>
        <v>0</v>
      </c>
      <c r="AR254" s="564">
        <f t="shared" si="180"/>
        <v>0</v>
      </c>
      <c r="AS254" s="568">
        <f t="shared" si="177"/>
        <v>0</v>
      </c>
    </row>
    <row r="255" spans="1:45" ht="46.8" hidden="1">
      <c r="A255" s="303" t="s">
        <v>317</v>
      </c>
      <c r="B255" s="304" t="s">
        <v>318</v>
      </c>
      <c r="C255" s="305" t="s">
        <v>319</v>
      </c>
      <c r="D255" s="305" t="s">
        <v>43</v>
      </c>
      <c r="E255" s="326" t="e">
        <f>#REF!+#REF!</f>
        <v>#REF!</v>
      </c>
      <c r="F255" s="326" t="e">
        <f>#REF!+#REF!</f>
        <v>#REF!</v>
      </c>
      <c r="G255" s="326" t="e">
        <f>#REF!+#REF!</f>
        <v>#REF!</v>
      </c>
      <c r="H255" s="326" t="e">
        <f>#REF!+#REF!</f>
        <v>#REF!</v>
      </c>
      <c r="I255" s="326" t="e">
        <f>#REF!+#REF!</f>
        <v>#REF!</v>
      </c>
      <c r="J255" s="326" t="e">
        <f>#REF!+#REF!</f>
        <v>#REF!</v>
      </c>
      <c r="K255" s="326" t="e">
        <f>#REF!+#REF!</f>
        <v>#REF!</v>
      </c>
      <c r="L255" s="326" t="e">
        <f>#REF!+#REF!</f>
        <v>#REF!</v>
      </c>
      <c r="M255" s="326" t="e">
        <f>#REF!+#REF!</f>
        <v>#REF!</v>
      </c>
      <c r="N255" s="326" t="e">
        <f>#REF!+#REF!</f>
        <v>#REF!</v>
      </c>
      <c r="O255" s="326" t="e">
        <f>#REF!+#REF!</f>
        <v>#REF!</v>
      </c>
      <c r="P255" s="326" t="e">
        <f>#REF!+#REF!</f>
        <v>#REF!</v>
      </c>
      <c r="Q255" s="326" t="e">
        <f>#REF!+#REF!</f>
        <v>#REF!</v>
      </c>
      <c r="R255" s="326" t="e">
        <f>#REF!+#REF!</f>
        <v>#REF!</v>
      </c>
      <c r="S255" s="326" t="e">
        <f>#REF!+#REF!</f>
        <v>#REF!</v>
      </c>
      <c r="T255" s="326" t="e">
        <f>#REF!+#REF!</f>
        <v>#REF!</v>
      </c>
      <c r="U255" s="326" t="e">
        <f>#REF!+#REF!</f>
        <v>#REF!</v>
      </c>
      <c r="V255" s="326" t="e">
        <f>#REF!+#REF!</f>
        <v>#REF!</v>
      </c>
      <c r="W255" s="326" t="e">
        <f>#REF!+#REF!</f>
        <v>#REF!</v>
      </c>
      <c r="X255" s="326" t="e">
        <f>#REF!+#REF!</f>
        <v>#REF!</v>
      </c>
      <c r="Y255" s="326" t="e">
        <f>#REF!+#REF!</f>
        <v>#REF!</v>
      </c>
      <c r="Z255" s="326" t="e">
        <f>#REF!+#REF!</f>
        <v>#REF!</v>
      </c>
      <c r="AA255" s="326" t="e">
        <f>#REF!+#REF!</f>
        <v>#REF!</v>
      </c>
      <c r="AB255" s="326" t="e">
        <f>#REF!+#REF!</f>
        <v>#REF!</v>
      </c>
      <c r="AC255" s="326" t="e">
        <f>#REF!+#REF!</f>
        <v>#REF!</v>
      </c>
      <c r="AD255" s="326" t="e">
        <f>#REF!+#REF!</f>
        <v>#REF!</v>
      </c>
      <c r="AE255" s="326" t="e">
        <f>#REF!+#REF!</f>
        <v>#REF!</v>
      </c>
      <c r="AF255" s="326" t="e">
        <f>#REF!+#REF!</f>
        <v>#REF!</v>
      </c>
      <c r="AG255" s="326" t="e">
        <f>#REF!+#REF!</f>
        <v>#REF!</v>
      </c>
      <c r="AH255" s="326" t="e">
        <f>#REF!+#REF!</f>
        <v>#REF!</v>
      </c>
      <c r="AI255" s="326" t="e">
        <f>#REF!+#REF!</f>
        <v>#REF!</v>
      </c>
      <c r="AJ255" s="326" t="e">
        <f>#REF!+#REF!</f>
        <v>#REF!</v>
      </c>
      <c r="AK255" s="326" t="e">
        <f>#REF!+#REF!</f>
        <v>#REF!</v>
      </c>
      <c r="AL255" s="326" t="e">
        <f>#REF!+#REF!</f>
        <v>#REF!</v>
      </c>
      <c r="AM255" s="326" t="e">
        <f>#REF!+#REF!</f>
        <v>#REF!</v>
      </c>
      <c r="AN255" s="326" t="e">
        <f>#REF!+#REF!</f>
        <v>#REF!</v>
      </c>
      <c r="AO255" s="326" t="e">
        <f>#REF!+#REF!</f>
        <v>#REF!</v>
      </c>
      <c r="AP255" s="564" t="e">
        <f t="shared" si="178"/>
        <v>#REF!</v>
      </c>
      <c r="AQ255" s="564" t="e">
        <f t="shared" si="179"/>
        <v>#REF!</v>
      </c>
      <c r="AR255" s="564" t="e">
        <f t="shared" si="180"/>
        <v>#REF!</v>
      </c>
      <c r="AS255" s="568" t="e">
        <f t="shared" si="177"/>
        <v>#REF!</v>
      </c>
    </row>
    <row r="256" spans="1:45" ht="31.2" hidden="1">
      <c r="A256" s="303" t="s">
        <v>320</v>
      </c>
      <c r="B256" s="304" t="s">
        <v>321</v>
      </c>
      <c r="C256" s="305" t="s">
        <v>185</v>
      </c>
      <c r="D256" s="305" t="s">
        <v>43</v>
      </c>
      <c r="E256" s="326" t="e">
        <f>#REF!+#REF!</f>
        <v>#REF!</v>
      </c>
      <c r="F256" s="326" t="e">
        <f>#REF!+#REF!</f>
        <v>#REF!</v>
      </c>
      <c r="G256" s="326" t="e">
        <f>#REF!+#REF!</f>
        <v>#REF!</v>
      </c>
      <c r="H256" s="326" t="e">
        <f>#REF!+#REF!</f>
        <v>#REF!</v>
      </c>
      <c r="I256" s="326" t="e">
        <f>#REF!+#REF!</f>
        <v>#REF!</v>
      </c>
      <c r="J256" s="326" t="e">
        <f>#REF!+#REF!</f>
        <v>#REF!</v>
      </c>
      <c r="K256" s="326" t="e">
        <f>#REF!+#REF!</f>
        <v>#REF!</v>
      </c>
      <c r="L256" s="326" t="e">
        <f>#REF!+#REF!</f>
        <v>#REF!</v>
      </c>
      <c r="M256" s="326" t="e">
        <f>#REF!+#REF!</f>
        <v>#REF!</v>
      </c>
      <c r="N256" s="326" t="e">
        <f>#REF!+#REF!</f>
        <v>#REF!</v>
      </c>
      <c r="O256" s="326" t="e">
        <f>#REF!+#REF!</f>
        <v>#REF!</v>
      </c>
      <c r="P256" s="326" t="e">
        <f>#REF!+#REF!</f>
        <v>#REF!</v>
      </c>
      <c r="Q256" s="326" t="e">
        <f>#REF!+#REF!</f>
        <v>#REF!</v>
      </c>
      <c r="R256" s="326" t="e">
        <f>#REF!+#REF!</f>
        <v>#REF!</v>
      </c>
      <c r="S256" s="326" t="e">
        <f>#REF!+#REF!</f>
        <v>#REF!</v>
      </c>
      <c r="T256" s="326" t="e">
        <f>#REF!+#REF!</f>
        <v>#REF!</v>
      </c>
      <c r="U256" s="326" t="e">
        <f>#REF!+#REF!</f>
        <v>#REF!</v>
      </c>
      <c r="V256" s="326" t="e">
        <f>#REF!+#REF!</f>
        <v>#REF!</v>
      </c>
      <c r="W256" s="326" t="e">
        <f>#REF!+#REF!</f>
        <v>#REF!</v>
      </c>
      <c r="X256" s="326" t="e">
        <f>#REF!+#REF!</f>
        <v>#REF!</v>
      </c>
      <c r="Y256" s="326" t="e">
        <f>#REF!+#REF!</f>
        <v>#REF!</v>
      </c>
      <c r="Z256" s="326" t="e">
        <f>#REF!+#REF!</f>
        <v>#REF!</v>
      </c>
      <c r="AA256" s="326" t="e">
        <f>#REF!+#REF!</f>
        <v>#REF!</v>
      </c>
      <c r="AB256" s="326" t="e">
        <f>#REF!+#REF!</f>
        <v>#REF!</v>
      </c>
      <c r="AC256" s="326" t="e">
        <f>#REF!+#REF!</f>
        <v>#REF!</v>
      </c>
      <c r="AD256" s="326" t="e">
        <f>#REF!+#REF!</f>
        <v>#REF!</v>
      </c>
      <c r="AE256" s="326" t="e">
        <f>#REF!+#REF!</f>
        <v>#REF!</v>
      </c>
      <c r="AF256" s="326" t="e">
        <f>#REF!+#REF!</f>
        <v>#REF!</v>
      </c>
      <c r="AG256" s="326" t="e">
        <f>#REF!+#REF!</f>
        <v>#REF!</v>
      </c>
      <c r="AH256" s="326" t="e">
        <f>#REF!+#REF!</f>
        <v>#REF!</v>
      </c>
      <c r="AI256" s="326" t="e">
        <f>#REF!+#REF!</f>
        <v>#REF!</v>
      </c>
      <c r="AJ256" s="326" t="e">
        <f>#REF!+#REF!</f>
        <v>#REF!</v>
      </c>
      <c r="AK256" s="326" t="e">
        <f>#REF!+#REF!</f>
        <v>#REF!</v>
      </c>
      <c r="AL256" s="326" t="e">
        <f>#REF!+#REF!</f>
        <v>#REF!</v>
      </c>
      <c r="AM256" s="326" t="e">
        <f>#REF!+#REF!</f>
        <v>#REF!</v>
      </c>
      <c r="AN256" s="326" t="e">
        <f>#REF!+#REF!</f>
        <v>#REF!</v>
      </c>
      <c r="AO256" s="326" t="e">
        <f>#REF!+#REF!</f>
        <v>#REF!</v>
      </c>
      <c r="AP256" s="564" t="e">
        <f t="shared" si="178"/>
        <v>#REF!</v>
      </c>
      <c r="AQ256" s="564" t="e">
        <f t="shared" si="179"/>
        <v>#REF!</v>
      </c>
      <c r="AR256" s="564" t="e">
        <f t="shared" si="180"/>
        <v>#REF!</v>
      </c>
      <c r="AS256" s="568" t="e">
        <f t="shared" si="177"/>
        <v>#REF!</v>
      </c>
    </row>
    <row r="257" spans="1:45" ht="46.8">
      <c r="A257" s="313" t="s">
        <v>322</v>
      </c>
      <c r="B257" s="314" t="s">
        <v>323</v>
      </c>
      <c r="C257" s="314" t="s">
        <v>160</v>
      </c>
      <c r="D257" s="314" t="s">
        <v>43</v>
      </c>
      <c r="E257" s="329">
        <f>E258+E259+E260+E261</f>
        <v>0</v>
      </c>
      <c r="F257" s="329">
        <f t="shared" ref="F257" si="206">F258+F259+F260+F261</f>
        <v>0</v>
      </c>
      <c r="G257" s="329">
        <f t="shared" ref="G257:AO257" si="207">G258+G259+G260+G261</f>
        <v>0</v>
      </c>
      <c r="H257" s="329">
        <f t="shared" si="207"/>
        <v>0</v>
      </c>
      <c r="I257" s="329">
        <f t="shared" si="207"/>
        <v>0</v>
      </c>
      <c r="J257" s="329">
        <f t="shared" si="207"/>
        <v>0</v>
      </c>
      <c r="K257" s="329">
        <f t="shared" si="207"/>
        <v>0</v>
      </c>
      <c r="L257" s="329">
        <f t="shared" si="207"/>
        <v>0</v>
      </c>
      <c r="M257" s="329">
        <f t="shared" si="207"/>
        <v>0</v>
      </c>
      <c r="N257" s="329">
        <f t="shared" si="207"/>
        <v>0</v>
      </c>
      <c r="O257" s="329">
        <f t="shared" si="207"/>
        <v>0</v>
      </c>
      <c r="P257" s="329">
        <f t="shared" si="207"/>
        <v>0</v>
      </c>
      <c r="Q257" s="329">
        <f t="shared" si="207"/>
        <v>0</v>
      </c>
      <c r="R257" s="329">
        <f t="shared" si="207"/>
        <v>0</v>
      </c>
      <c r="S257" s="329">
        <f t="shared" si="207"/>
        <v>0</v>
      </c>
      <c r="T257" s="329">
        <f t="shared" si="207"/>
        <v>0</v>
      </c>
      <c r="U257" s="329">
        <f t="shared" si="207"/>
        <v>0</v>
      </c>
      <c r="V257" s="329">
        <f t="shared" si="207"/>
        <v>0</v>
      </c>
      <c r="W257" s="329">
        <f t="shared" si="207"/>
        <v>0</v>
      </c>
      <c r="X257" s="329">
        <f t="shared" si="207"/>
        <v>0</v>
      </c>
      <c r="Y257" s="329">
        <f t="shared" si="207"/>
        <v>0</v>
      </c>
      <c r="Z257" s="329">
        <f t="shared" si="207"/>
        <v>0</v>
      </c>
      <c r="AA257" s="329">
        <f t="shared" si="207"/>
        <v>0</v>
      </c>
      <c r="AB257" s="329">
        <f t="shared" si="207"/>
        <v>0</v>
      </c>
      <c r="AC257" s="329">
        <f t="shared" si="207"/>
        <v>0</v>
      </c>
      <c r="AD257" s="329">
        <f t="shared" si="207"/>
        <v>0</v>
      </c>
      <c r="AE257" s="329">
        <f t="shared" si="207"/>
        <v>0</v>
      </c>
      <c r="AF257" s="329">
        <f t="shared" si="207"/>
        <v>0</v>
      </c>
      <c r="AG257" s="329">
        <f t="shared" si="207"/>
        <v>0</v>
      </c>
      <c r="AH257" s="329">
        <f t="shared" si="207"/>
        <v>0</v>
      </c>
      <c r="AI257" s="329">
        <f t="shared" si="207"/>
        <v>0</v>
      </c>
      <c r="AJ257" s="329">
        <f t="shared" si="207"/>
        <v>0</v>
      </c>
      <c r="AK257" s="329">
        <f t="shared" si="207"/>
        <v>0</v>
      </c>
      <c r="AL257" s="329">
        <f t="shared" si="207"/>
        <v>0</v>
      </c>
      <c r="AM257" s="329">
        <f t="shared" si="207"/>
        <v>0</v>
      </c>
      <c r="AN257" s="329">
        <f t="shared" si="207"/>
        <v>0</v>
      </c>
      <c r="AO257" s="329">
        <f t="shared" si="207"/>
        <v>0</v>
      </c>
      <c r="AP257" s="564">
        <f t="shared" si="178"/>
        <v>0</v>
      </c>
      <c r="AQ257" s="564">
        <f t="shared" si="179"/>
        <v>0</v>
      </c>
      <c r="AR257" s="564">
        <f t="shared" si="180"/>
        <v>0</v>
      </c>
      <c r="AS257" s="568">
        <f t="shared" si="177"/>
        <v>0</v>
      </c>
    </row>
    <row r="258" spans="1:45" ht="21" customHeight="1">
      <c r="A258" s="302" t="s">
        <v>646</v>
      </c>
      <c r="B258" s="304" t="s">
        <v>43</v>
      </c>
      <c r="C258" s="305" t="s">
        <v>160</v>
      </c>
      <c r="D258" s="305" t="s">
        <v>647</v>
      </c>
      <c r="E258" s="326">
        <f>ЦС!E1148</f>
        <v>0</v>
      </c>
      <c r="F258" s="361"/>
      <c r="G258" s="361"/>
      <c r="H258" s="361"/>
      <c r="I258" s="361"/>
      <c r="J258" s="361"/>
      <c r="K258" s="361"/>
      <c r="L258" s="361"/>
      <c r="M258" s="361"/>
      <c r="N258" s="361"/>
      <c r="O258" s="361"/>
      <c r="P258" s="361"/>
      <c r="Q258" s="361"/>
      <c r="R258" s="361"/>
      <c r="S258" s="361"/>
      <c r="T258" s="361"/>
      <c r="U258" s="361"/>
      <c r="V258" s="361"/>
      <c r="W258" s="361"/>
      <c r="X258" s="361"/>
      <c r="Y258" s="361"/>
      <c r="Z258" s="361"/>
      <c r="AA258" s="361"/>
      <c r="AB258" s="361"/>
      <c r="AC258" s="361"/>
      <c r="AD258" s="361"/>
      <c r="AE258" s="361"/>
      <c r="AF258" s="361"/>
      <c r="AG258" s="361"/>
      <c r="AH258" s="361"/>
      <c r="AI258" s="361"/>
      <c r="AJ258" s="361"/>
      <c r="AK258" s="361"/>
      <c r="AL258" s="361"/>
      <c r="AM258" s="361"/>
      <c r="AN258" s="361"/>
      <c r="AO258" s="361"/>
      <c r="AP258" s="564">
        <f t="shared" si="178"/>
        <v>0</v>
      </c>
      <c r="AQ258" s="564">
        <f t="shared" si="179"/>
        <v>0</v>
      </c>
      <c r="AR258" s="564">
        <f t="shared" si="180"/>
        <v>0</v>
      </c>
      <c r="AS258" s="568">
        <f t="shared" si="177"/>
        <v>0</v>
      </c>
    </row>
    <row r="259" spans="1:45" ht="21" customHeight="1">
      <c r="A259" s="303" t="s">
        <v>39</v>
      </c>
      <c r="B259" s="304" t="s">
        <v>43</v>
      </c>
      <c r="C259" s="305" t="s">
        <v>160</v>
      </c>
      <c r="D259" s="305" t="s">
        <v>56</v>
      </c>
      <c r="E259" s="326">
        <f>ЦС!D1157</f>
        <v>0</v>
      </c>
      <c r="F259" s="361"/>
      <c r="G259" s="361"/>
      <c r="H259" s="361"/>
      <c r="I259" s="361"/>
      <c r="J259" s="361"/>
      <c r="K259" s="361"/>
      <c r="L259" s="361"/>
      <c r="M259" s="361"/>
      <c r="N259" s="361"/>
      <c r="O259" s="361"/>
      <c r="P259" s="361"/>
      <c r="Q259" s="361"/>
      <c r="R259" s="361"/>
      <c r="S259" s="361"/>
      <c r="T259" s="361"/>
      <c r="U259" s="361"/>
      <c r="V259" s="361"/>
      <c r="W259" s="361"/>
      <c r="X259" s="361"/>
      <c r="Y259" s="361"/>
      <c r="Z259" s="361"/>
      <c r="AA259" s="361"/>
      <c r="AB259" s="361"/>
      <c r="AC259" s="361"/>
      <c r="AD259" s="361"/>
      <c r="AE259" s="361"/>
      <c r="AF259" s="361"/>
      <c r="AG259" s="361"/>
      <c r="AH259" s="361"/>
      <c r="AI259" s="361"/>
      <c r="AJ259" s="361"/>
      <c r="AK259" s="361"/>
      <c r="AL259" s="361"/>
      <c r="AM259" s="361"/>
      <c r="AN259" s="361"/>
      <c r="AO259" s="361"/>
      <c r="AP259" s="564">
        <f t="shared" si="178"/>
        <v>0</v>
      </c>
      <c r="AQ259" s="564">
        <f t="shared" si="179"/>
        <v>0</v>
      </c>
      <c r="AR259" s="564">
        <f t="shared" si="180"/>
        <v>0</v>
      </c>
      <c r="AS259" s="568">
        <f t="shared" si="177"/>
        <v>0</v>
      </c>
    </row>
    <row r="260" spans="1:45" ht="24.75" customHeight="1">
      <c r="A260" s="303" t="s">
        <v>179</v>
      </c>
      <c r="B260" s="304" t="s">
        <v>43</v>
      </c>
      <c r="C260" s="305" t="s">
        <v>160</v>
      </c>
      <c r="D260" s="305" t="s">
        <v>648</v>
      </c>
      <c r="E260" s="326">
        <f>ЦС!D1166</f>
        <v>0</v>
      </c>
      <c r="F260" s="361"/>
      <c r="G260" s="361"/>
      <c r="H260" s="361"/>
      <c r="I260" s="361"/>
      <c r="J260" s="361"/>
      <c r="K260" s="361"/>
      <c r="L260" s="361"/>
      <c r="M260" s="361"/>
      <c r="N260" s="361"/>
      <c r="O260" s="361"/>
      <c r="P260" s="361"/>
      <c r="Q260" s="361"/>
      <c r="R260" s="361"/>
      <c r="S260" s="361"/>
      <c r="T260" s="361"/>
      <c r="U260" s="361"/>
      <c r="V260" s="361"/>
      <c r="W260" s="361"/>
      <c r="X260" s="361"/>
      <c r="Y260" s="361"/>
      <c r="Z260" s="361"/>
      <c r="AA260" s="361"/>
      <c r="AB260" s="361"/>
      <c r="AC260" s="361"/>
      <c r="AD260" s="361"/>
      <c r="AE260" s="361"/>
      <c r="AF260" s="361"/>
      <c r="AG260" s="361"/>
      <c r="AH260" s="361"/>
      <c r="AI260" s="361"/>
      <c r="AJ260" s="361"/>
      <c r="AK260" s="361"/>
      <c r="AL260" s="361"/>
      <c r="AM260" s="361"/>
      <c r="AN260" s="361"/>
      <c r="AO260" s="361"/>
      <c r="AP260" s="564">
        <f t="shared" si="178"/>
        <v>0</v>
      </c>
      <c r="AQ260" s="564">
        <f t="shared" si="179"/>
        <v>0</v>
      </c>
      <c r="AR260" s="564">
        <f t="shared" si="180"/>
        <v>0</v>
      </c>
      <c r="AS260" s="568">
        <f t="shared" si="177"/>
        <v>0</v>
      </c>
    </row>
    <row r="261" spans="1:45" ht="31.2">
      <c r="A261" s="303" t="s">
        <v>650</v>
      </c>
      <c r="B261" s="304" t="s">
        <v>43</v>
      </c>
      <c r="C261" s="305" t="s">
        <v>160</v>
      </c>
      <c r="D261" s="305" t="s">
        <v>649</v>
      </c>
      <c r="E261" s="326">
        <f>ЦС!F1175</f>
        <v>0</v>
      </c>
      <c r="F261" s="361"/>
      <c r="G261" s="361"/>
      <c r="H261" s="361"/>
      <c r="I261" s="361"/>
      <c r="J261" s="361"/>
      <c r="K261" s="361"/>
      <c r="L261" s="361"/>
      <c r="M261" s="361"/>
      <c r="N261" s="361"/>
      <c r="O261" s="361"/>
      <c r="P261" s="361"/>
      <c r="Q261" s="361"/>
      <c r="R261" s="361"/>
      <c r="S261" s="361"/>
      <c r="T261" s="361"/>
      <c r="U261" s="361"/>
      <c r="V261" s="361"/>
      <c r="W261" s="361"/>
      <c r="X261" s="361"/>
      <c r="Y261" s="361"/>
      <c r="Z261" s="361"/>
      <c r="AA261" s="361"/>
      <c r="AB261" s="361"/>
      <c r="AC261" s="361"/>
      <c r="AD261" s="361"/>
      <c r="AE261" s="361"/>
      <c r="AF261" s="361"/>
      <c r="AG261" s="361"/>
      <c r="AH261" s="361"/>
      <c r="AI261" s="361"/>
      <c r="AJ261" s="361"/>
      <c r="AK261" s="361"/>
      <c r="AL261" s="361"/>
      <c r="AM261" s="361"/>
      <c r="AN261" s="361"/>
      <c r="AO261" s="361"/>
      <c r="AP261" s="564">
        <f t="shared" si="178"/>
        <v>0</v>
      </c>
      <c r="AQ261" s="564">
        <f t="shared" si="179"/>
        <v>0</v>
      </c>
      <c r="AR261" s="564">
        <f t="shared" si="180"/>
        <v>0</v>
      </c>
      <c r="AS261" s="568">
        <f t="shared" si="177"/>
        <v>0</v>
      </c>
    </row>
    <row r="262" spans="1:45" ht="30" customHeight="1">
      <c r="A262" s="313" t="s">
        <v>324</v>
      </c>
      <c r="B262" s="314" t="s">
        <v>325</v>
      </c>
      <c r="C262" s="314" t="s">
        <v>159</v>
      </c>
      <c r="D262" s="314" t="s">
        <v>43</v>
      </c>
      <c r="E262" s="329">
        <f>SUM(E263:E277)</f>
        <v>0</v>
      </c>
      <c r="F262" s="329">
        <f t="shared" ref="F262:AO262" si="208">SUM(F263:F277)</f>
        <v>0</v>
      </c>
      <c r="G262" s="329">
        <f t="shared" si="208"/>
        <v>0</v>
      </c>
      <c r="H262" s="329">
        <f t="shared" si="208"/>
        <v>0</v>
      </c>
      <c r="I262" s="329">
        <f t="shared" si="208"/>
        <v>0</v>
      </c>
      <c r="J262" s="329">
        <f t="shared" si="208"/>
        <v>0</v>
      </c>
      <c r="K262" s="329">
        <f t="shared" si="208"/>
        <v>0</v>
      </c>
      <c r="L262" s="329">
        <f t="shared" si="208"/>
        <v>0</v>
      </c>
      <c r="M262" s="329">
        <f t="shared" si="208"/>
        <v>0</v>
      </c>
      <c r="N262" s="329">
        <f t="shared" si="208"/>
        <v>0</v>
      </c>
      <c r="O262" s="329">
        <f t="shared" si="208"/>
        <v>0</v>
      </c>
      <c r="P262" s="329">
        <f t="shared" si="208"/>
        <v>0</v>
      </c>
      <c r="Q262" s="329">
        <f t="shared" si="208"/>
        <v>0</v>
      </c>
      <c r="R262" s="329">
        <f t="shared" si="208"/>
        <v>0</v>
      </c>
      <c r="S262" s="329">
        <f t="shared" si="208"/>
        <v>0</v>
      </c>
      <c r="T262" s="329">
        <f t="shared" si="208"/>
        <v>0</v>
      </c>
      <c r="U262" s="329">
        <f t="shared" si="208"/>
        <v>0</v>
      </c>
      <c r="V262" s="329">
        <f t="shared" si="208"/>
        <v>0</v>
      </c>
      <c r="W262" s="329">
        <f t="shared" si="208"/>
        <v>0</v>
      </c>
      <c r="X262" s="329">
        <f t="shared" si="208"/>
        <v>0</v>
      </c>
      <c r="Y262" s="329">
        <f t="shared" si="208"/>
        <v>0</v>
      </c>
      <c r="Z262" s="329">
        <f t="shared" si="208"/>
        <v>0</v>
      </c>
      <c r="AA262" s="329">
        <f t="shared" si="208"/>
        <v>0</v>
      </c>
      <c r="AB262" s="329">
        <f t="shared" si="208"/>
        <v>0</v>
      </c>
      <c r="AC262" s="329">
        <f t="shared" si="208"/>
        <v>0</v>
      </c>
      <c r="AD262" s="329">
        <f t="shared" si="208"/>
        <v>0</v>
      </c>
      <c r="AE262" s="329">
        <f t="shared" si="208"/>
        <v>0</v>
      </c>
      <c r="AF262" s="329">
        <f t="shared" si="208"/>
        <v>0</v>
      </c>
      <c r="AG262" s="329">
        <f t="shared" si="208"/>
        <v>0</v>
      </c>
      <c r="AH262" s="329">
        <f t="shared" si="208"/>
        <v>0</v>
      </c>
      <c r="AI262" s="329">
        <f t="shared" si="208"/>
        <v>0</v>
      </c>
      <c r="AJ262" s="329">
        <f t="shared" si="208"/>
        <v>0</v>
      </c>
      <c r="AK262" s="329">
        <f t="shared" si="208"/>
        <v>0</v>
      </c>
      <c r="AL262" s="329">
        <f t="shared" si="208"/>
        <v>0</v>
      </c>
      <c r="AM262" s="329">
        <f t="shared" si="208"/>
        <v>0</v>
      </c>
      <c r="AN262" s="329">
        <f t="shared" si="208"/>
        <v>0</v>
      </c>
      <c r="AO262" s="329">
        <f t="shared" si="208"/>
        <v>0</v>
      </c>
      <c r="AP262" s="564">
        <f t="shared" si="178"/>
        <v>0</v>
      </c>
      <c r="AQ262" s="564">
        <f t="shared" si="179"/>
        <v>0</v>
      </c>
      <c r="AR262" s="564">
        <f t="shared" si="180"/>
        <v>0</v>
      </c>
      <c r="AS262" s="568">
        <f t="shared" si="177"/>
        <v>0</v>
      </c>
    </row>
    <row r="263" spans="1:45">
      <c r="A263" s="302" t="s">
        <v>38</v>
      </c>
      <c r="B263" s="304" t="s">
        <v>43</v>
      </c>
      <c r="C263" s="305" t="s">
        <v>159</v>
      </c>
      <c r="D263" s="305" t="s">
        <v>62</v>
      </c>
      <c r="E263" s="326">
        <f>ЦС!F1190</f>
        <v>0</v>
      </c>
      <c r="F263" s="361"/>
      <c r="G263" s="361"/>
      <c r="H263" s="361"/>
      <c r="I263" s="361"/>
      <c r="J263" s="361"/>
      <c r="K263" s="361"/>
      <c r="L263" s="361"/>
      <c r="M263" s="361"/>
      <c r="N263" s="361"/>
      <c r="O263" s="361"/>
      <c r="P263" s="361"/>
      <c r="Q263" s="361"/>
      <c r="R263" s="361"/>
      <c r="S263" s="361"/>
      <c r="T263" s="361"/>
      <c r="U263" s="361"/>
      <c r="V263" s="361"/>
      <c r="W263" s="361"/>
      <c r="X263" s="361"/>
      <c r="Y263" s="361"/>
      <c r="Z263" s="361"/>
      <c r="AA263" s="361"/>
      <c r="AB263" s="361"/>
      <c r="AC263" s="361"/>
      <c r="AD263" s="361"/>
      <c r="AE263" s="361"/>
      <c r="AF263" s="361"/>
      <c r="AG263" s="361"/>
      <c r="AH263" s="361"/>
      <c r="AI263" s="361"/>
      <c r="AJ263" s="361"/>
      <c r="AK263" s="361"/>
      <c r="AL263" s="361"/>
      <c r="AM263" s="361"/>
      <c r="AN263" s="361"/>
      <c r="AO263" s="361"/>
      <c r="AP263" s="564">
        <f t="shared" si="178"/>
        <v>0</v>
      </c>
      <c r="AQ263" s="564">
        <f t="shared" si="179"/>
        <v>0</v>
      </c>
      <c r="AR263" s="564">
        <f t="shared" si="180"/>
        <v>0</v>
      </c>
      <c r="AS263" s="568">
        <f t="shared" si="177"/>
        <v>0</v>
      </c>
    </row>
    <row r="264" spans="1:45">
      <c r="A264" s="303" t="s">
        <v>651</v>
      </c>
      <c r="B264" s="304" t="s">
        <v>43</v>
      </c>
      <c r="C264" s="305" t="s">
        <v>159</v>
      </c>
      <c r="D264" s="305" t="s">
        <v>63</v>
      </c>
      <c r="E264" s="326">
        <f>ЦС!F1198</f>
        <v>0</v>
      </c>
      <c r="F264" s="361"/>
      <c r="G264" s="361"/>
      <c r="H264" s="361"/>
      <c r="I264" s="361"/>
      <c r="J264" s="361"/>
      <c r="K264" s="361"/>
      <c r="L264" s="361"/>
      <c r="M264" s="361"/>
      <c r="N264" s="361"/>
      <c r="O264" s="361"/>
      <c r="P264" s="361"/>
      <c r="Q264" s="361"/>
      <c r="R264" s="361"/>
      <c r="S264" s="361"/>
      <c r="T264" s="361"/>
      <c r="U264" s="361"/>
      <c r="V264" s="361"/>
      <c r="W264" s="361"/>
      <c r="X264" s="361"/>
      <c r="Y264" s="361"/>
      <c r="Z264" s="361"/>
      <c r="AA264" s="361"/>
      <c r="AB264" s="361"/>
      <c r="AC264" s="361"/>
      <c r="AD264" s="361"/>
      <c r="AE264" s="361"/>
      <c r="AF264" s="361"/>
      <c r="AG264" s="361"/>
      <c r="AH264" s="361"/>
      <c r="AI264" s="361"/>
      <c r="AJ264" s="361"/>
      <c r="AK264" s="361"/>
      <c r="AL264" s="361"/>
      <c r="AM264" s="361"/>
      <c r="AN264" s="361"/>
      <c r="AO264" s="361"/>
      <c r="AP264" s="564">
        <f t="shared" si="178"/>
        <v>0</v>
      </c>
      <c r="AQ264" s="564">
        <f t="shared" si="179"/>
        <v>0</v>
      </c>
      <c r="AR264" s="564">
        <f t="shared" si="180"/>
        <v>0</v>
      </c>
      <c r="AS264" s="568">
        <f t="shared" si="177"/>
        <v>0</v>
      </c>
    </row>
    <row r="265" spans="1:45">
      <c r="A265" s="303" t="s">
        <v>652</v>
      </c>
      <c r="B265" s="304" t="s">
        <v>43</v>
      </c>
      <c r="C265" s="305" t="s">
        <v>159</v>
      </c>
      <c r="D265" s="305" t="s">
        <v>653</v>
      </c>
      <c r="E265" s="326">
        <f>ЦС!F1208</f>
        <v>0</v>
      </c>
      <c r="F265" s="361"/>
      <c r="G265" s="361"/>
      <c r="H265" s="361"/>
      <c r="I265" s="361"/>
      <c r="J265" s="361"/>
      <c r="K265" s="361"/>
      <c r="L265" s="361"/>
      <c r="M265" s="361"/>
      <c r="N265" s="361"/>
      <c r="O265" s="361"/>
      <c r="P265" s="361"/>
      <c r="Q265" s="361"/>
      <c r="R265" s="361"/>
      <c r="S265" s="361"/>
      <c r="T265" s="361"/>
      <c r="U265" s="361"/>
      <c r="V265" s="361"/>
      <c r="W265" s="361"/>
      <c r="X265" s="361"/>
      <c r="Y265" s="361"/>
      <c r="Z265" s="361"/>
      <c r="AA265" s="361"/>
      <c r="AB265" s="361"/>
      <c r="AC265" s="361"/>
      <c r="AD265" s="361"/>
      <c r="AE265" s="361"/>
      <c r="AF265" s="361"/>
      <c r="AG265" s="361"/>
      <c r="AH265" s="361"/>
      <c r="AI265" s="361"/>
      <c r="AJ265" s="361"/>
      <c r="AK265" s="361"/>
      <c r="AL265" s="361"/>
      <c r="AM265" s="361"/>
      <c r="AN265" s="361"/>
      <c r="AO265" s="361"/>
      <c r="AP265" s="564">
        <f t="shared" si="178"/>
        <v>0</v>
      </c>
      <c r="AQ265" s="564">
        <f t="shared" si="179"/>
        <v>0</v>
      </c>
      <c r="AR265" s="564">
        <f t="shared" si="180"/>
        <v>0</v>
      </c>
      <c r="AS265" s="568">
        <f t="shared" si="177"/>
        <v>0</v>
      </c>
    </row>
    <row r="266" spans="1:45">
      <c r="A266" s="302" t="s">
        <v>646</v>
      </c>
      <c r="B266" s="304" t="s">
        <v>43</v>
      </c>
      <c r="C266" s="305" t="s">
        <v>159</v>
      </c>
      <c r="D266" s="305" t="s">
        <v>647</v>
      </c>
      <c r="E266" s="326">
        <f>ЦС!E1219</f>
        <v>0</v>
      </c>
      <c r="F266" s="361"/>
      <c r="G266" s="361"/>
      <c r="H266" s="361"/>
      <c r="I266" s="361"/>
      <c r="J266" s="361"/>
      <c r="K266" s="361"/>
      <c r="L266" s="361"/>
      <c r="M266" s="361"/>
      <c r="N266" s="361"/>
      <c r="O266" s="361"/>
      <c r="P266" s="361"/>
      <c r="Q266" s="361"/>
      <c r="R266" s="361"/>
      <c r="S266" s="361"/>
      <c r="T266" s="361"/>
      <c r="U266" s="361"/>
      <c r="V266" s="361"/>
      <c r="W266" s="363"/>
      <c r="X266" s="361"/>
      <c r="Y266" s="361"/>
      <c r="Z266" s="363"/>
      <c r="AA266" s="361"/>
      <c r="AB266" s="361"/>
      <c r="AC266" s="361"/>
      <c r="AD266" s="361"/>
      <c r="AE266" s="361"/>
      <c r="AF266" s="361"/>
      <c r="AG266" s="361"/>
      <c r="AH266" s="361"/>
      <c r="AI266" s="361"/>
      <c r="AJ266" s="361"/>
      <c r="AK266" s="361"/>
      <c r="AL266" s="361"/>
      <c r="AM266" s="361"/>
      <c r="AN266" s="361"/>
      <c r="AO266" s="361"/>
      <c r="AP266" s="564">
        <f t="shared" si="178"/>
        <v>0</v>
      </c>
      <c r="AQ266" s="564">
        <f t="shared" si="179"/>
        <v>0</v>
      </c>
      <c r="AR266" s="564">
        <f t="shared" si="180"/>
        <v>0</v>
      </c>
      <c r="AS266" s="568">
        <f t="shared" si="177"/>
        <v>0</v>
      </c>
    </row>
    <row r="267" spans="1:45">
      <c r="A267" s="303" t="s">
        <v>39</v>
      </c>
      <c r="B267" s="304" t="s">
        <v>43</v>
      </c>
      <c r="C267" s="305" t="s">
        <v>159</v>
      </c>
      <c r="D267" s="305" t="s">
        <v>56</v>
      </c>
      <c r="E267" s="326">
        <f>ЦС!D1230</f>
        <v>0</v>
      </c>
      <c r="F267" s="361"/>
      <c r="G267" s="361"/>
      <c r="H267" s="361"/>
      <c r="I267" s="361"/>
      <c r="J267" s="361"/>
      <c r="K267" s="361"/>
      <c r="L267" s="361"/>
      <c r="M267" s="361"/>
      <c r="N267" s="361"/>
      <c r="O267" s="361"/>
      <c r="P267" s="361"/>
      <c r="Q267" s="361"/>
      <c r="R267" s="361"/>
      <c r="S267" s="361"/>
      <c r="T267" s="361"/>
      <c r="U267" s="363"/>
      <c r="V267" s="361"/>
      <c r="W267" s="361"/>
      <c r="X267" s="361"/>
      <c r="Y267" s="361"/>
      <c r="Z267" s="361"/>
      <c r="AA267" s="361"/>
      <c r="AB267" s="361"/>
      <c r="AC267" s="361"/>
      <c r="AD267" s="361"/>
      <c r="AE267" s="361"/>
      <c r="AF267" s="361"/>
      <c r="AG267" s="361"/>
      <c r="AH267" s="361"/>
      <c r="AI267" s="361"/>
      <c r="AJ267" s="361"/>
      <c r="AK267" s="361"/>
      <c r="AL267" s="361"/>
      <c r="AM267" s="363"/>
      <c r="AN267" s="361"/>
      <c r="AO267" s="361"/>
      <c r="AP267" s="564">
        <f t="shared" si="178"/>
        <v>0</v>
      </c>
      <c r="AQ267" s="564">
        <f t="shared" si="179"/>
        <v>0</v>
      </c>
      <c r="AR267" s="564">
        <f t="shared" si="180"/>
        <v>0</v>
      </c>
      <c r="AS267" s="568">
        <f t="shared" si="177"/>
        <v>0</v>
      </c>
    </row>
    <row r="268" spans="1:45">
      <c r="A268" s="303" t="s">
        <v>178</v>
      </c>
      <c r="B268" s="304" t="s">
        <v>43</v>
      </c>
      <c r="C268" s="305" t="s">
        <v>159</v>
      </c>
      <c r="D268" s="305" t="s">
        <v>654</v>
      </c>
      <c r="E268" s="326">
        <f>ЦС!D1239</f>
        <v>0</v>
      </c>
      <c r="F268" s="361"/>
      <c r="G268" s="361"/>
      <c r="H268" s="361"/>
      <c r="I268" s="361"/>
      <c r="J268" s="361"/>
      <c r="K268" s="361"/>
      <c r="L268" s="361"/>
      <c r="M268" s="361"/>
      <c r="N268" s="361"/>
      <c r="O268" s="361"/>
      <c r="P268" s="361"/>
      <c r="Q268" s="361"/>
      <c r="R268" s="361"/>
      <c r="S268" s="361"/>
      <c r="T268" s="361"/>
      <c r="U268" s="361"/>
      <c r="V268" s="361"/>
      <c r="W268" s="361"/>
      <c r="X268" s="361"/>
      <c r="Y268" s="361"/>
      <c r="Z268" s="361"/>
      <c r="AA268" s="361"/>
      <c r="AB268" s="361"/>
      <c r="AC268" s="361"/>
      <c r="AD268" s="361"/>
      <c r="AE268" s="361"/>
      <c r="AF268" s="361"/>
      <c r="AG268" s="361"/>
      <c r="AH268" s="361"/>
      <c r="AI268" s="361"/>
      <c r="AJ268" s="361"/>
      <c r="AK268" s="361"/>
      <c r="AL268" s="361"/>
      <c r="AM268" s="361"/>
      <c r="AN268" s="361"/>
      <c r="AO268" s="361"/>
      <c r="AP268" s="564">
        <f t="shared" si="178"/>
        <v>0</v>
      </c>
      <c r="AQ268" s="564">
        <f t="shared" si="179"/>
        <v>0</v>
      </c>
      <c r="AR268" s="564">
        <f t="shared" si="180"/>
        <v>0</v>
      </c>
      <c r="AS268" s="568">
        <f t="shared" si="177"/>
        <v>0</v>
      </c>
    </row>
    <row r="269" spans="1:45">
      <c r="A269" s="303" t="s">
        <v>655</v>
      </c>
      <c r="B269" s="304" t="s">
        <v>43</v>
      </c>
      <c r="C269" s="305" t="s">
        <v>159</v>
      </c>
      <c r="D269" s="305" t="s">
        <v>30</v>
      </c>
      <c r="E269" s="326">
        <f>ЦС!E1247</f>
        <v>0</v>
      </c>
      <c r="F269" s="361"/>
      <c r="G269" s="361"/>
      <c r="H269" s="361"/>
      <c r="I269" s="361"/>
      <c r="J269" s="361"/>
      <c r="K269" s="361"/>
      <c r="L269" s="361"/>
      <c r="M269" s="361"/>
      <c r="N269" s="361"/>
      <c r="O269" s="361"/>
      <c r="P269" s="361"/>
      <c r="Q269" s="361"/>
      <c r="R269" s="361"/>
      <c r="S269" s="361"/>
      <c r="T269" s="361"/>
      <c r="U269" s="361"/>
      <c r="V269" s="361"/>
      <c r="W269" s="361"/>
      <c r="X269" s="361"/>
      <c r="Y269" s="361"/>
      <c r="Z269" s="361"/>
      <c r="AA269" s="361"/>
      <c r="AB269" s="361"/>
      <c r="AC269" s="361"/>
      <c r="AD269" s="361"/>
      <c r="AE269" s="361"/>
      <c r="AF269" s="361"/>
      <c r="AG269" s="361"/>
      <c r="AH269" s="361"/>
      <c r="AI269" s="361"/>
      <c r="AJ269" s="361"/>
      <c r="AK269" s="361"/>
      <c r="AL269" s="361"/>
      <c r="AM269" s="361"/>
      <c r="AN269" s="363"/>
      <c r="AO269" s="361"/>
      <c r="AP269" s="564">
        <f t="shared" si="178"/>
        <v>0</v>
      </c>
      <c r="AQ269" s="564">
        <f t="shared" si="179"/>
        <v>0</v>
      </c>
      <c r="AR269" s="564">
        <f t="shared" si="180"/>
        <v>0</v>
      </c>
      <c r="AS269" s="568">
        <f t="shared" si="177"/>
        <v>0</v>
      </c>
    </row>
    <row r="270" spans="1:45" ht="31.2">
      <c r="A270" s="303" t="s">
        <v>656</v>
      </c>
      <c r="B270" s="304" t="s">
        <v>43</v>
      </c>
      <c r="C270" s="305" t="s">
        <v>159</v>
      </c>
      <c r="D270" s="305" t="s">
        <v>657</v>
      </c>
      <c r="E270" s="326">
        <f>ЦС!F1257</f>
        <v>0</v>
      </c>
      <c r="F270" s="361"/>
      <c r="G270" s="361"/>
      <c r="H270" s="361"/>
      <c r="I270" s="361"/>
      <c r="J270" s="361"/>
      <c r="K270" s="361"/>
      <c r="L270" s="361"/>
      <c r="M270" s="361"/>
      <c r="N270" s="361"/>
      <c r="O270" s="361"/>
      <c r="P270" s="361"/>
      <c r="Q270" s="361"/>
      <c r="R270" s="361"/>
      <c r="S270" s="361"/>
      <c r="T270" s="361"/>
      <c r="U270" s="361"/>
      <c r="V270" s="361"/>
      <c r="W270" s="361"/>
      <c r="X270" s="361"/>
      <c r="Y270" s="361"/>
      <c r="Z270" s="361"/>
      <c r="AA270" s="361"/>
      <c r="AB270" s="361"/>
      <c r="AC270" s="361"/>
      <c r="AD270" s="361"/>
      <c r="AE270" s="361"/>
      <c r="AF270" s="361"/>
      <c r="AG270" s="361"/>
      <c r="AH270" s="361"/>
      <c r="AI270" s="361"/>
      <c r="AJ270" s="363"/>
      <c r="AK270" s="361"/>
      <c r="AL270" s="361"/>
      <c r="AM270" s="361"/>
      <c r="AN270" s="361"/>
      <c r="AO270" s="361"/>
      <c r="AP270" s="564">
        <f t="shared" si="178"/>
        <v>0</v>
      </c>
      <c r="AQ270" s="564">
        <f t="shared" si="179"/>
        <v>0</v>
      </c>
      <c r="AR270" s="564">
        <f t="shared" si="180"/>
        <v>0</v>
      </c>
      <c r="AS270" s="568">
        <f t="shared" si="177"/>
        <v>0</v>
      </c>
    </row>
    <row r="271" spans="1:45">
      <c r="A271" s="318" t="s">
        <v>180</v>
      </c>
      <c r="B271" s="304" t="s">
        <v>43</v>
      </c>
      <c r="C271" s="305" t="s">
        <v>159</v>
      </c>
      <c r="D271" s="305" t="s">
        <v>184</v>
      </c>
      <c r="E271" s="326">
        <f>ЦС!E1275</f>
        <v>0</v>
      </c>
      <c r="F271" s="363"/>
      <c r="G271" s="363"/>
      <c r="H271" s="361"/>
      <c r="I271" s="361"/>
      <c r="J271" s="361"/>
      <c r="K271" s="361"/>
      <c r="L271" s="361"/>
      <c r="M271" s="361"/>
      <c r="N271" s="361"/>
      <c r="O271" s="361"/>
      <c r="P271" s="361"/>
      <c r="Q271" s="361"/>
      <c r="R271" s="361"/>
      <c r="S271" s="361"/>
      <c r="T271" s="361"/>
      <c r="U271" s="361"/>
      <c r="V271" s="361"/>
      <c r="W271" s="361"/>
      <c r="X271" s="363"/>
      <c r="Y271" s="363"/>
      <c r="Z271" s="363"/>
      <c r="AA271" s="361"/>
      <c r="AB271" s="361"/>
      <c r="AC271" s="361"/>
      <c r="AD271" s="361"/>
      <c r="AE271" s="361"/>
      <c r="AF271" s="361"/>
      <c r="AG271" s="361"/>
      <c r="AH271" s="361"/>
      <c r="AI271" s="361"/>
      <c r="AJ271" s="361"/>
      <c r="AK271" s="361"/>
      <c r="AL271" s="361"/>
      <c r="AM271" s="361"/>
      <c r="AN271" s="361"/>
      <c r="AO271" s="361"/>
      <c r="AP271" s="564">
        <f t="shared" si="178"/>
        <v>0</v>
      </c>
      <c r="AQ271" s="564">
        <f t="shared" si="179"/>
        <v>0</v>
      </c>
      <c r="AR271" s="564">
        <f t="shared" si="180"/>
        <v>0</v>
      </c>
      <c r="AS271" s="568">
        <f t="shared" si="177"/>
        <v>0</v>
      </c>
    </row>
    <row r="272" spans="1:45">
      <c r="A272" s="318" t="s">
        <v>181</v>
      </c>
      <c r="B272" s="304" t="s">
        <v>43</v>
      </c>
      <c r="C272" s="305" t="s">
        <v>159</v>
      </c>
      <c r="D272" s="305" t="s">
        <v>658</v>
      </c>
      <c r="E272" s="326">
        <f>ЦС!F1285</f>
        <v>0</v>
      </c>
      <c r="F272" s="361"/>
      <c r="G272" s="361"/>
      <c r="H272" s="361"/>
      <c r="I272" s="361"/>
      <c r="J272" s="361"/>
      <c r="K272" s="361"/>
      <c r="L272" s="361"/>
      <c r="M272" s="361"/>
      <c r="N272" s="361"/>
      <c r="O272" s="361"/>
      <c r="P272" s="361"/>
      <c r="Q272" s="361"/>
      <c r="R272" s="361"/>
      <c r="S272" s="361"/>
      <c r="T272" s="361"/>
      <c r="U272" s="361"/>
      <c r="V272" s="361"/>
      <c r="W272" s="361"/>
      <c r="X272" s="361"/>
      <c r="Y272" s="361"/>
      <c r="Z272" s="361"/>
      <c r="AA272" s="361"/>
      <c r="AB272" s="361"/>
      <c r="AC272" s="361"/>
      <c r="AD272" s="361"/>
      <c r="AE272" s="361"/>
      <c r="AF272" s="361"/>
      <c r="AG272" s="361"/>
      <c r="AH272" s="361"/>
      <c r="AI272" s="361"/>
      <c r="AJ272" s="361"/>
      <c r="AK272" s="361"/>
      <c r="AL272" s="361"/>
      <c r="AM272" s="361"/>
      <c r="AN272" s="361"/>
      <c r="AO272" s="361"/>
      <c r="AP272" s="564">
        <f t="shared" si="178"/>
        <v>0</v>
      </c>
      <c r="AQ272" s="564">
        <f t="shared" si="179"/>
        <v>0</v>
      </c>
      <c r="AR272" s="564">
        <f t="shared" si="180"/>
        <v>0</v>
      </c>
      <c r="AS272" s="568">
        <f t="shared" ref="AS272:AS293" si="209">E272-SUM(F272:AO272)</f>
        <v>0</v>
      </c>
    </row>
    <row r="273" spans="1:45">
      <c r="A273" s="318" t="s">
        <v>182</v>
      </c>
      <c r="B273" s="304" t="s">
        <v>43</v>
      </c>
      <c r="C273" s="305" t="s">
        <v>159</v>
      </c>
      <c r="D273" s="305" t="s">
        <v>659</v>
      </c>
      <c r="E273" s="326">
        <f>ЦС!F1294</f>
        <v>0</v>
      </c>
      <c r="F273" s="361"/>
      <c r="G273" s="361"/>
      <c r="H273" s="361"/>
      <c r="I273" s="361"/>
      <c r="J273" s="361"/>
      <c r="K273" s="361"/>
      <c r="L273" s="361"/>
      <c r="M273" s="361"/>
      <c r="N273" s="361"/>
      <c r="O273" s="361"/>
      <c r="P273" s="361"/>
      <c r="Q273" s="361"/>
      <c r="R273" s="361"/>
      <c r="S273" s="361"/>
      <c r="T273" s="361"/>
      <c r="U273" s="361"/>
      <c r="V273" s="361"/>
      <c r="W273" s="361"/>
      <c r="X273" s="361"/>
      <c r="Y273" s="361"/>
      <c r="Z273" s="361"/>
      <c r="AA273" s="361"/>
      <c r="AB273" s="361"/>
      <c r="AC273" s="361"/>
      <c r="AD273" s="361"/>
      <c r="AE273" s="361"/>
      <c r="AF273" s="361"/>
      <c r="AG273" s="361"/>
      <c r="AH273" s="361"/>
      <c r="AI273" s="361"/>
      <c r="AJ273" s="361"/>
      <c r="AK273" s="361"/>
      <c r="AL273" s="361"/>
      <c r="AM273" s="361"/>
      <c r="AN273" s="361"/>
      <c r="AO273" s="361"/>
      <c r="AP273" s="564">
        <f t="shared" si="178"/>
        <v>0</v>
      </c>
      <c r="AQ273" s="564">
        <f t="shared" si="179"/>
        <v>0</v>
      </c>
      <c r="AR273" s="564">
        <f t="shared" si="180"/>
        <v>0</v>
      </c>
      <c r="AS273" s="568">
        <f t="shared" si="209"/>
        <v>0</v>
      </c>
    </row>
    <row r="274" spans="1:45">
      <c r="A274" s="318" t="s">
        <v>183</v>
      </c>
      <c r="B274" s="304" t="s">
        <v>43</v>
      </c>
      <c r="C274" s="305" t="s">
        <v>159</v>
      </c>
      <c r="D274" s="305" t="s">
        <v>660</v>
      </c>
      <c r="E274" s="326">
        <f>ЦС!F1303</f>
        <v>0</v>
      </c>
      <c r="F274" s="361"/>
      <c r="G274" s="361"/>
      <c r="H274" s="361"/>
      <c r="I274" s="361"/>
      <c r="J274" s="361"/>
      <c r="K274" s="361"/>
      <c r="L274" s="361"/>
      <c r="M274" s="361"/>
      <c r="N274" s="361"/>
      <c r="O274" s="361"/>
      <c r="P274" s="361"/>
      <c r="Q274" s="361"/>
      <c r="R274" s="361"/>
      <c r="S274" s="361"/>
      <c r="T274" s="361"/>
      <c r="U274" s="361"/>
      <c r="V274" s="361"/>
      <c r="W274" s="361"/>
      <c r="X274" s="361"/>
      <c r="Y274" s="361"/>
      <c r="Z274" s="361"/>
      <c r="AA274" s="361"/>
      <c r="AB274" s="361"/>
      <c r="AC274" s="361"/>
      <c r="AD274" s="361"/>
      <c r="AE274" s="361"/>
      <c r="AF274" s="361"/>
      <c r="AG274" s="361"/>
      <c r="AH274" s="361"/>
      <c r="AI274" s="361"/>
      <c r="AJ274" s="361"/>
      <c r="AK274" s="361"/>
      <c r="AL274" s="361"/>
      <c r="AM274" s="361"/>
      <c r="AN274" s="361"/>
      <c r="AO274" s="361"/>
      <c r="AP274" s="564">
        <f t="shared" si="178"/>
        <v>0</v>
      </c>
      <c r="AQ274" s="564">
        <f t="shared" si="179"/>
        <v>0</v>
      </c>
      <c r="AR274" s="564">
        <f t="shared" si="180"/>
        <v>0</v>
      </c>
      <c r="AS274" s="568">
        <f t="shared" si="209"/>
        <v>0</v>
      </c>
    </row>
    <row r="275" spans="1:45">
      <c r="A275" s="318" t="s">
        <v>661</v>
      </c>
      <c r="B275" s="304" t="s">
        <v>43</v>
      </c>
      <c r="C275" s="305" t="s">
        <v>159</v>
      </c>
      <c r="D275" s="305" t="s">
        <v>662</v>
      </c>
      <c r="E275" s="326">
        <f>ЦС!F1315</f>
        <v>0</v>
      </c>
      <c r="F275" s="361"/>
      <c r="G275" s="361"/>
      <c r="H275" s="361"/>
      <c r="I275" s="361"/>
      <c r="J275" s="361"/>
      <c r="K275" s="361"/>
      <c r="L275" s="361"/>
      <c r="M275" s="361"/>
      <c r="N275" s="361"/>
      <c r="O275" s="361"/>
      <c r="P275" s="361"/>
      <c r="Q275" s="361"/>
      <c r="R275" s="361"/>
      <c r="S275" s="361"/>
      <c r="T275" s="361"/>
      <c r="U275" s="363"/>
      <c r="V275" s="361"/>
      <c r="W275" s="361"/>
      <c r="X275" s="361"/>
      <c r="Y275" s="361"/>
      <c r="Z275" s="361"/>
      <c r="AA275" s="361"/>
      <c r="AB275" s="361"/>
      <c r="AC275" s="361"/>
      <c r="AD275" s="361"/>
      <c r="AE275" s="361"/>
      <c r="AF275" s="361"/>
      <c r="AG275" s="361"/>
      <c r="AH275" s="361"/>
      <c r="AI275" s="361"/>
      <c r="AJ275" s="361"/>
      <c r="AK275" s="361"/>
      <c r="AL275" s="361"/>
      <c r="AM275" s="361"/>
      <c r="AN275" s="361"/>
      <c r="AO275" s="361"/>
      <c r="AP275" s="564">
        <f t="shared" si="178"/>
        <v>0</v>
      </c>
      <c r="AQ275" s="564">
        <f t="shared" si="179"/>
        <v>0</v>
      </c>
      <c r="AR275" s="564">
        <f t="shared" si="180"/>
        <v>0</v>
      </c>
      <c r="AS275" s="568">
        <f t="shared" si="209"/>
        <v>0</v>
      </c>
    </row>
    <row r="276" spans="1:45" ht="31.2">
      <c r="A276" s="318" t="s">
        <v>663</v>
      </c>
      <c r="B276" s="304" t="s">
        <v>43</v>
      </c>
      <c r="C276" s="305" t="s">
        <v>159</v>
      </c>
      <c r="D276" s="305" t="s">
        <v>664</v>
      </c>
      <c r="E276" s="326">
        <f>ЦС!E1325</f>
        <v>0</v>
      </c>
      <c r="F276" s="361"/>
      <c r="G276" s="361"/>
      <c r="H276" s="361"/>
      <c r="I276" s="361"/>
      <c r="J276" s="361"/>
      <c r="K276" s="361"/>
      <c r="L276" s="361"/>
      <c r="M276" s="361"/>
      <c r="N276" s="361"/>
      <c r="O276" s="361"/>
      <c r="P276" s="361"/>
      <c r="Q276" s="361"/>
      <c r="R276" s="361"/>
      <c r="S276" s="361"/>
      <c r="T276" s="361"/>
      <c r="U276" s="361"/>
      <c r="V276" s="361"/>
      <c r="W276" s="361"/>
      <c r="X276" s="361"/>
      <c r="Y276" s="361"/>
      <c r="Z276" s="361"/>
      <c r="AA276" s="361"/>
      <c r="AB276" s="361"/>
      <c r="AC276" s="361"/>
      <c r="AD276" s="361"/>
      <c r="AE276" s="361"/>
      <c r="AF276" s="361"/>
      <c r="AG276" s="361"/>
      <c r="AH276" s="361"/>
      <c r="AI276" s="361"/>
      <c r="AJ276" s="361"/>
      <c r="AK276" s="361"/>
      <c r="AL276" s="361"/>
      <c r="AM276" s="361"/>
      <c r="AN276" s="361"/>
      <c r="AO276" s="361"/>
      <c r="AP276" s="564">
        <f t="shared" ref="AP276:AP293" si="210">SUM(U276:X276)</f>
        <v>0</v>
      </c>
      <c r="AQ276" s="564">
        <f t="shared" ref="AQ276:AQ293" si="211">SUM(F276:S276)</f>
        <v>0</v>
      </c>
      <c r="AR276" s="564">
        <f t="shared" ref="AR276:AR293" si="212">SUM(Z276:AO276)</f>
        <v>0</v>
      </c>
      <c r="AS276" s="568">
        <f t="shared" si="209"/>
        <v>0</v>
      </c>
    </row>
    <row r="277" spans="1:45">
      <c r="A277" s="318" t="s">
        <v>665</v>
      </c>
      <c r="B277" s="304" t="s">
        <v>43</v>
      </c>
      <c r="C277" s="305" t="s">
        <v>159</v>
      </c>
      <c r="D277" s="305" t="s">
        <v>293</v>
      </c>
      <c r="E277" s="326">
        <f>ЦС!D1336</f>
        <v>0</v>
      </c>
      <c r="F277" s="361"/>
      <c r="G277" s="361"/>
      <c r="H277" s="361"/>
      <c r="I277" s="361"/>
      <c r="J277" s="361"/>
      <c r="K277" s="361"/>
      <c r="L277" s="361"/>
      <c r="M277" s="361"/>
      <c r="N277" s="361"/>
      <c r="O277" s="361"/>
      <c r="P277" s="361"/>
      <c r="Q277" s="361"/>
      <c r="R277" s="361"/>
      <c r="S277" s="361"/>
      <c r="T277" s="361"/>
      <c r="U277" s="361"/>
      <c r="V277" s="361"/>
      <c r="W277" s="361"/>
      <c r="X277" s="361"/>
      <c r="Y277" s="361"/>
      <c r="Z277" s="361"/>
      <c r="AA277" s="361"/>
      <c r="AB277" s="361"/>
      <c r="AC277" s="361"/>
      <c r="AD277" s="361"/>
      <c r="AE277" s="361"/>
      <c r="AF277" s="361"/>
      <c r="AG277" s="361"/>
      <c r="AH277" s="361"/>
      <c r="AI277" s="361"/>
      <c r="AJ277" s="361"/>
      <c r="AK277" s="361"/>
      <c r="AL277" s="361"/>
      <c r="AM277" s="361"/>
      <c r="AN277" s="361"/>
      <c r="AO277" s="361"/>
      <c r="AP277" s="564">
        <f t="shared" si="210"/>
        <v>0</v>
      </c>
      <c r="AQ277" s="564">
        <f t="shared" si="211"/>
        <v>0</v>
      </c>
      <c r="AR277" s="564">
        <f t="shared" si="212"/>
        <v>0</v>
      </c>
      <c r="AS277" s="568">
        <f t="shared" si="209"/>
        <v>0</v>
      </c>
    </row>
    <row r="278" spans="1:45" ht="31.2">
      <c r="A278" s="313" t="s">
        <v>327</v>
      </c>
      <c r="B278" s="314" t="s">
        <v>328</v>
      </c>
      <c r="C278" s="314" t="s">
        <v>61</v>
      </c>
      <c r="D278" s="314" t="s">
        <v>43</v>
      </c>
      <c r="E278" s="329">
        <f>E279+E280</f>
        <v>0</v>
      </c>
      <c r="F278" s="329">
        <f t="shared" ref="F278:AO278" si="213">F279+F280</f>
        <v>0</v>
      </c>
      <c r="G278" s="329">
        <f t="shared" si="213"/>
        <v>0</v>
      </c>
      <c r="H278" s="329">
        <f t="shared" si="213"/>
        <v>0</v>
      </c>
      <c r="I278" s="329">
        <f t="shared" si="213"/>
        <v>0</v>
      </c>
      <c r="J278" s="329">
        <f t="shared" si="213"/>
        <v>0</v>
      </c>
      <c r="K278" s="329">
        <f t="shared" si="213"/>
        <v>0</v>
      </c>
      <c r="L278" s="329">
        <f t="shared" si="213"/>
        <v>0</v>
      </c>
      <c r="M278" s="329">
        <f t="shared" si="213"/>
        <v>0</v>
      </c>
      <c r="N278" s="329">
        <f t="shared" si="213"/>
        <v>0</v>
      </c>
      <c r="O278" s="329">
        <f t="shared" si="213"/>
        <v>0</v>
      </c>
      <c r="P278" s="329">
        <f t="shared" si="213"/>
        <v>0</v>
      </c>
      <c r="Q278" s="329">
        <f t="shared" si="213"/>
        <v>0</v>
      </c>
      <c r="R278" s="329">
        <f t="shared" si="213"/>
        <v>0</v>
      </c>
      <c r="S278" s="329">
        <f t="shared" si="213"/>
        <v>0</v>
      </c>
      <c r="T278" s="329">
        <f t="shared" si="213"/>
        <v>0</v>
      </c>
      <c r="U278" s="329">
        <f t="shared" si="213"/>
        <v>0</v>
      </c>
      <c r="V278" s="329">
        <f t="shared" si="213"/>
        <v>0</v>
      </c>
      <c r="W278" s="329">
        <f t="shared" si="213"/>
        <v>0</v>
      </c>
      <c r="X278" s="329">
        <f t="shared" si="213"/>
        <v>0</v>
      </c>
      <c r="Y278" s="329">
        <f t="shared" si="213"/>
        <v>0</v>
      </c>
      <c r="Z278" s="329">
        <f t="shared" si="213"/>
        <v>0</v>
      </c>
      <c r="AA278" s="329">
        <f t="shared" si="213"/>
        <v>0</v>
      </c>
      <c r="AB278" s="329">
        <f t="shared" si="213"/>
        <v>0</v>
      </c>
      <c r="AC278" s="329">
        <f t="shared" si="213"/>
        <v>0</v>
      </c>
      <c r="AD278" s="329">
        <f t="shared" si="213"/>
        <v>0</v>
      </c>
      <c r="AE278" s="329">
        <f t="shared" si="213"/>
        <v>0</v>
      </c>
      <c r="AF278" s="329">
        <f t="shared" si="213"/>
        <v>0</v>
      </c>
      <c r="AG278" s="329">
        <f t="shared" si="213"/>
        <v>0</v>
      </c>
      <c r="AH278" s="329">
        <f t="shared" si="213"/>
        <v>0</v>
      </c>
      <c r="AI278" s="329">
        <f t="shared" si="213"/>
        <v>0</v>
      </c>
      <c r="AJ278" s="329">
        <f t="shared" si="213"/>
        <v>0</v>
      </c>
      <c r="AK278" s="329">
        <f t="shared" si="213"/>
        <v>0</v>
      </c>
      <c r="AL278" s="329">
        <f t="shared" si="213"/>
        <v>0</v>
      </c>
      <c r="AM278" s="329">
        <f t="shared" si="213"/>
        <v>0</v>
      </c>
      <c r="AN278" s="329">
        <f t="shared" si="213"/>
        <v>0</v>
      </c>
      <c r="AO278" s="329">
        <f t="shared" si="213"/>
        <v>0</v>
      </c>
      <c r="AP278" s="564">
        <f t="shared" si="210"/>
        <v>0</v>
      </c>
      <c r="AQ278" s="564">
        <f t="shared" si="211"/>
        <v>0</v>
      </c>
      <c r="AR278" s="564">
        <f t="shared" si="212"/>
        <v>0</v>
      </c>
      <c r="AS278" s="568">
        <f t="shared" si="209"/>
        <v>0</v>
      </c>
    </row>
    <row r="279" spans="1:45" ht="19.5" customHeight="1">
      <c r="A279" s="303" t="s">
        <v>39</v>
      </c>
      <c r="B279" s="304" t="s">
        <v>43</v>
      </c>
      <c r="C279" s="305" t="s">
        <v>61</v>
      </c>
      <c r="D279" s="305" t="s">
        <v>56</v>
      </c>
      <c r="E279" s="326">
        <f>ЦС!D1345</f>
        <v>0</v>
      </c>
      <c r="F279" s="361"/>
      <c r="G279" s="363"/>
      <c r="H279" s="361"/>
      <c r="I279" s="361"/>
      <c r="J279" s="361"/>
      <c r="K279" s="361"/>
      <c r="L279" s="361"/>
      <c r="M279" s="361"/>
      <c r="N279" s="361"/>
      <c r="O279" s="361"/>
      <c r="P279" s="361"/>
      <c r="Q279" s="361"/>
      <c r="R279" s="361"/>
      <c r="S279" s="361"/>
      <c r="T279" s="361"/>
      <c r="U279" s="361"/>
      <c r="V279" s="361"/>
      <c r="W279" s="361"/>
      <c r="X279" s="361"/>
      <c r="Y279" s="361"/>
      <c r="Z279" s="361"/>
      <c r="AA279" s="361"/>
      <c r="AB279" s="361"/>
      <c r="AC279" s="361"/>
      <c r="AD279" s="361"/>
      <c r="AE279" s="361"/>
      <c r="AF279" s="361"/>
      <c r="AG279" s="361"/>
      <c r="AH279" s="361"/>
      <c r="AI279" s="361"/>
      <c r="AJ279" s="361"/>
      <c r="AK279" s="361"/>
      <c r="AL279" s="361"/>
      <c r="AM279" s="361"/>
      <c r="AN279" s="361"/>
      <c r="AO279" s="361"/>
      <c r="AP279" s="564">
        <f t="shared" si="210"/>
        <v>0</v>
      </c>
      <c r="AQ279" s="564">
        <f t="shared" si="211"/>
        <v>0</v>
      </c>
      <c r="AR279" s="564">
        <f t="shared" si="212"/>
        <v>0</v>
      </c>
      <c r="AS279" s="568">
        <f t="shared" si="209"/>
        <v>0</v>
      </c>
    </row>
    <row r="280" spans="1:45" ht="21" customHeight="1">
      <c r="A280" s="318" t="s">
        <v>180</v>
      </c>
      <c r="B280" s="304" t="s">
        <v>43</v>
      </c>
      <c r="C280" s="305" t="s">
        <v>61</v>
      </c>
      <c r="D280" s="305" t="s">
        <v>184</v>
      </c>
      <c r="E280" s="326">
        <f>ЦС!F1352</f>
        <v>0</v>
      </c>
      <c r="F280" s="361"/>
      <c r="G280" s="361"/>
      <c r="H280" s="361"/>
      <c r="I280" s="361"/>
      <c r="J280" s="361"/>
      <c r="K280" s="361"/>
      <c r="L280" s="361"/>
      <c r="M280" s="361"/>
      <c r="N280" s="361"/>
      <c r="O280" s="361"/>
      <c r="P280" s="361"/>
      <c r="Q280" s="361"/>
      <c r="R280" s="361"/>
      <c r="S280" s="361"/>
      <c r="T280" s="361"/>
      <c r="U280" s="361"/>
      <c r="V280" s="361"/>
      <c r="W280" s="361"/>
      <c r="X280" s="361"/>
      <c r="Y280" s="361"/>
      <c r="Z280" s="361"/>
      <c r="AA280" s="361"/>
      <c r="AB280" s="361"/>
      <c r="AC280" s="361"/>
      <c r="AD280" s="361"/>
      <c r="AE280" s="361"/>
      <c r="AF280" s="361"/>
      <c r="AG280" s="361"/>
      <c r="AH280" s="361"/>
      <c r="AI280" s="361"/>
      <c r="AJ280" s="361"/>
      <c r="AK280" s="361"/>
      <c r="AL280" s="361"/>
      <c r="AM280" s="361"/>
      <c r="AN280" s="361"/>
      <c r="AO280" s="361"/>
      <c r="AP280" s="564">
        <f t="shared" si="210"/>
        <v>0</v>
      </c>
      <c r="AQ280" s="564">
        <f t="shared" si="211"/>
        <v>0</v>
      </c>
      <c r="AR280" s="564">
        <f t="shared" si="212"/>
        <v>0</v>
      </c>
      <c r="AS280" s="568">
        <f t="shared" si="209"/>
        <v>0</v>
      </c>
    </row>
    <row r="281" spans="1:45" ht="31.2" hidden="1">
      <c r="A281" s="303" t="s">
        <v>329</v>
      </c>
      <c r="B281" s="304" t="s">
        <v>330</v>
      </c>
      <c r="C281" s="305" t="s">
        <v>32</v>
      </c>
      <c r="D281" s="305"/>
      <c r="E281" s="326">
        <v>0</v>
      </c>
      <c r="F281" s="361"/>
      <c r="G281" s="361"/>
      <c r="H281" s="361"/>
      <c r="I281" s="361"/>
      <c r="J281" s="361"/>
      <c r="K281" s="361"/>
      <c r="L281" s="361"/>
      <c r="M281" s="361"/>
      <c r="N281" s="361"/>
      <c r="O281" s="361"/>
      <c r="P281" s="361"/>
      <c r="Q281" s="361"/>
      <c r="R281" s="361"/>
      <c r="S281" s="361"/>
      <c r="T281" s="361"/>
      <c r="U281" s="361"/>
      <c r="V281" s="361"/>
      <c r="W281" s="361"/>
      <c r="X281" s="361"/>
      <c r="Y281" s="361"/>
      <c r="Z281" s="361"/>
      <c r="AA281" s="361"/>
      <c r="AB281" s="361"/>
      <c r="AC281" s="361"/>
      <c r="AD281" s="361"/>
      <c r="AE281" s="361"/>
      <c r="AF281" s="361"/>
      <c r="AG281" s="361"/>
      <c r="AH281" s="361"/>
      <c r="AI281" s="361"/>
      <c r="AJ281" s="361"/>
      <c r="AK281" s="361"/>
      <c r="AL281" s="361"/>
      <c r="AM281" s="361"/>
      <c r="AN281" s="361"/>
      <c r="AO281" s="361"/>
      <c r="AP281" s="564">
        <f t="shared" si="210"/>
        <v>0</v>
      </c>
      <c r="AQ281" s="564">
        <f t="shared" si="211"/>
        <v>0</v>
      </c>
      <c r="AR281" s="564">
        <f t="shared" si="212"/>
        <v>0</v>
      </c>
      <c r="AS281" s="568">
        <f t="shared" si="209"/>
        <v>0</v>
      </c>
    </row>
    <row r="282" spans="1:45" ht="46.8" hidden="1">
      <c r="A282" s="303" t="s">
        <v>331</v>
      </c>
      <c r="B282" s="304" t="s">
        <v>332</v>
      </c>
      <c r="C282" s="305" t="s">
        <v>333</v>
      </c>
      <c r="D282" s="305"/>
      <c r="E282" s="326">
        <v>0</v>
      </c>
      <c r="F282" s="361"/>
      <c r="G282" s="361"/>
      <c r="H282" s="361"/>
      <c r="I282" s="361"/>
      <c r="J282" s="361"/>
      <c r="K282" s="361"/>
      <c r="L282" s="361"/>
      <c r="M282" s="361"/>
      <c r="N282" s="361"/>
      <c r="O282" s="361"/>
      <c r="P282" s="361"/>
      <c r="Q282" s="361"/>
      <c r="R282" s="361"/>
      <c r="S282" s="361"/>
      <c r="T282" s="361"/>
      <c r="U282" s="361"/>
      <c r="V282" s="361"/>
      <c r="W282" s="361"/>
      <c r="X282" s="361"/>
      <c r="Y282" s="361"/>
      <c r="Z282" s="361"/>
      <c r="AA282" s="361"/>
      <c r="AB282" s="361"/>
      <c r="AC282" s="361"/>
      <c r="AD282" s="361"/>
      <c r="AE282" s="361"/>
      <c r="AF282" s="361"/>
      <c r="AG282" s="361"/>
      <c r="AH282" s="361"/>
      <c r="AI282" s="361"/>
      <c r="AJ282" s="361"/>
      <c r="AK282" s="361"/>
      <c r="AL282" s="361"/>
      <c r="AM282" s="361"/>
      <c r="AN282" s="361"/>
      <c r="AO282" s="361"/>
      <c r="AP282" s="564">
        <f t="shared" si="210"/>
        <v>0</v>
      </c>
      <c r="AQ282" s="564">
        <f t="shared" si="211"/>
        <v>0</v>
      </c>
      <c r="AR282" s="564">
        <f t="shared" si="212"/>
        <v>0</v>
      </c>
      <c r="AS282" s="568">
        <f t="shared" si="209"/>
        <v>0</v>
      </c>
    </row>
    <row r="283" spans="1:45" ht="31.2" hidden="1">
      <c r="A283" s="303" t="s">
        <v>334</v>
      </c>
      <c r="B283" s="304" t="s">
        <v>335</v>
      </c>
      <c r="C283" s="305" t="s">
        <v>336</v>
      </c>
      <c r="D283" s="305"/>
      <c r="E283" s="326">
        <v>0</v>
      </c>
      <c r="F283" s="361"/>
      <c r="G283" s="361"/>
      <c r="H283" s="361"/>
      <c r="I283" s="361"/>
      <c r="J283" s="361"/>
      <c r="K283" s="361"/>
      <c r="L283" s="361"/>
      <c r="M283" s="361"/>
      <c r="N283" s="361"/>
      <c r="O283" s="361"/>
      <c r="P283" s="361"/>
      <c r="Q283" s="361"/>
      <c r="R283" s="361"/>
      <c r="S283" s="361"/>
      <c r="T283" s="361"/>
      <c r="U283" s="361"/>
      <c r="V283" s="361"/>
      <c r="W283" s="361"/>
      <c r="X283" s="361"/>
      <c r="Y283" s="361"/>
      <c r="Z283" s="361"/>
      <c r="AA283" s="361"/>
      <c r="AB283" s="361"/>
      <c r="AC283" s="361"/>
      <c r="AD283" s="361"/>
      <c r="AE283" s="361"/>
      <c r="AF283" s="361"/>
      <c r="AG283" s="361"/>
      <c r="AH283" s="361"/>
      <c r="AI283" s="361"/>
      <c r="AJ283" s="361"/>
      <c r="AK283" s="361"/>
      <c r="AL283" s="361"/>
      <c r="AM283" s="361"/>
      <c r="AN283" s="361"/>
      <c r="AO283" s="361"/>
      <c r="AP283" s="564">
        <f t="shared" si="210"/>
        <v>0</v>
      </c>
      <c r="AQ283" s="564">
        <f t="shared" si="211"/>
        <v>0</v>
      </c>
      <c r="AR283" s="564">
        <f t="shared" si="212"/>
        <v>0</v>
      </c>
      <c r="AS283" s="568">
        <f t="shared" si="209"/>
        <v>0</v>
      </c>
    </row>
    <row r="284" spans="1:45" s="369" customFormat="1" ht="46.8">
      <c r="A284" s="313" t="s">
        <v>1038</v>
      </c>
      <c r="B284" s="314" t="s">
        <v>330</v>
      </c>
      <c r="C284" s="314" t="s">
        <v>1042</v>
      </c>
      <c r="D284" s="314" t="s">
        <v>43</v>
      </c>
      <c r="E284" s="332">
        <f>E285</f>
        <v>0</v>
      </c>
      <c r="F284" s="373">
        <f t="shared" ref="F284:AO284" si="214">F285</f>
        <v>0</v>
      </c>
      <c r="G284" s="373">
        <f t="shared" si="214"/>
        <v>0</v>
      </c>
      <c r="H284" s="373">
        <f t="shared" si="214"/>
        <v>0</v>
      </c>
      <c r="I284" s="373">
        <f t="shared" si="214"/>
        <v>0</v>
      </c>
      <c r="J284" s="373">
        <f t="shared" si="214"/>
        <v>0</v>
      </c>
      <c r="K284" s="373">
        <f t="shared" si="214"/>
        <v>0</v>
      </c>
      <c r="L284" s="373">
        <f t="shared" si="214"/>
        <v>0</v>
      </c>
      <c r="M284" s="373">
        <f t="shared" si="214"/>
        <v>0</v>
      </c>
      <c r="N284" s="373">
        <f t="shared" si="214"/>
        <v>0</v>
      </c>
      <c r="O284" s="373">
        <f t="shared" si="214"/>
        <v>0</v>
      </c>
      <c r="P284" s="373">
        <f t="shared" si="214"/>
        <v>0</v>
      </c>
      <c r="Q284" s="373">
        <f t="shared" si="214"/>
        <v>0</v>
      </c>
      <c r="R284" s="373">
        <f t="shared" si="214"/>
        <v>0</v>
      </c>
      <c r="S284" s="373">
        <f t="shared" si="214"/>
        <v>0</v>
      </c>
      <c r="T284" s="373">
        <f t="shared" si="214"/>
        <v>0</v>
      </c>
      <c r="U284" s="373">
        <f t="shared" si="214"/>
        <v>0</v>
      </c>
      <c r="V284" s="373">
        <f t="shared" si="214"/>
        <v>0</v>
      </c>
      <c r="W284" s="373">
        <f t="shared" si="214"/>
        <v>0</v>
      </c>
      <c r="X284" s="373">
        <f t="shared" si="214"/>
        <v>0</v>
      </c>
      <c r="Y284" s="373">
        <f t="shared" si="214"/>
        <v>0</v>
      </c>
      <c r="Z284" s="373">
        <f t="shared" si="214"/>
        <v>0</v>
      </c>
      <c r="AA284" s="373">
        <f t="shared" si="214"/>
        <v>0</v>
      </c>
      <c r="AB284" s="373">
        <f t="shared" si="214"/>
        <v>0</v>
      </c>
      <c r="AC284" s="373">
        <f t="shared" si="214"/>
        <v>0</v>
      </c>
      <c r="AD284" s="373">
        <f t="shared" si="214"/>
        <v>0</v>
      </c>
      <c r="AE284" s="373">
        <f t="shared" si="214"/>
        <v>0</v>
      </c>
      <c r="AF284" s="373">
        <f t="shared" si="214"/>
        <v>0</v>
      </c>
      <c r="AG284" s="373">
        <f t="shared" si="214"/>
        <v>0</v>
      </c>
      <c r="AH284" s="373">
        <f t="shared" si="214"/>
        <v>0</v>
      </c>
      <c r="AI284" s="373">
        <f t="shared" si="214"/>
        <v>0</v>
      </c>
      <c r="AJ284" s="373">
        <f t="shared" si="214"/>
        <v>0</v>
      </c>
      <c r="AK284" s="373">
        <f t="shared" si="214"/>
        <v>0</v>
      </c>
      <c r="AL284" s="373">
        <f t="shared" si="214"/>
        <v>0</v>
      </c>
      <c r="AM284" s="373">
        <f t="shared" si="214"/>
        <v>0</v>
      </c>
      <c r="AN284" s="373">
        <f t="shared" si="214"/>
        <v>0</v>
      </c>
      <c r="AO284" s="373">
        <f t="shared" si="214"/>
        <v>0</v>
      </c>
      <c r="AP284" s="934">
        <f t="shared" ref="AP284:AP285" si="215">E284-SUM(F284:AL284)</f>
        <v>0</v>
      </c>
    </row>
    <row r="285" spans="1:45" s="369" customFormat="1" ht="62.4">
      <c r="A285" s="933" t="s">
        <v>1045</v>
      </c>
      <c r="B285" s="932" t="s">
        <v>43</v>
      </c>
      <c r="C285" s="932" t="s">
        <v>1042</v>
      </c>
      <c r="D285" s="932"/>
      <c r="E285" s="373">
        <v>0</v>
      </c>
      <c r="F285" s="935"/>
      <c r="G285" s="935"/>
      <c r="H285" s="935"/>
      <c r="I285" s="935"/>
      <c r="J285" s="935"/>
      <c r="K285" s="935"/>
      <c r="L285" s="935"/>
      <c r="M285" s="935"/>
      <c r="N285" s="935"/>
      <c r="O285" s="935"/>
      <c r="P285" s="935"/>
      <c r="Q285" s="935"/>
      <c r="R285" s="935"/>
      <c r="S285" s="935"/>
      <c r="T285" s="935"/>
      <c r="U285" s="935"/>
      <c r="V285" s="935"/>
      <c r="W285" s="935"/>
      <c r="X285" s="935"/>
      <c r="Y285" s="935"/>
      <c r="Z285" s="935"/>
      <c r="AA285" s="935"/>
      <c r="AB285" s="935"/>
      <c r="AC285" s="935"/>
      <c r="AD285" s="935"/>
      <c r="AE285" s="935"/>
      <c r="AF285" s="935"/>
      <c r="AG285" s="935"/>
      <c r="AH285" s="935"/>
      <c r="AI285" s="935"/>
      <c r="AJ285" s="935"/>
      <c r="AK285" s="935"/>
      <c r="AL285" s="935"/>
      <c r="AM285" s="935"/>
      <c r="AN285" s="935"/>
      <c r="AO285" s="935"/>
      <c r="AP285" s="934">
        <f t="shared" si="215"/>
        <v>0</v>
      </c>
    </row>
    <row r="286" spans="1:45" s="369" customFormat="1">
      <c r="A286" s="313" t="s">
        <v>1015</v>
      </c>
      <c r="B286" s="314" t="s">
        <v>1043</v>
      </c>
      <c r="C286" s="314" t="s">
        <v>1016</v>
      </c>
      <c r="D286" s="314" t="s">
        <v>43</v>
      </c>
      <c r="E286" s="332">
        <f>E287</f>
        <v>0</v>
      </c>
      <c r="F286" s="373">
        <f t="shared" ref="F286:AO286" si="216">F287</f>
        <v>0</v>
      </c>
      <c r="G286" s="373">
        <f t="shared" si="216"/>
        <v>0</v>
      </c>
      <c r="H286" s="373">
        <f t="shared" si="216"/>
        <v>0</v>
      </c>
      <c r="I286" s="373">
        <f t="shared" si="216"/>
        <v>0</v>
      </c>
      <c r="J286" s="373">
        <f t="shared" si="216"/>
        <v>0</v>
      </c>
      <c r="K286" s="373">
        <f t="shared" si="216"/>
        <v>0</v>
      </c>
      <c r="L286" s="373">
        <f t="shared" si="216"/>
        <v>0</v>
      </c>
      <c r="M286" s="373">
        <f t="shared" si="216"/>
        <v>0</v>
      </c>
      <c r="N286" s="373">
        <f t="shared" si="216"/>
        <v>0</v>
      </c>
      <c r="O286" s="373">
        <f t="shared" si="216"/>
        <v>0</v>
      </c>
      <c r="P286" s="373">
        <f t="shared" si="216"/>
        <v>0</v>
      </c>
      <c r="Q286" s="373">
        <f t="shared" si="216"/>
        <v>0</v>
      </c>
      <c r="R286" s="373">
        <f t="shared" si="216"/>
        <v>0</v>
      </c>
      <c r="S286" s="373">
        <f t="shared" si="216"/>
        <v>0</v>
      </c>
      <c r="T286" s="373">
        <f t="shared" si="216"/>
        <v>0</v>
      </c>
      <c r="U286" s="373">
        <f t="shared" si="216"/>
        <v>0</v>
      </c>
      <c r="V286" s="373">
        <f t="shared" si="216"/>
        <v>0</v>
      </c>
      <c r="W286" s="373">
        <f t="shared" si="216"/>
        <v>0</v>
      </c>
      <c r="X286" s="373">
        <f t="shared" si="216"/>
        <v>0</v>
      </c>
      <c r="Y286" s="373">
        <f t="shared" si="216"/>
        <v>0</v>
      </c>
      <c r="Z286" s="373">
        <f t="shared" si="216"/>
        <v>0</v>
      </c>
      <c r="AA286" s="373">
        <f t="shared" si="216"/>
        <v>0</v>
      </c>
      <c r="AB286" s="373">
        <f t="shared" si="216"/>
        <v>0</v>
      </c>
      <c r="AC286" s="373">
        <f t="shared" si="216"/>
        <v>0</v>
      </c>
      <c r="AD286" s="373">
        <f t="shared" si="216"/>
        <v>0</v>
      </c>
      <c r="AE286" s="373">
        <f t="shared" si="216"/>
        <v>0</v>
      </c>
      <c r="AF286" s="373">
        <f t="shared" si="216"/>
        <v>0</v>
      </c>
      <c r="AG286" s="373">
        <f t="shared" si="216"/>
        <v>0</v>
      </c>
      <c r="AH286" s="373">
        <f t="shared" si="216"/>
        <v>0</v>
      </c>
      <c r="AI286" s="373">
        <f t="shared" si="216"/>
        <v>0</v>
      </c>
      <c r="AJ286" s="373">
        <f t="shared" si="216"/>
        <v>0</v>
      </c>
      <c r="AK286" s="373">
        <f t="shared" si="216"/>
        <v>0</v>
      </c>
      <c r="AL286" s="373">
        <f t="shared" si="216"/>
        <v>0</v>
      </c>
      <c r="AM286" s="373">
        <f t="shared" si="216"/>
        <v>0</v>
      </c>
      <c r="AN286" s="373">
        <f t="shared" si="216"/>
        <v>0</v>
      </c>
      <c r="AO286" s="373">
        <f t="shared" si="216"/>
        <v>0</v>
      </c>
      <c r="AP286" s="934"/>
    </row>
    <row r="287" spans="1:45" s="369" customFormat="1">
      <c r="A287" s="303" t="s">
        <v>652</v>
      </c>
      <c r="B287" s="931" t="s">
        <v>43</v>
      </c>
      <c r="C287" s="932" t="s">
        <v>1016</v>
      </c>
      <c r="D287" s="932" t="s">
        <v>653</v>
      </c>
      <c r="E287" s="373">
        <v>0</v>
      </c>
      <c r="F287" s="935"/>
      <c r="G287" s="935"/>
      <c r="H287" s="935"/>
      <c r="I287" s="935"/>
      <c r="J287" s="935"/>
      <c r="K287" s="935"/>
      <c r="L287" s="935"/>
      <c r="M287" s="935"/>
      <c r="N287" s="935"/>
      <c r="O287" s="935"/>
      <c r="P287" s="935"/>
      <c r="Q287" s="935"/>
      <c r="R287" s="935"/>
      <c r="S287" s="935"/>
      <c r="T287" s="935"/>
      <c r="U287" s="935"/>
      <c r="V287" s="935"/>
      <c r="W287" s="935"/>
      <c r="X287" s="935"/>
      <c r="Y287" s="935"/>
      <c r="Z287" s="935"/>
      <c r="AA287" s="935"/>
      <c r="AB287" s="935"/>
      <c r="AC287" s="935"/>
      <c r="AD287" s="935"/>
      <c r="AE287" s="935"/>
      <c r="AF287" s="935"/>
      <c r="AG287" s="935"/>
      <c r="AH287" s="935"/>
      <c r="AI287" s="935"/>
      <c r="AJ287" s="935"/>
      <c r="AK287" s="935"/>
      <c r="AL287" s="935"/>
      <c r="AM287" s="935"/>
      <c r="AN287" s="935"/>
      <c r="AO287" s="935"/>
      <c r="AP287" s="934">
        <f t="shared" ref="AP287" si="217">E287-SUM(F287:AL287)</f>
        <v>0</v>
      </c>
    </row>
    <row r="288" spans="1:45">
      <c r="A288" s="319" t="s">
        <v>337</v>
      </c>
      <c r="B288" s="320" t="s">
        <v>338</v>
      </c>
      <c r="C288" s="320" t="s">
        <v>21</v>
      </c>
      <c r="D288" s="320" t="s">
        <v>43</v>
      </c>
      <c r="E288" s="331">
        <f>E289+E290+E291</f>
        <v>0</v>
      </c>
      <c r="F288" s="331">
        <f t="shared" ref="F288" si="218">F289+F290+F291</f>
        <v>0</v>
      </c>
      <c r="G288" s="331">
        <f t="shared" ref="G288:AO288" si="219">G289+G290+G291</f>
        <v>0</v>
      </c>
      <c r="H288" s="331">
        <f t="shared" si="219"/>
        <v>0</v>
      </c>
      <c r="I288" s="331">
        <f t="shared" si="219"/>
        <v>0</v>
      </c>
      <c r="J288" s="331">
        <f t="shared" si="219"/>
        <v>0</v>
      </c>
      <c r="K288" s="331">
        <f t="shared" si="219"/>
        <v>0</v>
      </c>
      <c r="L288" s="331">
        <f t="shared" si="219"/>
        <v>0</v>
      </c>
      <c r="M288" s="331">
        <f t="shared" si="219"/>
        <v>0</v>
      </c>
      <c r="N288" s="331">
        <f t="shared" si="219"/>
        <v>0</v>
      </c>
      <c r="O288" s="331">
        <f t="shared" si="219"/>
        <v>0</v>
      </c>
      <c r="P288" s="331">
        <f t="shared" si="219"/>
        <v>0</v>
      </c>
      <c r="Q288" s="331">
        <f t="shared" si="219"/>
        <v>0</v>
      </c>
      <c r="R288" s="331">
        <f t="shared" si="219"/>
        <v>0</v>
      </c>
      <c r="S288" s="331">
        <f t="shared" si="219"/>
        <v>0</v>
      </c>
      <c r="T288" s="331">
        <f t="shared" si="219"/>
        <v>0</v>
      </c>
      <c r="U288" s="331">
        <f t="shared" si="219"/>
        <v>0</v>
      </c>
      <c r="V288" s="331">
        <f t="shared" si="219"/>
        <v>0</v>
      </c>
      <c r="W288" s="331">
        <f t="shared" si="219"/>
        <v>0</v>
      </c>
      <c r="X288" s="331">
        <f t="shared" si="219"/>
        <v>0</v>
      </c>
      <c r="Y288" s="331">
        <f t="shared" si="219"/>
        <v>0</v>
      </c>
      <c r="Z288" s="331">
        <f t="shared" si="219"/>
        <v>0</v>
      </c>
      <c r="AA288" s="331">
        <f t="shared" si="219"/>
        <v>0</v>
      </c>
      <c r="AB288" s="331">
        <f t="shared" si="219"/>
        <v>0</v>
      </c>
      <c r="AC288" s="331">
        <f t="shared" si="219"/>
        <v>0</v>
      </c>
      <c r="AD288" s="331">
        <f t="shared" si="219"/>
        <v>0</v>
      </c>
      <c r="AE288" s="331">
        <f t="shared" si="219"/>
        <v>0</v>
      </c>
      <c r="AF288" s="331">
        <f t="shared" si="219"/>
        <v>0</v>
      </c>
      <c r="AG288" s="331">
        <f t="shared" si="219"/>
        <v>0</v>
      </c>
      <c r="AH288" s="331">
        <f t="shared" si="219"/>
        <v>0</v>
      </c>
      <c r="AI288" s="331">
        <f t="shared" si="219"/>
        <v>0</v>
      </c>
      <c r="AJ288" s="331">
        <f t="shared" si="219"/>
        <v>0</v>
      </c>
      <c r="AK288" s="331">
        <f t="shared" si="219"/>
        <v>0</v>
      </c>
      <c r="AL288" s="331">
        <f t="shared" si="219"/>
        <v>0</v>
      </c>
      <c r="AM288" s="331">
        <f t="shared" si="219"/>
        <v>0</v>
      </c>
      <c r="AN288" s="331">
        <f t="shared" si="219"/>
        <v>0</v>
      </c>
      <c r="AO288" s="331">
        <f t="shared" si="219"/>
        <v>0</v>
      </c>
      <c r="AP288" s="564">
        <f t="shared" si="210"/>
        <v>0</v>
      </c>
      <c r="AQ288" s="564">
        <f t="shared" si="211"/>
        <v>0</v>
      </c>
      <c r="AR288" s="564">
        <f t="shared" si="212"/>
        <v>0</v>
      </c>
      <c r="AS288" s="568">
        <f t="shared" si="209"/>
        <v>0</v>
      </c>
    </row>
    <row r="289" spans="1:45" ht="22.5" customHeight="1">
      <c r="A289" s="303" t="s">
        <v>667</v>
      </c>
      <c r="B289" s="304" t="s">
        <v>340</v>
      </c>
      <c r="C289" s="305" t="s">
        <v>43</v>
      </c>
      <c r="D289" s="305" t="s">
        <v>43</v>
      </c>
      <c r="E289" s="326">
        <v>0</v>
      </c>
      <c r="F289" s="361"/>
      <c r="G289" s="361"/>
      <c r="H289" s="361"/>
      <c r="I289" s="361"/>
      <c r="J289" s="361"/>
      <c r="K289" s="361"/>
      <c r="L289" s="361"/>
      <c r="M289" s="361"/>
      <c r="N289" s="361"/>
      <c r="O289" s="361"/>
      <c r="P289" s="361"/>
      <c r="Q289" s="361"/>
      <c r="R289" s="361"/>
      <c r="S289" s="361"/>
      <c r="T289" s="361"/>
      <c r="U289" s="361"/>
      <c r="V289" s="361"/>
      <c r="W289" s="361"/>
      <c r="X289" s="361"/>
      <c r="Y289" s="361"/>
      <c r="Z289" s="361"/>
      <c r="AA289" s="361"/>
      <c r="AB289" s="361"/>
      <c r="AC289" s="361"/>
      <c r="AD289" s="361"/>
      <c r="AE289" s="361"/>
      <c r="AF289" s="361"/>
      <c r="AG289" s="361"/>
      <c r="AH289" s="361"/>
      <c r="AI289" s="361"/>
      <c r="AJ289" s="361"/>
      <c r="AK289" s="361"/>
      <c r="AL289" s="361"/>
      <c r="AM289" s="361"/>
      <c r="AN289" s="361"/>
      <c r="AO289" s="361"/>
      <c r="AP289" s="564">
        <f t="shared" si="210"/>
        <v>0</v>
      </c>
      <c r="AQ289" s="564">
        <f t="shared" si="211"/>
        <v>0</v>
      </c>
      <c r="AR289" s="564">
        <f t="shared" si="212"/>
        <v>0</v>
      </c>
      <c r="AS289" s="568">
        <f t="shared" si="209"/>
        <v>0</v>
      </c>
    </row>
    <row r="290" spans="1:45" ht="19.5" customHeight="1">
      <c r="A290" s="303" t="s">
        <v>341</v>
      </c>
      <c r="B290" s="304" t="s">
        <v>342</v>
      </c>
      <c r="C290" s="305" t="s">
        <v>43</v>
      </c>
      <c r="D290" s="305" t="s">
        <v>43</v>
      </c>
      <c r="E290" s="326">
        <v>0</v>
      </c>
      <c r="F290" s="361"/>
      <c r="G290" s="361"/>
      <c r="H290" s="361"/>
      <c r="I290" s="361"/>
      <c r="J290" s="361"/>
      <c r="K290" s="361"/>
      <c r="L290" s="361"/>
      <c r="M290" s="361"/>
      <c r="N290" s="361"/>
      <c r="O290" s="361"/>
      <c r="P290" s="361"/>
      <c r="Q290" s="361"/>
      <c r="R290" s="361"/>
      <c r="S290" s="361"/>
      <c r="T290" s="361"/>
      <c r="U290" s="361"/>
      <c r="V290" s="361"/>
      <c r="W290" s="361"/>
      <c r="X290" s="361"/>
      <c r="Y290" s="361"/>
      <c r="Z290" s="361"/>
      <c r="AA290" s="361"/>
      <c r="AB290" s="361"/>
      <c r="AC290" s="361"/>
      <c r="AD290" s="361"/>
      <c r="AE290" s="361"/>
      <c r="AF290" s="361"/>
      <c r="AG290" s="361"/>
      <c r="AH290" s="361"/>
      <c r="AI290" s="361"/>
      <c r="AJ290" s="361"/>
      <c r="AK290" s="361"/>
      <c r="AL290" s="361"/>
      <c r="AM290" s="361"/>
      <c r="AN290" s="361"/>
      <c r="AO290" s="361"/>
      <c r="AP290" s="564">
        <f t="shared" si="210"/>
        <v>0</v>
      </c>
      <c r="AQ290" s="564">
        <f t="shared" si="211"/>
        <v>0</v>
      </c>
      <c r="AR290" s="564">
        <f t="shared" si="212"/>
        <v>0</v>
      </c>
      <c r="AS290" s="568">
        <f t="shared" si="209"/>
        <v>0</v>
      </c>
    </row>
    <row r="291" spans="1:45">
      <c r="A291" s="303" t="s">
        <v>343</v>
      </c>
      <c r="B291" s="304" t="s">
        <v>344</v>
      </c>
      <c r="C291" s="305" t="s">
        <v>43</v>
      </c>
      <c r="D291" s="305" t="s">
        <v>43</v>
      </c>
      <c r="E291" s="326">
        <v>0</v>
      </c>
      <c r="F291" s="361"/>
      <c r="G291" s="361"/>
      <c r="H291" s="361"/>
      <c r="I291" s="361"/>
      <c r="J291" s="361"/>
      <c r="K291" s="361"/>
      <c r="L291" s="361"/>
      <c r="M291" s="361"/>
      <c r="N291" s="361"/>
      <c r="O291" s="361"/>
      <c r="P291" s="361"/>
      <c r="Q291" s="361"/>
      <c r="R291" s="361"/>
      <c r="S291" s="361"/>
      <c r="T291" s="361"/>
      <c r="U291" s="361"/>
      <c r="V291" s="361"/>
      <c r="W291" s="361"/>
      <c r="X291" s="361"/>
      <c r="Y291" s="361"/>
      <c r="Z291" s="361"/>
      <c r="AA291" s="361"/>
      <c r="AB291" s="361"/>
      <c r="AC291" s="361"/>
      <c r="AD291" s="361"/>
      <c r="AE291" s="361"/>
      <c r="AF291" s="361"/>
      <c r="AG291" s="361"/>
      <c r="AH291" s="361"/>
      <c r="AI291" s="361"/>
      <c r="AJ291" s="361"/>
      <c r="AK291" s="361"/>
      <c r="AL291" s="361"/>
      <c r="AM291" s="361"/>
      <c r="AN291" s="361"/>
      <c r="AO291" s="361"/>
      <c r="AP291" s="564">
        <f t="shared" si="210"/>
        <v>0</v>
      </c>
      <c r="AQ291" s="564">
        <f t="shared" si="211"/>
        <v>0</v>
      </c>
      <c r="AR291" s="564">
        <f t="shared" si="212"/>
        <v>0</v>
      </c>
      <c r="AS291" s="568">
        <f t="shared" si="209"/>
        <v>0</v>
      </c>
    </row>
    <row r="292" spans="1:45">
      <c r="A292" s="319" t="s">
        <v>345</v>
      </c>
      <c r="B292" s="320" t="s">
        <v>346</v>
      </c>
      <c r="C292" s="320" t="s">
        <v>43</v>
      </c>
      <c r="D292" s="320" t="s">
        <v>43</v>
      </c>
      <c r="E292" s="331">
        <f>E293</f>
        <v>0</v>
      </c>
      <c r="F292" s="331">
        <f t="shared" ref="F292:AO292" si="220">F293</f>
        <v>0</v>
      </c>
      <c r="G292" s="331">
        <f t="shared" si="220"/>
        <v>0</v>
      </c>
      <c r="H292" s="331">
        <f t="shared" si="220"/>
        <v>0</v>
      </c>
      <c r="I292" s="331">
        <f t="shared" si="220"/>
        <v>0</v>
      </c>
      <c r="J292" s="331">
        <f t="shared" si="220"/>
        <v>0</v>
      </c>
      <c r="K292" s="331">
        <f t="shared" si="220"/>
        <v>0</v>
      </c>
      <c r="L292" s="331">
        <f t="shared" si="220"/>
        <v>0</v>
      </c>
      <c r="M292" s="331">
        <f t="shared" si="220"/>
        <v>0</v>
      </c>
      <c r="N292" s="331">
        <f t="shared" si="220"/>
        <v>0</v>
      </c>
      <c r="O292" s="331">
        <f t="shared" si="220"/>
        <v>0</v>
      </c>
      <c r="P292" s="331">
        <f t="shared" si="220"/>
        <v>0</v>
      </c>
      <c r="Q292" s="331">
        <f t="shared" si="220"/>
        <v>0</v>
      </c>
      <c r="R292" s="331">
        <f t="shared" si="220"/>
        <v>0</v>
      </c>
      <c r="S292" s="331">
        <f t="shared" si="220"/>
        <v>0</v>
      </c>
      <c r="T292" s="331">
        <f t="shared" si="220"/>
        <v>0</v>
      </c>
      <c r="U292" s="331">
        <f t="shared" si="220"/>
        <v>0</v>
      </c>
      <c r="V292" s="331">
        <f t="shared" si="220"/>
        <v>0</v>
      </c>
      <c r="W292" s="331">
        <f t="shared" si="220"/>
        <v>0</v>
      </c>
      <c r="X292" s="331">
        <f t="shared" si="220"/>
        <v>0</v>
      </c>
      <c r="Y292" s="331">
        <f t="shared" si="220"/>
        <v>0</v>
      </c>
      <c r="Z292" s="331">
        <f t="shared" si="220"/>
        <v>0</v>
      </c>
      <c r="AA292" s="331">
        <f t="shared" si="220"/>
        <v>0</v>
      </c>
      <c r="AB292" s="331">
        <f t="shared" si="220"/>
        <v>0</v>
      </c>
      <c r="AC292" s="331">
        <f t="shared" si="220"/>
        <v>0</v>
      </c>
      <c r="AD292" s="331">
        <f t="shared" si="220"/>
        <v>0</v>
      </c>
      <c r="AE292" s="331">
        <f t="shared" si="220"/>
        <v>0</v>
      </c>
      <c r="AF292" s="331">
        <f t="shared" si="220"/>
        <v>0</v>
      </c>
      <c r="AG292" s="331">
        <f t="shared" si="220"/>
        <v>0</v>
      </c>
      <c r="AH292" s="331">
        <f t="shared" si="220"/>
        <v>0</v>
      </c>
      <c r="AI292" s="331">
        <f t="shared" si="220"/>
        <v>0</v>
      </c>
      <c r="AJ292" s="331">
        <f t="shared" si="220"/>
        <v>0</v>
      </c>
      <c r="AK292" s="331">
        <f t="shared" si="220"/>
        <v>0</v>
      </c>
      <c r="AL292" s="331">
        <f t="shared" si="220"/>
        <v>0</v>
      </c>
      <c r="AM292" s="331">
        <f t="shared" si="220"/>
        <v>0</v>
      </c>
      <c r="AN292" s="331">
        <f t="shared" si="220"/>
        <v>0</v>
      </c>
      <c r="AO292" s="331">
        <f t="shared" si="220"/>
        <v>0</v>
      </c>
      <c r="AP292" s="564">
        <f t="shared" si="210"/>
        <v>0</v>
      </c>
      <c r="AQ292" s="564">
        <f t="shared" si="211"/>
        <v>0</v>
      </c>
      <c r="AR292" s="564">
        <f t="shared" si="212"/>
        <v>0</v>
      </c>
      <c r="AS292" s="568">
        <f t="shared" si="209"/>
        <v>0</v>
      </c>
    </row>
    <row r="293" spans="1:45">
      <c r="A293" s="303" t="s">
        <v>668</v>
      </c>
      <c r="B293" s="304" t="s">
        <v>348</v>
      </c>
      <c r="C293" s="305" t="s">
        <v>349</v>
      </c>
      <c r="D293" s="305" t="s">
        <v>43</v>
      </c>
      <c r="E293" s="326">
        <v>0</v>
      </c>
      <c r="F293" s="361"/>
      <c r="G293" s="361"/>
      <c r="H293" s="361"/>
      <c r="I293" s="361"/>
      <c r="J293" s="361"/>
      <c r="K293" s="361"/>
      <c r="L293" s="361"/>
      <c r="M293" s="361"/>
      <c r="N293" s="361"/>
      <c r="O293" s="361"/>
      <c r="P293" s="361"/>
      <c r="Q293" s="361"/>
      <c r="R293" s="361"/>
      <c r="S293" s="361"/>
      <c r="T293" s="361"/>
      <c r="U293" s="361"/>
      <c r="V293" s="361"/>
      <c r="W293" s="361"/>
      <c r="X293" s="361"/>
      <c r="Y293" s="361"/>
      <c r="Z293" s="361"/>
      <c r="AA293" s="361"/>
      <c r="AB293" s="361"/>
      <c r="AC293" s="361"/>
      <c r="AD293" s="361"/>
      <c r="AE293" s="361"/>
      <c r="AF293" s="361"/>
      <c r="AG293" s="361"/>
      <c r="AH293" s="361"/>
      <c r="AI293" s="361"/>
      <c r="AJ293" s="361"/>
      <c r="AK293" s="361"/>
      <c r="AL293" s="361"/>
      <c r="AM293" s="361"/>
      <c r="AN293" s="361"/>
      <c r="AO293" s="361"/>
      <c r="AP293" s="564">
        <f t="shared" si="210"/>
        <v>0</v>
      </c>
      <c r="AQ293" s="564">
        <f t="shared" si="211"/>
        <v>0</v>
      </c>
      <c r="AR293" s="564">
        <f t="shared" si="212"/>
        <v>0</v>
      </c>
      <c r="AS293" s="568">
        <f t="shared" si="209"/>
        <v>0</v>
      </c>
    </row>
    <row r="295" spans="1:45" s="321" customFormat="1" ht="13.8">
      <c r="A295" s="13"/>
      <c r="B295" s="1"/>
      <c r="C295" s="2"/>
      <c r="D295" s="2"/>
      <c r="E295" s="28"/>
      <c r="F295" s="5"/>
      <c r="G295" s="5"/>
      <c r="H295" s="579"/>
      <c r="I295" s="579"/>
      <c r="J295" s="579"/>
      <c r="K295" s="579"/>
      <c r="L295" s="579"/>
      <c r="M295" s="579"/>
      <c r="N295" s="579"/>
      <c r="O295" s="579"/>
      <c r="P295" s="579"/>
      <c r="Q295" s="579"/>
      <c r="R295" s="579"/>
      <c r="S295" s="579"/>
      <c r="T295" s="579"/>
      <c r="U295" s="579"/>
      <c r="V295" s="579"/>
      <c r="W295" s="579"/>
      <c r="X295" s="579"/>
      <c r="Y295" s="579"/>
      <c r="Z295" s="342"/>
      <c r="AA295" s="342"/>
      <c r="AB295" s="342"/>
      <c r="AC295" s="342"/>
      <c r="AD295" s="342"/>
      <c r="AE295" s="342"/>
      <c r="AF295" s="342"/>
      <c r="AG295" s="342"/>
      <c r="AH295" s="342"/>
      <c r="AI295" s="342"/>
      <c r="AJ295" s="342"/>
      <c r="AK295" s="342"/>
      <c r="AL295" s="342"/>
      <c r="AM295" s="342"/>
      <c r="AN295" s="342"/>
      <c r="AO295" s="342"/>
      <c r="AP295" s="561"/>
      <c r="AQ295" s="561"/>
      <c r="AR295" s="561"/>
      <c r="AS295" s="569"/>
    </row>
    <row r="296" spans="1:45" s="321" customFormat="1">
      <c r="A296" s="12" t="s">
        <v>42</v>
      </c>
      <c r="B296" s="2"/>
      <c r="C296" s="29"/>
      <c r="D296" s="2070" t="str">
        <f>D197</f>
        <v>Кондакова Е.В.</v>
      </c>
      <c r="E296" s="2070"/>
      <c r="F296" s="579"/>
      <c r="G296" s="579"/>
      <c r="H296" s="579"/>
      <c r="I296" s="579"/>
      <c r="J296" s="579"/>
      <c r="K296" s="579"/>
      <c r="L296" s="579"/>
      <c r="M296" s="579"/>
      <c r="N296" s="579"/>
      <c r="O296" s="579"/>
      <c r="P296" s="579"/>
      <c r="Q296" s="579"/>
      <c r="R296" s="579"/>
      <c r="S296" s="579"/>
      <c r="T296" s="579"/>
      <c r="U296" s="579"/>
      <c r="V296" s="579"/>
      <c r="W296" s="342"/>
      <c r="X296" s="342"/>
      <c r="Y296" s="342"/>
      <c r="Z296" s="342"/>
      <c r="AA296" s="342"/>
      <c r="AB296" s="342"/>
      <c r="AC296" s="342"/>
      <c r="AD296" s="342"/>
      <c r="AE296" s="342"/>
      <c r="AF296" s="342"/>
      <c r="AG296" s="342"/>
      <c r="AH296" s="342"/>
      <c r="AI296" s="342"/>
      <c r="AJ296" s="342"/>
      <c r="AK296" s="342"/>
      <c r="AL296" s="342"/>
      <c r="AM296" s="561"/>
      <c r="AN296" s="561"/>
      <c r="AO296" s="561"/>
      <c r="AP296" s="569"/>
    </row>
    <row r="297" spans="1:45" s="321" customFormat="1" ht="13.8">
      <c r="A297" s="13"/>
      <c r="B297" s="2"/>
      <c r="C297" s="30" t="s">
        <v>41</v>
      </c>
      <c r="D297" s="578" t="s">
        <v>12</v>
      </c>
      <c r="E297" s="578"/>
      <c r="F297" s="579"/>
      <c r="G297" s="579"/>
      <c r="H297" s="579"/>
      <c r="I297" s="579"/>
      <c r="J297" s="579"/>
      <c r="K297" s="579"/>
      <c r="L297" s="579"/>
      <c r="M297" s="579"/>
      <c r="N297" s="579"/>
      <c r="O297" s="579"/>
      <c r="P297" s="579"/>
      <c r="Q297" s="579"/>
      <c r="R297" s="579"/>
      <c r="S297" s="579"/>
      <c r="T297" s="579"/>
      <c r="U297" s="579"/>
      <c r="V297" s="579"/>
      <c r="W297" s="342"/>
      <c r="X297" s="342"/>
      <c r="Y297" s="342"/>
      <c r="Z297" s="342"/>
      <c r="AA297" s="342"/>
      <c r="AB297" s="342"/>
      <c r="AC297" s="342"/>
      <c r="AD297" s="342"/>
      <c r="AE297" s="342"/>
      <c r="AF297" s="342"/>
      <c r="AG297" s="342"/>
      <c r="AH297" s="342"/>
      <c r="AI297" s="342"/>
      <c r="AJ297" s="342"/>
      <c r="AK297" s="342"/>
      <c r="AL297" s="342"/>
      <c r="AM297" s="561"/>
      <c r="AN297" s="561"/>
      <c r="AO297" s="561"/>
      <c r="AP297" s="569"/>
    </row>
  </sheetData>
  <mergeCells count="47">
    <mergeCell ref="D296:E296"/>
    <mergeCell ref="B215:B216"/>
    <mergeCell ref="C215:C216"/>
    <mergeCell ref="A199:H199"/>
    <mergeCell ref="A200:E200"/>
    <mergeCell ref="A202:E202"/>
    <mergeCell ref="A205:H205"/>
    <mergeCell ref="B204:G204"/>
    <mergeCell ref="A203:H203"/>
    <mergeCell ref="F208:AO208"/>
    <mergeCell ref="A208:A209"/>
    <mergeCell ref="B208:B209"/>
    <mergeCell ref="C208:C209"/>
    <mergeCell ref="D208:D209"/>
    <mergeCell ref="E208:E209"/>
    <mergeCell ref="D197:E197"/>
    <mergeCell ref="B116:B117"/>
    <mergeCell ref="C116:C117"/>
    <mergeCell ref="A100:H100"/>
    <mergeCell ref="A104:H104"/>
    <mergeCell ref="B105:G105"/>
    <mergeCell ref="A101:E101"/>
    <mergeCell ref="A103:E103"/>
    <mergeCell ref="A106:H106"/>
    <mergeCell ref="A109:A110"/>
    <mergeCell ref="B109:B110"/>
    <mergeCell ref="C109:C110"/>
    <mergeCell ref="D109:D110"/>
    <mergeCell ref="E109:E110"/>
    <mergeCell ref="F109:AO109"/>
    <mergeCell ref="D98:E98"/>
    <mergeCell ref="A1:H1"/>
    <mergeCell ref="A5:H5"/>
    <mergeCell ref="B6:G6"/>
    <mergeCell ref="B17:B18"/>
    <mergeCell ref="C17:C18"/>
    <mergeCell ref="AT2:BI7"/>
    <mergeCell ref="A10:A11"/>
    <mergeCell ref="B10:B11"/>
    <mergeCell ref="C10:C11"/>
    <mergeCell ref="A7:H7"/>
    <mergeCell ref="D10:D11"/>
    <mergeCell ref="E10:E11"/>
    <mergeCell ref="F10:AO10"/>
    <mergeCell ref="A2:E2"/>
    <mergeCell ref="A4:E4"/>
    <mergeCell ref="AP4:AR7"/>
  </mergeCells>
  <pageMargins left="0.70866141732283472" right="0.70866141732283472" top="0.74803149606299213" bottom="0.74803149606299213" header="0.31496062992125984" footer="0.31496062992125984"/>
  <pageSetup paperSize="9" scale="78" fitToHeight="3" orientation="portrait" r:id="rId1"/>
  <rowBreaks count="3" manualBreakCount="3">
    <brk id="63" max="4" man="1"/>
    <brk id="99" max="38" man="1"/>
    <brk id="198" max="3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FF00"/>
  </sheetPr>
  <dimension ref="A1:O309"/>
  <sheetViews>
    <sheetView view="pageBreakPreview" topLeftCell="A78" zoomScale="96" zoomScaleSheetLayoutView="96" workbookViewId="0">
      <selection activeCell="D1320" sqref="D1320:E1320"/>
    </sheetView>
  </sheetViews>
  <sheetFormatPr defaultRowHeight="14.4"/>
  <cols>
    <col min="1" max="1" width="44" customWidth="1"/>
    <col min="4" max="4" width="8.6640625" customWidth="1"/>
    <col min="5" max="5" width="14.88671875" customWidth="1"/>
    <col min="6" max="6" width="18" customWidth="1"/>
    <col min="7" max="7" width="14" style="369" customWidth="1"/>
    <col min="8" max="8" width="12.33203125" style="369" customWidth="1"/>
    <col min="9" max="9" width="13.5546875" style="369" customWidth="1"/>
    <col min="10" max="10" width="11.88671875" style="369" customWidth="1"/>
    <col min="11" max="12" width="9.109375" style="369"/>
    <col min="13" max="13" width="13.109375" style="369" customWidth="1"/>
    <col min="14" max="14" width="9.109375" style="369"/>
  </cols>
  <sheetData>
    <row r="1" spans="1:15" ht="15.6">
      <c r="A1" s="2055" t="s">
        <v>670</v>
      </c>
      <c r="B1" s="2055"/>
      <c r="C1" s="2055"/>
      <c r="D1" s="2055"/>
      <c r="E1" s="2055"/>
      <c r="F1" s="2055"/>
      <c r="G1" s="2055"/>
      <c r="H1" s="2055"/>
      <c r="I1" s="2055"/>
      <c r="J1" s="2055"/>
      <c r="K1" s="2055"/>
      <c r="L1" s="2055"/>
      <c r="M1" s="2055"/>
      <c r="N1" s="2055"/>
    </row>
    <row r="2" spans="1:15" ht="18.75" customHeight="1">
      <c r="A2" s="2055" t="s">
        <v>707</v>
      </c>
      <c r="B2" s="2055"/>
      <c r="C2" s="2055"/>
      <c r="D2" s="2055"/>
      <c r="E2" s="2055"/>
      <c r="F2" s="2055"/>
      <c r="G2" s="2055"/>
      <c r="H2" s="2055"/>
      <c r="I2" s="2055"/>
      <c r="J2" s="2055"/>
      <c r="K2" s="2055"/>
      <c r="L2" s="2055"/>
      <c r="M2" s="2055"/>
      <c r="N2" s="2055"/>
    </row>
    <row r="3" spans="1:15" ht="15.6">
      <c r="A3" s="277"/>
      <c r="B3" s="277"/>
      <c r="C3" s="8"/>
      <c r="D3" s="277"/>
      <c r="E3" s="277"/>
      <c r="F3" s="277"/>
    </row>
    <row r="4" spans="1:15" ht="15.6">
      <c r="A4" s="2052" t="str">
        <f>ВСЕГО!A221</f>
        <v>Муниципальное бюджетное общеобразовательное учреждение "Кингисеппская средняя общеобразовательная школа № 4"</v>
      </c>
      <c r="B4" s="2052"/>
      <c r="C4" s="2052"/>
      <c r="D4" s="2052"/>
      <c r="E4" s="2052"/>
      <c r="F4" s="2052"/>
      <c r="G4" s="2052"/>
      <c r="H4" s="2052"/>
      <c r="I4" s="2052"/>
      <c r="J4" s="2052"/>
      <c r="K4" s="2052"/>
      <c r="L4" s="2052"/>
      <c r="M4" s="2052"/>
      <c r="N4" s="2052"/>
    </row>
    <row r="5" spans="1:15">
      <c r="A5" s="2053" t="s">
        <v>48</v>
      </c>
      <c r="B5" s="2053"/>
      <c r="C5" s="2053"/>
      <c r="D5" s="2053"/>
      <c r="E5" s="2053"/>
      <c r="F5" s="2053"/>
      <c r="G5" s="2053"/>
      <c r="H5" s="2053"/>
      <c r="I5" s="2053"/>
      <c r="J5" s="2053"/>
      <c r="K5" s="2053"/>
      <c r="L5" s="2053"/>
      <c r="M5" s="2053"/>
      <c r="N5" s="2053"/>
    </row>
    <row r="6" spans="1:15">
      <c r="A6" s="4"/>
      <c r="B6" s="2053"/>
      <c r="C6" s="2053"/>
      <c r="D6" s="2053"/>
      <c r="E6" s="2053"/>
      <c r="F6" s="276"/>
    </row>
    <row r="7" spans="1:15" ht="15.6">
      <c r="A7" s="2055" t="s">
        <v>162</v>
      </c>
      <c r="B7" s="2055"/>
      <c r="C7" s="2055"/>
      <c r="D7" s="2055"/>
      <c r="E7" s="2055"/>
      <c r="F7" s="2055"/>
      <c r="G7" s="2055"/>
      <c r="H7" s="2055"/>
      <c r="I7" s="2055"/>
      <c r="J7" s="2055"/>
      <c r="K7" s="2055"/>
      <c r="L7" s="2055"/>
      <c r="M7" s="2055"/>
      <c r="N7" s="2055"/>
    </row>
    <row r="9" spans="1:15" ht="15.75" customHeight="1"/>
    <row r="10" spans="1:15" ht="13.5" customHeight="1">
      <c r="A10" s="2063" t="s">
        <v>0</v>
      </c>
      <c r="B10" s="2057" t="s">
        <v>1</v>
      </c>
      <c r="C10" s="2057" t="s">
        <v>16</v>
      </c>
      <c r="D10" s="2063" t="s">
        <v>60</v>
      </c>
      <c r="E10" s="2064" t="s">
        <v>36</v>
      </c>
      <c r="F10" s="2057" t="s">
        <v>14</v>
      </c>
      <c r="G10" s="2057"/>
      <c r="H10" s="2057"/>
      <c r="I10" s="2057"/>
      <c r="J10" s="2057"/>
      <c r="K10" s="2057"/>
      <c r="L10" s="2057"/>
      <c r="M10" s="2057"/>
      <c r="N10" s="2057"/>
      <c r="O10" s="9"/>
    </row>
    <row r="11" spans="1:15" ht="81" customHeight="1">
      <c r="A11" s="2063"/>
      <c r="B11" s="2057"/>
      <c r="C11" s="2057"/>
      <c r="D11" s="2063"/>
      <c r="E11" s="2064"/>
      <c r="F11" s="11" t="s">
        <v>44</v>
      </c>
      <c r="G11" s="10" t="s">
        <v>702</v>
      </c>
      <c r="H11" s="10" t="s">
        <v>701</v>
      </c>
      <c r="I11" s="10" t="s">
        <v>630</v>
      </c>
      <c r="J11" s="10" t="s">
        <v>703</v>
      </c>
      <c r="K11" s="10" t="s">
        <v>45</v>
      </c>
      <c r="L11" s="10" t="s">
        <v>46</v>
      </c>
      <c r="M11" s="389" t="s">
        <v>47</v>
      </c>
      <c r="N11" s="10" t="s">
        <v>172</v>
      </c>
    </row>
    <row r="12" spans="1:15" ht="15.75" customHeight="1">
      <c r="A12" s="3">
        <v>1</v>
      </c>
      <c r="B12" s="24" t="s">
        <v>3</v>
      </c>
      <c r="C12" s="3" t="s">
        <v>229</v>
      </c>
      <c r="D12" s="24" t="s">
        <v>35</v>
      </c>
      <c r="E12" s="3" t="s">
        <v>4</v>
      </c>
      <c r="F12" s="24" t="s">
        <v>5</v>
      </c>
      <c r="G12" s="3" t="s">
        <v>6</v>
      </c>
      <c r="H12" s="24" t="s">
        <v>7</v>
      </c>
      <c r="I12" s="3" t="s">
        <v>8</v>
      </c>
      <c r="J12" s="3" t="s">
        <v>9</v>
      </c>
      <c r="K12" s="24" t="s">
        <v>671</v>
      </c>
      <c r="L12" s="3" t="s">
        <v>672</v>
      </c>
      <c r="M12" s="3" t="s">
        <v>673</v>
      </c>
      <c r="N12" s="24" t="s">
        <v>674</v>
      </c>
    </row>
    <row r="13" spans="1:15" ht="36.75" customHeight="1">
      <c r="A13" s="303" t="s">
        <v>230</v>
      </c>
      <c r="B13" s="346" t="s">
        <v>231</v>
      </c>
      <c r="C13" s="347" t="s">
        <v>43</v>
      </c>
      <c r="D13" s="361">
        <v>510</v>
      </c>
      <c r="E13" s="365">
        <f>SUM(F13:N13)</f>
        <v>3564.39</v>
      </c>
      <c r="F13" s="363">
        <f>'130Платн'!C466+'130Платн'!C467</f>
        <v>3564.39</v>
      </c>
      <c r="G13" s="19">
        <f>'130РПл'!C425</f>
        <v>0</v>
      </c>
      <c r="H13" s="19">
        <f>'130Возм ущ'!C427</f>
        <v>0</v>
      </c>
      <c r="I13" s="19">
        <f>'130Пит сотр'!C427</f>
        <v>0</v>
      </c>
      <c r="J13" s="19">
        <f>'130Озд лаг'!C427</f>
        <v>0</v>
      </c>
      <c r="K13" s="19">
        <f>'130ГПД'!C427</f>
        <v>0</v>
      </c>
      <c r="L13" s="19">
        <f>'140'!C423</f>
        <v>0</v>
      </c>
      <c r="M13" s="19">
        <f>'150'!C424</f>
        <v>0</v>
      </c>
      <c r="N13" s="19">
        <f>'170'!C423</f>
        <v>0</v>
      </c>
    </row>
    <row r="14" spans="1:15" ht="31.2">
      <c r="A14" s="303" t="s">
        <v>232</v>
      </c>
      <c r="B14" s="346" t="s">
        <v>233</v>
      </c>
      <c r="C14" s="347" t="s">
        <v>43</v>
      </c>
      <c r="D14" s="361">
        <v>610</v>
      </c>
      <c r="E14" s="365">
        <f>SUM(F14:N14)</f>
        <v>0</v>
      </c>
      <c r="F14" s="363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</row>
    <row r="15" spans="1:15" ht="19.5" customHeight="1">
      <c r="A15" s="360" t="s">
        <v>234</v>
      </c>
      <c r="B15" s="307" t="s">
        <v>235</v>
      </c>
      <c r="C15" s="307" t="s">
        <v>43</v>
      </c>
      <c r="D15" s="362" t="s">
        <v>43</v>
      </c>
      <c r="E15" s="366">
        <f>SUM(F15:N15)</f>
        <v>671000</v>
      </c>
      <c r="F15" s="366">
        <f>F16</f>
        <v>302000</v>
      </c>
      <c r="G15" s="335">
        <f t="shared" ref="G15:K15" si="0">G16</f>
        <v>0</v>
      </c>
      <c r="H15" s="335">
        <f t="shared" si="0"/>
        <v>0</v>
      </c>
      <c r="I15" s="335">
        <f t="shared" si="0"/>
        <v>0</v>
      </c>
      <c r="J15" s="335">
        <f t="shared" si="0"/>
        <v>316000</v>
      </c>
      <c r="K15" s="335">
        <f t="shared" si="0"/>
        <v>0</v>
      </c>
      <c r="L15" s="335">
        <f>L17+L18</f>
        <v>0</v>
      </c>
      <c r="M15" s="335">
        <f>M19</f>
        <v>53000</v>
      </c>
      <c r="N15" s="335">
        <f>N21</f>
        <v>0</v>
      </c>
    </row>
    <row r="16" spans="1:15" ht="38.25" customHeight="1">
      <c r="A16" s="303" t="s">
        <v>244</v>
      </c>
      <c r="B16" s="346" t="s">
        <v>240</v>
      </c>
      <c r="C16" s="347" t="s">
        <v>24</v>
      </c>
      <c r="D16" s="422">
        <v>131</v>
      </c>
      <c r="E16" s="365">
        <f>SUM(F16:K16)</f>
        <v>618000</v>
      </c>
      <c r="F16" s="364">
        <f>ДОХОДЫ!AM145</f>
        <v>302000</v>
      </c>
      <c r="G16" s="7">
        <f>ДОХОДЫ!AM155</f>
        <v>0</v>
      </c>
      <c r="H16" s="7">
        <f>ДОХОДЫ!X184</f>
        <v>0</v>
      </c>
      <c r="I16" s="7">
        <f>ДОХОДЫ!X183</f>
        <v>0</v>
      </c>
      <c r="J16" s="7">
        <f>ДОХОДЫ!AM156+ДОХОДЫ!AM157</f>
        <v>316000</v>
      </c>
      <c r="K16" s="7">
        <f>ДОХОДЫ!AM158</f>
        <v>0</v>
      </c>
      <c r="L16" s="19" t="s">
        <v>43</v>
      </c>
      <c r="M16" s="19" t="s">
        <v>43</v>
      </c>
      <c r="N16" s="19" t="s">
        <v>43</v>
      </c>
    </row>
    <row r="17" spans="1:14" ht="36" customHeight="1">
      <c r="A17" s="303" t="s">
        <v>247</v>
      </c>
      <c r="B17" s="346" t="s">
        <v>248</v>
      </c>
      <c r="C17" s="347" t="s">
        <v>25</v>
      </c>
      <c r="D17" s="422">
        <v>141</v>
      </c>
      <c r="E17" s="365">
        <f>L17</f>
        <v>0</v>
      </c>
      <c r="F17" s="363" t="s">
        <v>43</v>
      </c>
      <c r="G17" s="19" t="s">
        <v>43</v>
      </c>
      <c r="H17" s="19" t="s">
        <v>43</v>
      </c>
      <c r="I17" s="19" t="s">
        <v>43</v>
      </c>
      <c r="J17" s="19" t="s">
        <v>43</v>
      </c>
      <c r="K17" s="19" t="s">
        <v>43</v>
      </c>
      <c r="L17" s="7">
        <f>ДОХОДЫ!W208</f>
        <v>0</v>
      </c>
      <c r="M17" s="19" t="s">
        <v>43</v>
      </c>
      <c r="N17" s="19" t="s">
        <v>43</v>
      </c>
    </row>
    <row r="18" spans="1:14" ht="36" customHeight="1">
      <c r="A18" s="303" t="s">
        <v>247</v>
      </c>
      <c r="B18" s="387" t="s">
        <v>248</v>
      </c>
      <c r="C18" s="388" t="s">
        <v>25</v>
      </c>
      <c r="D18" s="422">
        <v>145</v>
      </c>
      <c r="E18" s="365">
        <f>L18</f>
        <v>0</v>
      </c>
      <c r="F18" s="363" t="s">
        <v>43</v>
      </c>
      <c r="G18" s="19" t="s">
        <v>43</v>
      </c>
      <c r="H18" s="19" t="s">
        <v>43</v>
      </c>
      <c r="I18" s="19" t="s">
        <v>43</v>
      </c>
      <c r="J18" s="19" t="s">
        <v>43</v>
      </c>
      <c r="K18" s="19" t="s">
        <v>43</v>
      </c>
      <c r="L18" s="7">
        <f>ДОХОДЫ!W223</f>
        <v>0</v>
      </c>
      <c r="M18" s="19" t="s">
        <v>43</v>
      </c>
      <c r="N18" s="19" t="s">
        <v>43</v>
      </c>
    </row>
    <row r="19" spans="1:14" ht="23.25" customHeight="1">
      <c r="A19" s="303" t="s">
        <v>705</v>
      </c>
      <c r="B19" s="346" t="s">
        <v>251</v>
      </c>
      <c r="C19" s="347" t="s">
        <v>26</v>
      </c>
      <c r="D19" s="422">
        <v>155</v>
      </c>
      <c r="E19" s="365">
        <f>M19</f>
        <v>53000</v>
      </c>
      <c r="F19" s="363" t="s">
        <v>43</v>
      </c>
      <c r="G19" s="19" t="s">
        <v>43</v>
      </c>
      <c r="H19" s="19" t="s">
        <v>43</v>
      </c>
      <c r="I19" s="19" t="s">
        <v>43</v>
      </c>
      <c r="J19" s="19" t="s">
        <v>43</v>
      </c>
      <c r="K19" s="19" t="s">
        <v>43</v>
      </c>
      <c r="L19" s="19" t="s">
        <v>43</v>
      </c>
      <c r="M19" s="7">
        <f>ДОХОДЫ!Y268</f>
        <v>53000</v>
      </c>
      <c r="N19" s="19" t="s">
        <v>43</v>
      </c>
    </row>
    <row r="20" spans="1:14" ht="15.75" customHeight="1">
      <c r="A20" s="303" t="s">
        <v>256</v>
      </c>
      <c r="B20" s="346" t="s">
        <v>257</v>
      </c>
      <c r="C20" s="347" t="s">
        <v>27</v>
      </c>
      <c r="D20" s="422">
        <v>189</v>
      </c>
      <c r="E20" s="365">
        <v>0</v>
      </c>
      <c r="F20" s="363" t="s">
        <v>43</v>
      </c>
      <c r="G20" s="19" t="s">
        <v>43</v>
      </c>
      <c r="H20" s="19" t="s">
        <v>43</v>
      </c>
      <c r="I20" s="19" t="s">
        <v>43</v>
      </c>
      <c r="J20" s="19" t="s">
        <v>43</v>
      </c>
      <c r="K20" s="19" t="s">
        <v>43</v>
      </c>
      <c r="L20" s="19" t="s">
        <v>43</v>
      </c>
      <c r="M20" s="19" t="s">
        <v>43</v>
      </c>
      <c r="N20" s="19" t="s">
        <v>43</v>
      </c>
    </row>
    <row r="21" spans="1:14" ht="15.75" customHeight="1">
      <c r="A21" s="303" t="s">
        <v>260</v>
      </c>
      <c r="B21" s="346" t="s">
        <v>261</v>
      </c>
      <c r="C21" s="347" t="s">
        <v>697</v>
      </c>
      <c r="D21" s="422">
        <v>172</v>
      </c>
      <c r="E21" s="365">
        <f>N21</f>
        <v>0</v>
      </c>
      <c r="F21" s="363" t="s">
        <v>43</v>
      </c>
      <c r="G21" s="19" t="s">
        <v>43</v>
      </c>
      <c r="H21" s="19" t="s">
        <v>43</v>
      </c>
      <c r="I21" s="19" t="s">
        <v>43</v>
      </c>
      <c r="J21" s="19" t="s">
        <v>43</v>
      </c>
      <c r="K21" s="19" t="s">
        <v>43</v>
      </c>
      <c r="L21" s="19" t="s">
        <v>43</v>
      </c>
      <c r="M21" s="19" t="s">
        <v>43</v>
      </c>
      <c r="N21" s="7">
        <f>ДОХОДЫ!W332</f>
        <v>0</v>
      </c>
    </row>
    <row r="22" spans="1:14" ht="15.75" customHeight="1">
      <c r="A22" s="303" t="s">
        <v>263</v>
      </c>
      <c r="B22" s="346" t="s">
        <v>264</v>
      </c>
      <c r="C22" s="347" t="s">
        <v>43</v>
      </c>
      <c r="D22" s="422" t="s">
        <v>43</v>
      </c>
      <c r="E22" s="365">
        <v>0</v>
      </c>
      <c r="F22" s="363" t="s">
        <v>43</v>
      </c>
      <c r="G22" s="19" t="s">
        <v>43</v>
      </c>
      <c r="H22" s="19" t="s">
        <v>43</v>
      </c>
      <c r="I22" s="19" t="s">
        <v>43</v>
      </c>
      <c r="J22" s="19" t="s">
        <v>43</v>
      </c>
      <c r="K22" s="19" t="s">
        <v>43</v>
      </c>
      <c r="L22" s="19" t="s">
        <v>43</v>
      </c>
      <c r="M22" s="19" t="s">
        <v>43</v>
      </c>
      <c r="N22" s="19" t="s">
        <v>43</v>
      </c>
    </row>
    <row r="23" spans="1:14" ht="53.25" customHeight="1">
      <c r="A23" s="303" t="s">
        <v>706</v>
      </c>
      <c r="B23" s="346" t="s">
        <v>266</v>
      </c>
      <c r="C23" s="347" t="s">
        <v>267</v>
      </c>
      <c r="D23" s="422" t="s">
        <v>43</v>
      </c>
      <c r="E23" s="365">
        <v>0</v>
      </c>
      <c r="F23" s="363" t="s">
        <v>43</v>
      </c>
      <c r="G23" s="19" t="s">
        <v>43</v>
      </c>
      <c r="H23" s="19" t="s">
        <v>43</v>
      </c>
      <c r="I23" s="19" t="s">
        <v>43</v>
      </c>
      <c r="J23" s="19" t="s">
        <v>43</v>
      </c>
      <c r="K23" s="19" t="s">
        <v>43</v>
      </c>
      <c r="L23" s="19" t="s">
        <v>43</v>
      </c>
      <c r="M23" s="19" t="s">
        <v>43</v>
      </c>
      <c r="N23" s="19" t="s">
        <v>43</v>
      </c>
    </row>
    <row r="24" spans="1:14" ht="26.25" customHeight="1">
      <c r="A24" s="357" t="s">
        <v>268</v>
      </c>
      <c r="B24" s="358" t="s">
        <v>269</v>
      </c>
      <c r="C24" s="358" t="s">
        <v>43</v>
      </c>
      <c r="D24" s="358" t="s">
        <v>43</v>
      </c>
      <c r="E24" s="359">
        <f>SUM(F24:N24)</f>
        <v>674564.3899999999</v>
      </c>
      <c r="F24" s="359">
        <f>F25+F38+F44+F54+F56+F60</f>
        <v>305564.38999999996</v>
      </c>
      <c r="G24" s="370">
        <f t="shared" ref="G24:N24" si="1">G25+G38+G44+G54+G56+G60</f>
        <v>0</v>
      </c>
      <c r="H24" s="370">
        <f t="shared" si="1"/>
        <v>0</v>
      </c>
      <c r="I24" s="370">
        <f t="shared" si="1"/>
        <v>0</v>
      </c>
      <c r="J24" s="370">
        <f t="shared" si="1"/>
        <v>316000</v>
      </c>
      <c r="K24" s="370">
        <f t="shared" si="1"/>
        <v>0</v>
      </c>
      <c r="L24" s="370">
        <f t="shared" si="1"/>
        <v>0</v>
      </c>
      <c r="M24" s="370">
        <f t="shared" si="1"/>
        <v>53000</v>
      </c>
      <c r="N24" s="370">
        <f t="shared" si="1"/>
        <v>0</v>
      </c>
    </row>
    <row r="25" spans="1:14" ht="36" customHeight="1">
      <c r="A25" s="311" t="s">
        <v>666</v>
      </c>
      <c r="B25" s="312" t="s">
        <v>271</v>
      </c>
      <c r="C25" s="312" t="s">
        <v>22</v>
      </c>
      <c r="D25" s="312" t="s">
        <v>43</v>
      </c>
      <c r="E25" s="328">
        <f>E26+E29+E33+E35+E36+E37</f>
        <v>158968.99</v>
      </c>
      <c r="F25" s="328">
        <f t="shared" ref="F25:N25" si="2">F26+F29+F33+F35+F36+F37</f>
        <v>158968.99</v>
      </c>
      <c r="G25" s="371">
        <f t="shared" si="2"/>
        <v>0</v>
      </c>
      <c r="H25" s="371">
        <f t="shared" si="2"/>
        <v>0</v>
      </c>
      <c r="I25" s="371">
        <f t="shared" si="2"/>
        <v>0</v>
      </c>
      <c r="J25" s="371">
        <f t="shared" si="2"/>
        <v>0</v>
      </c>
      <c r="K25" s="371">
        <f t="shared" si="2"/>
        <v>0</v>
      </c>
      <c r="L25" s="371">
        <f t="shared" si="2"/>
        <v>0</v>
      </c>
      <c r="M25" s="371">
        <f t="shared" si="2"/>
        <v>0</v>
      </c>
      <c r="N25" s="371">
        <f t="shared" si="2"/>
        <v>0</v>
      </c>
    </row>
    <row r="26" spans="1:14" ht="37.5" customHeight="1">
      <c r="A26" s="313" t="s">
        <v>272</v>
      </c>
      <c r="B26" s="314" t="s">
        <v>273</v>
      </c>
      <c r="C26" s="314" t="s">
        <v>51</v>
      </c>
      <c r="D26" s="314" t="s">
        <v>43</v>
      </c>
      <c r="E26" s="329">
        <f>E27+E28</f>
        <v>122096</v>
      </c>
      <c r="F26" s="329">
        <f>F27+F28</f>
        <v>122096</v>
      </c>
      <c r="G26" s="332">
        <f t="shared" ref="G26:N26" si="3">G27+G28</f>
        <v>0</v>
      </c>
      <c r="H26" s="332">
        <f t="shared" si="3"/>
        <v>0</v>
      </c>
      <c r="I26" s="332">
        <f t="shared" si="3"/>
        <v>0</v>
      </c>
      <c r="J26" s="332">
        <f t="shared" si="3"/>
        <v>0</v>
      </c>
      <c r="K26" s="332">
        <f t="shared" si="3"/>
        <v>0</v>
      </c>
      <c r="L26" s="332">
        <f t="shared" si="3"/>
        <v>0</v>
      </c>
      <c r="M26" s="332">
        <f t="shared" si="3"/>
        <v>0</v>
      </c>
      <c r="N26" s="332">
        <f t="shared" si="3"/>
        <v>0</v>
      </c>
    </row>
    <row r="27" spans="1:14" ht="22.5" customHeight="1">
      <c r="A27" s="303" t="s">
        <v>37</v>
      </c>
      <c r="B27" s="333" t="s">
        <v>43</v>
      </c>
      <c r="C27" s="334" t="s">
        <v>51</v>
      </c>
      <c r="D27" s="334" t="s">
        <v>28</v>
      </c>
      <c r="E27" s="365">
        <f>SUM(F27:N27)</f>
        <v>122096</v>
      </c>
      <c r="F27" s="363">
        <f>'130Платн'!F25+'130Платн'!E35</f>
        <v>122096</v>
      </c>
      <c r="G27" s="19">
        <f>'130РПл'!J22</f>
        <v>0</v>
      </c>
      <c r="H27" s="19">
        <f>'130Возм ущ'!J22</f>
        <v>0</v>
      </c>
      <c r="I27" s="19">
        <f>'130Пит сотр'!J22</f>
        <v>0</v>
      </c>
      <c r="J27" s="19">
        <f>'130Озд лаг'!J22</f>
        <v>0</v>
      </c>
      <c r="K27" s="19">
        <f>'130ГПД'!J22</f>
        <v>0</v>
      </c>
      <c r="L27" s="19">
        <f>'140'!J22</f>
        <v>0</v>
      </c>
      <c r="M27" s="19">
        <f>'150'!J22</f>
        <v>0</v>
      </c>
      <c r="N27" s="19">
        <f>'170'!J22</f>
        <v>0</v>
      </c>
    </row>
    <row r="28" spans="1:14" ht="37.5" customHeight="1">
      <c r="A28" s="303" t="s">
        <v>631</v>
      </c>
      <c r="B28" s="333" t="s">
        <v>43</v>
      </c>
      <c r="C28" s="334" t="s">
        <v>51</v>
      </c>
      <c r="D28" s="334" t="s">
        <v>177</v>
      </c>
      <c r="E28" s="365">
        <f t="shared" ref="E28" si="4">SUM(F28:N28)</f>
        <v>0</v>
      </c>
      <c r="F28" s="363">
        <f>'130Платн'!E44</f>
        <v>0</v>
      </c>
      <c r="G28" s="19">
        <f>'130РПл'!E30</f>
        <v>0</v>
      </c>
      <c r="H28" s="19">
        <f>'130Возм ущ'!E30</f>
        <v>0</v>
      </c>
      <c r="I28" s="19">
        <f>'130Пит сотр'!E30</f>
        <v>0</v>
      </c>
      <c r="J28" s="19">
        <f>'130Озд лаг'!E30</f>
        <v>0</v>
      </c>
      <c r="K28" s="19">
        <f>'130ГПД'!E30</f>
        <v>0</v>
      </c>
      <c r="L28" s="19">
        <f>'140'!E30</f>
        <v>0</v>
      </c>
      <c r="M28" s="19">
        <f>'150'!E30</f>
        <v>0</v>
      </c>
      <c r="N28" s="19">
        <f>'170'!E30</f>
        <v>0</v>
      </c>
    </row>
    <row r="29" spans="1:14" ht="35.25" customHeight="1">
      <c r="A29" s="313" t="s">
        <v>274</v>
      </c>
      <c r="B29" s="314" t="s">
        <v>275</v>
      </c>
      <c r="C29" s="314" t="s">
        <v>52</v>
      </c>
      <c r="D29" s="314" t="s">
        <v>43</v>
      </c>
      <c r="E29" s="329">
        <f>E30+E31+E32</f>
        <v>0</v>
      </c>
      <c r="F29" s="329">
        <f>F30+F31+F32</f>
        <v>0</v>
      </c>
      <c r="G29" s="332">
        <f t="shared" ref="G29:N29" si="5">G30+G31+G32</f>
        <v>0</v>
      </c>
      <c r="H29" s="332">
        <f t="shared" si="5"/>
        <v>0</v>
      </c>
      <c r="I29" s="332">
        <f t="shared" si="5"/>
        <v>0</v>
      </c>
      <c r="J29" s="332">
        <f t="shared" si="5"/>
        <v>0</v>
      </c>
      <c r="K29" s="332">
        <f t="shared" si="5"/>
        <v>0</v>
      </c>
      <c r="L29" s="332">
        <f t="shared" si="5"/>
        <v>0</v>
      </c>
      <c r="M29" s="332">
        <f t="shared" si="5"/>
        <v>0</v>
      </c>
      <c r="N29" s="332">
        <f t="shared" si="5"/>
        <v>0</v>
      </c>
    </row>
    <row r="30" spans="1:14" ht="34.5" customHeight="1">
      <c r="A30" s="315" t="s">
        <v>632</v>
      </c>
      <c r="B30" s="333" t="s">
        <v>43</v>
      </c>
      <c r="C30" s="333" t="s">
        <v>52</v>
      </c>
      <c r="D30" s="333" t="s">
        <v>54</v>
      </c>
      <c r="E30" s="365">
        <f t="shared" ref="E30:E32" si="6">SUM(F30:N30)</f>
        <v>0</v>
      </c>
      <c r="F30" s="363">
        <f>'130Платн'!F58</f>
        <v>0</v>
      </c>
      <c r="G30" s="19">
        <f>'130РПл'!F44</f>
        <v>0</v>
      </c>
      <c r="H30" s="19">
        <f>'130Возм ущ'!F44</f>
        <v>0</v>
      </c>
      <c r="I30" s="19">
        <f>'130Пит сотр'!F44</f>
        <v>0</v>
      </c>
      <c r="J30" s="19">
        <f>'130Озд лаг'!F44</f>
        <v>0</v>
      </c>
      <c r="K30" s="19">
        <f>'130ГПД'!F44</f>
        <v>0</v>
      </c>
      <c r="L30" s="19">
        <f>'140'!F44</f>
        <v>0</v>
      </c>
      <c r="M30" s="19">
        <f>'150'!F44</f>
        <v>0</v>
      </c>
      <c r="N30" s="19">
        <f>'170'!F44</f>
        <v>0</v>
      </c>
    </row>
    <row r="31" spans="1:14" ht="20.25" customHeight="1">
      <c r="A31" s="315" t="s">
        <v>39</v>
      </c>
      <c r="B31" s="333" t="s">
        <v>43</v>
      </c>
      <c r="C31" s="333" t="s">
        <v>52</v>
      </c>
      <c r="D31" s="333" t="s">
        <v>56</v>
      </c>
      <c r="E31" s="365">
        <f t="shared" si="6"/>
        <v>0</v>
      </c>
      <c r="F31" s="363">
        <f>'130Платн'!F76</f>
        <v>0</v>
      </c>
      <c r="G31" s="19">
        <f>'130РПл'!F62</f>
        <v>0</v>
      </c>
      <c r="H31" s="19">
        <f>'130Возм ущ'!F62</f>
        <v>0</v>
      </c>
      <c r="I31" s="19">
        <f>'130Пит сотр'!F62</f>
        <v>0</v>
      </c>
      <c r="J31" s="19">
        <f>'130Озд лаг'!F62</f>
        <v>0</v>
      </c>
      <c r="K31" s="19">
        <f>'130ГПД'!F62</f>
        <v>0</v>
      </c>
      <c r="L31" s="19">
        <f>'140'!F62</f>
        <v>0</v>
      </c>
      <c r="M31" s="19">
        <f>'150'!F62</f>
        <v>0</v>
      </c>
      <c r="N31" s="19">
        <f>'170'!F62</f>
        <v>0</v>
      </c>
    </row>
    <row r="32" spans="1:14" ht="38.25" customHeight="1">
      <c r="A32" s="303" t="s">
        <v>631</v>
      </c>
      <c r="B32" s="333" t="s">
        <v>43</v>
      </c>
      <c r="C32" s="333" t="s">
        <v>52</v>
      </c>
      <c r="D32" s="333" t="s">
        <v>177</v>
      </c>
      <c r="E32" s="365">
        <f t="shared" si="6"/>
        <v>0</v>
      </c>
      <c r="F32" s="363">
        <f>'130Платн'!F83</f>
        <v>0</v>
      </c>
      <c r="G32" s="19">
        <f>'130РПл'!F69</f>
        <v>0</v>
      </c>
      <c r="H32" s="19">
        <f>'130Возм ущ'!F69</f>
        <v>0</v>
      </c>
      <c r="I32" s="19">
        <f>'130Пит сотр'!F69</f>
        <v>0</v>
      </c>
      <c r="J32" s="19">
        <f>'130Озд лаг'!F69</f>
        <v>0</v>
      </c>
      <c r="K32" s="19">
        <f>'130ГПД'!F69</f>
        <v>0</v>
      </c>
      <c r="L32" s="19">
        <f>'140'!F69</f>
        <v>0</v>
      </c>
      <c r="M32" s="19">
        <f>'150'!F69</f>
        <v>0</v>
      </c>
      <c r="N32" s="19">
        <f>'170'!F69</f>
        <v>0</v>
      </c>
    </row>
    <row r="33" spans="1:14" ht="54" customHeight="1">
      <c r="A33" s="313" t="s">
        <v>276</v>
      </c>
      <c r="B33" s="314" t="s">
        <v>277</v>
      </c>
      <c r="C33" s="314" t="s">
        <v>164</v>
      </c>
      <c r="D33" s="314" t="s">
        <v>43</v>
      </c>
      <c r="E33" s="329">
        <f>E34</f>
        <v>0</v>
      </c>
      <c r="F33" s="329">
        <f>F34</f>
        <v>0</v>
      </c>
      <c r="G33" s="332">
        <f t="shared" ref="G33:N33" si="7">G34</f>
        <v>0</v>
      </c>
      <c r="H33" s="332">
        <f t="shared" si="7"/>
        <v>0</v>
      </c>
      <c r="I33" s="332">
        <f t="shared" si="7"/>
        <v>0</v>
      </c>
      <c r="J33" s="332">
        <f t="shared" si="7"/>
        <v>0</v>
      </c>
      <c r="K33" s="332">
        <f t="shared" si="7"/>
        <v>0</v>
      </c>
      <c r="L33" s="332">
        <f t="shared" si="7"/>
        <v>0</v>
      </c>
      <c r="M33" s="332">
        <f t="shared" si="7"/>
        <v>0</v>
      </c>
      <c r="N33" s="332">
        <f t="shared" si="7"/>
        <v>0</v>
      </c>
    </row>
    <row r="34" spans="1:14" ht="25.5" customHeight="1">
      <c r="A34" s="315" t="s">
        <v>39</v>
      </c>
      <c r="B34" s="333" t="s">
        <v>43</v>
      </c>
      <c r="C34" s="333" t="s">
        <v>164</v>
      </c>
      <c r="D34" s="333" t="s">
        <v>56</v>
      </c>
      <c r="E34" s="365">
        <f>SUM(F34:N34)</f>
        <v>0</v>
      </c>
      <c r="F34" s="363">
        <f>'130Платн'!E92</f>
        <v>0</v>
      </c>
      <c r="G34" s="19">
        <f>'130РПл'!E78</f>
        <v>0</v>
      </c>
      <c r="H34" s="19">
        <f>'130Возм ущ'!E78</f>
        <v>0</v>
      </c>
      <c r="I34" s="19">
        <f>'130Пит сотр'!E78</f>
        <v>0</v>
      </c>
      <c r="J34" s="19">
        <f>'130Озд лаг'!E78</f>
        <v>0</v>
      </c>
      <c r="K34" s="19">
        <f>'130ГПД'!E78</f>
        <v>0</v>
      </c>
      <c r="L34" s="19">
        <f>'140'!E78</f>
        <v>0</v>
      </c>
      <c r="M34" s="19">
        <f>'150'!E78</f>
        <v>0</v>
      </c>
      <c r="N34" s="19">
        <f>'170'!E78</f>
        <v>0</v>
      </c>
    </row>
    <row r="35" spans="1:14" ht="72" customHeight="1">
      <c r="A35" s="313" t="s">
        <v>278</v>
      </c>
      <c r="B35" s="314" t="s">
        <v>279</v>
      </c>
      <c r="C35" s="314" t="s">
        <v>53</v>
      </c>
      <c r="D35" s="314" t="s">
        <v>55</v>
      </c>
      <c r="E35" s="367">
        <f>SUM(F35:N35)</f>
        <v>36872.99</v>
      </c>
      <c r="F35" s="332">
        <f>'130Платн'!D108</f>
        <v>36872.99</v>
      </c>
      <c r="G35" s="332">
        <f>'130РПл'!D94</f>
        <v>0</v>
      </c>
      <c r="H35" s="332">
        <f>'130Возм ущ'!D94</f>
        <v>0</v>
      </c>
      <c r="I35" s="332">
        <f>'130Пит сотр'!D94</f>
        <v>0</v>
      </c>
      <c r="J35" s="332">
        <f>'130Озд лаг'!D94</f>
        <v>0</v>
      </c>
      <c r="K35" s="332">
        <f>'130ГПД'!D94</f>
        <v>0</v>
      </c>
      <c r="L35" s="332">
        <f>'140'!D94</f>
        <v>0</v>
      </c>
      <c r="M35" s="332">
        <f>'150'!D94</f>
        <v>0</v>
      </c>
      <c r="N35" s="332">
        <f>'170'!D94</f>
        <v>0</v>
      </c>
    </row>
    <row r="36" spans="1:14" ht="36" customHeight="1">
      <c r="A36" s="313" t="s">
        <v>280</v>
      </c>
      <c r="B36" s="314" t="s">
        <v>281</v>
      </c>
      <c r="C36" s="314" t="s">
        <v>53</v>
      </c>
      <c r="D36" s="314" t="s">
        <v>55</v>
      </c>
      <c r="E36" s="329">
        <f>SUM(F36:N36)</f>
        <v>0</v>
      </c>
      <c r="F36" s="332">
        <v>0</v>
      </c>
      <c r="G36" s="332">
        <v>0</v>
      </c>
      <c r="H36" s="332">
        <v>0</v>
      </c>
      <c r="I36" s="332">
        <v>0</v>
      </c>
      <c r="J36" s="332">
        <v>0</v>
      </c>
      <c r="K36" s="332">
        <v>0</v>
      </c>
      <c r="L36" s="332">
        <v>0</v>
      </c>
      <c r="M36" s="332">
        <v>0</v>
      </c>
      <c r="N36" s="332">
        <v>0</v>
      </c>
    </row>
    <row r="37" spans="1:14" ht="24.75" customHeight="1">
      <c r="A37" s="313" t="s">
        <v>282</v>
      </c>
      <c r="B37" s="314" t="s">
        <v>283</v>
      </c>
      <c r="C37" s="314" t="s">
        <v>53</v>
      </c>
      <c r="D37" s="314" t="s">
        <v>55</v>
      </c>
      <c r="E37" s="329">
        <f>SUM(F37:N37)</f>
        <v>0</v>
      </c>
      <c r="F37" s="332">
        <v>0</v>
      </c>
      <c r="G37" s="332">
        <v>0</v>
      </c>
      <c r="H37" s="332">
        <v>0</v>
      </c>
      <c r="I37" s="332">
        <v>0</v>
      </c>
      <c r="J37" s="332">
        <v>0</v>
      </c>
      <c r="K37" s="332">
        <v>0</v>
      </c>
      <c r="L37" s="332">
        <v>0</v>
      </c>
      <c r="M37" s="332">
        <v>0</v>
      </c>
      <c r="N37" s="332">
        <v>0</v>
      </c>
    </row>
    <row r="38" spans="1:14" ht="36" customHeight="1">
      <c r="A38" s="316" t="s">
        <v>34</v>
      </c>
      <c r="B38" s="317" t="s">
        <v>284</v>
      </c>
      <c r="C38" s="317" t="s">
        <v>29</v>
      </c>
      <c r="D38" s="317" t="s">
        <v>43</v>
      </c>
      <c r="E38" s="330">
        <f>E39</f>
        <v>0</v>
      </c>
      <c r="F38" s="330">
        <f>F39</f>
        <v>0</v>
      </c>
      <c r="G38" s="372">
        <f t="shared" ref="G38:N38" si="8">G39</f>
        <v>0</v>
      </c>
      <c r="H38" s="372">
        <f t="shared" si="8"/>
        <v>0</v>
      </c>
      <c r="I38" s="372">
        <f t="shared" si="8"/>
        <v>0</v>
      </c>
      <c r="J38" s="372">
        <f t="shared" si="8"/>
        <v>0</v>
      </c>
      <c r="K38" s="372">
        <f t="shared" si="8"/>
        <v>0</v>
      </c>
      <c r="L38" s="372">
        <f t="shared" si="8"/>
        <v>0</v>
      </c>
      <c r="M38" s="372">
        <f t="shared" si="8"/>
        <v>0</v>
      </c>
      <c r="N38" s="372">
        <f t="shared" si="8"/>
        <v>0</v>
      </c>
    </row>
    <row r="39" spans="1:14" ht="63" customHeight="1">
      <c r="A39" s="303" t="s">
        <v>285</v>
      </c>
      <c r="B39" s="333" t="s">
        <v>286</v>
      </c>
      <c r="C39" s="334" t="s">
        <v>31</v>
      </c>
      <c r="D39" s="334" t="s">
        <v>43</v>
      </c>
      <c r="E39" s="365">
        <f>SUM(F39:N39)</f>
        <v>0</v>
      </c>
      <c r="F39" s="326">
        <f t="shared" ref="F39:N39" si="9">F40</f>
        <v>0</v>
      </c>
      <c r="G39" s="373">
        <f t="shared" si="9"/>
        <v>0</v>
      </c>
      <c r="H39" s="373">
        <f t="shared" si="9"/>
        <v>0</v>
      </c>
      <c r="I39" s="373">
        <f t="shared" si="9"/>
        <v>0</v>
      </c>
      <c r="J39" s="373">
        <f t="shared" si="9"/>
        <v>0</v>
      </c>
      <c r="K39" s="373">
        <f t="shared" si="9"/>
        <v>0</v>
      </c>
      <c r="L39" s="373">
        <f t="shared" si="9"/>
        <v>0</v>
      </c>
      <c r="M39" s="373">
        <f t="shared" si="9"/>
        <v>0</v>
      </c>
      <c r="N39" s="373">
        <f t="shared" si="9"/>
        <v>0</v>
      </c>
    </row>
    <row r="40" spans="1:14" ht="67.5" customHeight="1">
      <c r="A40" s="303" t="s">
        <v>287</v>
      </c>
      <c r="B40" s="333" t="s">
        <v>288</v>
      </c>
      <c r="C40" s="334" t="s">
        <v>169</v>
      </c>
      <c r="D40" s="334" t="s">
        <v>633</v>
      </c>
      <c r="E40" s="365">
        <f>SUM(F40:N40)</f>
        <v>0</v>
      </c>
      <c r="F40" s="363">
        <f>'130Платн'!E119</f>
        <v>0</v>
      </c>
      <c r="G40" s="19">
        <f>'130РПл'!E105</f>
        <v>0</v>
      </c>
      <c r="H40" s="19">
        <f>'130Возм ущ'!E105</f>
        <v>0</v>
      </c>
      <c r="I40" s="19">
        <f>'130Пит сотр'!E105</f>
        <v>0</v>
      </c>
      <c r="J40" s="19">
        <f>'130Озд лаг'!E105</f>
        <v>0</v>
      </c>
      <c r="K40" s="19">
        <f>'130ГПД'!E105</f>
        <v>0</v>
      </c>
      <c r="L40" s="19">
        <f>'140'!E105</f>
        <v>0</v>
      </c>
      <c r="M40" s="19">
        <f>'150'!E105</f>
        <v>0</v>
      </c>
      <c r="N40" s="19">
        <f>'170'!E105</f>
        <v>0</v>
      </c>
    </row>
    <row r="41" spans="1:14" ht="15.75" hidden="1" customHeight="1">
      <c r="A41" s="303" t="s">
        <v>289</v>
      </c>
      <c r="B41" s="333" t="s">
        <v>290</v>
      </c>
      <c r="C41" s="334" t="s">
        <v>57</v>
      </c>
      <c r="D41" s="334" t="s">
        <v>43</v>
      </c>
      <c r="E41" s="326"/>
      <c r="F41" s="363"/>
      <c r="G41" s="19"/>
      <c r="H41" s="19"/>
      <c r="I41" s="19"/>
      <c r="J41" s="19"/>
      <c r="K41" s="19"/>
      <c r="L41" s="19"/>
      <c r="M41" s="19"/>
      <c r="N41" s="19"/>
    </row>
    <row r="42" spans="1:14" ht="15.75" hidden="1" customHeight="1">
      <c r="A42" s="303" t="s">
        <v>291</v>
      </c>
      <c r="B42" s="333" t="s">
        <v>292</v>
      </c>
      <c r="C42" s="334" t="s">
        <v>293</v>
      </c>
      <c r="D42" s="334" t="s">
        <v>43</v>
      </c>
      <c r="E42" s="326"/>
      <c r="F42" s="363"/>
      <c r="G42" s="19"/>
      <c r="H42" s="19"/>
      <c r="I42" s="19"/>
      <c r="J42" s="19"/>
      <c r="K42" s="19"/>
      <c r="L42" s="19"/>
      <c r="M42" s="19"/>
      <c r="N42" s="19"/>
    </row>
    <row r="43" spans="1:14" ht="15.75" hidden="1" customHeight="1">
      <c r="A43" s="303" t="s">
        <v>294</v>
      </c>
      <c r="B43" s="333" t="s">
        <v>295</v>
      </c>
      <c r="C43" s="334" t="s">
        <v>296</v>
      </c>
      <c r="D43" s="334" t="s">
        <v>43</v>
      </c>
      <c r="E43" s="326"/>
      <c r="F43" s="363"/>
      <c r="G43" s="19"/>
      <c r="H43" s="19"/>
      <c r="I43" s="19"/>
      <c r="J43" s="19"/>
      <c r="K43" s="19"/>
      <c r="L43" s="19"/>
      <c r="M43" s="19"/>
      <c r="N43" s="19"/>
    </row>
    <row r="44" spans="1:14" ht="35.25" customHeight="1">
      <c r="A44" s="316" t="s">
        <v>297</v>
      </c>
      <c r="B44" s="317" t="s">
        <v>298</v>
      </c>
      <c r="C44" s="317" t="s">
        <v>299</v>
      </c>
      <c r="D44" s="317" t="s">
        <v>43</v>
      </c>
      <c r="E44" s="330">
        <f>E45+E47+E49</f>
        <v>26659.42</v>
      </c>
      <c r="F44" s="330">
        <f t="shared" ref="F44:N44" si="10">F45+F47+F49</f>
        <v>26659.42</v>
      </c>
      <c r="G44" s="372">
        <f t="shared" si="10"/>
        <v>0</v>
      </c>
      <c r="H44" s="372">
        <f t="shared" si="10"/>
        <v>0</v>
      </c>
      <c r="I44" s="372">
        <f t="shared" si="10"/>
        <v>0</v>
      </c>
      <c r="J44" s="372">
        <f t="shared" si="10"/>
        <v>0</v>
      </c>
      <c r="K44" s="372">
        <f t="shared" si="10"/>
        <v>0</v>
      </c>
      <c r="L44" s="372">
        <f t="shared" si="10"/>
        <v>0</v>
      </c>
      <c r="M44" s="372">
        <f t="shared" si="10"/>
        <v>0</v>
      </c>
      <c r="N44" s="372">
        <f t="shared" si="10"/>
        <v>0</v>
      </c>
    </row>
    <row r="45" spans="1:14" ht="33.75" customHeight="1">
      <c r="A45" s="313" t="s">
        <v>704</v>
      </c>
      <c r="B45" s="314" t="s">
        <v>301</v>
      </c>
      <c r="C45" s="314" t="s">
        <v>58</v>
      </c>
      <c r="D45" s="314" t="s">
        <v>43</v>
      </c>
      <c r="E45" s="329">
        <f>E46</f>
        <v>0</v>
      </c>
      <c r="F45" s="329">
        <f>F46</f>
        <v>0</v>
      </c>
      <c r="G45" s="332">
        <f t="shared" ref="G45:N45" si="11">G46</f>
        <v>0</v>
      </c>
      <c r="H45" s="332">
        <f t="shared" si="11"/>
        <v>0</v>
      </c>
      <c r="I45" s="332">
        <f t="shared" si="11"/>
        <v>0</v>
      </c>
      <c r="J45" s="332">
        <f t="shared" si="11"/>
        <v>0</v>
      </c>
      <c r="K45" s="332">
        <f t="shared" si="11"/>
        <v>0</v>
      </c>
      <c r="L45" s="332">
        <f t="shared" si="11"/>
        <v>0</v>
      </c>
      <c r="M45" s="332">
        <f t="shared" si="11"/>
        <v>0</v>
      </c>
      <c r="N45" s="332">
        <f t="shared" si="11"/>
        <v>0</v>
      </c>
    </row>
    <row r="46" spans="1:14" ht="27" customHeight="1">
      <c r="A46" s="303" t="s">
        <v>634</v>
      </c>
      <c r="B46" s="333" t="s">
        <v>43</v>
      </c>
      <c r="C46" s="334" t="s">
        <v>58</v>
      </c>
      <c r="D46" s="334" t="s">
        <v>635</v>
      </c>
      <c r="E46" s="365">
        <f>SUM(F46:N46)</f>
        <v>0</v>
      </c>
      <c r="F46" s="363">
        <f>'130Платн'!E130+'130Платн'!E145</f>
        <v>0</v>
      </c>
      <c r="G46" s="19">
        <f>'130РПл'!E116+'130РПл'!E131</f>
        <v>0</v>
      </c>
      <c r="H46" s="19">
        <f>'130Возм ущ'!E116+'130Возм ущ'!E131</f>
        <v>0</v>
      </c>
      <c r="I46" s="19">
        <f>'130Пит сотр'!E116+'130Пит сотр'!E131</f>
        <v>0</v>
      </c>
      <c r="J46" s="19">
        <f>'130Озд лаг'!E116+'130Озд лаг'!E131</f>
        <v>0</v>
      </c>
      <c r="K46" s="19">
        <f>'130ГПД'!E116+'130ГПД'!E131</f>
        <v>0</v>
      </c>
      <c r="L46" s="19">
        <f>'140'!E116+'140'!E127</f>
        <v>0</v>
      </c>
      <c r="M46" s="19">
        <f>'150'!E116+'150'!E127</f>
        <v>0</v>
      </c>
      <c r="N46" s="19">
        <f>'170'!E116+'170'!E127</f>
        <v>0</v>
      </c>
    </row>
    <row r="47" spans="1:14" ht="68.25" customHeight="1">
      <c r="A47" s="313" t="s">
        <v>302</v>
      </c>
      <c r="B47" s="314" t="s">
        <v>303</v>
      </c>
      <c r="C47" s="314" t="s">
        <v>59</v>
      </c>
      <c r="D47" s="314" t="s">
        <v>43</v>
      </c>
      <c r="E47" s="329">
        <f>E48</f>
        <v>0</v>
      </c>
      <c r="F47" s="329">
        <f>F48</f>
        <v>0</v>
      </c>
      <c r="G47" s="332">
        <f t="shared" ref="G47:N47" si="12">G48</f>
        <v>0</v>
      </c>
      <c r="H47" s="332">
        <f t="shared" si="12"/>
        <v>0</v>
      </c>
      <c r="I47" s="332">
        <f t="shared" si="12"/>
        <v>0</v>
      </c>
      <c r="J47" s="332">
        <f t="shared" si="12"/>
        <v>0</v>
      </c>
      <c r="K47" s="332">
        <f t="shared" si="12"/>
        <v>0</v>
      </c>
      <c r="L47" s="332">
        <f t="shared" si="12"/>
        <v>0</v>
      </c>
      <c r="M47" s="332">
        <f t="shared" si="12"/>
        <v>0</v>
      </c>
      <c r="N47" s="332">
        <f t="shared" si="12"/>
        <v>0</v>
      </c>
    </row>
    <row r="48" spans="1:14" ht="21" customHeight="1">
      <c r="A48" s="303" t="s">
        <v>634</v>
      </c>
      <c r="B48" s="333" t="s">
        <v>43</v>
      </c>
      <c r="C48" s="334" t="s">
        <v>59</v>
      </c>
      <c r="D48" s="334" t="s">
        <v>635</v>
      </c>
      <c r="E48" s="365">
        <f>SUM(F48:N48)</f>
        <v>0</v>
      </c>
      <c r="F48" s="363">
        <f>'130Платн'!C158</f>
        <v>0</v>
      </c>
      <c r="G48" s="19">
        <f>'130РПл'!C144</f>
        <v>0</v>
      </c>
      <c r="H48" s="19">
        <f>'130Возм ущ'!C144</f>
        <v>0</v>
      </c>
      <c r="I48" s="19">
        <f>'130Пит сотр'!C144</f>
        <v>0</v>
      </c>
      <c r="J48" s="19">
        <f>'130Озд лаг'!C144</f>
        <v>0</v>
      </c>
      <c r="K48" s="19">
        <f>'130ГПД'!C144</f>
        <v>0</v>
      </c>
      <c r="L48" s="19">
        <f>'140'!C140</f>
        <v>0</v>
      </c>
      <c r="M48" s="19">
        <f>'150'!C140</f>
        <v>0</v>
      </c>
      <c r="N48" s="19">
        <f>'170'!C140</f>
        <v>0</v>
      </c>
    </row>
    <row r="49" spans="1:14" ht="54" customHeight="1">
      <c r="A49" s="313" t="s">
        <v>304</v>
      </c>
      <c r="B49" s="314" t="s">
        <v>305</v>
      </c>
      <c r="C49" s="314" t="s">
        <v>66</v>
      </c>
      <c r="D49" s="314" t="s">
        <v>43</v>
      </c>
      <c r="E49" s="329">
        <f>E50+E51+E52+E53</f>
        <v>26659.42</v>
      </c>
      <c r="F49" s="329">
        <f t="shared" ref="F49:N49" si="13">F50+F51+F52+F53</f>
        <v>26659.42</v>
      </c>
      <c r="G49" s="332">
        <f t="shared" si="13"/>
        <v>0</v>
      </c>
      <c r="H49" s="332">
        <f t="shared" si="13"/>
        <v>0</v>
      </c>
      <c r="I49" s="332">
        <f t="shared" si="13"/>
        <v>0</v>
      </c>
      <c r="J49" s="332">
        <f t="shared" si="13"/>
        <v>0</v>
      </c>
      <c r="K49" s="332">
        <f t="shared" si="13"/>
        <v>0</v>
      </c>
      <c r="L49" s="332">
        <f t="shared" si="13"/>
        <v>0</v>
      </c>
      <c r="M49" s="332">
        <f t="shared" si="13"/>
        <v>0</v>
      </c>
      <c r="N49" s="332">
        <f t="shared" si="13"/>
        <v>0</v>
      </c>
    </row>
    <row r="50" spans="1:14" ht="15.75" customHeight="1">
      <c r="A50" s="303" t="s">
        <v>634</v>
      </c>
      <c r="B50" s="333" t="s">
        <v>43</v>
      </c>
      <c r="C50" s="334" t="s">
        <v>66</v>
      </c>
      <c r="D50" s="334" t="s">
        <v>635</v>
      </c>
      <c r="E50" s="365">
        <f t="shared" ref="E50:E53" si="14">SUM(F50:N50)</f>
        <v>0</v>
      </c>
      <c r="F50" s="363">
        <f>'130Платн'!C171</f>
        <v>0</v>
      </c>
      <c r="G50" s="19">
        <f>'130РПл'!C157</f>
        <v>0</v>
      </c>
      <c r="H50" s="19">
        <f>'130Возм ущ'!C157</f>
        <v>0</v>
      </c>
      <c r="I50" s="19">
        <f>'130Пит сотр'!C157</f>
        <v>0</v>
      </c>
      <c r="J50" s="19">
        <f>'130Озд лаг'!C157</f>
        <v>0</v>
      </c>
      <c r="K50" s="19">
        <f>'130ГПД'!C157</f>
        <v>0</v>
      </c>
      <c r="L50" s="19">
        <f>'140'!C153</f>
        <v>0</v>
      </c>
      <c r="M50" s="19">
        <f>'150'!C153</f>
        <v>0</v>
      </c>
      <c r="N50" s="19">
        <f>'170'!C153</f>
        <v>0</v>
      </c>
    </row>
    <row r="51" spans="1:14" ht="46.8">
      <c r="A51" s="303" t="s">
        <v>636</v>
      </c>
      <c r="B51" s="333" t="s">
        <v>43</v>
      </c>
      <c r="C51" s="334" t="s">
        <v>66</v>
      </c>
      <c r="D51" s="334" t="s">
        <v>637</v>
      </c>
      <c r="E51" s="365">
        <f t="shared" si="14"/>
        <v>0</v>
      </c>
      <c r="F51" s="363">
        <f>'130Платн'!C182</f>
        <v>0</v>
      </c>
      <c r="G51" s="19">
        <f>'130РПл'!C168</f>
        <v>0</v>
      </c>
      <c r="H51" s="19">
        <f>'130Возм ущ'!C168</f>
        <v>0</v>
      </c>
      <c r="I51" s="19">
        <f>'130Пит сотр'!C168</f>
        <v>0</v>
      </c>
      <c r="J51" s="19">
        <f>'130Озд лаг'!C168</f>
        <v>0</v>
      </c>
      <c r="K51" s="19">
        <f>'130ГПД'!C168</f>
        <v>0</v>
      </c>
      <c r="L51" s="19">
        <f>'140'!C164</f>
        <v>0</v>
      </c>
      <c r="M51" s="19">
        <f>'150'!C164</f>
        <v>0</v>
      </c>
      <c r="N51" s="19">
        <f>'170'!C164</f>
        <v>0</v>
      </c>
    </row>
    <row r="52" spans="1:14" ht="15.75" customHeight="1">
      <c r="A52" s="303" t="s">
        <v>638</v>
      </c>
      <c r="B52" s="333" t="s">
        <v>43</v>
      </c>
      <c r="C52" s="334" t="s">
        <v>66</v>
      </c>
      <c r="D52" s="334" t="s">
        <v>639</v>
      </c>
      <c r="E52" s="365">
        <f t="shared" si="14"/>
        <v>6751.2199999999993</v>
      </c>
      <c r="F52" s="363">
        <f>'130Платн'!C193</f>
        <v>6751.2199999999993</v>
      </c>
      <c r="G52" s="19">
        <f>'130РПл'!C179</f>
        <v>0</v>
      </c>
      <c r="H52" s="19">
        <f>'130Возм ущ'!C179</f>
        <v>0</v>
      </c>
      <c r="I52" s="19">
        <f>'130Пит сотр'!C179</f>
        <v>0</v>
      </c>
      <c r="J52" s="19">
        <f>'130Озд лаг'!C179</f>
        <v>0</v>
      </c>
      <c r="K52" s="19">
        <f>'130ГПД'!C179</f>
        <v>0</v>
      </c>
      <c r="L52" s="19">
        <f>'140'!C175</f>
        <v>0</v>
      </c>
      <c r="M52" s="19">
        <f>'150'!C175</f>
        <v>0</v>
      </c>
      <c r="N52" s="19">
        <f>'170'!C175</f>
        <v>0</v>
      </c>
    </row>
    <row r="53" spans="1:14" ht="15.75" customHeight="1">
      <c r="A53" s="303" t="s">
        <v>640</v>
      </c>
      <c r="B53" s="333" t="s">
        <v>43</v>
      </c>
      <c r="C53" s="334" t="s">
        <v>66</v>
      </c>
      <c r="D53" s="334" t="s">
        <v>641</v>
      </c>
      <c r="E53" s="365">
        <f t="shared" si="14"/>
        <v>19908.2</v>
      </c>
      <c r="F53" s="363">
        <f>'130Платн'!C204</f>
        <v>19908.2</v>
      </c>
      <c r="G53" s="19">
        <f>'130РПл'!C190</f>
        <v>0</v>
      </c>
      <c r="H53" s="19">
        <f>'130Возм ущ'!C190</f>
        <v>0</v>
      </c>
      <c r="I53" s="19">
        <f>'130Пит сотр'!C190</f>
        <v>0</v>
      </c>
      <c r="J53" s="19">
        <f>'130Озд лаг'!C190</f>
        <v>0</v>
      </c>
      <c r="K53" s="19">
        <f>'130ГПД'!C190</f>
        <v>0</v>
      </c>
      <c r="L53" s="19">
        <f>'140'!C186</f>
        <v>0</v>
      </c>
      <c r="M53" s="19">
        <f>'150'!C186</f>
        <v>0</v>
      </c>
      <c r="N53" s="19">
        <f>'170'!C186</f>
        <v>0</v>
      </c>
    </row>
    <row r="54" spans="1:14" ht="15.75" hidden="1" customHeight="1">
      <c r="A54" s="311" t="s">
        <v>306</v>
      </c>
      <c r="B54" s="312" t="s">
        <v>307</v>
      </c>
      <c r="C54" s="312" t="s">
        <v>43</v>
      </c>
      <c r="D54" s="312" t="s">
        <v>43</v>
      </c>
      <c r="E54" s="328">
        <f>E55</f>
        <v>0</v>
      </c>
      <c r="F54" s="328">
        <f t="shared" ref="F54:N54" si="15">F55</f>
        <v>0</v>
      </c>
      <c r="G54" s="371">
        <f t="shared" si="15"/>
        <v>0</v>
      </c>
      <c r="H54" s="371">
        <f t="shared" si="15"/>
        <v>0</v>
      </c>
      <c r="I54" s="371">
        <f t="shared" si="15"/>
        <v>0</v>
      </c>
      <c r="J54" s="371">
        <f t="shared" si="15"/>
        <v>0</v>
      </c>
      <c r="K54" s="371">
        <f t="shared" si="15"/>
        <v>0</v>
      </c>
      <c r="L54" s="371">
        <f t="shared" si="15"/>
        <v>0</v>
      </c>
      <c r="M54" s="371">
        <f t="shared" si="15"/>
        <v>0</v>
      </c>
      <c r="N54" s="371">
        <f t="shared" si="15"/>
        <v>0</v>
      </c>
    </row>
    <row r="55" spans="1:14" ht="15.75" hidden="1" customHeight="1">
      <c r="A55" s="303" t="s">
        <v>308</v>
      </c>
      <c r="B55" s="333" t="s">
        <v>309</v>
      </c>
      <c r="C55" s="334" t="s">
        <v>310</v>
      </c>
      <c r="D55" s="334" t="s">
        <v>43</v>
      </c>
      <c r="E55" s="326">
        <f t="shared" ref="E55:E62" si="16">F55+G55</f>
        <v>0</v>
      </c>
      <c r="F55" s="363"/>
      <c r="G55" s="19"/>
      <c r="H55" s="19"/>
      <c r="I55" s="19"/>
      <c r="J55" s="19"/>
      <c r="K55" s="19"/>
      <c r="L55" s="19"/>
      <c r="M55" s="19"/>
      <c r="N55" s="19"/>
    </row>
    <row r="56" spans="1:14" ht="37.5" customHeight="1">
      <c r="A56" s="311" t="s">
        <v>311</v>
      </c>
      <c r="B56" s="312" t="s">
        <v>312</v>
      </c>
      <c r="C56" s="312" t="s">
        <v>43</v>
      </c>
      <c r="D56" s="312" t="s">
        <v>43</v>
      </c>
      <c r="E56" s="328">
        <f>E57</f>
        <v>0</v>
      </c>
      <c r="F56" s="328">
        <f t="shared" ref="F56:N56" si="17">F57</f>
        <v>0</v>
      </c>
      <c r="G56" s="371">
        <f t="shared" si="17"/>
        <v>0</v>
      </c>
      <c r="H56" s="371">
        <f t="shared" si="17"/>
        <v>0</v>
      </c>
      <c r="I56" s="371">
        <f t="shared" si="17"/>
        <v>0</v>
      </c>
      <c r="J56" s="371">
        <f t="shared" si="17"/>
        <v>0</v>
      </c>
      <c r="K56" s="371">
        <f t="shared" si="17"/>
        <v>0</v>
      </c>
      <c r="L56" s="371">
        <f t="shared" si="17"/>
        <v>0</v>
      </c>
      <c r="M56" s="371">
        <f t="shared" si="17"/>
        <v>0</v>
      </c>
      <c r="N56" s="371">
        <f t="shared" si="17"/>
        <v>0</v>
      </c>
    </row>
    <row r="57" spans="1:14" ht="69.75" customHeight="1">
      <c r="A57" s="313" t="s">
        <v>313</v>
      </c>
      <c r="B57" s="314" t="s">
        <v>314</v>
      </c>
      <c r="C57" s="314" t="s">
        <v>173</v>
      </c>
      <c r="D57" s="314" t="s">
        <v>43</v>
      </c>
      <c r="E57" s="329">
        <f>E58+E59</f>
        <v>0</v>
      </c>
      <c r="F57" s="329">
        <f t="shared" ref="F57:N57" si="18">F58+F59</f>
        <v>0</v>
      </c>
      <c r="G57" s="332">
        <f t="shared" si="18"/>
        <v>0</v>
      </c>
      <c r="H57" s="332">
        <f t="shared" si="18"/>
        <v>0</v>
      </c>
      <c r="I57" s="332">
        <f t="shared" si="18"/>
        <v>0</v>
      </c>
      <c r="J57" s="332">
        <f t="shared" si="18"/>
        <v>0</v>
      </c>
      <c r="K57" s="332">
        <f t="shared" si="18"/>
        <v>0</v>
      </c>
      <c r="L57" s="332">
        <f t="shared" si="18"/>
        <v>0</v>
      </c>
      <c r="M57" s="332">
        <f t="shared" si="18"/>
        <v>0</v>
      </c>
      <c r="N57" s="332">
        <f t="shared" si="18"/>
        <v>0</v>
      </c>
    </row>
    <row r="58" spans="1:14" ht="36.75" customHeight="1">
      <c r="A58" s="303" t="s">
        <v>644</v>
      </c>
      <c r="B58" s="333" t="s">
        <v>43</v>
      </c>
      <c r="C58" s="334" t="s">
        <v>173</v>
      </c>
      <c r="D58" s="334" t="s">
        <v>643</v>
      </c>
      <c r="E58" s="365">
        <f t="shared" ref="E58:E59" si="19">SUM(F58:N58)</f>
        <v>0</v>
      </c>
      <c r="F58" s="363">
        <f>'130Платн'!E216</f>
        <v>0</v>
      </c>
      <c r="G58" s="19">
        <f>'130РПл'!E202</f>
        <v>0</v>
      </c>
      <c r="H58" s="19">
        <f>'130Возм ущ'!E202</f>
        <v>0</v>
      </c>
      <c r="I58" s="19">
        <f>'130Пит сотр'!E202</f>
        <v>0</v>
      </c>
      <c r="J58" s="19">
        <f>'130Озд лаг'!E202</f>
        <v>0</v>
      </c>
      <c r="K58" s="19">
        <f>'130ГПД'!E202</f>
        <v>0</v>
      </c>
      <c r="L58" s="19">
        <f>'140'!E198</f>
        <v>0</v>
      </c>
      <c r="M58" s="19">
        <f>'150'!E198</f>
        <v>0</v>
      </c>
      <c r="N58" s="19">
        <f>'170'!E198</f>
        <v>0</v>
      </c>
    </row>
    <row r="59" spans="1:14" ht="36.75" customHeight="1">
      <c r="A59" s="303" t="s">
        <v>645</v>
      </c>
      <c r="B59" s="333" t="s">
        <v>43</v>
      </c>
      <c r="C59" s="334" t="s">
        <v>173</v>
      </c>
      <c r="D59" s="334" t="s">
        <v>642</v>
      </c>
      <c r="E59" s="365">
        <f t="shared" si="19"/>
        <v>0</v>
      </c>
      <c r="F59" s="363">
        <f>'130Платн'!E225</f>
        <v>0</v>
      </c>
      <c r="G59" s="19">
        <f>'130РПл'!E211</f>
        <v>0</v>
      </c>
      <c r="H59" s="19">
        <f>'130Возм ущ'!E211</f>
        <v>0</v>
      </c>
      <c r="I59" s="19">
        <f>'130Пит сотр'!E211</f>
        <v>0</v>
      </c>
      <c r="J59" s="19">
        <f>'130Озд лаг'!E211</f>
        <v>0</v>
      </c>
      <c r="K59" s="19">
        <f>'130ГПД'!E211</f>
        <v>0</v>
      </c>
      <c r="L59" s="19">
        <f>'140'!E207</f>
        <v>0</v>
      </c>
      <c r="M59" s="19">
        <f>'150'!E207</f>
        <v>0</v>
      </c>
      <c r="N59" s="19">
        <f>'170'!E207</f>
        <v>0</v>
      </c>
    </row>
    <row r="60" spans="1:14" ht="33.75" customHeight="1">
      <c r="A60" s="311" t="s">
        <v>315</v>
      </c>
      <c r="B60" s="312" t="s">
        <v>316</v>
      </c>
      <c r="C60" s="312" t="s">
        <v>43</v>
      </c>
      <c r="D60" s="312" t="s">
        <v>43</v>
      </c>
      <c r="E60" s="328">
        <f>E63+E68+E84+E92</f>
        <v>488935.98</v>
      </c>
      <c r="F60" s="328">
        <f t="shared" ref="F60:N60" si="20">F63+F68+F84+F92</f>
        <v>119935.98</v>
      </c>
      <c r="G60" s="328">
        <f t="shared" si="20"/>
        <v>0</v>
      </c>
      <c r="H60" s="328">
        <f t="shared" si="20"/>
        <v>0</v>
      </c>
      <c r="I60" s="328">
        <f t="shared" si="20"/>
        <v>0</v>
      </c>
      <c r="J60" s="328">
        <f t="shared" si="20"/>
        <v>316000</v>
      </c>
      <c r="K60" s="328">
        <f t="shared" si="20"/>
        <v>0</v>
      </c>
      <c r="L60" s="328">
        <f t="shared" si="20"/>
        <v>0</v>
      </c>
      <c r="M60" s="328">
        <f t="shared" si="20"/>
        <v>53000</v>
      </c>
      <c r="N60" s="328">
        <f t="shared" si="20"/>
        <v>0</v>
      </c>
    </row>
    <row r="61" spans="1:14" ht="46.8" hidden="1">
      <c r="A61" s="303" t="s">
        <v>317</v>
      </c>
      <c r="B61" s="333" t="s">
        <v>318</v>
      </c>
      <c r="C61" s="334" t="s">
        <v>319</v>
      </c>
      <c r="D61" s="334" t="s">
        <v>43</v>
      </c>
      <c r="E61" s="326">
        <f t="shared" si="16"/>
        <v>0</v>
      </c>
      <c r="F61" s="363"/>
      <c r="G61" s="19"/>
      <c r="H61" s="19"/>
      <c r="I61" s="19"/>
      <c r="J61" s="19"/>
      <c r="K61" s="19"/>
      <c r="L61" s="19"/>
      <c r="M61" s="19"/>
      <c r="N61" s="19"/>
    </row>
    <row r="62" spans="1:14" ht="46.8" hidden="1">
      <c r="A62" s="303" t="s">
        <v>320</v>
      </c>
      <c r="B62" s="333" t="s">
        <v>321</v>
      </c>
      <c r="C62" s="334" t="s">
        <v>185</v>
      </c>
      <c r="D62" s="334" t="s">
        <v>43</v>
      </c>
      <c r="E62" s="326">
        <f t="shared" si="16"/>
        <v>0</v>
      </c>
      <c r="F62" s="363"/>
      <c r="G62" s="19"/>
      <c r="H62" s="19"/>
      <c r="I62" s="19"/>
      <c r="J62" s="19"/>
      <c r="K62" s="19"/>
      <c r="L62" s="19"/>
      <c r="M62" s="19"/>
      <c r="N62" s="19"/>
    </row>
    <row r="63" spans="1:14" ht="51" customHeight="1">
      <c r="A63" s="313" t="s">
        <v>322</v>
      </c>
      <c r="B63" s="314" t="s">
        <v>323</v>
      </c>
      <c r="C63" s="314" t="s">
        <v>160</v>
      </c>
      <c r="D63" s="314" t="s">
        <v>43</v>
      </c>
      <c r="E63" s="329">
        <f>E64+E65+E66+E67</f>
        <v>0</v>
      </c>
      <c r="F63" s="329">
        <f t="shared" ref="F63:N63" si="21">F64+F65+F66+F67</f>
        <v>0</v>
      </c>
      <c r="G63" s="332">
        <f t="shared" si="21"/>
        <v>0</v>
      </c>
      <c r="H63" s="332">
        <f t="shared" si="21"/>
        <v>0</v>
      </c>
      <c r="I63" s="332">
        <f t="shared" si="21"/>
        <v>0</v>
      </c>
      <c r="J63" s="332">
        <f t="shared" si="21"/>
        <v>0</v>
      </c>
      <c r="K63" s="332">
        <f t="shared" si="21"/>
        <v>0</v>
      </c>
      <c r="L63" s="332">
        <f t="shared" si="21"/>
        <v>0</v>
      </c>
      <c r="M63" s="332">
        <f t="shared" si="21"/>
        <v>0</v>
      </c>
      <c r="N63" s="332">
        <f t="shared" si="21"/>
        <v>0</v>
      </c>
    </row>
    <row r="64" spans="1:14" ht="15.75" customHeight="1">
      <c r="A64" s="302" t="s">
        <v>646</v>
      </c>
      <c r="B64" s="333" t="s">
        <v>43</v>
      </c>
      <c r="C64" s="334" t="s">
        <v>160</v>
      </c>
      <c r="D64" s="334" t="s">
        <v>647</v>
      </c>
      <c r="E64" s="365">
        <f>SUM(F64:N64)</f>
        <v>0</v>
      </c>
      <c r="F64" s="363">
        <f>'130Платн'!E237</f>
        <v>0</v>
      </c>
      <c r="G64" s="19">
        <f>'130РПл'!E223</f>
        <v>0</v>
      </c>
      <c r="H64" s="19">
        <f>'130Возм ущ'!E223</f>
        <v>0</v>
      </c>
      <c r="I64" s="19">
        <f>'130Пит сотр'!E223</f>
        <v>0</v>
      </c>
      <c r="J64" s="19">
        <f>'130Озд лаг'!E223</f>
        <v>0</v>
      </c>
      <c r="K64" s="19">
        <f>'130ГПД'!E223</f>
        <v>0</v>
      </c>
      <c r="L64" s="19">
        <f>'140'!E219</f>
        <v>0</v>
      </c>
      <c r="M64" s="19">
        <f>'150'!E219</f>
        <v>0</v>
      </c>
      <c r="N64" s="19">
        <f>'170'!E219</f>
        <v>0</v>
      </c>
    </row>
    <row r="65" spans="1:14" ht="15.6">
      <c r="A65" s="303" t="s">
        <v>39</v>
      </c>
      <c r="B65" s="333" t="s">
        <v>43</v>
      </c>
      <c r="C65" s="334" t="s">
        <v>160</v>
      </c>
      <c r="D65" s="334" t="s">
        <v>56</v>
      </c>
      <c r="E65" s="365">
        <f t="shared" ref="E65:E67" si="22">SUM(F65:N65)</f>
        <v>0</v>
      </c>
      <c r="F65" s="363">
        <f>'130Платн'!D246</f>
        <v>0</v>
      </c>
      <c r="G65" s="19">
        <f>'130РПл'!D232</f>
        <v>0</v>
      </c>
      <c r="H65" s="19">
        <f>'130Возм ущ'!D232</f>
        <v>0</v>
      </c>
      <c r="I65" s="19">
        <f>'130Пит сотр'!D232</f>
        <v>0</v>
      </c>
      <c r="J65" s="19">
        <f>'130Озд лаг'!D232</f>
        <v>0</v>
      </c>
      <c r="K65" s="19">
        <f>'130ГПД'!D232</f>
        <v>0</v>
      </c>
      <c r="L65" s="19">
        <f>'140'!D228</f>
        <v>0</v>
      </c>
      <c r="M65" s="19">
        <f>'150'!D228</f>
        <v>0</v>
      </c>
      <c r="N65" s="19">
        <f>'170'!D228</f>
        <v>0</v>
      </c>
    </row>
    <row r="66" spans="1:14" ht="31.2">
      <c r="A66" s="303" t="s">
        <v>179</v>
      </c>
      <c r="B66" s="333" t="s">
        <v>43</v>
      </c>
      <c r="C66" s="334" t="s">
        <v>160</v>
      </c>
      <c r="D66" s="334" t="s">
        <v>648</v>
      </c>
      <c r="E66" s="365">
        <f t="shared" si="22"/>
        <v>0</v>
      </c>
      <c r="F66" s="363">
        <f>'130Платн'!D255</f>
        <v>0</v>
      </c>
      <c r="G66" s="19">
        <f>'130РПл'!D241</f>
        <v>0</v>
      </c>
      <c r="H66" s="19">
        <f>'130Возм ущ'!D241</f>
        <v>0</v>
      </c>
      <c r="I66" s="19">
        <f>'130Пит сотр'!D241</f>
        <v>0</v>
      </c>
      <c r="J66" s="19">
        <f>'130Озд лаг'!D241</f>
        <v>0</v>
      </c>
      <c r="K66" s="19">
        <f>'130ГПД'!D241</f>
        <v>0</v>
      </c>
      <c r="L66" s="19">
        <f>'140'!D237</f>
        <v>0</v>
      </c>
      <c r="M66" s="19">
        <f>'150'!D237</f>
        <v>0</v>
      </c>
      <c r="N66" s="19">
        <f>'170'!D237</f>
        <v>0</v>
      </c>
    </row>
    <row r="67" spans="1:14" ht="31.2">
      <c r="A67" s="303" t="s">
        <v>650</v>
      </c>
      <c r="B67" s="333" t="s">
        <v>43</v>
      </c>
      <c r="C67" s="334" t="s">
        <v>160</v>
      </c>
      <c r="D67" s="334" t="s">
        <v>649</v>
      </c>
      <c r="E67" s="365">
        <f t="shared" si="22"/>
        <v>0</v>
      </c>
      <c r="F67" s="363">
        <f>'130Платн'!F264</f>
        <v>0</v>
      </c>
      <c r="G67" s="19">
        <f>'130РПл'!F250</f>
        <v>0</v>
      </c>
      <c r="H67" s="19">
        <f>'130Возм ущ'!F250</f>
        <v>0</v>
      </c>
      <c r="I67" s="19">
        <f>'130Пит сотр'!F250</f>
        <v>0</v>
      </c>
      <c r="J67" s="19">
        <f>'130Озд лаг'!F250</f>
        <v>0</v>
      </c>
      <c r="K67" s="19">
        <f>'130ГПД'!F250</f>
        <v>0</v>
      </c>
      <c r="L67" s="19">
        <f>'140'!F246</f>
        <v>0</v>
      </c>
      <c r="M67" s="19">
        <f>'150'!F246</f>
        <v>0</v>
      </c>
      <c r="N67" s="19">
        <f>'170'!F246</f>
        <v>0</v>
      </c>
    </row>
    <row r="68" spans="1:14" ht="31.2">
      <c r="A68" s="313" t="s">
        <v>324</v>
      </c>
      <c r="B68" s="314" t="s">
        <v>325</v>
      </c>
      <c r="C68" s="314" t="s">
        <v>159</v>
      </c>
      <c r="D68" s="314" t="s">
        <v>43</v>
      </c>
      <c r="E68" s="329">
        <f>SUM(E69:E83)</f>
        <v>475935.98</v>
      </c>
      <c r="F68" s="329">
        <f t="shared" ref="F68:N68" si="23">SUM(F69:F83)</f>
        <v>106935.98</v>
      </c>
      <c r="G68" s="332">
        <f t="shared" si="23"/>
        <v>0</v>
      </c>
      <c r="H68" s="332">
        <f t="shared" si="23"/>
        <v>0</v>
      </c>
      <c r="I68" s="332">
        <f t="shared" si="23"/>
        <v>0</v>
      </c>
      <c r="J68" s="332">
        <f t="shared" si="23"/>
        <v>316000</v>
      </c>
      <c r="K68" s="332">
        <f t="shared" si="23"/>
        <v>0</v>
      </c>
      <c r="L68" s="332">
        <f t="shared" si="23"/>
        <v>0</v>
      </c>
      <c r="M68" s="332">
        <f t="shared" si="23"/>
        <v>53000</v>
      </c>
      <c r="N68" s="332">
        <f t="shared" si="23"/>
        <v>0</v>
      </c>
    </row>
    <row r="69" spans="1:14" ht="15.6">
      <c r="A69" s="302" t="s">
        <v>38</v>
      </c>
      <c r="B69" s="333" t="s">
        <v>43</v>
      </c>
      <c r="C69" s="334" t="s">
        <v>159</v>
      </c>
      <c r="D69" s="334" t="s">
        <v>62</v>
      </c>
      <c r="E69" s="365">
        <f t="shared" ref="E69:E83" si="24">SUM(F69:N69)</f>
        <v>0</v>
      </c>
      <c r="F69" s="363">
        <f>'130Платн'!F279</f>
        <v>0</v>
      </c>
      <c r="G69" s="19">
        <f>'130РПл'!F265</f>
        <v>0</v>
      </c>
      <c r="H69" s="19">
        <f>'130Возм ущ'!F265</f>
        <v>0</v>
      </c>
      <c r="I69" s="19">
        <f>'130Пит сотр'!F265</f>
        <v>0</v>
      </c>
      <c r="J69" s="19">
        <f>'130Озд лаг'!F265</f>
        <v>0</v>
      </c>
      <c r="K69" s="19">
        <f>'130ГПД'!F265</f>
        <v>0</v>
      </c>
      <c r="L69" s="19">
        <f>'140'!F261</f>
        <v>0</v>
      </c>
      <c r="M69" s="19">
        <f>'150'!F261</f>
        <v>0</v>
      </c>
      <c r="N69" s="19">
        <f>'170'!F261</f>
        <v>0</v>
      </c>
    </row>
    <row r="70" spans="1:14" ht="15.6">
      <c r="A70" s="303" t="s">
        <v>651</v>
      </c>
      <c r="B70" s="333" t="s">
        <v>43</v>
      </c>
      <c r="C70" s="334" t="s">
        <v>159</v>
      </c>
      <c r="D70" s="334" t="s">
        <v>63</v>
      </c>
      <c r="E70" s="365">
        <f t="shared" si="24"/>
        <v>0</v>
      </c>
      <c r="F70" s="363">
        <f>'130Платн'!F287</f>
        <v>0</v>
      </c>
      <c r="G70" s="19">
        <f>'130РПл'!F273</f>
        <v>0</v>
      </c>
      <c r="H70" s="19">
        <f>'130Возм ущ'!F273</f>
        <v>0</v>
      </c>
      <c r="I70" s="19">
        <f>'130Пит сотр'!F273</f>
        <v>0</v>
      </c>
      <c r="J70" s="19">
        <f>'130Озд лаг'!F273</f>
        <v>0</v>
      </c>
      <c r="K70" s="19">
        <f>'130ГПД'!F273</f>
        <v>0</v>
      </c>
      <c r="L70" s="19">
        <f>'140'!F269</f>
        <v>0</v>
      </c>
      <c r="M70" s="19">
        <f>'150'!F269</f>
        <v>0</v>
      </c>
      <c r="N70" s="19">
        <f>'170'!F269</f>
        <v>0</v>
      </c>
    </row>
    <row r="71" spans="1:14" ht="15.6">
      <c r="A71" s="303" t="s">
        <v>652</v>
      </c>
      <c r="B71" s="333" t="s">
        <v>43</v>
      </c>
      <c r="C71" s="334" t="s">
        <v>159</v>
      </c>
      <c r="D71" s="334" t="s">
        <v>653</v>
      </c>
      <c r="E71" s="365">
        <f t="shared" si="24"/>
        <v>39666.14</v>
      </c>
      <c r="F71" s="363">
        <f>'130Платн'!F298</f>
        <v>39666.14</v>
      </c>
      <c r="G71" s="19">
        <f>'130РПл'!F284</f>
        <v>0</v>
      </c>
      <c r="H71" s="19">
        <f>'130Возм ущ'!F284</f>
        <v>0</v>
      </c>
      <c r="I71" s="19">
        <f>'130Пит сотр'!F284</f>
        <v>0</v>
      </c>
      <c r="J71" s="19">
        <f>'130Озд лаг'!F284</f>
        <v>0</v>
      </c>
      <c r="K71" s="19">
        <f>'130ГПД'!F284</f>
        <v>0</v>
      </c>
      <c r="L71" s="19">
        <f>'140'!F280</f>
        <v>0</v>
      </c>
      <c r="M71" s="19">
        <f>'150'!F280</f>
        <v>0</v>
      </c>
      <c r="N71" s="19">
        <f>'170'!F280</f>
        <v>0</v>
      </c>
    </row>
    <row r="72" spans="1:14" ht="15.6">
      <c r="A72" s="302" t="s">
        <v>646</v>
      </c>
      <c r="B72" s="333" t="s">
        <v>43</v>
      </c>
      <c r="C72" s="334" t="s">
        <v>159</v>
      </c>
      <c r="D72" s="334" t="s">
        <v>647</v>
      </c>
      <c r="E72" s="365">
        <f t="shared" si="24"/>
        <v>25000</v>
      </c>
      <c r="F72" s="363">
        <f>'130Платн'!E308</f>
        <v>25000</v>
      </c>
      <c r="G72" s="19">
        <f>'130РПл'!E294</f>
        <v>0</v>
      </c>
      <c r="H72" s="19">
        <f>'130Возм ущ'!E294</f>
        <v>0</v>
      </c>
      <c r="I72" s="19">
        <f>'130Пит сотр'!E294</f>
        <v>0</v>
      </c>
      <c r="J72" s="19">
        <f>'130Озд лаг'!E294</f>
        <v>0</v>
      </c>
      <c r="K72" s="19">
        <f>'130ГПД'!E294</f>
        <v>0</v>
      </c>
      <c r="L72" s="19">
        <f>'140'!E290</f>
        <v>0</v>
      </c>
      <c r="M72" s="19">
        <f>'150'!E290</f>
        <v>0</v>
      </c>
      <c r="N72" s="19">
        <f>'170'!E290</f>
        <v>0</v>
      </c>
    </row>
    <row r="73" spans="1:14" ht="15.6">
      <c r="A73" s="303" t="s">
        <v>39</v>
      </c>
      <c r="B73" s="333" t="s">
        <v>43</v>
      </c>
      <c r="C73" s="334" t="s">
        <v>159</v>
      </c>
      <c r="D73" s="334" t="s">
        <v>56</v>
      </c>
      <c r="E73" s="365">
        <f t="shared" si="24"/>
        <v>312220</v>
      </c>
      <c r="F73" s="363">
        <f>'130Платн'!D320</f>
        <v>0</v>
      </c>
      <c r="G73" s="19">
        <f>'130РПл'!D305</f>
        <v>0</v>
      </c>
      <c r="H73" s="19">
        <f>'130Возм ущ'!D305</f>
        <v>0</v>
      </c>
      <c r="I73" s="19">
        <f>'130Пит сотр'!D305</f>
        <v>0</v>
      </c>
      <c r="J73" s="19">
        <f>'130Озд лаг'!D305</f>
        <v>312220</v>
      </c>
      <c r="K73" s="19">
        <f>'130ГПД'!D305</f>
        <v>0</v>
      </c>
      <c r="L73" s="19">
        <f>'140'!D301</f>
        <v>0</v>
      </c>
      <c r="M73" s="19">
        <f>'150'!D301</f>
        <v>0</v>
      </c>
      <c r="N73" s="19">
        <f>'170'!D301</f>
        <v>0</v>
      </c>
    </row>
    <row r="74" spans="1:14" ht="15.6">
      <c r="A74" s="303" t="s">
        <v>178</v>
      </c>
      <c r="B74" s="333" t="s">
        <v>43</v>
      </c>
      <c r="C74" s="334" t="s">
        <v>159</v>
      </c>
      <c r="D74" s="334" t="s">
        <v>654</v>
      </c>
      <c r="E74" s="365">
        <f t="shared" si="24"/>
        <v>0</v>
      </c>
      <c r="F74" s="363">
        <f>'130Платн'!D331</f>
        <v>0</v>
      </c>
      <c r="G74" s="19">
        <f>'130РПл'!D316</f>
        <v>0</v>
      </c>
      <c r="H74" s="19">
        <f>'130Возм ущ'!D316</f>
        <v>0</v>
      </c>
      <c r="I74" s="19">
        <f>'130Пит сотр'!D316</f>
        <v>0</v>
      </c>
      <c r="J74" s="19">
        <f>'130Озд лаг'!D316</f>
        <v>0</v>
      </c>
      <c r="K74" s="19">
        <f>'130ГПД'!D316</f>
        <v>0</v>
      </c>
      <c r="L74" s="19">
        <f>'140'!D312</f>
        <v>0</v>
      </c>
      <c r="M74" s="19">
        <f>'150'!D312</f>
        <v>0</v>
      </c>
      <c r="N74" s="19">
        <f>'170'!D312</f>
        <v>0</v>
      </c>
    </row>
    <row r="75" spans="1:14" ht="15.6">
      <c r="A75" s="303" t="s">
        <v>655</v>
      </c>
      <c r="B75" s="333" t="s">
        <v>43</v>
      </c>
      <c r="C75" s="334" t="s">
        <v>159</v>
      </c>
      <c r="D75" s="334" t="s">
        <v>30</v>
      </c>
      <c r="E75" s="365">
        <f t="shared" si="24"/>
        <v>53000</v>
      </c>
      <c r="F75" s="363">
        <f>'130Платн'!E341</f>
        <v>0</v>
      </c>
      <c r="G75" s="19">
        <f>'130РПл'!E326</f>
        <v>0</v>
      </c>
      <c r="H75" s="19">
        <f>'130Возм ущ'!E326</f>
        <v>0</v>
      </c>
      <c r="I75" s="19">
        <f>'130Пит сотр'!E326</f>
        <v>0</v>
      </c>
      <c r="J75" s="19">
        <f>'130Озд лаг'!E326</f>
        <v>0</v>
      </c>
      <c r="K75" s="19">
        <f>'130ГПД'!E326</f>
        <v>0</v>
      </c>
      <c r="L75" s="19">
        <f>'140'!E322</f>
        <v>0</v>
      </c>
      <c r="M75" s="19">
        <f>'150'!E322</f>
        <v>53000</v>
      </c>
      <c r="N75" s="19">
        <f>'170'!E322</f>
        <v>0</v>
      </c>
    </row>
    <row r="76" spans="1:14" ht="46.8">
      <c r="A76" s="303" t="s">
        <v>656</v>
      </c>
      <c r="B76" s="333" t="s">
        <v>43</v>
      </c>
      <c r="C76" s="334" t="s">
        <v>159</v>
      </c>
      <c r="D76" s="334" t="s">
        <v>657</v>
      </c>
      <c r="E76" s="365">
        <f t="shared" si="24"/>
        <v>3780</v>
      </c>
      <c r="F76" s="363">
        <f>'130Платн'!F351</f>
        <v>0</v>
      </c>
      <c r="G76" s="19">
        <f>'130РПл'!F336</f>
        <v>0</v>
      </c>
      <c r="H76" s="19">
        <f>'130Возм ущ'!F336</f>
        <v>0</v>
      </c>
      <c r="I76" s="19">
        <f>'130Пит сотр'!F336</f>
        <v>0</v>
      </c>
      <c r="J76" s="19">
        <f>'130Озд лаг'!F336</f>
        <v>3780</v>
      </c>
      <c r="K76" s="19">
        <f>'130ГПД'!F336</f>
        <v>0</v>
      </c>
      <c r="L76" s="19">
        <f>'140'!F332</f>
        <v>0</v>
      </c>
      <c r="M76" s="19">
        <f>'150'!F332</f>
        <v>0</v>
      </c>
      <c r="N76" s="19">
        <f>'170'!F332</f>
        <v>0</v>
      </c>
    </row>
    <row r="77" spans="1:14" ht="19.5" customHeight="1">
      <c r="A77" s="318" t="s">
        <v>180</v>
      </c>
      <c r="B77" s="333" t="s">
        <v>43</v>
      </c>
      <c r="C77" s="334" t="s">
        <v>159</v>
      </c>
      <c r="D77" s="334" t="s">
        <v>184</v>
      </c>
      <c r="E77" s="365">
        <f t="shared" si="24"/>
        <v>0</v>
      </c>
      <c r="F77" s="363">
        <f>'130Платн'!F361</f>
        <v>0</v>
      </c>
      <c r="G77" s="19">
        <f>'130РПл'!E345</f>
        <v>0</v>
      </c>
      <c r="H77" s="19">
        <f>'130Возм ущ'!F346</f>
        <v>0</v>
      </c>
      <c r="I77" s="19">
        <f>'130Пит сотр'!F346</f>
        <v>0</v>
      </c>
      <c r="J77" s="19">
        <f>'130Озд лаг'!F346</f>
        <v>0</v>
      </c>
      <c r="K77" s="19">
        <f>'130ГПД'!F346</f>
        <v>0</v>
      </c>
      <c r="L77" s="19">
        <f>'140'!F342</f>
        <v>0</v>
      </c>
      <c r="M77" s="19">
        <f>'150'!F342</f>
        <v>0</v>
      </c>
      <c r="N77" s="19">
        <f>'170'!F342</f>
        <v>0</v>
      </c>
    </row>
    <row r="78" spans="1:14" ht="31.2">
      <c r="A78" s="318" t="s">
        <v>181</v>
      </c>
      <c r="B78" s="333" t="s">
        <v>43</v>
      </c>
      <c r="C78" s="334" t="s">
        <v>159</v>
      </c>
      <c r="D78" s="334" t="s">
        <v>658</v>
      </c>
      <c r="E78" s="365">
        <f t="shared" si="24"/>
        <v>0</v>
      </c>
      <c r="F78" s="363">
        <f>'130Платн'!F371</f>
        <v>0</v>
      </c>
      <c r="G78" s="19">
        <f>'130РПл'!F355</f>
        <v>0</v>
      </c>
      <c r="H78" s="19">
        <f>'130Возм ущ'!F356</f>
        <v>0</v>
      </c>
      <c r="I78" s="19">
        <f>'130Пит сотр'!F356</f>
        <v>0</v>
      </c>
      <c r="J78" s="19">
        <f>'130Озд лаг'!F356</f>
        <v>0</v>
      </c>
      <c r="K78" s="19">
        <f>'130ГПД'!F356</f>
        <v>0</v>
      </c>
      <c r="L78" s="19">
        <f>'140'!F352</f>
        <v>0</v>
      </c>
      <c r="M78" s="19">
        <f>'150'!F352</f>
        <v>0</v>
      </c>
      <c r="N78" s="19">
        <f>'170'!F352</f>
        <v>0</v>
      </c>
    </row>
    <row r="79" spans="1:14" ht="31.2">
      <c r="A79" s="318" t="s">
        <v>182</v>
      </c>
      <c r="B79" s="333" t="s">
        <v>43</v>
      </c>
      <c r="C79" s="334" t="s">
        <v>159</v>
      </c>
      <c r="D79" s="334" t="s">
        <v>659</v>
      </c>
      <c r="E79" s="365">
        <f t="shared" si="24"/>
        <v>0</v>
      </c>
      <c r="F79" s="363">
        <f>'130Платн'!F383</f>
        <v>0</v>
      </c>
      <c r="G79" s="19">
        <f>'130РПл'!F365</f>
        <v>0</v>
      </c>
      <c r="H79" s="19">
        <f>'130Возм ущ'!F366</f>
        <v>0</v>
      </c>
      <c r="I79" s="19">
        <f>'130Пит сотр'!F366</f>
        <v>0</v>
      </c>
      <c r="J79" s="19">
        <f>'130Озд лаг'!F366</f>
        <v>0</v>
      </c>
      <c r="K79" s="19">
        <f>'130ГПД'!F366</f>
        <v>0</v>
      </c>
      <c r="L79" s="19">
        <f>'140'!F362</f>
        <v>0</v>
      </c>
      <c r="M79" s="19">
        <f>'150'!F363</f>
        <v>0</v>
      </c>
      <c r="N79" s="19">
        <f>'170'!F362</f>
        <v>0</v>
      </c>
    </row>
    <row r="80" spans="1:14" ht="15.6">
      <c r="A80" s="318" t="s">
        <v>183</v>
      </c>
      <c r="B80" s="333" t="s">
        <v>43</v>
      </c>
      <c r="C80" s="334" t="s">
        <v>159</v>
      </c>
      <c r="D80" s="334" t="s">
        <v>660</v>
      </c>
      <c r="E80" s="365">
        <f t="shared" si="24"/>
        <v>0</v>
      </c>
      <c r="F80" s="363">
        <f>'130Платн'!F393</f>
        <v>0</v>
      </c>
      <c r="G80" s="19">
        <f>'130РПл'!F375</f>
        <v>0</v>
      </c>
      <c r="H80" s="19">
        <f>'130Возм ущ'!F376</f>
        <v>0</v>
      </c>
      <c r="I80" s="19">
        <f>'130Пит сотр'!F376</f>
        <v>0</v>
      </c>
      <c r="J80" s="19">
        <f>'130Озд лаг'!F376</f>
        <v>0</v>
      </c>
      <c r="K80" s="19">
        <f>'130ГПД'!F376</f>
        <v>0</v>
      </c>
      <c r="L80" s="19">
        <f>'140'!F372</f>
        <v>0</v>
      </c>
      <c r="M80" s="19">
        <f>'150'!F373</f>
        <v>0</v>
      </c>
      <c r="N80" s="19">
        <f>'170'!F372</f>
        <v>0</v>
      </c>
    </row>
    <row r="81" spans="1:14" ht="31.2">
      <c r="A81" s="318" t="s">
        <v>661</v>
      </c>
      <c r="B81" s="333" t="s">
        <v>43</v>
      </c>
      <c r="C81" s="334" t="s">
        <v>159</v>
      </c>
      <c r="D81" s="334" t="s">
        <v>662</v>
      </c>
      <c r="E81" s="365">
        <f t="shared" si="24"/>
        <v>42269.84</v>
      </c>
      <c r="F81" s="363">
        <f>'130Платн'!F405</f>
        <v>42269.84</v>
      </c>
      <c r="G81" s="19">
        <f>'130РПл'!F384</f>
        <v>0</v>
      </c>
      <c r="H81" s="19">
        <f>'130Возм ущ'!F386</f>
        <v>0</v>
      </c>
      <c r="I81" s="19">
        <f>'130Пит сотр'!F386</f>
        <v>0</v>
      </c>
      <c r="J81" s="19">
        <f>'130Озд лаг'!F386</f>
        <v>0</v>
      </c>
      <c r="K81" s="19">
        <f>'130ГПД'!F386</f>
        <v>0</v>
      </c>
      <c r="L81" s="19">
        <f>'140'!F382</f>
        <v>0</v>
      </c>
      <c r="M81" s="19">
        <f>'150'!F383</f>
        <v>0</v>
      </c>
      <c r="N81" s="19">
        <f>'170'!F382</f>
        <v>0</v>
      </c>
    </row>
    <row r="82" spans="1:14" ht="32.25" customHeight="1">
      <c r="A82" s="318" t="s">
        <v>663</v>
      </c>
      <c r="B82" s="333" t="s">
        <v>43</v>
      </c>
      <c r="C82" s="334" t="s">
        <v>159</v>
      </c>
      <c r="D82" s="334" t="s">
        <v>664</v>
      </c>
      <c r="E82" s="365">
        <f t="shared" si="24"/>
        <v>0</v>
      </c>
      <c r="F82" s="363">
        <f>'130Платн'!E415</f>
        <v>0</v>
      </c>
      <c r="G82" s="19">
        <f>'130РПл'!E394</f>
        <v>0</v>
      </c>
      <c r="H82" s="19">
        <f>'130Возм ущ'!E396</f>
        <v>0</v>
      </c>
      <c r="I82" s="19">
        <f>'130Пит сотр'!E396</f>
        <v>0</v>
      </c>
      <c r="J82" s="19">
        <f>'130Озд лаг'!E396</f>
        <v>0</v>
      </c>
      <c r="K82" s="19">
        <f>'130ГПД'!E396</f>
        <v>0</v>
      </c>
      <c r="L82" s="19">
        <f>'140'!E392</f>
        <v>0</v>
      </c>
      <c r="M82" s="19">
        <f>'150'!E393</f>
        <v>0</v>
      </c>
      <c r="N82" s="19">
        <f>'170'!E392</f>
        <v>0</v>
      </c>
    </row>
    <row r="83" spans="1:14" ht="25.5" customHeight="1">
      <c r="A83" s="318" t="s">
        <v>665</v>
      </c>
      <c r="B83" s="333" t="s">
        <v>43</v>
      </c>
      <c r="C83" s="334" t="s">
        <v>159</v>
      </c>
      <c r="D83" s="334" t="s">
        <v>293</v>
      </c>
      <c r="E83" s="365">
        <f t="shared" si="24"/>
        <v>0</v>
      </c>
      <c r="F83" s="363">
        <f>'130Платн'!D426</f>
        <v>0</v>
      </c>
      <c r="G83" s="19">
        <f>'130РПл'!D405</f>
        <v>0</v>
      </c>
      <c r="H83" s="19">
        <f>'130Возм ущ'!D407</f>
        <v>0</v>
      </c>
      <c r="I83" s="19">
        <f>'130Пит сотр'!D407</f>
        <v>0</v>
      </c>
      <c r="J83" s="19">
        <f>'130Озд лаг'!D407</f>
        <v>0</v>
      </c>
      <c r="K83" s="19">
        <f>'130ГПД'!D407</f>
        <v>0</v>
      </c>
      <c r="L83" s="19">
        <f>'140'!D403</f>
        <v>0</v>
      </c>
      <c r="M83" s="19">
        <f>'150'!D404</f>
        <v>0</v>
      </c>
      <c r="N83" s="19">
        <f>'170'!D403</f>
        <v>0</v>
      </c>
    </row>
    <row r="84" spans="1:14" ht="46.8">
      <c r="A84" s="313" t="s">
        <v>327</v>
      </c>
      <c r="B84" s="314" t="s">
        <v>328</v>
      </c>
      <c r="C84" s="314" t="s">
        <v>61</v>
      </c>
      <c r="D84" s="314" t="s">
        <v>43</v>
      </c>
      <c r="E84" s="329">
        <f>E85+E86</f>
        <v>0</v>
      </c>
      <c r="F84" s="329">
        <f>F85+F86</f>
        <v>0</v>
      </c>
      <c r="G84" s="332">
        <f t="shared" ref="G84:N84" si="25">G85+G86</f>
        <v>0</v>
      </c>
      <c r="H84" s="332">
        <f t="shared" si="25"/>
        <v>0</v>
      </c>
      <c r="I84" s="332">
        <f t="shared" si="25"/>
        <v>0</v>
      </c>
      <c r="J84" s="332">
        <f t="shared" si="25"/>
        <v>0</v>
      </c>
      <c r="K84" s="332">
        <f t="shared" si="25"/>
        <v>0</v>
      </c>
      <c r="L84" s="332">
        <f t="shared" si="25"/>
        <v>0</v>
      </c>
      <c r="M84" s="332">
        <f t="shared" si="25"/>
        <v>0</v>
      </c>
      <c r="N84" s="332">
        <f t="shared" si="25"/>
        <v>0</v>
      </c>
    </row>
    <row r="85" spans="1:14" ht="42.75" customHeight="1">
      <c r="A85" s="303" t="s">
        <v>1035</v>
      </c>
      <c r="B85" s="333" t="s">
        <v>43</v>
      </c>
      <c r="C85" s="334" t="s">
        <v>61</v>
      </c>
      <c r="D85" s="334" t="s">
        <v>1036</v>
      </c>
      <c r="E85" s="365">
        <f>SUM(F85:N85)</f>
        <v>0</v>
      </c>
      <c r="F85" s="363">
        <f>'130Платн'!D455</f>
        <v>0</v>
      </c>
      <c r="G85" s="19">
        <f>'130РПл'!D414</f>
        <v>0</v>
      </c>
      <c r="H85" s="19">
        <f>'130Возм ущ'!D416</f>
        <v>0</v>
      </c>
      <c r="I85" s="19">
        <f>'130Пит сотр'!D416</f>
        <v>0</v>
      </c>
      <c r="J85" s="19">
        <f>'130Озд лаг'!D416</f>
        <v>0</v>
      </c>
      <c r="K85" s="19">
        <f>'130ГПД'!D416</f>
        <v>0</v>
      </c>
      <c r="L85" s="19">
        <f>'140'!D412</f>
        <v>0</v>
      </c>
      <c r="M85" s="19">
        <f>'150'!D413</f>
        <v>0</v>
      </c>
      <c r="N85" s="19">
        <f>'170'!D412</f>
        <v>0</v>
      </c>
    </row>
    <row r="86" spans="1:14" ht="15.6">
      <c r="A86" s="318" t="s">
        <v>180</v>
      </c>
      <c r="B86" s="333" t="s">
        <v>43</v>
      </c>
      <c r="C86" s="334" t="s">
        <v>61</v>
      </c>
      <c r="D86" s="334" t="s">
        <v>184</v>
      </c>
      <c r="E86" s="365">
        <f t="shared" ref="E86" si="26">SUM(F86:N86)</f>
        <v>0</v>
      </c>
      <c r="F86" s="363">
        <f>'130Платн'!F462</f>
        <v>0</v>
      </c>
      <c r="G86" s="19">
        <f>'130РПл'!F421</f>
        <v>0</v>
      </c>
      <c r="H86" s="19">
        <f>'130Возм ущ'!F423</f>
        <v>0</v>
      </c>
      <c r="I86" s="19">
        <f>'130Пит сотр'!F423</f>
        <v>0</v>
      </c>
      <c r="J86" s="19">
        <f>'130Озд лаг'!F423</f>
        <v>0</v>
      </c>
      <c r="K86" s="19">
        <f>'130ГПД'!F423</f>
        <v>0</v>
      </c>
      <c r="L86" s="19">
        <f>'140'!F419</f>
        <v>0</v>
      </c>
      <c r="M86" s="19">
        <f>'150'!F420</f>
        <v>0</v>
      </c>
      <c r="N86" s="19">
        <f>'170'!F419</f>
        <v>0</v>
      </c>
    </row>
    <row r="87" spans="1:14" ht="46.8" hidden="1">
      <c r="A87" s="303" t="s">
        <v>329</v>
      </c>
      <c r="B87" s="333" t="s">
        <v>330</v>
      </c>
      <c r="C87" s="334" t="s">
        <v>32</v>
      </c>
      <c r="D87" s="334"/>
      <c r="E87" s="326">
        <f t="shared" ref="E87:E89" si="27">F87+G87</f>
        <v>0</v>
      </c>
      <c r="F87" s="363"/>
      <c r="G87" s="19"/>
      <c r="H87" s="19"/>
      <c r="I87" s="19"/>
      <c r="J87" s="19"/>
      <c r="K87" s="19"/>
      <c r="L87" s="19"/>
      <c r="M87" s="19"/>
      <c r="N87" s="19"/>
    </row>
    <row r="88" spans="1:14" ht="62.4" hidden="1">
      <c r="A88" s="303" t="s">
        <v>331</v>
      </c>
      <c r="B88" s="333" t="s">
        <v>332</v>
      </c>
      <c r="C88" s="334" t="s">
        <v>333</v>
      </c>
      <c r="D88" s="334"/>
      <c r="E88" s="326">
        <f t="shared" si="27"/>
        <v>0</v>
      </c>
      <c r="F88" s="363"/>
      <c r="G88" s="19"/>
      <c r="H88" s="19"/>
      <c r="I88" s="19"/>
      <c r="J88" s="19"/>
      <c r="K88" s="19"/>
      <c r="L88" s="19"/>
      <c r="M88" s="19"/>
      <c r="N88" s="19"/>
    </row>
    <row r="89" spans="1:14" ht="46.8" hidden="1">
      <c r="A89" s="303" t="s">
        <v>334</v>
      </c>
      <c r="B89" s="333" t="s">
        <v>335</v>
      </c>
      <c r="C89" s="334" t="s">
        <v>336</v>
      </c>
      <c r="D89" s="334"/>
      <c r="E89" s="326">
        <f t="shared" si="27"/>
        <v>0</v>
      </c>
      <c r="F89" s="363"/>
      <c r="G89" s="19"/>
      <c r="H89" s="19"/>
      <c r="I89" s="19"/>
      <c r="J89" s="19"/>
      <c r="K89" s="19"/>
      <c r="L89" s="19"/>
      <c r="M89" s="19"/>
      <c r="N89" s="19"/>
    </row>
    <row r="90" spans="1:14" s="369" customFormat="1" ht="78">
      <c r="A90" s="313" t="s">
        <v>1038</v>
      </c>
      <c r="B90" s="314" t="s">
        <v>330</v>
      </c>
      <c r="C90" s="314" t="s">
        <v>1042</v>
      </c>
      <c r="D90" s="314" t="s">
        <v>43</v>
      </c>
      <c r="E90" s="332">
        <f>E91</f>
        <v>0</v>
      </c>
      <c r="F90" s="332">
        <f t="shared" ref="F90:N90" si="28">F91</f>
        <v>0</v>
      </c>
      <c r="G90" s="332">
        <f t="shared" si="28"/>
        <v>0</v>
      </c>
      <c r="H90" s="332">
        <f t="shared" si="28"/>
        <v>0</v>
      </c>
      <c r="I90" s="332">
        <f t="shared" si="28"/>
        <v>0</v>
      </c>
      <c r="J90" s="332">
        <f t="shared" si="28"/>
        <v>0</v>
      </c>
      <c r="K90" s="332">
        <f t="shared" si="28"/>
        <v>0</v>
      </c>
      <c r="L90" s="332">
        <f t="shared" si="28"/>
        <v>0</v>
      </c>
      <c r="M90" s="332">
        <f t="shared" si="28"/>
        <v>0</v>
      </c>
      <c r="N90" s="332">
        <f t="shared" si="28"/>
        <v>0</v>
      </c>
    </row>
    <row r="91" spans="1:14" s="369" customFormat="1" ht="78">
      <c r="A91" s="933" t="s">
        <v>1045</v>
      </c>
      <c r="B91" s="932" t="s">
        <v>43</v>
      </c>
      <c r="C91" s="932" t="s">
        <v>1042</v>
      </c>
      <c r="D91" s="932"/>
      <c r="E91" s="818">
        <f t="shared" ref="E91" si="29">SUM(F91:N91)</f>
        <v>0</v>
      </c>
      <c r="F91" s="19">
        <f>'[2]130Платн'!F446</f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</row>
    <row r="92" spans="1:14" s="369" customFormat="1" ht="27" customHeight="1">
      <c r="A92" s="313" t="s">
        <v>1015</v>
      </c>
      <c r="B92" s="314" t="s">
        <v>330</v>
      </c>
      <c r="C92" s="314" t="s">
        <v>1016</v>
      </c>
      <c r="D92" s="314" t="s">
        <v>43</v>
      </c>
      <c r="E92" s="332">
        <f>E93</f>
        <v>13000</v>
      </c>
      <c r="F92" s="332">
        <f t="shared" ref="F92:N92" si="30">F93</f>
        <v>13000</v>
      </c>
      <c r="G92" s="332">
        <f t="shared" si="30"/>
        <v>0</v>
      </c>
      <c r="H92" s="332">
        <f t="shared" si="30"/>
        <v>0</v>
      </c>
      <c r="I92" s="332">
        <f t="shared" si="30"/>
        <v>0</v>
      </c>
      <c r="J92" s="332">
        <f t="shared" si="30"/>
        <v>0</v>
      </c>
      <c r="K92" s="332">
        <f t="shared" si="30"/>
        <v>0</v>
      </c>
      <c r="L92" s="332">
        <f t="shared" si="30"/>
        <v>0</v>
      </c>
      <c r="M92" s="332">
        <f t="shared" si="30"/>
        <v>0</v>
      </c>
      <c r="N92" s="332">
        <f t="shared" si="30"/>
        <v>0</v>
      </c>
    </row>
    <row r="93" spans="1:14" s="369" customFormat="1" ht="24" customHeight="1">
      <c r="A93" s="303" t="s">
        <v>652</v>
      </c>
      <c r="B93" s="750" t="s">
        <v>43</v>
      </c>
      <c r="C93" s="751" t="s">
        <v>1016</v>
      </c>
      <c r="D93" s="751" t="s">
        <v>653</v>
      </c>
      <c r="E93" s="818">
        <f t="shared" ref="E93" si="31">SUM(F93:N93)</f>
        <v>13000</v>
      </c>
      <c r="F93" s="19">
        <f>'130Платн'!F446</f>
        <v>13000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</row>
    <row r="94" spans="1:14" ht="15.6">
      <c r="A94" s="319" t="s">
        <v>337</v>
      </c>
      <c r="B94" s="320" t="s">
        <v>338</v>
      </c>
      <c r="C94" s="320" t="s">
        <v>21</v>
      </c>
      <c r="D94" s="320" t="s">
        <v>43</v>
      </c>
      <c r="E94" s="331">
        <f>E95+E96+E97</f>
        <v>0</v>
      </c>
      <c r="F94" s="331">
        <f t="shared" ref="F94:N94" si="32">F95+F96+F97</f>
        <v>0</v>
      </c>
      <c r="G94" s="374">
        <f t="shared" si="32"/>
        <v>0</v>
      </c>
      <c r="H94" s="374">
        <f t="shared" si="32"/>
        <v>0</v>
      </c>
      <c r="I94" s="374">
        <f t="shared" si="32"/>
        <v>0</v>
      </c>
      <c r="J94" s="374">
        <f t="shared" si="32"/>
        <v>0</v>
      </c>
      <c r="K94" s="374">
        <f t="shared" si="32"/>
        <v>0</v>
      </c>
      <c r="L94" s="374">
        <f t="shared" si="32"/>
        <v>0</v>
      </c>
      <c r="M94" s="374">
        <f t="shared" si="32"/>
        <v>0</v>
      </c>
      <c r="N94" s="374">
        <f t="shared" si="32"/>
        <v>0</v>
      </c>
    </row>
    <row r="95" spans="1:14" ht="15.6">
      <c r="A95" s="303" t="s">
        <v>667</v>
      </c>
      <c r="B95" s="333" t="s">
        <v>340</v>
      </c>
      <c r="C95" s="334" t="s">
        <v>43</v>
      </c>
      <c r="D95" s="334" t="s">
        <v>43</v>
      </c>
      <c r="E95" s="365">
        <f t="shared" ref="E95:E97" si="33">SUM(F95:N95)</f>
        <v>0</v>
      </c>
      <c r="F95" s="326">
        <v>0</v>
      </c>
      <c r="G95" s="373">
        <v>0</v>
      </c>
      <c r="H95" s="373">
        <v>0</v>
      </c>
      <c r="I95" s="373">
        <v>0</v>
      </c>
      <c r="J95" s="373">
        <v>0</v>
      </c>
      <c r="K95" s="373">
        <v>0</v>
      </c>
      <c r="L95" s="373">
        <v>0</v>
      </c>
      <c r="M95" s="373">
        <v>0</v>
      </c>
      <c r="N95" s="373">
        <v>0</v>
      </c>
    </row>
    <row r="96" spans="1:14" ht="15.6">
      <c r="A96" s="303" t="s">
        <v>341</v>
      </c>
      <c r="B96" s="333" t="s">
        <v>342</v>
      </c>
      <c r="C96" s="334" t="s">
        <v>43</v>
      </c>
      <c r="D96" s="334" t="s">
        <v>43</v>
      </c>
      <c r="E96" s="365">
        <f t="shared" si="33"/>
        <v>0</v>
      </c>
      <c r="F96" s="326">
        <v>0</v>
      </c>
      <c r="G96" s="373">
        <v>0</v>
      </c>
      <c r="H96" s="373">
        <v>0</v>
      </c>
      <c r="I96" s="373">
        <v>0</v>
      </c>
      <c r="J96" s="373">
        <v>0</v>
      </c>
      <c r="K96" s="373">
        <v>0</v>
      </c>
      <c r="L96" s="373">
        <v>0</v>
      </c>
      <c r="M96" s="373">
        <v>0</v>
      </c>
      <c r="N96" s="373">
        <v>0</v>
      </c>
    </row>
    <row r="97" spans="1:14" ht="15.6">
      <c r="A97" s="303" t="s">
        <v>343</v>
      </c>
      <c r="B97" s="333" t="s">
        <v>344</v>
      </c>
      <c r="C97" s="334" t="s">
        <v>43</v>
      </c>
      <c r="D97" s="334" t="s">
        <v>43</v>
      </c>
      <c r="E97" s="365">
        <f t="shared" si="33"/>
        <v>0</v>
      </c>
      <c r="F97" s="326">
        <v>0</v>
      </c>
      <c r="G97" s="373">
        <v>0</v>
      </c>
      <c r="H97" s="373">
        <v>0</v>
      </c>
      <c r="I97" s="373">
        <v>0</v>
      </c>
      <c r="J97" s="373">
        <v>0</v>
      </c>
      <c r="K97" s="373">
        <v>0</v>
      </c>
      <c r="L97" s="373">
        <v>0</v>
      </c>
      <c r="M97" s="373">
        <v>0</v>
      </c>
      <c r="N97" s="373">
        <v>0</v>
      </c>
    </row>
    <row r="98" spans="1:14" ht="15.6">
      <c r="A98" s="319" t="s">
        <v>345</v>
      </c>
      <c r="B98" s="320" t="s">
        <v>346</v>
      </c>
      <c r="C98" s="320" t="s">
        <v>43</v>
      </c>
      <c r="D98" s="320" t="s">
        <v>43</v>
      </c>
      <c r="E98" s="331">
        <f>E99</f>
        <v>0</v>
      </c>
      <c r="F98" s="331">
        <f t="shared" ref="F98:N98" si="34">F99</f>
        <v>0</v>
      </c>
      <c r="G98" s="374">
        <f t="shared" si="34"/>
        <v>0</v>
      </c>
      <c r="H98" s="374">
        <f t="shared" si="34"/>
        <v>0</v>
      </c>
      <c r="I98" s="374">
        <f t="shared" si="34"/>
        <v>0</v>
      </c>
      <c r="J98" s="374">
        <f t="shared" si="34"/>
        <v>0</v>
      </c>
      <c r="K98" s="374">
        <f t="shared" si="34"/>
        <v>0</v>
      </c>
      <c r="L98" s="374">
        <f t="shared" si="34"/>
        <v>0</v>
      </c>
      <c r="M98" s="374">
        <f t="shared" si="34"/>
        <v>0</v>
      </c>
      <c r="N98" s="374">
        <f t="shared" si="34"/>
        <v>0</v>
      </c>
    </row>
    <row r="99" spans="1:14" ht="20.25" customHeight="1">
      <c r="A99" s="303" t="s">
        <v>668</v>
      </c>
      <c r="B99" s="333" t="s">
        <v>348</v>
      </c>
      <c r="C99" s="334" t="s">
        <v>349</v>
      </c>
      <c r="D99" s="334" t="s">
        <v>43</v>
      </c>
      <c r="E99" s="365">
        <f>SUM(F99:N99)</f>
        <v>0</v>
      </c>
      <c r="F99" s="326">
        <v>0</v>
      </c>
      <c r="G99" s="373">
        <v>0</v>
      </c>
      <c r="H99" s="373">
        <v>0</v>
      </c>
      <c r="I99" s="373">
        <v>0</v>
      </c>
      <c r="J99" s="373">
        <v>0</v>
      </c>
      <c r="K99" s="373">
        <v>0</v>
      </c>
      <c r="L99" s="373">
        <v>0</v>
      </c>
      <c r="M99" s="373">
        <v>0</v>
      </c>
      <c r="N99" s="373">
        <v>0</v>
      </c>
    </row>
    <row r="101" spans="1:14">
      <c r="A101" s="13"/>
      <c r="B101" s="1"/>
      <c r="C101" s="2"/>
      <c r="D101" s="2"/>
      <c r="E101" s="28"/>
      <c r="F101" s="5"/>
      <c r="G101" s="6"/>
    </row>
    <row r="102" spans="1:14" ht="15.6">
      <c r="A102" s="12" t="s">
        <v>42</v>
      </c>
      <c r="B102" s="1"/>
      <c r="C102" s="2"/>
      <c r="D102" s="2"/>
      <c r="E102" s="29"/>
      <c r="F102" s="2048" t="str">
        <f>СпрЦС!D197</f>
        <v>Кондакова Е.В.</v>
      </c>
      <c r="G102" s="2048"/>
    </row>
    <row r="103" spans="1:14">
      <c r="A103" s="13"/>
      <c r="B103" s="1"/>
      <c r="C103" s="2"/>
      <c r="D103" s="2"/>
      <c r="E103" s="30" t="s">
        <v>41</v>
      </c>
      <c r="F103" s="2049" t="s">
        <v>12</v>
      </c>
      <c r="G103" s="2049"/>
    </row>
    <row r="104" spans="1:14" ht="15.6">
      <c r="A104" s="2055" t="s">
        <v>1007</v>
      </c>
      <c r="B104" s="2055"/>
      <c r="C104" s="2055"/>
      <c r="D104" s="2055"/>
      <c r="E104" s="2055"/>
      <c r="F104" s="2055"/>
      <c r="G104" s="2055"/>
      <c r="H104" s="2055"/>
      <c r="I104" s="2055"/>
      <c r="J104" s="2055"/>
      <c r="K104" s="2055"/>
      <c r="L104" s="2055"/>
      <c r="M104" s="2055"/>
      <c r="N104" s="2055"/>
    </row>
    <row r="105" spans="1:14" ht="15.6">
      <c r="A105" s="2055" t="s">
        <v>707</v>
      </c>
      <c r="B105" s="2055"/>
      <c r="C105" s="2055"/>
      <c r="D105" s="2055"/>
      <c r="E105" s="2055"/>
      <c r="F105" s="2055"/>
      <c r="G105" s="2055"/>
      <c r="H105" s="2055"/>
      <c r="I105" s="2055"/>
      <c r="J105" s="2055"/>
      <c r="K105" s="2055"/>
      <c r="L105" s="2055"/>
      <c r="M105" s="2055"/>
      <c r="N105" s="2055"/>
    </row>
    <row r="106" spans="1:14" ht="15.6">
      <c r="A106" s="345"/>
      <c r="B106" s="345"/>
      <c r="C106" s="8"/>
      <c r="D106" s="345"/>
      <c r="E106" s="345"/>
      <c r="F106" s="345"/>
    </row>
    <row r="107" spans="1:14" ht="15.6">
      <c r="A107" s="2052" t="str">
        <f>A4</f>
        <v>Муниципальное бюджетное общеобразовательное учреждение "Кингисеппская средняя общеобразовательная школа № 4"</v>
      </c>
      <c r="B107" s="2052"/>
      <c r="C107" s="2052"/>
      <c r="D107" s="2052"/>
      <c r="E107" s="2052"/>
      <c r="F107" s="2052"/>
      <c r="G107" s="2052"/>
      <c r="H107" s="2052"/>
      <c r="I107" s="2052"/>
      <c r="J107" s="2052"/>
      <c r="K107" s="2052"/>
      <c r="L107" s="2052"/>
      <c r="M107" s="2052"/>
      <c r="N107" s="2052"/>
    </row>
    <row r="108" spans="1:14">
      <c r="A108" s="2053" t="s">
        <v>48</v>
      </c>
      <c r="B108" s="2053"/>
      <c r="C108" s="2053"/>
      <c r="D108" s="2053"/>
      <c r="E108" s="2053"/>
      <c r="F108" s="2053"/>
      <c r="G108" s="2053"/>
      <c r="H108" s="2053"/>
      <c r="I108" s="2053"/>
      <c r="J108" s="2053"/>
      <c r="K108" s="2053"/>
      <c r="L108" s="2053"/>
      <c r="M108" s="2053"/>
      <c r="N108" s="2053"/>
    </row>
    <row r="109" spans="1:14">
      <c r="A109" s="4"/>
      <c r="B109" s="2053"/>
      <c r="C109" s="2053"/>
      <c r="D109" s="2053"/>
      <c r="E109" s="2053"/>
      <c r="F109" s="344"/>
    </row>
    <row r="110" spans="1:14" ht="15.6">
      <c r="A110" s="2055" t="s">
        <v>162</v>
      </c>
      <c r="B110" s="2055"/>
      <c r="C110" s="2055"/>
      <c r="D110" s="2055"/>
      <c r="E110" s="2055"/>
      <c r="F110" s="2055"/>
      <c r="G110" s="2055"/>
      <c r="H110" s="2055"/>
      <c r="I110" s="2055"/>
      <c r="J110" s="2055"/>
      <c r="K110" s="2055"/>
      <c r="L110" s="2055"/>
      <c r="M110" s="2055"/>
      <c r="N110" s="2055"/>
    </row>
    <row r="113" spans="1:14">
      <c r="A113" s="2063" t="s">
        <v>0</v>
      </c>
      <c r="B113" s="2057" t="s">
        <v>1</v>
      </c>
      <c r="C113" s="2057" t="s">
        <v>16</v>
      </c>
      <c r="D113" s="2063" t="s">
        <v>60</v>
      </c>
      <c r="E113" s="2064" t="s">
        <v>36</v>
      </c>
      <c r="F113" s="2057" t="s">
        <v>14</v>
      </c>
      <c r="G113" s="2057"/>
      <c r="H113" s="2057"/>
      <c r="I113" s="2057"/>
      <c r="J113" s="2057"/>
      <c r="K113" s="2057"/>
      <c r="L113" s="2057"/>
      <c r="M113" s="2057"/>
      <c r="N113" s="2057"/>
    </row>
    <row r="114" spans="1:14" ht="79.2">
      <c r="A114" s="2063"/>
      <c r="B114" s="2057"/>
      <c r="C114" s="2057"/>
      <c r="D114" s="2063"/>
      <c r="E114" s="2064"/>
      <c r="F114" s="11" t="s">
        <v>44</v>
      </c>
      <c r="G114" s="10" t="s">
        <v>702</v>
      </c>
      <c r="H114" s="10" t="s">
        <v>701</v>
      </c>
      <c r="I114" s="10" t="s">
        <v>630</v>
      </c>
      <c r="J114" s="10" t="s">
        <v>703</v>
      </c>
      <c r="K114" s="10" t="s">
        <v>45</v>
      </c>
      <c r="L114" s="10" t="s">
        <v>46</v>
      </c>
      <c r="M114" s="389" t="s">
        <v>47</v>
      </c>
      <c r="N114" s="10" t="s">
        <v>172</v>
      </c>
    </row>
    <row r="115" spans="1:14">
      <c r="A115" s="3">
        <v>1</v>
      </c>
      <c r="B115" s="24" t="s">
        <v>3</v>
      </c>
      <c r="C115" s="3" t="s">
        <v>229</v>
      </c>
      <c r="D115" s="24" t="s">
        <v>35</v>
      </c>
      <c r="E115" s="3" t="s">
        <v>4</v>
      </c>
      <c r="F115" s="24" t="s">
        <v>5</v>
      </c>
      <c r="G115" s="3" t="s">
        <v>6</v>
      </c>
      <c r="H115" s="24" t="s">
        <v>7</v>
      </c>
      <c r="I115" s="3" t="s">
        <v>8</v>
      </c>
      <c r="J115" s="3" t="s">
        <v>9</v>
      </c>
      <c r="K115" s="24" t="s">
        <v>671</v>
      </c>
      <c r="L115" s="3" t="s">
        <v>672</v>
      </c>
      <c r="M115" s="3" t="s">
        <v>673</v>
      </c>
      <c r="N115" s="24" t="s">
        <v>674</v>
      </c>
    </row>
    <row r="116" spans="1:14" ht="31.2">
      <c r="A116" s="303" t="s">
        <v>230</v>
      </c>
      <c r="B116" s="346" t="s">
        <v>231</v>
      </c>
      <c r="C116" s="347" t="s">
        <v>43</v>
      </c>
      <c r="D116" s="361">
        <v>510</v>
      </c>
      <c r="E116" s="365">
        <f>SUM(F116:N116)</f>
        <v>0</v>
      </c>
      <c r="F116" s="363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</row>
    <row r="117" spans="1:14" ht="31.2">
      <c r="A117" s="303" t="s">
        <v>232</v>
      </c>
      <c r="B117" s="346" t="s">
        <v>233</v>
      </c>
      <c r="C117" s="347" t="s">
        <v>43</v>
      </c>
      <c r="D117" s="361">
        <v>610</v>
      </c>
      <c r="E117" s="365">
        <f>SUM(F117:N117)</f>
        <v>0</v>
      </c>
      <c r="F117" s="363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</row>
    <row r="118" spans="1:14" ht="15.6">
      <c r="A118" s="360" t="s">
        <v>234</v>
      </c>
      <c r="B118" s="307" t="s">
        <v>235</v>
      </c>
      <c r="C118" s="307" t="s">
        <v>43</v>
      </c>
      <c r="D118" s="423" t="s">
        <v>43</v>
      </c>
      <c r="E118" s="366">
        <f>SUM(F118:N118)</f>
        <v>0</v>
      </c>
      <c r="F118" s="366">
        <f>F119</f>
        <v>0</v>
      </c>
      <c r="G118" s="335">
        <f t="shared" ref="G118" si="35">G119</f>
        <v>0</v>
      </c>
      <c r="H118" s="335">
        <f t="shared" ref="H118" si="36">H119</f>
        <v>0</v>
      </c>
      <c r="I118" s="335">
        <f t="shared" ref="I118" si="37">I119</f>
        <v>0</v>
      </c>
      <c r="J118" s="335">
        <f t="shared" ref="J118" si="38">J119</f>
        <v>0</v>
      </c>
      <c r="K118" s="335">
        <f t="shared" ref="K118" si="39">K119</f>
        <v>0</v>
      </c>
      <c r="L118" s="335">
        <f>L120+L121</f>
        <v>0</v>
      </c>
      <c r="M118" s="335">
        <f>M122</f>
        <v>0</v>
      </c>
      <c r="N118" s="335">
        <f>N124</f>
        <v>0</v>
      </c>
    </row>
    <row r="119" spans="1:14" ht="31.2">
      <c r="A119" s="303" t="s">
        <v>244</v>
      </c>
      <c r="B119" s="387" t="s">
        <v>240</v>
      </c>
      <c r="C119" s="388" t="s">
        <v>24</v>
      </c>
      <c r="D119" s="422">
        <v>131</v>
      </c>
      <c r="E119" s="365">
        <f>SUM(F119:K119)</f>
        <v>0</v>
      </c>
      <c r="F119" s="364">
        <f>ДОХОДЫ!AQ145</f>
        <v>0</v>
      </c>
      <c r="G119" s="7">
        <f>ДОХОДЫ!AQ155</f>
        <v>0</v>
      </c>
      <c r="H119" s="7">
        <f>ДОХОДЫ!AF184</f>
        <v>0</v>
      </c>
      <c r="I119" s="7">
        <f>ДОХОДЫ!AF183</f>
        <v>0</v>
      </c>
      <c r="J119" s="7">
        <f>ДОХОДЫ!AQ156+ДОХОДЫ!AQ157</f>
        <v>0</v>
      </c>
      <c r="K119" s="7">
        <f>ДОХОДЫ!AQ158</f>
        <v>0</v>
      </c>
      <c r="L119" s="19" t="s">
        <v>43</v>
      </c>
      <c r="M119" s="19" t="s">
        <v>43</v>
      </c>
      <c r="N119" s="19" t="s">
        <v>43</v>
      </c>
    </row>
    <row r="120" spans="1:14" ht="31.2">
      <c r="A120" s="303" t="s">
        <v>247</v>
      </c>
      <c r="B120" s="387" t="s">
        <v>248</v>
      </c>
      <c r="C120" s="388" t="s">
        <v>25</v>
      </c>
      <c r="D120" s="422">
        <v>141</v>
      </c>
      <c r="E120" s="365">
        <f>L120</f>
        <v>0</v>
      </c>
      <c r="F120" s="363" t="s">
        <v>43</v>
      </c>
      <c r="G120" s="19" t="s">
        <v>43</v>
      </c>
      <c r="H120" s="19" t="s">
        <v>43</v>
      </c>
      <c r="I120" s="19" t="s">
        <v>43</v>
      </c>
      <c r="J120" s="19" t="s">
        <v>43</v>
      </c>
      <c r="K120" s="19" t="s">
        <v>43</v>
      </c>
      <c r="L120" s="7">
        <f>ДОХОДЫ!AI208</f>
        <v>0</v>
      </c>
      <c r="M120" s="19" t="s">
        <v>43</v>
      </c>
      <c r="N120" s="19" t="s">
        <v>43</v>
      </c>
    </row>
    <row r="121" spans="1:14" ht="31.2">
      <c r="A121" s="303" t="s">
        <v>247</v>
      </c>
      <c r="B121" s="387" t="s">
        <v>248</v>
      </c>
      <c r="C121" s="388" t="s">
        <v>25</v>
      </c>
      <c r="D121" s="422">
        <v>145</v>
      </c>
      <c r="E121" s="365">
        <f>L121</f>
        <v>0</v>
      </c>
      <c r="F121" s="363" t="s">
        <v>43</v>
      </c>
      <c r="G121" s="19" t="s">
        <v>43</v>
      </c>
      <c r="H121" s="19" t="s">
        <v>43</v>
      </c>
      <c r="I121" s="19" t="s">
        <v>43</v>
      </c>
      <c r="J121" s="19" t="s">
        <v>43</v>
      </c>
      <c r="K121" s="19" t="s">
        <v>43</v>
      </c>
      <c r="L121" s="7">
        <f>ДОХОДЫ!AI223</f>
        <v>0</v>
      </c>
      <c r="M121" s="19" t="s">
        <v>43</v>
      </c>
      <c r="N121" s="19" t="s">
        <v>43</v>
      </c>
    </row>
    <row r="122" spans="1:14" ht="15.6">
      <c r="A122" s="303" t="s">
        <v>705</v>
      </c>
      <c r="B122" s="387" t="s">
        <v>251</v>
      </c>
      <c r="C122" s="388" t="s">
        <v>26</v>
      </c>
      <c r="D122" s="422">
        <v>155</v>
      </c>
      <c r="E122" s="365">
        <f>M122</f>
        <v>0</v>
      </c>
      <c r="F122" s="363" t="s">
        <v>43</v>
      </c>
      <c r="G122" s="19" t="s">
        <v>43</v>
      </c>
      <c r="H122" s="19" t="s">
        <v>43</v>
      </c>
      <c r="I122" s="19" t="s">
        <v>43</v>
      </c>
      <c r="J122" s="19" t="s">
        <v>43</v>
      </c>
      <c r="K122" s="19" t="s">
        <v>43</v>
      </c>
      <c r="L122" s="19" t="s">
        <v>43</v>
      </c>
      <c r="M122" s="7">
        <f>ДОХОДЫ!AG268</f>
        <v>0</v>
      </c>
      <c r="N122" s="19" t="s">
        <v>43</v>
      </c>
    </row>
    <row r="123" spans="1:14" ht="15.6">
      <c r="A123" s="303" t="s">
        <v>256</v>
      </c>
      <c r="B123" s="387" t="s">
        <v>257</v>
      </c>
      <c r="C123" s="388" t="s">
        <v>27</v>
      </c>
      <c r="D123" s="422">
        <v>189</v>
      </c>
      <c r="E123" s="365">
        <v>0</v>
      </c>
      <c r="F123" s="363" t="s">
        <v>43</v>
      </c>
      <c r="G123" s="19" t="s">
        <v>43</v>
      </c>
      <c r="H123" s="19" t="s">
        <v>43</v>
      </c>
      <c r="I123" s="19" t="s">
        <v>43</v>
      </c>
      <c r="J123" s="19" t="s">
        <v>43</v>
      </c>
      <c r="K123" s="19" t="s">
        <v>43</v>
      </c>
      <c r="L123" s="19" t="s">
        <v>43</v>
      </c>
      <c r="M123" s="19" t="s">
        <v>43</v>
      </c>
      <c r="N123" s="19" t="s">
        <v>43</v>
      </c>
    </row>
    <row r="124" spans="1:14" ht="15.6">
      <c r="A124" s="303" t="s">
        <v>260</v>
      </c>
      <c r="B124" s="387" t="s">
        <v>261</v>
      </c>
      <c r="C124" s="388" t="s">
        <v>697</v>
      </c>
      <c r="D124" s="422">
        <v>172</v>
      </c>
      <c r="E124" s="365">
        <f>N124</f>
        <v>0</v>
      </c>
      <c r="F124" s="363" t="s">
        <v>43</v>
      </c>
      <c r="G124" s="19" t="s">
        <v>43</v>
      </c>
      <c r="H124" s="19" t="s">
        <v>43</v>
      </c>
      <c r="I124" s="19" t="s">
        <v>43</v>
      </c>
      <c r="J124" s="19" t="s">
        <v>43</v>
      </c>
      <c r="K124" s="19" t="s">
        <v>43</v>
      </c>
      <c r="L124" s="19" t="s">
        <v>43</v>
      </c>
      <c r="M124" s="19" t="s">
        <v>43</v>
      </c>
      <c r="N124" s="7">
        <f>ДОХОДЫ!AI332</f>
        <v>0</v>
      </c>
    </row>
    <row r="125" spans="1:14" ht="15.6">
      <c r="A125" s="303" t="s">
        <v>263</v>
      </c>
      <c r="B125" s="387" t="s">
        <v>264</v>
      </c>
      <c r="C125" s="388" t="s">
        <v>43</v>
      </c>
      <c r="D125" s="422" t="s">
        <v>43</v>
      </c>
      <c r="E125" s="365">
        <v>0</v>
      </c>
      <c r="F125" s="363" t="s">
        <v>43</v>
      </c>
      <c r="G125" s="19" t="s">
        <v>43</v>
      </c>
      <c r="H125" s="19" t="s">
        <v>43</v>
      </c>
      <c r="I125" s="19" t="s">
        <v>43</v>
      </c>
      <c r="J125" s="19" t="s">
        <v>43</v>
      </c>
      <c r="K125" s="19" t="s">
        <v>43</v>
      </c>
      <c r="L125" s="19" t="s">
        <v>43</v>
      </c>
      <c r="M125" s="19" t="s">
        <v>43</v>
      </c>
      <c r="N125" s="19" t="s">
        <v>43</v>
      </c>
    </row>
    <row r="126" spans="1:14" ht="46.8">
      <c r="A126" s="303" t="s">
        <v>706</v>
      </c>
      <c r="B126" s="387" t="s">
        <v>266</v>
      </c>
      <c r="C126" s="388" t="s">
        <v>267</v>
      </c>
      <c r="D126" s="422" t="s">
        <v>43</v>
      </c>
      <c r="E126" s="365">
        <v>0</v>
      </c>
      <c r="F126" s="363" t="s">
        <v>43</v>
      </c>
      <c r="G126" s="19" t="s">
        <v>43</v>
      </c>
      <c r="H126" s="19" t="s">
        <v>43</v>
      </c>
      <c r="I126" s="19" t="s">
        <v>43</v>
      </c>
      <c r="J126" s="19" t="s">
        <v>43</v>
      </c>
      <c r="K126" s="19" t="s">
        <v>43</v>
      </c>
      <c r="L126" s="19" t="s">
        <v>43</v>
      </c>
      <c r="M126" s="19" t="s">
        <v>43</v>
      </c>
      <c r="N126" s="19" t="s">
        <v>43</v>
      </c>
    </row>
    <row r="127" spans="1:14" ht="15.6">
      <c r="A127" s="357" t="s">
        <v>268</v>
      </c>
      <c r="B127" s="358" t="s">
        <v>269</v>
      </c>
      <c r="C127" s="358" t="s">
        <v>43</v>
      </c>
      <c r="D127" s="358" t="s">
        <v>43</v>
      </c>
      <c r="E127" s="359">
        <f>SUM(F127:N127)</f>
        <v>0</v>
      </c>
      <c r="F127" s="359">
        <f>F128+F141+F147+F157+F159+F163</f>
        <v>0</v>
      </c>
      <c r="G127" s="370">
        <f t="shared" ref="G127" si="40">G128+G141+G147+G157+G159+G163</f>
        <v>0</v>
      </c>
      <c r="H127" s="370">
        <f t="shared" ref="H127" si="41">H128+H141+H147+H157+H159+H163</f>
        <v>0</v>
      </c>
      <c r="I127" s="370">
        <f t="shared" ref="I127" si="42">I128+I141+I147+I157+I159+I163</f>
        <v>0</v>
      </c>
      <c r="J127" s="370">
        <f t="shared" ref="J127" si="43">J128+J141+J147+J157+J159+J163</f>
        <v>0</v>
      </c>
      <c r="K127" s="370">
        <f t="shared" ref="K127" si="44">K128+K141+K147+K157+K159+K163</f>
        <v>0</v>
      </c>
      <c r="L127" s="370">
        <f t="shared" ref="L127" si="45">L128+L141+L147+L157+L159+L163</f>
        <v>0</v>
      </c>
      <c r="M127" s="370">
        <f t="shared" ref="M127" si="46">M128+M141+M147+M157+M159+M163</f>
        <v>0</v>
      </c>
      <c r="N127" s="370">
        <f t="shared" ref="N127" si="47">N128+N141+N147+N157+N159+N163</f>
        <v>0</v>
      </c>
    </row>
    <row r="128" spans="1:14" ht="31.2">
      <c r="A128" s="311" t="s">
        <v>666</v>
      </c>
      <c r="B128" s="312" t="s">
        <v>271</v>
      </c>
      <c r="C128" s="312" t="s">
        <v>22</v>
      </c>
      <c r="D128" s="312" t="s">
        <v>43</v>
      </c>
      <c r="E128" s="328">
        <f>E129+E132+E136+E138+E139+E140</f>
        <v>0</v>
      </c>
      <c r="F128" s="328">
        <f t="shared" ref="F128" si="48">F129+F132+F136+F138+F139+F140</f>
        <v>0</v>
      </c>
      <c r="G128" s="371">
        <f t="shared" ref="G128" si="49">G129+G132+G136+G138+G139+G140</f>
        <v>0</v>
      </c>
      <c r="H128" s="371">
        <f t="shared" ref="H128" si="50">H129+H132+H136+H138+H139+H140</f>
        <v>0</v>
      </c>
      <c r="I128" s="371">
        <f t="shared" ref="I128" si="51">I129+I132+I136+I138+I139+I140</f>
        <v>0</v>
      </c>
      <c r="J128" s="371">
        <f t="shared" ref="J128" si="52">J129+J132+J136+J138+J139+J140</f>
        <v>0</v>
      </c>
      <c r="K128" s="371">
        <f t="shared" ref="K128" si="53">K129+K132+K136+K138+K139+K140</f>
        <v>0</v>
      </c>
      <c r="L128" s="371">
        <f t="shared" ref="L128" si="54">L129+L132+L136+L138+L139+L140</f>
        <v>0</v>
      </c>
      <c r="M128" s="371">
        <f t="shared" ref="M128" si="55">M129+M132+M136+M138+M139+M140</f>
        <v>0</v>
      </c>
      <c r="N128" s="371">
        <f t="shared" ref="N128" si="56">N129+N132+N136+N138+N139+N140</f>
        <v>0</v>
      </c>
    </row>
    <row r="129" spans="1:14" ht="31.2">
      <c r="A129" s="313" t="s">
        <v>272</v>
      </c>
      <c r="B129" s="314" t="s">
        <v>273</v>
      </c>
      <c r="C129" s="314" t="s">
        <v>51</v>
      </c>
      <c r="D129" s="314" t="s">
        <v>43</v>
      </c>
      <c r="E129" s="329">
        <f>E130+E131</f>
        <v>0</v>
      </c>
      <c r="F129" s="329">
        <f>F130+F131</f>
        <v>0</v>
      </c>
      <c r="G129" s="332">
        <f t="shared" ref="G129" si="57">G130+G131</f>
        <v>0</v>
      </c>
      <c r="H129" s="332">
        <f t="shared" ref="H129" si="58">H130+H131</f>
        <v>0</v>
      </c>
      <c r="I129" s="332">
        <f t="shared" ref="I129" si="59">I130+I131</f>
        <v>0</v>
      </c>
      <c r="J129" s="332">
        <f t="shared" ref="J129" si="60">J130+J131</f>
        <v>0</v>
      </c>
      <c r="K129" s="332">
        <f t="shared" ref="K129" si="61">K130+K131</f>
        <v>0</v>
      </c>
      <c r="L129" s="332">
        <f t="shared" ref="L129" si="62">L130+L131</f>
        <v>0</v>
      </c>
      <c r="M129" s="332">
        <f t="shared" ref="M129" si="63">M130+M131</f>
        <v>0</v>
      </c>
      <c r="N129" s="332">
        <f t="shared" ref="N129" si="64">N130+N131</f>
        <v>0</v>
      </c>
    </row>
    <row r="130" spans="1:14" ht="15.6">
      <c r="A130" s="303" t="s">
        <v>37</v>
      </c>
      <c r="B130" s="346" t="s">
        <v>43</v>
      </c>
      <c r="C130" s="347" t="s">
        <v>51</v>
      </c>
      <c r="D130" s="347" t="s">
        <v>28</v>
      </c>
      <c r="E130" s="365">
        <f>SUM(F130:N130)</f>
        <v>0</v>
      </c>
      <c r="F130" s="363">
        <f>'130Платн'!F503+'130Платн'!E513</f>
        <v>0</v>
      </c>
      <c r="G130" s="19">
        <f>'130РПл'!J464</f>
        <v>0</v>
      </c>
      <c r="H130" s="19">
        <f>'130Возм ущ'!J466</f>
        <v>0</v>
      </c>
      <c r="I130" s="19">
        <f>'130Пит сотр'!J466</f>
        <v>0</v>
      </c>
      <c r="J130" s="19">
        <f>'130Озд лаг'!J466</f>
        <v>0</v>
      </c>
      <c r="K130" s="19">
        <f>'130ГПД'!J466</f>
        <v>0</v>
      </c>
      <c r="L130" s="19">
        <f>'140'!J462</f>
        <v>0</v>
      </c>
      <c r="M130" s="19">
        <f>'150'!J457</f>
        <v>0</v>
      </c>
      <c r="N130" s="19">
        <f>'170'!J462</f>
        <v>0</v>
      </c>
    </row>
    <row r="131" spans="1:14" ht="31.2">
      <c r="A131" s="303" t="s">
        <v>631</v>
      </c>
      <c r="B131" s="346" t="s">
        <v>43</v>
      </c>
      <c r="C131" s="347" t="s">
        <v>51</v>
      </c>
      <c r="D131" s="347" t="s">
        <v>177</v>
      </c>
      <c r="E131" s="365">
        <f t="shared" ref="E131" si="65">SUM(F131:N131)</f>
        <v>0</v>
      </c>
      <c r="F131" s="363">
        <f>'130Платн'!E522</f>
        <v>0</v>
      </c>
      <c r="G131" s="19">
        <f>'130РПл'!E472</f>
        <v>0</v>
      </c>
      <c r="H131" s="19">
        <f>'130Возм ущ'!E474</f>
        <v>0</v>
      </c>
      <c r="I131" s="19">
        <f>'130Пит сотр'!E474</f>
        <v>0</v>
      </c>
      <c r="J131" s="19">
        <f>'130Озд лаг'!E474</f>
        <v>0</v>
      </c>
      <c r="K131" s="19">
        <f>'130ГПД'!E474</f>
        <v>0</v>
      </c>
      <c r="L131" s="19">
        <f>'140'!E470</f>
        <v>0</v>
      </c>
      <c r="M131" s="19">
        <f>'150'!E465</f>
        <v>0</v>
      </c>
      <c r="N131" s="19">
        <f>'170'!E470</f>
        <v>0</v>
      </c>
    </row>
    <row r="132" spans="1:14" ht="31.2">
      <c r="A132" s="313" t="s">
        <v>274</v>
      </c>
      <c r="B132" s="314" t="s">
        <v>275</v>
      </c>
      <c r="C132" s="314" t="s">
        <v>52</v>
      </c>
      <c r="D132" s="314" t="s">
        <v>43</v>
      </c>
      <c r="E132" s="329">
        <f>E133+E134+E135</f>
        <v>0</v>
      </c>
      <c r="F132" s="329">
        <f>F133+F134+F135</f>
        <v>0</v>
      </c>
      <c r="G132" s="332">
        <f t="shared" ref="G132" si="66">G133+G134+G135</f>
        <v>0</v>
      </c>
      <c r="H132" s="332">
        <f t="shared" ref="H132" si="67">H133+H134+H135</f>
        <v>0</v>
      </c>
      <c r="I132" s="332">
        <f t="shared" ref="I132" si="68">I133+I134+I135</f>
        <v>0</v>
      </c>
      <c r="J132" s="332">
        <f t="shared" ref="J132" si="69">J133+J134+J135</f>
        <v>0</v>
      </c>
      <c r="K132" s="332">
        <f t="shared" ref="K132" si="70">K133+K134+K135</f>
        <v>0</v>
      </c>
      <c r="L132" s="332">
        <f t="shared" ref="L132" si="71">L133+L134+L135</f>
        <v>0</v>
      </c>
      <c r="M132" s="332">
        <f t="shared" ref="M132" si="72">M133+M134+M135</f>
        <v>0</v>
      </c>
      <c r="N132" s="332">
        <f t="shared" ref="N132" si="73">N133+N134+N135</f>
        <v>0</v>
      </c>
    </row>
    <row r="133" spans="1:14" ht="31.2">
      <c r="A133" s="315" t="s">
        <v>632</v>
      </c>
      <c r="B133" s="346" t="s">
        <v>43</v>
      </c>
      <c r="C133" s="346" t="s">
        <v>52</v>
      </c>
      <c r="D133" s="346" t="s">
        <v>54</v>
      </c>
      <c r="E133" s="365">
        <f t="shared" ref="E133:E135" si="74">SUM(F133:N133)</f>
        <v>0</v>
      </c>
      <c r="F133" s="363">
        <f>'130Платн'!F536</f>
        <v>0</v>
      </c>
      <c r="G133" s="19">
        <f>'130РПл'!F486</f>
        <v>0</v>
      </c>
      <c r="H133" s="19">
        <f>'130Возм ущ'!F488</f>
        <v>0</v>
      </c>
      <c r="I133" s="19">
        <f>'130Пит сотр'!F488</f>
        <v>0</v>
      </c>
      <c r="J133" s="19">
        <f>'130Озд лаг'!F488</f>
        <v>0</v>
      </c>
      <c r="K133" s="19">
        <f>'130ГПД'!F488</f>
        <v>0</v>
      </c>
      <c r="L133" s="19">
        <f>'140'!F484</f>
        <v>0</v>
      </c>
      <c r="M133" s="19">
        <f>'150'!F479</f>
        <v>0</v>
      </c>
      <c r="N133" s="19">
        <f>'170'!F484</f>
        <v>0</v>
      </c>
    </row>
    <row r="134" spans="1:14" ht="15.6">
      <c r="A134" s="315" t="s">
        <v>39</v>
      </c>
      <c r="B134" s="346" t="s">
        <v>43</v>
      </c>
      <c r="C134" s="346" t="s">
        <v>52</v>
      </c>
      <c r="D134" s="346" t="s">
        <v>56</v>
      </c>
      <c r="E134" s="365">
        <f t="shared" si="74"/>
        <v>0</v>
      </c>
      <c r="F134" s="363">
        <f>'130Платн'!F554</f>
        <v>0</v>
      </c>
      <c r="G134" s="19">
        <f>'130РПл'!F504</f>
        <v>0</v>
      </c>
      <c r="H134" s="19">
        <f>'130Возм ущ'!F506</f>
        <v>0</v>
      </c>
      <c r="I134" s="19">
        <f>'130Пит сотр'!F506</f>
        <v>0</v>
      </c>
      <c r="J134" s="19">
        <f>'130Озд лаг'!F506</f>
        <v>0</v>
      </c>
      <c r="K134" s="19">
        <f>'130ГПД'!F506</f>
        <v>0</v>
      </c>
      <c r="L134" s="19">
        <f>'140'!F502</f>
        <v>0</v>
      </c>
      <c r="M134" s="19">
        <f>'150'!F497</f>
        <v>0</v>
      </c>
      <c r="N134" s="19">
        <f>'170'!F502</f>
        <v>0</v>
      </c>
    </row>
    <row r="135" spans="1:14" ht="31.2">
      <c r="A135" s="303" t="s">
        <v>631</v>
      </c>
      <c r="B135" s="346" t="s">
        <v>43</v>
      </c>
      <c r="C135" s="346" t="s">
        <v>52</v>
      </c>
      <c r="D135" s="346" t="s">
        <v>177</v>
      </c>
      <c r="E135" s="365">
        <f t="shared" si="74"/>
        <v>0</v>
      </c>
      <c r="F135" s="363">
        <f>'130Платн'!F561</f>
        <v>0</v>
      </c>
      <c r="G135" s="19">
        <f>'130РПл'!F511</f>
        <v>0</v>
      </c>
      <c r="H135" s="19">
        <f>'130Возм ущ'!F513</f>
        <v>0</v>
      </c>
      <c r="I135" s="19">
        <f>'130Пит сотр'!F513</f>
        <v>0</v>
      </c>
      <c r="J135" s="19">
        <f>'130Озд лаг'!F513</f>
        <v>0</v>
      </c>
      <c r="K135" s="19">
        <f>'130ГПД'!F513</f>
        <v>0</v>
      </c>
      <c r="L135" s="19">
        <f>'140'!F509</f>
        <v>0</v>
      </c>
      <c r="M135" s="19">
        <f>'150'!F504</f>
        <v>0</v>
      </c>
      <c r="N135" s="19">
        <f>'170'!F509</f>
        <v>0</v>
      </c>
    </row>
    <row r="136" spans="1:14" ht="46.8">
      <c r="A136" s="313" t="s">
        <v>276</v>
      </c>
      <c r="B136" s="314" t="s">
        <v>277</v>
      </c>
      <c r="C136" s="314" t="s">
        <v>164</v>
      </c>
      <c r="D136" s="314" t="s">
        <v>43</v>
      </c>
      <c r="E136" s="329">
        <f>E137</f>
        <v>0</v>
      </c>
      <c r="F136" s="329">
        <f>F137</f>
        <v>0</v>
      </c>
      <c r="G136" s="332">
        <f t="shared" ref="G136" si="75">G137</f>
        <v>0</v>
      </c>
      <c r="H136" s="332">
        <f t="shared" ref="H136" si="76">H137</f>
        <v>0</v>
      </c>
      <c r="I136" s="332">
        <f t="shared" ref="I136" si="77">I137</f>
        <v>0</v>
      </c>
      <c r="J136" s="332">
        <f t="shared" ref="J136" si="78">J137</f>
        <v>0</v>
      </c>
      <c r="K136" s="332">
        <f t="shared" ref="K136" si="79">K137</f>
        <v>0</v>
      </c>
      <c r="L136" s="332">
        <f t="shared" ref="L136" si="80">L137</f>
        <v>0</v>
      </c>
      <c r="M136" s="332">
        <f t="shared" ref="M136" si="81">M137</f>
        <v>0</v>
      </c>
      <c r="N136" s="332">
        <f t="shared" ref="N136" si="82">N137</f>
        <v>0</v>
      </c>
    </row>
    <row r="137" spans="1:14" ht="15.6">
      <c r="A137" s="315" t="s">
        <v>39</v>
      </c>
      <c r="B137" s="346" t="s">
        <v>43</v>
      </c>
      <c r="C137" s="346" t="s">
        <v>164</v>
      </c>
      <c r="D137" s="346" t="s">
        <v>56</v>
      </c>
      <c r="E137" s="365">
        <f>SUM(F137:N137)</f>
        <v>0</v>
      </c>
      <c r="F137" s="363">
        <f>'130Платн'!E570</f>
        <v>0</v>
      </c>
      <c r="G137" s="19">
        <f>'130РПл'!E520</f>
        <v>0</v>
      </c>
      <c r="H137" s="19">
        <f>'130Возм ущ'!E522</f>
        <v>0</v>
      </c>
      <c r="I137" s="19">
        <f>'130Пит сотр'!E522</f>
        <v>0</v>
      </c>
      <c r="J137" s="19">
        <f>'130Озд лаг'!E522</f>
        <v>0</v>
      </c>
      <c r="K137" s="19">
        <f>'130ГПД'!E522</f>
        <v>0</v>
      </c>
      <c r="L137" s="19">
        <f>'140'!E518</f>
        <v>0</v>
      </c>
      <c r="M137" s="19">
        <f>'150'!E513</f>
        <v>0</v>
      </c>
      <c r="N137" s="19">
        <f>'170'!E518</f>
        <v>0</v>
      </c>
    </row>
    <row r="138" spans="1:14" ht="62.4">
      <c r="A138" s="313" t="s">
        <v>278</v>
      </c>
      <c r="B138" s="314" t="s">
        <v>279</v>
      </c>
      <c r="C138" s="314" t="s">
        <v>53</v>
      </c>
      <c r="D138" s="314" t="s">
        <v>55</v>
      </c>
      <c r="E138" s="367">
        <f>SUM(F138:N138)</f>
        <v>0</v>
      </c>
      <c r="F138" s="332">
        <f>'130Платн'!D586</f>
        <v>0</v>
      </c>
      <c r="G138" s="332">
        <f>'130РПл'!D536</f>
        <v>0</v>
      </c>
      <c r="H138" s="332">
        <f>'130Возм ущ'!D538</f>
        <v>0</v>
      </c>
      <c r="I138" s="332">
        <f>'130Пит сотр'!D538</f>
        <v>0</v>
      </c>
      <c r="J138" s="332">
        <f>'130Озд лаг'!D538</f>
        <v>0</v>
      </c>
      <c r="K138" s="332">
        <f>'130ГПД'!D538</f>
        <v>0</v>
      </c>
      <c r="L138" s="332">
        <f>'140'!D534</f>
        <v>0</v>
      </c>
      <c r="M138" s="332">
        <f>'150'!D529</f>
        <v>0</v>
      </c>
      <c r="N138" s="332">
        <f>'170'!D534</f>
        <v>0</v>
      </c>
    </row>
    <row r="139" spans="1:14" ht="31.2">
      <c r="A139" s="313" t="s">
        <v>280</v>
      </c>
      <c r="B139" s="314" t="s">
        <v>281</v>
      </c>
      <c r="C139" s="314" t="s">
        <v>53</v>
      </c>
      <c r="D139" s="314" t="s">
        <v>55</v>
      </c>
      <c r="E139" s="329">
        <f>SUM(F139:N139)</f>
        <v>0</v>
      </c>
      <c r="F139" s="332">
        <v>0</v>
      </c>
      <c r="G139" s="332">
        <v>0</v>
      </c>
      <c r="H139" s="332">
        <v>0</v>
      </c>
      <c r="I139" s="332">
        <v>0</v>
      </c>
      <c r="J139" s="332">
        <v>0</v>
      </c>
      <c r="K139" s="332">
        <v>0</v>
      </c>
      <c r="L139" s="332">
        <v>0</v>
      </c>
      <c r="M139" s="332">
        <v>0</v>
      </c>
      <c r="N139" s="332">
        <v>0</v>
      </c>
    </row>
    <row r="140" spans="1:14" ht="15.6">
      <c r="A140" s="313" t="s">
        <v>282</v>
      </c>
      <c r="B140" s="314" t="s">
        <v>283</v>
      </c>
      <c r="C140" s="314" t="s">
        <v>53</v>
      </c>
      <c r="D140" s="314" t="s">
        <v>55</v>
      </c>
      <c r="E140" s="329">
        <f>SUM(F140:N140)</f>
        <v>0</v>
      </c>
      <c r="F140" s="332">
        <v>0</v>
      </c>
      <c r="G140" s="332">
        <v>0</v>
      </c>
      <c r="H140" s="332">
        <v>0</v>
      </c>
      <c r="I140" s="332">
        <v>0</v>
      </c>
      <c r="J140" s="332">
        <v>0</v>
      </c>
      <c r="K140" s="332">
        <v>0</v>
      </c>
      <c r="L140" s="332">
        <v>0</v>
      </c>
      <c r="M140" s="332">
        <v>0</v>
      </c>
      <c r="N140" s="332">
        <v>0</v>
      </c>
    </row>
    <row r="141" spans="1:14" ht="31.2">
      <c r="A141" s="316" t="s">
        <v>34</v>
      </c>
      <c r="B141" s="317" t="s">
        <v>284</v>
      </c>
      <c r="C141" s="317" t="s">
        <v>29</v>
      </c>
      <c r="D141" s="317" t="s">
        <v>43</v>
      </c>
      <c r="E141" s="330">
        <f>E142</f>
        <v>0</v>
      </c>
      <c r="F141" s="330">
        <f>F142</f>
        <v>0</v>
      </c>
      <c r="G141" s="372">
        <f t="shared" ref="G141:G142" si="83">G142</f>
        <v>0</v>
      </c>
      <c r="H141" s="372">
        <f t="shared" ref="H141:H142" si="84">H142</f>
        <v>0</v>
      </c>
      <c r="I141" s="372">
        <f t="shared" ref="I141:I142" si="85">I142</f>
        <v>0</v>
      </c>
      <c r="J141" s="372">
        <f t="shared" ref="J141:J142" si="86">J142</f>
        <v>0</v>
      </c>
      <c r="K141" s="372">
        <f t="shared" ref="K141:K142" si="87">K142</f>
        <v>0</v>
      </c>
      <c r="L141" s="372">
        <f t="shared" ref="L141:L142" si="88">L142</f>
        <v>0</v>
      </c>
      <c r="M141" s="372">
        <f t="shared" ref="M141:M142" si="89">M142</f>
        <v>0</v>
      </c>
      <c r="N141" s="372">
        <f t="shared" ref="N141:N142" si="90">N142</f>
        <v>0</v>
      </c>
    </row>
    <row r="142" spans="1:14" ht="62.4">
      <c r="A142" s="303" t="s">
        <v>285</v>
      </c>
      <c r="B142" s="346" t="s">
        <v>286</v>
      </c>
      <c r="C142" s="347" t="s">
        <v>31</v>
      </c>
      <c r="D142" s="347" t="s">
        <v>43</v>
      </c>
      <c r="E142" s="365">
        <f>SUM(F142:N142)</f>
        <v>0</v>
      </c>
      <c r="F142" s="326">
        <f t="shared" ref="F142" si="91">F143</f>
        <v>0</v>
      </c>
      <c r="G142" s="373">
        <f t="shared" si="83"/>
        <v>0</v>
      </c>
      <c r="H142" s="373">
        <f t="shared" si="84"/>
        <v>0</v>
      </c>
      <c r="I142" s="373">
        <f t="shared" si="85"/>
        <v>0</v>
      </c>
      <c r="J142" s="373">
        <f t="shared" si="86"/>
        <v>0</v>
      </c>
      <c r="K142" s="373">
        <f t="shared" si="87"/>
        <v>0</v>
      </c>
      <c r="L142" s="373">
        <f t="shared" si="88"/>
        <v>0</v>
      </c>
      <c r="M142" s="373">
        <f t="shared" si="89"/>
        <v>0</v>
      </c>
      <c r="N142" s="373">
        <f t="shared" si="90"/>
        <v>0</v>
      </c>
    </row>
    <row r="143" spans="1:14" ht="62.4">
      <c r="A143" s="303" t="s">
        <v>287</v>
      </c>
      <c r="B143" s="346" t="s">
        <v>288</v>
      </c>
      <c r="C143" s="347" t="s">
        <v>169</v>
      </c>
      <c r="D143" s="347" t="s">
        <v>633</v>
      </c>
      <c r="E143" s="365">
        <f>SUM(F143:N143)</f>
        <v>0</v>
      </c>
      <c r="F143" s="363">
        <f>'130Платн'!E597</f>
        <v>0</v>
      </c>
      <c r="G143" s="19">
        <f>'130РПл'!E547</f>
        <v>0</v>
      </c>
      <c r="H143" s="19">
        <f>'130Возм ущ'!E549</f>
        <v>0</v>
      </c>
      <c r="I143" s="19">
        <f>'130Пит сотр'!E549</f>
        <v>0</v>
      </c>
      <c r="J143" s="19">
        <f>'130Озд лаг'!E549</f>
        <v>0</v>
      </c>
      <c r="K143" s="19">
        <f>'130ГПД'!E549</f>
        <v>0</v>
      </c>
      <c r="L143" s="19">
        <f>'140'!E545</f>
        <v>0</v>
      </c>
      <c r="M143" s="19">
        <f>'150'!E540</f>
        <v>0</v>
      </c>
      <c r="N143" s="19">
        <f>'170'!E556+'170'!E567</f>
        <v>0</v>
      </c>
    </row>
    <row r="144" spans="1:14" ht="62.4" hidden="1">
      <c r="A144" s="303" t="s">
        <v>289</v>
      </c>
      <c r="B144" s="346" t="s">
        <v>290</v>
      </c>
      <c r="C144" s="347" t="s">
        <v>57</v>
      </c>
      <c r="D144" s="347" t="s">
        <v>43</v>
      </c>
      <c r="E144" s="326"/>
      <c r="F144" s="363"/>
      <c r="G144" s="19"/>
      <c r="H144" s="19"/>
      <c r="I144" s="19"/>
      <c r="J144" s="19"/>
      <c r="K144" s="19"/>
      <c r="L144" s="19"/>
      <c r="M144" s="19"/>
      <c r="N144" s="19"/>
    </row>
    <row r="145" spans="1:14" ht="93.6" hidden="1">
      <c r="A145" s="303" t="s">
        <v>291</v>
      </c>
      <c r="B145" s="346" t="s">
        <v>292</v>
      </c>
      <c r="C145" s="347" t="s">
        <v>293</v>
      </c>
      <c r="D145" s="347" t="s">
        <v>43</v>
      </c>
      <c r="E145" s="326"/>
      <c r="F145" s="363"/>
      <c r="G145" s="19"/>
      <c r="H145" s="19"/>
      <c r="I145" s="19"/>
      <c r="J145" s="19"/>
      <c r="K145" s="19"/>
      <c r="L145" s="19"/>
      <c r="M145" s="19"/>
      <c r="N145" s="19"/>
    </row>
    <row r="146" spans="1:14" ht="31.2" hidden="1">
      <c r="A146" s="303" t="s">
        <v>294</v>
      </c>
      <c r="B146" s="346" t="s">
        <v>295</v>
      </c>
      <c r="C146" s="347" t="s">
        <v>296</v>
      </c>
      <c r="D146" s="347" t="s">
        <v>43</v>
      </c>
      <c r="E146" s="326"/>
      <c r="F146" s="363"/>
      <c r="G146" s="19"/>
      <c r="H146" s="19"/>
      <c r="I146" s="19"/>
      <c r="J146" s="19"/>
      <c r="K146" s="19"/>
      <c r="L146" s="19"/>
      <c r="M146" s="19"/>
      <c r="N146" s="19"/>
    </row>
    <row r="147" spans="1:14" ht="31.2">
      <c r="A147" s="316" t="s">
        <v>297</v>
      </c>
      <c r="B147" s="317" t="s">
        <v>298</v>
      </c>
      <c r="C147" s="317" t="s">
        <v>299</v>
      </c>
      <c r="D147" s="317" t="s">
        <v>43</v>
      </c>
      <c r="E147" s="330">
        <f>E148+E150+E152</f>
        <v>0</v>
      </c>
      <c r="F147" s="330">
        <f t="shared" ref="F147" si="92">F148+F150+F152</f>
        <v>0</v>
      </c>
      <c r="G147" s="372">
        <f t="shared" ref="G147" si="93">G148+G150+G152</f>
        <v>0</v>
      </c>
      <c r="H147" s="372">
        <f t="shared" ref="H147" si="94">H148+H150+H152</f>
        <v>0</v>
      </c>
      <c r="I147" s="372">
        <f t="shared" ref="I147" si="95">I148+I150+I152</f>
        <v>0</v>
      </c>
      <c r="J147" s="372">
        <f t="shared" ref="J147" si="96">J148+J150+J152</f>
        <v>0</v>
      </c>
      <c r="K147" s="372">
        <f t="shared" ref="K147" si="97">K148+K150+K152</f>
        <v>0</v>
      </c>
      <c r="L147" s="372">
        <f t="shared" ref="L147" si="98">L148+L150+L152</f>
        <v>0</v>
      </c>
      <c r="M147" s="372">
        <f t="shared" ref="M147" si="99">M148+M150+M152</f>
        <v>0</v>
      </c>
      <c r="N147" s="372">
        <f t="shared" ref="N147" si="100">N148+N150+N152</f>
        <v>0</v>
      </c>
    </row>
    <row r="148" spans="1:14" ht="31.2">
      <c r="A148" s="313" t="s">
        <v>704</v>
      </c>
      <c r="B148" s="314" t="s">
        <v>301</v>
      </c>
      <c r="C148" s="314" t="s">
        <v>58</v>
      </c>
      <c r="D148" s="314" t="s">
        <v>43</v>
      </c>
      <c r="E148" s="329">
        <f>E149</f>
        <v>0</v>
      </c>
      <c r="F148" s="329">
        <f>F149</f>
        <v>0</v>
      </c>
      <c r="G148" s="332">
        <f t="shared" ref="G148" si="101">G149</f>
        <v>0</v>
      </c>
      <c r="H148" s="332">
        <f t="shared" ref="H148" si="102">H149</f>
        <v>0</v>
      </c>
      <c r="I148" s="332">
        <f t="shared" ref="I148" si="103">I149</f>
        <v>0</v>
      </c>
      <c r="J148" s="332">
        <f t="shared" ref="J148" si="104">J149</f>
        <v>0</v>
      </c>
      <c r="K148" s="332">
        <f t="shared" ref="K148" si="105">K149</f>
        <v>0</v>
      </c>
      <c r="L148" s="332">
        <f t="shared" ref="L148" si="106">L149</f>
        <v>0</v>
      </c>
      <c r="M148" s="332">
        <f t="shared" ref="M148" si="107">M149</f>
        <v>0</v>
      </c>
      <c r="N148" s="332">
        <f t="shared" ref="N148" si="108">N149</f>
        <v>0</v>
      </c>
    </row>
    <row r="149" spans="1:14" ht="15.6">
      <c r="A149" s="303" t="s">
        <v>634</v>
      </c>
      <c r="B149" s="346" t="s">
        <v>43</v>
      </c>
      <c r="C149" s="347" t="s">
        <v>58</v>
      </c>
      <c r="D149" s="347" t="s">
        <v>635</v>
      </c>
      <c r="E149" s="365">
        <f>SUM(F149:N149)</f>
        <v>0</v>
      </c>
      <c r="F149" s="363">
        <f>'130Платн'!E608+'130Платн'!E623</f>
        <v>0</v>
      </c>
      <c r="G149" s="19">
        <f>'130РПл'!E558+'130РПл'!E573</f>
        <v>0</v>
      </c>
      <c r="H149" s="19">
        <f>'130Возм ущ'!E560+'130Возм ущ'!E575</f>
        <v>0</v>
      </c>
      <c r="I149" s="19">
        <f>'130Пит сотр'!E560+'130Пит сотр'!E575</f>
        <v>0</v>
      </c>
      <c r="J149" s="19">
        <f>'130Озд лаг'!E560+'130Озд лаг'!E575</f>
        <v>0</v>
      </c>
      <c r="K149" s="19">
        <f>'130ГПД'!E560+'130ГПД'!E575</f>
        <v>0</v>
      </c>
      <c r="L149" s="19">
        <f>'140'!E556+'140'!E567</f>
        <v>0</v>
      </c>
      <c r="M149" s="19">
        <f>'150'!E551+'150'!E562</f>
        <v>0</v>
      </c>
      <c r="N149" s="19">
        <f>'170'!C580</f>
        <v>0</v>
      </c>
    </row>
    <row r="150" spans="1:14" ht="62.4">
      <c r="A150" s="313" t="s">
        <v>302</v>
      </c>
      <c r="B150" s="314" t="s">
        <v>303</v>
      </c>
      <c r="C150" s="314" t="s">
        <v>59</v>
      </c>
      <c r="D150" s="314" t="s">
        <v>43</v>
      </c>
      <c r="E150" s="329">
        <f>E151</f>
        <v>0</v>
      </c>
      <c r="F150" s="329">
        <f>F151</f>
        <v>0</v>
      </c>
      <c r="G150" s="332">
        <f t="shared" ref="G150" si="109">G151</f>
        <v>0</v>
      </c>
      <c r="H150" s="332">
        <f t="shared" ref="H150" si="110">H151</f>
        <v>0</v>
      </c>
      <c r="I150" s="332">
        <f t="shared" ref="I150" si="111">I151</f>
        <v>0</v>
      </c>
      <c r="J150" s="332">
        <f t="shared" ref="J150" si="112">J151</f>
        <v>0</v>
      </c>
      <c r="K150" s="332">
        <f t="shared" ref="K150" si="113">K151</f>
        <v>0</v>
      </c>
      <c r="L150" s="332">
        <f t="shared" ref="L150" si="114">L151</f>
        <v>0</v>
      </c>
      <c r="M150" s="332">
        <f t="shared" ref="M150" si="115">M151</f>
        <v>0</v>
      </c>
      <c r="N150" s="332">
        <f t="shared" ref="N150" si="116">N151</f>
        <v>0</v>
      </c>
    </row>
    <row r="151" spans="1:14" ht="15.6">
      <c r="A151" s="303" t="s">
        <v>634</v>
      </c>
      <c r="B151" s="346" t="s">
        <v>43</v>
      </c>
      <c r="C151" s="347" t="s">
        <v>59</v>
      </c>
      <c r="D151" s="347" t="s">
        <v>635</v>
      </c>
      <c r="E151" s="365">
        <f>SUM(F151:N151)</f>
        <v>0</v>
      </c>
      <c r="F151" s="363">
        <f>'130Платн'!C636</f>
        <v>0</v>
      </c>
      <c r="G151" s="19">
        <f>'130РПл'!C586</f>
        <v>0</v>
      </c>
      <c r="H151" s="19">
        <f>'130Возм ущ'!C588</f>
        <v>0</v>
      </c>
      <c r="I151" s="19">
        <f>'130Пит сотр'!C588</f>
        <v>0</v>
      </c>
      <c r="J151" s="19">
        <f>'130Озд лаг'!C588</f>
        <v>0</v>
      </c>
      <c r="K151" s="19">
        <f>'130ГПД'!C588</f>
        <v>0</v>
      </c>
      <c r="L151" s="19">
        <f>'140'!C580</f>
        <v>0</v>
      </c>
      <c r="M151" s="19">
        <f>'150'!C575</f>
        <v>0</v>
      </c>
      <c r="N151" s="19">
        <f>'170'!C593</f>
        <v>0</v>
      </c>
    </row>
    <row r="152" spans="1:14" ht="46.8">
      <c r="A152" s="313" t="s">
        <v>304</v>
      </c>
      <c r="B152" s="314" t="s">
        <v>305</v>
      </c>
      <c r="C152" s="314" t="s">
        <v>66</v>
      </c>
      <c r="D152" s="314" t="s">
        <v>43</v>
      </c>
      <c r="E152" s="329">
        <f>E153+E154+E155+E156</f>
        <v>0</v>
      </c>
      <c r="F152" s="329">
        <f t="shared" ref="F152" si="117">F153+F154+F155+F156</f>
        <v>0</v>
      </c>
      <c r="G152" s="332">
        <f t="shared" ref="G152" si="118">G153+G154+G155+G156</f>
        <v>0</v>
      </c>
      <c r="H152" s="332">
        <f t="shared" ref="H152" si="119">H153+H154+H155+H156</f>
        <v>0</v>
      </c>
      <c r="I152" s="332">
        <f t="shared" ref="I152" si="120">I153+I154+I155+I156</f>
        <v>0</v>
      </c>
      <c r="J152" s="332">
        <f t="shared" ref="J152" si="121">J153+J154+J155+J156</f>
        <v>0</v>
      </c>
      <c r="K152" s="332">
        <f t="shared" ref="K152" si="122">K153+K154+K155+K156</f>
        <v>0</v>
      </c>
      <c r="L152" s="332">
        <f t="shared" ref="L152" si="123">L153+L154+L155+L156</f>
        <v>0</v>
      </c>
      <c r="M152" s="332">
        <f t="shared" ref="M152" si="124">M153+M154+M155+M156</f>
        <v>0</v>
      </c>
      <c r="N152" s="332">
        <f t="shared" ref="N152" si="125">N153+N154+N155+N156</f>
        <v>0</v>
      </c>
    </row>
    <row r="153" spans="1:14" ht="15.6">
      <c r="A153" s="303" t="s">
        <v>634</v>
      </c>
      <c r="B153" s="346" t="s">
        <v>43</v>
      </c>
      <c r="C153" s="347" t="s">
        <v>66</v>
      </c>
      <c r="D153" s="347" t="s">
        <v>635</v>
      </c>
      <c r="E153" s="365">
        <f t="shared" ref="E153:E156" si="126">SUM(F153:N153)</f>
        <v>0</v>
      </c>
      <c r="F153" s="363">
        <f>'130Платн'!C649</f>
        <v>0</v>
      </c>
      <c r="G153" s="19">
        <f>'130РПл'!C599</f>
        <v>0</v>
      </c>
      <c r="H153" s="19">
        <f>'130Возм ущ'!C601</f>
        <v>0</v>
      </c>
      <c r="I153" s="19">
        <f>'130Пит сотр'!C601</f>
        <v>0</v>
      </c>
      <c r="J153" s="19">
        <f>'130Озд лаг'!C601</f>
        <v>0</v>
      </c>
      <c r="K153" s="19">
        <f>'130ГПД'!C601</f>
        <v>0</v>
      </c>
      <c r="L153" s="19">
        <f>'140'!C593</f>
        <v>0</v>
      </c>
      <c r="M153" s="19">
        <f>'150'!C575</f>
        <v>0</v>
      </c>
      <c r="N153" s="19">
        <f>'170'!C593</f>
        <v>0</v>
      </c>
    </row>
    <row r="154" spans="1:14" ht="46.8">
      <c r="A154" s="303" t="s">
        <v>636</v>
      </c>
      <c r="B154" s="346" t="s">
        <v>43</v>
      </c>
      <c r="C154" s="347" t="s">
        <v>66</v>
      </c>
      <c r="D154" s="347" t="s">
        <v>637</v>
      </c>
      <c r="E154" s="365">
        <f t="shared" si="126"/>
        <v>0</v>
      </c>
      <c r="F154" s="363">
        <f>'130Платн'!C660</f>
        <v>0</v>
      </c>
      <c r="G154" s="19">
        <f>'130РПл'!C610</f>
        <v>0</v>
      </c>
      <c r="H154" s="19">
        <f>'130Возм ущ'!C612</f>
        <v>0</v>
      </c>
      <c r="I154" s="19">
        <f>'130Пит сотр'!C612</f>
        <v>0</v>
      </c>
      <c r="J154" s="19">
        <f>'130Озд лаг'!C612</f>
        <v>0</v>
      </c>
      <c r="K154" s="19">
        <f>'130ГПД'!C612</f>
        <v>0</v>
      </c>
      <c r="L154" s="19">
        <f>'140'!C604</f>
        <v>0</v>
      </c>
      <c r="M154" s="19">
        <f>'150'!C599</f>
        <v>0</v>
      </c>
      <c r="N154" s="19">
        <f>'170'!C604</f>
        <v>0</v>
      </c>
    </row>
    <row r="155" spans="1:14" ht="46.8">
      <c r="A155" s="303" t="s">
        <v>638</v>
      </c>
      <c r="B155" s="346" t="s">
        <v>43</v>
      </c>
      <c r="C155" s="347" t="s">
        <v>66</v>
      </c>
      <c r="D155" s="347" t="s">
        <v>639</v>
      </c>
      <c r="E155" s="365">
        <f t="shared" si="126"/>
        <v>0</v>
      </c>
      <c r="F155" s="363">
        <f>'130Платн'!C671</f>
        <v>0</v>
      </c>
      <c r="G155" s="19">
        <f>'130РПл'!C621</f>
        <v>0</v>
      </c>
      <c r="H155" s="19">
        <f>'130Возм ущ'!C623</f>
        <v>0</v>
      </c>
      <c r="I155" s="19">
        <f>'130Пит сотр'!C623</f>
        <v>0</v>
      </c>
      <c r="J155" s="19">
        <f>'130Озд лаг'!C623</f>
        <v>0</v>
      </c>
      <c r="K155" s="19">
        <f>'130ГПД'!C623</f>
        <v>0</v>
      </c>
      <c r="L155" s="19">
        <f>'140'!C615</f>
        <v>0</v>
      </c>
      <c r="M155" s="19">
        <f>'150'!C610</f>
        <v>0</v>
      </c>
      <c r="N155" s="19">
        <f>'170'!C615</f>
        <v>0</v>
      </c>
    </row>
    <row r="156" spans="1:14" ht="15.6">
      <c r="A156" s="303" t="s">
        <v>640</v>
      </c>
      <c r="B156" s="346" t="s">
        <v>43</v>
      </c>
      <c r="C156" s="347" t="s">
        <v>66</v>
      </c>
      <c r="D156" s="347" t="s">
        <v>641</v>
      </c>
      <c r="E156" s="365">
        <f t="shared" si="126"/>
        <v>0</v>
      </c>
      <c r="F156" s="363">
        <f>'130Платн'!C682</f>
        <v>0</v>
      </c>
      <c r="G156" s="19">
        <f>'130РПл'!C632</f>
        <v>0</v>
      </c>
      <c r="H156" s="19">
        <f>'130Возм ущ'!C634</f>
        <v>0</v>
      </c>
      <c r="I156" s="19">
        <f>'130Пит сотр'!C634</f>
        <v>0</v>
      </c>
      <c r="J156" s="19">
        <f>'130Озд лаг'!C634</f>
        <v>0</v>
      </c>
      <c r="K156" s="19">
        <f>'130ГПД'!C634</f>
        <v>0</v>
      </c>
      <c r="L156" s="19">
        <f>'140'!C626</f>
        <v>0</v>
      </c>
      <c r="M156" s="19">
        <f>'150'!C621</f>
        <v>0</v>
      </c>
      <c r="N156" s="19">
        <f>'170'!C626</f>
        <v>0</v>
      </c>
    </row>
    <row r="157" spans="1:14" ht="46.8" hidden="1">
      <c r="A157" s="311" t="s">
        <v>306</v>
      </c>
      <c r="B157" s="312" t="s">
        <v>307</v>
      </c>
      <c r="C157" s="312" t="s">
        <v>43</v>
      </c>
      <c r="D157" s="312" t="s">
        <v>43</v>
      </c>
      <c r="E157" s="328">
        <f>E158</f>
        <v>0</v>
      </c>
      <c r="F157" s="328">
        <f t="shared" ref="F157" si="127">F158</f>
        <v>0</v>
      </c>
      <c r="G157" s="371">
        <f t="shared" ref="G157" si="128">G158</f>
        <v>0</v>
      </c>
      <c r="H157" s="371">
        <f t="shared" ref="H157" si="129">H158</f>
        <v>0</v>
      </c>
      <c r="I157" s="371">
        <f t="shared" ref="I157" si="130">I158</f>
        <v>0</v>
      </c>
      <c r="J157" s="371">
        <f t="shared" ref="J157" si="131">J158</f>
        <v>0</v>
      </c>
      <c r="K157" s="371">
        <f t="shared" ref="K157" si="132">K158</f>
        <v>0</v>
      </c>
      <c r="L157" s="371">
        <f t="shared" ref="L157" si="133">L158</f>
        <v>0</v>
      </c>
      <c r="M157" s="371">
        <f t="shared" ref="M157" si="134">M158</f>
        <v>0</v>
      </c>
      <c r="N157" s="371">
        <f t="shared" ref="N157" si="135">N158</f>
        <v>0</v>
      </c>
    </row>
    <row r="158" spans="1:14" ht="46.8" hidden="1">
      <c r="A158" s="303" t="s">
        <v>308</v>
      </c>
      <c r="B158" s="346" t="s">
        <v>309</v>
      </c>
      <c r="C158" s="347" t="s">
        <v>310</v>
      </c>
      <c r="D158" s="347" t="s">
        <v>43</v>
      </c>
      <c r="E158" s="326">
        <f t="shared" ref="E158" si="136">F158+G158</f>
        <v>0</v>
      </c>
      <c r="F158" s="363"/>
      <c r="G158" s="19"/>
      <c r="H158" s="19"/>
      <c r="I158" s="19"/>
      <c r="J158" s="19"/>
      <c r="K158" s="19"/>
      <c r="L158" s="19"/>
      <c r="M158" s="19"/>
      <c r="N158" s="19"/>
    </row>
    <row r="159" spans="1:14" ht="31.2">
      <c r="A159" s="311" t="s">
        <v>311</v>
      </c>
      <c r="B159" s="312" t="s">
        <v>312</v>
      </c>
      <c r="C159" s="312" t="s">
        <v>43</v>
      </c>
      <c r="D159" s="312" t="s">
        <v>43</v>
      </c>
      <c r="E159" s="328">
        <f>E160</f>
        <v>0</v>
      </c>
      <c r="F159" s="328">
        <f t="shared" ref="F159" si="137">F160</f>
        <v>0</v>
      </c>
      <c r="G159" s="371">
        <f t="shared" ref="G159" si="138">G160</f>
        <v>0</v>
      </c>
      <c r="H159" s="371">
        <f t="shared" ref="H159" si="139">H160</f>
        <v>0</v>
      </c>
      <c r="I159" s="371">
        <f t="shared" ref="I159" si="140">I160</f>
        <v>0</v>
      </c>
      <c r="J159" s="371">
        <f t="shared" ref="J159" si="141">J160</f>
        <v>0</v>
      </c>
      <c r="K159" s="371">
        <f t="shared" ref="K159" si="142">K160</f>
        <v>0</v>
      </c>
      <c r="L159" s="371">
        <f t="shared" ref="L159" si="143">L160</f>
        <v>0</v>
      </c>
      <c r="M159" s="371">
        <f t="shared" ref="M159" si="144">M160</f>
        <v>0</v>
      </c>
      <c r="N159" s="371">
        <f t="shared" ref="N159" si="145">N160</f>
        <v>0</v>
      </c>
    </row>
    <row r="160" spans="1:14" ht="62.4">
      <c r="A160" s="313" t="s">
        <v>313</v>
      </c>
      <c r="B160" s="314" t="s">
        <v>314</v>
      </c>
      <c r="C160" s="314" t="s">
        <v>173</v>
      </c>
      <c r="D160" s="314" t="s">
        <v>43</v>
      </c>
      <c r="E160" s="329">
        <f>E161+E162</f>
        <v>0</v>
      </c>
      <c r="F160" s="329">
        <f t="shared" ref="F160" si="146">F161+F162</f>
        <v>0</v>
      </c>
      <c r="G160" s="332">
        <f t="shared" ref="G160" si="147">G161+G162</f>
        <v>0</v>
      </c>
      <c r="H160" s="332">
        <f t="shared" ref="H160" si="148">H161+H162</f>
        <v>0</v>
      </c>
      <c r="I160" s="332">
        <f t="shared" ref="I160" si="149">I161+I162</f>
        <v>0</v>
      </c>
      <c r="J160" s="332">
        <f t="shared" ref="J160" si="150">J161+J162</f>
        <v>0</v>
      </c>
      <c r="K160" s="332">
        <f t="shared" ref="K160" si="151">K161+K162</f>
        <v>0</v>
      </c>
      <c r="L160" s="332">
        <f t="shared" ref="L160" si="152">L161+L162</f>
        <v>0</v>
      </c>
      <c r="M160" s="332">
        <f t="shared" ref="M160" si="153">M161+M162</f>
        <v>0</v>
      </c>
      <c r="N160" s="332">
        <f t="shared" ref="N160" si="154">N161+N162</f>
        <v>0</v>
      </c>
    </row>
    <row r="161" spans="1:14" ht="31.2">
      <c r="A161" s="303" t="s">
        <v>644</v>
      </c>
      <c r="B161" s="346" t="s">
        <v>43</v>
      </c>
      <c r="C161" s="347" t="s">
        <v>173</v>
      </c>
      <c r="D161" s="347" t="s">
        <v>643</v>
      </c>
      <c r="E161" s="365">
        <f t="shared" ref="E161:E162" si="155">SUM(F161:N161)</f>
        <v>0</v>
      </c>
      <c r="F161" s="363">
        <f>'130Платн'!E694</f>
        <v>0</v>
      </c>
      <c r="G161" s="19">
        <f>'130РПл'!E644</f>
        <v>0</v>
      </c>
      <c r="H161" s="19">
        <f>'130Возм ущ'!E646</f>
        <v>0</v>
      </c>
      <c r="I161" s="19">
        <f>'130Пит сотр'!E646</f>
        <v>0</v>
      </c>
      <c r="J161" s="19">
        <f>'130Озд лаг'!E646</f>
        <v>0</v>
      </c>
      <c r="K161" s="19">
        <f>'130ГПД'!E646</f>
        <v>0</v>
      </c>
      <c r="L161" s="19">
        <f>'140'!E638</f>
        <v>0</v>
      </c>
      <c r="M161" s="19">
        <f>'150'!E633</f>
        <v>0</v>
      </c>
      <c r="N161" s="19">
        <f>'170'!E638</f>
        <v>0</v>
      </c>
    </row>
    <row r="162" spans="1:14" ht="31.2">
      <c r="A162" s="303" t="s">
        <v>645</v>
      </c>
      <c r="B162" s="346" t="s">
        <v>43</v>
      </c>
      <c r="C162" s="347" t="s">
        <v>173</v>
      </c>
      <c r="D162" s="347" t="s">
        <v>642</v>
      </c>
      <c r="E162" s="365">
        <f t="shared" si="155"/>
        <v>0</v>
      </c>
      <c r="F162" s="363">
        <f>'130Платн'!E703</f>
        <v>0</v>
      </c>
      <c r="G162" s="19">
        <f>'130РПл'!E653</f>
        <v>0</v>
      </c>
      <c r="H162" s="19">
        <f>'130Возм ущ'!E655</f>
        <v>0</v>
      </c>
      <c r="I162" s="19">
        <f>'130Пит сотр'!E655</f>
        <v>0</v>
      </c>
      <c r="J162" s="19">
        <f>'130Озд лаг'!E655</f>
        <v>0</v>
      </c>
      <c r="K162" s="19">
        <f>'130ГПД'!E655</f>
        <v>0</v>
      </c>
      <c r="L162" s="19">
        <f>'140'!E647</f>
        <v>0</v>
      </c>
      <c r="M162" s="19">
        <f>'150'!E642</f>
        <v>0</v>
      </c>
      <c r="N162" s="19">
        <f>'170'!E647</f>
        <v>0</v>
      </c>
    </row>
    <row r="163" spans="1:14" ht="31.2">
      <c r="A163" s="311" t="s">
        <v>315</v>
      </c>
      <c r="B163" s="312" t="s">
        <v>316</v>
      </c>
      <c r="C163" s="312" t="s">
        <v>43</v>
      </c>
      <c r="D163" s="312" t="s">
        <v>43</v>
      </c>
      <c r="E163" s="328">
        <f>E166+E171+E187+E195</f>
        <v>0</v>
      </c>
      <c r="F163" s="328">
        <f t="shared" ref="F163:N163" si="156">F166+F171+F187+F195</f>
        <v>0</v>
      </c>
      <c r="G163" s="328">
        <f t="shared" si="156"/>
        <v>0</v>
      </c>
      <c r="H163" s="328">
        <f t="shared" si="156"/>
        <v>0</v>
      </c>
      <c r="I163" s="328">
        <f t="shared" si="156"/>
        <v>0</v>
      </c>
      <c r="J163" s="328">
        <f t="shared" si="156"/>
        <v>0</v>
      </c>
      <c r="K163" s="328">
        <f t="shared" si="156"/>
        <v>0</v>
      </c>
      <c r="L163" s="328">
        <f t="shared" si="156"/>
        <v>0</v>
      </c>
      <c r="M163" s="328">
        <f t="shared" si="156"/>
        <v>0</v>
      </c>
      <c r="N163" s="328">
        <f t="shared" si="156"/>
        <v>0</v>
      </c>
    </row>
    <row r="164" spans="1:14" ht="46.8" hidden="1">
      <c r="A164" s="303" t="s">
        <v>317</v>
      </c>
      <c r="B164" s="346" t="s">
        <v>318</v>
      </c>
      <c r="C164" s="347" t="s">
        <v>319</v>
      </c>
      <c r="D164" s="347" t="s">
        <v>43</v>
      </c>
      <c r="E164" s="326">
        <f t="shared" ref="E164:E165" si="157">F164+G164</f>
        <v>0</v>
      </c>
      <c r="F164" s="363"/>
      <c r="G164" s="19"/>
      <c r="H164" s="19"/>
      <c r="I164" s="19"/>
      <c r="J164" s="19"/>
      <c r="K164" s="19"/>
      <c r="L164" s="19"/>
      <c r="M164" s="19"/>
      <c r="N164" s="19"/>
    </row>
    <row r="165" spans="1:14" ht="46.8" hidden="1">
      <c r="A165" s="303" t="s">
        <v>320</v>
      </c>
      <c r="B165" s="346" t="s">
        <v>321</v>
      </c>
      <c r="C165" s="347" t="s">
        <v>185</v>
      </c>
      <c r="D165" s="347" t="s">
        <v>43</v>
      </c>
      <c r="E165" s="326">
        <f t="shared" si="157"/>
        <v>0</v>
      </c>
      <c r="F165" s="363"/>
      <c r="G165" s="19"/>
      <c r="H165" s="19"/>
      <c r="I165" s="19"/>
      <c r="J165" s="19"/>
      <c r="K165" s="19"/>
      <c r="L165" s="19"/>
      <c r="M165" s="19"/>
      <c r="N165" s="19"/>
    </row>
    <row r="166" spans="1:14" ht="46.8">
      <c r="A166" s="313" t="s">
        <v>322</v>
      </c>
      <c r="B166" s="314" t="s">
        <v>323</v>
      </c>
      <c r="C166" s="314" t="s">
        <v>160</v>
      </c>
      <c r="D166" s="314" t="s">
        <v>43</v>
      </c>
      <c r="E166" s="329">
        <f>E167+E168+E169+E170</f>
        <v>0</v>
      </c>
      <c r="F166" s="329">
        <f t="shared" ref="F166" si="158">F167+F168+F169+F170</f>
        <v>0</v>
      </c>
      <c r="G166" s="332">
        <f t="shared" ref="G166" si="159">G167+G168+G169+G170</f>
        <v>0</v>
      </c>
      <c r="H166" s="332">
        <f t="shared" ref="H166" si="160">H167+H168+H169+H170</f>
        <v>0</v>
      </c>
      <c r="I166" s="332">
        <f t="shared" ref="I166" si="161">I167+I168+I169+I170</f>
        <v>0</v>
      </c>
      <c r="J166" s="332">
        <f t="shared" ref="J166" si="162">J167+J168+J169+J170</f>
        <v>0</v>
      </c>
      <c r="K166" s="332">
        <f t="shared" ref="K166" si="163">K167+K168+K169+K170</f>
        <v>0</v>
      </c>
      <c r="L166" s="332">
        <f t="shared" ref="L166" si="164">L167+L168+L169+L170</f>
        <v>0</v>
      </c>
      <c r="M166" s="332">
        <f t="shared" ref="M166" si="165">M167+M168+M169+M170</f>
        <v>0</v>
      </c>
      <c r="N166" s="332">
        <f t="shared" ref="N166" si="166">N167+N168+N169+N170</f>
        <v>0</v>
      </c>
    </row>
    <row r="167" spans="1:14" ht="15.6">
      <c r="A167" s="302" t="s">
        <v>646</v>
      </c>
      <c r="B167" s="346" t="s">
        <v>43</v>
      </c>
      <c r="C167" s="347" t="s">
        <v>160</v>
      </c>
      <c r="D167" s="347" t="s">
        <v>647</v>
      </c>
      <c r="E167" s="365">
        <f t="shared" ref="E167:E170" si="167">SUM(F167:N167)</f>
        <v>0</v>
      </c>
      <c r="F167" s="363">
        <f>'130Платн'!E715</f>
        <v>0</v>
      </c>
      <c r="G167" s="19">
        <f>'130РПл'!E665</f>
        <v>0</v>
      </c>
      <c r="H167" s="19">
        <f>'130Возм ущ'!E667</f>
        <v>0</v>
      </c>
      <c r="I167" s="19">
        <f>'130Пит сотр'!E667</f>
        <v>0</v>
      </c>
      <c r="J167" s="19">
        <f>'130Озд лаг'!E667</f>
        <v>0</v>
      </c>
      <c r="K167" s="19">
        <f>'130ГПД'!E667</f>
        <v>0</v>
      </c>
      <c r="L167" s="19">
        <f>'140'!E659</f>
        <v>0</v>
      </c>
      <c r="M167" s="19">
        <f>'150'!E654</f>
        <v>0</v>
      </c>
      <c r="N167" s="19">
        <f>'170'!E659</f>
        <v>0</v>
      </c>
    </row>
    <row r="168" spans="1:14" ht="15.6">
      <c r="A168" s="303" t="s">
        <v>39</v>
      </c>
      <c r="B168" s="346" t="s">
        <v>43</v>
      </c>
      <c r="C168" s="347" t="s">
        <v>160</v>
      </c>
      <c r="D168" s="347" t="s">
        <v>56</v>
      </c>
      <c r="E168" s="365">
        <f t="shared" si="167"/>
        <v>0</v>
      </c>
      <c r="F168" s="363">
        <f>'130Платн'!D724</f>
        <v>0</v>
      </c>
      <c r="G168" s="19">
        <f>'130РПл'!D674</f>
        <v>0</v>
      </c>
      <c r="H168" s="19">
        <f>'130Возм ущ'!D676</f>
        <v>0</v>
      </c>
      <c r="I168" s="19">
        <f>'130Пит сотр'!D676</f>
        <v>0</v>
      </c>
      <c r="J168" s="19">
        <f>'130Озд лаг'!D676</f>
        <v>0</v>
      </c>
      <c r="K168" s="19">
        <f>'130ГПД'!D676</f>
        <v>0</v>
      </c>
      <c r="L168" s="19">
        <f>'140'!D668</f>
        <v>0</v>
      </c>
      <c r="M168" s="19">
        <f>'150'!D663</f>
        <v>0</v>
      </c>
      <c r="N168" s="19">
        <f>'170'!D668</f>
        <v>0</v>
      </c>
    </row>
    <row r="169" spans="1:14" ht="31.2">
      <c r="A169" s="303" t="s">
        <v>179</v>
      </c>
      <c r="B169" s="346" t="s">
        <v>43</v>
      </c>
      <c r="C169" s="347" t="s">
        <v>160</v>
      </c>
      <c r="D169" s="347" t="s">
        <v>648</v>
      </c>
      <c r="E169" s="365">
        <f t="shared" si="167"/>
        <v>0</v>
      </c>
      <c r="F169" s="363">
        <f>'130Платн'!D733</f>
        <v>0</v>
      </c>
      <c r="G169" s="19">
        <f>'130РПл'!D683</f>
        <v>0</v>
      </c>
      <c r="H169" s="19">
        <f>'130Возм ущ'!D685</f>
        <v>0</v>
      </c>
      <c r="I169" s="19">
        <f>'130Пит сотр'!D685</f>
        <v>0</v>
      </c>
      <c r="J169" s="19">
        <f>'130Озд лаг'!D685</f>
        <v>0</v>
      </c>
      <c r="K169" s="19">
        <f>'130ГПД'!D685</f>
        <v>0</v>
      </c>
      <c r="L169" s="19">
        <f>'140'!D677</f>
        <v>0</v>
      </c>
      <c r="M169" s="19">
        <f>'150'!D672</f>
        <v>0</v>
      </c>
      <c r="N169" s="19">
        <f>'170'!D677</f>
        <v>0</v>
      </c>
    </row>
    <row r="170" spans="1:14" ht="31.2">
      <c r="A170" s="303" t="s">
        <v>650</v>
      </c>
      <c r="B170" s="346" t="s">
        <v>43</v>
      </c>
      <c r="C170" s="347" t="s">
        <v>160</v>
      </c>
      <c r="D170" s="347" t="s">
        <v>649</v>
      </c>
      <c r="E170" s="365">
        <f t="shared" si="167"/>
        <v>0</v>
      </c>
      <c r="F170" s="363">
        <f>'130Платн'!F742</f>
        <v>0</v>
      </c>
      <c r="G170" s="19">
        <f>'130РПл'!F692</f>
        <v>0</v>
      </c>
      <c r="H170" s="19">
        <f>'130Возм ущ'!F694</f>
        <v>0</v>
      </c>
      <c r="I170" s="19">
        <f>'130Пит сотр'!F694</f>
        <v>0</v>
      </c>
      <c r="J170" s="19">
        <f>'130Озд лаг'!F694</f>
        <v>0</v>
      </c>
      <c r="K170" s="19">
        <f>'130ГПД'!F694</f>
        <v>0</v>
      </c>
      <c r="L170" s="19">
        <f>'140'!F686</f>
        <v>0</v>
      </c>
      <c r="M170" s="19">
        <f>'150'!F681</f>
        <v>0</v>
      </c>
      <c r="N170" s="19">
        <f>'170'!F686</f>
        <v>0</v>
      </c>
    </row>
    <row r="171" spans="1:14" ht="31.2">
      <c r="A171" s="313" t="s">
        <v>324</v>
      </c>
      <c r="B171" s="314" t="s">
        <v>325</v>
      </c>
      <c r="C171" s="314" t="s">
        <v>159</v>
      </c>
      <c r="D171" s="314" t="s">
        <v>43</v>
      </c>
      <c r="E171" s="329">
        <f>SUM(E172:E186)</f>
        <v>0</v>
      </c>
      <c r="F171" s="329">
        <f t="shared" ref="F171" si="168">SUM(F172:F186)</f>
        <v>0</v>
      </c>
      <c r="G171" s="332">
        <f t="shared" ref="G171" si="169">SUM(G172:G186)</f>
        <v>0</v>
      </c>
      <c r="H171" s="332">
        <f t="shared" ref="H171" si="170">SUM(H172:H186)</f>
        <v>0</v>
      </c>
      <c r="I171" s="332">
        <f t="shared" ref="I171" si="171">SUM(I172:I186)</f>
        <v>0</v>
      </c>
      <c r="J171" s="332">
        <f t="shared" ref="J171" si="172">SUM(J172:J186)</f>
        <v>0</v>
      </c>
      <c r="K171" s="332">
        <f t="shared" ref="K171" si="173">SUM(K172:K186)</f>
        <v>0</v>
      </c>
      <c r="L171" s="332">
        <f t="shared" ref="L171" si="174">SUM(L172:L186)</f>
        <v>0</v>
      </c>
      <c r="M171" s="332">
        <f t="shared" ref="M171" si="175">SUM(M172:M186)</f>
        <v>0</v>
      </c>
      <c r="N171" s="332">
        <f t="shared" ref="N171" si="176">SUM(N172:N186)</f>
        <v>0</v>
      </c>
    </row>
    <row r="172" spans="1:14" ht="15.6">
      <c r="A172" s="302" t="s">
        <v>38</v>
      </c>
      <c r="B172" s="346" t="s">
        <v>43</v>
      </c>
      <c r="C172" s="347" t="s">
        <v>159</v>
      </c>
      <c r="D172" s="347" t="s">
        <v>62</v>
      </c>
      <c r="E172" s="365">
        <f t="shared" ref="E172:E186" si="177">SUM(F172:N172)</f>
        <v>0</v>
      </c>
      <c r="F172" s="363">
        <f>'130Платн'!F757</f>
        <v>0</v>
      </c>
      <c r="G172" s="19">
        <f>'130РПл'!F707</f>
        <v>0</v>
      </c>
      <c r="H172" s="19">
        <f>'130Возм ущ'!F709</f>
        <v>0</v>
      </c>
      <c r="I172" s="19">
        <f>'130Пит сотр'!F709</f>
        <v>0</v>
      </c>
      <c r="J172" s="19">
        <f>'130Озд лаг'!F709</f>
        <v>0</v>
      </c>
      <c r="K172" s="19">
        <f>'130ГПД'!F709</f>
        <v>0</v>
      </c>
      <c r="L172" s="19">
        <f>'140'!F701</f>
        <v>0</v>
      </c>
      <c r="M172" s="19">
        <f>'150'!F696</f>
        <v>0</v>
      </c>
      <c r="N172" s="19">
        <f>'170'!F701</f>
        <v>0</v>
      </c>
    </row>
    <row r="173" spans="1:14" ht="15.6">
      <c r="A173" s="303" t="s">
        <v>651</v>
      </c>
      <c r="B173" s="346" t="s">
        <v>43</v>
      </c>
      <c r="C173" s="347" t="s">
        <v>159</v>
      </c>
      <c r="D173" s="347" t="s">
        <v>63</v>
      </c>
      <c r="E173" s="365">
        <f t="shared" si="177"/>
        <v>0</v>
      </c>
      <c r="F173" s="363">
        <f>'130Платн'!F765</f>
        <v>0</v>
      </c>
      <c r="G173" s="19">
        <f>'130РПл'!F715</f>
        <v>0</v>
      </c>
      <c r="H173" s="19">
        <f>'130Возм ущ'!F717</f>
        <v>0</v>
      </c>
      <c r="I173" s="19">
        <f>'130Пит сотр'!F717</f>
        <v>0</v>
      </c>
      <c r="J173" s="19">
        <f>'130Озд лаг'!F717</f>
        <v>0</v>
      </c>
      <c r="K173" s="19">
        <f>'130ГПД'!F717</f>
        <v>0</v>
      </c>
      <c r="L173" s="19">
        <f>'140'!F709</f>
        <v>0</v>
      </c>
      <c r="M173" s="19">
        <f>'150'!F704</f>
        <v>0</v>
      </c>
      <c r="N173" s="19">
        <f>'170'!F709</f>
        <v>0</v>
      </c>
    </row>
    <row r="174" spans="1:14" ht="15.6">
      <c r="A174" s="303" t="s">
        <v>652</v>
      </c>
      <c r="B174" s="346" t="s">
        <v>43</v>
      </c>
      <c r="C174" s="347" t="s">
        <v>159</v>
      </c>
      <c r="D174" s="347" t="s">
        <v>653</v>
      </c>
      <c r="E174" s="365">
        <f t="shared" si="177"/>
        <v>0</v>
      </c>
      <c r="F174" s="363">
        <f>'130Платн'!F776</f>
        <v>0</v>
      </c>
      <c r="G174" s="19">
        <f>'130РПл'!F726</f>
        <v>0</v>
      </c>
      <c r="H174" s="19">
        <f>'130Возм ущ'!F728</f>
        <v>0</v>
      </c>
      <c r="I174" s="19">
        <f>'130Пит сотр'!F728</f>
        <v>0</v>
      </c>
      <c r="J174" s="19">
        <f>'130Озд лаг'!F728</f>
        <v>0</v>
      </c>
      <c r="K174" s="19">
        <f>'130ГПД'!F728</f>
        <v>0</v>
      </c>
      <c r="L174" s="19">
        <f>'140'!F720</f>
        <v>0</v>
      </c>
      <c r="M174" s="19">
        <f>'150'!F715</f>
        <v>0</v>
      </c>
      <c r="N174" s="19">
        <f>'170'!F720</f>
        <v>0</v>
      </c>
    </row>
    <row r="175" spans="1:14" ht="15.6">
      <c r="A175" s="302" t="s">
        <v>646</v>
      </c>
      <c r="B175" s="346" t="s">
        <v>43</v>
      </c>
      <c r="C175" s="347" t="s">
        <v>159</v>
      </c>
      <c r="D175" s="347" t="s">
        <v>647</v>
      </c>
      <c r="E175" s="365">
        <f t="shared" si="177"/>
        <v>0</v>
      </c>
      <c r="F175" s="363">
        <f>'130Платн'!E786</f>
        <v>0</v>
      </c>
      <c r="G175" s="19">
        <f>'130РПл'!E736</f>
        <v>0</v>
      </c>
      <c r="H175" s="19">
        <f>'130Возм ущ'!E738</f>
        <v>0</v>
      </c>
      <c r="I175" s="19">
        <f>'130Пит сотр'!E738</f>
        <v>0</v>
      </c>
      <c r="J175" s="19">
        <f>'130Озд лаг'!E738</f>
        <v>0</v>
      </c>
      <c r="K175" s="19">
        <f>'130ГПД'!E738</f>
        <v>0</v>
      </c>
      <c r="L175" s="19">
        <f>'140'!E730</f>
        <v>0</v>
      </c>
      <c r="M175" s="19">
        <f>'150'!E725</f>
        <v>0</v>
      </c>
      <c r="N175" s="19">
        <f>'170'!E730</f>
        <v>0</v>
      </c>
    </row>
    <row r="176" spans="1:14" ht="15.6">
      <c r="A176" s="303" t="s">
        <v>39</v>
      </c>
      <c r="B176" s="346" t="s">
        <v>43</v>
      </c>
      <c r="C176" s="347" t="s">
        <v>159</v>
      </c>
      <c r="D176" s="347" t="s">
        <v>56</v>
      </c>
      <c r="E176" s="365">
        <f t="shared" si="177"/>
        <v>0</v>
      </c>
      <c r="F176" s="363">
        <f>'130Платн'!D797</f>
        <v>0</v>
      </c>
      <c r="G176" s="19">
        <f>'130РПл'!D747</f>
        <v>0</v>
      </c>
      <c r="H176" s="19">
        <f>'130Возм ущ'!D749</f>
        <v>0</v>
      </c>
      <c r="I176" s="19">
        <f>'130Пит сотр'!D749</f>
        <v>0</v>
      </c>
      <c r="J176" s="19">
        <f>'130Озд лаг'!D749</f>
        <v>0</v>
      </c>
      <c r="K176" s="19">
        <f>'130ГПД'!D749</f>
        <v>0</v>
      </c>
      <c r="L176" s="19">
        <f>'140'!D741</f>
        <v>0</v>
      </c>
      <c r="M176" s="19">
        <f>'150'!D736</f>
        <v>0</v>
      </c>
      <c r="N176" s="19">
        <f>'170'!D741</f>
        <v>0</v>
      </c>
    </row>
    <row r="177" spans="1:14" ht="15.6">
      <c r="A177" s="303" t="s">
        <v>178</v>
      </c>
      <c r="B177" s="346" t="s">
        <v>43</v>
      </c>
      <c r="C177" s="347" t="s">
        <v>159</v>
      </c>
      <c r="D177" s="347" t="s">
        <v>654</v>
      </c>
      <c r="E177" s="365">
        <f t="shared" si="177"/>
        <v>0</v>
      </c>
      <c r="F177" s="363">
        <f>'130Платн'!D808</f>
        <v>0</v>
      </c>
      <c r="G177" s="19">
        <f>'130РПл'!D758</f>
        <v>0</v>
      </c>
      <c r="H177" s="19">
        <f>'130Возм ущ'!D760</f>
        <v>0</v>
      </c>
      <c r="I177" s="19">
        <f>'130Пит сотр'!D760</f>
        <v>0</v>
      </c>
      <c r="J177" s="19">
        <f>'130Озд лаг'!D760</f>
        <v>0</v>
      </c>
      <c r="K177" s="19">
        <f>'130ГПД'!D760</f>
        <v>0</v>
      </c>
      <c r="L177" s="19">
        <f>'140'!D752</f>
        <v>0</v>
      </c>
      <c r="M177" s="19">
        <f>'150'!D747</f>
        <v>0</v>
      </c>
      <c r="N177" s="19">
        <f>'170'!D752</f>
        <v>0</v>
      </c>
    </row>
    <row r="178" spans="1:14" ht="15.6">
      <c r="A178" s="303" t="s">
        <v>655</v>
      </c>
      <c r="B178" s="346" t="s">
        <v>43</v>
      </c>
      <c r="C178" s="347" t="s">
        <v>159</v>
      </c>
      <c r="D178" s="347" t="s">
        <v>30</v>
      </c>
      <c r="E178" s="365">
        <f t="shared" si="177"/>
        <v>0</v>
      </c>
      <c r="F178" s="363">
        <f>'130Платн'!E818</f>
        <v>0</v>
      </c>
      <c r="G178" s="19">
        <f>'130РПл'!E768</f>
        <v>0</v>
      </c>
      <c r="H178" s="19">
        <f>'130Возм ущ'!E770</f>
        <v>0</v>
      </c>
      <c r="I178" s="19">
        <f>'130Пит сотр'!E770</f>
        <v>0</v>
      </c>
      <c r="J178" s="19">
        <f>'130Озд лаг'!E770</f>
        <v>0</v>
      </c>
      <c r="K178" s="19">
        <f>'130ГПД'!E770</f>
        <v>0</v>
      </c>
      <c r="L178" s="19">
        <f>'140'!E762</f>
        <v>0</v>
      </c>
      <c r="M178" s="19">
        <f>'150'!E757</f>
        <v>0</v>
      </c>
      <c r="N178" s="19">
        <f>'170'!E762</f>
        <v>0</v>
      </c>
    </row>
    <row r="179" spans="1:14" ht="46.8">
      <c r="A179" s="303" t="s">
        <v>656</v>
      </c>
      <c r="B179" s="346" t="s">
        <v>43</v>
      </c>
      <c r="C179" s="347" t="s">
        <v>159</v>
      </c>
      <c r="D179" s="347" t="s">
        <v>657</v>
      </c>
      <c r="E179" s="365">
        <f t="shared" si="177"/>
        <v>0</v>
      </c>
      <c r="F179" s="363">
        <f>'130Платн'!F828</f>
        <v>0</v>
      </c>
      <c r="G179" s="19">
        <f>'130РПл'!F778</f>
        <v>0</v>
      </c>
      <c r="H179" s="19">
        <f>'130Возм ущ'!F780</f>
        <v>0</v>
      </c>
      <c r="I179" s="19">
        <f>'130Пит сотр'!F780</f>
        <v>0</v>
      </c>
      <c r="J179" s="19">
        <f>'130Озд лаг'!F780</f>
        <v>0</v>
      </c>
      <c r="K179" s="19">
        <f>'130ГПД'!F780</f>
        <v>0</v>
      </c>
      <c r="L179" s="19">
        <f>'140'!F772</f>
        <v>0</v>
      </c>
      <c r="M179" s="19">
        <f>'150'!F767</f>
        <v>0</v>
      </c>
      <c r="N179" s="19">
        <f>'170'!F772</f>
        <v>0</v>
      </c>
    </row>
    <row r="180" spans="1:14" ht="15.6">
      <c r="A180" s="318" t="s">
        <v>180</v>
      </c>
      <c r="B180" s="346" t="s">
        <v>43</v>
      </c>
      <c r="C180" s="347" t="s">
        <v>159</v>
      </c>
      <c r="D180" s="347" t="s">
        <v>184</v>
      </c>
      <c r="E180" s="365">
        <f t="shared" si="177"/>
        <v>0</v>
      </c>
      <c r="F180" s="363">
        <f>'130Платн'!F838</f>
        <v>0</v>
      </c>
      <c r="G180" s="19">
        <f>'130РПл'!F788</f>
        <v>0</v>
      </c>
      <c r="H180" s="19">
        <f>'130Возм ущ'!F790</f>
        <v>0</v>
      </c>
      <c r="I180" s="19">
        <f>'130Пит сотр'!F790</f>
        <v>0</v>
      </c>
      <c r="J180" s="19">
        <f>'130Озд лаг'!F790</f>
        <v>0</v>
      </c>
      <c r="K180" s="19">
        <f>'130ГПД'!F790</f>
        <v>0</v>
      </c>
      <c r="L180" s="19">
        <f>'140'!F782</f>
        <v>0</v>
      </c>
      <c r="M180" s="19">
        <f>'150'!F777</f>
        <v>0</v>
      </c>
      <c r="N180" s="19">
        <f>'170'!F782</f>
        <v>0</v>
      </c>
    </row>
    <row r="181" spans="1:14" ht="31.2">
      <c r="A181" s="318" t="s">
        <v>181</v>
      </c>
      <c r="B181" s="346" t="s">
        <v>43</v>
      </c>
      <c r="C181" s="347" t="s">
        <v>159</v>
      </c>
      <c r="D181" s="347" t="s">
        <v>658</v>
      </c>
      <c r="E181" s="365">
        <f t="shared" si="177"/>
        <v>0</v>
      </c>
      <c r="F181" s="363">
        <f>'130Платн'!F848</f>
        <v>0</v>
      </c>
      <c r="G181" s="19">
        <f>'130РПл'!F798</f>
        <v>0</v>
      </c>
      <c r="H181" s="19">
        <f>'130Возм ущ'!F800</f>
        <v>0</v>
      </c>
      <c r="I181" s="19">
        <f>'130Пит сотр'!F800</f>
        <v>0</v>
      </c>
      <c r="J181" s="19">
        <f>'130Озд лаг'!F800</f>
        <v>0</v>
      </c>
      <c r="K181" s="19">
        <f>'130ГПД'!F800</f>
        <v>0</v>
      </c>
      <c r="L181" s="19">
        <f>'140'!F792</f>
        <v>0</v>
      </c>
      <c r="M181" s="19">
        <f>'150'!F787</f>
        <v>0</v>
      </c>
      <c r="N181" s="19">
        <f>'170'!F792</f>
        <v>0</v>
      </c>
    </row>
    <row r="182" spans="1:14" ht="31.2">
      <c r="A182" s="318" t="s">
        <v>182</v>
      </c>
      <c r="B182" s="346" t="s">
        <v>43</v>
      </c>
      <c r="C182" s="347" t="s">
        <v>159</v>
      </c>
      <c r="D182" s="347" t="s">
        <v>659</v>
      </c>
      <c r="E182" s="365">
        <f t="shared" si="177"/>
        <v>0</v>
      </c>
      <c r="F182" s="363">
        <f>'130Платн'!F858</f>
        <v>0</v>
      </c>
      <c r="G182" s="19">
        <f>'130РПл'!F808</f>
        <v>0</v>
      </c>
      <c r="H182" s="19">
        <f>'130Возм ущ'!F810</f>
        <v>0</v>
      </c>
      <c r="I182" s="19">
        <f>'130Пит сотр'!F810</f>
        <v>0</v>
      </c>
      <c r="J182" s="19">
        <f>'130Озд лаг'!F810</f>
        <v>0</v>
      </c>
      <c r="K182" s="19">
        <f>'130ГПД'!F810</f>
        <v>0</v>
      </c>
      <c r="L182" s="19">
        <f>'140'!F802</f>
        <v>0</v>
      </c>
      <c r="M182" s="19">
        <f>'150'!F797</f>
        <v>0</v>
      </c>
      <c r="N182" s="19">
        <f>'170'!F802</f>
        <v>0</v>
      </c>
    </row>
    <row r="183" spans="1:14" ht="15.6">
      <c r="A183" s="318" t="s">
        <v>183</v>
      </c>
      <c r="B183" s="346" t="s">
        <v>43</v>
      </c>
      <c r="C183" s="347" t="s">
        <v>159</v>
      </c>
      <c r="D183" s="347" t="s">
        <v>660</v>
      </c>
      <c r="E183" s="365">
        <f t="shared" si="177"/>
        <v>0</v>
      </c>
      <c r="F183" s="363">
        <f>'130Платн'!F868</f>
        <v>0</v>
      </c>
      <c r="G183" s="19">
        <f>'130РПл'!F818</f>
        <v>0</v>
      </c>
      <c r="H183" s="19">
        <f>'130Возм ущ'!F820</f>
        <v>0</v>
      </c>
      <c r="I183" s="19">
        <f>'130Пит сотр'!F820</f>
        <v>0</v>
      </c>
      <c r="J183" s="19">
        <f>'130Озд лаг'!F820</f>
        <v>0</v>
      </c>
      <c r="K183" s="19">
        <f>'130ГПД'!F820</f>
        <v>0</v>
      </c>
      <c r="L183" s="19">
        <f>'140'!F812</f>
        <v>0</v>
      </c>
      <c r="M183" s="19">
        <f>'150'!F807</f>
        <v>0</v>
      </c>
      <c r="N183" s="19">
        <f>'170'!F812</f>
        <v>0</v>
      </c>
    </row>
    <row r="184" spans="1:14" ht="31.2">
      <c r="A184" s="318" t="s">
        <v>661</v>
      </c>
      <c r="B184" s="346" t="s">
        <v>43</v>
      </c>
      <c r="C184" s="347" t="s">
        <v>159</v>
      </c>
      <c r="D184" s="347" t="s">
        <v>662</v>
      </c>
      <c r="E184" s="365">
        <f t="shared" si="177"/>
        <v>0</v>
      </c>
      <c r="F184" s="363">
        <f>'130Платн'!F878</f>
        <v>0</v>
      </c>
      <c r="G184" s="19">
        <f>'130РПл'!F828</f>
        <v>0</v>
      </c>
      <c r="H184" s="19">
        <f>'130Возм ущ'!F830</f>
        <v>0</v>
      </c>
      <c r="I184" s="19">
        <f>'130Пит сотр'!F830</f>
        <v>0</v>
      </c>
      <c r="J184" s="19">
        <f>'130Озд лаг'!F830</f>
        <v>0</v>
      </c>
      <c r="K184" s="19">
        <f>'130ГПД'!F830</f>
        <v>0</v>
      </c>
      <c r="L184" s="19">
        <f>'140'!F822</f>
        <v>0</v>
      </c>
      <c r="M184" s="19">
        <f>'150'!F817</f>
        <v>0</v>
      </c>
      <c r="N184" s="19">
        <f>'170'!F822</f>
        <v>0</v>
      </c>
    </row>
    <row r="185" spans="1:14" ht="46.8">
      <c r="A185" s="318" t="s">
        <v>663</v>
      </c>
      <c r="B185" s="346" t="s">
        <v>43</v>
      </c>
      <c r="C185" s="347" t="s">
        <v>159</v>
      </c>
      <c r="D185" s="347" t="s">
        <v>664</v>
      </c>
      <c r="E185" s="365">
        <f t="shared" si="177"/>
        <v>0</v>
      </c>
      <c r="F185" s="363">
        <f>'130Платн'!E888</f>
        <v>0</v>
      </c>
      <c r="G185" s="19">
        <f>'130РПл'!E838</f>
        <v>0</v>
      </c>
      <c r="H185" s="19">
        <f>'130Возм ущ'!E840</f>
        <v>0</v>
      </c>
      <c r="I185" s="19">
        <f>'130Пит сотр'!E840</f>
        <v>0</v>
      </c>
      <c r="J185" s="19">
        <f>'130Озд лаг'!E840</f>
        <v>0</v>
      </c>
      <c r="K185" s="19">
        <f>'130ГПД'!E840</f>
        <v>0</v>
      </c>
      <c r="L185" s="19">
        <f>'140'!E832</f>
        <v>0</v>
      </c>
      <c r="M185" s="19">
        <f>'150'!E827</f>
        <v>0</v>
      </c>
      <c r="N185" s="19">
        <f>'170'!E832</f>
        <v>0</v>
      </c>
    </row>
    <row r="186" spans="1:14" ht="15.6">
      <c r="A186" s="318" t="s">
        <v>665</v>
      </c>
      <c r="B186" s="346" t="s">
        <v>43</v>
      </c>
      <c r="C186" s="347" t="s">
        <v>159</v>
      </c>
      <c r="D186" s="347" t="s">
        <v>293</v>
      </c>
      <c r="E186" s="365">
        <f t="shared" si="177"/>
        <v>0</v>
      </c>
      <c r="F186" s="363">
        <f>'130Платн'!D899</f>
        <v>0</v>
      </c>
      <c r="G186" s="19">
        <f>'130РПл'!D849</f>
        <v>0</v>
      </c>
      <c r="H186" s="19">
        <f>'130Возм ущ'!D851</f>
        <v>0</v>
      </c>
      <c r="I186" s="19">
        <f>'130Пит сотр'!D851</f>
        <v>0</v>
      </c>
      <c r="J186" s="19">
        <f>'130Озд лаг'!D851</f>
        <v>0</v>
      </c>
      <c r="K186" s="19">
        <f>'130ГПД'!D851</f>
        <v>0</v>
      </c>
      <c r="L186" s="19">
        <f>'140'!D843</f>
        <v>0</v>
      </c>
      <c r="M186" s="19">
        <f>'150'!D838</f>
        <v>0</v>
      </c>
      <c r="N186" s="19">
        <f>'170'!D843</f>
        <v>0</v>
      </c>
    </row>
    <row r="187" spans="1:14" ht="46.8">
      <c r="A187" s="313" t="s">
        <v>327</v>
      </c>
      <c r="B187" s="314" t="s">
        <v>328</v>
      </c>
      <c r="C187" s="314" t="s">
        <v>61</v>
      </c>
      <c r="D187" s="314" t="s">
        <v>43</v>
      </c>
      <c r="E187" s="329">
        <f>E188+E189</f>
        <v>0</v>
      </c>
      <c r="F187" s="329">
        <f t="shared" ref="F187" si="178">F188+F189</f>
        <v>0</v>
      </c>
      <c r="G187" s="332">
        <f t="shared" ref="G187" si="179">G188+G189</f>
        <v>0</v>
      </c>
      <c r="H187" s="332">
        <f t="shared" ref="H187" si="180">H188+H189</f>
        <v>0</v>
      </c>
      <c r="I187" s="332">
        <f t="shared" ref="I187" si="181">I188+I189</f>
        <v>0</v>
      </c>
      <c r="J187" s="332">
        <f t="shared" ref="J187" si="182">J188+J189</f>
        <v>0</v>
      </c>
      <c r="K187" s="332">
        <f t="shared" ref="K187" si="183">K188+K189</f>
        <v>0</v>
      </c>
      <c r="L187" s="332">
        <f t="shared" ref="L187" si="184">L188+L189</f>
        <v>0</v>
      </c>
      <c r="M187" s="332">
        <f t="shared" ref="M187" si="185">M188+M189</f>
        <v>0</v>
      </c>
      <c r="N187" s="332">
        <f t="shared" ref="N187" si="186">N188+N189</f>
        <v>0</v>
      </c>
    </row>
    <row r="188" spans="1:14" ht="15.6">
      <c r="A188" s="303" t="s">
        <v>39</v>
      </c>
      <c r="B188" s="346" t="s">
        <v>43</v>
      </c>
      <c r="C188" s="347" t="s">
        <v>61</v>
      </c>
      <c r="D188" s="347" t="s">
        <v>56</v>
      </c>
      <c r="E188" s="365">
        <f t="shared" ref="E188:E189" si="187">SUM(F188:N188)</f>
        <v>0</v>
      </c>
      <c r="F188" s="363">
        <f>'130Платн'!D927</f>
        <v>0</v>
      </c>
      <c r="G188" s="19">
        <f>'130РПл'!D858</f>
        <v>0</v>
      </c>
      <c r="H188" s="19">
        <f>'130Возм ущ'!D860</f>
        <v>0</v>
      </c>
      <c r="I188" s="19">
        <f>'130Пит сотр'!D860</f>
        <v>0</v>
      </c>
      <c r="J188" s="19">
        <f>'130Озд лаг'!D860</f>
        <v>0</v>
      </c>
      <c r="K188" s="19">
        <f>'130ГПД'!D860</f>
        <v>0</v>
      </c>
      <c r="L188" s="19">
        <f>'140'!D852</f>
        <v>0</v>
      </c>
      <c r="M188" s="19">
        <f>'150'!D847</f>
        <v>0</v>
      </c>
      <c r="N188" s="19">
        <f>'170'!D852</f>
        <v>0</v>
      </c>
    </row>
    <row r="189" spans="1:14" ht="15.6">
      <c r="A189" s="318" t="s">
        <v>180</v>
      </c>
      <c r="B189" s="346" t="s">
        <v>43</v>
      </c>
      <c r="C189" s="347" t="s">
        <v>61</v>
      </c>
      <c r="D189" s="347" t="s">
        <v>184</v>
      </c>
      <c r="E189" s="365">
        <f t="shared" si="187"/>
        <v>0</v>
      </c>
      <c r="F189" s="363">
        <f>'130Платн'!F934</f>
        <v>0</v>
      </c>
      <c r="G189" s="19">
        <f>'130РПл'!F865</f>
        <v>0</v>
      </c>
      <c r="H189" s="19">
        <f>'130Возм ущ'!F867</f>
        <v>0</v>
      </c>
      <c r="I189" s="19">
        <f>'130Пит сотр'!F867</f>
        <v>0</v>
      </c>
      <c r="J189" s="19">
        <f>'130Озд лаг'!F867</f>
        <v>0</v>
      </c>
      <c r="K189" s="19">
        <f>'130ГПД'!F867</f>
        <v>0</v>
      </c>
      <c r="L189" s="19">
        <f>'140'!F859</f>
        <v>0</v>
      </c>
      <c r="M189" s="19">
        <f>'150'!F854</f>
        <v>0</v>
      </c>
      <c r="N189" s="19">
        <f>'170'!F859</f>
        <v>0</v>
      </c>
    </row>
    <row r="190" spans="1:14" ht="46.8" hidden="1">
      <c r="A190" s="303" t="s">
        <v>329</v>
      </c>
      <c r="B190" s="346" t="s">
        <v>330</v>
      </c>
      <c r="C190" s="347" t="s">
        <v>32</v>
      </c>
      <c r="D190" s="347"/>
      <c r="E190" s="326">
        <f t="shared" ref="E190:E192" si="188">F190+G190</f>
        <v>0</v>
      </c>
      <c r="F190" s="363"/>
      <c r="G190" s="19"/>
      <c r="H190" s="19"/>
      <c r="I190" s="19"/>
      <c r="J190" s="19"/>
      <c r="K190" s="19"/>
      <c r="L190" s="19"/>
      <c r="M190" s="19"/>
      <c r="N190" s="19"/>
    </row>
    <row r="191" spans="1:14" ht="62.4" hidden="1">
      <c r="A191" s="303" t="s">
        <v>331</v>
      </c>
      <c r="B191" s="346" t="s">
        <v>332</v>
      </c>
      <c r="C191" s="347" t="s">
        <v>333</v>
      </c>
      <c r="D191" s="347"/>
      <c r="E191" s="326">
        <f t="shared" si="188"/>
        <v>0</v>
      </c>
      <c r="F191" s="363"/>
      <c r="G191" s="19"/>
      <c r="H191" s="19"/>
      <c r="I191" s="19"/>
      <c r="J191" s="19"/>
      <c r="K191" s="19"/>
      <c r="L191" s="19"/>
      <c r="M191" s="19"/>
      <c r="N191" s="19"/>
    </row>
    <row r="192" spans="1:14" ht="46.8" hidden="1">
      <c r="A192" s="303" t="s">
        <v>334</v>
      </c>
      <c r="B192" s="346" t="s">
        <v>335</v>
      </c>
      <c r="C192" s="347" t="s">
        <v>336</v>
      </c>
      <c r="D192" s="347"/>
      <c r="E192" s="326">
        <f t="shared" si="188"/>
        <v>0</v>
      </c>
      <c r="F192" s="363"/>
      <c r="G192" s="19"/>
      <c r="H192" s="19"/>
      <c r="I192" s="19"/>
      <c r="J192" s="19"/>
      <c r="K192" s="19"/>
      <c r="L192" s="19"/>
      <c r="M192" s="19"/>
      <c r="N192" s="19"/>
    </row>
    <row r="193" spans="1:14" s="369" customFormat="1" ht="78">
      <c r="A193" s="313" t="s">
        <v>1038</v>
      </c>
      <c r="B193" s="314" t="s">
        <v>330</v>
      </c>
      <c r="C193" s="314" t="s">
        <v>1042</v>
      </c>
      <c r="D193" s="314" t="s">
        <v>43</v>
      </c>
      <c r="E193" s="332">
        <f>E194</f>
        <v>0</v>
      </c>
      <c r="F193" s="332">
        <f t="shared" ref="F193:N193" si="189">F194</f>
        <v>0</v>
      </c>
      <c r="G193" s="332">
        <f t="shared" si="189"/>
        <v>0</v>
      </c>
      <c r="H193" s="332">
        <f t="shared" si="189"/>
        <v>0</v>
      </c>
      <c r="I193" s="332">
        <f t="shared" si="189"/>
        <v>0</v>
      </c>
      <c r="J193" s="332">
        <f t="shared" si="189"/>
        <v>0</v>
      </c>
      <c r="K193" s="332">
        <f t="shared" si="189"/>
        <v>0</v>
      </c>
      <c r="L193" s="332">
        <f t="shared" si="189"/>
        <v>0</v>
      </c>
      <c r="M193" s="332">
        <f t="shared" si="189"/>
        <v>0</v>
      </c>
      <c r="N193" s="332">
        <f t="shared" si="189"/>
        <v>0</v>
      </c>
    </row>
    <row r="194" spans="1:14" s="369" customFormat="1" ht="78">
      <c r="A194" s="933" t="s">
        <v>1045</v>
      </c>
      <c r="B194" s="932" t="s">
        <v>43</v>
      </c>
      <c r="C194" s="932" t="s">
        <v>1042</v>
      </c>
      <c r="D194" s="932"/>
      <c r="E194" s="818">
        <f t="shared" ref="E194" si="190">SUM(F194:N194)</f>
        <v>0</v>
      </c>
      <c r="F194" s="19">
        <f>'[2]130Платн'!F549</f>
        <v>0</v>
      </c>
      <c r="G194" s="19">
        <v>0</v>
      </c>
      <c r="H194" s="19">
        <v>0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</row>
    <row r="195" spans="1:14" s="369" customFormat="1" ht="27" customHeight="1">
      <c r="A195" s="313" t="s">
        <v>1015</v>
      </c>
      <c r="B195" s="314" t="s">
        <v>330</v>
      </c>
      <c r="C195" s="314" t="s">
        <v>1016</v>
      </c>
      <c r="D195" s="314" t="s">
        <v>43</v>
      </c>
      <c r="E195" s="332">
        <f>E196</f>
        <v>0</v>
      </c>
      <c r="F195" s="332">
        <f t="shared" ref="F195:N195" si="191">F196</f>
        <v>0</v>
      </c>
      <c r="G195" s="332">
        <f t="shared" si="191"/>
        <v>0</v>
      </c>
      <c r="H195" s="332">
        <f t="shared" si="191"/>
        <v>0</v>
      </c>
      <c r="I195" s="332">
        <f t="shared" si="191"/>
        <v>0</v>
      </c>
      <c r="J195" s="332">
        <f t="shared" si="191"/>
        <v>0</v>
      </c>
      <c r="K195" s="332">
        <f t="shared" si="191"/>
        <v>0</v>
      </c>
      <c r="L195" s="332">
        <f t="shared" si="191"/>
        <v>0</v>
      </c>
      <c r="M195" s="332">
        <f t="shared" si="191"/>
        <v>0</v>
      </c>
      <c r="N195" s="332">
        <f t="shared" si="191"/>
        <v>0</v>
      </c>
    </row>
    <row r="196" spans="1:14" s="369" customFormat="1" ht="24" customHeight="1">
      <c r="A196" s="303" t="s">
        <v>652</v>
      </c>
      <c r="B196" s="750" t="s">
        <v>43</v>
      </c>
      <c r="C196" s="751" t="s">
        <v>1016</v>
      </c>
      <c r="D196" s="751" t="s">
        <v>653</v>
      </c>
      <c r="E196" s="818">
        <f t="shared" ref="E196" si="192">SUM(F196:N196)</f>
        <v>0</v>
      </c>
      <c r="F196" s="19">
        <f>'130Платн'!F919</f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</row>
    <row r="197" spans="1:14" ht="15.6">
      <c r="A197" s="319" t="s">
        <v>337</v>
      </c>
      <c r="B197" s="320" t="s">
        <v>338</v>
      </c>
      <c r="C197" s="320" t="s">
        <v>21</v>
      </c>
      <c r="D197" s="320" t="s">
        <v>43</v>
      </c>
      <c r="E197" s="331">
        <f>E198+E199+E200</f>
        <v>0</v>
      </c>
      <c r="F197" s="331">
        <f t="shared" ref="F197" si="193">F198+F199+F200</f>
        <v>0</v>
      </c>
      <c r="G197" s="374">
        <f t="shared" ref="G197" si="194">G198+G199+G200</f>
        <v>0</v>
      </c>
      <c r="H197" s="374">
        <f t="shared" ref="H197" si="195">H198+H199+H200</f>
        <v>0</v>
      </c>
      <c r="I197" s="374">
        <f t="shared" ref="I197" si="196">I198+I199+I200</f>
        <v>0</v>
      </c>
      <c r="J197" s="374">
        <f t="shared" ref="J197" si="197">J198+J199+J200</f>
        <v>0</v>
      </c>
      <c r="K197" s="374">
        <f t="shared" ref="K197" si="198">K198+K199+K200</f>
        <v>0</v>
      </c>
      <c r="L197" s="374">
        <f t="shared" ref="L197" si="199">L198+L199+L200</f>
        <v>0</v>
      </c>
      <c r="M197" s="374">
        <f t="shared" ref="M197" si="200">M198+M199+M200</f>
        <v>0</v>
      </c>
      <c r="N197" s="374">
        <f t="shared" ref="N197" si="201">N198+N199+N200</f>
        <v>0</v>
      </c>
    </row>
    <row r="198" spans="1:14" ht="15.6">
      <c r="A198" s="303" t="s">
        <v>667</v>
      </c>
      <c r="B198" s="346" t="s">
        <v>340</v>
      </c>
      <c r="C198" s="347" t="s">
        <v>43</v>
      </c>
      <c r="D198" s="347" t="s">
        <v>43</v>
      </c>
      <c r="E198" s="365">
        <f t="shared" ref="E198:E200" si="202">SUM(F198:N198)</f>
        <v>0</v>
      </c>
      <c r="F198" s="326">
        <v>0</v>
      </c>
      <c r="G198" s="373">
        <v>0</v>
      </c>
      <c r="H198" s="373">
        <v>0</v>
      </c>
      <c r="I198" s="373">
        <v>0</v>
      </c>
      <c r="J198" s="373">
        <v>0</v>
      </c>
      <c r="K198" s="373">
        <v>0</v>
      </c>
      <c r="L198" s="373">
        <v>0</v>
      </c>
      <c r="M198" s="373">
        <v>0</v>
      </c>
      <c r="N198" s="373">
        <v>0</v>
      </c>
    </row>
    <row r="199" spans="1:14" ht="15.6">
      <c r="A199" s="303" t="s">
        <v>341</v>
      </c>
      <c r="B199" s="346" t="s">
        <v>342</v>
      </c>
      <c r="C199" s="347" t="s">
        <v>43</v>
      </c>
      <c r="D199" s="347" t="s">
        <v>43</v>
      </c>
      <c r="E199" s="365">
        <f t="shared" si="202"/>
        <v>0</v>
      </c>
      <c r="F199" s="326">
        <v>0</v>
      </c>
      <c r="G199" s="373">
        <v>0</v>
      </c>
      <c r="H199" s="373">
        <v>0</v>
      </c>
      <c r="I199" s="373">
        <v>0</v>
      </c>
      <c r="J199" s="373">
        <v>0</v>
      </c>
      <c r="K199" s="373">
        <v>0</v>
      </c>
      <c r="L199" s="373">
        <v>0</v>
      </c>
      <c r="M199" s="373">
        <v>0</v>
      </c>
      <c r="N199" s="373">
        <v>0</v>
      </c>
    </row>
    <row r="200" spans="1:14" ht="15.6">
      <c r="A200" s="303" t="s">
        <v>343</v>
      </c>
      <c r="B200" s="346" t="s">
        <v>344</v>
      </c>
      <c r="C200" s="347" t="s">
        <v>43</v>
      </c>
      <c r="D200" s="347" t="s">
        <v>43</v>
      </c>
      <c r="E200" s="365">
        <f t="shared" si="202"/>
        <v>0</v>
      </c>
      <c r="F200" s="326">
        <v>0</v>
      </c>
      <c r="G200" s="373">
        <v>0</v>
      </c>
      <c r="H200" s="373">
        <v>0</v>
      </c>
      <c r="I200" s="373">
        <v>0</v>
      </c>
      <c r="J200" s="373">
        <v>0</v>
      </c>
      <c r="K200" s="373">
        <v>0</v>
      </c>
      <c r="L200" s="373">
        <v>0</v>
      </c>
      <c r="M200" s="373">
        <v>0</v>
      </c>
      <c r="N200" s="373">
        <v>0</v>
      </c>
    </row>
    <row r="201" spans="1:14" ht="15.6">
      <c r="A201" s="319" t="s">
        <v>345</v>
      </c>
      <c r="B201" s="320" t="s">
        <v>346</v>
      </c>
      <c r="C201" s="320" t="s">
        <v>43</v>
      </c>
      <c r="D201" s="320" t="s">
        <v>43</v>
      </c>
      <c r="E201" s="331">
        <f>E202</f>
        <v>0</v>
      </c>
      <c r="F201" s="331">
        <f t="shared" ref="F201" si="203">F202</f>
        <v>0</v>
      </c>
      <c r="G201" s="374">
        <f t="shared" ref="G201" si="204">G202</f>
        <v>0</v>
      </c>
      <c r="H201" s="374">
        <f t="shared" ref="H201" si="205">H202</f>
        <v>0</v>
      </c>
      <c r="I201" s="374">
        <f t="shared" ref="I201" si="206">I202</f>
        <v>0</v>
      </c>
      <c r="J201" s="374">
        <f t="shared" ref="J201" si="207">J202</f>
        <v>0</v>
      </c>
      <c r="K201" s="374">
        <f t="shared" ref="K201" si="208">K202</f>
        <v>0</v>
      </c>
      <c r="L201" s="374">
        <f t="shared" ref="L201" si="209">L202</f>
        <v>0</v>
      </c>
      <c r="M201" s="374">
        <f t="shared" ref="M201" si="210">M202</f>
        <v>0</v>
      </c>
      <c r="N201" s="374">
        <f t="shared" ref="N201" si="211">N202</f>
        <v>0</v>
      </c>
    </row>
    <row r="202" spans="1:14" ht="15.6">
      <c r="A202" s="303" t="s">
        <v>668</v>
      </c>
      <c r="B202" s="346" t="s">
        <v>348</v>
      </c>
      <c r="C202" s="347" t="s">
        <v>349</v>
      </c>
      <c r="D202" s="347" t="s">
        <v>43</v>
      </c>
      <c r="E202" s="365">
        <f>SUM(F202:N202)</f>
        <v>0</v>
      </c>
      <c r="F202" s="326">
        <v>0</v>
      </c>
      <c r="G202" s="373">
        <v>0</v>
      </c>
      <c r="H202" s="373">
        <v>0</v>
      </c>
      <c r="I202" s="373">
        <v>0</v>
      </c>
      <c r="J202" s="373">
        <v>0</v>
      </c>
      <c r="K202" s="373">
        <v>0</v>
      </c>
      <c r="L202" s="373">
        <v>0</v>
      </c>
      <c r="M202" s="373">
        <v>0</v>
      </c>
      <c r="N202" s="373">
        <v>0</v>
      </c>
    </row>
    <row r="204" spans="1:14">
      <c r="A204" s="13"/>
      <c r="B204" s="1"/>
      <c r="C204" s="2"/>
      <c r="D204" s="2"/>
      <c r="E204" s="28"/>
      <c r="F204" s="5"/>
      <c r="G204" s="6"/>
    </row>
    <row r="205" spans="1:14" ht="15.6">
      <c r="A205" s="12" t="s">
        <v>42</v>
      </c>
      <c r="B205" s="1"/>
      <c r="C205" s="2"/>
      <c r="D205" s="2"/>
      <c r="E205" s="29"/>
      <c r="F205" s="2048" t="str">
        <f>F102</f>
        <v>Кондакова Е.В.</v>
      </c>
      <c r="G205" s="2048"/>
    </row>
    <row r="206" spans="1:14">
      <c r="A206" s="13"/>
      <c r="B206" s="1"/>
      <c r="C206" s="2"/>
      <c r="D206" s="2"/>
      <c r="E206" s="30" t="s">
        <v>41</v>
      </c>
      <c r="F206" s="2049" t="s">
        <v>12</v>
      </c>
      <c r="G206" s="2049"/>
    </row>
    <row r="207" spans="1:14" ht="23.25" customHeight="1">
      <c r="A207" s="2055" t="s">
        <v>1060</v>
      </c>
      <c r="B207" s="2055"/>
      <c r="C207" s="2055"/>
      <c r="D207" s="2055"/>
      <c r="E207" s="2055"/>
      <c r="F207" s="2055"/>
      <c r="G207" s="2055"/>
      <c r="H207" s="2055"/>
      <c r="I207" s="2055"/>
      <c r="J207" s="2055"/>
      <c r="K207" s="2055"/>
      <c r="L207" s="2055"/>
      <c r="M207" s="2055"/>
      <c r="N207" s="2055"/>
    </row>
    <row r="208" spans="1:14" ht="27.75" customHeight="1">
      <c r="A208" s="2055" t="s">
        <v>707</v>
      </c>
      <c r="B208" s="2055"/>
      <c r="C208" s="2055"/>
      <c r="D208" s="2055"/>
      <c r="E208" s="2055"/>
      <c r="F208" s="2055"/>
      <c r="G208" s="2055"/>
      <c r="H208" s="2055"/>
      <c r="I208" s="2055"/>
      <c r="J208" s="2055"/>
      <c r="K208" s="2055"/>
      <c r="L208" s="2055"/>
      <c r="M208" s="2055"/>
      <c r="N208" s="2055"/>
    </row>
    <row r="209" spans="1:14" ht="15.6">
      <c r="A209" s="345"/>
      <c r="B209" s="345"/>
      <c r="C209" s="8"/>
      <c r="D209" s="345"/>
      <c r="E209" s="345"/>
      <c r="F209" s="345"/>
    </row>
    <row r="210" spans="1:14" ht="15.6">
      <c r="A210" s="2052" t="str">
        <f>A107</f>
        <v>Муниципальное бюджетное общеобразовательное учреждение "Кингисеппская средняя общеобразовательная школа № 4"</v>
      </c>
      <c r="B210" s="2052"/>
      <c r="C210" s="2052"/>
      <c r="D210" s="2052"/>
      <c r="E210" s="2052"/>
      <c r="F210" s="2052"/>
      <c r="G210" s="2052"/>
      <c r="H210" s="2052"/>
      <c r="I210" s="2052"/>
      <c r="J210" s="2052"/>
      <c r="K210" s="2052"/>
      <c r="L210" s="2052"/>
      <c r="M210" s="2052"/>
      <c r="N210" s="2052"/>
    </row>
    <row r="211" spans="1:14">
      <c r="A211" s="2053" t="s">
        <v>48</v>
      </c>
      <c r="B211" s="2053"/>
      <c r="C211" s="2053"/>
      <c r="D211" s="2053"/>
      <c r="E211" s="2053"/>
      <c r="F211" s="2053"/>
      <c r="G211" s="2053"/>
      <c r="H211" s="2053"/>
      <c r="I211" s="2053"/>
      <c r="J211" s="2053"/>
      <c r="K211" s="2053"/>
      <c r="L211" s="2053"/>
      <c r="M211" s="2053"/>
      <c r="N211" s="2053"/>
    </row>
    <row r="212" spans="1:14">
      <c r="A212" s="4"/>
      <c r="B212" s="2053"/>
      <c r="C212" s="2053"/>
      <c r="D212" s="2053"/>
      <c r="E212" s="2053"/>
      <c r="F212" s="344"/>
    </row>
    <row r="213" spans="1:14" ht="15.6">
      <c r="A213" s="2055" t="s">
        <v>162</v>
      </c>
      <c r="B213" s="2055"/>
      <c r="C213" s="2055"/>
      <c r="D213" s="2055"/>
      <c r="E213" s="2055"/>
      <c r="F213" s="2055"/>
      <c r="G213" s="2055"/>
      <c r="H213" s="2055"/>
      <c r="I213" s="2055"/>
      <c r="J213" s="2055"/>
      <c r="K213" s="2055"/>
      <c r="L213" s="2055"/>
      <c r="M213" s="2055"/>
      <c r="N213" s="2055"/>
    </row>
    <row r="216" spans="1:14">
      <c r="A216" s="2063" t="s">
        <v>0</v>
      </c>
      <c r="B216" s="2057" t="s">
        <v>1</v>
      </c>
      <c r="C216" s="2057" t="s">
        <v>16</v>
      </c>
      <c r="D216" s="2063" t="s">
        <v>60</v>
      </c>
      <c r="E216" s="2064" t="s">
        <v>36</v>
      </c>
      <c r="F216" s="2057" t="s">
        <v>14</v>
      </c>
      <c r="G216" s="2057"/>
      <c r="H216" s="2057"/>
      <c r="I216" s="2057"/>
      <c r="J216" s="2057"/>
      <c r="K216" s="2057"/>
      <c r="L216" s="2057"/>
      <c r="M216" s="2057"/>
      <c r="N216" s="2057"/>
    </row>
    <row r="217" spans="1:14" ht="79.2">
      <c r="A217" s="2063"/>
      <c r="B217" s="2057"/>
      <c r="C217" s="2057"/>
      <c r="D217" s="2063"/>
      <c r="E217" s="2064"/>
      <c r="F217" s="11" t="s">
        <v>44</v>
      </c>
      <c r="G217" s="10" t="s">
        <v>702</v>
      </c>
      <c r="H217" s="10" t="s">
        <v>701</v>
      </c>
      <c r="I217" s="10" t="s">
        <v>630</v>
      </c>
      <c r="J217" s="10" t="s">
        <v>703</v>
      </c>
      <c r="K217" s="10" t="s">
        <v>45</v>
      </c>
      <c r="L217" s="10" t="s">
        <v>46</v>
      </c>
      <c r="M217" s="389" t="s">
        <v>47</v>
      </c>
      <c r="N217" s="10" t="s">
        <v>172</v>
      </c>
    </row>
    <row r="218" spans="1:14">
      <c r="A218" s="3">
        <v>1</v>
      </c>
      <c r="B218" s="24" t="s">
        <v>3</v>
      </c>
      <c r="C218" s="3" t="s">
        <v>229</v>
      </c>
      <c r="D218" s="24" t="s">
        <v>35</v>
      </c>
      <c r="E218" s="3" t="s">
        <v>4</v>
      </c>
      <c r="F218" s="24" t="s">
        <v>5</v>
      </c>
      <c r="G218" s="3" t="s">
        <v>6</v>
      </c>
      <c r="H218" s="24" t="s">
        <v>7</v>
      </c>
      <c r="I218" s="3" t="s">
        <v>8</v>
      </c>
      <c r="J218" s="3" t="s">
        <v>9</v>
      </c>
      <c r="K218" s="24" t="s">
        <v>671</v>
      </c>
      <c r="L218" s="3" t="s">
        <v>672</v>
      </c>
      <c r="M218" s="3" t="s">
        <v>673</v>
      </c>
      <c r="N218" s="24" t="s">
        <v>674</v>
      </c>
    </row>
    <row r="219" spans="1:14" ht="31.2">
      <c r="A219" s="303" t="s">
        <v>230</v>
      </c>
      <c r="B219" s="346" t="s">
        <v>231</v>
      </c>
      <c r="C219" s="347" t="s">
        <v>43</v>
      </c>
      <c r="D219" s="361">
        <v>510</v>
      </c>
      <c r="E219" s="365">
        <f>SUM(F219:N219)</f>
        <v>0</v>
      </c>
      <c r="F219" s="363">
        <v>0</v>
      </c>
      <c r="G219" s="19">
        <v>0</v>
      </c>
      <c r="H219" s="19">
        <v>0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</row>
    <row r="220" spans="1:14" ht="31.2">
      <c r="A220" s="303" t="s">
        <v>232</v>
      </c>
      <c r="B220" s="346" t="s">
        <v>233</v>
      </c>
      <c r="C220" s="347" t="s">
        <v>43</v>
      </c>
      <c r="D220" s="361">
        <v>610</v>
      </c>
      <c r="E220" s="365">
        <f>SUM(F220:N220)</f>
        <v>0</v>
      </c>
      <c r="F220" s="363">
        <v>0</v>
      </c>
      <c r="G220" s="19">
        <v>0</v>
      </c>
      <c r="H220" s="19">
        <v>0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</row>
    <row r="221" spans="1:14" ht="15.6">
      <c r="A221" s="360" t="s">
        <v>234</v>
      </c>
      <c r="B221" s="307" t="s">
        <v>235</v>
      </c>
      <c r="C221" s="307" t="s">
        <v>43</v>
      </c>
      <c r="D221" s="423" t="s">
        <v>43</v>
      </c>
      <c r="E221" s="366">
        <f>SUM(F221:N221)</f>
        <v>0</v>
      </c>
      <c r="F221" s="366">
        <f>F222</f>
        <v>0</v>
      </c>
      <c r="G221" s="335">
        <f t="shared" ref="G221" si="212">G222</f>
        <v>0</v>
      </c>
      <c r="H221" s="335">
        <f t="shared" ref="H221" si="213">H222</f>
        <v>0</v>
      </c>
      <c r="I221" s="335">
        <f t="shared" ref="I221" si="214">I222</f>
        <v>0</v>
      </c>
      <c r="J221" s="335">
        <f t="shared" ref="J221" si="215">J222</f>
        <v>0</v>
      </c>
      <c r="K221" s="335">
        <f t="shared" ref="K221" si="216">K222</f>
        <v>0</v>
      </c>
      <c r="L221" s="335">
        <f>L223+L224</f>
        <v>0</v>
      </c>
      <c r="M221" s="335">
        <f>M225</f>
        <v>0</v>
      </c>
      <c r="N221" s="335">
        <f>N227</f>
        <v>0</v>
      </c>
    </row>
    <row r="222" spans="1:14" ht="31.2">
      <c r="A222" s="303" t="s">
        <v>244</v>
      </c>
      <c r="B222" s="387" t="s">
        <v>240</v>
      </c>
      <c r="C222" s="388" t="s">
        <v>24</v>
      </c>
      <c r="D222" s="422">
        <v>131</v>
      </c>
      <c r="E222" s="365">
        <f>SUM(F222:K222)</f>
        <v>0</v>
      </c>
      <c r="F222" s="364">
        <f>ДОХОДЫ!AU145</f>
        <v>0</v>
      </c>
      <c r="G222" s="7">
        <f>ДОХОДЫ!AU155</f>
        <v>0</v>
      </c>
      <c r="H222" s="7">
        <f>ДОХОДЫ!AN184</f>
        <v>0</v>
      </c>
      <c r="I222" s="7">
        <f>ДОХОДЫ!AN183</f>
        <v>0</v>
      </c>
      <c r="J222" s="7">
        <f>ДОХОДЫ!AU156+ДОХОДЫ!AU157</f>
        <v>0</v>
      </c>
      <c r="K222" s="7">
        <f>ДОХОДЫ!AU158</f>
        <v>0</v>
      </c>
      <c r="L222" s="19" t="s">
        <v>43</v>
      </c>
      <c r="M222" s="19" t="s">
        <v>43</v>
      </c>
      <c r="N222" s="19" t="s">
        <v>43</v>
      </c>
    </row>
    <row r="223" spans="1:14" ht="31.2">
      <c r="A223" s="303" t="s">
        <v>247</v>
      </c>
      <c r="B223" s="387" t="s">
        <v>248</v>
      </c>
      <c r="C223" s="388" t="s">
        <v>25</v>
      </c>
      <c r="D223" s="422">
        <v>141</v>
      </c>
      <c r="E223" s="365">
        <f>L223</f>
        <v>0</v>
      </c>
      <c r="F223" s="363" t="s">
        <v>43</v>
      </c>
      <c r="G223" s="19" t="s">
        <v>43</v>
      </c>
      <c r="H223" s="19" t="s">
        <v>43</v>
      </c>
      <c r="I223" s="19" t="s">
        <v>43</v>
      </c>
      <c r="J223" s="19" t="s">
        <v>43</v>
      </c>
      <c r="K223" s="19" t="s">
        <v>43</v>
      </c>
      <c r="L223" s="7">
        <f>ДОХОДЫ!AU208</f>
        <v>0</v>
      </c>
      <c r="M223" s="19" t="s">
        <v>43</v>
      </c>
      <c r="N223" s="19" t="s">
        <v>43</v>
      </c>
    </row>
    <row r="224" spans="1:14" ht="31.2">
      <c r="A224" s="303" t="s">
        <v>247</v>
      </c>
      <c r="B224" s="387" t="s">
        <v>248</v>
      </c>
      <c r="C224" s="388" t="s">
        <v>25</v>
      </c>
      <c r="D224" s="422">
        <v>145</v>
      </c>
      <c r="E224" s="365">
        <f>L224</f>
        <v>0</v>
      </c>
      <c r="F224" s="363" t="s">
        <v>43</v>
      </c>
      <c r="G224" s="19" t="s">
        <v>43</v>
      </c>
      <c r="H224" s="19" t="s">
        <v>43</v>
      </c>
      <c r="I224" s="19" t="s">
        <v>43</v>
      </c>
      <c r="J224" s="19" t="s">
        <v>43</v>
      </c>
      <c r="K224" s="19" t="s">
        <v>43</v>
      </c>
      <c r="L224" s="7">
        <f>ДОХОДЫ!AU223</f>
        <v>0</v>
      </c>
      <c r="M224" s="19" t="s">
        <v>43</v>
      </c>
      <c r="N224" s="19" t="s">
        <v>43</v>
      </c>
    </row>
    <row r="225" spans="1:14" ht="15.6">
      <c r="A225" s="303" t="s">
        <v>705</v>
      </c>
      <c r="B225" s="387" t="s">
        <v>251</v>
      </c>
      <c r="C225" s="388" t="s">
        <v>26</v>
      </c>
      <c r="D225" s="422">
        <v>155</v>
      </c>
      <c r="E225" s="365">
        <f>M225</f>
        <v>0</v>
      </c>
      <c r="F225" s="363" t="s">
        <v>43</v>
      </c>
      <c r="G225" s="19" t="s">
        <v>43</v>
      </c>
      <c r="H225" s="19" t="s">
        <v>43</v>
      </c>
      <c r="I225" s="19" t="s">
        <v>43</v>
      </c>
      <c r="J225" s="19" t="s">
        <v>43</v>
      </c>
      <c r="K225" s="19" t="s">
        <v>43</v>
      </c>
      <c r="L225" s="19" t="s">
        <v>43</v>
      </c>
      <c r="M225" s="7">
        <f>ДОХОДЫ!AO268</f>
        <v>0</v>
      </c>
      <c r="N225" s="19" t="s">
        <v>43</v>
      </c>
    </row>
    <row r="226" spans="1:14" ht="15.6">
      <c r="A226" s="303" t="s">
        <v>256</v>
      </c>
      <c r="B226" s="387" t="s">
        <v>257</v>
      </c>
      <c r="C226" s="388" t="s">
        <v>27</v>
      </c>
      <c r="D226" s="422">
        <v>189</v>
      </c>
      <c r="E226" s="365">
        <v>0</v>
      </c>
      <c r="F226" s="363" t="s">
        <v>43</v>
      </c>
      <c r="G226" s="19" t="s">
        <v>43</v>
      </c>
      <c r="H226" s="19" t="s">
        <v>43</v>
      </c>
      <c r="I226" s="19" t="s">
        <v>43</v>
      </c>
      <c r="J226" s="19" t="s">
        <v>43</v>
      </c>
      <c r="K226" s="19" t="s">
        <v>43</v>
      </c>
      <c r="L226" s="19" t="s">
        <v>43</v>
      </c>
      <c r="M226" s="19" t="s">
        <v>43</v>
      </c>
      <c r="N226" s="19" t="s">
        <v>43</v>
      </c>
    </row>
    <row r="227" spans="1:14" ht="15.6">
      <c r="A227" s="303" t="s">
        <v>260</v>
      </c>
      <c r="B227" s="387" t="s">
        <v>261</v>
      </c>
      <c r="C227" s="388" t="s">
        <v>697</v>
      </c>
      <c r="D227" s="422">
        <v>172</v>
      </c>
      <c r="E227" s="365">
        <f>N227</f>
        <v>0</v>
      </c>
      <c r="F227" s="363" t="s">
        <v>43</v>
      </c>
      <c r="G227" s="19" t="s">
        <v>43</v>
      </c>
      <c r="H227" s="19" t="s">
        <v>43</v>
      </c>
      <c r="I227" s="19" t="s">
        <v>43</v>
      </c>
      <c r="J227" s="19" t="s">
        <v>43</v>
      </c>
      <c r="K227" s="19" t="s">
        <v>43</v>
      </c>
      <c r="L227" s="19" t="s">
        <v>43</v>
      </c>
      <c r="M227" s="19" t="s">
        <v>43</v>
      </c>
      <c r="N227" s="7">
        <f>ДОХОДЫ!AU332</f>
        <v>0</v>
      </c>
    </row>
    <row r="228" spans="1:14" ht="15.6">
      <c r="A228" s="303" t="s">
        <v>263</v>
      </c>
      <c r="B228" s="387" t="s">
        <v>264</v>
      </c>
      <c r="C228" s="388" t="s">
        <v>43</v>
      </c>
      <c r="D228" s="422" t="s">
        <v>43</v>
      </c>
      <c r="E228" s="365">
        <v>0</v>
      </c>
      <c r="F228" s="363" t="s">
        <v>43</v>
      </c>
      <c r="G228" s="19" t="s">
        <v>43</v>
      </c>
      <c r="H228" s="19" t="s">
        <v>43</v>
      </c>
      <c r="I228" s="19" t="s">
        <v>43</v>
      </c>
      <c r="J228" s="19" t="s">
        <v>43</v>
      </c>
      <c r="K228" s="19" t="s">
        <v>43</v>
      </c>
      <c r="L228" s="19" t="s">
        <v>43</v>
      </c>
      <c r="M228" s="19" t="s">
        <v>43</v>
      </c>
      <c r="N228" s="19" t="s">
        <v>43</v>
      </c>
    </row>
    <row r="229" spans="1:14" ht="46.8">
      <c r="A229" s="303" t="s">
        <v>706</v>
      </c>
      <c r="B229" s="387" t="s">
        <v>266</v>
      </c>
      <c r="C229" s="388" t="s">
        <v>267</v>
      </c>
      <c r="D229" s="422" t="s">
        <v>43</v>
      </c>
      <c r="E229" s="365">
        <v>0</v>
      </c>
      <c r="F229" s="363" t="s">
        <v>43</v>
      </c>
      <c r="G229" s="19" t="s">
        <v>43</v>
      </c>
      <c r="H229" s="19" t="s">
        <v>43</v>
      </c>
      <c r="I229" s="19" t="s">
        <v>43</v>
      </c>
      <c r="J229" s="19" t="s">
        <v>43</v>
      </c>
      <c r="K229" s="19" t="s">
        <v>43</v>
      </c>
      <c r="L229" s="19" t="s">
        <v>43</v>
      </c>
      <c r="M229" s="19" t="s">
        <v>43</v>
      </c>
      <c r="N229" s="19" t="s">
        <v>43</v>
      </c>
    </row>
    <row r="230" spans="1:14" ht="15.6">
      <c r="A230" s="357" t="s">
        <v>268</v>
      </c>
      <c r="B230" s="358" t="s">
        <v>269</v>
      </c>
      <c r="C230" s="358" t="s">
        <v>43</v>
      </c>
      <c r="D230" s="358" t="s">
        <v>43</v>
      </c>
      <c r="E230" s="359">
        <f>SUM(F230:N230)</f>
        <v>0</v>
      </c>
      <c r="F230" s="359">
        <f>F231+F244+F250+F260+F262+F266</f>
        <v>0</v>
      </c>
      <c r="G230" s="370">
        <f t="shared" ref="G230" si="217">G231+G244+G250+G260+G262+G266</f>
        <v>0</v>
      </c>
      <c r="H230" s="370">
        <f t="shared" ref="H230" si="218">H231+H244+H250+H260+H262+H266</f>
        <v>0</v>
      </c>
      <c r="I230" s="370">
        <f t="shared" ref="I230" si="219">I231+I244+I250+I260+I262+I266</f>
        <v>0</v>
      </c>
      <c r="J230" s="370">
        <f t="shared" ref="J230" si="220">J231+J244+J250+J260+J262+J266</f>
        <v>0</v>
      </c>
      <c r="K230" s="370">
        <f t="shared" ref="K230" si="221">K231+K244+K250+K260+K262+K266</f>
        <v>0</v>
      </c>
      <c r="L230" s="370">
        <f t="shared" ref="L230" si="222">L231+L244+L250+L260+L262+L266</f>
        <v>0</v>
      </c>
      <c r="M230" s="370">
        <f t="shared" ref="M230" si="223">M231+M244+M250+M260+M262+M266</f>
        <v>0</v>
      </c>
      <c r="N230" s="370">
        <f t="shared" ref="N230" si="224">N231+N244+N250+N260+N262+N266</f>
        <v>0</v>
      </c>
    </row>
    <row r="231" spans="1:14" ht="31.2">
      <c r="A231" s="311" t="s">
        <v>666</v>
      </c>
      <c r="B231" s="312" t="s">
        <v>271</v>
      </c>
      <c r="C231" s="312" t="s">
        <v>22</v>
      </c>
      <c r="D231" s="312" t="s">
        <v>43</v>
      </c>
      <c r="E231" s="328">
        <f>E232+E235+E239+E241+E242+E243</f>
        <v>0</v>
      </c>
      <c r="F231" s="328">
        <f t="shared" ref="F231" si="225">F232+F235+F239+F241+F242+F243</f>
        <v>0</v>
      </c>
      <c r="G231" s="371">
        <f t="shared" ref="G231" si="226">G232+G235+G239+G241+G242+G243</f>
        <v>0</v>
      </c>
      <c r="H231" s="371">
        <f t="shared" ref="H231" si="227">H232+H235+H239+H241+H242+H243</f>
        <v>0</v>
      </c>
      <c r="I231" s="371">
        <f t="shared" ref="I231" si="228">I232+I235+I239+I241+I242+I243</f>
        <v>0</v>
      </c>
      <c r="J231" s="371">
        <f t="shared" ref="J231" si="229">J232+J235+J239+J241+J242+J243</f>
        <v>0</v>
      </c>
      <c r="K231" s="371">
        <f t="shared" ref="K231" si="230">K232+K235+K239+K241+K242+K243</f>
        <v>0</v>
      </c>
      <c r="L231" s="371">
        <f t="shared" ref="L231" si="231">L232+L235+L239+L241+L242+L243</f>
        <v>0</v>
      </c>
      <c r="M231" s="371">
        <f t="shared" ref="M231" si="232">M232+M235+M239+M241+M242+M243</f>
        <v>0</v>
      </c>
      <c r="N231" s="371">
        <f t="shared" ref="N231" si="233">N232+N235+N239+N241+N242+N243</f>
        <v>0</v>
      </c>
    </row>
    <row r="232" spans="1:14" ht="31.2">
      <c r="A232" s="313" t="s">
        <v>272</v>
      </c>
      <c r="B232" s="314" t="s">
        <v>273</v>
      </c>
      <c r="C232" s="314" t="s">
        <v>51</v>
      </c>
      <c r="D232" s="314" t="s">
        <v>43</v>
      </c>
      <c r="E232" s="329">
        <f>E233+E234</f>
        <v>0</v>
      </c>
      <c r="F232" s="329">
        <f>F233+F234</f>
        <v>0</v>
      </c>
      <c r="G232" s="332">
        <f t="shared" ref="G232" si="234">G233+G234</f>
        <v>0</v>
      </c>
      <c r="H232" s="332">
        <f t="shared" ref="H232" si="235">H233+H234</f>
        <v>0</v>
      </c>
      <c r="I232" s="332">
        <f t="shared" ref="I232" si="236">I233+I234</f>
        <v>0</v>
      </c>
      <c r="J232" s="332">
        <f t="shared" ref="J232" si="237">J233+J234</f>
        <v>0</v>
      </c>
      <c r="K232" s="332">
        <f t="shared" ref="K232" si="238">K233+K234</f>
        <v>0</v>
      </c>
      <c r="L232" s="332">
        <f t="shared" ref="L232" si="239">L233+L234</f>
        <v>0</v>
      </c>
      <c r="M232" s="332">
        <f t="shared" ref="M232" si="240">M233+M234</f>
        <v>0</v>
      </c>
      <c r="N232" s="332">
        <f t="shared" ref="N232" si="241">N233+N234</f>
        <v>0</v>
      </c>
    </row>
    <row r="233" spans="1:14" ht="15.6">
      <c r="A233" s="303" t="s">
        <v>37</v>
      </c>
      <c r="B233" s="346" t="s">
        <v>43</v>
      </c>
      <c r="C233" s="347" t="s">
        <v>51</v>
      </c>
      <c r="D233" s="347" t="s">
        <v>28</v>
      </c>
      <c r="E233" s="365">
        <f>SUM(F233:N233)</f>
        <v>0</v>
      </c>
      <c r="F233" s="363">
        <f>'130Платн'!F973+'130Платн'!E983</f>
        <v>0</v>
      </c>
      <c r="G233" s="19">
        <f>'130РПл'!J908</f>
        <v>0</v>
      </c>
      <c r="H233" s="19">
        <f>'130Возм ущ'!J910</f>
        <v>0</v>
      </c>
      <c r="I233" s="19">
        <f>'130Пит сотр'!J910</f>
        <v>0</v>
      </c>
      <c r="J233" s="19">
        <f>'130Озд лаг'!J910</f>
        <v>0</v>
      </c>
      <c r="K233" s="19">
        <f>'130ГПД'!J910</f>
        <v>0</v>
      </c>
      <c r="L233" s="19">
        <f>'140'!J902</f>
        <v>0</v>
      </c>
      <c r="M233" s="19">
        <f>'150'!J892</f>
        <v>0</v>
      </c>
      <c r="N233" s="19">
        <f>'170'!J902</f>
        <v>0</v>
      </c>
    </row>
    <row r="234" spans="1:14" ht="31.2">
      <c r="A234" s="303" t="s">
        <v>631</v>
      </c>
      <c r="B234" s="346" t="s">
        <v>43</v>
      </c>
      <c r="C234" s="347" t="s">
        <v>51</v>
      </c>
      <c r="D234" s="347" t="s">
        <v>177</v>
      </c>
      <c r="E234" s="365">
        <f t="shared" ref="E234" si="242">SUM(F234:N234)</f>
        <v>0</v>
      </c>
      <c r="F234" s="363">
        <f>'130Платн'!E992</f>
        <v>0</v>
      </c>
      <c r="G234" s="19">
        <f>'130РПл'!E916</f>
        <v>0</v>
      </c>
      <c r="H234" s="19">
        <f>'130Возм ущ'!E918</f>
        <v>0</v>
      </c>
      <c r="I234" s="19">
        <f>'130Пит сотр'!E918</f>
        <v>0</v>
      </c>
      <c r="J234" s="19">
        <f>'130Озд лаг'!E918</f>
        <v>0</v>
      </c>
      <c r="K234" s="19">
        <f>'130ГПД'!E918</f>
        <v>0</v>
      </c>
      <c r="L234" s="19">
        <f>'140'!E910</f>
        <v>0</v>
      </c>
      <c r="M234" s="19">
        <f>'150'!E900</f>
        <v>0</v>
      </c>
      <c r="N234" s="19">
        <f>'170'!E910</f>
        <v>0</v>
      </c>
    </row>
    <row r="235" spans="1:14" ht="31.2">
      <c r="A235" s="313" t="s">
        <v>274</v>
      </c>
      <c r="B235" s="314" t="s">
        <v>275</v>
      </c>
      <c r="C235" s="314" t="s">
        <v>52</v>
      </c>
      <c r="D235" s="314" t="s">
        <v>43</v>
      </c>
      <c r="E235" s="329">
        <f>E236+E237+E238</f>
        <v>0</v>
      </c>
      <c r="F235" s="329">
        <f>F236+F237+F238</f>
        <v>0</v>
      </c>
      <c r="G235" s="332">
        <f t="shared" ref="G235" si="243">G236+G237+G238</f>
        <v>0</v>
      </c>
      <c r="H235" s="332">
        <f t="shared" ref="H235" si="244">H236+H237+H238</f>
        <v>0</v>
      </c>
      <c r="I235" s="332">
        <f t="shared" ref="I235" si="245">I236+I237+I238</f>
        <v>0</v>
      </c>
      <c r="J235" s="332">
        <f t="shared" ref="J235" si="246">J236+J237+J238</f>
        <v>0</v>
      </c>
      <c r="K235" s="332">
        <f t="shared" ref="K235" si="247">K236+K237+K238</f>
        <v>0</v>
      </c>
      <c r="L235" s="332">
        <f t="shared" ref="L235" si="248">L236+L237+L238</f>
        <v>0</v>
      </c>
      <c r="M235" s="332">
        <f t="shared" ref="M235" si="249">M236+M237+M238</f>
        <v>0</v>
      </c>
      <c r="N235" s="332">
        <f t="shared" ref="N235" si="250">N236+N237+N238</f>
        <v>0</v>
      </c>
    </row>
    <row r="236" spans="1:14" ht="31.2">
      <c r="A236" s="315" t="s">
        <v>632</v>
      </c>
      <c r="B236" s="346" t="s">
        <v>43</v>
      </c>
      <c r="C236" s="346" t="s">
        <v>52</v>
      </c>
      <c r="D236" s="346" t="s">
        <v>54</v>
      </c>
      <c r="E236" s="365">
        <f t="shared" ref="E236:E238" si="251">SUM(F236:N236)</f>
        <v>0</v>
      </c>
      <c r="F236" s="363">
        <f>'130Платн'!F1006</f>
        <v>0</v>
      </c>
      <c r="G236" s="19">
        <f>'130РПл'!F930</f>
        <v>0</v>
      </c>
      <c r="H236" s="19">
        <f>'130Возм ущ'!F932</f>
        <v>0</v>
      </c>
      <c r="I236" s="19">
        <f>'130Пит сотр'!F932</f>
        <v>0</v>
      </c>
      <c r="J236" s="19">
        <f>'130Озд лаг'!F932</f>
        <v>0</v>
      </c>
      <c r="K236" s="19">
        <f>'130ГПД'!F932</f>
        <v>0</v>
      </c>
      <c r="L236" s="19">
        <f>'140'!F924</f>
        <v>0</v>
      </c>
      <c r="M236" s="19">
        <f>'150'!F914</f>
        <v>0</v>
      </c>
      <c r="N236" s="19">
        <f>'170'!F924</f>
        <v>0</v>
      </c>
    </row>
    <row r="237" spans="1:14" ht="15.6">
      <c r="A237" s="315" t="s">
        <v>39</v>
      </c>
      <c r="B237" s="346" t="s">
        <v>43</v>
      </c>
      <c r="C237" s="346" t="s">
        <v>52</v>
      </c>
      <c r="D237" s="346" t="s">
        <v>56</v>
      </c>
      <c r="E237" s="365">
        <f t="shared" si="251"/>
        <v>0</v>
      </c>
      <c r="F237" s="363">
        <f>'130Платн'!F1024</f>
        <v>0</v>
      </c>
      <c r="G237" s="19">
        <f>'130РПл'!F948</f>
        <v>0</v>
      </c>
      <c r="H237" s="19">
        <f>'130Возм ущ'!F950</f>
        <v>0</v>
      </c>
      <c r="I237" s="19">
        <f>'130Пит сотр'!F950</f>
        <v>0</v>
      </c>
      <c r="J237" s="19">
        <f>'130Озд лаг'!F950</f>
        <v>0</v>
      </c>
      <c r="K237" s="19">
        <f>'130ГПД'!F950</f>
        <v>0</v>
      </c>
      <c r="L237" s="19">
        <f>'140'!F942</f>
        <v>0</v>
      </c>
      <c r="M237" s="19">
        <f>'150'!F932</f>
        <v>0</v>
      </c>
      <c r="N237" s="19">
        <f>'170'!F942</f>
        <v>0</v>
      </c>
    </row>
    <row r="238" spans="1:14" ht="31.2">
      <c r="A238" s="303" t="s">
        <v>631</v>
      </c>
      <c r="B238" s="346" t="s">
        <v>43</v>
      </c>
      <c r="C238" s="346" t="s">
        <v>52</v>
      </c>
      <c r="D238" s="346" t="s">
        <v>177</v>
      </c>
      <c r="E238" s="365">
        <f t="shared" si="251"/>
        <v>0</v>
      </c>
      <c r="F238" s="363">
        <f>'130Платн'!F1031</f>
        <v>0</v>
      </c>
      <c r="G238" s="19">
        <f>'130РПл'!F955</f>
        <v>0</v>
      </c>
      <c r="H238" s="19">
        <f>'130Возм ущ'!F957</f>
        <v>0</v>
      </c>
      <c r="I238" s="19">
        <f>'130Пит сотр'!F957</f>
        <v>0</v>
      </c>
      <c r="J238" s="19">
        <f>'130Озд лаг'!F957</f>
        <v>0</v>
      </c>
      <c r="K238" s="19">
        <f>'130ГПД'!F957</f>
        <v>0</v>
      </c>
      <c r="L238" s="19">
        <f>'140'!F949</f>
        <v>0</v>
      </c>
      <c r="M238" s="19">
        <f>'150'!F939</f>
        <v>0</v>
      </c>
      <c r="N238" s="19">
        <f>'170'!F949</f>
        <v>0</v>
      </c>
    </row>
    <row r="239" spans="1:14" ht="46.8">
      <c r="A239" s="313" t="s">
        <v>276</v>
      </c>
      <c r="B239" s="314" t="s">
        <v>277</v>
      </c>
      <c r="C239" s="314" t="s">
        <v>164</v>
      </c>
      <c r="D239" s="314" t="s">
        <v>43</v>
      </c>
      <c r="E239" s="329">
        <f>E240</f>
        <v>0</v>
      </c>
      <c r="F239" s="329">
        <f>F240</f>
        <v>0</v>
      </c>
      <c r="G239" s="332">
        <f t="shared" ref="G239" si="252">G240</f>
        <v>0</v>
      </c>
      <c r="H239" s="332">
        <f t="shared" ref="H239" si="253">H240</f>
        <v>0</v>
      </c>
      <c r="I239" s="332">
        <f t="shared" ref="I239" si="254">I240</f>
        <v>0</v>
      </c>
      <c r="J239" s="332">
        <f t="shared" ref="J239" si="255">J240</f>
        <v>0</v>
      </c>
      <c r="K239" s="332">
        <f t="shared" ref="K239" si="256">K240</f>
        <v>0</v>
      </c>
      <c r="L239" s="332">
        <f t="shared" ref="L239" si="257">L240</f>
        <v>0</v>
      </c>
      <c r="M239" s="332">
        <f t="shared" ref="M239" si="258">M240</f>
        <v>0</v>
      </c>
      <c r="N239" s="332">
        <f t="shared" ref="N239" si="259">N240</f>
        <v>0</v>
      </c>
    </row>
    <row r="240" spans="1:14" ht="15.6">
      <c r="A240" s="315" t="s">
        <v>39</v>
      </c>
      <c r="B240" s="346" t="s">
        <v>43</v>
      </c>
      <c r="C240" s="346" t="s">
        <v>164</v>
      </c>
      <c r="D240" s="346" t="s">
        <v>56</v>
      </c>
      <c r="E240" s="365">
        <f>SUM(F240:N240)</f>
        <v>0</v>
      </c>
      <c r="F240" s="363">
        <f>'130Платн'!E1040</f>
        <v>0</v>
      </c>
      <c r="G240" s="19">
        <f>'130РПл'!E964</f>
        <v>0</v>
      </c>
      <c r="H240" s="19">
        <f>'130Возм ущ'!E966</f>
        <v>0</v>
      </c>
      <c r="I240" s="19">
        <f>'130Пит сотр'!E966</f>
        <v>0</v>
      </c>
      <c r="J240" s="19">
        <f>'130Озд лаг'!E966</f>
        <v>0</v>
      </c>
      <c r="K240" s="19">
        <f>'130ГПД'!E966</f>
        <v>0</v>
      </c>
      <c r="L240" s="19">
        <f>'140'!E958</f>
        <v>0</v>
      </c>
      <c r="M240" s="19">
        <f>'150'!E948</f>
        <v>0</v>
      </c>
      <c r="N240" s="19">
        <f>'170'!E958</f>
        <v>0</v>
      </c>
    </row>
    <row r="241" spans="1:14" ht="62.4">
      <c r="A241" s="313" t="s">
        <v>278</v>
      </c>
      <c r="B241" s="314" t="s">
        <v>279</v>
      </c>
      <c r="C241" s="314" t="s">
        <v>53</v>
      </c>
      <c r="D241" s="314" t="s">
        <v>55</v>
      </c>
      <c r="E241" s="367">
        <f>SUM(F241:N241)</f>
        <v>0</v>
      </c>
      <c r="F241" s="332">
        <f>'130Платн'!D1056</f>
        <v>0</v>
      </c>
      <c r="G241" s="332">
        <f>'130РПл'!D980</f>
        <v>0</v>
      </c>
      <c r="H241" s="332">
        <f>'130Возм ущ'!D982</f>
        <v>0</v>
      </c>
      <c r="I241" s="332">
        <f>'130Пит сотр'!D982</f>
        <v>0</v>
      </c>
      <c r="J241" s="332">
        <f>'130Озд лаг'!D982</f>
        <v>0</v>
      </c>
      <c r="K241" s="332">
        <f>'130ГПД'!D982</f>
        <v>0</v>
      </c>
      <c r="L241" s="332">
        <f>'140'!D974</f>
        <v>0</v>
      </c>
      <c r="M241" s="332">
        <f>'150'!D964</f>
        <v>0</v>
      </c>
      <c r="N241" s="332">
        <f>'170'!D974</f>
        <v>0</v>
      </c>
    </row>
    <row r="242" spans="1:14" ht="31.2">
      <c r="A242" s="313" t="s">
        <v>280</v>
      </c>
      <c r="B242" s="314" t="s">
        <v>281</v>
      </c>
      <c r="C242" s="314" t="s">
        <v>53</v>
      </c>
      <c r="D242" s="314" t="s">
        <v>55</v>
      </c>
      <c r="E242" s="329">
        <f>SUM(F242:N242)</f>
        <v>0</v>
      </c>
      <c r="F242" s="332">
        <v>0</v>
      </c>
      <c r="G242" s="332">
        <v>0</v>
      </c>
      <c r="H242" s="332">
        <v>0</v>
      </c>
      <c r="I242" s="332">
        <v>0</v>
      </c>
      <c r="J242" s="332">
        <v>0</v>
      </c>
      <c r="K242" s="332">
        <v>0</v>
      </c>
      <c r="L242" s="332">
        <v>0</v>
      </c>
      <c r="M242" s="332">
        <v>0</v>
      </c>
      <c r="N242" s="332">
        <v>0</v>
      </c>
    </row>
    <row r="243" spans="1:14" ht="15.6">
      <c r="A243" s="313" t="s">
        <v>282</v>
      </c>
      <c r="B243" s="314" t="s">
        <v>283</v>
      </c>
      <c r="C243" s="314" t="s">
        <v>53</v>
      </c>
      <c r="D243" s="314" t="s">
        <v>55</v>
      </c>
      <c r="E243" s="329">
        <f>SUM(F243:N243)</f>
        <v>0</v>
      </c>
      <c r="F243" s="332">
        <v>0</v>
      </c>
      <c r="G243" s="332">
        <v>0</v>
      </c>
      <c r="H243" s="332">
        <v>0</v>
      </c>
      <c r="I243" s="332">
        <v>0</v>
      </c>
      <c r="J243" s="332">
        <v>0</v>
      </c>
      <c r="K243" s="332">
        <v>0</v>
      </c>
      <c r="L243" s="332">
        <v>0</v>
      </c>
      <c r="M243" s="332">
        <v>0</v>
      </c>
      <c r="N243" s="332">
        <v>0</v>
      </c>
    </row>
    <row r="244" spans="1:14" ht="31.2">
      <c r="A244" s="316" t="s">
        <v>34</v>
      </c>
      <c r="B244" s="317" t="s">
        <v>284</v>
      </c>
      <c r="C244" s="317" t="s">
        <v>29</v>
      </c>
      <c r="D244" s="317" t="s">
        <v>43</v>
      </c>
      <c r="E244" s="330">
        <f>E245</f>
        <v>0</v>
      </c>
      <c r="F244" s="330">
        <f>F245</f>
        <v>0</v>
      </c>
      <c r="G244" s="372">
        <f t="shared" ref="G244:G245" si="260">G245</f>
        <v>0</v>
      </c>
      <c r="H244" s="372">
        <f t="shared" ref="H244:H245" si="261">H245</f>
        <v>0</v>
      </c>
      <c r="I244" s="372">
        <f t="shared" ref="I244:I245" si="262">I245</f>
        <v>0</v>
      </c>
      <c r="J244" s="372">
        <f t="shared" ref="J244:J245" si="263">J245</f>
        <v>0</v>
      </c>
      <c r="K244" s="372">
        <f t="shared" ref="K244:K245" si="264">K245</f>
        <v>0</v>
      </c>
      <c r="L244" s="372">
        <f t="shared" ref="L244:L245" si="265">L245</f>
        <v>0</v>
      </c>
      <c r="M244" s="372">
        <f t="shared" ref="M244:M245" si="266">M245</f>
        <v>0</v>
      </c>
      <c r="N244" s="372">
        <f t="shared" ref="N244:N245" si="267">N245</f>
        <v>0</v>
      </c>
    </row>
    <row r="245" spans="1:14" ht="62.4">
      <c r="A245" s="303" t="s">
        <v>285</v>
      </c>
      <c r="B245" s="346" t="s">
        <v>286</v>
      </c>
      <c r="C245" s="347" t="s">
        <v>31</v>
      </c>
      <c r="D245" s="347" t="s">
        <v>43</v>
      </c>
      <c r="E245" s="365">
        <f>SUM(F245:N245)</f>
        <v>0</v>
      </c>
      <c r="F245" s="326">
        <f t="shared" ref="F245" si="268">F246</f>
        <v>0</v>
      </c>
      <c r="G245" s="373">
        <f t="shared" si="260"/>
        <v>0</v>
      </c>
      <c r="H245" s="373">
        <f t="shared" si="261"/>
        <v>0</v>
      </c>
      <c r="I245" s="373">
        <f t="shared" si="262"/>
        <v>0</v>
      </c>
      <c r="J245" s="373">
        <f t="shared" si="263"/>
        <v>0</v>
      </c>
      <c r="K245" s="373">
        <f t="shared" si="264"/>
        <v>0</v>
      </c>
      <c r="L245" s="373">
        <f t="shared" si="265"/>
        <v>0</v>
      </c>
      <c r="M245" s="373">
        <f t="shared" si="266"/>
        <v>0</v>
      </c>
      <c r="N245" s="373">
        <f t="shared" si="267"/>
        <v>0</v>
      </c>
    </row>
    <row r="246" spans="1:14" ht="62.4">
      <c r="A246" s="303" t="s">
        <v>287</v>
      </c>
      <c r="B246" s="346" t="s">
        <v>288</v>
      </c>
      <c r="C246" s="347" t="s">
        <v>169</v>
      </c>
      <c r="D246" s="347" t="s">
        <v>633</v>
      </c>
      <c r="E246" s="365">
        <f>SUM(F246:N246)</f>
        <v>0</v>
      </c>
      <c r="F246" s="363">
        <f>'130Платн'!E1067</f>
        <v>0</v>
      </c>
      <c r="G246" s="19">
        <f>'130РПл'!E991</f>
        <v>0</v>
      </c>
      <c r="H246" s="19">
        <f>'130Возм ущ'!E993</f>
        <v>0</v>
      </c>
      <c r="I246" s="19">
        <f>'130Пит сотр'!E993</f>
        <v>0</v>
      </c>
      <c r="J246" s="19">
        <f>'130Озд лаг'!E993</f>
        <v>0</v>
      </c>
      <c r="K246" s="19">
        <f>'130ГПД'!E993</f>
        <v>0</v>
      </c>
      <c r="L246" s="19">
        <f>'140'!E985</f>
        <v>0</v>
      </c>
      <c r="M246" s="19">
        <f>'150'!E975</f>
        <v>0</v>
      </c>
      <c r="N246" s="19">
        <f>'170'!E985</f>
        <v>0</v>
      </c>
    </row>
    <row r="247" spans="1:14" ht="62.4" hidden="1">
      <c r="A247" s="303" t="s">
        <v>289</v>
      </c>
      <c r="B247" s="346" t="s">
        <v>290</v>
      </c>
      <c r="C247" s="347" t="s">
        <v>57</v>
      </c>
      <c r="D247" s="347" t="s">
        <v>43</v>
      </c>
      <c r="E247" s="326"/>
      <c r="F247" s="363"/>
      <c r="G247" s="19"/>
      <c r="H247" s="19"/>
      <c r="I247" s="19"/>
      <c r="J247" s="19"/>
      <c r="K247" s="19"/>
      <c r="L247" s="19"/>
      <c r="M247" s="19"/>
      <c r="N247" s="19"/>
    </row>
    <row r="248" spans="1:14" ht="93.6" hidden="1">
      <c r="A248" s="303" t="s">
        <v>291</v>
      </c>
      <c r="B248" s="346" t="s">
        <v>292</v>
      </c>
      <c r="C248" s="347" t="s">
        <v>293</v>
      </c>
      <c r="D248" s="347" t="s">
        <v>43</v>
      </c>
      <c r="E248" s="326"/>
      <c r="F248" s="363"/>
      <c r="G248" s="19"/>
      <c r="H248" s="19"/>
      <c r="I248" s="19"/>
      <c r="J248" s="19"/>
      <c r="K248" s="19"/>
      <c r="L248" s="19"/>
      <c r="M248" s="19"/>
      <c r="N248" s="19"/>
    </row>
    <row r="249" spans="1:14" ht="31.2" hidden="1">
      <c r="A249" s="303" t="s">
        <v>294</v>
      </c>
      <c r="B249" s="346" t="s">
        <v>295</v>
      </c>
      <c r="C249" s="347" t="s">
        <v>296</v>
      </c>
      <c r="D249" s="347" t="s">
        <v>43</v>
      </c>
      <c r="E249" s="326"/>
      <c r="F249" s="363"/>
      <c r="G249" s="19"/>
      <c r="H249" s="19"/>
      <c r="I249" s="19"/>
      <c r="J249" s="19"/>
      <c r="K249" s="19"/>
      <c r="L249" s="19"/>
      <c r="M249" s="19"/>
      <c r="N249" s="19"/>
    </row>
    <row r="250" spans="1:14" ht="31.2">
      <c r="A250" s="316" t="s">
        <v>297</v>
      </c>
      <c r="B250" s="317" t="s">
        <v>298</v>
      </c>
      <c r="C250" s="317" t="s">
        <v>299</v>
      </c>
      <c r="D250" s="317" t="s">
        <v>43</v>
      </c>
      <c r="E250" s="330">
        <f>E251+E253+E255</f>
        <v>0</v>
      </c>
      <c r="F250" s="330">
        <f t="shared" ref="F250" si="269">F251+F253+F255</f>
        <v>0</v>
      </c>
      <c r="G250" s="372">
        <f t="shared" ref="G250" si="270">G251+G253+G255</f>
        <v>0</v>
      </c>
      <c r="H250" s="372">
        <f t="shared" ref="H250" si="271">H251+H253+H255</f>
        <v>0</v>
      </c>
      <c r="I250" s="372">
        <f t="shared" ref="I250" si="272">I251+I253+I255</f>
        <v>0</v>
      </c>
      <c r="J250" s="372">
        <f t="shared" ref="J250" si="273">J251+J253+J255</f>
        <v>0</v>
      </c>
      <c r="K250" s="372">
        <f t="shared" ref="K250" si="274">K251+K253+K255</f>
        <v>0</v>
      </c>
      <c r="L250" s="372">
        <f t="shared" ref="L250" si="275">L251+L253+L255</f>
        <v>0</v>
      </c>
      <c r="M250" s="372">
        <f t="shared" ref="M250" si="276">M251+M253+M255</f>
        <v>0</v>
      </c>
      <c r="N250" s="372">
        <f t="shared" ref="N250" si="277">N251+N253+N255</f>
        <v>0</v>
      </c>
    </row>
    <row r="251" spans="1:14" ht="31.2">
      <c r="A251" s="313" t="s">
        <v>704</v>
      </c>
      <c r="B251" s="314" t="s">
        <v>301</v>
      </c>
      <c r="C251" s="314" t="s">
        <v>58</v>
      </c>
      <c r="D251" s="314" t="s">
        <v>43</v>
      </c>
      <c r="E251" s="329">
        <f>E252</f>
        <v>0</v>
      </c>
      <c r="F251" s="329">
        <f>F252</f>
        <v>0</v>
      </c>
      <c r="G251" s="332">
        <f t="shared" ref="G251" si="278">G252</f>
        <v>0</v>
      </c>
      <c r="H251" s="332">
        <f t="shared" ref="H251" si="279">H252</f>
        <v>0</v>
      </c>
      <c r="I251" s="332">
        <f t="shared" ref="I251" si="280">I252</f>
        <v>0</v>
      </c>
      <c r="J251" s="332">
        <f t="shared" ref="J251" si="281">J252</f>
        <v>0</v>
      </c>
      <c r="K251" s="332">
        <f t="shared" ref="K251" si="282">K252</f>
        <v>0</v>
      </c>
      <c r="L251" s="332">
        <f t="shared" ref="L251" si="283">L252</f>
        <v>0</v>
      </c>
      <c r="M251" s="332">
        <f t="shared" ref="M251" si="284">M252</f>
        <v>0</v>
      </c>
      <c r="N251" s="332">
        <f t="shared" ref="N251" si="285">N252</f>
        <v>0</v>
      </c>
    </row>
    <row r="252" spans="1:14" ht="15.6">
      <c r="A252" s="303" t="s">
        <v>634</v>
      </c>
      <c r="B252" s="346" t="s">
        <v>43</v>
      </c>
      <c r="C252" s="347" t="s">
        <v>58</v>
      </c>
      <c r="D252" s="347" t="s">
        <v>635</v>
      </c>
      <c r="E252" s="365">
        <f>SUM(F252:N252)</f>
        <v>0</v>
      </c>
      <c r="F252" s="363">
        <f>'130Платн'!E1078+'130Платн'!E1093</f>
        <v>0</v>
      </c>
      <c r="G252" s="19">
        <f>'130РПл'!E1002+'130РПл'!E1017</f>
        <v>0</v>
      </c>
      <c r="H252" s="19">
        <f>'130Возм ущ'!E1004+'130Возм ущ'!E1019</f>
        <v>0</v>
      </c>
      <c r="I252" s="19">
        <f>'130Пит сотр'!E1004+'130Пит сотр'!E1019</f>
        <v>0</v>
      </c>
      <c r="J252" s="19">
        <f>'130Озд лаг'!E1004+'130Озд лаг'!E1019</f>
        <v>0</v>
      </c>
      <c r="K252" s="19">
        <f>'130ГПД'!E1004+'130ГПД'!E1015</f>
        <v>0</v>
      </c>
      <c r="L252" s="19">
        <f>'140'!E996+'140'!E1007</f>
        <v>0</v>
      </c>
      <c r="M252" s="19">
        <f>'150'!E986+'150'!E997</f>
        <v>0</v>
      </c>
      <c r="N252" s="19">
        <f>'170'!E996+'170'!E1007</f>
        <v>0</v>
      </c>
    </row>
    <row r="253" spans="1:14" ht="62.4">
      <c r="A253" s="313" t="s">
        <v>302</v>
      </c>
      <c r="B253" s="314" t="s">
        <v>303</v>
      </c>
      <c r="C253" s="314" t="s">
        <v>59</v>
      </c>
      <c r="D253" s="314" t="s">
        <v>43</v>
      </c>
      <c r="E253" s="329">
        <f>E254</f>
        <v>0</v>
      </c>
      <c r="F253" s="329">
        <f>F254</f>
        <v>0</v>
      </c>
      <c r="G253" s="332">
        <f t="shared" ref="G253" si="286">G254</f>
        <v>0</v>
      </c>
      <c r="H253" s="332">
        <f t="shared" ref="H253" si="287">H254</f>
        <v>0</v>
      </c>
      <c r="I253" s="332">
        <f t="shared" ref="I253" si="288">I254</f>
        <v>0</v>
      </c>
      <c r="J253" s="332">
        <f t="shared" ref="J253" si="289">J254</f>
        <v>0</v>
      </c>
      <c r="K253" s="332">
        <f t="shared" ref="K253" si="290">K254</f>
        <v>0</v>
      </c>
      <c r="L253" s="332">
        <f t="shared" ref="L253" si="291">L254</f>
        <v>0</v>
      </c>
      <c r="M253" s="332">
        <f t="shared" ref="M253" si="292">M254</f>
        <v>0</v>
      </c>
      <c r="N253" s="332">
        <f t="shared" ref="N253" si="293">N254</f>
        <v>0</v>
      </c>
    </row>
    <row r="254" spans="1:14" ht="15.6">
      <c r="A254" s="303" t="s">
        <v>634</v>
      </c>
      <c r="B254" s="346" t="s">
        <v>43</v>
      </c>
      <c r="C254" s="347" t="s">
        <v>59</v>
      </c>
      <c r="D254" s="347" t="s">
        <v>635</v>
      </c>
      <c r="E254" s="365">
        <f>SUM(F254:N254)</f>
        <v>0</v>
      </c>
      <c r="F254" s="363">
        <f>'130Платн'!C1106</f>
        <v>0</v>
      </c>
      <c r="G254" s="19">
        <f>'130РПл'!C1030</f>
        <v>0</v>
      </c>
      <c r="H254" s="19">
        <f>'130Возм ущ'!C1032</f>
        <v>0</v>
      </c>
      <c r="I254" s="19">
        <f>'130Пит сотр'!C1032</f>
        <v>0</v>
      </c>
      <c r="J254" s="19">
        <f>'130Озд лаг'!C1032</f>
        <v>0</v>
      </c>
      <c r="K254" s="19">
        <f>'130ГПД'!C1028</f>
        <v>0</v>
      </c>
      <c r="L254" s="19">
        <f>'140'!C1020</f>
        <v>0</v>
      </c>
      <c r="M254" s="19">
        <f>'150'!C1010</f>
        <v>0</v>
      </c>
      <c r="N254" s="19">
        <f>'170'!C1020</f>
        <v>0</v>
      </c>
    </row>
    <row r="255" spans="1:14" ht="46.8">
      <c r="A255" s="313" t="s">
        <v>304</v>
      </c>
      <c r="B255" s="314" t="s">
        <v>305</v>
      </c>
      <c r="C255" s="314" t="s">
        <v>66</v>
      </c>
      <c r="D255" s="314" t="s">
        <v>43</v>
      </c>
      <c r="E255" s="329">
        <f>E256+E257+E258+E259</f>
        <v>0</v>
      </c>
      <c r="F255" s="329">
        <f t="shared" ref="F255" si="294">F256+F257+F258+F259</f>
        <v>0</v>
      </c>
      <c r="G255" s="332">
        <f t="shared" ref="G255" si="295">G256+G257+G258+G259</f>
        <v>0</v>
      </c>
      <c r="H255" s="332">
        <f t="shared" ref="H255" si="296">H256+H257+H258+H259</f>
        <v>0</v>
      </c>
      <c r="I255" s="332">
        <f t="shared" ref="I255" si="297">I256+I257+I258+I259</f>
        <v>0</v>
      </c>
      <c r="J255" s="332">
        <f t="shared" ref="J255" si="298">J256+J257+J258+J259</f>
        <v>0</v>
      </c>
      <c r="K255" s="332">
        <f t="shared" ref="K255" si="299">K256+K257+K258+K259</f>
        <v>0</v>
      </c>
      <c r="L255" s="332">
        <f t="shared" ref="L255" si="300">L256+L257+L258+L259</f>
        <v>0</v>
      </c>
      <c r="M255" s="332">
        <f t="shared" ref="M255" si="301">M256+M257+M258+M259</f>
        <v>0</v>
      </c>
      <c r="N255" s="332">
        <f t="shared" ref="N255" si="302">N256+N257+N258+N259</f>
        <v>0</v>
      </c>
    </row>
    <row r="256" spans="1:14" ht="15.6">
      <c r="A256" s="303" t="s">
        <v>634</v>
      </c>
      <c r="B256" s="346" t="s">
        <v>43</v>
      </c>
      <c r="C256" s="347" t="s">
        <v>66</v>
      </c>
      <c r="D256" s="347" t="s">
        <v>635</v>
      </c>
      <c r="E256" s="365">
        <f t="shared" ref="E256:E259" si="303">SUM(F256:N256)</f>
        <v>0</v>
      </c>
      <c r="F256" s="363">
        <f>'130Платн'!C1119</f>
        <v>0</v>
      </c>
      <c r="G256" s="19">
        <f>'130РПл'!C1043</f>
        <v>0</v>
      </c>
      <c r="H256" s="19">
        <f>'130Возм ущ'!C1045</f>
        <v>0</v>
      </c>
      <c r="I256" s="19">
        <f>'130Пит сотр'!C1045</f>
        <v>0</v>
      </c>
      <c r="J256" s="19">
        <f>'130Озд лаг'!C1045</f>
        <v>0</v>
      </c>
      <c r="K256" s="19">
        <f>'130ГПД'!C1041</f>
        <v>0</v>
      </c>
      <c r="L256" s="19">
        <f>'140'!C1033</f>
        <v>0</v>
      </c>
      <c r="M256" s="19">
        <f>'150'!C1023</f>
        <v>0</v>
      </c>
      <c r="N256" s="19">
        <f>'170'!C1033</f>
        <v>0</v>
      </c>
    </row>
    <row r="257" spans="1:14" ht="46.8">
      <c r="A257" s="303" t="s">
        <v>636</v>
      </c>
      <c r="B257" s="346" t="s">
        <v>43</v>
      </c>
      <c r="C257" s="347" t="s">
        <v>66</v>
      </c>
      <c r="D257" s="347" t="s">
        <v>637</v>
      </c>
      <c r="E257" s="365">
        <f t="shared" si="303"/>
        <v>0</v>
      </c>
      <c r="F257" s="363">
        <f>'130Платн'!C1130</f>
        <v>0</v>
      </c>
      <c r="G257" s="19">
        <f>'130РПл'!C1054</f>
        <v>0</v>
      </c>
      <c r="H257" s="19">
        <f>'130Возм ущ'!C1056</f>
        <v>0</v>
      </c>
      <c r="I257" s="19">
        <f>'130Пит сотр'!C1056</f>
        <v>0</v>
      </c>
      <c r="J257" s="19">
        <f>'130Озд лаг'!C1056</f>
        <v>0</v>
      </c>
      <c r="K257" s="19">
        <f>'130ГПД'!C1052</f>
        <v>0</v>
      </c>
      <c r="L257" s="19">
        <f>'140'!C1044</f>
        <v>0</v>
      </c>
      <c r="M257" s="19">
        <f>'150'!C1034</f>
        <v>0</v>
      </c>
      <c r="N257" s="19">
        <f>'170'!C1044</f>
        <v>0</v>
      </c>
    </row>
    <row r="258" spans="1:14" ht="46.8">
      <c r="A258" s="303" t="s">
        <v>638</v>
      </c>
      <c r="B258" s="346" t="s">
        <v>43</v>
      </c>
      <c r="C258" s="347" t="s">
        <v>66</v>
      </c>
      <c r="D258" s="347" t="s">
        <v>639</v>
      </c>
      <c r="E258" s="365">
        <f t="shared" si="303"/>
        <v>0</v>
      </c>
      <c r="F258" s="363">
        <f>'130Платн'!C1141</f>
        <v>0</v>
      </c>
      <c r="G258" s="19">
        <f>'130РПл'!C1065</f>
        <v>0</v>
      </c>
      <c r="H258" s="19">
        <f>'130Возм ущ'!C1067</f>
        <v>0</v>
      </c>
      <c r="I258" s="19">
        <f>'130Пит сотр'!C1067</f>
        <v>0</v>
      </c>
      <c r="J258" s="19">
        <f>'130Озд лаг'!C1067</f>
        <v>0</v>
      </c>
      <c r="K258" s="19">
        <f>'130ГПД'!C1063</f>
        <v>0</v>
      </c>
      <c r="L258" s="19">
        <f>'140'!C1055</f>
        <v>0</v>
      </c>
      <c r="M258" s="19">
        <f>'150'!C1045</f>
        <v>0</v>
      </c>
      <c r="N258" s="19">
        <f>'170'!C1055</f>
        <v>0</v>
      </c>
    </row>
    <row r="259" spans="1:14" ht="15.6">
      <c r="A259" s="303" t="s">
        <v>640</v>
      </c>
      <c r="B259" s="346" t="s">
        <v>43</v>
      </c>
      <c r="C259" s="347" t="s">
        <v>66</v>
      </c>
      <c r="D259" s="347" t="s">
        <v>641</v>
      </c>
      <c r="E259" s="365">
        <f t="shared" si="303"/>
        <v>0</v>
      </c>
      <c r="F259" s="363">
        <f>'130Платн'!C1152</f>
        <v>0</v>
      </c>
      <c r="G259" s="19">
        <f>'130РПл'!C1076</f>
        <v>0</v>
      </c>
      <c r="H259" s="19">
        <f>'130Возм ущ'!C1078</f>
        <v>0</v>
      </c>
      <c r="I259" s="19">
        <f>'130Пит сотр'!C1078</f>
        <v>0</v>
      </c>
      <c r="J259" s="19">
        <f>'130Озд лаг'!C1078</f>
        <v>0</v>
      </c>
      <c r="K259" s="19">
        <f>'130ГПД'!C1074</f>
        <v>0</v>
      </c>
      <c r="L259" s="19">
        <f>'140'!C1066</f>
        <v>0</v>
      </c>
      <c r="M259" s="19">
        <f>'150'!C1056</f>
        <v>0</v>
      </c>
      <c r="N259" s="19">
        <f>'170'!C1066</f>
        <v>0</v>
      </c>
    </row>
    <row r="260" spans="1:14" ht="46.8" hidden="1">
      <c r="A260" s="311" t="s">
        <v>306</v>
      </c>
      <c r="B260" s="312" t="s">
        <v>307</v>
      </c>
      <c r="C260" s="312" t="s">
        <v>43</v>
      </c>
      <c r="D260" s="312" t="s">
        <v>43</v>
      </c>
      <c r="E260" s="328">
        <f>E261</f>
        <v>0</v>
      </c>
      <c r="F260" s="328">
        <f t="shared" ref="F260" si="304">F261</f>
        <v>0</v>
      </c>
      <c r="G260" s="371">
        <f t="shared" ref="G260" si="305">G261</f>
        <v>0</v>
      </c>
      <c r="H260" s="371">
        <f t="shared" ref="H260" si="306">H261</f>
        <v>0</v>
      </c>
      <c r="I260" s="371">
        <f t="shared" ref="I260" si="307">I261</f>
        <v>0</v>
      </c>
      <c r="J260" s="371">
        <f t="shared" ref="J260" si="308">J261</f>
        <v>0</v>
      </c>
      <c r="K260" s="371">
        <f t="shared" ref="K260" si="309">K261</f>
        <v>0</v>
      </c>
      <c r="L260" s="371">
        <f t="shared" ref="L260" si="310">L261</f>
        <v>0</v>
      </c>
      <c r="M260" s="371">
        <f t="shared" ref="M260" si="311">M261</f>
        <v>0</v>
      </c>
      <c r="N260" s="371">
        <f t="shared" ref="N260" si="312">N261</f>
        <v>0</v>
      </c>
    </row>
    <row r="261" spans="1:14" ht="46.8" hidden="1">
      <c r="A261" s="303" t="s">
        <v>308</v>
      </c>
      <c r="B261" s="346" t="s">
        <v>309</v>
      </c>
      <c r="C261" s="347" t="s">
        <v>310</v>
      </c>
      <c r="D261" s="347" t="s">
        <v>43</v>
      </c>
      <c r="E261" s="326">
        <f t="shared" ref="E261" si="313">F261+G261</f>
        <v>0</v>
      </c>
      <c r="F261" s="363"/>
      <c r="G261" s="19"/>
      <c r="H261" s="19"/>
      <c r="I261" s="19"/>
      <c r="J261" s="19"/>
      <c r="K261" s="19"/>
      <c r="L261" s="19"/>
      <c r="M261" s="19"/>
      <c r="N261" s="19"/>
    </row>
    <row r="262" spans="1:14" ht="37.5" customHeight="1">
      <c r="A262" s="311" t="s">
        <v>311</v>
      </c>
      <c r="B262" s="312" t="s">
        <v>312</v>
      </c>
      <c r="C262" s="312" t="s">
        <v>43</v>
      </c>
      <c r="D262" s="312" t="s">
        <v>43</v>
      </c>
      <c r="E262" s="328">
        <f>E263</f>
        <v>0</v>
      </c>
      <c r="F262" s="328">
        <f t="shared" ref="F262" si="314">F263</f>
        <v>0</v>
      </c>
      <c r="G262" s="371">
        <f t="shared" ref="G262" si="315">G263</f>
        <v>0</v>
      </c>
      <c r="H262" s="371">
        <f t="shared" ref="H262" si="316">H263</f>
        <v>0</v>
      </c>
      <c r="I262" s="371">
        <f t="shared" ref="I262" si="317">I263</f>
        <v>0</v>
      </c>
      <c r="J262" s="371">
        <f t="shared" ref="J262" si="318">J263</f>
        <v>0</v>
      </c>
      <c r="K262" s="371">
        <f t="shared" ref="K262" si="319">K263</f>
        <v>0</v>
      </c>
      <c r="L262" s="371">
        <f t="shared" ref="L262" si="320">L263</f>
        <v>0</v>
      </c>
      <c r="M262" s="371">
        <f t="shared" ref="M262" si="321">M263</f>
        <v>0</v>
      </c>
      <c r="N262" s="371">
        <f t="shared" ref="N262" si="322">N263</f>
        <v>0</v>
      </c>
    </row>
    <row r="263" spans="1:14" ht="84.75" customHeight="1">
      <c r="A263" s="313" t="s">
        <v>313</v>
      </c>
      <c r="B263" s="314" t="s">
        <v>314</v>
      </c>
      <c r="C263" s="314" t="s">
        <v>173</v>
      </c>
      <c r="D263" s="314" t="s">
        <v>43</v>
      </c>
      <c r="E263" s="329">
        <f>E264+E265</f>
        <v>0</v>
      </c>
      <c r="F263" s="329">
        <f t="shared" ref="F263" si="323">F264+F265</f>
        <v>0</v>
      </c>
      <c r="G263" s="332">
        <f t="shared" ref="G263" si="324">G264+G265</f>
        <v>0</v>
      </c>
      <c r="H263" s="332">
        <f t="shared" ref="H263" si="325">H264+H265</f>
        <v>0</v>
      </c>
      <c r="I263" s="332">
        <f t="shared" ref="I263" si="326">I264+I265</f>
        <v>0</v>
      </c>
      <c r="J263" s="332">
        <f t="shared" ref="J263" si="327">J264+J265</f>
        <v>0</v>
      </c>
      <c r="K263" s="332">
        <f t="shared" ref="K263" si="328">K264+K265</f>
        <v>0</v>
      </c>
      <c r="L263" s="332">
        <f t="shared" ref="L263" si="329">L264+L265</f>
        <v>0</v>
      </c>
      <c r="M263" s="332">
        <f t="shared" ref="M263" si="330">M264+M265</f>
        <v>0</v>
      </c>
      <c r="N263" s="332">
        <f t="shared" ref="N263" si="331">N264+N265</f>
        <v>0</v>
      </c>
    </row>
    <row r="264" spans="1:14" ht="39" customHeight="1">
      <c r="A264" s="303" t="s">
        <v>644</v>
      </c>
      <c r="B264" s="346" t="s">
        <v>43</v>
      </c>
      <c r="C264" s="347" t="s">
        <v>173</v>
      </c>
      <c r="D264" s="347" t="s">
        <v>643</v>
      </c>
      <c r="E264" s="365">
        <f t="shared" ref="E264:E265" si="332">SUM(F264:N264)</f>
        <v>0</v>
      </c>
      <c r="F264" s="363">
        <f>'130Платн'!E1164</f>
        <v>0</v>
      </c>
      <c r="G264" s="19">
        <f>'130РПл'!E1088</f>
        <v>0</v>
      </c>
      <c r="H264" s="19">
        <f>'130Возм ущ'!E1090</f>
        <v>0</v>
      </c>
      <c r="I264" s="19">
        <f>'130Пит сотр'!E1090</f>
        <v>0</v>
      </c>
      <c r="J264" s="19">
        <f>'130Озд лаг'!E1090</f>
        <v>0</v>
      </c>
      <c r="K264" s="19">
        <f>'130ГПД'!E1086</f>
        <v>0</v>
      </c>
      <c r="L264" s="19">
        <f>'140'!E1078</f>
        <v>0</v>
      </c>
      <c r="M264" s="19">
        <f>'150'!E1068</f>
        <v>0</v>
      </c>
      <c r="N264" s="19">
        <f>'170'!E1078</f>
        <v>0</v>
      </c>
    </row>
    <row r="265" spans="1:14" ht="33.75" customHeight="1">
      <c r="A265" s="303" t="s">
        <v>645</v>
      </c>
      <c r="B265" s="346" t="s">
        <v>43</v>
      </c>
      <c r="C265" s="347" t="s">
        <v>173</v>
      </c>
      <c r="D265" s="347" t="s">
        <v>642</v>
      </c>
      <c r="E265" s="365">
        <f t="shared" si="332"/>
        <v>0</v>
      </c>
      <c r="F265" s="363">
        <f>'130Платн'!E1173</f>
        <v>0</v>
      </c>
      <c r="G265" s="19">
        <f>'130РПл'!E1097</f>
        <v>0</v>
      </c>
      <c r="H265" s="19">
        <f>'130Возм ущ'!E1099</f>
        <v>0</v>
      </c>
      <c r="I265" s="19">
        <f>'130Пит сотр'!E1099</f>
        <v>0</v>
      </c>
      <c r="J265" s="19">
        <f>'130Озд лаг'!E1099</f>
        <v>0</v>
      </c>
      <c r="K265" s="19">
        <f>'130ГПД'!E1095</f>
        <v>0</v>
      </c>
      <c r="L265" s="19">
        <f>'140'!E1087</f>
        <v>0</v>
      </c>
      <c r="M265" s="19">
        <f>'150'!E1077</f>
        <v>0</v>
      </c>
      <c r="N265" s="19">
        <f>'170'!E1087</f>
        <v>0</v>
      </c>
    </row>
    <row r="266" spans="1:14" ht="31.2">
      <c r="A266" s="311" t="s">
        <v>315</v>
      </c>
      <c r="B266" s="312" t="s">
        <v>316</v>
      </c>
      <c r="C266" s="312" t="s">
        <v>43</v>
      </c>
      <c r="D266" s="312" t="s">
        <v>43</v>
      </c>
      <c r="E266" s="328">
        <f>E298+E269+E274+E290</f>
        <v>0</v>
      </c>
      <c r="F266" s="328">
        <f t="shared" ref="F266:N266" si="333">F298+F269+F274+F290</f>
        <v>0</v>
      </c>
      <c r="G266" s="328">
        <f t="shared" si="333"/>
        <v>0</v>
      </c>
      <c r="H266" s="328">
        <f t="shared" si="333"/>
        <v>0</v>
      </c>
      <c r="I266" s="328">
        <f t="shared" si="333"/>
        <v>0</v>
      </c>
      <c r="J266" s="328">
        <f t="shared" si="333"/>
        <v>0</v>
      </c>
      <c r="K266" s="328">
        <f t="shared" si="333"/>
        <v>0</v>
      </c>
      <c r="L266" s="328">
        <f t="shared" si="333"/>
        <v>0</v>
      </c>
      <c r="M266" s="328">
        <f t="shared" si="333"/>
        <v>0</v>
      </c>
      <c r="N266" s="328">
        <f t="shared" si="333"/>
        <v>0</v>
      </c>
    </row>
    <row r="267" spans="1:14" ht="46.8" hidden="1">
      <c r="A267" s="303" t="s">
        <v>317</v>
      </c>
      <c r="B267" s="346" t="s">
        <v>318</v>
      </c>
      <c r="C267" s="347" t="s">
        <v>319</v>
      </c>
      <c r="D267" s="347" t="s">
        <v>43</v>
      </c>
      <c r="E267" s="326">
        <f t="shared" ref="E267:E268" si="334">F267+G267</f>
        <v>0</v>
      </c>
      <c r="F267" s="363"/>
      <c r="G267" s="19"/>
      <c r="H267" s="19"/>
      <c r="I267" s="19"/>
      <c r="J267" s="19"/>
      <c r="K267" s="19"/>
      <c r="L267" s="19"/>
      <c r="M267" s="19"/>
      <c r="N267" s="19"/>
    </row>
    <row r="268" spans="1:14" ht="46.8" hidden="1">
      <c r="A268" s="303" t="s">
        <v>320</v>
      </c>
      <c r="B268" s="346" t="s">
        <v>321</v>
      </c>
      <c r="C268" s="347" t="s">
        <v>185</v>
      </c>
      <c r="D268" s="347" t="s">
        <v>43</v>
      </c>
      <c r="E268" s="326">
        <f t="shared" si="334"/>
        <v>0</v>
      </c>
      <c r="F268" s="363"/>
      <c r="G268" s="19"/>
      <c r="H268" s="19"/>
      <c r="I268" s="19"/>
      <c r="J268" s="19"/>
      <c r="K268" s="19"/>
      <c r="L268" s="19"/>
      <c r="M268" s="19"/>
      <c r="N268" s="19"/>
    </row>
    <row r="269" spans="1:14" ht="46.8">
      <c r="A269" s="313" t="s">
        <v>322</v>
      </c>
      <c r="B269" s="314" t="s">
        <v>323</v>
      </c>
      <c r="C269" s="314" t="s">
        <v>160</v>
      </c>
      <c r="D269" s="314" t="s">
        <v>43</v>
      </c>
      <c r="E269" s="329">
        <f>E270+E271+E272+E273</f>
        <v>0</v>
      </c>
      <c r="F269" s="329">
        <f t="shared" ref="F269" si="335">F270+F271+F272+F273</f>
        <v>0</v>
      </c>
      <c r="G269" s="332">
        <f t="shared" ref="G269" si="336">G270+G271+G272+G273</f>
        <v>0</v>
      </c>
      <c r="H269" s="332">
        <f t="shared" ref="H269" si="337">H270+H271+H272+H273</f>
        <v>0</v>
      </c>
      <c r="I269" s="332">
        <f t="shared" ref="I269" si="338">I270+I271+I272+I273</f>
        <v>0</v>
      </c>
      <c r="J269" s="332">
        <f t="shared" ref="J269" si="339">J270+J271+J272+J273</f>
        <v>0</v>
      </c>
      <c r="K269" s="332">
        <f t="shared" ref="K269" si="340">K270+K271+K272+K273</f>
        <v>0</v>
      </c>
      <c r="L269" s="332">
        <f t="shared" ref="L269" si="341">L270+L271+L272+L273</f>
        <v>0</v>
      </c>
      <c r="M269" s="332">
        <f t="shared" ref="M269" si="342">M270+M271+M272+M273</f>
        <v>0</v>
      </c>
      <c r="N269" s="332">
        <f t="shared" ref="N269" si="343">N270+N271+N272+N273</f>
        <v>0</v>
      </c>
    </row>
    <row r="270" spans="1:14" ht="23.25" customHeight="1">
      <c r="A270" s="302" t="s">
        <v>646</v>
      </c>
      <c r="B270" s="346" t="s">
        <v>43</v>
      </c>
      <c r="C270" s="347" t="s">
        <v>160</v>
      </c>
      <c r="D270" s="347" t="s">
        <v>647</v>
      </c>
      <c r="E270" s="365">
        <f t="shared" ref="E270:E273" si="344">SUM(F270:N270)</f>
        <v>0</v>
      </c>
      <c r="F270" s="363">
        <f>'130Платн'!E1185</f>
        <v>0</v>
      </c>
      <c r="G270" s="19">
        <f>'130РПл'!E1109</f>
        <v>0</v>
      </c>
      <c r="H270" s="19">
        <f>'130Возм ущ'!E1111</f>
        <v>0</v>
      </c>
      <c r="I270" s="19">
        <f>'130Пит сотр'!E1111</f>
        <v>0</v>
      </c>
      <c r="J270" s="19">
        <f>'130Озд лаг'!E1111</f>
        <v>0</v>
      </c>
      <c r="K270" s="19">
        <f>'130ГПД'!E1107</f>
        <v>0</v>
      </c>
      <c r="L270" s="19">
        <f>'140'!E1099</f>
        <v>0</v>
      </c>
      <c r="M270" s="19">
        <f>'150'!E1089</f>
        <v>0</v>
      </c>
      <c r="N270" s="19">
        <f>'170'!E1099</f>
        <v>0</v>
      </c>
    </row>
    <row r="271" spans="1:14" ht="21" customHeight="1">
      <c r="A271" s="303" t="s">
        <v>39</v>
      </c>
      <c r="B271" s="346" t="s">
        <v>43</v>
      </c>
      <c r="C271" s="347" t="s">
        <v>160</v>
      </c>
      <c r="D271" s="347" t="s">
        <v>56</v>
      </c>
      <c r="E271" s="365">
        <f t="shared" si="344"/>
        <v>0</v>
      </c>
      <c r="F271" s="363">
        <f>'130Платн'!D1194</f>
        <v>0</v>
      </c>
      <c r="G271" s="19">
        <f>'130РПл'!D1118</f>
        <v>0</v>
      </c>
      <c r="H271" s="19">
        <f>'130Возм ущ'!D1120</f>
        <v>0</v>
      </c>
      <c r="I271" s="19">
        <f>'130Пит сотр'!D1120</f>
        <v>0</v>
      </c>
      <c r="J271" s="19">
        <f>'130Озд лаг'!D1120</f>
        <v>0</v>
      </c>
      <c r="K271" s="19">
        <f>'130ГПД'!D1116</f>
        <v>0</v>
      </c>
      <c r="L271" s="19">
        <f>'140'!D1108</f>
        <v>0</v>
      </c>
      <c r="M271" s="19">
        <f>'150'!D1098</f>
        <v>0</v>
      </c>
      <c r="N271" s="19">
        <f>'170'!D1108</f>
        <v>0</v>
      </c>
    </row>
    <row r="272" spans="1:14" ht="31.2">
      <c r="A272" s="303" t="s">
        <v>179</v>
      </c>
      <c r="B272" s="346" t="s">
        <v>43</v>
      </c>
      <c r="C272" s="347" t="s">
        <v>160</v>
      </c>
      <c r="D272" s="347" t="s">
        <v>648</v>
      </c>
      <c r="E272" s="365">
        <f t="shared" si="344"/>
        <v>0</v>
      </c>
      <c r="F272" s="363">
        <f>'130Платн'!D1203</f>
        <v>0</v>
      </c>
      <c r="G272" s="19">
        <f>'130РПл'!D1127</f>
        <v>0</v>
      </c>
      <c r="H272" s="19">
        <f>'130Возм ущ'!D1129</f>
        <v>0</v>
      </c>
      <c r="I272" s="19">
        <f>'130Пит сотр'!D1129</f>
        <v>0</v>
      </c>
      <c r="J272" s="19">
        <f>'130Озд лаг'!D1129</f>
        <v>0</v>
      </c>
      <c r="K272" s="19">
        <f>'130ГПД'!D1125</f>
        <v>0</v>
      </c>
      <c r="L272" s="19">
        <f>'140'!D1117</f>
        <v>0</v>
      </c>
      <c r="M272" s="19">
        <f>'150'!D1107</f>
        <v>0</v>
      </c>
      <c r="N272" s="19">
        <f>'170'!D1117</f>
        <v>0</v>
      </c>
    </row>
    <row r="273" spans="1:14" ht="31.2">
      <c r="A273" s="303" t="s">
        <v>650</v>
      </c>
      <c r="B273" s="346" t="s">
        <v>43</v>
      </c>
      <c r="C273" s="347" t="s">
        <v>160</v>
      </c>
      <c r="D273" s="347" t="s">
        <v>649</v>
      </c>
      <c r="E273" s="365">
        <f t="shared" si="344"/>
        <v>0</v>
      </c>
      <c r="F273" s="363">
        <f>'130Платн'!F1212</f>
        <v>0</v>
      </c>
      <c r="G273" s="19">
        <f>'130РПл'!F1136</f>
        <v>0</v>
      </c>
      <c r="H273" s="19">
        <f>'130Возм ущ'!F1138</f>
        <v>0</v>
      </c>
      <c r="I273" s="19">
        <f>'130Пит сотр'!F1138</f>
        <v>0</v>
      </c>
      <c r="J273" s="19">
        <f>'130Озд лаг'!F1138</f>
        <v>0</v>
      </c>
      <c r="K273" s="19">
        <f>'130ГПД'!F1134</f>
        <v>0</v>
      </c>
      <c r="L273" s="19">
        <f>'140'!F1126</f>
        <v>0</v>
      </c>
      <c r="M273" s="19">
        <f>'150'!F1116</f>
        <v>0</v>
      </c>
      <c r="N273" s="19">
        <f>'170'!F1126</f>
        <v>0</v>
      </c>
    </row>
    <row r="274" spans="1:14" ht="40.5" customHeight="1">
      <c r="A274" s="313" t="s">
        <v>324</v>
      </c>
      <c r="B274" s="314" t="s">
        <v>325</v>
      </c>
      <c r="C274" s="314" t="s">
        <v>159</v>
      </c>
      <c r="D274" s="314" t="s">
        <v>43</v>
      </c>
      <c r="E274" s="329">
        <f>SUM(E275:E289)</f>
        <v>0</v>
      </c>
      <c r="F274" s="329">
        <f t="shared" ref="F274" si="345">SUM(F275:F289)</f>
        <v>0</v>
      </c>
      <c r="G274" s="332">
        <f t="shared" ref="G274" si="346">SUM(G275:G289)</f>
        <v>0</v>
      </c>
      <c r="H274" s="332">
        <f t="shared" ref="H274" si="347">SUM(H275:H289)</f>
        <v>0</v>
      </c>
      <c r="I274" s="332">
        <f t="shared" ref="I274" si="348">SUM(I275:I289)</f>
        <v>0</v>
      </c>
      <c r="J274" s="332">
        <f t="shared" ref="J274" si="349">SUM(J275:J289)</f>
        <v>0</v>
      </c>
      <c r="K274" s="332">
        <f t="shared" ref="K274" si="350">SUM(K275:K289)</f>
        <v>0</v>
      </c>
      <c r="L274" s="332">
        <f t="shared" ref="L274" si="351">SUM(L275:L289)</f>
        <v>0</v>
      </c>
      <c r="M274" s="332">
        <f t="shared" ref="M274" si="352">SUM(M275:M289)</f>
        <v>0</v>
      </c>
      <c r="N274" s="332">
        <f t="shared" ref="N274" si="353">SUM(N275:N289)</f>
        <v>0</v>
      </c>
    </row>
    <row r="275" spans="1:14" ht="15.6">
      <c r="A275" s="302" t="s">
        <v>38</v>
      </c>
      <c r="B275" s="346" t="s">
        <v>43</v>
      </c>
      <c r="C275" s="347" t="s">
        <v>159</v>
      </c>
      <c r="D275" s="347" t="s">
        <v>62</v>
      </c>
      <c r="E275" s="365">
        <f t="shared" ref="E275:E289" si="354">SUM(F275:N275)</f>
        <v>0</v>
      </c>
      <c r="F275" s="363">
        <f>'130Платн'!F1227</f>
        <v>0</v>
      </c>
      <c r="G275" s="19">
        <f>'130РПл'!F1151</f>
        <v>0</v>
      </c>
      <c r="H275" s="19">
        <f>'130Возм ущ'!F1153</f>
        <v>0</v>
      </c>
      <c r="I275" s="19">
        <f>'130Пит сотр'!F1153</f>
        <v>0</v>
      </c>
      <c r="J275" s="19">
        <f>'130Озд лаг'!F1153</f>
        <v>0</v>
      </c>
      <c r="K275" s="19">
        <f>'130ГПД'!F1149</f>
        <v>0</v>
      </c>
      <c r="L275" s="19">
        <f>'140'!F1141</f>
        <v>0</v>
      </c>
      <c r="M275" s="19">
        <f>'150'!F1131</f>
        <v>0</v>
      </c>
      <c r="N275" s="19">
        <f>'170'!F1141</f>
        <v>0</v>
      </c>
    </row>
    <row r="276" spans="1:14" ht="15.6">
      <c r="A276" s="303" t="s">
        <v>651</v>
      </c>
      <c r="B276" s="346" t="s">
        <v>43</v>
      </c>
      <c r="C276" s="347" t="s">
        <v>159</v>
      </c>
      <c r="D276" s="347" t="s">
        <v>63</v>
      </c>
      <c r="E276" s="365">
        <f t="shared" si="354"/>
        <v>0</v>
      </c>
      <c r="F276" s="363">
        <f>'130Платн'!F1235</f>
        <v>0</v>
      </c>
      <c r="G276" s="19">
        <f>'130РПл'!F1159</f>
        <v>0</v>
      </c>
      <c r="H276" s="19">
        <f>'130Возм ущ'!F1161</f>
        <v>0</v>
      </c>
      <c r="I276" s="19">
        <f>'130Пит сотр'!F1161</f>
        <v>0</v>
      </c>
      <c r="J276" s="19">
        <f>'130Озд лаг'!F1161</f>
        <v>0</v>
      </c>
      <c r="K276" s="19">
        <f>'130ГПД'!F1157</f>
        <v>0</v>
      </c>
      <c r="L276" s="19">
        <f>'140'!F1149</f>
        <v>0</v>
      </c>
      <c r="M276" s="19">
        <f>'150'!F1139</f>
        <v>0</v>
      </c>
      <c r="N276" s="19">
        <f>'170'!F1149</f>
        <v>0</v>
      </c>
    </row>
    <row r="277" spans="1:14" ht="15.6">
      <c r="A277" s="303" t="s">
        <v>652</v>
      </c>
      <c r="B277" s="346" t="s">
        <v>43</v>
      </c>
      <c r="C277" s="347" t="s">
        <v>159</v>
      </c>
      <c r="D277" s="347" t="s">
        <v>653</v>
      </c>
      <c r="E277" s="365">
        <f t="shared" si="354"/>
        <v>0</v>
      </c>
      <c r="F277" s="363">
        <f>'130Платн'!F1246</f>
        <v>0</v>
      </c>
      <c r="G277" s="19">
        <f>'130РПл'!F1170</f>
        <v>0</v>
      </c>
      <c r="H277" s="19">
        <f>'130Возм ущ'!F1172</f>
        <v>0</v>
      </c>
      <c r="I277" s="19">
        <f>'130Пит сотр'!F1172</f>
        <v>0</v>
      </c>
      <c r="J277" s="19">
        <f>'130Озд лаг'!F1172</f>
        <v>0</v>
      </c>
      <c r="K277" s="19">
        <f>'130ГПД'!F1168</f>
        <v>0</v>
      </c>
      <c r="L277" s="19">
        <f>'140'!F1160</f>
        <v>0</v>
      </c>
      <c r="M277" s="19">
        <f>'150'!F1150</f>
        <v>0</v>
      </c>
      <c r="N277" s="19">
        <f>'170'!F1160</f>
        <v>0</v>
      </c>
    </row>
    <row r="278" spans="1:14" ht="15.6">
      <c r="A278" s="302" t="s">
        <v>646</v>
      </c>
      <c r="B278" s="346" t="s">
        <v>43</v>
      </c>
      <c r="C278" s="347" t="s">
        <v>159</v>
      </c>
      <c r="D278" s="347" t="s">
        <v>647</v>
      </c>
      <c r="E278" s="365">
        <f t="shared" si="354"/>
        <v>0</v>
      </c>
      <c r="F278" s="363">
        <f>'130Платн'!E1256</f>
        <v>0</v>
      </c>
      <c r="G278" s="19">
        <f>'130РПл'!E1180</f>
        <v>0</v>
      </c>
      <c r="H278" s="19">
        <f>'130Возм ущ'!E1182</f>
        <v>0</v>
      </c>
      <c r="I278" s="19">
        <f>'130Пит сотр'!E1182</f>
        <v>0</v>
      </c>
      <c r="J278" s="19">
        <f>'130Озд лаг'!E1182</f>
        <v>0</v>
      </c>
      <c r="K278" s="19">
        <f>'130ГПД'!E1178</f>
        <v>0</v>
      </c>
      <c r="L278" s="19">
        <f>'140'!E1170</f>
        <v>0</v>
      </c>
      <c r="M278" s="19">
        <f>'150'!E1160</f>
        <v>0</v>
      </c>
      <c r="N278" s="19">
        <f>'170'!E1170</f>
        <v>0</v>
      </c>
    </row>
    <row r="279" spans="1:14" ht="15.6">
      <c r="A279" s="303" t="s">
        <v>39</v>
      </c>
      <c r="B279" s="346" t="s">
        <v>43</v>
      </c>
      <c r="C279" s="347" t="s">
        <v>159</v>
      </c>
      <c r="D279" s="347" t="s">
        <v>56</v>
      </c>
      <c r="E279" s="365">
        <f t="shared" si="354"/>
        <v>0</v>
      </c>
      <c r="F279" s="363">
        <f>'130Платн'!D1267</f>
        <v>0</v>
      </c>
      <c r="G279" s="19">
        <f>'130РПл'!D1191</f>
        <v>0</v>
      </c>
      <c r="H279" s="19">
        <f>'130Возм ущ'!D1193</f>
        <v>0</v>
      </c>
      <c r="I279" s="19">
        <f>'130Пит сотр'!D1193</f>
        <v>0</v>
      </c>
      <c r="J279" s="19">
        <f>'130Озд лаг'!D1193</f>
        <v>0</v>
      </c>
      <c r="K279" s="19">
        <f>'130ГПД'!D1189</f>
        <v>0</v>
      </c>
      <c r="L279" s="19">
        <f>'140'!D1181</f>
        <v>0</v>
      </c>
      <c r="M279" s="19">
        <f>'150'!D1171</f>
        <v>0</v>
      </c>
      <c r="N279" s="19">
        <f>'170'!D1181</f>
        <v>0</v>
      </c>
    </row>
    <row r="280" spans="1:14" ht="15.6">
      <c r="A280" s="303" t="s">
        <v>178</v>
      </c>
      <c r="B280" s="346" t="s">
        <v>43</v>
      </c>
      <c r="C280" s="347" t="s">
        <v>159</v>
      </c>
      <c r="D280" s="347" t="s">
        <v>654</v>
      </c>
      <c r="E280" s="365">
        <f t="shared" si="354"/>
        <v>0</v>
      </c>
      <c r="F280" s="363">
        <f>'130Платн'!D1278</f>
        <v>0</v>
      </c>
      <c r="G280" s="19">
        <f>'130РПл'!D1202</f>
        <v>0</v>
      </c>
      <c r="H280" s="19">
        <f>'130Возм ущ'!D1204</f>
        <v>0</v>
      </c>
      <c r="I280" s="19">
        <f>'130Пит сотр'!D1204</f>
        <v>0</v>
      </c>
      <c r="J280" s="19">
        <f>'130Озд лаг'!D1204</f>
        <v>0</v>
      </c>
      <c r="K280" s="19">
        <f>'130ГПД'!D1200</f>
        <v>0</v>
      </c>
      <c r="L280" s="19">
        <f>'140'!D1192</f>
        <v>0</v>
      </c>
      <c r="M280" s="19">
        <f>'150'!D1182</f>
        <v>0</v>
      </c>
      <c r="N280" s="19">
        <f>'170'!D1192</f>
        <v>0</v>
      </c>
    </row>
    <row r="281" spans="1:14" ht="15.6">
      <c r="A281" s="303" t="s">
        <v>655</v>
      </c>
      <c r="B281" s="346" t="s">
        <v>43</v>
      </c>
      <c r="C281" s="347" t="s">
        <v>159</v>
      </c>
      <c r="D281" s="347" t="s">
        <v>30</v>
      </c>
      <c r="E281" s="365">
        <f t="shared" si="354"/>
        <v>0</v>
      </c>
      <c r="F281" s="363">
        <f>'130Платн'!E1288</f>
        <v>0</v>
      </c>
      <c r="G281" s="19">
        <f>'130РПл'!E1212</f>
        <v>0</v>
      </c>
      <c r="H281" s="19">
        <f>'130Возм ущ'!E1214</f>
        <v>0</v>
      </c>
      <c r="I281" s="19">
        <f>'130Пит сотр'!E1214</f>
        <v>0</v>
      </c>
      <c r="J281" s="19">
        <f>'130Озд лаг'!E1214</f>
        <v>0</v>
      </c>
      <c r="K281" s="19">
        <f>'130ГПД'!E1210</f>
        <v>0</v>
      </c>
      <c r="L281" s="19">
        <f>'140'!E1202</f>
        <v>0</v>
      </c>
      <c r="M281" s="19">
        <f>'150'!E1192</f>
        <v>0</v>
      </c>
      <c r="N281" s="19">
        <f>'170'!E1202</f>
        <v>0</v>
      </c>
    </row>
    <row r="282" spans="1:14" ht="46.8">
      <c r="A282" s="303" t="s">
        <v>656</v>
      </c>
      <c r="B282" s="346" t="s">
        <v>43</v>
      </c>
      <c r="C282" s="347" t="s">
        <v>159</v>
      </c>
      <c r="D282" s="347" t="s">
        <v>657</v>
      </c>
      <c r="E282" s="365">
        <f t="shared" si="354"/>
        <v>0</v>
      </c>
      <c r="F282" s="363">
        <f>'130Платн'!F1298</f>
        <v>0</v>
      </c>
      <c r="G282" s="19">
        <f>'130РПл'!F1222</f>
        <v>0</v>
      </c>
      <c r="H282" s="19">
        <f>'130Возм ущ'!F1224</f>
        <v>0</v>
      </c>
      <c r="I282" s="19">
        <f>'130Пит сотр'!F1224</f>
        <v>0</v>
      </c>
      <c r="J282" s="19">
        <f>'130Озд лаг'!F1224</f>
        <v>0</v>
      </c>
      <c r="K282" s="19">
        <f>'130ГПД'!F1220</f>
        <v>0</v>
      </c>
      <c r="L282" s="19">
        <f>'140'!F1212</f>
        <v>0</v>
      </c>
      <c r="M282" s="19">
        <f>'150'!F1202</f>
        <v>0</v>
      </c>
      <c r="N282" s="19">
        <f>'170'!F1212</f>
        <v>0</v>
      </c>
    </row>
    <row r="283" spans="1:14" ht="15.6">
      <c r="A283" s="318" t="s">
        <v>180</v>
      </c>
      <c r="B283" s="346" t="s">
        <v>43</v>
      </c>
      <c r="C283" s="347" t="s">
        <v>159</v>
      </c>
      <c r="D283" s="347" t="s">
        <v>184</v>
      </c>
      <c r="E283" s="365">
        <f t="shared" si="354"/>
        <v>0</v>
      </c>
      <c r="F283" s="363">
        <f>'130Платн'!F1308</f>
        <v>0</v>
      </c>
      <c r="G283" s="19">
        <f>'130РПл'!F1232</f>
        <v>0</v>
      </c>
      <c r="H283" s="19">
        <f>'130Возм ущ'!F1234</f>
        <v>0</v>
      </c>
      <c r="I283" s="19">
        <f>'130Пит сотр'!F1234</f>
        <v>0</v>
      </c>
      <c r="J283" s="19">
        <f>'130Озд лаг'!F1234</f>
        <v>0</v>
      </c>
      <c r="K283" s="19">
        <f>'130ГПД'!F1230</f>
        <v>0</v>
      </c>
      <c r="L283" s="19">
        <f>'140'!F1222</f>
        <v>0</v>
      </c>
      <c r="M283" s="19">
        <f>'150'!F1212</f>
        <v>0</v>
      </c>
      <c r="N283" s="19">
        <f>'170'!F1222</f>
        <v>0</v>
      </c>
    </row>
    <row r="284" spans="1:14" ht="31.2">
      <c r="A284" s="318" t="s">
        <v>181</v>
      </c>
      <c r="B284" s="346" t="s">
        <v>43</v>
      </c>
      <c r="C284" s="347" t="s">
        <v>159</v>
      </c>
      <c r="D284" s="347" t="s">
        <v>658</v>
      </c>
      <c r="E284" s="365">
        <f t="shared" si="354"/>
        <v>0</v>
      </c>
      <c r="F284" s="363">
        <f>'130Платн'!F1318</f>
        <v>0</v>
      </c>
      <c r="G284" s="19">
        <f>'130РПл'!F1242</f>
        <v>0</v>
      </c>
      <c r="H284" s="19">
        <f>'130Возм ущ'!F1244</f>
        <v>0</v>
      </c>
      <c r="I284" s="19">
        <f>'130Пит сотр'!F1244</f>
        <v>0</v>
      </c>
      <c r="J284" s="19">
        <f>'130Озд лаг'!F1244</f>
        <v>0</v>
      </c>
      <c r="K284" s="19">
        <f>'130ГПД'!F1240</f>
        <v>0</v>
      </c>
      <c r="L284" s="19">
        <f>'140'!F1232</f>
        <v>0</v>
      </c>
      <c r="M284" s="19">
        <f>'150'!F1222</f>
        <v>0</v>
      </c>
      <c r="N284" s="19">
        <f>'170'!F1232</f>
        <v>0</v>
      </c>
    </row>
    <row r="285" spans="1:14" ht="31.2">
      <c r="A285" s="318" t="s">
        <v>182</v>
      </c>
      <c r="B285" s="346" t="s">
        <v>43</v>
      </c>
      <c r="C285" s="347" t="s">
        <v>159</v>
      </c>
      <c r="D285" s="347" t="s">
        <v>659</v>
      </c>
      <c r="E285" s="365">
        <f t="shared" si="354"/>
        <v>0</v>
      </c>
      <c r="F285" s="363">
        <f>'130Платн'!F1328</f>
        <v>0</v>
      </c>
      <c r="G285" s="19">
        <f>'130РПл'!F1252</f>
        <v>0</v>
      </c>
      <c r="H285" s="19">
        <f>'130Возм ущ'!F1254</f>
        <v>0</v>
      </c>
      <c r="I285" s="19">
        <f>'130Пит сотр'!F1254</f>
        <v>0</v>
      </c>
      <c r="J285" s="19">
        <f>'130Озд лаг'!F1254</f>
        <v>0</v>
      </c>
      <c r="K285" s="19">
        <f>'130ГПД'!F1250</f>
        <v>0</v>
      </c>
      <c r="L285" s="19">
        <f>'140'!F1242</f>
        <v>0</v>
      </c>
      <c r="M285" s="19">
        <f>'150'!F1232</f>
        <v>0</v>
      </c>
      <c r="N285" s="19">
        <f>'170'!F1242</f>
        <v>0</v>
      </c>
    </row>
    <row r="286" spans="1:14" ht="15.6">
      <c r="A286" s="318" t="s">
        <v>183</v>
      </c>
      <c r="B286" s="346" t="s">
        <v>43</v>
      </c>
      <c r="C286" s="347" t="s">
        <v>159</v>
      </c>
      <c r="D286" s="347" t="s">
        <v>660</v>
      </c>
      <c r="E286" s="365">
        <f t="shared" si="354"/>
        <v>0</v>
      </c>
      <c r="F286" s="363">
        <f>'130Платн'!F1338</f>
        <v>0</v>
      </c>
      <c r="G286" s="19">
        <f>'130РПл'!F1262</f>
        <v>0</v>
      </c>
      <c r="H286" s="19">
        <f>'130Возм ущ'!F1264</f>
        <v>0</v>
      </c>
      <c r="I286" s="19">
        <f>'130Пит сотр'!F1264</f>
        <v>0</v>
      </c>
      <c r="J286" s="19">
        <f>'130Озд лаг'!F1264</f>
        <v>0</v>
      </c>
      <c r="K286" s="19">
        <f>'130ГПД'!F1260</f>
        <v>0</v>
      </c>
      <c r="L286" s="19">
        <f>'140'!F1252</f>
        <v>0</v>
      </c>
      <c r="M286" s="19">
        <f>'150'!F1242</f>
        <v>0</v>
      </c>
      <c r="N286" s="19">
        <f>'170'!F1252</f>
        <v>0</v>
      </c>
    </row>
    <row r="287" spans="1:14" ht="31.2">
      <c r="A287" s="318" t="s">
        <v>661</v>
      </c>
      <c r="B287" s="346" t="s">
        <v>43</v>
      </c>
      <c r="C287" s="347" t="s">
        <v>159</v>
      </c>
      <c r="D287" s="347" t="s">
        <v>662</v>
      </c>
      <c r="E287" s="365">
        <f t="shared" si="354"/>
        <v>0</v>
      </c>
      <c r="F287" s="363">
        <f>'130Платн'!F1348</f>
        <v>0</v>
      </c>
      <c r="G287" s="19">
        <f>'130РПл'!F1272</f>
        <v>0</v>
      </c>
      <c r="H287" s="19">
        <f>'130Возм ущ'!F1274</f>
        <v>0</v>
      </c>
      <c r="I287" s="19">
        <f>'130Пит сотр'!F1274</f>
        <v>0</v>
      </c>
      <c r="J287" s="19">
        <f>'130Озд лаг'!F1274</f>
        <v>0</v>
      </c>
      <c r="K287" s="19">
        <f>'130ГПД'!F1270</f>
        <v>0</v>
      </c>
      <c r="L287" s="19">
        <f>'140'!F1262</f>
        <v>0</v>
      </c>
      <c r="M287" s="19">
        <f>'150'!F1252</f>
        <v>0</v>
      </c>
      <c r="N287" s="19">
        <f>'170'!F1262</f>
        <v>0</v>
      </c>
    </row>
    <row r="288" spans="1:14" ht="46.8">
      <c r="A288" s="318" t="s">
        <v>663</v>
      </c>
      <c r="B288" s="346" t="s">
        <v>43</v>
      </c>
      <c r="C288" s="347" t="s">
        <v>159</v>
      </c>
      <c r="D288" s="347" t="s">
        <v>664</v>
      </c>
      <c r="E288" s="365">
        <f t="shared" si="354"/>
        <v>0</v>
      </c>
      <c r="F288" s="363">
        <f>'130Платн'!E1358</f>
        <v>0</v>
      </c>
      <c r="G288" s="19">
        <f>'130РПл'!E1282</f>
        <v>0</v>
      </c>
      <c r="H288" s="19">
        <f>'130Возм ущ'!E1284</f>
        <v>0</v>
      </c>
      <c r="I288" s="19">
        <f>'130Пит сотр'!E1284</f>
        <v>0</v>
      </c>
      <c r="J288" s="19">
        <f>'130Озд лаг'!E1284</f>
        <v>0</v>
      </c>
      <c r="K288" s="19">
        <f>'130ГПД'!E1280</f>
        <v>0</v>
      </c>
      <c r="L288" s="19">
        <f>'140'!E1272</f>
        <v>0</v>
      </c>
      <c r="M288" s="19">
        <f>'150'!E1262</f>
        <v>0</v>
      </c>
      <c r="N288" s="19">
        <f>'170'!E1272</f>
        <v>0</v>
      </c>
    </row>
    <row r="289" spans="1:14" ht="15.6">
      <c r="A289" s="318" t="s">
        <v>665</v>
      </c>
      <c r="B289" s="346" t="s">
        <v>43</v>
      </c>
      <c r="C289" s="347" t="s">
        <v>159</v>
      </c>
      <c r="D289" s="347" t="s">
        <v>293</v>
      </c>
      <c r="E289" s="365">
        <f t="shared" si="354"/>
        <v>0</v>
      </c>
      <c r="F289" s="363">
        <f>'130Платн'!D1369</f>
        <v>0</v>
      </c>
      <c r="G289" s="19">
        <f>'130РПл'!D1293</f>
        <v>0</v>
      </c>
      <c r="H289" s="19">
        <f>'130Возм ущ'!D1295</f>
        <v>0</v>
      </c>
      <c r="I289" s="19">
        <f>'130Пит сотр'!D1295</f>
        <v>0</v>
      </c>
      <c r="J289" s="19">
        <f>'130Озд лаг'!D1295</f>
        <v>0</v>
      </c>
      <c r="K289" s="19">
        <f>'130ГПД'!D1291</f>
        <v>0</v>
      </c>
      <c r="L289" s="19">
        <f>'140'!D1283</f>
        <v>0</v>
      </c>
      <c r="M289" s="19">
        <f>'150'!D1273</f>
        <v>0</v>
      </c>
      <c r="N289" s="19">
        <f>'170'!D1283</f>
        <v>0</v>
      </c>
    </row>
    <row r="290" spans="1:14" ht="46.8">
      <c r="A290" s="313" t="s">
        <v>327</v>
      </c>
      <c r="B290" s="314" t="s">
        <v>328</v>
      </c>
      <c r="C290" s="314" t="s">
        <v>61</v>
      </c>
      <c r="D290" s="314" t="s">
        <v>43</v>
      </c>
      <c r="E290" s="329">
        <f>E291+E292</f>
        <v>0</v>
      </c>
      <c r="F290" s="329">
        <f t="shared" ref="F290" si="355">F291+F292</f>
        <v>0</v>
      </c>
      <c r="G290" s="332">
        <f t="shared" ref="G290" si="356">G291+G292</f>
        <v>0</v>
      </c>
      <c r="H290" s="332">
        <f t="shared" ref="H290" si="357">H291+H292</f>
        <v>0</v>
      </c>
      <c r="I290" s="332">
        <f t="shared" ref="I290" si="358">I291+I292</f>
        <v>0</v>
      </c>
      <c r="J290" s="332">
        <f t="shared" ref="J290" si="359">J291+J292</f>
        <v>0</v>
      </c>
      <c r="K290" s="332">
        <f t="shared" ref="K290" si="360">K291+K292</f>
        <v>0</v>
      </c>
      <c r="L290" s="332">
        <f t="shared" ref="L290" si="361">L291+L292</f>
        <v>0</v>
      </c>
      <c r="M290" s="332">
        <f t="shared" ref="M290" si="362">M291+M292</f>
        <v>0</v>
      </c>
      <c r="N290" s="332">
        <f t="shared" ref="N290" si="363">N291+N292</f>
        <v>0</v>
      </c>
    </row>
    <row r="291" spans="1:14" ht="15.6">
      <c r="A291" s="303" t="s">
        <v>39</v>
      </c>
      <c r="B291" s="346" t="s">
        <v>43</v>
      </c>
      <c r="C291" s="347" t="s">
        <v>61</v>
      </c>
      <c r="D291" s="347" t="s">
        <v>56</v>
      </c>
      <c r="E291" s="365">
        <f t="shared" ref="E291:E292" si="364">SUM(F291:N291)</f>
        <v>0</v>
      </c>
      <c r="F291" s="363">
        <f>'130Платн'!D1397</f>
        <v>0</v>
      </c>
      <c r="G291" s="19">
        <f>'130РПл'!D1302</f>
        <v>0</v>
      </c>
      <c r="H291" s="19">
        <f>'130Возм ущ'!D1304</f>
        <v>0</v>
      </c>
      <c r="I291" s="19">
        <f>'130Пит сотр'!D1304</f>
        <v>0</v>
      </c>
      <c r="J291" s="19">
        <f>'130Озд лаг'!D1304</f>
        <v>0</v>
      </c>
      <c r="K291" s="19">
        <f>'130ГПД'!D1300</f>
        <v>0</v>
      </c>
      <c r="L291" s="19">
        <f>'140'!D1292</f>
        <v>0</v>
      </c>
      <c r="M291" s="19">
        <f>'150'!D1282</f>
        <v>0</v>
      </c>
      <c r="N291" s="19">
        <f>'170'!D1292</f>
        <v>0</v>
      </c>
    </row>
    <row r="292" spans="1:14" ht="15.6">
      <c r="A292" s="318" t="s">
        <v>180</v>
      </c>
      <c r="B292" s="346" t="s">
        <v>43</v>
      </c>
      <c r="C292" s="347" t="s">
        <v>61</v>
      </c>
      <c r="D292" s="347" t="s">
        <v>184</v>
      </c>
      <c r="E292" s="365">
        <f t="shared" si="364"/>
        <v>0</v>
      </c>
      <c r="F292" s="363">
        <f>'130Платн'!F1404</f>
        <v>0</v>
      </c>
      <c r="G292" s="19">
        <f>'130РПл'!F1309</f>
        <v>0</v>
      </c>
      <c r="H292" s="19">
        <f>'130Возм ущ'!F1311</f>
        <v>0</v>
      </c>
      <c r="I292" s="19">
        <f>'130Пит сотр'!F1311</f>
        <v>0</v>
      </c>
      <c r="J292" s="19">
        <f>'130Озд лаг'!F1311</f>
        <v>0</v>
      </c>
      <c r="K292" s="19">
        <f>'130ГПД'!F1307</f>
        <v>0</v>
      </c>
      <c r="L292" s="19">
        <f>'140'!F1299</f>
        <v>0</v>
      </c>
      <c r="M292" s="19">
        <f>'150'!F1289</f>
        <v>0</v>
      </c>
      <c r="N292" s="19">
        <f>'170'!F1299</f>
        <v>0</v>
      </c>
    </row>
    <row r="293" spans="1:14" ht="46.8" hidden="1">
      <c r="A293" s="303" t="s">
        <v>329</v>
      </c>
      <c r="B293" s="346" t="s">
        <v>330</v>
      </c>
      <c r="C293" s="347" t="s">
        <v>32</v>
      </c>
      <c r="D293" s="347"/>
      <c r="E293" s="326">
        <f t="shared" ref="E293:E295" si="365">F293+G293</f>
        <v>0</v>
      </c>
      <c r="F293" s="363"/>
      <c r="G293" s="19"/>
      <c r="H293" s="19"/>
      <c r="I293" s="19"/>
      <c r="J293" s="19"/>
      <c r="K293" s="19"/>
      <c r="L293" s="19"/>
      <c r="M293" s="19"/>
      <c r="N293" s="19"/>
    </row>
    <row r="294" spans="1:14" ht="62.4" hidden="1">
      <c r="A294" s="303" t="s">
        <v>331</v>
      </c>
      <c r="B294" s="346" t="s">
        <v>332</v>
      </c>
      <c r="C294" s="347" t="s">
        <v>333</v>
      </c>
      <c r="D294" s="347"/>
      <c r="E294" s="326">
        <f t="shared" si="365"/>
        <v>0</v>
      </c>
      <c r="F294" s="363"/>
      <c r="G294" s="19"/>
      <c r="H294" s="19"/>
      <c r="I294" s="19"/>
      <c r="J294" s="19"/>
      <c r="K294" s="19"/>
      <c r="L294" s="19"/>
      <c r="M294" s="19"/>
      <c r="N294" s="19"/>
    </row>
    <row r="295" spans="1:14" ht="46.8" hidden="1">
      <c r="A295" s="303" t="s">
        <v>334</v>
      </c>
      <c r="B295" s="346" t="s">
        <v>335</v>
      </c>
      <c r="C295" s="347" t="s">
        <v>336</v>
      </c>
      <c r="D295" s="347"/>
      <c r="E295" s="326">
        <f t="shared" si="365"/>
        <v>0</v>
      </c>
      <c r="F295" s="363"/>
      <c r="G295" s="19"/>
      <c r="H295" s="19"/>
      <c r="I295" s="19"/>
      <c r="J295" s="19"/>
      <c r="K295" s="19"/>
      <c r="L295" s="19"/>
      <c r="M295" s="19"/>
      <c r="N295" s="19"/>
    </row>
    <row r="296" spans="1:14" s="369" customFormat="1" ht="78">
      <c r="A296" s="313" t="s">
        <v>1038</v>
      </c>
      <c r="B296" s="314" t="s">
        <v>330</v>
      </c>
      <c r="C296" s="314" t="s">
        <v>1042</v>
      </c>
      <c r="D296" s="314" t="s">
        <v>43</v>
      </c>
      <c r="E296" s="332">
        <f>E297</f>
        <v>0</v>
      </c>
      <c r="F296" s="332">
        <f t="shared" ref="F296:N296" si="366">F297</f>
        <v>0</v>
      </c>
      <c r="G296" s="332">
        <f t="shared" si="366"/>
        <v>0</v>
      </c>
      <c r="H296" s="332">
        <f t="shared" si="366"/>
        <v>0</v>
      </c>
      <c r="I296" s="332">
        <f t="shared" si="366"/>
        <v>0</v>
      </c>
      <c r="J296" s="332">
        <f t="shared" si="366"/>
        <v>0</v>
      </c>
      <c r="K296" s="332">
        <f t="shared" si="366"/>
        <v>0</v>
      </c>
      <c r="L296" s="332">
        <f t="shared" si="366"/>
        <v>0</v>
      </c>
      <c r="M296" s="332">
        <f t="shared" si="366"/>
        <v>0</v>
      </c>
      <c r="N296" s="332">
        <f t="shared" si="366"/>
        <v>0</v>
      </c>
    </row>
    <row r="297" spans="1:14" s="369" customFormat="1" ht="93.75" customHeight="1">
      <c r="A297" s="933" t="s">
        <v>1045</v>
      </c>
      <c r="B297" s="932" t="s">
        <v>43</v>
      </c>
      <c r="C297" s="932" t="s">
        <v>1042</v>
      </c>
      <c r="D297" s="932"/>
      <c r="E297" s="818">
        <f t="shared" ref="E297" si="367">SUM(F297:N297)</f>
        <v>0</v>
      </c>
      <c r="F297" s="19">
        <f>'[2]130Платн'!F652</f>
        <v>0</v>
      </c>
      <c r="G297" s="19">
        <v>0</v>
      </c>
      <c r="H297" s="19">
        <v>0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</row>
    <row r="298" spans="1:14" s="369" customFormat="1" ht="27" customHeight="1">
      <c r="A298" s="313" t="s">
        <v>1015</v>
      </c>
      <c r="B298" s="314" t="s">
        <v>330</v>
      </c>
      <c r="C298" s="314" t="s">
        <v>1016</v>
      </c>
      <c r="D298" s="314" t="s">
        <v>43</v>
      </c>
      <c r="E298" s="332">
        <f>E299</f>
        <v>0</v>
      </c>
      <c r="F298" s="332">
        <f t="shared" ref="F298:N298" si="368">F299</f>
        <v>0</v>
      </c>
      <c r="G298" s="332">
        <f t="shared" si="368"/>
        <v>0</v>
      </c>
      <c r="H298" s="332">
        <f t="shared" si="368"/>
        <v>0</v>
      </c>
      <c r="I298" s="332">
        <f t="shared" si="368"/>
        <v>0</v>
      </c>
      <c r="J298" s="332">
        <f t="shared" si="368"/>
        <v>0</v>
      </c>
      <c r="K298" s="332">
        <f t="shared" si="368"/>
        <v>0</v>
      </c>
      <c r="L298" s="332">
        <f t="shared" si="368"/>
        <v>0</v>
      </c>
      <c r="M298" s="332">
        <f t="shared" si="368"/>
        <v>0</v>
      </c>
      <c r="N298" s="332">
        <f t="shared" si="368"/>
        <v>0</v>
      </c>
    </row>
    <row r="299" spans="1:14" s="369" customFormat="1" ht="24" customHeight="1">
      <c r="A299" s="303" t="s">
        <v>652</v>
      </c>
      <c r="B299" s="750" t="s">
        <v>43</v>
      </c>
      <c r="C299" s="751" t="s">
        <v>1016</v>
      </c>
      <c r="D299" s="751" t="s">
        <v>653</v>
      </c>
      <c r="E299" s="818">
        <f t="shared" ref="E299" si="369">SUM(F299:N299)</f>
        <v>0</v>
      </c>
      <c r="F299" s="19">
        <f>'130Платн'!F1389</f>
        <v>0</v>
      </c>
      <c r="G299" s="19">
        <v>0</v>
      </c>
      <c r="H299" s="19">
        <v>0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</row>
    <row r="300" spans="1:14" ht="15.6">
      <c r="A300" s="319" t="s">
        <v>337</v>
      </c>
      <c r="B300" s="320" t="s">
        <v>338</v>
      </c>
      <c r="C300" s="320" t="s">
        <v>21</v>
      </c>
      <c r="D300" s="320" t="s">
        <v>43</v>
      </c>
      <c r="E300" s="331">
        <f>E301+E302+E303</f>
        <v>0</v>
      </c>
      <c r="F300" s="331">
        <f t="shared" ref="F300" si="370">F301+F302+F303</f>
        <v>0</v>
      </c>
      <c r="G300" s="374">
        <f t="shared" ref="G300" si="371">G301+G302+G303</f>
        <v>0</v>
      </c>
      <c r="H300" s="374">
        <f t="shared" ref="H300" si="372">H301+H302+H303</f>
        <v>0</v>
      </c>
      <c r="I300" s="374">
        <f t="shared" ref="I300" si="373">I301+I302+I303</f>
        <v>0</v>
      </c>
      <c r="J300" s="374">
        <f t="shared" ref="J300" si="374">J301+J302+J303</f>
        <v>0</v>
      </c>
      <c r="K300" s="374">
        <f t="shared" ref="K300" si="375">K301+K302+K303</f>
        <v>0</v>
      </c>
      <c r="L300" s="374">
        <f t="shared" ref="L300" si="376">L301+L302+L303</f>
        <v>0</v>
      </c>
      <c r="M300" s="374">
        <f t="shared" ref="M300" si="377">M301+M302+M303</f>
        <v>0</v>
      </c>
      <c r="N300" s="374">
        <f t="shared" ref="N300" si="378">N301+N302+N303</f>
        <v>0</v>
      </c>
    </row>
    <row r="301" spans="1:14" ht="15.6">
      <c r="A301" s="303" t="s">
        <v>667</v>
      </c>
      <c r="B301" s="346" t="s">
        <v>340</v>
      </c>
      <c r="C301" s="347" t="s">
        <v>43</v>
      </c>
      <c r="D301" s="347" t="s">
        <v>43</v>
      </c>
      <c r="E301" s="365">
        <f t="shared" ref="E301:E303" si="379">SUM(F301:N301)</f>
        <v>0</v>
      </c>
      <c r="F301" s="326">
        <v>0</v>
      </c>
      <c r="G301" s="373">
        <v>0</v>
      </c>
      <c r="H301" s="373">
        <v>0</v>
      </c>
      <c r="I301" s="373">
        <v>0</v>
      </c>
      <c r="J301" s="373">
        <v>0</v>
      </c>
      <c r="K301" s="373">
        <v>0</v>
      </c>
      <c r="L301" s="373">
        <v>0</v>
      </c>
      <c r="M301" s="373">
        <v>0</v>
      </c>
      <c r="N301" s="373">
        <v>0</v>
      </c>
    </row>
    <row r="302" spans="1:14" ht="15.6">
      <c r="A302" s="303" t="s">
        <v>341</v>
      </c>
      <c r="B302" s="346" t="s">
        <v>342</v>
      </c>
      <c r="C302" s="347" t="s">
        <v>43</v>
      </c>
      <c r="D302" s="347" t="s">
        <v>43</v>
      </c>
      <c r="E302" s="365">
        <f t="shared" si="379"/>
        <v>0</v>
      </c>
      <c r="F302" s="326">
        <v>0</v>
      </c>
      <c r="G302" s="373">
        <v>0</v>
      </c>
      <c r="H302" s="373">
        <v>0</v>
      </c>
      <c r="I302" s="373">
        <v>0</v>
      </c>
      <c r="J302" s="373">
        <v>0</v>
      </c>
      <c r="K302" s="373">
        <v>0</v>
      </c>
      <c r="L302" s="373">
        <v>0</v>
      </c>
      <c r="M302" s="373">
        <v>0</v>
      </c>
      <c r="N302" s="373">
        <v>0</v>
      </c>
    </row>
    <row r="303" spans="1:14" ht="15.6">
      <c r="A303" s="303" t="s">
        <v>343</v>
      </c>
      <c r="B303" s="346" t="s">
        <v>344</v>
      </c>
      <c r="C303" s="347" t="s">
        <v>43</v>
      </c>
      <c r="D303" s="347" t="s">
        <v>43</v>
      </c>
      <c r="E303" s="365">
        <f t="shared" si="379"/>
        <v>0</v>
      </c>
      <c r="F303" s="326">
        <v>0</v>
      </c>
      <c r="G303" s="373">
        <v>0</v>
      </c>
      <c r="H303" s="373">
        <v>0</v>
      </c>
      <c r="I303" s="373">
        <v>0</v>
      </c>
      <c r="J303" s="373">
        <v>0</v>
      </c>
      <c r="K303" s="373">
        <v>0</v>
      </c>
      <c r="L303" s="373">
        <v>0</v>
      </c>
      <c r="M303" s="373">
        <v>0</v>
      </c>
      <c r="N303" s="373">
        <v>0</v>
      </c>
    </row>
    <row r="304" spans="1:14" ht="15.6">
      <c r="A304" s="319" t="s">
        <v>345</v>
      </c>
      <c r="B304" s="320" t="s">
        <v>346</v>
      </c>
      <c r="C304" s="320" t="s">
        <v>43</v>
      </c>
      <c r="D304" s="320" t="s">
        <v>43</v>
      </c>
      <c r="E304" s="331">
        <f>E305</f>
        <v>0</v>
      </c>
      <c r="F304" s="331">
        <f t="shared" ref="F304" si="380">F305</f>
        <v>0</v>
      </c>
      <c r="G304" s="374">
        <f t="shared" ref="G304" si="381">G305</f>
        <v>0</v>
      </c>
      <c r="H304" s="374">
        <f t="shared" ref="H304" si="382">H305</f>
        <v>0</v>
      </c>
      <c r="I304" s="374">
        <f t="shared" ref="I304" si="383">I305</f>
        <v>0</v>
      </c>
      <c r="J304" s="374">
        <f t="shared" ref="J304" si="384">J305</f>
        <v>0</v>
      </c>
      <c r="K304" s="374">
        <f t="shared" ref="K304" si="385">K305</f>
        <v>0</v>
      </c>
      <c r="L304" s="374">
        <f t="shared" ref="L304" si="386">L305</f>
        <v>0</v>
      </c>
      <c r="M304" s="374">
        <f t="shared" ref="M304" si="387">M305</f>
        <v>0</v>
      </c>
      <c r="N304" s="374">
        <f t="shared" ref="N304" si="388">N305</f>
        <v>0</v>
      </c>
    </row>
    <row r="305" spans="1:14" ht="15.6">
      <c r="A305" s="303" t="s">
        <v>668</v>
      </c>
      <c r="B305" s="346" t="s">
        <v>348</v>
      </c>
      <c r="C305" s="347" t="s">
        <v>349</v>
      </c>
      <c r="D305" s="347" t="s">
        <v>43</v>
      </c>
      <c r="E305" s="365">
        <f>SUM(F305:N305)</f>
        <v>0</v>
      </c>
      <c r="F305" s="326">
        <v>0</v>
      </c>
      <c r="G305" s="373">
        <v>0</v>
      </c>
      <c r="H305" s="373">
        <v>0</v>
      </c>
      <c r="I305" s="373">
        <v>0</v>
      </c>
      <c r="J305" s="373">
        <v>0</v>
      </c>
      <c r="K305" s="373">
        <v>0</v>
      </c>
      <c r="L305" s="373">
        <v>0</v>
      </c>
      <c r="M305" s="373">
        <v>0</v>
      </c>
      <c r="N305" s="373">
        <v>0</v>
      </c>
    </row>
    <row r="307" spans="1:14">
      <c r="A307" s="13"/>
      <c r="B307" s="1"/>
      <c r="C307" s="2"/>
      <c r="D307" s="2"/>
      <c r="E307" s="28"/>
      <c r="F307" s="5"/>
      <c r="G307" s="6"/>
    </row>
    <row r="308" spans="1:14" ht="15.6">
      <c r="A308" s="12" t="s">
        <v>42</v>
      </c>
      <c r="B308" s="1"/>
      <c r="C308" s="2"/>
      <c r="D308" s="2"/>
      <c r="E308" s="29"/>
      <c r="F308" s="2048" t="str">
        <f>F205</f>
        <v>Кондакова Е.В.</v>
      </c>
      <c r="G308" s="2048"/>
    </row>
    <row r="309" spans="1:14">
      <c r="A309" s="13"/>
      <c r="B309" s="1"/>
      <c r="C309" s="2"/>
      <c r="D309" s="2"/>
      <c r="E309" s="30" t="s">
        <v>41</v>
      </c>
      <c r="F309" s="2049" t="s">
        <v>12</v>
      </c>
      <c r="G309" s="2049"/>
    </row>
  </sheetData>
  <mergeCells count="42">
    <mergeCell ref="F308:G308"/>
    <mergeCell ref="F309:G309"/>
    <mergeCell ref="A211:N211"/>
    <mergeCell ref="B212:E212"/>
    <mergeCell ref="A213:N213"/>
    <mergeCell ref="A216:A217"/>
    <mergeCell ref="B216:B217"/>
    <mergeCell ref="C216:C217"/>
    <mergeCell ref="D216:D217"/>
    <mergeCell ref="E216:E217"/>
    <mergeCell ref="F216:N216"/>
    <mergeCell ref="F205:G205"/>
    <mergeCell ref="F206:G206"/>
    <mergeCell ref="A207:N207"/>
    <mergeCell ref="A208:N208"/>
    <mergeCell ref="A210:N210"/>
    <mergeCell ref="A108:N108"/>
    <mergeCell ref="B109:E109"/>
    <mergeCell ref="A110:N110"/>
    <mergeCell ref="A113:A114"/>
    <mergeCell ref="B113:B114"/>
    <mergeCell ref="C113:C114"/>
    <mergeCell ref="D113:D114"/>
    <mergeCell ref="E113:E114"/>
    <mergeCell ref="F113:N113"/>
    <mergeCell ref="F102:G102"/>
    <mergeCell ref="F103:G103"/>
    <mergeCell ref="A104:N104"/>
    <mergeCell ref="A105:N105"/>
    <mergeCell ref="A107:N107"/>
    <mergeCell ref="F10:N10"/>
    <mergeCell ref="A1:N1"/>
    <mergeCell ref="A4:N4"/>
    <mergeCell ref="A5:N5"/>
    <mergeCell ref="A7:N7"/>
    <mergeCell ref="A2:N2"/>
    <mergeCell ref="A10:A11"/>
    <mergeCell ref="B10:B11"/>
    <mergeCell ref="C10:C11"/>
    <mergeCell ref="B6:E6"/>
    <mergeCell ref="D10:D11"/>
    <mergeCell ref="E10:E11"/>
  </mergeCells>
  <pageMargins left="0.59055118110236227" right="0" top="0.78740157480314965" bottom="0.19685039370078741" header="0.31496062992125984" footer="0.31496062992125984"/>
  <pageSetup paperSize="9" scale="67" orientation="landscape" r:id="rId1"/>
  <rowBreaks count="5" manualBreakCount="5">
    <brk id="49" max="13" man="1"/>
    <brk id="77" max="13" man="1"/>
    <brk id="103" max="13" man="1"/>
    <brk id="170" max="13" man="1"/>
    <brk id="206" max="1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T1331"/>
  <sheetViews>
    <sheetView topLeftCell="A1293" zoomScale="50" zoomScaleNormal="50" workbookViewId="0">
      <selection activeCell="D1320" sqref="D1320:E1320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5.55468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1" width="21.88671875" style="150" customWidth="1"/>
    <col min="12" max="12" width="19.88671875" style="149" customWidth="1"/>
    <col min="13" max="13" width="13.109375" style="149" customWidth="1"/>
    <col min="14" max="14" width="13.88671875" style="149" customWidth="1"/>
    <col min="15" max="15" width="13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>
      <c r="A1" s="1987" t="str">
        <f>'150'!A1:J1</f>
        <v>Муниципальное бюджетное общеобразовательное учреждение "Кингисеппская средняя общеобразовательная школа № 4"</v>
      </c>
      <c r="B1" s="1987"/>
      <c r="C1" s="1987"/>
      <c r="D1" s="1987"/>
      <c r="E1" s="1987"/>
      <c r="F1" s="1987"/>
      <c r="G1" s="1987"/>
      <c r="H1" s="1987"/>
      <c r="I1" s="1987"/>
      <c r="J1" s="1987"/>
      <c r="K1" s="198"/>
    </row>
    <row r="3" spans="1:11">
      <c r="A3" s="1959" t="s">
        <v>130</v>
      </c>
      <c r="B3" s="1959"/>
      <c r="C3" s="1959"/>
      <c r="D3" s="1959"/>
      <c r="E3" s="1959"/>
      <c r="F3" s="1959"/>
      <c r="G3" s="1959"/>
      <c r="H3" s="1959"/>
      <c r="I3" s="1959"/>
      <c r="J3" s="1959"/>
      <c r="K3" s="199"/>
    </row>
    <row r="5" spans="1:11">
      <c r="A5" s="193"/>
      <c r="B5" s="193"/>
      <c r="C5" s="193"/>
      <c r="D5" s="193"/>
      <c r="E5" s="193"/>
      <c r="F5" s="193"/>
      <c r="G5" s="151" t="s">
        <v>161</v>
      </c>
      <c r="H5" s="16"/>
      <c r="I5" s="152" t="s">
        <v>1059</v>
      </c>
      <c r="J5" s="16"/>
      <c r="K5" s="200"/>
    </row>
    <row r="6" spans="1:11">
      <c r="B6" s="38"/>
    </row>
    <row r="7" spans="1:11" ht="58.5" customHeight="1">
      <c r="A7" s="1988" t="s">
        <v>148</v>
      </c>
      <c r="B7" s="1988"/>
      <c r="C7" s="1989" t="s">
        <v>170</v>
      </c>
      <c r="D7" s="1990"/>
      <c r="E7" s="1990"/>
      <c r="F7" s="1990"/>
      <c r="G7" s="1990"/>
      <c r="H7" s="1990"/>
      <c r="I7" s="1990"/>
      <c r="J7" s="1991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46.5" customHeight="1">
      <c r="A10" s="1992" t="s">
        <v>610</v>
      </c>
      <c r="B10" s="1992"/>
      <c r="C10" s="1992"/>
      <c r="D10" s="1992"/>
      <c r="E10" s="1992"/>
      <c r="F10" s="1992"/>
      <c r="G10" s="1992"/>
      <c r="H10" s="1992"/>
      <c r="I10" s="1992"/>
      <c r="J10" s="1992"/>
    </row>
    <row r="11" spans="1:1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>
      <c r="A12" s="1993" t="s">
        <v>622</v>
      </c>
      <c r="B12" s="1993"/>
      <c r="C12" s="1993"/>
      <c r="D12" s="1993"/>
      <c r="E12" s="1993"/>
      <c r="F12" s="1993"/>
      <c r="G12" s="1993"/>
      <c r="H12" s="1993"/>
      <c r="I12" s="1993"/>
      <c r="J12" s="1993"/>
      <c r="K12" s="205"/>
    </row>
    <row r="13" spans="1:1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>
      <c r="A14" s="1995" t="s">
        <v>493</v>
      </c>
      <c r="B14" s="1995"/>
      <c r="C14" s="1995"/>
      <c r="D14" s="1995"/>
      <c r="E14" s="1995"/>
      <c r="F14" s="1995"/>
      <c r="G14" s="1995"/>
      <c r="H14" s="1995"/>
      <c r="I14" s="1995"/>
      <c r="J14" s="1995"/>
      <c r="K14" s="207"/>
    </row>
    <row r="15" spans="1:1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>
      <c r="A17" s="1996" t="s">
        <v>77</v>
      </c>
      <c r="B17" s="1996" t="s">
        <v>75</v>
      </c>
      <c r="C17" s="1996" t="s">
        <v>76</v>
      </c>
      <c r="D17" s="1997" t="s">
        <v>69</v>
      </c>
      <c r="E17" s="1998"/>
      <c r="F17" s="1998"/>
      <c r="G17" s="1999"/>
      <c r="H17" s="2000" t="s">
        <v>70</v>
      </c>
      <c r="I17" s="2000" t="s">
        <v>78</v>
      </c>
      <c r="J17" s="2003" t="s">
        <v>541</v>
      </c>
      <c r="K17" s="39"/>
    </row>
    <row r="18" spans="1:17">
      <c r="A18" s="1980"/>
      <c r="B18" s="1980"/>
      <c r="C18" s="1980"/>
      <c r="D18" s="1996" t="s">
        <v>20</v>
      </c>
      <c r="E18" s="1997" t="s">
        <v>2</v>
      </c>
      <c r="F18" s="1998"/>
      <c r="G18" s="1999"/>
      <c r="H18" s="2001"/>
      <c r="I18" s="2001"/>
      <c r="J18" s="2003"/>
      <c r="K18" s="42"/>
    </row>
    <row r="19" spans="1:17" ht="68.400000000000006">
      <c r="A19" s="1981"/>
      <c r="B19" s="1981"/>
      <c r="C19" s="1981"/>
      <c r="D19" s="1981"/>
      <c r="E19" s="260" t="s">
        <v>71</v>
      </c>
      <c r="F19" s="260" t="s">
        <v>79</v>
      </c>
      <c r="G19" s="260" t="s">
        <v>72</v>
      </c>
      <c r="H19" s="2002"/>
      <c r="I19" s="2002"/>
      <c r="J19" s="2003"/>
      <c r="K19" s="273"/>
    </row>
    <row r="20" spans="1:17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273"/>
    </row>
    <row r="21" spans="1:17">
      <c r="A21" s="260" t="s">
        <v>142</v>
      </c>
      <c r="B21" s="31" t="s">
        <v>876</v>
      </c>
      <c r="C21" s="258"/>
      <c r="D21" s="258">
        <f>F21+G21+E21</f>
        <v>0</v>
      </c>
      <c r="E21" s="258"/>
      <c r="F21" s="258"/>
      <c r="G21" s="258"/>
      <c r="H21" s="258">
        <v>0</v>
      </c>
      <c r="I21" s="258"/>
      <c r="J21" s="21"/>
      <c r="K21" s="278">
        <f>ROUND((E21+F21)*12,2)</f>
        <v>0</v>
      </c>
      <c r="M21" s="157"/>
      <c r="N21" s="274"/>
      <c r="O21" s="280"/>
    </row>
    <row r="22" spans="1:17" s="160" customFormat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>
      <c r="K23" s="196"/>
    </row>
    <row r="24" spans="1:17">
      <c r="A24" s="1994" t="s">
        <v>497</v>
      </c>
      <c r="B24" s="1994"/>
      <c r="C24" s="1994"/>
      <c r="D24" s="1994"/>
      <c r="E24" s="1994"/>
      <c r="F24" s="1994"/>
      <c r="G24" s="1994"/>
      <c r="H24" s="1994"/>
      <c r="I24" s="1994"/>
      <c r="J24" s="1994"/>
      <c r="K24" s="197"/>
    </row>
    <row r="25" spans="1:17">
      <c r="A25" s="267"/>
      <c r="B25" s="267"/>
      <c r="C25" s="267"/>
      <c r="D25" s="267"/>
      <c r="E25" s="267"/>
      <c r="F25" s="267"/>
      <c r="G25" s="267"/>
      <c r="H25" s="267"/>
      <c r="I25" s="1986" t="s">
        <v>545</v>
      </c>
      <c r="J25" s="1986"/>
    </row>
    <row r="26" spans="1:17" ht="54">
      <c r="A26" s="35" t="s">
        <v>77</v>
      </c>
      <c r="B26" s="35" t="s">
        <v>67</v>
      </c>
      <c r="C26" s="260" t="s">
        <v>505</v>
      </c>
      <c r="D26" s="260" t="s">
        <v>506</v>
      </c>
      <c r="E26" s="260" t="s">
        <v>507</v>
      </c>
      <c r="G26" s="267"/>
      <c r="H26" s="267"/>
      <c r="I26" s="215" t="s">
        <v>186</v>
      </c>
      <c r="J26" s="215" t="s">
        <v>546</v>
      </c>
      <c r="K26" s="202"/>
    </row>
    <row r="27" spans="1:17">
      <c r="A27" s="173">
        <v>1</v>
      </c>
      <c r="B27" s="173">
        <v>2</v>
      </c>
      <c r="C27" s="195">
        <v>3</v>
      </c>
      <c r="D27" s="195">
        <v>4</v>
      </c>
      <c r="E27" s="195">
        <v>5</v>
      </c>
      <c r="G27" s="267"/>
      <c r="H27" s="267"/>
      <c r="I27" s="216"/>
      <c r="J27" s="215"/>
    </row>
    <row r="28" spans="1:17" ht="136.80000000000001">
      <c r="A28" s="166">
        <v>1</v>
      </c>
      <c r="B28" s="172" t="s">
        <v>496</v>
      </c>
      <c r="C28" s="258">
        <f>E28/D28</f>
        <v>0</v>
      </c>
      <c r="D28" s="159">
        <v>12</v>
      </c>
      <c r="E28" s="167"/>
      <c r="G28" s="168"/>
      <c r="H28" s="169"/>
      <c r="I28" s="220"/>
      <c r="J28" s="220"/>
    </row>
    <row r="29" spans="1:17">
      <c r="A29" s="166">
        <v>2</v>
      </c>
      <c r="B29" s="172" t="s">
        <v>533</v>
      </c>
      <c r="C29" s="258"/>
      <c r="D29" s="159"/>
      <c r="E29" s="167"/>
      <c r="G29" s="168"/>
      <c r="H29" s="169"/>
      <c r="I29" s="220"/>
      <c r="J29" s="220"/>
    </row>
    <row r="30" spans="1:17">
      <c r="A30" s="229"/>
      <c r="B30" s="227" t="s">
        <v>73</v>
      </c>
      <c r="C30" s="230"/>
      <c r="D30" s="231"/>
      <c r="E30" s="228">
        <f>E29+E28</f>
        <v>0</v>
      </c>
      <c r="G30" s="267"/>
      <c r="H30" s="267"/>
      <c r="I30" s="217">
        <f>SUM(I28:I29)</f>
        <v>0</v>
      </c>
      <c r="J30" s="217">
        <f>SUM(J28:J29)</f>
        <v>0</v>
      </c>
    </row>
    <row r="32" spans="1:17">
      <c r="A32" s="1993" t="s">
        <v>621</v>
      </c>
      <c r="B32" s="1993"/>
      <c r="C32" s="1993"/>
      <c r="D32" s="1993"/>
      <c r="E32" s="1993"/>
      <c r="F32" s="1993"/>
      <c r="G32" s="1993"/>
      <c r="H32" s="1993"/>
      <c r="I32" s="1993"/>
      <c r="J32" s="1993"/>
    </row>
    <row r="33" spans="1:17">
      <c r="A33" s="193"/>
      <c r="B33" s="193"/>
      <c r="C33" s="193"/>
      <c r="D33" s="193"/>
      <c r="E33" s="193"/>
      <c r="F33" s="193"/>
      <c r="G33" s="193"/>
      <c r="H33" s="193"/>
      <c r="I33" s="193"/>
      <c r="J33" s="193"/>
    </row>
    <row r="34" spans="1:17">
      <c r="A34" s="2009" t="s">
        <v>494</v>
      </c>
      <c r="B34" s="2009"/>
      <c r="C34" s="2009"/>
      <c r="D34" s="2009"/>
      <c r="E34" s="2009"/>
      <c r="F34" s="2009"/>
      <c r="G34" s="2009"/>
      <c r="H34" s="2009"/>
      <c r="I34" s="2009"/>
      <c r="J34" s="2009"/>
      <c r="K34" s="207"/>
    </row>
    <row r="35" spans="1:17">
      <c r="A35" s="256"/>
      <c r="B35" s="45"/>
      <c r="C35" s="256"/>
      <c r="D35" s="256"/>
      <c r="E35" s="256"/>
      <c r="F35" s="256"/>
      <c r="I35" s="1986" t="s">
        <v>545</v>
      </c>
      <c r="J35" s="1986"/>
      <c r="K35" s="193"/>
    </row>
    <row r="36" spans="1:17" ht="68.400000000000006">
      <c r="A36" s="260" t="s">
        <v>77</v>
      </c>
      <c r="B36" s="260" t="s">
        <v>67</v>
      </c>
      <c r="C36" s="260" t="s">
        <v>93</v>
      </c>
      <c r="D36" s="260" t="s">
        <v>91</v>
      </c>
      <c r="E36" s="260" t="s">
        <v>92</v>
      </c>
      <c r="F36" s="260" t="s">
        <v>133</v>
      </c>
      <c r="I36" s="215" t="s">
        <v>186</v>
      </c>
      <c r="J36" s="215" t="s">
        <v>546</v>
      </c>
      <c r="K36" s="204"/>
      <c r="O36" s="188"/>
    </row>
    <row r="37" spans="1:17">
      <c r="A37" s="195">
        <v>1</v>
      </c>
      <c r="B37" s="195">
        <v>2</v>
      </c>
      <c r="C37" s="195">
        <v>3</v>
      </c>
      <c r="D37" s="195">
        <v>4</v>
      </c>
      <c r="E37" s="195">
        <v>5</v>
      </c>
      <c r="F37" s="195">
        <v>6</v>
      </c>
      <c r="G37" s="160"/>
      <c r="H37" s="160"/>
      <c r="I37" s="218"/>
      <c r="J37" s="218"/>
      <c r="O37" s="188"/>
    </row>
    <row r="38" spans="1:17" ht="68.400000000000006">
      <c r="A38" s="260">
        <v>1</v>
      </c>
      <c r="B38" s="31" t="s">
        <v>81</v>
      </c>
      <c r="C38" s="260" t="s">
        <v>74</v>
      </c>
      <c r="D38" s="260" t="s">
        <v>74</v>
      </c>
      <c r="E38" s="260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>
      <c r="A39" s="2008" t="s">
        <v>82</v>
      </c>
      <c r="B39" s="31" t="s">
        <v>2</v>
      </c>
      <c r="C39" s="260"/>
      <c r="D39" s="260"/>
      <c r="E39" s="260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>
      <c r="A40" s="2008"/>
      <c r="B40" s="31" t="s">
        <v>83</v>
      </c>
      <c r="C40" s="260" t="e">
        <f>F40/E40/D40</f>
        <v>#DIV/0!</v>
      </c>
      <c r="D40" s="260"/>
      <c r="E40" s="260"/>
      <c r="F40" s="21"/>
      <c r="I40" s="225"/>
      <c r="J40" s="225"/>
      <c r="O40" s="188"/>
    </row>
    <row r="41" spans="1:17" ht="68.400000000000006">
      <c r="A41" s="260">
        <v>2</v>
      </c>
      <c r="B41" s="31" t="s">
        <v>87</v>
      </c>
      <c r="C41" s="260" t="s">
        <v>74</v>
      </c>
      <c r="D41" s="260" t="s">
        <v>74</v>
      </c>
      <c r="E41" s="260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>
      <c r="A42" s="2008" t="s">
        <v>88</v>
      </c>
      <c r="B42" s="31" t="s">
        <v>2</v>
      </c>
      <c r="C42" s="260"/>
      <c r="D42" s="260"/>
      <c r="E42" s="260"/>
      <c r="F42" s="21"/>
      <c r="I42" s="219"/>
      <c r="J42" s="219"/>
      <c r="O42" s="188"/>
    </row>
    <row r="43" spans="1:17" ht="68.400000000000006">
      <c r="A43" s="2008"/>
      <c r="B43" s="31" t="s">
        <v>83</v>
      </c>
      <c r="C43" s="260" t="e">
        <f t="shared" ref="C43" si="0">F43/E43/D43</f>
        <v>#DIV/0!</v>
      </c>
      <c r="D43" s="260"/>
      <c r="E43" s="260"/>
      <c r="F43" s="21"/>
      <c r="I43" s="225"/>
      <c r="J43" s="225"/>
      <c r="O43" s="188"/>
    </row>
    <row r="44" spans="1:17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>
      <c r="A45" s="38"/>
      <c r="B45" s="32"/>
      <c r="C45" s="38"/>
      <c r="D45" s="38"/>
      <c r="E45" s="38"/>
      <c r="F45" s="38"/>
      <c r="G45" s="203"/>
      <c r="O45" s="188"/>
    </row>
    <row r="46" spans="1:17">
      <c r="A46" s="2009" t="s">
        <v>491</v>
      </c>
      <c r="B46" s="2009"/>
      <c r="C46" s="2009"/>
      <c r="D46" s="2009"/>
      <c r="E46" s="2009"/>
      <c r="F46" s="2009"/>
      <c r="G46" s="2009"/>
      <c r="H46" s="2009"/>
      <c r="I46" s="2009"/>
      <c r="J46" s="2009"/>
      <c r="O46" s="188"/>
    </row>
    <row r="47" spans="1:17">
      <c r="A47" s="256"/>
      <c r="B47" s="45"/>
      <c r="C47" s="256"/>
      <c r="D47" s="256"/>
      <c r="E47" s="256"/>
      <c r="F47" s="256"/>
      <c r="I47" s="1986" t="s">
        <v>545</v>
      </c>
      <c r="J47" s="1986"/>
      <c r="O47" s="188"/>
    </row>
    <row r="48" spans="1:17" ht="68.400000000000006">
      <c r="A48" s="260" t="s">
        <v>77</v>
      </c>
      <c r="B48" s="260" t="s">
        <v>67</v>
      </c>
      <c r="C48" s="260" t="s">
        <v>536</v>
      </c>
      <c r="D48" s="260" t="s">
        <v>91</v>
      </c>
      <c r="E48" s="260" t="s">
        <v>92</v>
      </c>
      <c r="F48" s="260" t="s">
        <v>133</v>
      </c>
      <c r="I48" s="215" t="s">
        <v>186</v>
      </c>
      <c r="J48" s="215" t="s">
        <v>546</v>
      </c>
      <c r="K48" s="204"/>
      <c r="O48" s="188"/>
    </row>
    <row r="49" spans="1:17">
      <c r="A49" s="194">
        <v>1</v>
      </c>
      <c r="B49" s="194">
        <v>2</v>
      </c>
      <c r="C49" s="194">
        <v>3</v>
      </c>
      <c r="D49" s="194">
        <v>4</v>
      </c>
      <c r="E49" s="194">
        <v>5</v>
      </c>
      <c r="F49" s="194">
        <v>6</v>
      </c>
      <c r="G49" s="25"/>
      <c r="H49" s="25"/>
      <c r="I49" s="218"/>
      <c r="J49" s="218"/>
      <c r="O49" s="188"/>
    </row>
    <row r="50" spans="1:17" ht="68.400000000000006">
      <c r="A50" s="260">
        <v>1</v>
      </c>
      <c r="B50" s="31" t="s">
        <v>81</v>
      </c>
      <c r="C50" s="260" t="s">
        <v>74</v>
      </c>
      <c r="D50" s="260" t="s">
        <v>74</v>
      </c>
      <c r="E50" s="260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>
      <c r="A51" s="260"/>
      <c r="B51" s="31" t="s">
        <v>2</v>
      </c>
      <c r="C51" s="260"/>
      <c r="D51" s="260"/>
      <c r="E51" s="260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>
      <c r="A52" s="260" t="s">
        <v>82</v>
      </c>
      <c r="B52" s="31" t="s">
        <v>85</v>
      </c>
      <c r="C52" s="260" t="e">
        <f t="shared" ref="C52:C53" si="1">F52/E52/D52</f>
        <v>#DIV/0!</v>
      </c>
      <c r="D52" s="260"/>
      <c r="E52" s="260"/>
      <c r="F52" s="21"/>
      <c r="I52" s="225"/>
      <c r="J52" s="225"/>
      <c r="O52" s="188"/>
    </row>
    <row r="53" spans="1:17" ht="45.6">
      <c r="A53" s="260" t="s">
        <v>84</v>
      </c>
      <c r="B53" s="31" t="s">
        <v>86</v>
      </c>
      <c r="C53" s="260" t="e">
        <f t="shared" si="1"/>
        <v>#DIV/0!</v>
      </c>
      <c r="D53" s="260"/>
      <c r="E53" s="260"/>
      <c r="F53" s="21"/>
      <c r="I53" s="225"/>
      <c r="J53" s="225"/>
      <c r="O53" s="188"/>
    </row>
    <row r="54" spans="1:17">
      <c r="A54" s="260"/>
      <c r="B54" s="31"/>
      <c r="C54" s="260"/>
      <c r="D54" s="260"/>
      <c r="E54" s="260"/>
      <c r="F54" s="21"/>
      <c r="I54" s="225"/>
      <c r="J54" s="225"/>
      <c r="O54" s="188"/>
    </row>
    <row r="55" spans="1:17">
      <c r="A55" s="260"/>
      <c r="B55" s="31"/>
      <c r="C55" s="260"/>
      <c r="D55" s="260"/>
      <c r="E55" s="260"/>
      <c r="F55" s="21"/>
      <c r="I55" s="225"/>
      <c r="J55" s="225"/>
      <c r="O55" s="188"/>
    </row>
    <row r="56" spans="1:17" ht="68.400000000000006">
      <c r="A56" s="260">
        <v>2</v>
      </c>
      <c r="B56" s="31" t="s">
        <v>87</v>
      </c>
      <c r="C56" s="260" t="s">
        <v>74</v>
      </c>
      <c r="D56" s="260" t="s">
        <v>74</v>
      </c>
      <c r="E56" s="260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>
      <c r="A57" s="260"/>
      <c r="B57" s="31" t="s">
        <v>2</v>
      </c>
      <c r="C57" s="260"/>
      <c r="D57" s="260"/>
      <c r="E57" s="260"/>
      <c r="F57" s="21"/>
      <c r="I57" s="219"/>
      <c r="J57" s="219"/>
      <c r="O57" s="188"/>
    </row>
    <row r="58" spans="1:17" ht="45.6">
      <c r="A58" s="260" t="s">
        <v>88</v>
      </c>
      <c r="B58" s="31" t="s">
        <v>85</v>
      </c>
      <c r="C58" s="260" t="e">
        <f t="shared" ref="C58:C59" si="2">F58/E58/D58</f>
        <v>#DIV/0!</v>
      </c>
      <c r="D58" s="260"/>
      <c r="E58" s="260"/>
      <c r="F58" s="21"/>
      <c r="I58" s="225"/>
      <c r="J58" s="225"/>
      <c r="O58" s="188"/>
    </row>
    <row r="59" spans="1:17" ht="45.6">
      <c r="A59" s="260" t="s">
        <v>89</v>
      </c>
      <c r="B59" s="31" t="s">
        <v>86</v>
      </c>
      <c r="C59" s="260" t="e">
        <f t="shared" si="2"/>
        <v>#DIV/0!</v>
      </c>
      <c r="D59" s="260"/>
      <c r="E59" s="260"/>
      <c r="F59" s="21"/>
      <c r="I59" s="225"/>
      <c r="J59" s="225"/>
      <c r="O59" s="188"/>
    </row>
    <row r="60" spans="1:17">
      <c r="A60" s="260"/>
      <c r="B60" s="31"/>
      <c r="C60" s="260"/>
      <c r="D60" s="260"/>
      <c r="E60" s="260"/>
      <c r="F60" s="21"/>
      <c r="I60" s="225"/>
      <c r="J60" s="225"/>
      <c r="O60" s="188"/>
    </row>
    <row r="61" spans="1:17">
      <c r="A61" s="260"/>
      <c r="B61" s="31"/>
      <c r="C61" s="260"/>
      <c r="D61" s="260"/>
      <c r="E61" s="260"/>
      <c r="F61" s="21"/>
      <c r="I61" s="225"/>
      <c r="J61" s="225"/>
      <c r="O61" s="188"/>
    </row>
    <row r="62" spans="1:17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>
      <c r="A63" s="38"/>
      <c r="B63" s="32"/>
      <c r="C63" s="38"/>
      <c r="D63" s="38"/>
      <c r="E63" s="38"/>
      <c r="F63" s="38"/>
      <c r="O63" s="188"/>
    </row>
    <row r="64" spans="1:17">
      <c r="A64" s="2009" t="s">
        <v>492</v>
      </c>
      <c r="B64" s="2009"/>
      <c r="C64" s="2009"/>
      <c r="D64" s="2009"/>
      <c r="E64" s="2009"/>
      <c r="F64" s="2009"/>
      <c r="G64" s="2009"/>
      <c r="H64" s="2009"/>
      <c r="I64" s="2009"/>
      <c r="J64" s="2009"/>
      <c r="O64" s="188"/>
    </row>
    <row r="65" spans="1:17">
      <c r="A65" s="256"/>
      <c r="B65" s="45"/>
      <c r="C65" s="256"/>
      <c r="D65" s="256"/>
      <c r="E65" s="256"/>
      <c r="F65" s="256"/>
      <c r="I65" s="1986" t="s">
        <v>545</v>
      </c>
      <c r="J65" s="1986"/>
      <c r="O65" s="188"/>
    </row>
    <row r="66" spans="1:17" ht="91.2">
      <c r="A66" s="260" t="s">
        <v>77</v>
      </c>
      <c r="B66" s="260" t="s">
        <v>67</v>
      </c>
      <c r="C66" s="260" t="s">
        <v>96</v>
      </c>
      <c r="D66" s="260" t="s">
        <v>94</v>
      </c>
      <c r="E66" s="260" t="s">
        <v>97</v>
      </c>
      <c r="F66" s="260" t="s">
        <v>95</v>
      </c>
      <c r="I66" s="215" t="s">
        <v>186</v>
      </c>
      <c r="J66" s="215" t="s">
        <v>546</v>
      </c>
      <c r="K66" s="204"/>
      <c r="O66" s="188"/>
    </row>
    <row r="67" spans="1:17">
      <c r="A67" s="195">
        <v>1</v>
      </c>
      <c r="B67" s="195">
        <v>2</v>
      </c>
      <c r="C67" s="195">
        <v>3</v>
      </c>
      <c r="D67" s="195">
        <v>4</v>
      </c>
      <c r="E67" s="195">
        <v>5</v>
      </c>
      <c r="F67" s="195">
        <v>6</v>
      </c>
      <c r="G67" s="160"/>
      <c r="H67" s="160"/>
      <c r="I67" s="218"/>
      <c r="J67" s="218"/>
      <c r="O67" s="188"/>
    </row>
    <row r="68" spans="1:17" ht="33" customHeight="1">
      <c r="A68" s="260">
        <v>1</v>
      </c>
      <c r="B68" s="31" t="s">
        <v>98</v>
      </c>
      <c r="C68" s="260"/>
      <c r="D68" s="260"/>
      <c r="E68" s="260">
        <v>50</v>
      </c>
      <c r="F68" s="21">
        <f>E68*D68*C68</f>
        <v>0</v>
      </c>
      <c r="I68" s="220"/>
      <c r="J68" s="220"/>
      <c r="O68" s="188"/>
    </row>
    <row r="69" spans="1:17" s="160" customFormat="1" ht="30.75" customHeight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>
      <c r="O70" s="188"/>
    </row>
    <row r="71" spans="1:17" ht="56.25" customHeight="1">
      <c r="A71" s="2010" t="s">
        <v>620</v>
      </c>
      <c r="B71" s="2010"/>
      <c r="C71" s="2010"/>
      <c r="D71" s="2010"/>
      <c r="E71" s="2010"/>
      <c r="F71" s="2010"/>
      <c r="G71" s="2010"/>
      <c r="H71" s="2010"/>
      <c r="I71" s="2010"/>
      <c r="J71" s="2010"/>
      <c r="O71" s="188"/>
    </row>
    <row r="72" spans="1:17">
      <c r="A72" s="263"/>
      <c r="B72" s="263"/>
      <c r="C72" s="263"/>
      <c r="D72" s="263"/>
      <c r="E72" s="263"/>
      <c r="F72" s="263"/>
      <c r="G72" s="263"/>
      <c r="H72" s="263"/>
      <c r="I72" s="263"/>
      <c r="J72" s="263"/>
    </row>
    <row r="73" spans="1:17">
      <c r="A73" s="2004" t="s">
        <v>491</v>
      </c>
      <c r="B73" s="2004"/>
      <c r="C73" s="2004"/>
      <c r="D73" s="2004"/>
      <c r="E73" s="2004"/>
      <c r="F73" s="2004"/>
      <c r="G73" s="2004"/>
      <c r="H73" s="2004"/>
      <c r="I73" s="2004"/>
      <c r="J73" s="2004"/>
      <c r="K73" s="206"/>
    </row>
    <row r="74" spans="1:17">
      <c r="A74" s="2012"/>
      <c r="B74" s="2012"/>
      <c r="C74" s="2012"/>
      <c r="D74" s="2012"/>
      <c r="E74" s="2012"/>
      <c r="F74" s="38"/>
      <c r="I74" s="1986" t="s">
        <v>545</v>
      </c>
      <c r="J74" s="1986"/>
      <c r="K74" s="263"/>
    </row>
    <row r="75" spans="1:17" ht="54">
      <c r="A75" s="260" t="s">
        <v>68</v>
      </c>
      <c r="B75" s="260" t="s">
        <v>67</v>
      </c>
      <c r="C75" s="260" t="s">
        <v>80</v>
      </c>
      <c r="D75" s="260" t="s">
        <v>128</v>
      </c>
      <c r="E75" s="260" t="s">
        <v>129</v>
      </c>
      <c r="I75" s="215" t="s">
        <v>186</v>
      </c>
      <c r="J75" s="215" t="s">
        <v>546</v>
      </c>
      <c r="K75" s="163"/>
    </row>
    <row r="76" spans="1:17">
      <c r="A76" s="195">
        <v>1</v>
      </c>
      <c r="B76" s="195">
        <v>2</v>
      </c>
      <c r="C76" s="195">
        <v>3</v>
      </c>
      <c r="D76" s="195">
        <v>4</v>
      </c>
      <c r="E76" s="195">
        <v>5</v>
      </c>
      <c r="F76" s="160"/>
      <c r="G76" s="160"/>
      <c r="H76" s="160"/>
      <c r="I76" s="218"/>
      <c r="J76" s="218"/>
    </row>
    <row r="77" spans="1:17" ht="114">
      <c r="A77" s="260">
        <v>1</v>
      </c>
      <c r="B77" s="31" t="s">
        <v>163</v>
      </c>
      <c r="C77" s="260"/>
      <c r="D77" s="258" t="e">
        <f>E77/C77</f>
        <v>#DIV/0!</v>
      </c>
      <c r="E77" s="258"/>
      <c r="I77" s="220"/>
      <c r="J77" s="220"/>
    </row>
    <row r="78" spans="1:17" s="160" customFormat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80" spans="1:17" ht="55.5" customHeight="1">
      <c r="A80" s="2010" t="s">
        <v>619</v>
      </c>
      <c r="B80" s="2010"/>
      <c r="C80" s="2010"/>
      <c r="D80" s="2010"/>
      <c r="E80" s="2010"/>
      <c r="F80" s="2010"/>
      <c r="G80" s="2010"/>
      <c r="H80" s="2010"/>
      <c r="I80" s="2010"/>
      <c r="J80" s="2010"/>
    </row>
    <row r="81" spans="1:17">
      <c r="A81" s="38"/>
      <c r="B81" s="32"/>
      <c r="C81" s="38"/>
      <c r="D81" s="38"/>
      <c r="E81" s="38"/>
      <c r="F81" s="38"/>
    </row>
    <row r="82" spans="1:17">
      <c r="A82" s="2004" t="s">
        <v>495</v>
      </c>
      <c r="B82" s="2004"/>
      <c r="C82" s="2004"/>
      <c r="D82" s="2004"/>
      <c r="E82" s="2004"/>
      <c r="F82" s="2004"/>
      <c r="G82" s="2004"/>
      <c r="H82" s="2004"/>
      <c r="I82" s="2004"/>
      <c r="J82" s="2004"/>
      <c r="K82" s="206"/>
    </row>
    <row r="83" spans="1:17">
      <c r="A83" s="44"/>
      <c r="B83" s="32"/>
      <c r="C83" s="38"/>
      <c r="D83" s="38"/>
      <c r="E83" s="38"/>
      <c r="F83" s="38"/>
      <c r="I83" s="1986" t="s">
        <v>545</v>
      </c>
      <c r="J83" s="1986"/>
    </row>
    <row r="84" spans="1:17" ht="68.400000000000006">
      <c r="A84" s="260" t="s">
        <v>77</v>
      </c>
      <c r="B84" s="260" t="s">
        <v>99</v>
      </c>
      <c r="C84" s="260" t="s">
        <v>106</v>
      </c>
      <c r="D84" s="260" t="s">
        <v>107</v>
      </c>
      <c r="F84" s="38"/>
      <c r="I84" s="215" t="s">
        <v>186</v>
      </c>
      <c r="J84" s="215" t="s">
        <v>546</v>
      </c>
    </row>
    <row r="85" spans="1:17">
      <c r="A85" s="195">
        <v>1</v>
      </c>
      <c r="B85" s="195">
        <v>2</v>
      </c>
      <c r="C85" s="195">
        <v>3</v>
      </c>
      <c r="D85" s="195">
        <v>4</v>
      </c>
      <c r="E85" s="160"/>
      <c r="F85" s="14"/>
      <c r="G85" s="160"/>
      <c r="H85" s="160"/>
      <c r="I85" s="215"/>
      <c r="J85" s="215"/>
    </row>
    <row r="86" spans="1:17" ht="45.6">
      <c r="A86" s="264">
        <v>1</v>
      </c>
      <c r="B86" s="47" t="s">
        <v>100</v>
      </c>
      <c r="C86" s="264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>
      <c r="A87" s="260" t="s">
        <v>82</v>
      </c>
      <c r="B87" s="31" t="s">
        <v>101</v>
      </c>
      <c r="C87" s="258">
        <f>J22+E28</f>
        <v>0</v>
      </c>
      <c r="D87" s="258"/>
      <c r="E87" s="149"/>
      <c r="F87" s="38"/>
      <c r="G87" s="149"/>
      <c r="H87" s="149"/>
      <c r="I87" s="220"/>
      <c r="J87" s="220"/>
      <c r="K87" s="156">
        <f>C87*0.22</f>
        <v>0</v>
      </c>
      <c r="L87" s="2021" t="s">
        <v>176</v>
      </c>
      <c r="O87" s="283"/>
      <c r="P87" s="283"/>
      <c r="Q87" s="283"/>
    </row>
    <row r="88" spans="1:17" ht="45.6">
      <c r="A88" s="264">
        <v>2</v>
      </c>
      <c r="B88" s="47" t="s">
        <v>102</v>
      </c>
      <c r="C88" s="264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21"/>
    </row>
    <row r="89" spans="1:17">
      <c r="A89" s="2008" t="s">
        <v>88</v>
      </c>
      <c r="B89" s="31" t="s">
        <v>2</v>
      </c>
      <c r="C89" s="260"/>
      <c r="D89" s="258"/>
      <c r="F89" s="38"/>
      <c r="I89" s="220"/>
      <c r="J89" s="220"/>
      <c r="K89" s="156"/>
      <c r="L89" s="2021"/>
      <c r="N89" s="48"/>
      <c r="O89" s="48"/>
      <c r="P89" s="48"/>
      <c r="Q89" s="48"/>
    </row>
    <row r="90" spans="1:17" ht="68.400000000000006">
      <c r="A90" s="2008"/>
      <c r="B90" s="31" t="s">
        <v>103</v>
      </c>
      <c r="C90" s="23">
        <f>C87</f>
        <v>0</v>
      </c>
      <c r="D90" s="258"/>
      <c r="F90" s="38"/>
      <c r="I90" s="220"/>
      <c r="J90" s="220"/>
      <c r="K90" s="156">
        <f>C90*0.029</f>
        <v>0</v>
      </c>
      <c r="L90" s="2021"/>
      <c r="N90" s="48"/>
      <c r="O90" s="48"/>
      <c r="P90" s="48"/>
      <c r="Q90" s="48"/>
    </row>
    <row r="91" spans="1:17" ht="68.400000000000006">
      <c r="A91" s="260" t="s">
        <v>90</v>
      </c>
      <c r="B91" s="31" t="s">
        <v>104</v>
      </c>
      <c r="C91" s="258">
        <f>C87</f>
        <v>0</v>
      </c>
      <c r="D91" s="258"/>
      <c r="F91" s="38"/>
      <c r="I91" s="220"/>
      <c r="J91" s="220"/>
      <c r="K91" s="156">
        <f>C91*0.002</f>
        <v>0</v>
      </c>
      <c r="L91" s="2021"/>
      <c r="N91" s="48"/>
      <c r="O91" s="48"/>
      <c r="P91" s="48"/>
      <c r="Q91" s="48"/>
    </row>
    <row r="92" spans="1:17" ht="68.400000000000006">
      <c r="A92" s="264">
        <v>3</v>
      </c>
      <c r="B92" s="47" t="s">
        <v>105</v>
      </c>
      <c r="C92" s="258">
        <f>C87</f>
        <v>0</v>
      </c>
      <c r="D92" s="258"/>
      <c r="F92" s="38"/>
      <c r="I92" s="220"/>
      <c r="J92" s="220"/>
      <c r="K92" s="156">
        <f>C92*0.051</f>
        <v>0</v>
      </c>
      <c r="L92" s="2021"/>
      <c r="N92" s="48"/>
      <c r="O92" s="48"/>
      <c r="P92" s="48"/>
      <c r="Q92" s="48"/>
    </row>
    <row r="93" spans="1:17">
      <c r="A93" s="264">
        <v>4</v>
      </c>
      <c r="B93" s="47" t="s">
        <v>165</v>
      </c>
      <c r="C93" s="258"/>
      <c r="D93" s="258"/>
      <c r="F93" s="38"/>
      <c r="I93" s="220"/>
      <c r="J93" s="220"/>
      <c r="N93" s="48"/>
      <c r="O93" s="48"/>
      <c r="P93" s="48"/>
      <c r="Q93" s="48"/>
    </row>
    <row r="94" spans="1:17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6" spans="1:17" ht="45.75" customHeight="1">
      <c r="A96" s="2011" t="s">
        <v>618</v>
      </c>
      <c r="B96" s="2011"/>
      <c r="C96" s="2011"/>
      <c r="D96" s="2011"/>
      <c r="E96" s="2011"/>
      <c r="F96" s="2011"/>
      <c r="G96" s="2011"/>
      <c r="H96" s="2011"/>
      <c r="I96" s="2011"/>
      <c r="J96" s="2011"/>
    </row>
    <row r="98" spans="1:20">
      <c r="A98" s="1994" t="s">
        <v>535</v>
      </c>
      <c r="B98" s="1994"/>
      <c r="C98" s="1994"/>
      <c r="D98" s="1994"/>
      <c r="E98" s="1994"/>
      <c r="F98" s="1994"/>
      <c r="G98" s="1994"/>
      <c r="H98" s="1994"/>
      <c r="I98" s="1994"/>
      <c r="J98" s="1994"/>
      <c r="K98" s="208"/>
    </row>
    <row r="99" spans="1:20">
      <c r="A99" s="267"/>
      <c r="B99" s="267"/>
      <c r="C99" s="267"/>
      <c r="D99" s="267"/>
      <c r="E99" s="267"/>
      <c r="F99" s="267"/>
      <c r="G99" s="267"/>
      <c r="H99" s="267"/>
      <c r="I99" s="1986" t="s">
        <v>545</v>
      </c>
      <c r="J99" s="1986"/>
    </row>
    <row r="100" spans="1:20" ht="54">
      <c r="A100" s="35" t="s">
        <v>77</v>
      </c>
      <c r="B100" s="35" t="s">
        <v>67</v>
      </c>
      <c r="C100" s="260" t="s">
        <v>505</v>
      </c>
      <c r="D100" s="260" t="s">
        <v>506</v>
      </c>
      <c r="E100" s="260" t="s">
        <v>168</v>
      </c>
      <c r="G100" s="267"/>
      <c r="H100" s="267"/>
      <c r="I100" s="215" t="s">
        <v>186</v>
      </c>
      <c r="J100" s="215" t="s">
        <v>546</v>
      </c>
      <c r="K100" s="202"/>
    </row>
    <row r="101" spans="1:20">
      <c r="A101" s="173">
        <v>1</v>
      </c>
      <c r="B101" s="173">
        <v>2</v>
      </c>
      <c r="C101" s="195">
        <v>3</v>
      </c>
      <c r="D101" s="195">
        <v>4</v>
      </c>
      <c r="E101" s="195">
        <v>5</v>
      </c>
      <c r="G101" s="267"/>
      <c r="H101" s="267"/>
      <c r="I101" s="220"/>
      <c r="J101" s="220"/>
    </row>
    <row r="102" spans="1:20" ht="68.400000000000006">
      <c r="A102" s="166">
        <v>1</v>
      </c>
      <c r="B102" s="183" t="s">
        <v>539</v>
      </c>
      <c r="C102" s="25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91.2">
      <c r="A103" s="166">
        <v>2</v>
      </c>
      <c r="B103" s="183" t="s">
        <v>537</v>
      </c>
      <c r="C103" s="25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91.2">
      <c r="A104" s="166">
        <v>3</v>
      </c>
      <c r="B104" s="183" t="s">
        <v>538</v>
      </c>
      <c r="C104" s="25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>
      <c r="A105" s="229"/>
      <c r="B105" s="227" t="s">
        <v>73</v>
      </c>
      <c r="C105" s="230"/>
      <c r="D105" s="231"/>
      <c r="E105" s="228">
        <f>E102</f>
        <v>0</v>
      </c>
      <c r="G105" s="267"/>
      <c r="H105" s="267"/>
      <c r="I105" s="217">
        <f>I102</f>
        <v>0</v>
      </c>
      <c r="J105" s="217">
        <f>J102</f>
        <v>0</v>
      </c>
    </row>
    <row r="107" spans="1:20" ht="36" customHeight="1">
      <c r="A107" s="2011" t="s">
        <v>617</v>
      </c>
      <c r="B107" s="2011"/>
      <c r="C107" s="2011"/>
      <c r="D107" s="2011"/>
      <c r="E107" s="2011"/>
      <c r="F107" s="2011"/>
      <c r="G107" s="2011"/>
      <c r="H107" s="2011"/>
      <c r="I107" s="2011"/>
      <c r="J107" s="2011"/>
    </row>
    <row r="109" spans="1:20">
      <c r="A109" s="2004" t="s">
        <v>504</v>
      </c>
      <c r="B109" s="2004"/>
      <c r="C109" s="2004"/>
      <c r="D109" s="2004"/>
      <c r="E109" s="2004"/>
      <c r="F109" s="2004"/>
      <c r="G109" s="2004"/>
      <c r="H109" s="2004"/>
      <c r="I109" s="2004"/>
      <c r="J109" s="2004"/>
      <c r="K109" s="208"/>
    </row>
    <row r="110" spans="1:20">
      <c r="A110" s="2015"/>
      <c r="B110" s="2015"/>
      <c r="C110" s="2015"/>
      <c r="D110" s="2015"/>
      <c r="E110" s="2015"/>
      <c r="F110" s="38"/>
      <c r="G110" s="33"/>
      <c r="H110" s="33"/>
      <c r="I110" s="1986" t="s">
        <v>545</v>
      </c>
      <c r="J110" s="1986"/>
    </row>
    <row r="111" spans="1:20" s="33" customFormat="1" ht="54">
      <c r="A111" s="260" t="s">
        <v>77</v>
      </c>
      <c r="B111" s="260" t="s">
        <v>67</v>
      </c>
      <c r="C111" s="260" t="s">
        <v>111</v>
      </c>
      <c r="D111" s="260" t="s">
        <v>108</v>
      </c>
      <c r="E111" s="260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>
      <c r="A112" s="195">
        <v>1</v>
      </c>
      <c r="B112" s="195">
        <v>2</v>
      </c>
      <c r="C112" s="195">
        <v>3</v>
      </c>
      <c r="D112" s="195">
        <v>4</v>
      </c>
      <c r="E112" s="195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>
      <c r="A113" s="260">
        <v>1</v>
      </c>
      <c r="B113" s="31" t="s">
        <v>109</v>
      </c>
      <c r="C113" s="176">
        <f>C115</f>
        <v>0</v>
      </c>
      <c r="D113" s="35">
        <f>D115</f>
        <v>1.5</v>
      </c>
      <c r="E113" s="176">
        <f>E115</f>
        <v>0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>
      <c r="A114" s="260"/>
      <c r="B114" s="31" t="s">
        <v>110</v>
      </c>
      <c r="C114" s="258"/>
      <c r="D114" s="260"/>
      <c r="E114" s="25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>
      <c r="A115" s="260"/>
      <c r="B115" s="31" t="s">
        <v>503</v>
      </c>
      <c r="C115" s="258"/>
      <c r="D115" s="260">
        <v>1.5</v>
      </c>
      <c r="E115" s="258"/>
      <c r="I115" s="220"/>
      <c r="J115" s="220"/>
      <c r="K115" s="37" t="s">
        <v>624</v>
      </c>
      <c r="L115" s="57"/>
      <c r="M115" s="57"/>
      <c r="O115" s="284"/>
      <c r="P115" s="291"/>
      <c r="Q115" s="291"/>
      <c r="R115" s="174"/>
      <c r="S115" s="174"/>
      <c r="T115" s="174"/>
    </row>
    <row r="116" spans="1:20" s="33" customFormat="1">
      <c r="A116" s="226"/>
      <c r="B116" s="227" t="s">
        <v>73</v>
      </c>
      <c r="C116" s="226" t="s">
        <v>74</v>
      </c>
      <c r="D116" s="226" t="s">
        <v>74</v>
      </c>
      <c r="E116" s="228">
        <f>E113</f>
        <v>0</v>
      </c>
      <c r="I116" s="217">
        <f>I113</f>
        <v>0</v>
      </c>
      <c r="J116" s="217">
        <f>J113</f>
        <v>0</v>
      </c>
      <c r="K116" s="37"/>
      <c r="L116" s="57"/>
      <c r="M116" s="57"/>
      <c r="O116" s="284"/>
      <c r="P116" s="291"/>
      <c r="Q116" s="291"/>
      <c r="R116" s="174"/>
      <c r="S116" s="174"/>
      <c r="T116" s="174"/>
    </row>
    <row r="117" spans="1:20" s="33" customFormat="1">
      <c r="A117" s="49"/>
      <c r="B117" s="50"/>
      <c r="C117" s="49"/>
      <c r="D117" s="49"/>
      <c r="E117" s="38"/>
      <c r="F117" s="38"/>
      <c r="K117" s="37"/>
      <c r="L117" s="57"/>
      <c r="M117" s="57"/>
      <c r="O117" s="284"/>
      <c r="P117" s="291"/>
      <c r="Q117" s="291"/>
      <c r="R117" s="174"/>
      <c r="S117" s="174"/>
      <c r="T117" s="174"/>
    </row>
    <row r="118" spans="1:20" s="33" customFormat="1">
      <c r="A118" s="49"/>
      <c r="B118" s="50"/>
      <c r="C118" s="49"/>
      <c r="D118" s="49"/>
      <c r="E118" s="38"/>
      <c r="F118" s="38"/>
      <c r="K118" s="37"/>
      <c r="L118" s="57"/>
      <c r="M118" s="57"/>
      <c r="O118" s="284"/>
      <c r="P118" s="291"/>
      <c r="Q118" s="291"/>
      <c r="R118" s="174"/>
      <c r="S118" s="174"/>
      <c r="T118" s="174"/>
    </row>
    <row r="119" spans="1:20" s="33" customFormat="1">
      <c r="A119" s="49"/>
      <c r="B119" s="50"/>
      <c r="C119" s="49"/>
      <c r="D119" s="49"/>
      <c r="E119" s="38"/>
      <c r="F119" s="38"/>
      <c r="I119" s="1986" t="s">
        <v>545</v>
      </c>
      <c r="J119" s="1986"/>
      <c r="K119" s="37"/>
      <c r="L119" s="57"/>
      <c r="M119" s="57"/>
      <c r="O119" s="284"/>
      <c r="P119" s="291"/>
      <c r="Q119" s="291"/>
      <c r="R119" s="174"/>
      <c r="S119" s="174"/>
      <c r="T119" s="174"/>
    </row>
    <row r="120" spans="1:20" s="33" customFormat="1" ht="114">
      <c r="A120" s="261" t="s">
        <v>77</v>
      </c>
      <c r="B120" s="260" t="s">
        <v>67</v>
      </c>
      <c r="C120" s="261" t="s">
        <v>498</v>
      </c>
      <c r="D120" s="260" t="s">
        <v>108</v>
      </c>
      <c r="E120" s="260" t="s">
        <v>534</v>
      </c>
      <c r="I120" s="215" t="s">
        <v>186</v>
      </c>
      <c r="J120" s="215" t="s">
        <v>546</v>
      </c>
      <c r="K120" s="37"/>
      <c r="L120" s="57"/>
      <c r="M120" s="57"/>
      <c r="O120" s="284"/>
      <c r="P120" s="291"/>
      <c r="Q120" s="291"/>
      <c r="R120" s="174"/>
      <c r="S120" s="174"/>
      <c r="T120" s="174"/>
    </row>
    <row r="121" spans="1:20" s="33" customFormat="1">
      <c r="A121" s="195">
        <v>1</v>
      </c>
      <c r="B121" s="195">
        <v>2</v>
      </c>
      <c r="C121" s="195">
        <v>3</v>
      </c>
      <c r="D121" s="195">
        <v>4</v>
      </c>
      <c r="E121" s="195">
        <v>5</v>
      </c>
      <c r="F121" s="179"/>
      <c r="G121" s="179"/>
      <c r="H121" s="179"/>
      <c r="I121" s="216"/>
      <c r="J121" s="216"/>
      <c r="K121" s="37"/>
      <c r="L121" s="57"/>
      <c r="M121" s="57"/>
      <c r="O121" s="284"/>
      <c r="P121" s="291"/>
      <c r="Q121" s="291"/>
      <c r="R121" s="174"/>
      <c r="S121" s="174"/>
      <c r="T121" s="174"/>
    </row>
    <row r="122" spans="1:20" s="33" customFormat="1">
      <c r="A122" s="34">
        <v>1</v>
      </c>
      <c r="B122" s="177" t="s">
        <v>499</v>
      </c>
      <c r="C122" s="258" t="s">
        <v>43</v>
      </c>
      <c r="D122" s="258" t="s">
        <v>43</v>
      </c>
      <c r="E122" s="258">
        <f>E126</f>
        <v>0</v>
      </c>
      <c r="I122" s="217">
        <f>I123</f>
        <v>0</v>
      </c>
      <c r="J122" s="217">
        <f>J123</f>
        <v>0</v>
      </c>
      <c r="K122" s="37"/>
      <c r="L122" s="57"/>
      <c r="M122" s="57"/>
      <c r="O122" s="284"/>
      <c r="P122" s="291"/>
      <c r="Q122" s="291"/>
      <c r="R122" s="174"/>
      <c r="S122" s="174"/>
      <c r="T122" s="174"/>
    </row>
    <row r="123" spans="1:20" s="179" customFormat="1">
      <c r="A123" s="258"/>
      <c r="B123" s="177" t="s">
        <v>500</v>
      </c>
      <c r="C123" s="258">
        <f>C126</f>
        <v>0</v>
      </c>
      <c r="D123" s="258">
        <f>D126</f>
        <v>2.2000000000000002</v>
      </c>
      <c r="E123" s="258">
        <f>E126</f>
        <v>0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181"/>
      <c r="O123" s="285"/>
      <c r="P123" s="292"/>
      <c r="Q123" s="292"/>
      <c r="R123" s="182"/>
      <c r="S123" s="182"/>
      <c r="T123" s="182"/>
    </row>
    <row r="124" spans="1:20" s="33" customFormat="1">
      <c r="A124" s="2013"/>
      <c r="B124" s="177" t="s">
        <v>326</v>
      </c>
      <c r="C124" s="2013"/>
      <c r="D124" s="2013"/>
      <c r="E124" s="2013"/>
      <c r="I124" s="220"/>
      <c r="J124" s="220"/>
      <c r="K124" s="37"/>
      <c r="L124" s="57"/>
      <c r="M124" s="57"/>
      <c r="O124" s="284"/>
      <c r="P124" s="291"/>
      <c r="Q124" s="291"/>
      <c r="R124" s="174"/>
      <c r="S124" s="174"/>
      <c r="T124" s="174"/>
    </row>
    <row r="125" spans="1:20" s="33" customFormat="1">
      <c r="A125" s="2013"/>
      <c r="B125" s="177" t="s">
        <v>501</v>
      </c>
      <c r="C125" s="2013"/>
      <c r="D125" s="2013"/>
      <c r="E125" s="2013"/>
      <c r="I125" s="220"/>
      <c r="J125" s="220"/>
      <c r="K125" s="37"/>
      <c r="L125" s="57"/>
      <c r="M125" s="57"/>
      <c r="O125" s="284"/>
      <c r="P125" s="291"/>
      <c r="Q125" s="291"/>
      <c r="R125" s="174"/>
      <c r="S125" s="174"/>
      <c r="T125" s="174"/>
    </row>
    <row r="126" spans="1:20" s="33" customFormat="1" ht="31.5" customHeight="1">
      <c r="A126" s="258"/>
      <c r="B126" s="177" t="s">
        <v>502</v>
      </c>
      <c r="C126" s="258">
        <f>E126/D126*100</f>
        <v>0</v>
      </c>
      <c r="D126" s="258">
        <v>2.2000000000000002</v>
      </c>
      <c r="E126" s="258"/>
      <c r="I126" s="220"/>
      <c r="J126" s="220"/>
      <c r="K126" s="37"/>
      <c r="L126" s="57"/>
      <c r="M126" s="57"/>
      <c r="O126" s="284"/>
      <c r="P126" s="291"/>
      <c r="Q126" s="291"/>
      <c r="R126" s="174"/>
      <c r="S126" s="174"/>
      <c r="T126" s="174"/>
    </row>
    <row r="127" spans="1:20" s="33" customFormat="1">
      <c r="A127" s="2013"/>
      <c r="B127" s="258" t="s">
        <v>326</v>
      </c>
      <c r="C127" s="2013"/>
      <c r="D127" s="2013"/>
      <c r="E127" s="2013"/>
      <c r="I127" s="221"/>
      <c r="J127" s="221"/>
      <c r="K127" s="37"/>
      <c r="L127" s="57"/>
      <c r="M127" s="57"/>
      <c r="O127" s="284"/>
      <c r="P127" s="291"/>
      <c r="Q127" s="291"/>
      <c r="R127" s="174"/>
      <c r="S127" s="174"/>
      <c r="T127" s="174"/>
    </row>
    <row r="128" spans="1:20" s="33" customFormat="1">
      <c r="A128" s="2013"/>
      <c r="B128" s="258" t="s">
        <v>501</v>
      </c>
      <c r="C128" s="2013"/>
      <c r="D128" s="2013"/>
      <c r="E128" s="2013"/>
      <c r="I128" s="221"/>
      <c r="J128" s="221"/>
      <c r="K128" s="37"/>
      <c r="L128" s="57"/>
      <c r="M128" s="57"/>
      <c r="O128" s="284"/>
      <c r="P128" s="291"/>
      <c r="Q128" s="291"/>
      <c r="R128" s="174"/>
      <c r="S128" s="174"/>
      <c r="T128" s="174"/>
    </row>
    <row r="129" spans="1:20" s="33" customFormat="1">
      <c r="A129" s="258"/>
      <c r="B129" s="258"/>
      <c r="C129" s="258"/>
      <c r="D129" s="258"/>
      <c r="E129" s="258"/>
      <c r="I129" s="221"/>
      <c r="J129" s="221"/>
      <c r="K129" s="37"/>
      <c r="L129" s="57"/>
      <c r="M129" s="57"/>
      <c r="O129" s="284"/>
      <c r="P129" s="291"/>
      <c r="Q129" s="291"/>
      <c r="R129" s="174"/>
      <c r="S129" s="174"/>
      <c r="T129" s="174"/>
    </row>
    <row r="130" spans="1:20" s="33" customFormat="1">
      <c r="A130" s="258"/>
      <c r="B130" s="258"/>
      <c r="C130" s="258"/>
      <c r="D130" s="258"/>
      <c r="E130" s="258"/>
      <c r="I130" s="221"/>
      <c r="J130" s="221"/>
      <c r="K130" s="37"/>
      <c r="L130" s="57"/>
      <c r="M130" s="57"/>
      <c r="O130" s="284"/>
      <c r="P130" s="291"/>
      <c r="Q130" s="291"/>
      <c r="R130" s="174"/>
      <c r="S130" s="174"/>
      <c r="T130" s="174"/>
    </row>
    <row r="131" spans="1:20" s="33" customFormat="1">
      <c r="A131" s="228"/>
      <c r="B131" s="228" t="s">
        <v>73</v>
      </c>
      <c r="C131" s="228"/>
      <c r="D131" s="228" t="s">
        <v>74</v>
      </c>
      <c r="E131" s="228">
        <f>E122</f>
        <v>0</v>
      </c>
      <c r="I131" s="217">
        <f>I122</f>
        <v>0</v>
      </c>
      <c r="J131" s="217">
        <f>J122</f>
        <v>0</v>
      </c>
      <c r="K131" s="37"/>
      <c r="L131" s="57"/>
      <c r="M131" s="57"/>
      <c r="O131" s="284"/>
      <c r="P131" s="291"/>
      <c r="Q131" s="291"/>
      <c r="R131" s="174"/>
      <c r="S131" s="174"/>
      <c r="T131" s="174"/>
    </row>
    <row r="132" spans="1:20" s="33" customFormat="1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37"/>
      <c r="L132" s="57"/>
      <c r="M132" s="57"/>
      <c r="O132" s="284"/>
      <c r="P132" s="291"/>
      <c r="Q132" s="291"/>
      <c r="R132" s="174"/>
      <c r="S132" s="174"/>
      <c r="T132" s="174"/>
    </row>
    <row r="133" spans="1:20" s="33" customFormat="1" ht="57.75" customHeight="1">
      <c r="A133" s="2014" t="s">
        <v>616</v>
      </c>
      <c r="B133" s="2014"/>
      <c r="C133" s="2014"/>
      <c r="D133" s="2014"/>
      <c r="E133" s="2014"/>
      <c r="F133" s="2014"/>
      <c r="G133" s="2014"/>
      <c r="H133" s="2014"/>
      <c r="I133" s="2014"/>
      <c r="J133" s="2014"/>
      <c r="K133" s="37"/>
      <c r="L133" s="57"/>
      <c r="M133" s="57"/>
      <c r="O133" s="284"/>
      <c r="P133" s="291"/>
      <c r="Q133" s="291"/>
      <c r="R133" s="174"/>
      <c r="S133" s="174"/>
      <c r="T133" s="174"/>
    </row>
    <row r="134" spans="1:20">
      <c r="A134" s="266"/>
      <c r="B134" s="266"/>
      <c r="C134" s="266"/>
      <c r="D134" s="266"/>
      <c r="E134" s="266"/>
      <c r="F134" s="266"/>
      <c r="G134" s="266"/>
      <c r="H134" s="266"/>
      <c r="I134" s="266"/>
      <c r="J134" s="266"/>
    </row>
    <row r="135" spans="1:20">
      <c r="A135" s="2004" t="s">
        <v>504</v>
      </c>
      <c r="B135" s="2004"/>
      <c r="C135" s="2004"/>
      <c r="D135" s="2004"/>
      <c r="E135" s="2004"/>
      <c r="F135" s="2004"/>
      <c r="G135" s="2004"/>
      <c r="H135" s="2004"/>
      <c r="I135" s="2004"/>
      <c r="J135" s="2004"/>
      <c r="K135" s="205"/>
    </row>
    <row r="136" spans="1:20">
      <c r="I136" s="1986" t="s">
        <v>545</v>
      </c>
      <c r="J136" s="1986"/>
      <c r="K136" s="266"/>
    </row>
    <row r="137" spans="1:20" s="33" customFormat="1" ht="54">
      <c r="A137" s="35" t="s">
        <v>77</v>
      </c>
      <c r="B137" s="35" t="s">
        <v>67</v>
      </c>
      <c r="C137" s="35" t="s">
        <v>134</v>
      </c>
      <c r="D137" s="149"/>
      <c r="E137" s="149"/>
      <c r="F137" s="149"/>
      <c r="G137" s="149"/>
      <c r="H137" s="149"/>
      <c r="I137" s="215" t="s">
        <v>186</v>
      </c>
      <c r="J137" s="215" t="s">
        <v>546</v>
      </c>
      <c r="K137" s="163"/>
      <c r="L137" s="57"/>
      <c r="M137" s="57"/>
      <c r="O137" s="284"/>
      <c r="P137" s="291"/>
      <c r="Q137" s="291"/>
      <c r="R137" s="174"/>
      <c r="S137" s="174"/>
      <c r="T137" s="174"/>
    </row>
    <row r="138" spans="1:20">
      <c r="A138" s="173">
        <v>1</v>
      </c>
      <c r="B138" s="173">
        <v>2</v>
      </c>
      <c r="C138" s="173">
        <v>3</v>
      </c>
      <c r="D138" s="160"/>
      <c r="E138" s="160"/>
      <c r="F138" s="160"/>
      <c r="G138" s="160"/>
      <c r="H138" s="160"/>
      <c r="I138" s="222"/>
      <c r="J138" s="222"/>
    </row>
    <row r="139" spans="1:20">
      <c r="A139" s="35">
        <v>1</v>
      </c>
      <c r="B139" s="183" t="s">
        <v>135</v>
      </c>
      <c r="C139" s="184">
        <f>C140+C141+C142+C143</f>
        <v>0</v>
      </c>
      <c r="I139" s="217">
        <f>I140+I141+I142+I143</f>
        <v>0</v>
      </c>
      <c r="J139" s="217">
        <f>J140+J141+J142+J143</f>
        <v>0</v>
      </c>
    </row>
    <row r="140" spans="1:20" s="160" customFormat="1">
      <c r="A140" s="35"/>
      <c r="B140" s="183"/>
      <c r="C140" s="176"/>
      <c r="D140" s="149"/>
      <c r="E140" s="149"/>
      <c r="F140" s="149"/>
      <c r="G140" s="149"/>
      <c r="H140" s="149"/>
      <c r="I140" s="222"/>
      <c r="J140" s="222"/>
      <c r="K140" s="161"/>
      <c r="O140" s="283"/>
      <c r="P140" s="283"/>
      <c r="Q140" s="283"/>
    </row>
    <row r="141" spans="1:20">
      <c r="A141" s="35"/>
      <c r="B141" s="183"/>
      <c r="C141" s="176"/>
      <c r="I141" s="222"/>
      <c r="J141" s="222"/>
    </row>
    <row r="142" spans="1:20">
      <c r="A142" s="35"/>
      <c r="B142" s="183"/>
      <c r="C142" s="176"/>
      <c r="I142" s="222"/>
      <c r="J142" s="222"/>
    </row>
    <row r="143" spans="1:20">
      <c r="A143" s="35"/>
      <c r="B143" s="183"/>
      <c r="C143" s="176"/>
      <c r="I143" s="222"/>
      <c r="J143" s="222"/>
    </row>
    <row r="144" spans="1:20">
      <c r="A144" s="226"/>
      <c r="B144" s="227" t="s">
        <v>73</v>
      </c>
      <c r="C144" s="228">
        <f>C139</f>
        <v>0</v>
      </c>
      <c r="I144" s="217">
        <f>I139</f>
        <v>0</v>
      </c>
      <c r="J144" s="217">
        <f>J139</f>
        <v>0</v>
      </c>
    </row>
    <row r="146" spans="1:20">
      <c r="A146" s="2014" t="s">
        <v>615</v>
      </c>
      <c r="B146" s="2014"/>
      <c r="C146" s="2014"/>
      <c r="D146" s="2014"/>
      <c r="E146" s="2014"/>
      <c r="F146" s="2014"/>
      <c r="G146" s="2014"/>
      <c r="H146" s="2014"/>
      <c r="I146" s="2014"/>
      <c r="J146" s="2014"/>
    </row>
    <row r="147" spans="1:20">
      <c r="A147" s="266"/>
      <c r="B147" s="266"/>
      <c r="C147" s="266"/>
      <c r="D147" s="266"/>
      <c r="E147" s="266"/>
      <c r="F147" s="266"/>
      <c r="G147" s="266"/>
      <c r="H147" s="266"/>
      <c r="I147" s="266"/>
      <c r="J147" s="266"/>
    </row>
    <row r="148" spans="1:20">
      <c r="A148" s="2004" t="s">
        <v>504</v>
      </c>
      <c r="B148" s="2004"/>
      <c r="C148" s="2004"/>
      <c r="D148" s="2004"/>
      <c r="E148" s="2004"/>
      <c r="F148" s="2004"/>
      <c r="G148" s="2004"/>
      <c r="H148" s="2004"/>
      <c r="I148" s="2004"/>
      <c r="J148" s="2004"/>
      <c r="K148" s="205"/>
    </row>
    <row r="149" spans="1:20">
      <c r="I149" s="1986" t="s">
        <v>545</v>
      </c>
      <c r="J149" s="1986"/>
      <c r="K149" s="266"/>
    </row>
    <row r="150" spans="1:20" s="33" customFormat="1" ht="54">
      <c r="A150" s="35" t="s">
        <v>77</v>
      </c>
      <c r="B150" s="35" t="s">
        <v>67</v>
      </c>
      <c r="C150" s="35" t="s">
        <v>134</v>
      </c>
      <c r="D150" s="149"/>
      <c r="E150" s="149"/>
      <c r="F150" s="149"/>
      <c r="G150" s="149"/>
      <c r="H150" s="149"/>
      <c r="I150" s="215" t="s">
        <v>186</v>
      </c>
      <c r="J150" s="215" t="s">
        <v>546</v>
      </c>
      <c r="K150" s="163"/>
      <c r="L150" s="57"/>
      <c r="M150" s="57"/>
      <c r="O150" s="284"/>
      <c r="P150" s="291"/>
      <c r="Q150" s="291"/>
      <c r="R150" s="174"/>
      <c r="S150" s="174"/>
      <c r="T150" s="174"/>
    </row>
    <row r="151" spans="1:20">
      <c r="A151" s="173">
        <v>1</v>
      </c>
      <c r="B151" s="173">
        <v>2</v>
      </c>
      <c r="C151" s="173">
        <v>3</v>
      </c>
      <c r="D151" s="160"/>
      <c r="E151" s="160"/>
      <c r="F151" s="160"/>
      <c r="G151" s="160"/>
      <c r="H151" s="160"/>
      <c r="I151" s="222"/>
      <c r="J151" s="222"/>
    </row>
    <row r="152" spans="1:20">
      <c r="A152" s="35">
        <v>1</v>
      </c>
      <c r="B152" s="183"/>
      <c r="C152" s="184"/>
      <c r="I152" s="220"/>
      <c r="J152" s="220"/>
    </row>
    <row r="153" spans="1:20" s="160" customFormat="1">
      <c r="A153" s="35"/>
      <c r="B153" s="183"/>
      <c r="C153" s="176"/>
      <c r="D153" s="149"/>
      <c r="E153" s="149"/>
      <c r="F153" s="149"/>
      <c r="G153" s="149"/>
      <c r="H153" s="149"/>
      <c r="I153" s="222"/>
      <c r="J153" s="222"/>
      <c r="K153" s="161"/>
      <c r="O153" s="283"/>
      <c r="P153" s="283"/>
      <c r="Q153" s="283"/>
    </row>
    <row r="154" spans="1:20">
      <c r="A154" s="35"/>
      <c r="B154" s="183"/>
      <c r="C154" s="176"/>
      <c r="I154" s="222"/>
      <c r="J154" s="222"/>
    </row>
    <row r="155" spans="1:20">
      <c r="A155" s="35"/>
      <c r="B155" s="183"/>
      <c r="C155" s="176"/>
      <c r="I155" s="222"/>
      <c r="J155" s="222"/>
    </row>
    <row r="156" spans="1:20">
      <c r="A156" s="35"/>
      <c r="B156" s="183"/>
      <c r="C156" s="176"/>
      <c r="I156" s="222"/>
      <c r="J156" s="222"/>
    </row>
    <row r="157" spans="1:20">
      <c r="A157" s="226"/>
      <c r="B157" s="227" t="s">
        <v>73</v>
      </c>
      <c r="C157" s="228">
        <f>SUM(C152:C156)</f>
        <v>0</v>
      </c>
      <c r="I157" s="217">
        <f>SUM(I152:I156)</f>
        <v>0</v>
      </c>
      <c r="J157" s="217">
        <f>SUM(J152:J156)</f>
        <v>0</v>
      </c>
    </row>
    <row r="159" spans="1:20">
      <c r="A159" s="2004" t="s">
        <v>508</v>
      </c>
      <c r="B159" s="2004"/>
      <c r="C159" s="2004"/>
      <c r="D159" s="2004"/>
      <c r="E159" s="2004"/>
      <c r="F159" s="2004"/>
      <c r="G159" s="2004"/>
      <c r="H159" s="2004"/>
      <c r="I159" s="2004"/>
      <c r="J159" s="2004"/>
    </row>
    <row r="160" spans="1:20">
      <c r="I160" s="1986" t="s">
        <v>545</v>
      </c>
      <c r="J160" s="1986"/>
    </row>
    <row r="161" spans="1:20" s="33" customFormat="1" ht="54">
      <c r="A161" s="35" t="s">
        <v>77</v>
      </c>
      <c r="B161" s="35" t="s">
        <v>67</v>
      </c>
      <c r="C161" s="35" t="s">
        <v>134</v>
      </c>
      <c r="D161" s="149"/>
      <c r="E161" s="149"/>
      <c r="F161" s="149"/>
      <c r="G161" s="149"/>
      <c r="H161" s="149"/>
      <c r="I161" s="215" t="s">
        <v>186</v>
      </c>
      <c r="J161" s="215" t="s">
        <v>546</v>
      </c>
      <c r="K161" s="163"/>
      <c r="L161" s="57"/>
      <c r="M161" s="57"/>
      <c r="O161" s="284"/>
      <c r="P161" s="291"/>
      <c r="Q161" s="291"/>
      <c r="R161" s="174"/>
      <c r="S161" s="174"/>
      <c r="T161" s="174"/>
    </row>
    <row r="162" spans="1:20">
      <c r="A162" s="173">
        <v>1</v>
      </c>
      <c r="B162" s="173">
        <v>2</v>
      </c>
      <c r="C162" s="173">
        <v>3</v>
      </c>
      <c r="D162" s="160"/>
      <c r="E162" s="160"/>
      <c r="F162" s="160"/>
      <c r="G162" s="160"/>
      <c r="H162" s="160"/>
      <c r="I162" s="222"/>
      <c r="J162" s="222"/>
    </row>
    <row r="163" spans="1:20">
      <c r="A163" s="35">
        <v>1</v>
      </c>
      <c r="B163" s="183"/>
      <c r="C163" s="184"/>
      <c r="I163" s="220"/>
      <c r="J163" s="220"/>
    </row>
    <row r="164" spans="1:20" s="160" customFormat="1">
      <c r="A164" s="35"/>
      <c r="B164" s="183"/>
      <c r="C164" s="176"/>
      <c r="D164" s="149"/>
      <c r="E164" s="149"/>
      <c r="F164" s="149"/>
      <c r="G164" s="149"/>
      <c r="H164" s="149"/>
      <c r="I164" s="222"/>
      <c r="J164" s="222"/>
      <c r="K164" s="161"/>
      <c r="O164" s="283"/>
      <c r="P164" s="283"/>
      <c r="Q164" s="283"/>
    </row>
    <row r="165" spans="1:20">
      <c r="A165" s="35"/>
      <c r="B165" s="183"/>
      <c r="C165" s="176"/>
      <c r="I165" s="222"/>
      <c r="J165" s="222"/>
    </row>
    <row r="166" spans="1:20">
      <c r="A166" s="35"/>
      <c r="B166" s="183"/>
      <c r="C166" s="176"/>
      <c r="I166" s="222"/>
      <c r="J166" s="222"/>
    </row>
    <row r="167" spans="1:20">
      <c r="A167" s="35"/>
      <c r="B167" s="183"/>
      <c r="C167" s="176"/>
      <c r="I167" s="222"/>
      <c r="J167" s="222"/>
    </row>
    <row r="168" spans="1:20">
      <c r="A168" s="226"/>
      <c r="B168" s="227" t="s">
        <v>73</v>
      </c>
      <c r="C168" s="228">
        <f>SUM(C163:C167)</f>
        <v>0</v>
      </c>
      <c r="I168" s="217">
        <f>SUM(I163:I167)</f>
        <v>0</v>
      </c>
      <c r="J168" s="217">
        <f>SUM(J163:J167)</f>
        <v>0</v>
      </c>
    </row>
    <row r="170" spans="1:20">
      <c r="A170" s="2004" t="s">
        <v>509</v>
      </c>
      <c r="B170" s="2004"/>
      <c r="C170" s="2004"/>
      <c r="D170" s="2004"/>
      <c r="E170" s="2004"/>
      <c r="F170" s="2004"/>
      <c r="G170" s="2004"/>
      <c r="H170" s="2004"/>
      <c r="I170" s="2004"/>
      <c r="J170" s="2004"/>
    </row>
    <row r="171" spans="1:20">
      <c r="I171" s="1986" t="s">
        <v>545</v>
      </c>
      <c r="J171" s="1986"/>
    </row>
    <row r="172" spans="1:20" s="33" customFormat="1" ht="54">
      <c r="A172" s="35" t="s">
        <v>77</v>
      </c>
      <c r="B172" s="35" t="s">
        <v>67</v>
      </c>
      <c r="C172" s="35" t="s">
        <v>134</v>
      </c>
      <c r="D172" s="149"/>
      <c r="E172" s="149"/>
      <c r="F172" s="149"/>
      <c r="G172" s="149"/>
      <c r="H172" s="149"/>
      <c r="I172" s="215" t="s">
        <v>186</v>
      </c>
      <c r="J172" s="215" t="s">
        <v>546</v>
      </c>
      <c r="K172" s="163"/>
      <c r="L172" s="57"/>
      <c r="M172" s="57"/>
      <c r="O172" s="284"/>
      <c r="P172" s="291"/>
      <c r="Q172" s="291"/>
      <c r="R172" s="174"/>
      <c r="S172" s="174"/>
      <c r="T172" s="174"/>
    </row>
    <row r="173" spans="1:20">
      <c r="A173" s="173">
        <v>1</v>
      </c>
      <c r="B173" s="173">
        <v>2</v>
      </c>
      <c r="C173" s="173">
        <v>3</v>
      </c>
      <c r="D173" s="160"/>
      <c r="E173" s="160"/>
      <c r="F173" s="160"/>
      <c r="G173" s="160"/>
      <c r="H173" s="160"/>
      <c r="I173" s="222"/>
      <c r="J173" s="222"/>
    </row>
    <row r="174" spans="1:20">
      <c r="A174" s="35">
        <v>1</v>
      </c>
      <c r="B174" s="183"/>
      <c r="C174" s="184"/>
      <c r="I174" s="220"/>
      <c r="J174" s="220"/>
    </row>
    <row r="175" spans="1:20" s="160" customFormat="1">
      <c r="A175" s="35"/>
      <c r="B175" s="183"/>
      <c r="C175" s="176"/>
      <c r="D175" s="149"/>
      <c r="E175" s="149"/>
      <c r="F175" s="149"/>
      <c r="G175" s="149"/>
      <c r="H175" s="149"/>
      <c r="I175" s="222"/>
      <c r="J175" s="222"/>
      <c r="K175" s="161"/>
      <c r="O175" s="283"/>
      <c r="P175" s="283"/>
      <c r="Q175" s="283"/>
    </row>
    <row r="176" spans="1:20">
      <c r="A176" s="35"/>
      <c r="B176" s="183"/>
      <c r="C176" s="176"/>
      <c r="I176" s="222"/>
      <c r="J176" s="222"/>
    </row>
    <row r="177" spans="1:20">
      <c r="A177" s="35"/>
      <c r="B177" s="183"/>
      <c r="C177" s="176"/>
      <c r="I177" s="222"/>
      <c r="J177" s="222"/>
    </row>
    <row r="178" spans="1:20">
      <c r="A178" s="35"/>
      <c r="B178" s="183"/>
      <c r="C178" s="176"/>
      <c r="I178" s="222"/>
      <c r="J178" s="222"/>
    </row>
    <row r="179" spans="1:20">
      <c r="A179" s="226"/>
      <c r="B179" s="227" t="s">
        <v>73</v>
      </c>
      <c r="C179" s="228">
        <f>SUM(C174:C178)</f>
        <v>0</v>
      </c>
      <c r="I179" s="217">
        <f>SUM(I174:I178)</f>
        <v>0</v>
      </c>
      <c r="J179" s="217">
        <f>SUM(J174:J178)</f>
        <v>0</v>
      </c>
    </row>
    <row r="181" spans="1:20">
      <c r="A181" s="2004" t="s">
        <v>510</v>
      </c>
      <c r="B181" s="2004"/>
      <c r="C181" s="2004"/>
      <c r="D181" s="2004"/>
      <c r="E181" s="2004"/>
      <c r="F181" s="2004"/>
      <c r="G181" s="2004"/>
      <c r="H181" s="2004"/>
      <c r="I181" s="2004"/>
      <c r="J181" s="2004"/>
    </row>
    <row r="182" spans="1:20">
      <c r="I182" s="1986" t="s">
        <v>545</v>
      </c>
      <c r="J182" s="1986"/>
    </row>
    <row r="183" spans="1:20" s="33" customFormat="1" ht="54">
      <c r="A183" s="35" t="s">
        <v>77</v>
      </c>
      <c r="B183" s="35" t="s">
        <v>67</v>
      </c>
      <c r="C183" s="35" t="s">
        <v>134</v>
      </c>
      <c r="D183" s="149"/>
      <c r="E183" s="149"/>
      <c r="F183" s="149"/>
      <c r="G183" s="149"/>
      <c r="H183" s="149"/>
      <c r="I183" s="215" t="s">
        <v>186</v>
      </c>
      <c r="J183" s="215" t="s">
        <v>546</v>
      </c>
      <c r="K183" s="163"/>
      <c r="L183" s="57"/>
      <c r="M183" s="57"/>
      <c r="O183" s="284"/>
      <c r="P183" s="291"/>
      <c r="Q183" s="291"/>
      <c r="R183" s="174"/>
      <c r="S183" s="174"/>
      <c r="T183" s="174"/>
    </row>
    <row r="184" spans="1:20">
      <c r="A184" s="173">
        <v>1</v>
      </c>
      <c r="B184" s="173">
        <v>2</v>
      </c>
      <c r="C184" s="173">
        <v>3</v>
      </c>
      <c r="D184" s="160"/>
      <c r="E184" s="160"/>
      <c r="F184" s="160"/>
      <c r="G184" s="160"/>
      <c r="H184" s="160"/>
      <c r="I184" s="222"/>
      <c r="J184" s="222"/>
    </row>
    <row r="185" spans="1:20">
      <c r="A185" s="35">
        <v>1</v>
      </c>
      <c r="B185" s="183"/>
      <c r="C185" s="184"/>
      <c r="I185" s="220"/>
      <c r="J185" s="220"/>
    </row>
    <row r="186" spans="1:20" s="160" customFormat="1">
      <c r="A186" s="35"/>
      <c r="B186" s="183"/>
      <c r="C186" s="176"/>
      <c r="D186" s="149"/>
      <c r="E186" s="149"/>
      <c r="F186" s="149"/>
      <c r="G186" s="149"/>
      <c r="H186" s="149"/>
      <c r="I186" s="222"/>
      <c r="J186" s="222"/>
      <c r="K186" s="161"/>
      <c r="O186" s="283"/>
      <c r="P186" s="283"/>
      <c r="Q186" s="283"/>
    </row>
    <row r="187" spans="1:20">
      <c r="A187" s="35"/>
      <c r="B187" s="183"/>
      <c r="C187" s="176"/>
      <c r="I187" s="222"/>
      <c r="J187" s="222"/>
    </row>
    <row r="188" spans="1:20">
      <c r="A188" s="35"/>
      <c r="B188" s="183"/>
      <c r="C188" s="176"/>
      <c r="I188" s="222"/>
      <c r="J188" s="222"/>
    </row>
    <row r="189" spans="1:20">
      <c r="A189" s="35"/>
      <c r="B189" s="183"/>
      <c r="C189" s="176"/>
      <c r="I189" s="222"/>
      <c r="J189" s="222"/>
    </row>
    <row r="190" spans="1:20">
      <c r="A190" s="226"/>
      <c r="B190" s="227" t="s">
        <v>73</v>
      </c>
      <c r="C190" s="228">
        <f>SUM(C185:C189)</f>
        <v>0</v>
      </c>
      <c r="I190" s="217">
        <f>SUM(I185:I189)</f>
        <v>0</v>
      </c>
      <c r="J190" s="217">
        <f>SUM(J185:J189)</f>
        <v>0</v>
      </c>
    </row>
    <row r="193" spans="1:20" ht="52.5" customHeight="1">
      <c r="A193" s="2014" t="s">
        <v>614</v>
      </c>
      <c r="B193" s="2014"/>
      <c r="C193" s="2014"/>
      <c r="D193" s="2014"/>
      <c r="E193" s="2014"/>
      <c r="F193" s="2014"/>
      <c r="G193" s="2014"/>
      <c r="H193" s="2014"/>
      <c r="I193" s="2014"/>
      <c r="J193" s="2014"/>
    </row>
    <row r="195" spans="1:20">
      <c r="A195" s="2004" t="s">
        <v>511</v>
      </c>
      <c r="B195" s="2004"/>
      <c r="C195" s="2004"/>
      <c r="D195" s="2004"/>
      <c r="E195" s="2004"/>
      <c r="F195" s="2004"/>
      <c r="G195" s="2004"/>
      <c r="H195" s="2004"/>
      <c r="I195" s="2004"/>
      <c r="J195" s="2004"/>
      <c r="K195" s="205"/>
    </row>
    <row r="196" spans="1:20">
      <c r="I196" s="1986" t="s">
        <v>545</v>
      </c>
      <c r="J196" s="1986"/>
    </row>
    <row r="197" spans="1:20" s="33" customFormat="1" ht="54">
      <c r="A197" s="35" t="s">
        <v>77</v>
      </c>
      <c r="B197" s="35" t="s">
        <v>67</v>
      </c>
      <c r="C197" s="260" t="s">
        <v>505</v>
      </c>
      <c r="D197" s="260" t="s">
        <v>506</v>
      </c>
      <c r="E197" s="260" t="s">
        <v>507</v>
      </c>
      <c r="F197" s="149"/>
      <c r="G197" s="149"/>
      <c r="H197" s="149"/>
      <c r="I197" s="215" t="s">
        <v>186</v>
      </c>
      <c r="J197" s="215" t="s">
        <v>546</v>
      </c>
      <c r="K197" s="163"/>
      <c r="L197" s="57"/>
      <c r="M197" s="57"/>
      <c r="O197" s="284"/>
      <c r="P197" s="291"/>
      <c r="Q197" s="291"/>
      <c r="R197" s="174"/>
      <c r="S197" s="174"/>
      <c r="T197" s="174"/>
    </row>
    <row r="198" spans="1:20">
      <c r="A198" s="173">
        <v>1</v>
      </c>
      <c r="B198" s="173">
        <v>2</v>
      </c>
      <c r="C198" s="195">
        <v>3</v>
      </c>
      <c r="D198" s="195">
        <v>4</v>
      </c>
      <c r="E198" s="195">
        <v>5</v>
      </c>
      <c r="F198" s="160"/>
      <c r="G198" s="160"/>
      <c r="H198" s="160"/>
      <c r="I198" s="220"/>
      <c r="J198" s="220"/>
    </row>
    <row r="199" spans="1:20">
      <c r="A199" s="35">
        <v>1</v>
      </c>
      <c r="B199" s="183"/>
      <c r="C199" s="176"/>
      <c r="D199" s="35"/>
      <c r="E199" s="176"/>
      <c r="I199" s="220"/>
      <c r="J199" s="220"/>
    </row>
    <row r="200" spans="1:20" s="160" customFormat="1">
      <c r="A200" s="35"/>
      <c r="B200" s="183"/>
      <c r="C200" s="258"/>
      <c r="D200" s="260"/>
      <c r="E200" s="258"/>
      <c r="F200" s="149"/>
      <c r="G200" s="149"/>
      <c r="H200" s="149"/>
      <c r="I200" s="220"/>
      <c r="J200" s="220"/>
      <c r="K200" s="161"/>
      <c r="O200" s="283"/>
      <c r="P200" s="283"/>
      <c r="Q200" s="283"/>
    </row>
    <row r="201" spans="1:20">
      <c r="A201" s="35"/>
      <c r="B201" s="183"/>
      <c r="C201" s="258"/>
      <c r="D201" s="260"/>
      <c r="E201" s="258"/>
      <c r="I201" s="220"/>
      <c r="J201" s="220"/>
    </row>
    <row r="202" spans="1:20">
      <c r="A202" s="226"/>
      <c r="B202" s="227" t="s">
        <v>73</v>
      </c>
      <c r="C202" s="226" t="s">
        <v>74</v>
      </c>
      <c r="D202" s="226" t="s">
        <v>74</v>
      </c>
      <c r="E202" s="228">
        <f>E199</f>
        <v>0</v>
      </c>
      <c r="I202" s="217">
        <f>SUM(I199:I201)</f>
        <v>0</v>
      </c>
      <c r="J202" s="217">
        <f>SUM(J199:J201)</f>
        <v>0</v>
      </c>
    </row>
    <row r="204" spans="1:20">
      <c r="A204" s="2004" t="s">
        <v>512</v>
      </c>
      <c r="B204" s="2004"/>
      <c r="C204" s="2004"/>
      <c r="D204" s="2004"/>
      <c r="E204" s="2004"/>
      <c r="F204" s="2004"/>
      <c r="G204" s="2004"/>
      <c r="H204" s="2004"/>
      <c r="I204" s="2004"/>
      <c r="J204" s="2004"/>
    </row>
    <row r="205" spans="1:20">
      <c r="I205" s="1986" t="s">
        <v>545</v>
      </c>
      <c r="J205" s="1986"/>
    </row>
    <row r="206" spans="1:20" s="33" customFormat="1" ht="54">
      <c r="A206" s="35" t="s">
        <v>77</v>
      </c>
      <c r="B206" s="35" t="s">
        <v>67</v>
      </c>
      <c r="C206" s="260" t="s">
        <v>505</v>
      </c>
      <c r="D206" s="260" t="s">
        <v>506</v>
      </c>
      <c r="E206" s="260" t="s">
        <v>507</v>
      </c>
      <c r="F206" s="149"/>
      <c r="G206" s="149"/>
      <c r="H206" s="149"/>
      <c r="I206" s="215" t="s">
        <v>186</v>
      </c>
      <c r="J206" s="215" t="s">
        <v>546</v>
      </c>
      <c r="K206" s="163"/>
      <c r="L206" s="57"/>
      <c r="M206" s="57"/>
      <c r="O206" s="284"/>
      <c r="P206" s="291"/>
      <c r="Q206" s="291"/>
      <c r="R206" s="174"/>
      <c r="S206" s="174"/>
      <c r="T206" s="174"/>
    </row>
    <row r="207" spans="1:20">
      <c r="A207" s="173">
        <v>1</v>
      </c>
      <c r="B207" s="173">
        <v>2</v>
      </c>
      <c r="C207" s="195">
        <v>3</v>
      </c>
      <c r="D207" s="195">
        <v>4</v>
      </c>
      <c r="E207" s="195">
        <v>5</v>
      </c>
      <c r="F207" s="160"/>
      <c r="G207" s="160"/>
      <c r="H207" s="160"/>
      <c r="I207" s="220"/>
      <c r="J207" s="220"/>
    </row>
    <row r="208" spans="1:20">
      <c r="A208" s="35">
        <v>1</v>
      </c>
      <c r="B208" s="183"/>
      <c r="C208" s="176"/>
      <c r="D208" s="35"/>
      <c r="E208" s="176"/>
      <c r="I208" s="220"/>
      <c r="J208" s="220"/>
    </row>
    <row r="209" spans="1:17" s="160" customFormat="1">
      <c r="A209" s="35"/>
      <c r="B209" s="183"/>
      <c r="C209" s="258"/>
      <c r="D209" s="260"/>
      <c r="E209" s="258"/>
      <c r="F209" s="149"/>
      <c r="G209" s="149"/>
      <c r="H209" s="149"/>
      <c r="I209" s="220"/>
      <c r="J209" s="220"/>
      <c r="K209" s="161"/>
      <c r="O209" s="283"/>
      <c r="P209" s="283"/>
      <c r="Q209" s="283"/>
    </row>
    <row r="210" spans="1:17">
      <c r="A210" s="35"/>
      <c r="B210" s="183"/>
      <c r="C210" s="258"/>
      <c r="D210" s="260"/>
      <c r="E210" s="258"/>
      <c r="I210" s="220"/>
      <c r="J210" s="220"/>
    </row>
    <row r="211" spans="1:17">
      <c r="A211" s="226"/>
      <c r="B211" s="227" t="s">
        <v>73</v>
      </c>
      <c r="C211" s="226" t="s">
        <v>74</v>
      </c>
      <c r="D211" s="226" t="s">
        <v>74</v>
      </c>
      <c r="E211" s="228">
        <f>E208</f>
        <v>0</v>
      </c>
      <c r="I211" s="217">
        <f>SUM(I208:I210)</f>
        <v>0</v>
      </c>
      <c r="J211" s="217">
        <f>SUM(J208:J210)</f>
        <v>0</v>
      </c>
    </row>
    <row r="214" spans="1:17" ht="52.5" customHeight="1">
      <c r="A214" s="2014" t="s">
        <v>613</v>
      </c>
      <c r="B214" s="2014"/>
      <c r="C214" s="2014"/>
      <c r="D214" s="2014"/>
      <c r="E214" s="2014"/>
      <c r="F214" s="2014"/>
      <c r="G214" s="2014"/>
      <c r="H214" s="2014"/>
      <c r="I214" s="2014"/>
      <c r="J214" s="2014"/>
    </row>
    <row r="216" spans="1:17">
      <c r="A216" s="2017" t="s">
        <v>513</v>
      </c>
      <c r="B216" s="2017"/>
      <c r="C216" s="2017"/>
      <c r="D216" s="2017"/>
      <c r="E216" s="2017"/>
      <c r="F216" s="2017"/>
      <c r="G216" s="2017"/>
      <c r="H216" s="2017"/>
      <c r="I216" s="2017"/>
      <c r="J216" s="2017"/>
      <c r="K216" s="205"/>
    </row>
    <row r="217" spans="1:17">
      <c r="A217" s="53"/>
      <c r="B217" s="32"/>
      <c r="C217" s="38"/>
      <c r="D217" s="38"/>
      <c r="E217" s="38"/>
      <c r="F217" s="38"/>
      <c r="I217" s="1986" t="s">
        <v>545</v>
      </c>
      <c r="J217" s="1986"/>
    </row>
    <row r="218" spans="1:17" ht="54">
      <c r="A218" s="260" t="s">
        <v>77</v>
      </c>
      <c r="B218" s="260" t="s">
        <v>67</v>
      </c>
      <c r="C218" s="260" t="s">
        <v>124</v>
      </c>
      <c r="D218" s="260" t="s">
        <v>125</v>
      </c>
      <c r="E218" s="260" t="s">
        <v>126</v>
      </c>
      <c r="I218" s="215" t="s">
        <v>186</v>
      </c>
      <c r="J218" s="215" t="s">
        <v>546</v>
      </c>
      <c r="K218" s="209"/>
    </row>
    <row r="219" spans="1:17">
      <c r="A219" s="195">
        <v>1</v>
      </c>
      <c r="B219" s="195">
        <v>2</v>
      </c>
      <c r="C219" s="195">
        <v>3</v>
      </c>
      <c r="D219" s="195">
        <v>4</v>
      </c>
      <c r="E219" s="195">
        <v>5</v>
      </c>
      <c r="F219" s="160"/>
      <c r="G219" s="160"/>
      <c r="H219" s="160"/>
      <c r="I219" s="220"/>
      <c r="J219" s="220"/>
    </row>
    <row r="220" spans="1:17">
      <c r="A220" s="264"/>
      <c r="B220" s="47"/>
      <c r="C220" s="260"/>
      <c r="D220" s="34"/>
      <c r="E220" s="258"/>
      <c r="I220" s="220"/>
      <c r="J220" s="220"/>
    </row>
    <row r="221" spans="1:17" s="160" customFormat="1">
      <c r="A221" s="260"/>
      <c r="B221" s="31"/>
      <c r="C221" s="260"/>
      <c r="D221" s="34"/>
      <c r="E221" s="258"/>
      <c r="F221" s="149"/>
      <c r="G221" s="149"/>
      <c r="H221" s="149"/>
      <c r="I221" s="220"/>
      <c r="J221" s="220"/>
      <c r="K221" s="161"/>
      <c r="O221" s="283"/>
      <c r="P221" s="283"/>
      <c r="Q221" s="283"/>
    </row>
    <row r="222" spans="1:17">
      <c r="A222" s="260"/>
      <c r="B222" s="31"/>
      <c r="C222" s="260"/>
      <c r="D222" s="34"/>
      <c r="E222" s="258"/>
      <c r="I222" s="220"/>
      <c r="J222" s="220"/>
    </row>
    <row r="223" spans="1:17">
      <c r="A223" s="226"/>
      <c r="B223" s="227" t="s">
        <v>73</v>
      </c>
      <c r="C223" s="226" t="s">
        <v>74</v>
      </c>
      <c r="D223" s="226" t="s">
        <v>74</v>
      </c>
      <c r="E223" s="228">
        <f>SUM(E220:E222)</f>
        <v>0</v>
      </c>
      <c r="I223" s="217">
        <f>SUM(I220:I222)</f>
        <v>0</v>
      </c>
      <c r="J223" s="217">
        <f>SUM(J220:J222)</f>
        <v>0</v>
      </c>
    </row>
    <row r="224" spans="1:17">
      <c r="A224" s="51"/>
      <c r="B224" s="52"/>
      <c r="C224" s="51"/>
      <c r="D224" s="51"/>
      <c r="E224" s="51"/>
      <c r="F224" s="51"/>
    </row>
    <row r="225" spans="1:17">
      <c r="A225" s="2016" t="s">
        <v>491</v>
      </c>
      <c r="B225" s="2016"/>
      <c r="C225" s="2016"/>
      <c r="D225" s="2016"/>
      <c r="E225" s="2016"/>
      <c r="F225" s="2016"/>
      <c r="G225" s="2016"/>
      <c r="H225" s="2016"/>
      <c r="I225" s="2016"/>
      <c r="J225" s="2016"/>
    </row>
    <row r="226" spans="1:17">
      <c r="A226" s="51"/>
      <c r="B226" s="32"/>
      <c r="C226" s="38"/>
      <c r="D226" s="38"/>
      <c r="E226" s="38"/>
      <c r="F226" s="38"/>
      <c r="I226" s="1986" t="s">
        <v>545</v>
      </c>
      <c r="J226" s="1986"/>
    </row>
    <row r="227" spans="1:17" ht="54">
      <c r="A227" s="260" t="s">
        <v>77</v>
      </c>
      <c r="B227" s="260" t="s">
        <v>67</v>
      </c>
      <c r="C227" s="260" t="s">
        <v>127</v>
      </c>
      <c r="D227" s="260" t="s">
        <v>490</v>
      </c>
      <c r="F227" s="38"/>
      <c r="I227" s="215" t="s">
        <v>186</v>
      </c>
      <c r="J227" s="215" t="s">
        <v>546</v>
      </c>
      <c r="K227" s="210"/>
    </row>
    <row r="228" spans="1:17">
      <c r="A228" s="195">
        <v>1</v>
      </c>
      <c r="B228" s="195">
        <v>2</v>
      </c>
      <c r="C228" s="195">
        <v>3</v>
      </c>
      <c r="D228" s="195">
        <v>4</v>
      </c>
      <c r="E228" s="160"/>
      <c r="F228" s="14"/>
      <c r="G228" s="160"/>
      <c r="H228" s="160"/>
      <c r="I228" s="220"/>
      <c r="J228" s="220"/>
    </row>
    <row r="229" spans="1:17">
      <c r="A229" s="260"/>
      <c r="B229" s="47"/>
      <c r="C229" s="34"/>
      <c r="D229" s="258"/>
      <c r="F229" s="38"/>
      <c r="I229" s="220"/>
      <c r="J229" s="220"/>
    </row>
    <row r="230" spans="1:17" s="160" customFormat="1">
      <c r="A230" s="260"/>
      <c r="B230" s="31"/>
      <c r="C230" s="34"/>
      <c r="D230" s="258"/>
      <c r="E230" s="149"/>
      <c r="F230" s="38"/>
      <c r="G230" s="149"/>
      <c r="H230" s="149"/>
      <c r="I230" s="220"/>
      <c r="J230" s="220"/>
      <c r="K230" s="161"/>
      <c r="O230" s="283"/>
      <c r="P230" s="283"/>
      <c r="Q230" s="283"/>
    </row>
    <row r="231" spans="1:17">
      <c r="A231" s="260"/>
      <c r="B231" s="31"/>
      <c r="C231" s="34"/>
      <c r="D231" s="258"/>
      <c r="F231" s="38"/>
      <c r="I231" s="220"/>
      <c r="J231" s="220"/>
    </row>
    <row r="232" spans="1:17">
      <c r="A232" s="226"/>
      <c r="B232" s="227" t="s">
        <v>73</v>
      </c>
      <c r="C232" s="226" t="s">
        <v>74</v>
      </c>
      <c r="D232" s="228">
        <f>SUM(D229:D231)</f>
        <v>0</v>
      </c>
      <c r="F232" s="38"/>
      <c r="I232" s="217">
        <f>SUM(I229:I231)</f>
        <v>0</v>
      </c>
      <c r="J232" s="217">
        <f>SUM(J229:J231)</f>
        <v>0</v>
      </c>
    </row>
    <row r="233" spans="1:17">
      <c r="A233" s="51"/>
      <c r="B233" s="52"/>
      <c r="C233" s="51"/>
      <c r="D233" s="51"/>
      <c r="E233" s="51"/>
      <c r="F233" s="51"/>
    </row>
    <row r="234" spans="1:17">
      <c r="A234" s="2016" t="s">
        <v>514</v>
      </c>
      <c r="B234" s="2016"/>
      <c r="C234" s="2016"/>
      <c r="D234" s="2016"/>
      <c r="E234" s="2016"/>
      <c r="F234" s="2016"/>
      <c r="G234" s="2016"/>
      <c r="H234" s="2016"/>
      <c r="I234" s="2016"/>
      <c r="J234" s="2016"/>
    </row>
    <row r="235" spans="1:17">
      <c r="A235" s="51"/>
      <c r="B235" s="32"/>
      <c r="C235" s="38"/>
      <c r="D235" s="38"/>
      <c r="E235" s="38"/>
      <c r="F235" s="38"/>
      <c r="I235" s="1986" t="s">
        <v>545</v>
      </c>
      <c r="J235" s="1986"/>
    </row>
    <row r="236" spans="1:17" ht="54">
      <c r="A236" s="260" t="s">
        <v>77</v>
      </c>
      <c r="B236" s="260" t="s">
        <v>67</v>
      </c>
      <c r="C236" s="260" t="s">
        <v>127</v>
      </c>
      <c r="D236" s="260" t="s">
        <v>490</v>
      </c>
      <c r="F236" s="38"/>
      <c r="I236" s="215" t="s">
        <v>186</v>
      </c>
      <c r="J236" s="215" t="s">
        <v>546</v>
      </c>
      <c r="K236" s="210"/>
    </row>
    <row r="237" spans="1:17">
      <c r="A237" s="195">
        <v>1</v>
      </c>
      <c r="B237" s="195">
        <v>2</v>
      </c>
      <c r="C237" s="195">
        <v>3</v>
      </c>
      <c r="D237" s="195">
        <v>4</v>
      </c>
      <c r="E237" s="160"/>
      <c r="F237" s="14"/>
      <c r="G237" s="160"/>
      <c r="H237" s="160"/>
      <c r="I237" s="220"/>
      <c r="J237" s="220"/>
    </row>
    <row r="238" spans="1:17">
      <c r="A238" s="260"/>
      <c r="B238" s="47"/>
      <c r="C238" s="34"/>
      <c r="D238" s="258"/>
      <c r="F238" s="38"/>
      <c r="I238" s="220"/>
      <c r="J238" s="220"/>
    </row>
    <row r="239" spans="1:17" s="160" customFormat="1">
      <c r="A239" s="260"/>
      <c r="B239" s="31"/>
      <c r="C239" s="34"/>
      <c r="D239" s="258"/>
      <c r="E239" s="149"/>
      <c r="F239" s="38"/>
      <c r="G239" s="149"/>
      <c r="H239" s="149"/>
      <c r="I239" s="220"/>
      <c r="J239" s="220"/>
      <c r="K239" s="161"/>
      <c r="O239" s="283"/>
      <c r="P239" s="283"/>
      <c r="Q239" s="283"/>
    </row>
    <row r="240" spans="1:17">
      <c r="A240" s="260"/>
      <c r="B240" s="31"/>
      <c r="C240" s="34"/>
      <c r="D240" s="258"/>
      <c r="F240" s="38"/>
      <c r="I240" s="220"/>
      <c r="J240" s="220"/>
    </row>
    <row r="241" spans="1:17">
      <c r="A241" s="226"/>
      <c r="B241" s="227" t="s">
        <v>73</v>
      </c>
      <c r="C241" s="226" t="s">
        <v>74</v>
      </c>
      <c r="D241" s="228">
        <f>SUM(D238:D240)</f>
        <v>0</v>
      </c>
      <c r="F241" s="38"/>
      <c r="I241" s="217">
        <f>SUM(I238:I240)</f>
        <v>0</v>
      </c>
      <c r="J241" s="217">
        <f>SUM(J238:J240)</f>
        <v>0</v>
      </c>
    </row>
    <row r="242" spans="1:17">
      <c r="A242" s="51"/>
      <c r="B242" s="52"/>
      <c r="C242" s="51"/>
      <c r="D242" s="51"/>
      <c r="E242" s="51"/>
      <c r="F242" s="51"/>
    </row>
    <row r="243" spans="1:17">
      <c r="A243" s="2004" t="s">
        <v>542</v>
      </c>
      <c r="B243" s="2004"/>
      <c r="C243" s="2004"/>
      <c r="D243" s="2004"/>
      <c r="E243" s="2004"/>
      <c r="F243" s="2004"/>
      <c r="G243" s="2004"/>
      <c r="H243" s="2004"/>
      <c r="I243" s="2004"/>
      <c r="J243" s="2004"/>
    </row>
    <row r="244" spans="1:17">
      <c r="A244" s="2012"/>
      <c r="B244" s="2012"/>
      <c r="C244" s="2012"/>
      <c r="D244" s="2012"/>
      <c r="E244" s="2012"/>
      <c r="F244" s="2012"/>
      <c r="I244" s="1986" t="s">
        <v>545</v>
      </c>
      <c r="J244" s="1986"/>
    </row>
    <row r="245" spans="1:17" ht="54">
      <c r="A245" s="260" t="s">
        <v>77</v>
      </c>
      <c r="B245" s="260" t="s">
        <v>67</v>
      </c>
      <c r="C245" s="260" t="s">
        <v>131</v>
      </c>
      <c r="D245" s="260" t="s">
        <v>80</v>
      </c>
      <c r="E245" s="260" t="s">
        <v>132</v>
      </c>
      <c r="F245" s="260" t="s">
        <v>33</v>
      </c>
      <c r="I245" s="215" t="s">
        <v>186</v>
      </c>
      <c r="J245" s="215" t="s">
        <v>546</v>
      </c>
      <c r="K245" s="163"/>
    </row>
    <row r="246" spans="1:17">
      <c r="A246" s="195">
        <v>1</v>
      </c>
      <c r="B246" s="195">
        <v>2</v>
      </c>
      <c r="C246" s="195">
        <v>3</v>
      </c>
      <c r="D246" s="195">
        <v>4</v>
      </c>
      <c r="E246" s="195">
        <v>5</v>
      </c>
      <c r="F246" s="195">
        <v>6</v>
      </c>
      <c r="G246" s="160"/>
      <c r="H246" s="160"/>
      <c r="I246" s="220"/>
      <c r="J246" s="220"/>
    </row>
    <row r="247" spans="1:17">
      <c r="A247" s="260">
        <v>1</v>
      </c>
      <c r="B247" s="31"/>
      <c r="C247" s="260"/>
      <c r="D247" s="260"/>
      <c r="E247" s="258" t="e">
        <f>F247/D247</f>
        <v>#DIV/0!</v>
      </c>
      <c r="F247" s="258"/>
      <c r="I247" s="220"/>
      <c r="J247" s="220"/>
    </row>
    <row r="248" spans="1:17" s="160" customFormat="1">
      <c r="A248" s="260">
        <v>2</v>
      </c>
      <c r="B248" s="31"/>
      <c r="C248" s="35"/>
      <c r="D248" s="35"/>
      <c r="E248" s="258" t="e">
        <f t="shared" ref="E248:E249" si="3">F248/D248</f>
        <v>#DIV/0!</v>
      </c>
      <c r="F248" s="258"/>
      <c r="G248" s="149"/>
      <c r="H248" s="149"/>
      <c r="I248" s="220"/>
      <c r="J248" s="220"/>
      <c r="K248" s="161"/>
      <c r="O248" s="283"/>
      <c r="P248" s="283"/>
      <c r="Q248" s="283"/>
    </row>
    <row r="249" spans="1:17">
      <c r="A249" s="260">
        <v>3</v>
      </c>
      <c r="B249" s="31"/>
      <c r="C249" s="260"/>
      <c r="D249" s="260"/>
      <c r="E249" s="258" t="e">
        <f t="shared" si="3"/>
        <v>#DIV/0!</v>
      </c>
      <c r="F249" s="258"/>
      <c r="I249" s="220"/>
      <c r="J249" s="220"/>
    </row>
    <row r="250" spans="1:17">
      <c r="A250" s="226"/>
      <c r="B250" s="227" t="s">
        <v>73</v>
      </c>
      <c r="C250" s="226" t="s">
        <v>74</v>
      </c>
      <c r="D250" s="226" t="s">
        <v>74</v>
      </c>
      <c r="E250" s="226" t="s">
        <v>74</v>
      </c>
      <c r="F250" s="228">
        <f>F249+F248+F247</f>
        <v>0</v>
      </c>
      <c r="I250" s="217">
        <f>SUM(I247:I249)</f>
        <v>0</v>
      </c>
      <c r="J250" s="217">
        <f>SUM(J247:J249)</f>
        <v>0</v>
      </c>
    </row>
    <row r="251" spans="1:17">
      <c r="A251" s="51"/>
      <c r="B251" s="52"/>
      <c r="C251" s="51"/>
      <c r="D251" s="51"/>
      <c r="E251" s="51"/>
      <c r="F251" s="51"/>
    </row>
    <row r="252" spans="1:17">
      <c r="A252" s="51"/>
      <c r="B252" s="52"/>
      <c r="C252" s="51"/>
      <c r="D252" s="51"/>
      <c r="E252" s="51"/>
      <c r="F252" s="51"/>
    </row>
    <row r="253" spans="1:17">
      <c r="A253" s="2014" t="s">
        <v>612</v>
      </c>
      <c r="B253" s="2014"/>
      <c r="C253" s="2014"/>
      <c r="D253" s="2014"/>
      <c r="E253" s="2014"/>
      <c r="F253" s="2014"/>
      <c r="G253" s="2014"/>
      <c r="H253" s="2014"/>
      <c r="I253" s="2014"/>
      <c r="J253" s="2014"/>
    </row>
    <row r="254" spans="1:17">
      <c r="A254" s="51"/>
      <c r="B254" s="52"/>
      <c r="C254" s="51"/>
      <c r="D254" s="51"/>
      <c r="E254" s="51"/>
      <c r="F254" s="51"/>
    </row>
    <row r="255" spans="1:17">
      <c r="A255" s="2009" t="s">
        <v>515</v>
      </c>
      <c r="B255" s="2009"/>
      <c r="C255" s="2009"/>
      <c r="D255" s="2009"/>
      <c r="E255" s="2009"/>
      <c r="F255" s="2009"/>
      <c r="G255" s="2009"/>
      <c r="H255" s="2009"/>
      <c r="I255" s="2009"/>
      <c r="J255" s="2009"/>
      <c r="K255" s="205"/>
    </row>
    <row r="256" spans="1:17">
      <c r="A256" s="259"/>
      <c r="B256" s="55"/>
      <c r="C256" s="259"/>
      <c r="D256" s="259"/>
      <c r="E256" s="259"/>
      <c r="F256" s="259"/>
      <c r="I256" s="1986" t="s">
        <v>545</v>
      </c>
      <c r="J256" s="1986"/>
    </row>
    <row r="257" spans="1:17" ht="54">
      <c r="A257" s="260" t="s">
        <v>77</v>
      </c>
      <c r="B257" s="260" t="s">
        <v>67</v>
      </c>
      <c r="C257" s="260" t="s">
        <v>118</v>
      </c>
      <c r="D257" s="260" t="s">
        <v>112</v>
      </c>
      <c r="E257" s="260" t="s">
        <v>113</v>
      </c>
      <c r="F257" s="260" t="s">
        <v>532</v>
      </c>
      <c r="I257" s="215" t="s">
        <v>186</v>
      </c>
      <c r="J257" s="215" t="s">
        <v>546</v>
      </c>
      <c r="K257" s="204"/>
    </row>
    <row r="258" spans="1:17">
      <c r="A258" s="195">
        <v>1</v>
      </c>
      <c r="B258" s="195">
        <v>2</v>
      </c>
      <c r="C258" s="195">
        <v>3</v>
      </c>
      <c r="D258" s="195">
        <v>4</v>
      </c>
      <c r="E258" s="195">
        <v>5</v>
      </c>
      <c r="F258" s="195">
        <v>6</v>
      </c>
      <c r="G258" s="160"/>
      <c r="H258" s="160"/>
      <c r="I258" s="220"/>
      <c r="J258" s="220"/>
    </row>
    <row r="259" spans="1:17">
      <c r="A259" s="260">
        <v>1</v>
      </c>
      <c r="B259" s="31" t="s">
        <v>114</v>
      </c>
      <c r="C259" s="260"/>
      <c r="D259" s="260"/>
      <c r="E259" s="258" t="e">
        <f>F259/D259/C259</f>
        <v>#DIV/0!</v>
      </c>
      <c r="F259" s="258"/>
      <c r="I259" s="220"/>
      <c r="J259" s="220"/>
    </row>
    <row r="260" spans="1:17" s="160" customFormat="1" ht="68.400000000000006">
      <c r="A260" s="260">
        <v>2</v>
      </c>
      <c r="B260" s="31" t="s">
        <v>115</v>
      </c>
      <c r="C260" s="260"/>
      <c r="D260" s="260"/>
      <c r="E260" s="258" t="e">
        <f t="shared" ref="E260:E264" si="4">F260/D260/C260</f>
        <v>#DIV/0!</v>
      </c>
      <c r="F260" s="258"/>
      <c r="G260" s="149"/>
      <c r="H260" s="149"/>
      <c r="I260" s="220"/>
      <c r="J260" s="220"/>
      <c r="K260" s="161"/>
      <c r="O260" s="283"/>
      <c r="P260" s="283"/>
      <c r="Q260" s="283"/>
    </row>
    <row r="261" spans="1:17" ht="45.6">
      <c r="A261" s="260">
        <v>3</v>
      </c>
      <c r="B261" s="31" t="s">
        <v>116</v>
      </c>
      <c r="C261" s="260"/>
      <c r="D261" s="260"/>
      <c r="E261" s="258" t="e">
        <f t="shared" si="4"/>
        <v>#DIV/0!</v>
      </c>
      <c r="F261" s="258"/>
      <c r="I261" s="220"/>
      <c r="J261" s="220"/>
    </row>
    <row r="262" spans="1:17">
      <c r="A262" s="260">
        <v>4</v>
      </c>
      <c r="B262" s="31" t="s">
        <v>117</v>
      </c>
      <c r="C262" s="260"/>
      <c r="D262" s="260"/>
      <c r="E262" s="258" t="e">
        <f t="shared" si="4"/>
        <v>#DIV/0!</v>
      </c>
      <c r="F262" s="258"/>
      <c r="I262" s="222"/>
      <c r="J262" s="222"/>
    </row>
    <row r="263" spans="1:17" ht="91.2">
      <c r="A263" s="260">
        <v>5</v>
      </c>
      <c r="B263" s="31" t="s">
        <v>143</v>
      </c>
      <c r="C263" s="260"/>
      <c r="D263" s="260"/>
      <c r="E263" s="258" t="e">
        <f t="shared" si="4"/>
        <v>#DIV/0!</v>
      </c>
      <c r="F263" s="258"/>
      <c r="I263" s="220"/>
      <c r="J263" s="220"/>
    </row>
    <row r="264" spans="1:17">
      <c r="A264" s="260">
        <v>6</v>
      </c>
      <c r="B264" s="31" t="s">
        <v>144</v>
      </c>
      <c r="C264" s="260"/>
      <c r="D264" s="260"/>
      <c r="E264" s="258" t="e">
        <f t="shared" si="4"/>
        <v>#DIV/0!</v>
      </c>
      <c r="F264" s="258"/>
      <c r="I264" s="220"/>
      <c r="J264" s="220"/>
    </row>
    <row r="265" spans="1:17">
      <c r="A265" s="226"/>
      <c r="B265" s="227" t="s">
        <v>73</v>
      </c>
      <c r="C265" s="226" t="s">
        <v>74</v>
      </c>
      <c r="D265" s="226" t="s">
        <v>74</v>
      </c>
      <c r="E265" s="226" t="s">
        <v>74</v>
      </c>
      <c r="F265" s="228">
        <f>F264+F263+F262+F261+F260+F259</f>
        <v>0</v>
      </c>
      <c r="I265" s="217">
        <f>SUM(I259:I264)</f>
        <v>0</v>
      </c>
      <c r="J265" s="217">
        <f>SUM(J259:J264)</f>
        <v>0</v>
      </c>
    </row>
    <row r="266" spans="1:17">
      <c r="A266" s="38"/>
      <c r="B266" s="32"/>
      <c r="C266" s="38"/>
      <c r="D266" s="38"/>
      <c r="E266" s="38"/>
      <c r="F266" s="38"/>
    </row>
    <row r="267" spans="1:17">
      <c r="A267" s="2009" t="s">
        <v>516</v>
      </c>
      <c r="B267" s="2009"/>
      <c r="C267" s="2009"/>
      <c r="D267" s="2009"/>
      <c r="E267" s="2009"/>
      <c r="F267" s="2009"/>
      <c r="G267" s="2009"/>
      <c r="H267" s="2009"/>
      <c r="I267" s="2009"/>
      <c r="J267" s="2009"/>
    </row>
    <row r="268" spans="1:17">
      <c r="A268" s="256"/>
      <c r="B268" s="45"/>
      <c r="C268" s="256"/>
      <c r="D268" s="256"/>
      <c r="E268" s="256"/>
      <c r="F268" s="38"/>
      <c r="I268" s="1986" t="s">
        <v>545</v>
      </c>
      <c r="J268" s="1986"/>
    </row>
    <row r="269" spans="1:17" ht="54">
      <c r="A269" s="260" t="s">
        <v>77</v>
      </c>
      <c r="B269" s="260" t="s">
        <v>67</v>
      </c>
      <c r="C269" s="260" t="s">
        <v>119</v>
      </c>
      <c r="D269" s="260" t="s">
        <v>518</v>
      </c>
      <c r="E269" s="262" t="s">
        <v>166</v>
      </c>
      <c r="F269" s="260" t="s">
        <v>517</v>
      </c>
      <c r="I269" s="215" t="s">
        <v>186</v>
      </c>
      <c r="J269" s="215" t="s">
        <v>546</v>
      </c>
      <c r="K269" s="204"/>
    </row>
    <row r="270" spans="1:17">
      <c r="A270" s="195">
        <v>1</v>
      </c>
      <c r="B270" s="195">
        <v>2</v>
      </c>
      <c r="C270" s="195">
        <v>3</v>
      </c>
      <c r="D270" s="195">
        <v>4</v>
      </c>
      <c r="E270" s="14">
        <v>5</v>
      </c>
      <c r="F270" s="195">
        <v>6</v>
      </c>
      <c r="G270" s="160"/>
      <c r="H270" s="160"/>
      <c r="I270" s="214"/>
      <c r="J270" s="214"/>
    </row>
    <row r="271" spans="1:17" ht="45.6">
      <c r="A271" s="260">
        <v>1</v>
      </c>
      <c r="B271" s="31" t="s">
        <v>140</v>
      </c>
      <c r="C271" s="260"/>
      <c r="D271" s="258" t="e">
        <f>F271/C271</f>
        <v>#DIV/0!</v>
      </c>
      <c r="E271" s="262" t="s">
        <v>43</v>
      </c>
      <c r="F271" s="258"/>
      <c r="I271" s="220"/>
      <c r="J271" s="220"/>
    </row>
    <row r="272" spans="1:17" s="160" customFormat="1" ht="45.6">
      <c r="A272" s="260">
        <v>2</v>
      </c>
      <c r="B272" s="31" t="s">
        <v>629</v>
      </c>
      <c r="C272" s="260" t="s">
        <v>43</v>
      </c>
      <c r="D272" s="258"/>
      <c r="E272" s="262" t="e">
        <f>F272/D272</f>
        <v>#DIV/0!</v>
      </c>
      <c r="F272" s="258"/>
      <c r="G272" s="149"/>
      <c r="H272" s="149"/>
      <c r="I272" s="220"/>
      <c r="J272" s="220"/>
      <c r="K272" s="161"/>
      <c r="O272" s="283"/>
      <c r="P272" s="283"/>
      <c r="Q272" s="283"/>
    </row>
    <row r="273" spans="1:17">
      <c r="A273" s="226"/>
      <c r="B273" s="227" t="s">
        <v>73</v>
      </c>
      <c r="C273" s="226" t="s">
        <v>43</v>
      </c>
      <c r="D273" s="226" t="s">
        <v>43</v>
      </c>
      <c r="E273" s="226" t="s">
        <v>43</v>
      </c>
      <c r="F273" s="228">
        <f>F271+F272</f>
        <v>0</v>
      </c>
      <c r="I273" s="213">
        <f>SUM(I271:I272)</f>
        <v>0</v>
      </c>
      <c r="J273" s="213">
        <f>SUM(J271:J272)</f>
        <v>0</v>
      </c>
    </row>
    <row r="274" spans="1:17">
      <c r="A274" s="38"/>
      <c r="B274" s="32"/>
      <c r="C274" s="38"/>
      <c r="D274" s="38"/>
      <c r="E274" s="38"/>
      <c r="F274" s="38"/>
    </row>
    <row r="275" spans="1:17">
      <c r="A275" s="2004" t="s">
        <v>519</v>
      </c>
      <c r="B275" s="2004"/>
      <c r="C275" s="2004"/>
      <c r="D275" s="2004"/>
      <c r="E275" s="2004"/>
      <c r="F275" s="2004"/>
      <c r="G275" s="2004"/>
      <c r="H275" s="2004"/>
      <c r="I275" s="2004"/>
      <c r="J275" s="2004"/>
    </row>
    <row r="276" spans="1:17">
      <c r="A276" s="265"/>
      <c r="B276" s="265"/>
      <c r="C276" s="265"/>
      <c r="D276" s="265"/>
      <c r="E276" s="265"/>
      <c r="F276" s="265"/>
      <c r="G276" s="265"/>
      <c r="H276" s="265"/>
      <c r="I276" s="1986" t="s">
        <v>545</v>
      </c>
      <c r="J276" s="1986"/>
    </row>
    <row r="277" spans="1:17" s="38" customFormat="1" ht="54">
      <c r="A277" s="260" t="s">
        <v>77</v>
      </c>
      <c r="B277" s="260" t="s">
        <v>0</v>
      </c>
      <c r="C277" s="260" t="s">
        <v>122</v>
      </c>
      <c r="D277" s="260" t="s">
        <v>120</v>
      </c>
      <c r="E277" s="260" t="s">
        <v>123</v>
      </c>
      <c r="F277" s="260" t="s">
        <v>33</v>
      </c>
      <c r="I277" s="215" t="s">
        <v>186</v>
      </c>
      <c r="J277" s="215" t="s">
        <v>546</v>
      </c>
      <c r="K277" s="163"/>
      <c r="O277" s="41"/>
      <c r="P277" s="41"/>
      <c r="Q277" s="41"/>
    </row>
    <row r="278" spans="1:17" s="38" customFormat="1">
      <c r="A278" s="195">
        <v>1</v>
      </c>
      <c r="B278" s="195">
        <v>2</v>
      </c>
      <c r="C278" s="195">
        <v>4</v>
      </c>
      <c r="D278" s="195">
        <v>5</v>
      </c>
      <c r="E278" s="195">
        <v>6</v>
      </c>
      <c r="F278" s="195">
        <v>7</v>
      </c>
      <c r="G278" s="14"/>
      <c r="H278" s="14"/>
      <c r="I278" s="217"/>
      <c r="J278" s="217"/>
      <c r="K278" s="40"/>
      <c r="O278" s="41"/>
      <c r="P278" s="41"/>
      <c r="Q278" s="41"/>
    </row>
    <row r="279" spans="1:17" s="38" customFormat="1">
      <c r="A279" s="260">
        <v>1</v>
      </c>
      <c r="B279" s="31" t="s">
        <v>145</v>
      </c>
      <c r="C279" s="258" t="e">
        <f>F279/D279</f>
        <v>#DIV/0!</v>
      </c>
      <c r="D279" s="258"/>
      <c r="E279" s="258"/>
      <c r="F279" s="258"/>
      <c r="I279" s="220"/>
      <c r="J279" s="220"/>
      <c r="K279" s="40"/>
      <c r="O279" s="41"/>
      <c r="P279" s="41"/>
      <c r="Q279" s="41"/>
    </row>
    <row r="280" spans="1:17" s="14" customFormat="1">
      <c r="A280" s="260">
        <v>2</v>
      </c>
      <c r="B280" s="31" t="s">
        <v>121</v>
      </c>
      <c r="C280" s="258" t="e">
        <f t="shared" ref="C280:C283" si="5">F280/D280</f>
        <v>#DIV/0!</v>
      </c>
      <c r="D280" s="258"/>
      <c r="E280" s="258"/>
      <c r="F280" s="258"/>
      <c r="G280" s="38"/>
      <c r="H280" s="38"/>
      <c r="I280" s="220"/>
      <c r="J280" s="220"/>
      <c r="K280" s="186"/>
      <c r="O280" s="286"/>
      <c r="P280" s="286"/>
      <c r="Q280" s="286"/>
    </row>
    <row r="281" spans="1:17" s="38" customFormat="1">
      <c r="A281" s="260">
        <v>3</v>
      </c>
      <c r="B281" s="31" t="s">
        <v>146</v>
      </c>
      <c r="C281" s="258" t="e">
        <f t="shared" si="5"/>
        <v>#DIV/0!</v>
      </c>
      <c r="D281" s="258"/>
      <c r="E281" s="258"/>
      <c r="F281" s="258"/>
      <c r="I281" s="220"/>
      <c r="J281" s="220"/>
      <c r="K281" s="40"/>
      <c r="O281" s="41"/>
      <c r="P281" s="41"/>
      <c r="Q281" s="41"/>
    </row>
    <row r="282" spans="1:17" s="38" customFormat="1">
      <c r="A282" s="260">
        <v>4</v>
      </c>
      <c r="B282" s="31" t="s">
        <v>147</v>
      </c>
      <c r="C282" s="258" t="e">
        <f t="shared" si="5"/>
        <v>#DIV/0!</v>
      </c>
      <c r="D282" s="258"/>
      <c r="E282" s="258"/>
      <c r="F282" s="258"/>
      <c r="I282" s="220"/>
      <c r="J282" s="220"/>
      <c r="K282" s="40"/>
      <c r="O282" s="41"/>
      <c r="P282" s="41"/>
      <c r="Q282" s="41"/>
    </row>
    <row r="283" spans="1:17" s="38" customFormat="1">
      <c r="A283" s="260">
        <v>5</v>
      </c>
      <c r="B283" s="31" t="s">
        <v>623</v>
      </c>
      <c r="C283" s="258" t="e">
        <f t="shared" si="5"/>
        <v>#DIV/0!</v>
      </c>
      <c r="D283" s="258"/>
      <c r="E283" s="258"/>
      <c r="F283" s="258"/>
      <c r="I283" s="220"/>
      <c r="J283" s="220"/>
      <c r="K283" s="40"/>
      <c r="O283" s="41"/>
      <c r="P283" s="41"/>
      <c r="Q283" s="41"/>
    </row>
    <row r="284" spans="1:17" s="38" customFormat="1">
      <c r="A284" s="226"/>
      <c r="B284" s="227" t="s">
        <v>73</v>
      </c>
      <c r="C284" s="226" t="s">
        <v>74</v>
      </c>
      <c r="D284" s="226" t="s">
        <v>74</v>
      </c>
      <c r="E284" s="226" t="s">
        <v>74</v>
      </c>
      <c r="F284" s="228">
        <f>SUM(F279:F283)</f>
        <v>0</v>
      </c>
      <c r="I284" s="217">
        <f>SUM(I279:I283)</f>
        <v>0</v>
      </c>
      <c r="J284" s="217">
        <f>SUM(J279:J283)</f>
        <v>0</v>
      </c>
      <c r="K284" s="40"/>
      <c r="O284" s="41"/>
      <c r="P284" s="41"/>
      <c r="Q284" s="41"/>
    </row>
    <row r="285" spans="1:17" s="38" customFormat="1">
      <c r="B285" s="32"/>
      <c r="G285" s="149"/>
      <c r="H285" s="149"/>
      <c r="I285" s="149"/>
      <c r="J285" s="149"/>
      <c r="K285" s="40"/>
      <c r="O285" s="41"/>
      <c r="P285" s="41"/>
      <c r="Q285" s="41"/>
    </row>
    <row r="286" spans="1:17" s="38" customFormat="1">
      <c r="A286" s="2017" t="s">
        <v>513</v>
      </c>
      <c r="B286" s="2017"/>
      <c r="C286" s="2017"/>
      <c r="D286" s="2017"/>
      <c r="E286" s="2017"/>
      <c r="F286" s="2017"/>
      <c r="G286" s="2017"/>
      <c r="H286" s="2017"/>
      <c r="I286" s="2017"/>
      <c r="J286" s="2017"/>
      <c r="K286" s="40"/>
      <c r="O286" s="41"/>
      <c r="P286" s="41"/>
      <c r="Q286" s="41"/>
    </row>
    <row r="287" spans="1:17">
      <c r="A287" s="53"/>
      <c r="B287" s="32"/>
      <c r="C287" s="38"/>
      <c r="D287" s="38"/>
      <c r="E287" s="38"/>
      <c r="F287" s="38"/>
      <c r="I287" s="1986" t="s">
        <v>545</v>
      </c>
      <c r="J287" s="1986"/>
    </row>
    <row r="288" spans="1:17" ht="54">
      <c r="A288" s="260" t="s">
        <v>77</v>
      </c>
      <c r="B288" s="260" t="s">
        <v>67</v>
      </c>
      <c r="C288" s="260" t="s">
        <v>124</v>
      </c>
      <c r="D288" s="260" t="s">
        <v>125</v>
      </c>
      <c r="E288" s="260" t="s">
        <v>520</v>
      </c>
      <c r="I288" s="215" t="s">
        <v>186</v>
      </c>
      <c r="J288" s="215" t="s">
        <v>546</v>
      </c>
      <c r="K288" s="209"/>
    </row>
    <row r="289" spans="1:17">
      <c r="A289" s="195">
        <v>1</v>
      </c>
      <c r="B289" s="195">
        <v>2</v>
      </c>
      <c r="C289" s="195">
        <v>3</v>
      </c>
      <c r="D289" s="195">
        <v>4</v>
      </c>
      <c r="E289" s="195">
        <v>5</v>
      </c>
      <c r="F289" s="160"/>
      <c r="G289" s="160"/>
      <c r="H289" s="160"/>
      <c r="I289" s="217"/>
      <c r="J289" s="217"/>
    </row>
    <row r="290" spans="1:17">
      <c r="A290" s="260">
        <v>1</v>
      </c>
      <c r="B290" s="31"/>
      <c r="C290" s="260"/>
      <c r="D290" s="34"/>
      <c r="E290" s="258"/>
      <c r="I290" s="220"/>
      <c r="J290" s="220"/>
    </row>
    <row r="291" spans="1:17" s="160" customFormat="1">
      <c r="A291" s="260">
        <v>2</v>
      </c>
      <c r="B291" s="31"/>
      <c r="C291" s="260"/>
      <c r="D291" s="34"/>
      <c r="E291" s="258"/>
      <c r="F291" s="149"/>
      <c r="G291" s="149"/>
      <c r="H291" s="149"/>
      <c r="I291" s="220"/>
      <c r="J291" s="220"/>
      <c r="K291" s="161"/>
      <c r="O291" s="283"/>
      <c r="P291" s="283"/>
      <c r="Q291" s="283"/>
    </row>
    <row r="292" spans="1:17">
      <c r="A292" s="260">
        <v>3</v>
      </c>
      <c r="B292" s="31"/>
      <c r="C292" s="260"/>
      <c r="D292" s="34"/>
      <c r="E292" s="258"/>
      <c r="I292" s="220"/>
      <c r="J292" s="220"/>
      <c r="P292" s="188"/>
      <c r="Q292" s="290"/>
    </row>
    <row r="293" spans="1:17">
      <c r="A293" s="260">
        <v>4</v>
      </c>
      <c r="B293" s="31"/>
      <c r="C293" s="260"/>
      <c r="D293" s="34"/>
      <c r="E293" s="258"/>
      <c r="I293" s="220"/>
      <c r="J293" s="220"/>
      <c r="P293" s="188"/>
      <c r="Q293" s="290"/>
    </row>
    <row r="294" spans="1:17">
      <c r="A294" s="226"/>
      <c r="B294" s="227" t="s">
        <v>73</v>
      </c>
      <c r="C294" s="226" t="s">
        <v>74</v>
      </c>
      <c r="D294" s="226" t="s">
        <v>74</v>
      </c>
      <c r="E294" s="228">
        <f>SUM(E290:E293)</f>
        <v>0</v>
      </c>
      <c r="I294" s="217">
        <f>SUM(I290:I293)</f>
        <v>0</v>
      </c>
      <c r="J294" s="217">
        <f>SUM(J290:J293)</f>
        <v>0</v>
      </c>
      <c r="P294" s="188"/>
      <c r="Q294" s="290"/>
    </row>
    <row r="295" spans="1:17">
      <c r="A295" s="38"/>
      <c r="B295" s="32"/>
      <c r="C295" s="38"/>
      <c r="D295" s="38"/>
      <c r="E295" s="38"/>
      <c r="F295" s="38"/>
      <c r="P295" s="188"/>
      <c r="Q295" s="290"/>
    </row>
    <row r="296" spans="1:17">
      <c r="A296" s="2016" t="s">
        <v>491</v>
      </c>
      <c r="B296" s="2016"/>
      <c r="C296" s="2016"/>
      <c r="D296" s="2016"/>
      <c r="E296" s="2016"/>
      <c r="F296" s="2016"/>
      <c r="G296" s="2016"/>
      <c r="H296" s="2016"/>
      <c r="I296" s="2016"/>
      <c r="J296" s="2016"/>
      <c r="P296" s="188"/>
    </row>
    <row r="297" spans="1:17">
      <c r="A297" s="51"/>
      <c r="B297" s="32"/>
      <c r="C297" s="38"/>
      <c r="D297" s="38"/>
      <c r="E297" s="38"/>
      <c r="F297" s="38"/>
      <c r="P297" s="188"/>
    </row>
    <row r="298" spans="1:17">
      <c r="A298" s="51"/>
      <c r="B298" s="32"/>
      <c r="C298" s="38"/>
      <c r="D298" s="38"/>
      <c r="E298" s="38"/>
      <c r="F298" s="38"/>
      <c r="I298" s="1986" t="s">
        <v>545</v>
      </c>
      <c r="J298" s="1986"/>
      <c r="K298" s="210"/>
    </row>
    <row r="299" spans="1:17" ht="54">
      <c r="A299" s="260" t="s">
        <v>77</v>
      </c>
      <c r="B299" s="260" t="s">
        <v>67</v>
      </c>
      <c r="C299" s="260" t="s">
        <v>127</v>
      </c>
      <c r="D299" s="260" t="s">
        <v>490</v>
      </c>
      <c r="F299" s="38"/>
      <c r="I299" s="215" t="s">
        <v>186</v>
      </c>
      <c r="J299" s="215" t="s">
        <v>546</v>
      </c>
      <c r="P299" s="188"/>
    </row>
    <row r="300" spans="1:17">
      <c r="A300" s="195">
        <v>1</v>
      </c>
      <c r="B300" s="195">
        <v>2</v>
      </c>
      <c r="C300" s="195">
        <v>3</v>
      </c>
      <c r="D300" s="195">
        <v>4</v>
      </c>
      <c r="E300" s="160"/>
      <c r="F300" s="14"/>
      <c r="G300" s="160"/>
      <c r="H300" s="160"/>
      <c r="I300" s="217"/>
      <c r="J300" s="217"/>
      <c r="P300" s="188"/>
    </row>
    <row r="301" spans="1:17">
      <c r="A301" s="260"/>
      <c r="B301" s="36"/>
      <c r="C301" s="34"/>
      <c r="D301" s="258"/>
      <c r="F301" s="38"/>
      <c r="I301" s="220"/>
      <c r="J301" s="220"/>
      <c r="P301" s="188"/>
    </row>
    <row r="302" spans="1:17" s="160" customFormat="1">
      <c r="A302" s="260"/>
      <c r="B302" s="36"/>
      <c r="C302" s="34"/>
      <c r="D302" s="258"/>
      <c r="E302" s="149"/>
      <c r="F302" s="57"/>
      <c r="G302" s="149"/>
      <c r="H302" s="149"/>
      <c r="I302" s="220"/>
      <c r="J302" s="220"/>
      <c r="K302" s="161"/>
      <c r="O302" s="283"/>
      <c r="P302" s="281"/>
      <c r="Q302" s="283"/>
    </row>
    <row r="303" spans="1:17">
      <c r="A303" s="260"/>
      <c r="B303" s="36"/>
      <c r="C303" s="34"/>
      <c r="D303" s="258"/>
      <c r="F303" s="38"/>
      <c r="I303" s="220"/>
      <c r="J303" s="220"/>
      <c r="P303" s="188"/>
      <c r="Q303" s="290"/>
    </row>
    <row r="304" spans="1:17">
      <c r="A304" s="260"/>
      <c r="B304" s="36"/>
      <c r="C304" s="34"/>
      <c r="D304" s="258"/>
      <c r="F304" s="38"/>
      <c r="I304" s="220"/>
      <c r="J304" s="220"/>
      <c r="P304" s="188"/>
      <c r="Q304" s="290"/>
    </row>
    <row r="305" spans="1:17">
      <c r="A305" s="226"/>
      <c r="B305" s="227" t="s">
        <v>73</v>
      </c>
      <c r="C305" s="226" t="s">
        <v>74</v>
      </c>
      <c r="D305" s="228">
        <f>SUM(D301:D304)</f>
        <v>0</v>
      </c>
      <c r="F305" s="38"/>
      <c r="I305" s="217">
        <f>SUM(I301:I304)</f>
        <v>0</v>
      </c>
      <c r="J305" s="217">
        <f>SUM(J301:J304)</f>
        <v>0</v>
      </c>
      <c r="P305" s="188"/>
      <c r="Q305" s="290"/>
    </row>
    <row r="306" spans="1:17">
      <c r="A306" s="56"/>
      <c r="B306" s="32"/>
      <c r="C306" s="38"/>
      <c r="D306" s="38"/>
      <c r="E306" s="38"/>
      <c r="F306" s="38"/>
      <c r="P306" s="188"/>
      <c r="Q306" s="290"/>
    </row>
    <row r="307" spans="1:17">
      <c r="A307" s="2018" t="s">
        <v>521</v>
      </c>
      <c r="B307" s="2018"/>
      <c r="C307" s="2018"/>
      <c r="D307" s="2018"/>
      <c r="E307" s="2018"/>
      <c r="F307" s="2018"/>
      <c r="G307" s="2018"/>
      <c r="H307" s="2018"/>
      <c r="I307" s="2018"/>
      <c r="J307" s="2018"/>
      <c r="P307" s="188"/>
    </row>
    <row r="308" spans="1:17">
      <c r="A308" s="51"/>
      <c r="B308" s="32"/>
      <c r="C308" s="38"/>
      <c r="D308" s="38"/>
      <c r="E308" s="38"/>
      <c r="F308" s="38"/>
      <c r="P308" s="188"/>
    </row>
    <row r="309" spans="1:17">
      <c r="A309" s="51"/>
      <c r="B309" s="32"/>
      <c r="C309" s="38"/>
      <c r="D309" s="38"/>
      <c r="E309" s="38"/>
      <c r="F309" s="38"/>
      <c r="I309" s="1986" t="s">
        <v>545</v>
      </c>
      <c r="J309" s="1986"/>
      <c r="K309" s="211"/>
      <c r="P309" s="188"/>
    </row>
    <row r="310" spans="1:17" ht="54">
      <c r="A310" s="260" t="s">
        <v>77</v>
      </c>
      <c r="B310" s="260" t="s">
        <v>67</v>
      </c>
      <c r="C310" s="260" t="s">
        <v>127</v>
      </c>
      <c r="D310" s="260" t="s">
        <v>490</v>
      </c>
      <c r="F310" s="38"/>
      <c r="I310" s="215" t="s">
        <v>186</v>
      </c>
      <c r="J310" s="215" t="s">
        <v>546</v>
      </c>
      <c r="P310" s="188"/>
    </row>
    <row r="311" spans="1:17">
      <c r="A311" s="195">
        <v>1</v>
      </c>
      <c r="B311" s="195">
        <v>2</v>
      </c>
      <c r="C311" s="195">
        <v>3</v>
      </c>
      <c r="D311" s="195">
        <v>4</v>
      </c>
      <c r="E311" s="160"/>
      <c r="F311" s="14"/>
      <c r="G311" s="160"/>
      <c r="H311" s="160"/>
      <c r="I311" s="217"/>
      <c r="J311" s="217"/>
      <c r="P311" s="188"/>
    </row>
    <row r="312" spans="1:17">
      <c r="A312" s="260">
        <v>1</v>
      </c>
      <c r="B312" s="36"/>
      <c r="C312" s="34"/>
      <c r="D312" s="258"/>
      <c r="F312" s="38"/>
      <c r="G312" s="157"/>
      <c r="I312" s="220"/>
      <c r="J312" s="220"/>
      <c r="P312" s="188"/>
    </row>
    <row r="313" spans="1:17" s="160" customFormat="1">
      <c r="A313" s="260">
        <v>2</v>
      </c>
      <c r="B313" s="36"/>
      <c r="C313" s="34"/>
      <c r="D313" s="258"/>
      <c r="E313" s="149"/>
      <c r="F313" s="38"/>
      <c r="G313" s="149"/>
      <c r="H313" s="149"/>
      <c r="I313" s="220"/>
      <c r="J313" s="220"/>
      <c r="K313" s="161"/>
      <c r="O313" s="283"/>
      <c r="P313" s="281"/>
      <c r="Q313" s="283"/>
    </row>
    <row r="314" spans="1:17">
      <c r="A314" s="260"/>
      <c r="B314" s="36"/>
      <c r="C314" s="34"/>
      <c r="D314" s="258"/>
      <c r="F314" s="38"/>
      <c r="I314" s="220"/>
      <c r="J314" s="220"/>
      <c r="P314" s="188"/>
      <c r="Q314" s="290"/>
    </row>
    <row r="315" spans="1:17">
      <c r="A315" s="260"/>
      <c r="B315" s="36"/>
      <c r="C315" s="34"/>
      <c r="D315" s="258"/>
      <c r="F315" s="38"/>
      <c r="I315" s="220"/>
      <c r="J315" s="220"/>
      <c r="P315" s="188"/>
      <c r="Q315" s="290"/>
    </row>
    <row r="316" spans="1:17">
      <c r="A316" s="226"/>
      <c r="B316" s="227" t="s">
        <v>73</v>
      </c>
      <c r="C316" s="226" t="s">
        <v>74</v>
      </c>
      <c r="D316" s="228">
        <f>SUM(D312:D315)</f>
        <v>0</v>
      </c>
      <c r="F316" s="38"/>
      <c r="I316" s="217">
        <f>SUM(I312:I315)</f>
        <v>0</v>
      </c>
      <c r="J316" s="217">
        <f>SUM(J312:J315)</f>
        <v>0</v>
      </c>
      <c r="P316" s="188"/>
      <c r="Q316" s="290"/>
    </row>
    <row r="317" spans="1:17">
      <c r="A317" s="56"/>
      <c r="B317" s="32"/>
      <c r="C317" s="38"/>
      <c r="D317" s="38"/>
      <c r="E317" s="38"/>
      <c r="F317" s="38"/>
      <c r="P317" s="188"/>
      <c r="Q317" s="290"/>
    </row>
    <row r="318" spans="1:17">
      <c r="A318" s="2004" t="s">
        <v>523</v>
      </c>
      <c r="B318" s="2004"/>
      <c r="C318" s="2004"/>
      <c r="D318" s="2004"/>
      <c r="E318" s="2004"/>
      <c r="F318" s="2004"/>
      <c r="G318" s="2004"/>
      <c r="H318" s="2004"/>
      <c r="I318" s="2004"/>
      <c r="J318" s="2004"/>
      <c r="P318" s="188"/>
    </row>
    <row r="319" spans="1:17">
      <c r="A319" s="2012"/>
      <c r="B319" s="2012"/>
      <c r="C319" s="2012"/>
      <c r="D319" s="2012"/>
      <c r="E319" s="2012"/>
      <c r="F319" s="38"/>
      <c r="I319" s="1986" t="s">
        <v>545</v>
      </c>
      <c r="J319" s="1986"/>
      <c r="P319" s="188"/>
    </row>
    <row r="320" spans="1:17" ht="54">
      <c r="A320" s="260" t="s">
        <v>68</v>
      </c>
      <c r="B320" s="260" t="s">
        <v>67</v>
      </c>
      <c r="C320" s="260" t="s">
        <v>80</v>
      </c>
      <c r="D320" s="260" t="s">
        <v>128</v>
      </c>
      <c r="E320" s="260" t="s">
        <v>33</v>
      </c>
      <c r="I320" s="215" t="s">
        <v>186</v>
      </c>
      <c r="J320" s="215" t="s">
        <v>546</v>
      </c>
      <c r="P320" s="188"/>
    </row>
    <row r="321" spans="1:17">
      <c r="A321" s="195">
        <v>1</v>
      </c>
      <c r="B321" s="195">
        <v>2</v>
      </c>
      <c r="C321" s="195">
        <v>3</v>
      </c>
      <c r="D321" s="195">
        <v>4</v>
      </c>
      <c r="E321" s="195">
        <v>5</v>
      </c>
      <c r="F321" s="160"/>
      <c r="G321" s="160"/>
      <c r="H321" s="160"/>
      <c r="I321" s="217"/>
      <c r="J321" s="217"/>
      <c r="P321" s="188"/>
    </row>
    <row r="322" spans="1:17">
      <c r="A322" s="260"/>
      <c r="B322" s="31"/>
      <c r="C322" s="260"/>
      <c r="D322" s="258"/>
      <c r="E322" s="258"/>
      <c r="I322" s="220"/>
      <c r="J322" s="220"/>
      <c r="P322" s="188"/>
    </row>
    <row r="323" spans="1:17" s="160" customFormat="1">
      <c r="A323" s="260"/>
      <c r="B323" s="31"/>
      <c r="C323" s="260"/>
      <c r="D323" s="258"/>
      <c r="E323" s="258"/>
      <c r="F323" s="149"/>
      <c r="G323" s="149"/>
      <c r="H323" s="149"/>
      <c r="I323" s="220"/>
      <c r="J323" s="220"/>
      <c r="K323" s="161"/>
      <c r="O323" s="283"/>
      <c r="P323" s="281"/>
      <c r="Q323" s="283"/>
    </row>
    <row r="324" spans="1:17">
      <c r="A324" s="260"/>
      <c r="B324" s="31"/>
      <c r="C324" s="260"/>
      <c r="D324" s="258"/>
      <c r="E324" s="258"/>
      <c r="I324" s="220"/>
      <c r="J324" s="220"/>
      <c r="P324" s="188"/>
      <c r="Q324" s="290"/>
    </row>
    <row r="325" spans="1:17">
      <c r="A325" s="260"/>
      <c r="B325" s="31"/>
      <c r="C325" s="260"/>
      <c r="D325" s="258"/>
      <c r="E325" s="258"/>
      <c r="I325" s="220"/>
      <c r="J325" s="220"/>
      <c r="P325" s="188"/>
      <c r="Q325" s="290"/>
    </row>
    <row r="326" spans="1:17">
      <c r="A326" s="226"/>
      <c r="B326" s="227" t="s">
        <v>73</v>
      </c>
      <c r="C326" s="226"/>
      <c r="D326" s="226" t="s">
        <v>74</v>
      </c>
      <c r="E326" s="228">
        <f>E325+E322+E323+E324</f>
        <v>0</v>
      </c>
      <c r="I326" s="217">
        <f>SUM(I322:I325)</f>
        <v>0</v>
      </c>
      <c r="J326" s="217">
        <f>SUM(J322:J325)</f>
        <v>0</v>
      </c>
      <c r="P326" s="188"/>
      <c r="Q326" s="290"/>
    </row>
    <row r="327" spans="1:17">
      <c r="A327" s="38"/>
      <c r="B327" s="32"/>
      <c r="C327" s="38"/>
      <c r="D327" s="38"/>
      <c r="E327" s="38"/>
      <c r="F327" s="38"/>
      <c r="P327" s="188"/>
      <c r="Q327" s="290"/>
    </row>
    <row r="328" spans="1:17">
      <c r="A328" s="2004" t="s">
        <v>524</v>
      </c>
      <c r="B328" s="2004"/>
      <c r="C328" s="2004"/>
      <c r="D328" s="2004"/>
      <c r="E328" s="2004"/>
      <c r="F328" s="2004"/>
      <c r="G328" s="2004"/>
      <c r="H328" s="2004"/>
      <c r="I328" s="2004"/>
      <c r="J328" s="2004"/>
      <c r="P328" s="188"/>
    </row>
    <row r="329" spans="1:17">
      <c r="A329" s="2012"/>
      <c r="B329" s="2012"/>
      <c r="C329" s="2012"/>
      <c r="D329" s="2012"/>
      <c r="E329" s="2012"/>
      <c r="F329" s="2012"/>
      <c r="I329" s="1986" t="s">
        <v>545</v>
      </c>
      <c r="J329" s="1986"/>
      <c r="P329" s="188"/>
    </row>
    <row r="330" spans="1:17" ht="54">
      <c r="A330" s="260" t="s">
        <v>77</v>
      </c>
      <c r="B330" s="260" t="s">
        <v>67</v>
      </c>
      <c r="C330" s="260" t="s">
        <v>131</v>
      </c>
      <c r="D330" s="260" t="s">
        <v>80</v>
      </c>
      <c r="E330" s="260" t="s">
        <v>132</v>
      </c>
      <c r="F330" s="260" t="s">
        <v>33</v>
      </c>
      <c r="I330" s="215" t="s">
        <v>186</v>
      </c>
      <c r="J330" s="215" t="s">
        <v>546</v>
      </c>
      <c r="K330" s="163"/>
      <c r="L330" s="163"/>
      <c r="P330" s="188"/>
    </row>
    <row r="331" spans="1:17">
      <c r="A331" s="195">
        <v>1</v>
      </c>
      <c r="B331" s="195">
        <v>2</v>
      </c>
      <c r="C331" s="195">
        <v>3</v>
      </c>
      <c r="D331" s="195">
        <v>4</v>
      </c>
      <c r="E331" s="195">
        <v>5</v>
      </c>
      <c r="F331" s="195">
        <v>6</v>
      </c>
      <c r="G331" s="160"/>
      <c r="H331" s="160"/>
      <c r="I331" s="217"/>
      <c r="J331" s="217"/>
      <c r="P331" s="188"/>
    </row>
    <row r="332" spans="1:17">
      <c r="A332" s="260">
        <v>1</v>
      </c>
      <c r="B332" s="31"/>
      <c r="C332" s="260" t="s">
        <v>877</v>
      </c>
      <c r="D332" s="260"/>
      <c r="E332" s="258" t="e">
        <f>F332/D332</f>
        <v>#DIV/0!</v>
      </c>
      <c r="F332" s="258"/>
      <c r="I332" s="220"/>
      <c r="J332" s="220"/>
      <c r="P332" s="188"/>
    </row>
    <row r="333" spans="1:17" s="160" customFormat="1">
      <c r="A333" s="260">
        <v>2</v>
      </c>
      <c r="B333" s="31"/>
      <c r="C333" s="260"/>
      <c r="D333" s="260"/>
      <c r="E333" s="258"/>
      <c r="F333" s="258"/>
      <c r="G333" s="149"/>
      <c r="H333" s="149"/>
      <c r="I333" s="220"/>
      <c r="J333" s="220"/>
      <c r="K333" s="161"/>
      <c r="O333" s="283"/>
      <c r="P333" s="281"/>
      <c r="Q333" s="283"/>
    </row>
    <row r="334" spans="1:17">
      <c r="A334" s="260">
        <v>3</v>
      </c>
      <c r="B334" s="31"/>
      <c r="C334" s="260"/>
      <c r="D334" s="260"/>
      <c r="E334" s="258"/>
      <c r="F334" s="258"/>
      <c r="I334" s="220"/>
      <c r="J334" s="220"/>
      <c r="K334" s="158"/>
      <c r="P334" s="188"/>
      <c r="Q334" s="290"/>
    </row>
    <row r="335" spans="1:17">
      <c r="A335" s="260">
        <v>4</v>
      </c>
      <c r="B335" s="31"/>
      <c r="C335" s="260"/>
      <c r="D335" s="260"/>
      <c r="E335" s="258"/>
      <c r="F335" s="258"/>
      <c r="I335" s="220"/>
      <c r="J335" s="220"/>
      <c r="P335" s="188"/>
      <c r="Q335" s="290"/>
    </row>
    <row r="336" spans="1:17">
      <c r="A336" s="226"/>
      <c r="B336" s="227" t="s">
        <v>73</v>
      </c>
      <c r="C336" s="226" t="s">
        <v>74</v>
      </c>
      <c r="D336" s="226" t="s">
        <v>74</v>
      </c>
      <c r="E336" s="226" t="s">
        <v>74</v>
      </c>
      <c r="F336" s="228">
        <f>F335+F333+F334+F332</f>
        <v>0</v>
      </c>
      <c r="I336" s="217">
        <f>SUM(I332:I335)</f>
        <v>0</v>
      </c>
      <c r="J336" s="217">
        <f>SUM(J332:J335)</f>
        <v>0</v>
      </c>
      <c r="P336" s="188"/>
      <c r="Q336" s="290"/>
    </row>
    <row r="337" spans="1:17">
      <c r="A337" s="38"/>
      <c r="B337" s="32"/>
      <c r="C337" s="38"/>
      <c r="D337" s="38"/>
      <c r="E337" s="38"/>
      <c r="F337" s="57"/>
      <c r="P337" s="188"/>
      <c r="Q337" s="290"/>
    </row>
    <row r="338" spans="1:17">
      <c r="A338" s="2004" t="s">
        <v>525</v>
      </c>
      <c r="B338" s="2004"/>
      <c r="C338" s="2004"/>
      <c r="D338" s="2004"/>
      <c r="E338" s="2004"/>
      <c r="F338" s="2004"/>
      <c r="G338" s="2004"/>
      <c r="H338" s="2004"/>
      <c r="I338" s="2004"/>
      <c r="J338" s="2004"/>
      <c r="P338" s="188"/>
    </row>
    <row r="339" spans="1:17">
      <c r="A339" s="2012"/>
      <c r="B339" s="2012"/>
      <c r="C339" s="2012"/>
      <c r="D339" s="2012"/>
      <c r="E339" s="2012"/>
      <c r="F339" s="2012"/>
      <c r="I339" s="1986" t="s">
        <v>545</v>
      </c>
      <c r="J339" s="1986"/>
      <c r="P339" s="188"/>
    </row>
    <row r="340" spans="1:17" ht="108" customHeight="1">
      <c r="A340" s="260" t="s">
        <v>77</v>
      </c>
      <c r="B340" s="260" t="s">
        <v>67</v>
      </c>
      <c r="C340" s="260" t="s">
        <v>802</v>
      </c>
      <c r="D340" s="260" t="s">
        <v>803</v>
      </c>
      <c r="E340" s="260" t="s">
        <v>33</v>
      </c>
      <c r="I340" s="215" t="s">
        <v>186</v>
      </c>
      <c r="J340" s="215" t="s">
        <v>546</v>
      </c>
      <c r="K340" s="163"/>
      <c r="L340" s="163"/>
      <c r="P340" s="188"/>
    </row>
    <row r="341" spans="1:17">
      <c r="A341" s="195">
        <v>1</v>
      </c>
      <c r="B341" s="195">
        <v>2</v>
      </c>
      <c r="C341" s="195">
        <v>3</v>
      </c>
      <c r="D341" s="195">
        <v>5</v>
      </c>
      <c r="E341" s="195">
        <v>6</v>
      </c>
      <c r="G341" s="160"/>
      <c r="H341" s="160"/>
      <c r="I341" s="217"/>
      <c r="J341" s="217"/>
      <c r="K341" s="487"/>
      <c r="L341" s="38"/>
      <c r="P341" s="188"/>
    </row>
    <row r="342" spans="1:17" ht="33.75" customHeight="1">
      <c r="A342" s="466">
        <v>1</v>
      </c>
      <c r="B342" s="31"/>
      <c r="C342" s="260"/>
      <c r="D342" s="34" t="e">
        <f>ROUND(E342/C342,0)</f>
        <v>#DIV/0!</v>
      </c>
      <c r="E342" s="258"/>
      <c r="I342" s="220"/>
      <c r="J342" s="220"/>
      <c r="K342" s="494" t="s">
        <v>805</v>
      </c>
      <c r="L342" s="489"/>
      <c r="M342" s="490"/>
      <c r="N342" s="490"/>
      <c r="O342" s="491"/>
      <c r="P342" s="188"/>
    </row>
    <row r="343" spans="1:17" s="160" customFormat="1" ht="39" customHeight="1">
      <c r="A343" s="466">
        <v>2</v>
      </c>
      <c r="B343" s="31"/>
      <c r="C343" s="35"/>
      <c r="D343" s="34" t="e">
        <f>ROUND(E343/C343,0)</f>
        <v>#DIV/0!</v>
      </c>
      <c r="E343" s="258"/>
      <c r="G343" s="149"/>
      <c r="H343" s="149"/>
      <c r="I343" s="220"/>
      <c r="J343" s="220"/>
      <c r="K343" s="494" t="s">
        <v>805</v>
      </c>
      <c r="L343" s="489"/>
      <c r="M343" s="490"/>
      <c r="N343" s="490"/>
      <c r="O343" s="491"/>
      <c r="P343" s="188"/>
      <c r="Q343" s="283"/>
    </row>
    <row r="344" spans="1:17" ht="36" customHeight="1">
      <c r="A344" s="466">
        <v>3</v>
      </c>
      <c r="B344" s="31"/>
      <c r="C344" s="35"/>
      <c r="D344" s="34" t="e">
        <f>ROUND(E344/C344,0)</f>
        <v>#DIV/0!</v>
      </c>
      <c r="E344" s="258"/>
      <c r="I344" s="220"/>
      <c r="J344" s="220"/>
      <c r="K344" s="494" t="s">
        <v>805</v>
      </c>
      <c r="L344" s="489"/>
      <c r="M344" s="490"/>
      <c r="N344" s="490"/>
      <c r="O344" s="491"/>
      <c r="P344" s="188"/>
    </row>
    <row r="345" spans="1:17" ht="30" customHeight="1">
      <c r="A345" s="226"/>
      <c r="B345" s="227" t="s">
        <v>73</v>
      </c>
      <c r="C345" s="226" t="s">
        <v>74</v>
      </c>
      <c r="D345" s="226" t="s">
        <v>74</v>
      </c>
      <c r="E345" s="228">
        <f>E343+E342+E344</f>
        <v>0</v>
      </c>
      <c r="I345" s="217">
        <f>SUM(I342:I344)</f>
        <v>0</v>
      </c>
      <c r="J345" s="217">
        <f>SUM(J342:J344)</f>
        <v>0</v>
      </c>
      <c r="K345" s="488"/>
      <c r="L345" s="490"/>
      <c r="M345" s="490"/>
      <c r="N345" s="490"/>
      <c r="O345" s="492"/>
      <c r="P345" s="493"/>
    </row>
    <row r="346" spans="1:17">
      <c r="A346" s="38"/>
      <c r="B346" s="32"/>
      <c r="C346" s="38"/>
      <c r="D346" s="38"/>
      <c r="E346" s="38"/>
      <c r="F346" s="57"/>
      <c r="P346" s="188"/>
    </row>
    <row r="347" spans="1:17">
      <c r="A347" s="2004" t="s">
        <v>526</v>
      </c>
      <c r="B347" s="2004"/>
      <c r="C347" s="2004"/>
      <c r="D347" s="2004"/>
      <c r="E347" s="2004"/>
      <c r="F347" s="2004"/>
      <c r="G347" s="2004"/>
      <c r="H347" s="2004"/>
      <c r="I347" s="2004"/>
      <c r="J347" s="2004"/>
      <c r="P347" s="188"/>
    </row>
    <row r="348" spans="1:17">
      <c r="A348" s="2012"/>
      <c r="B348" s="2012"/>
      <c r="C348" s="2012"/>
      <c r="D348" s="2012"/>
      <c r="E348" s="2012"/>
      <c r="F348" s="2012"/>
      <c r="I348" s="1986" t="s">
        <v>545</v>
      </c>
      <c r="J348" s="1986"/>
      <c r="P348" s="188"/>
    </row>
    <row r="349" spans="1:17" ht="54">
      <c r="A349" s="260" t="s">
        <v>77</v>
      </c>
      <c r="B349" s="260" t="s">
        <v>67</v>
      </c>
      <c r="C349" s="260" t="s">
        <v>131</v>
      </c>
      <c r="D349" s="260" t="s">
        <v>80</v>
      </c>
      <c r="E349" s="260" t="s">
        <v>132</v>
      </c>
      <c r="F349" s="260" t="s">
        <v>33</v>
      </c>
      <c r="I349" s="215" t="s">
        <v>186</v>
      </c>
      <c r="J349" s="215" t="s">
        <v>546</v>
      </c>
      <c r="K349" s="163"/>
      <c r="L349" s="163"/>
      <c r="P349" s="188"/>
    </row>
    <row r="350" spans="1:17">
      <c r="A350" s="195">
        <v>1</v>
      </c>
      <c r="B350" s="195">
        <v>2</v>
      </c>
      <c r="C350" s="195">
        <v>3</v>
      </c>
      <c r="D350" s="195">
        <v>4</v>
      </c>
      <c r="E350" s="195">
        <v>5</v>
      </c>
      <c r="F350" s="195">
        <v>6</v>
      </c>
      <c r="G350" s="160"/>
      <c r="H350" s="160"/>
      <c r="I350" s="217"/>
      <c r="J350" s="217"/>
      <c r="P350" s="188"/>
    </row>
    <row r="351" spans="1:17">
      <c r="A351" s="260">
        <v>1</v>
      </c>
      <c r="B351" s="31"/>
      <c r="C351" s="260"/>
      <c r="D351" s="260"/>
      <c r="E351" s="258" t="e">
        <f>F351/D351</f>
        <v>#DIV/0!</v>
      </c>
      <c r="F351" s="258"/>
      <c r="I351" s="220"/>
      <c r="J351" s="220"/>
      <c r="P351" s="188"/>
    </row>
    <row r="352" spans="1:17" s="160" customFormat="1">
      <c r="A352" s="260">
        <v>2</v>
      </c>
      <c r="B352" s="31"/>
      <c r="C352" s="35"/>
      <c r="D352" s="35"/>
      <c r="E352" s="258" t="e">
        <f t="shared" ref="E352:E354" si="6">F352/D352</f>
        <v>#DIV/0!</v>
      </c>
      <c r="F352" s="258"/>
      <c r="G352" s="149"/>
      <c r="H352" s="149"/>
      <c r="I352" s="220"/>
      <c r="J352" s="220"/>
      <c r="K352" s="161"/>
      <c r="O352" s="283"/>
      <c r="P352" s="281"/>
      <c r="Q352" s="283"/>
    </row>
    <row r="353" spans="1:17">
      <c r="A353" s="260"/>
      <c r="B353" s="31"/>
      <c r="C353" s="35"/>
      <c r="D353" s="35"/>
      <c r="E353" s="258" t="e">
        <f t="shared" si="6"/>
        <v>#DIV/0!</v>
      </c>
      <c r="F353" s="258"/>
      <c r="I353" s="220"/>
      <c r="J353" s="220"/>
      <c r="P353" s="188"/>
    </row>
    <row r="354" spans="1:17">
      <c r="A354" s="260">
        <v>3</v>
      </c>
      <c r="B354" s="31"/>
      <c r="C354" s="260"/>
      <c r="D354" s="260"/>
      <c r="E354" s="258" t="e">
        <f t="shared" si="6"/>
        <v>#DIV/0!</v>
      </c>
      <c r="F354" s="258"/>
      <c r="I354" s="220"/>
      <c r="J354" s="220"/>
      <c r="P354" s="188"/>
    </row>
    <row r="355" spans="1:17">
      <c r="A355" s="226"/>
      <c r="B355" s="227" t="s">
        <v>73</v>
      </c>
      <c r="C355" s="226" t="s">
        <v>74</v>
      </c>
      <c r="D355" s="226" t="s">
        <v>74</v>
      </c>
      <c r="E355" s="226" t="s">
        <v>74</v>
      </c>
      <c r="F355" s="228">
        <f>F354+F352+F351+F353</f>
        <v>0</v>
      </c>
      <c r="I355" s="217">
        <f>SUM(I351:I354)</f>
        <v>0</v>
      </c>
      <c r="J355" s="217">
        <f>SUM(J351:J354)</f>
        <v>0</v>
      </c>
      <c r="P355" s="188"/>
    </row>
    <row r="356" spans="1:17">
      <c r="A356" s="38"/>
      <c r="B356" s="32"/>
      <c r="C356" s="38"/>
      <c r="D356" s="38"/>
      <c r="E356" s="38"/>
      <c r="F356" s="57"/>
      <c r="P356" s="188"/>
    </row>
    <row r="357" spans="1:17">
      <c r="A357" s="2004" t="s">
        <v>527</v>
      </c>
      <c r="B357" s="2004"/>
      <c r="C357" s="2004"/>
      <c r="D357" s="2004"/>
      <c r="E357" s="2004"/>
      <c r="F357" s="2004"/>
      <c r="G357" s="2004"/>
      <c r="H357" s="2004"/>
      <c r="I357" s="2004"/>
      <c r="J357" s="2004"/>
      <c r="P357" s="188"/>
    </row>
    <row r="358" spans="1:17">
      <c r="A358" s="2012"/>
      <c r="B358" s="2012"/>
      <c r="C358" s="2012"/>
      <c r="D358" s="2012"/>
      <c r="E358" s="2012"/>
      <c r="F358" s="2012"/>
      <c r="I358" s="1986" t="s">
        <v>545</v>
      </c>
      <c r="J358" s="1986"/>
      <c r="P358" s="188"/>
    </row>
    <row r="359" spans="1:17" ht="54">
      <c r="A359" s="260" t="s">
        <v>77</v>
      </c>
      <c r="B359" s="260" t="s">
        <v>67</v>
      </c>
      <c r="C359" s="260" t="s">
        <v>131</v>
      </c>
      <c r="D359" s="260" t="s">
        <v>80</v>
      </c>
      <c r="E359" s="260" t="s">
        <v>132</v>
      </c>
      <c r="F359" s="260" t="s">
        <v>33</v>
      </c>
      <c r="I359" s="215" t="s">
        <v>186</v>
      </c>
      <c r="J359" s="215" t="s">
        <v>546</v>
      </c>
      <c r="K359" s="163"/>
      <c r="L359" s="163"/>
      <c r="P359" s="188"/>
    </row>
    <row r="360" spans="1:17">
      <c r="A360" s="194">
        <v>1</v>
      </c>
      <c r="B360" s="194">
        <v>2</v>
      </c>
      <c r="C360" s="194">
        <v>3</v>
      </c>
      <c r="D360" s="194">
        <v>4</v>
      </c>
      <c r="E360" s="195">
        <v>5</v>
      </c>
      <c r="F360" s="195">
        <v>6</v>
      </c>
      <c r="G360" s="25"/>
      <c r="H360" s="25"/>
      <c r="I360" s="217"/>
      <c r="J360" s="217"/>
      <c r="P360" s="188"/>
    </row>
    <row r="361" spans="1:17">
      <c r="A361" s="260">
        <v>1</v>
      </c>
      <c r="B361" s="31"/>
      <c r="C361" s="260"/>
      <c r="D361" s="260"/>
      <c r="E361" s="258" t="e">
        <f>F361/D361</f>
        <v>#DIV/0!</v>
      </c>
      <c r="F361" s="258"/>
      <c r="I361" s="220"/>
      <c r="J361" s="220"/>
      <c r="P361" s="188"/>
    </row>
    <row r="362" spans="1:17" s="25" customFormat="1">
      <c r="A362" s="260">
        <v>2</v>
      </c>
      <c r="B362" s="31"/>
      <c r="C362" s="35"/>
      <c r="D362" s="35"/>
      <c r="E362" s="258" t="e">
        <f t="shared" ref="E362:E364" si="7">F362/D362</f>
        <v>#DIV/0!</v>
      </c>
      <c r="F362" s="258"/>
      <c r="G362" s="149"/>
      <c r="H362" s="149"/>
      <c r="I362" s="220"/>
      <c r="J362" s="220"/>
      <c r="K362" s="162"/>
      <c r="O362" s="287"/>
      <c r="P362" s="282"/>
      <c r="Q362" s="287"/>
    </row>
    <row r="363" spans="1:17">
      <c r="A363" s="260"/>
      <c r="B363" s="31"/>
      <c r="C363" s="35"/>
      <c r="D363" s="35"/>
      <c r="E363" s="258" t="e">
        <f t="shared" si="7"/>
        <v>#DIV/0!</v>
      </c>
      <c r="F363" s="258"/>
      <c r="I363" s="220"/>
      <c r="J363" s="220"/>
      <c r="P363" s="188"/>
    </row>
    <row r="364" spans="1:17">
      <c r="A364" s="260">
        <v>3</v>
      </c>
      <c r="B364" s="31"/>
      <c r="C364" s="260"/>
      <c r="D364" s="260"/>
      <c r="E364" s="258" t="e">
        <f t="shared" si="7"/>
        <v>#DIV/0!</v>
      </c>
      <c r="F364" s="258"/>
      <c r="I364" s="220"/>
      <c r="J364" s="220"/>
      <c r="P364" s="188"/>
    </row>
    <row r="365" spans="1:17">
      <c r="A365" s="226"/>
      <c r="B365" s="227" t="s">
        <v>73</v>
      </c>
      <c r="C365" s="226" t="s">
        <v>74</v>
      </c>
      <c r="D365" s="226" t="s">
        <v>74</v>
      </c>
      <c r="E365" s="226" t="s">
        <v>74</v>
      </c>
      <c r="F365" s="228">
        <f>F364+F362+F361+F363</f>
        <v>0</v>
      </c>
      <c r="I365" s="217">
        <f>SUM(I361:I364)</f>
        <v>0</v>
      </c>
      <c r="J365" s="217">
        <f>SUM(J361:J364)</f>
        <v>0</v>
      </c>
      <c r="P365" s="188"/>
    </row>
    <row r="366" spans="1:17">
      <c r="A366" s="38"/>
      <c r="B366" s="32"/>
      <c r="C366" s="38"/>
      <c r="D366" s="38"/>
      <c r="E366" s="38"/>
      <c r="F366" s="57"/>
      <c r="P366" s="188"/>
    </row>
    <row r="367" spans="1:17">
      <c r="A367" s="2004" t="s">
        <v>528</v>
      </c>
      <c r="B367" s="2004"/>
      <c r="C367" s="2004"/>
      <c r="D367" s="2004"/>
      <c r="E367" s="2004"/>
      <c r="F367" s="2004"/>
      <c r="G367" s="2004"/>
      <c r="H367" s="2004"/>
      <c r="I367" s="2004"/>
      <c r="J367" s="2004"/>
      <c r="P367" s="188"/>
    </row>
    <row r="368" spans="1:17">
      <c r="A368" s="2012"/>
      <c r="B368" s="2012"/>
      <c r="C368" s="2012"/>
      <c r="D368" s="2012"/>
      <c r="E368" s="2012"/>
      <c r="F368" s="2012"/>
      <c r="I368" s="1986" t="s">
        <v>545</v>
      </c>
      <c r="J368" s="1986"/>
      <c r="P368" s="188"/>
    </row>
    <row r="369" spans="1:17" ht="54">
      <c r="A369" s="260" t="s">
        <v>77</v>
      </c>
      <c r="B369" s="260" t="s">
        <v>67</v>
      </c>
      <c r="C369" s="260" t="s">
        <v>131</v>
      </c>
      <c r="D369" s="260" t="s">
        <v>80</v>
      </c>
      <c r="E369" s="260" t="s">
        <v>132</v>
      </c>
      <c r="F369" s="260" t="s">
        <v>33</v>
      </c>
      <c r="I369" s="215" t="s">
        <v>186</v>
      </c>
      <c r="J369" s="215" t="s">
        <v>546</v>
      </c>
      <c r="K369" s="163"/>
      <c r="L369" s="187"/>
      <c r="P369" s="188"/>
    </row>
    <row r="370" spans="1:17">
      <c r="A370" s="195">
        <v>1</v>
      </c>
      <c r="B370" s="195">
        <v>2</v>
      </c>
      <c r="C370" s="195">
        <v>3</v>
      </c>
      <c r="D370" s="195">
        <v>4</v>
      </c>
      <c r="E370" s="195">
        <v>5</v>
      </c>
      <c r="F370" s="195">
        <v>6</v>
      </c>
      <c r="G370" s="160"/>
      <c r="H370" s="160"/>
      <c r="I370" s="217"/>
      <c r="J370" s="217"/>
      <c r="P370" s="188"/>
    </row>
    <row r="371" spans="1:17" ht="33.75" customHeight="1">
      <c r="A371" s="260">
        <v>1</v>
      </c>
      <c r="B371" s="31" t="s">
        <v>806</v>
      </c>
      <c r="C371" s="260" t="s">
        <v>804</v>
      </c>
      <c r="D371" s="35">
        <f>ROUND(F371/E371,0)</f>
        <v>0</v>
      </c>
      <c r="E371" s="258">
        <v>64.25</v>
      </c>
      <c r="F371" s="258">
        <v>0</v>
      </c>
      <c r="I371" s="220"/>
      <c r="J371" s="220"/>
      <c r="K371" s="494" t="s">
        <v>807</v>
      </c>
      <c r="P371" s="188"/>
    </row>
    <row r="372" spans="1:17" s="160" customFormat="1">
      <c r="A372" s="260">
        <v>2</v>
      </c>
      <c r="B372" s="31"/>
      <c r="C372" s="35"/>
      <c r="D372" s="35"/>
      <c r="E372" s="258" t="e">
        <f t="shared" ref="E372:E374" si="8">F372/D372</f>
        <v>#DIV/0!</v>
      </c>
      <c r="F372" s="258"/>
      <c r="G372" s="149"/>
      <c r="H372" s="149"/>
      <c r="I372" s="220"/>
      <c r="J372" s="220"/>
      <c r="K372" s="161"/>
      <c r="O372" s="283"/>
      <c r="P372" s="281"/>
      <c r="Q372" s="283"/>
    </row>
    <row r="373" spans="1:17">
      <c r="A373" s="260"/>
      <c r="B373" s="31"/>
      <c r="C373" s="35"/>
      <c r="D373" s="35"/>
      <c r="E373" s="258" t="e">
        <f t="shared" si="8"/>
        <v>#DIV/0!</v>
      </c>
      <c r="F373" s="258"/>
      <c r="I373" s="220"/>
      <c r="J373" s="220"/>
      <c r="P373" s="188"/>
    </row>
    <row r="374" spans="1:17">
      <c r="A374" s="260">
        <v>3</v>
      </c>
      <c r="B374" s="31"/>
      <c r="C374" s="260"/>
      <c r="D374" s="260"/>
      <c r="E374" s="258" t="e">
        <f t="shared" si="8"/>
        <v>#DIV/0!</v>
      </c>
      <c r="F374" s="258"/>
      <c r="I374" s="220"/>
      <c r="J374" s="220"/>
      <c r="P374" s="188"/>
    </row>
    <row r="375" spans="1:17" ht="30.75" customHeight="1">
      <c r="A375" s="226"/>
      <c r="B375" s="227" t="s">
        <v>73</v>
      </c>
      <c r="C375" s="226" t="s">
        <v>74</v>
      </c>
      <c r="D375" s="226" t="s">
        <v>74</v>
      </c>
      <c r="E375" s="226" t="s">
        <v>74</v>
      </c>
      <c r="F375" s="228">
        <f>F374+F372+F371+F373</f>
        <v>0</v>
      </c>
      <c r="I375" s="217">
        <f>SUM(I371:I374)</f>
        <v>0</v>
      </c>
      <c r="J375" s="217">
        <f>SUM(J371:J374)</f>
        <v>0</v>
      </c>
      <c r="P375" s="188"/>
    </row>
    <row r="376" spans="1:17">
      <c r="A376" s="38"/>
      <c r="B376" s="32"/>
      <c r="C376" s="38"/>
      <c r="D376" s="38"/>
      <c r="E376" s="38"/>
      <c r="F376" s="57"/>
      <c r="P376" s="188"/>
    </row>
    <row r="377" spans="1:17">
      <c r="A377" s="2004" t="s">
        <v>529</v>
      </c>
      <c r="B377" s="2004"/>
      <c r="C377" s="2004"/>
      <c r="D377" s="2004"/>
      <c r="E377" s="2004"/>
      <c r="F377" s="2004"/>
      <c r="G377" s="2004"/>
      <c r="H377" s="2004"/>
      <c r="I377" s="2004"/>
      <c r="J377" s="2004"/>
      <c r="P377" s="188"/>
    </row>
    <row r="378" spans="1:17">
      <c r="A378" s="2012"/>
      <c r="B378" s="2012"/>
      <c r="C378" s="2012"/>
      <c r="D378" s="2012"/>
      <c r="E378" s="2012"/>
      <c r="F378" s="2012"/>
      <c r="I378" s="1986" t="s">
        <v>545</v>
      </c>
      <c r="J378" s="1986"/>
      <c r="P378" s="188"/>
    </row>
    <row r="379" spans="1:17" ht="54">
      <c r="A379" s="260" t="s">
        <v>77</v>
      </c>
      <c r="B379" s="260" t="s">
        <v>67</v>
      </c>
      <c r="C379" s="260" t="s">
        <v>131</v>
      </c>
      <c r="D379" s="260" t="s">
        <v>80</v>
      </c>
      <c r="E379" s="260" t="s">
        <v>132</v>
      </c>
      <c r="F379" s="260" t="s">
        <v>33</v>
      </c>
      <c r="I379" s="215" t="s">
        <v>186</v>
      </c>
      <c r="J379" s="215" t="s">
        <v>546</v>
      </c>
      <c r="K379" s="163"/>
      <c r="L379" s="187"/>
      <c r="P379" s="188"/>
    </row>
    <row r="380" spans="1:17">
      <c r="A380" s="195">
        <v>1</v>
      </c>
      <c r="B380" s="195">
        <v>2</v>
      </c>
      <c r="C380" s="195">
        <v>3</v>
      </c>
      <c r="D380" s="195">
        <v>4</v>
      </c>
      <c r="E380" s="195">
        <v>5</v>
      </c>
      <c r="F380" s="195">
        <v>6</v>
      </c>
      <c r="G380" s="160"/>
      <c r="H380" s="160"/>
      <c r="I380" s="217"/>
      <c r="J380" s="217"/>
      <c r="P380" s="188"/>
    </row>
    <row r="381" spans="1:17" s="160" customFormat="1" ht="38.25" customHeight="1">
      <c r="A381" s="260">
        <v>1</v>
      </c>
      <c r="B381" s="31"/>
      <c r="C381" s="35" t="s">
        <v>804</v>
      </c>
      <c r="D381" s="35"/>
      <c r="E381" s="582" t="e">
        <f t="shared" ref="E381:E383" si="9">F381/D381</f>
        <v>#DIV/0!</v>
      </c>
      <c r="F381" s="258"/>
      <c r="G381" s="149"/>
      <c r="H381" s="149"/>
      <c r="I381" s="220"/>
      <c r="J381" s="220"/>
      <c r="K381" s="494" t="s">
        <v>807</v>
      </c>
      <c r="O381" s="283"/>
      <c r="P381" s="281"/>
      <c r="Q381" s="283"/>
    </row>
    <row r="382" spans="1:17" ht="28.5" customHeight="1">
      <c r="A382" s="260">
        <v>2</v>
      </c>
      <c r="B382" s="31"/>
      <c r="C382" s="35" t="s">
        <v>804</v>
      </c>
      <c r="D382" s="35"/>
      <c r="E382" s="582" t="e">
        <f t="shared" si="9"/>
        <v>#DIV/0!</v>
      </c>
      <c r="F382" s="258"/>
      <c r="I382" s="220"/>
      <c r="J382" s="220"/>
      <c r="K382" s="494" t="s">
        <v>807</v>
      </c>
      <c r="P382" s="188"/>
      <c r="Q382" s="290"/>
    </row>
    <row r="383" spans="1:17" ht="28.5" customHeight="1">
      <c r="A383" s="260">
        <v>3</v>
      </c>
      <c r="B383" s="31"/>
      <c r="C383" s="260"/>
      <c r="D383" s="260"/>
      <c r="E383" s="258" t="e">
        <f t="shared" si="9"/>
        <v>#DIV/0!</v>
      </c>
      <c r="F383" s="258"/>
      <c r="I383" s="220"/>
      <c r="J383" s="220"/>
      <c r="P383" s="188"/>
      <c r="Q383" s="290"/>
    </row>
    <row r="384" spans="1:17" ht="30" customHeight="1">
      <c r="A384" s="226"/>
      <c r="B384" s="227" t="s">
        <v>73</v>
      </c>
      <c r="C384" s="226" t="s">
        <v>74</v>
      </c>
      <c r="D384" s="226" t="s">
        <v>74</v>
      </c>
      <c r="E384" s="226" t="s">
        <v>74</v>
      </c>
      <c r="F384" s="228">
        <f>F383+F381+F382</f>
        <v>0</v>
      </c>
      <c r="I384" s="217">
        <f>SUM(I381:I383)</f>
        <v>0</v>
      </c>
      <c r="J384" s="217">
        <f>SUM(J381:J383)</f>
        <v>0</v>
      </c>
      <c r="K384" s="158"/>
      <c r="P384" s="188"/>
      <c r="Q384" s="290"/>
    </row>
    <row r="385" spans="1:17">
      <c r="A385" s="38"/>
      <c r="B385" s="32"/>
      <c r="C385" s="38"/>
      <c r="D385" s="38"/>
      <c r="E385" s="38"/>
      <c r="F385" s="57"/>
      <c r="P385" s="188"/>
      <c r="Q385" s="290"/>
    </row>
    <row r="386" spans="1:17">
      <c r="A386" s="2004" t="s">
        <v>522</v>
      </c>
      <c r="B386" s="2004"/>
      <c r="C386" s="2004"/>
      <c r="D386" s="2004"/>
      <c r="E386" s="2004"/>
      <c r="F386" s="2004"/>
      <c r="G386" s="2004"/>
      <c r="H386" s="2004"/>
      <c r="I386" s="2004"/>
      <c r="J386" s="2004"/>
      <c r="P386" s="188"/>
      <c r="Q386" s="290"/>
    </row>
    <row r="387" spans="1:17">
      <c r="A387" s="2012"/>
      <c r="B387" s="2012"/>
      <c r="C387" s="2012"/>
      <c r="D387" s="2012"/>
      <c r="E387" s="2012"/>
      <c r="F387" s="38"/>
      <c r="I387" s="1986" t="s">
        <v>545</v>
      </c>
      <c r="J387" s="1986"/>
      <c r="O387" s="188"/>
    </row>
    <row r="388" spans="1:17" ht="54">
      <c r="A388" s="260" t="s">
        <v>68</v>
      </c>
      <c r="B388" s="260" t="s">
        <v>67</v>
      </c>
      <c r="C388" s="260" t="s">
        <v>80</v>
      </c>
      <c r="D388" s="260" t="s">
        <v>128</v>
      </c>
      <c r="E388" s="260" t="s">
        <v>33</v>
      </c>
      <c r="I388" s="215" t="s">
        <v>186</v>
      </c>
      <c r="J388" s="215" t="s">
        <v>546</v>
      </c>
      <c r="K388" s="163"/>
      <c r="O388" s="188"/>
    </row>
    <row r="389" spans="1:17">
      <c r="A389" s="195">
        <v>1</v>
      </c>
      <c r="B389" s="195">
        <v>2</v>
      </c>
      <c r="C389" s="195">
        <v>3</v>
      </c>
      <c r="D389" s="195">
        <v>4</v>
      </c>
      <c r="E389" s="195">
        <v>5</v>
      </c>
      <c r="F389" s="160"/>
      <c r="G389" s="160"/>
      <c r="H389" s="160"/>
      <c r="I389" s="217"/>
      <c r="J389" s="217"/>
      <c r="O389" s="188"/>
    </row>
    <row r="390" spans="1:17">
      <c r="A390" s="260">
        <v>1</v>
      </c>
      <c r="B390" s="31" t="s">
        <v>137</v>
      </c>
      <c r="C390" s="260"/>
      <c r="D390" s="258" t="e">
        <f>E390/C390</f>
        <v>#DIV/0!</v>
      </c>
      <c r="E390" s="258"/>
      <c r="I390" s="220"/>
      <c r="J390" s="220"/>
      <c r="O390" s="188"/>
    </row>
    <row r="391" spans="1:17" s="160" customFormat="1">
      <c r="A391" s="260">
        <v>2</v>
      </c>
      <c r="B391" s="31" t="s">
        <v>136</v>
      </c>
      <c r="C391" s="260"/>
      <c r="D391" s="258" t="e">
        <f>E391/C391</f>
        <v>#DIV/0!</v>
      </c>
      <c r="E391" s="258"/>
      <c r="F391" s="149"/>
      <c r="G391" s="149"/>
      <c r="H391" s="149"/>
      <c r="I391" s="220"/>
      <c r="J391" s="220"/>
      <c r="K391" s="161"/>
      <c r="O391" s="281"/>
      <c r="P391" s="283"/>
      <c r="Q391" s="283"/>
    </row>
    <row r="392" spans="1:17">
      <c r="A392" s="260">
        <v>3</v>
      </c>
      <c r="B392" s="31" t="s">
        <v>138</v>
      </c>
      <c r="C392" s="260"/>
      <c r="D392" s="258" t="e">
        <f>E392/C392</f>
        <v>#DIV/0!</v>
      </c>
      <c r="E392" s="258"/>
      <c r="I392" s="220"/>
      <c r="J392" s="220"/>
      <c r="O392" s="188"/>
    </row>
    <row r="393" spans="1:17">
      <c r="A393" s="260">
        <v>4</v>
      </c>
      <c r="B393" s="31" t="s">
        <v>139</v>
      </c>
      <c r="C393" s="260"/>
      <c r="D393" s="258" t="e">
        <f>E393/C393</f>
        <v>#DIV/0!</v>
      </c>
      <c r="E393" s="258"/>
      <c r="I393" s="220"/>
      <c r="J393" s="220"/>
      <c r="O393" s="188"/>
    </row>
    <row r="394" spans="1:17">
      <c r="A394" s="226"/>
      <c r="B394" s="227" t="s">
        <v>73</v>
      </c>
      <c r="C394" s="226"/>
      <c r="D394" s="226" t="s">
        <v>74</v>
      </c>
      <c r="E394" s="228">
        <f>E393+E392+E391+E390</f>
        <v>0</v>
      </c>
      <c r="I394" s="217">
        <f>SUM(I390:I393)</f>
        <v>0</v>
      </c>
      <c r="J394" s="217">
        <f>SUM(J390:J393)</f>
        <v>0</v>
      </c>
      <c r="O394" s="188"/>
    </row>
    <row r="395" spans="1:17">
      <c r="A395" s="56"/>
      <c r="B395" s="32"/>
      <c r="C395" s="38"/>
      <c r="D395" s="38"/>
      <c r="E395" s="38"/>
      <c r="F395" s="57"/>
      <c r="O395" s="188"/>
    </row>
    <row r="396" spans="1:17">
      <c r="A396" s="2004" t="s">
        <v>531</v>
      </c>
      <c r="B396" s="2004"/>
      <c r="C396" s="2004"/>
      <c r="D396" s="2004"/>
      <c r="E396" s="2004"/>
      <c r="F396" s="2004"/>
      <c r="G396" s="2004"/>
      <c r="H396" s="2004"/>
      <c r="I396" s="2004"/>
      <c r="J396" s="2004"/>
      <c r="O396" s="188"/>
    </row>
    <row r="397" spans="1:17">
      <c r="A397" s="51"/>
      <c r="B397" s="32"/>
      <c r="C397" s="38"/>
      <c r="D397" s="38"/>
      <c r="E397" s="38"/>
      <c r="F397" s="38"/>
      <c r="P397" s="188"/>
    </row>
    <row r="398" spans="1:17">
      <c r="A398" s="51"/>
      <c r="B398" s="32"/>
      <c r="C398" s="38"/>
      <c r="D398" s="38"/>
      <c r="E398" s="38"/>
      <c r="F398" s="38"/>
      <c r="I398" s="1986" t="s">
        <v>545</v>
      </c>
      <c r="J398" s="1986"/>
      <c r="K398" s="210"/>
    </row>
    <row r="399" spans="1:17" ht="54">
      <c r="A399" s="260" t="s">
        <v>77</v>
      </c>
      <c r="B399" s="260" t="s">
        <v>67</v>
      </c>
      <c r="C399" s="260" t="s">
        <v>127</v>
      </c>
      <c r="D399" s="260" t="s">
        <v>490</v>
      </c>
      <c r="F399" s="38"/>
      <c r="I399" s="215" t="s">
        <v>186</v>
      </c>
      <c r="J399" s="215" t="s">
        <v>546</v>
      </c>
      <c r="P399" s="188"/>
    </row>
    <row r="400" spans="1:17">
      <c r="A400" s="195">
        <v>1</v>
      </c>
      <c r="B400" s="195">
        <v>2</v>
      </c>
      <c r="C400" s="195">
        <v>3</v>
      </c>
      <c r="D400" s="195">
        <v>4</v>
      </c>
      <c r="E400" s="160"/>
      <c r="F400" s="14"/>
      <c r="G400" s="160"/>
      <c r="H400" s="160"/>
      <c r="I400" s="217"/>
      <c r="J400" s="217"/>
      <c r="P400" s="188"/>
    </row>
    <row r="401" spans="1:17">
      <c r="A401" s="260"/>
      <c r="B401" s="36"/>
      <c r="C401" s="34"/>
      <c r="D401" s="258"/>
      <c r="F401" s="38"/>
      <c r="I401" s="220"/>
      <c r="J401" s="220"/>
      <c r="P401" s="188"/>
    </row>
    <row r="402" spans="1:17" s="160" customFormat="1">
      <c r="A402" s="260"/>
      <c r="B402" s="36"/>
      <c r="C402" s="34"/>
      <c r="D402" s="258"/>
      <c r="E402" s="149"/>
      <c r="F402" s="57"/>
      <c r="G402" s="149"/>
      <c r="H402" s="149"/>
      <c r="I402" s="220"/>
      <c r="J402" s="220"/>
      <c r="K402" s="161"/>
      <c r="O402" s="283"/>
      <c r="P402" s="281"/>
      <c r="Q402" s="283"/>
    </row>
    <row r="403" spans="1:17">
      <c r="A403" s="260"/>
      <c r="B403" s="36"/>
      <c r="C403" s="34"/>
      <c r="D403" s="258"/>
      <c r="F403" s="38"/>
      <c r="I403" s="220"/>
      <c r="J403" s="220"/>
      <c r="P403" s="188"/>
      <c r="Q403" s="290"/>
    </row>
    <row r="404" spans="1:17">
      <c r="A404" s="260"/>
      <c r="B404" s="36"/>
      <c r="C404" s="34"/>
      <c r="D404" s="258"/>
      <c r="F404" s="38"/>
      <c r="I404" s="220"/>
      <c r="J404" s="220"/>
      <c r="P404" s="188"/>
      <c r="Q404" s="290"/>
    </row>
    <row r="405" spans="1:17">
      <c r="A405" s="226"/>
      <c r="B405" s="227" t="s">
        <v>73</v>
      </c>
      <c r="C405" s="226" t="s">
        <v>74</v>
      </c>
      <c r="D405" s="228">
        <f>SUM(D401:D404)</f>
        <v>0</v>
      </c>
      <c r="F405" s="38"/>
      <c r="I405" s="217">
        <f>SUM(I401:I404)</f>
        <v>0</v>
      </c>
      <c r="J405" s="217">
        <f>SUM(J401:J404)</f>
        <v>0</v>
      </c>
      <c r="P405" s="188"/>
      <c r="Q405" s="290"/>
    </row>
    <row r="406" spans="1:17">
      <c r="A406" s="56"/>
      <c r="B406" s="32"/>
      <c r="C406" s="38"/>
      <c r="D406" s="38"/>
      <c r="E406" s="38"/>
      <c r="F406" s="57"/>
      <c r="P406" s="188"/>
      <c r="Q406" s="290"/>
    </row>
    <row r="407" spans="1:17">
      <c r="A407" s="2014" t="s">
        <v>611</v>
      </c>
      <c r="B407" s="2014"/>
      <c r="C407" s="2014"/>
      <c r="D407" s="2014"/>
      <c r="E407" s="2014"/>
      <c r="F407" s="2014"/>
      <c r="G407" s="2014"/>
      <c r="H407" s="2014"/>
      <c r="I407" s="2014"/>
      <c r="J407" s="2014"/>
      <c r="P407" s="188"/>
    </row>
    <row r="408" spans="1:17">
      <c r="A408" s="56"/>
      <c r="B408" s="32"/>
      <c r="C408" s="38"/>
      <c r="D408" s="38"/>
      <c r="E408" s="38"/>
      <c r="F408" s="57"/>
      <c r="P408" s="188"/>
    </row>
    <row r="409" spans="1:17">
      <c r="A409" s="2016" t="s">
        <v>491</v>
      </c>
      <c r="B409" s="2016"/>
      <c r="C409" s="2016"/>
      <c r="D409" s="2016"/>
      <c r="E409" s="2016"/>
      <c r="F409" s="2016"/>
      <c r="G409" s="2016"/>
      <c r="H409" s="2016"/>
      <c r="I409" s="2016"/>
      <c r="J409" s="2016"/>
      <c r="K409" s="205"/>
    </row>
    <row r="410" spans="1:17">
      <c r="A410" s="76"/>
      <c r="B410" s="76"/>
      <c r="C410" s="76"/>
      <c r="D410" s="76"/>
      <c r="E410" s="76"/>
      <c r="F410" s="38"/>
      <c r="I410" s="1986" t="s">
        <v>545</v>
      </c>
      <c r="J410" s="1986"/>
      <c r="P410" s="188"/>
    </row>
    <row r="411" spans="1:17" ht="54">
      <c r="A411" s="260" t="s">
        <v>77</v>
      </c>
      <c r="B411" s="260" t="s">
        <v>67</v>
      </c>
      <c r="C411" s="260" t="s">
        <v>127</v>
      </c>
      <c r="D411" s="260" t="s">
        <v>490</v>
      </c>
      <c r="E411" s="150"/>
      <c r="F411" s="58"/>
      <c r="G411" s="20"/>
      <c r="H411" s="58"/>
      <c r="I411" s="215" t="s">
        <v>186</v>
      </c>
      <c r="J411" s="215" t="s">
        <v>546</v>
      </c>
      <c r="K411" s="210"/>
      <c r="P411" s="188"/>
    </row>
    <row r="412" spans="1:17">
      <c r="A412" s="195">
        <v>1</v>
      </c>
      <c r="B412" s="195">
        <v>2</v>
      </c>
      <c r="C412" s="195">
        <v>3</v>
      </c>
      <c r="D412" s="195">
        <v>4</v>
      </c>
      <c r="E412" s="161"/>
      <c r="F412" s="189"/>
      <c r="G412" s="190"/>
      <c r="H412" s="191"/>
      <c r="I412" s="223"/>
      <c r="J412" s="223"/>
      <c r="P412" s="188"/>
    </row>
    <row r="413" spans="1:17" s="150" customFormat="1">
      <c r="A413" s="260">
        <v>1</v>
      </c>
      <c r="B413" s="31"/>
      <c r="C413" s="34"/>
      <c r="D413" s="258"/>
      <c r="F413" s="58"/>
      <c r="G413" s="20"/>
      <c r="H413" s="42"/>
      <c r="I413" s="224"/>
      <c r="J413" s="224"/>
      <c r="O413" s="203"/>
      <c r="P413" s="170"/>
      <c r="Q413" s="203"/>
    </row>
    <row r="414" spans="1:17" s="161" customFormat="1">
      <c r="A414" s="226"/>
      <c r="B414" s="227" t="s">
        <v>73</v>
      </c>
      <c r="C414" s="226" t="s">
        <v>74</v>
      </c>
      <c r="D414" s="228">
        <f>SUM(D413:D413)</f>
        <v>0</v>
      </c>
      <c r="E414" s="150"/>
      <c r="F414" s="58"/>
      <c r="G414" s="20"/>
      <c r="H414" s="42"/>
      <c r="I414" s="217">
        <f>SUM(I413)</f>
        <v>0</v>
      </c>
      <c r="J414" s="217">
        <f>SUM(J413)</f>
        <v>0</v>
      </c>
      <c r="O414" s="288"/>
      <c r="P414" s="293"/>
      <c r="Q414" s="288"/>
    </row>
    <row r="415" spans="1:17" s="150" customFormat="1">
      <c r="A415" s="58"/>
      <c r="B415" s="58"/>
      <c r="C415" s="58"/>
      <c r="D415" s="58"/>
      <c r="E415" s="58"/>
      <c r="F415" s="58"/>
      <c r="G415" s="20"/>
      <c r="H415" s="42"/>
      <c r="I415" s="20"/>
      <c r="J415" s="20"/>
      <c r="O415" s="203"/>
      <c r="P415" s="170"/>
      <c r="Q415" s="294"/>
    </row>
    <row r="416" spans="1:17" s="150" customFormat="1">
      <c r="A416" s="2004" t="s">
        <v>525</v>
      </c>
      <c r="B416" s="2004"/>
      <c r="C416" s="2004"/>
      <c r="D416" s="2004"/>
      <c r="E416" s="2004"/>
      <c r="F416" s="2004"/>
      <c r="G416" s="2004"/>
      <c r="H416" s="2004"/>
      <c r="I416" s="2004"/>
      <c r="J416" s="2004"/>
      <c r="O416" s="203"/>
      <c r="P416" s="170"/>
      <c r="Q416" s="203"/>
    </row>
    <row r="417" spans="1:17" s="150" customFormat="1">
      <c r="A417" s="2012"/>
      <c r="B417" s="2012"/>
      <c r="C417" s="2012"/>
      <c r="D417" s="2012"/>
      <c r="E417" s="2012"/>
      <c r="F417" s="2012"/>
      <c r="G417" s="149"/>
      <c r="H417" s="149"/>
      <c r="I417" s="1986" t="s">
        <v>545</v>
      </c>
      <c r="J417" s="1986"/>
      <c r="O417" s="203"/>
      <c r="P417" s="170"/>
      <c r="Q417" s="203"/>
    </row>
    <row r="418" spans="1:17" s="150" customFormat="1" ht="54">
      <c r="A418" s="260" t="s">
        <v>77</v>
      </c>
      <c r="B418" s="260" t="s">
        <v>67</v>
      </c>
      <c r="C418" s="260" t="s">
        <v>131</v>
      </c>
      <c r="D418" s="260" t="s">
        <v>80</v>
      </c>
      <c r="E418" s="260" t="s">
        <v>132</v>
      </c>
      <c r="F418" s="260" t="s">
        <v>33</v>
      </c>
      <c r="H418" s="149"/>
      <c r="I418" s="215" t="s">
        <v>186</v>
      </c>
      <c r="J418" s="215" t="s">
        <v>546</v>
      </c>
      <c r="M418" s="158"/>
      <c r="O418" s="203"/>
      <c r="P418" s="170"/>
      <c r="Q418" s="203"/>
    </row>
    <row r="419" spans="1:17" s="150" customFormat="1">
      <c r="A419" s="195">
        <v>1</v>
      </c>
      <c r="B419" s="195">
        <v>2</v>
      </c>
      <c r="C419" s="195">
        <v>3</v>
      </c>
      <c r="D419" s="195">
        <v>4</v>
      </c>
      <c r="E419" s="195">
        <v>5</v>
      </c>
      <c r="F419" s="195">
        <v>6</v>
      </c>
      <c r="G419" s="161"/>
      <c r="H419" s="160"/>
      <c r="I419" s="212"/>
      <c r="J419" s="212"/>
      <c r="O419" s="203"/>
      <c r="P419" s="170"/>
      <c r="Q419" s="203"/>
    </row>
    <row r="420" spans="1:17" s="150" customFormat="1">
      <c r="A420" s="260">
        <v>1</v>
      </c>
      <c r="B420" s="31" t="s">
        <v>548</v>
      </c>
      <c r="C420" s="260"/>
      <c r="D420" s="260"/>
      <c r="E420" s="258" t="e">
        <f>F420/D420</f>
        <v>#DIV/0!</v>
      </c>
      <c r="F420" s="258"/>
      <c r="H420" s="149"/>
      <c r="I420" s="224"/>
      <c r="J420" s="224"/>
      <c r="O420" s="203"/>
      <c r="P420" s="170"/>
      <c r="Q420" s="203"/>
    </row>
    <row r="421" spans="1:17" s="161" customFormat="1">
      <c r="A421" s="226"/>
      <c r="B421" s="227" t="s">
        <v>73</v>
      </c>
      <c r="C421" s="226" t="s">
        <v>74</v>
      </c>
      <c r="D421" s="226" t="s">
        <v>74</v>
      </c>
      <c r="E421" s="226" t="s">
        <v>74</v>
      </c>
      <c r="F421" s="228">
        <f>F420</f>
        <v>0</v>
      </c>
      <c r="G421" s="149"/>
      <c r="H421" s="149"/>
      <c r="I421" s="217">
        <f>SUM(I420)</f>
        <v>0</v>
      </c>
      <c r="J421" s="217">
        <f>SUM(J420)</f>
        <v>0</v>
      </c>
      <c r="O421" s="288"/>
      <c r="P421" s="293"/>
      <c r="Q421" s="288"/>
    </row>
    <row r="422" spans="1:17" s="150" customFormat="1">
      <c r="A422" s="56"/>
      <c r="B422" s="32"/>
      <c r="C422" s="38"/>
      <c r="D422" s="38"/>
      <c r="E422" s="38"/>
      <c r="F422" s="57"/>
      <c r="G422" s="149"/>
      <c r="H422" s="149"/>
      <c r="I422" s="149"/>
      <c r="J422" s="149"/>
      <c r="O422" s="203"/>
      <c r="P422" s="170"/>
      <c r="Q422" s="203"/>
    </row>
    <row r="423" spans="1:17">
      <c r="A423" s="56"/>
      <c r="B423" s="69" t="s">
        <v>153</v>
      </c>
      <c r="C423" s="257">
        <f>C424+C425+C426</f>
        <v>0</v>
      </c>
      <c r="D423" s="289"/>
      <c r="P423" s="188"/>
    </row>
    <row r="424" spans="1:17">
      <c r="A424" s="56"/>
      <c r="B424" s="70" t="s">
        <v>11</v>
      </c>
      <c r="C424" s="257">
        <f>F421+D414+D405+E394+F384+F375+F365+F355+E345+F336+E326+D316+D305+E294+F284+F273+F265+F250+D241+D232+E223+E211+E202+C190+C179+C168+C157+C144+E131+E116+E105+D94+E78+F69+F62+F44+E30+J22-C425-C426</f>
        <v>0</v>
      </c>
      <c r="D424" s="290"/>
      <c r="P424" s="188"/>
    </row>
    <row r="425" spans="1:17">
      <c r="A425" s="38"/>
      <c r="B425" s="32" t="s">
        <v>65</v>
      </c>
      <c r="C425" s="257">
        <f>I421+I414+I405+I394+I384+I375+I365+I345+I355+I336+I326+I316+I305+I294+I284+I273+I265+I250+I241+I232+I223+I211+I202+I190+I179+I168+I157+I144+I131+I116+I105+I94+I78+I69+I62+I44+I30</f>
        <v>0</v>
      </c>
      <c r="D425" s="290"/>
      <c r="L425" s="59"/>
      <c r="M425" s="32"/>
      <c r="N425" s="157"/>
      <c r="P425" s="188"/>
    </row>
    <row r="426" spans="1:17">
      <c r="A426" s="38"/>
      <c r="B426" s="32" t="s">
        <v>165</v>
      </c>
      <c r="C426" s="257">
        <f>J421+J414+J405+J394+J384+J375+J365+J355+J345+J336+J326+J316+J305+J294+J284+J273+J265+J250+J241+J232+J223+J211+J202+J190+J179+J168+J157+J144+J131+J116+J105+J94+J78+J69+J62+J44+J30</f>
        <v>0</v>
      </c>
      <c r="D426" s="290"/>
    </row>
    <row r="427" spans="1:17">
      <c r="A427" s="38"/>
      <c r="B427" s="32"/>
      <c r="C427" s="38"/>
      <c r="D427" s="38"/>
      <c r="E427" s="38"/>
      <c r="F427" s="38"/>
    </row>
    <row r="428" spans="1:17">
      <c r="A428" s="38"/>
      <c r="B428" s="268" t="s">
        <v>626</v>
      </c>
      <c r="C428" s="296">
        <f>F421+D414+D405+E394+F384+F375+F365+F355+E345+F336+E326+D316+D305+E294+F284+F273+F265+F250+D241+D232+E223</f>
        <v>0</v>
      </c>
      <c r="D428" s="38"/>
      <c r="E428" s="38"/>
      <c r="F428" s="38"/>
    </row>
    <row r="429" spans="1:17" ht="45.6">
      <c r="A429" s="38"/>
      <c r="B429" s="295" t="s">
        <v>627</v>
      </c>
      <c r="C429" s="297"/>
      <c r="D429" s="38"/>
      <c r="E429" s="38"/>
      <c r="F429" s="38"/>
    </row>
    <row r="430" spans="1:17" ht="45.6">
      <c r="A430" s="38"/>
      <c r="B430" s="268" t="s">
        <v>628</v>
      </c>
      <c r="C430" s="296">
        <f>C428-C429</f>
        <v>0</v>
      </c>
      <c r="D430" s="38"/>
      <c r="E430" s="38"/>
      <c r="F430" s="38"/>
    </row>
    <row r="431" spans="1:17">
      <c r="A431" s="38"/>
      <c r="B431" s="32"/>
      <c r="C431" s="38"/>
      <c r="D431" s="38"/>
      <c r="E431" s="38"/>
      <c r="F431" s="38"/>
    </row>
    <row r="432" spans="1:17">
      <c r="A432" s="38"/>
      <c r="B432" s="32"/>
      <c r="C432" s="38"/>
      <c r="D432" s="38"/>
      <c r="E432" s="38"/>
      <c r="F432" s="38"/>
    </row>
    <row r="433" spans="1:17">
      <c r="A433" s="38"/>
      <c r="B433" s="32"/>
      <c r="C433" s="38"/>
      <c r="D433" s="38"/>
      <c r="E433" s="38"/>
      <c r="F433" s="38"/>
    </row>
    <row r="434" spans="1:17">
      <c r="A434" s="38"/>
      <c r="B434" s="32"/>
      <c r="C434" s="38"/>
      <c r="D434" s="38"/>
      <c r="E434" s="38"/>
      <c r="F434" s="38"/>
    </row>
    <row r="435" spans="1:17">
      <c r="A435" s="1927" t="s">
        <v>40</v>
      </c>
      <c r="B435" s="1927"/>
      <c r="C435" s="60"/>
      <c r="D435" s="1945" t="str">
        <f>'СВЕДЕНИЯ ЦС'!D67:G67</f>
        <v>Коппель С.А.</v>
      </c>
      <c r="E435" s="1945"/>
      <c r="F435" s="38"/>
      <c r="G435" s="38"/>
      <c r="H435" s="38"/>
      <c r="I435" s="38"/>
      <c r="J435" s="38"/>
    </row>
    <row r="436" spans="1:17">
      <c r="A436" s="38"/>
      <c r="B436" s="61"/>
      <c r="C436" s="254" t="s">
        <v>41</v>
      </c>
      <c r="D436" s="2019" t="s">
        <v>12</v>
      </c>
      <c r="E436" s="2019"/>
      <c r="F436" s="38"/>
      <c r="G436" s="38"/>
      <c r="H436" s="38"/>
      <c r="I436" s="38"/>
      <c r="J436" s="38"/>
    </row>
    <row r="437" spans="1:17" s="38" customFormat="1">
      <c r="A437" s="1929"/>
      <c r="B437" s="1929"/>
      <c r="C437" s="62"/>
      <c r="D437" s="26"/>
      <c r="E437" s="575"/>
      <c r="L437" s="193"/>
      <c r="O437" s="41"/>
      <c r="P437" s="41"/>
      <c r="Q437" s="41"/>
    </row>
    <row r="438" spans="1:17" s="38" customFormat="1">
      <c r="A438" s="1929"/>
      <c r="B438" s="1929"/>
      <c r="C438" s="62"/>
      <c r="D438" s="2047"/>
      <c r="E438" s="2047"/>
      <c r="L438" s="193"/>
      <c r="O438" s="41"/>
      <c r="P438" s="41"/>
      <c r="Q438" s="41"/>
    </row>
    <row r="439" spans="1:17" s="38" customFormat="1">
      <c r="A439" s="41"/>
      <c r="B439" s="64"/>
      <c r="C439" s="26"/>
      <c r="D439" s="2047"/>
      <c r="E439" s="2047"/>
      <c r="L439" s="193"/>
      <c r="O439" s="41"/>
      <c r="P439" s="41"/>
      <c r="Q439" s="41"/>
    </row>
    <row r="440" spans="1:17" s="38" customFormat="1">
      <c r="B440" s="61"/>
      <c r="C440" s="65"/>
      <c r="D440" s="576"/>
      <c r="E440" s="577"/>
      <c r="L440" s="193"/>
      <c r="O440" s="41"/>
      <c r="P440" s="41"/>
      <c r="Q440" s="41"/>
    </row>
    <row r="441" spans="1:17" s="38" customFormat="1">
      <c r="A441" s="1927" t="s">
        <v>42</v>
      </c>
      <c r="B441" s="1927"/>
      <c r="C441" s="948"/>
      <c r="D441" s="1945" t="str">
        <f>'СВЕДЕНИЯ ЦС'!D73:G73</f>
        <v>Кондакова Е.В.</v>
      </c>
      <c r="E441" s="1945"/>
      <c r="L441" s="193"/>
      <c r="O441" s="41"/>
      <c r="P441" s="41"/>
      <c r="Q441" s="41"/>
    </row>
    <row r="442" spans="1:17" s="38" customFormat="1">
      <c r="B442" s="61"/>
      <c r="C442" s="950" t="s">
        <v>41</v>
      </c>
      <c r="D442" s="2019" t="s">
        <v>12</v>
      </c>
      <c r="E442" s="2019"/>
      <c r="L442" s="193"/>
      <c r="O442" s="41"/>
      <c r="P442" s="41"/>
      <c r="Q442" s="41"/>
    </row>
    <row r="443" spans="1:17" ht="23.25" customHeight="1">
      <c r="A443" s="1987" t="str">
        <f>A1</f>
        <v>Муниципальное бюджетное общеобразовательное учреждение "Кингисеппская средняя общеобразовательная школа № 4"</v>
      </c>
      <c r="B443" s="1987"/>
      <c r="C443" s="1987"/>
      <c r="D443" s="1987"/>
      <c r="E443" s="1987"/>
      <c r="F443" s="1987"/>
      <c r="G443" s="1987"/>
      <c r="H443" s="1987"/>
      <c r="I443" s="1987"/>
      <c r="J443" s="1987"/>
      <c r="K443" s="198"/>
    </row>
    <row r="445" spans="1:17">
      <c r="A445" s="1959" t="s">
        <v>130</v>
      </c>
      <c r="B445" s="1959"/>
      <c r="C445" s="1959"/>
      <c r="D445" s="1959"/>
      <c r="E445" s="1959"/>
      <c r="F445" s="1959"/>
      <c r="G445" s="1959"/>
      <c r="H445" s="1959"/>
      <c r="I445" s="1959"/>
      <c r="J445" s="1959"/>
      <c r="K445" s="199"/>
    </row>
    <row r="447" spans="1:17">
      <c r="A447" s="193"/>
      <c r="B447" s="193"/>
      <c r="C447" s="193"/>
      <c r="D447" s="193"/>
      <c r="E447" s="193"/>
      <c r="F447" s="193"/>
      <c r="G447" s="151" t="s">
        <v>161</v>
      </c>
      <c r="H447" s="16"/>
      <c r="I447" s="152"/>
      <c r="J447" s="16"/>
      <c r="K447" s="200"/>
    </row>
    <row r="448" spans="1:17">
      <c r="B448" s="38"/>
    </row>
    <row r="449" spans="1:17" ht="23.25" customHeight="1">
      <c r="A449" s="1988" t="s">
        <v>148</v>
      </c>
      <c r="B449" s="1988"/>
      <c r="C449" s="1989" t="s">
        <v>170</v>
      </c>
      <c r="D449" s="1990"/>
      <c r="E449" s="1990"/>
      <c r="F449" s="1990"/>
      <c r="G449" s="1990"/>
      <c r="H449" s="1990"/>
      <c r="I449" s="1990"/>
      <c r="J449" s="1991"/>
      <c r="K449" s="154"/>
    </row>
    <row r="450" spans="1:17">
      <c r="A450" s="41"/>
      <c r="B450" s="41"/>
      <c r="C450" s="148"/>
      <c r="D450" s="148"/>
      <c r="E450" s="148"/>
      <c r="F450" s="148"/>
      <c r="G450" s="148"/>
      <c r="H450" s="148"/>
      <c r="I450" s="148"/>
      <c r="J450" s="148"/>
      <c r="K450" s="154"/>
    </row>
    <row r="452" spans="1:17" ht="45.75" customHeight="1">
      <c r="A452" s="1992" t="s">
        <v>1006</v>
      </c>
      <c r="B452" s="1992"/>
      <c r="C452" s="1992"/>
      <c r="D452" s="1992"/>
      <c r="E452" s="1992"/>
      <c r="F452" s="1992"/>
      <c r="G452" s="1992"/>
      <c r="H452" s="1992"/>
      <c r="I452" s="1992"/>
      <c r="J452" s="1992"/>
    </row>
    <row r="453" spans="1:17">
      <c r="A453" s="263"/>
      <c r="B453" s="263"/>
      <c r="C453" s="263"/>
      <c r="D453" s="263"/>
      <c r="E453" s="263"/>
      <c r="F453" s="263"/>
      <c r="G453" s="263"/>
      <c r="H453" s="263"/>
      <c r="I453" s="263"/>
      <c r="J453" s="263"/>
    </row>
    <row r="454" spans="1:17">
      <c r="A454" s="1993" t="s">
        <v>622</v>
      </c>
      <c r="B454" s="1993"/>
      <c r="C454" s="1993"/>
      <c r="D454" s="1993"/>
      <c r="E454" s="1993"/>
      <c r="F454" s="1993"/>
      <c r="G454" s="1993"/>
      <c r="H454" s="1993"/>
      <c r="I454" s="1993"/>
      <c r="J454" s="1993"/>
      <c r="K454" s="205"/>
    </row>
    <row r="455" spans="1:17">
      <c r="A455" s="269"/>
      <c r="B455" s="269"/>
      <c r="C455" s="269"/>
      <c r="D455" s="269"/>
      <c r="E455" s="269"/>
      <c r="F455" s="269"/>
      <c r="G455" s="269"/>
      <c r="H455" s="269"/>
      <c r="I455" s="269"/>
      <c r="J455" s="269"/>
      <c r="K455" s="263"/>
    </row>
    <row r="456" spans="1:17">
      <c r="A456" s="1995" t="s">
        <v>493</v>
      </c>
      <c r="B456" s="1995"/>
      <c r="C456" s="1995"/>
      <c r="D456" s="1995"/>
      <c r="E456" s="1995"/>
      <c r="F456" s="1995"/>
      <c r="G456" s="1995"/>
      <c r="H456" s="1995"/>
      <c r="I456" s="1995"/>
      <c r="J456" s="1995"/>
      <c r="K456" s="207"/>
    </row>
    <row r="457" spans="1:17">
      <c r="B457" s="193"/>
      <c r="C457" s="193"/>
      <c r="D457" s="193"/>
      <c r="E457" s="193"/>
      <c r="F457" s="193"/>
      <c r="G457" s="193"/>
      <c r="H457" s="193"/>
      <c r="I457" s="193"/>
      <c r="J457" s="193"/>
      <c r="K457" s="269"/>
    </row>
    <row r="458" spans="1:17">
      <c r="B458" s="32"/>
      <c r="C458" s="32"/>
      <c r="D458" s="41"/>
      <c r="E458" s="41"/>
      <c r="F458" s="41"/>
      <c r="G458" s="41"/>
      <c r="H458" s="41"/>
      <c r="I458" s="41"/>
      <c r="J458" s="41"/>
      <c r="K458" s="201"/>
    </row>
    <row r="459" spans="1:17">
      <c r="A459" s="1996" t="s">
        <v>77</v>
      </c>
      <c r="B459" s="1996" t="s">
        <v>75</v>
      </c>
      <c r="C459" s="1996" t="s">
        <v>76</v>
      </c>
      <c r="D459" s="1997" t="s">
        <v>69</v>
      </c>
      <c r="E459" s="1998"/>
      <c r="F459" s="1998"/>
      <c r="G459" s="1999"/>
      <c r="H459" s="2000" t="s">
        <v>70</v>
      </c>
      <c r="I459" s="2000" t="s">
        <v>78</v>
      </c>
      <c r="J459" s="2003" t="s">
        <v>541</v>
      </c>
      <c r="K459" s="39"/>
    </row>
    <row r="460" spans="1:17">
      <c r="A460" s="1980"/>
      <c r="B460" s="1980"/>
      <c r="C460" s="1980"/>
      <c r="D460" s="1996" t="s">
        <v>20</v>
      </c>
      <c r="E460" s="1997" t="s">
        <v>2</v>
      </c>
      <c r="F460" s="1998"/>
      <c r="G460" s="1999"/>
      <c r="H460" s="2001"/>
      <c r="I460" s="2001"/>
      <c r="J460" s="2003"/>
      <c r="K460" s="42"/>
    </row>
    <row r="461" spans="1:17" ht="68.400000000000006">
      <c r="A461" s="1981"/>
      <c r="B461" s="1981"/>
      <c r="C461" s="1981"/>
      <c r="D461" s="1981"/>
      <c r="E461" s="260" t="s">
        <v>71</v>
      </c>
      <c r="F461" s="260" t="s">
        <v>79</v>
      </c>
      <c r="G461" s="260" t="s">
        <v>72</v>
      </c>
      <c r="H461" s="2002"/>
      <c r="I461" s="2002"/>
      <c r="J461" s="2003"/>
      <c r="K461" s="273"/>
    </row>
    <row r="462" spans="1:17">
      <c r="A462" s="195">
        <v>1</v>
      </c>
      <c r="B462" s="195">
        <v>2</v>
      </c>
      <c r="C462" s="195">
        <v>3</v>
      </c>
      <c r="D462" s="195">
        <v>4</v>
      </c>
      <c r="E462" s="195">
        <v>5</v>
      </c>
      <c r="F462" s="195">
        <v>6</v>
      </c>
      <c r="G462" s="195">
        <v>7</v>
      </c>
      <c r="H462" s="195">
        <v>8</v>
      </c>
      <c r="I462" s="195">
        <v>9</v>
      </c>
      <c r="J462" s="195">
        <v>10</v>
      </c>
      <c r="K462" s="273"/>
    </row>
    <row r="463" spans="1:17">
      <c r="A463" s="260" t="s">
        <v>142</v>
      </c>
      <c r="B463" s="31" t="s">
        <v>876</v>
      </c>
      <c r="C463" s="538"/>
      <c r="D463" s="538">
        <f>F463+G463+E463</f>
        <v>0</v>
      </c>
      <c r="E463" s="538"/>
      <c r="F463" s="538"/>
      <c r="G463" s="538"/>
      <c r="H463" s="538">
        <v>0</v>
      </c>
      <c r="I463" s="538"/>
      <c r="J463" s="21"/>
      <c r="K463" s="278">
        <f>ROUND((E463+F463)*12,2)</f>
        <v>0</v>
      </c>
      <c r="M463" s="157"/>
      <c r="N463" s="274"/>
      <c r="O463" s="280"/>
    </row>
    <row r="464" spans="1:17" s="160" customFormat="1">
      <c r="A464" s="226"/>
      <c r="B464" s="227" t="s">
        <v>73</v>
      </c>
      <c r="C464" s="228">
        <f>SUM(C463:C463)</f>
        <v>0</v>
      </c>
      <c r="D464" s="228">
        <f>SUM(D463:D463)</f>
        <v>0</v>
      </c>
      <c r="E464" s="226" t="s">
        <v>74</v>
      </c>
      <c r="F464" s="226" t="s">
        <v>74</v>
      </c>
      <c r="G464" s="226" t="s">
        <v>74</v>
      </c>
      <c r="H464" s="226" t="s">
        <v>74</v>
      </c>
      <c r="I464" s="226" t="s">
        <v>74</v>
      </c>
      <c r="J464" s="228">
        <f>SUM(J463:J463)</f>
        <v>0</v>
      </c>
      <c r="K464" s="275"/>
      <c r="M464" s="157"/>
      <c r="N464" s="274"/>
      <c r="O464" s="280"/>
      <c r="P464" s="279"/>
      <c r="Q464" s="283"/>
    </row>
    <row r="465" spans="1:15">
      <c r="K465" s="196"/>
    </row>
    <row r="466" spans="1:15">
      <c r="A466" s="1994" t="s">
        <v>497</v>
      </c>
      <c r="B466" s="1994"/>
      <c r="C466" s="1994"/>
      <c r="D466" s="1994"/>
      <c r="E466" s="1994"/>
      <c r="F466" s="1994"/>
      <c r="G466" s="1994"/>
      <c r="H466" s="1994"/>
      <c r="I466" s="1994"/>
      <c r="J466" s="1994"/>
      <c r="K466" s="197"/>
    </row>
    <row r="467" spans="1:15">
      <c r="A467" s="267"/>
      <c r="B467" s="267"/>
      <c r="C467" s="267"/>
      <c r="D467" s="267"/>
      <c r="E467" s="267"/>
      <c r="F467" s="267"/>
      <c r="G467" s="267"/>
      <c r="H467" s="267"/>
      <c r="I467" s="1986" t="s">
        <v>545</v>
      </c>
      <c r="J467" s="1986"/>
    </row>
    <row r="468" spans="1:15" ht="54">
      <c r="A468" s="35" t="s">
        <v>77</v>
      </c>
      <c r="B468" s="35" t="s">
        <v>67</v>
      </c>
      <c r="C468" s="260" t="s">
        <v>505</v>
      </c>
      <c r="D468" s="260" t="s">
        <v>506</v>
      </c>
      <c r="E468" s="260" t="s">
        <v>507</v>
      </c>
      <c r="G468" s="267"/>
      <c r="H468" s="267"/>
      <c r="I468" s="215" t="s">
        <v>186</v>
      </c>
      <c r="J468" s="215" t="s">
        <v>546</v>
      </c>
      <c r="K468" s="202"/>
    </row>
    <row r="469" spans="1:15">
      <c r="A469" s="173">
        <v>1</v>
      </c>
      <c r="B469" s="173">
        <v>2</v>
      </c>
      <c r="C469" s="195">
        <v>3</v>
      </c>
      <c r="D469" s="195">
        <v>4</v>
      </c>
      <c r="E469" s="195">
        <v>5</v>
      </c>
      <c r="G469" s="267"/>
      <c r="H469" s="267"/>
      <c r="I469" s="216"/>
      <c r="J469" s="215"/>
    </row>
    <row r="470" spans="1:15" ht="136.80000000000001">
      <c r="A470" s="166">
        <v>1</v>
      </c>
      <c r="B470" s="172" t="s">
        <v>496</v>
      </c>
      <c r="C470" s="258"/>
      <c r="D470" s="159">
        <v>12</v>
      </c>
      <c r="E470" s="167"/>
      <c r="G470" s="168"/>
      <c r="H470" s="169"/>
      <c r="I470" s="220"/>
      <c r="J470" s="220"/>
    </row>
    <row r="471" spans="1:15">
      <c r="A471" s="166">
        <v>2</v>
      </c>
      <c r="B471" s="172" t="s">
        <v>533</v>
      </c>
      <c r="C471" s="258"/>
      <c r="D471" s="159"/>
      <c r="E471" s="167"/>
      <c r="G471" s="168"/>
      <c r="H471" s="169"/>
      <c r="I471" s="220"/>
      <c r="J471" s="220"/>
    </row>
    <row r="472" spans="1:15">
      <c r="A472" s="229"/>
      <c r="B472" s="227" t="s">
        <v>73</v>
      </c>
      <c r="C472" s="230"/>
      <c r="D472" s="231"/>
      <c r="E472" s="228">
        <f>E471+E470</f>
        <v>0</v>
      </c>
      <c r="G472" s="267"/>
      <c r="H472" s="267"/>
      <c r="I472" s="217">
        <f>SUM(I470:I471)</f>
        <v>0</v>
      </c>
      <c r="J472" s="217">
        <f>SUM(J470:J471)</f>
        <v>0</v>
      </c>
    </row>
    <row r="474" spans="1:15">
      <c r="A474" s="1993" t="s">
        <v>621</v>
      </c>
      <c r="B474" s="1993"/>
      <c r="C474" s="1993"/>
      <c r="D474" s="1993"/>
      <c r="E474" s="1993"/>
      <c r="F474" s="1993"/>
      <c r="G474" s="1993"/>
      <c r="H474" s="1993"/>
      <c r="I474" s="1993"/>
      <c r="J474" s="1993"/>
    </row>
    <row r="475" spans="1: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</row>
    <row r="476" spans="1:15">
      <c r="A476" s="2009" t="s">
        <v>494</v>
      </c>
      <c r="B476" s="2009"/>
      <c r="C476" s="2009"/>
      <c r="D476" s="2009"/>
      <c r="E476" s="2009"/>
      <c r="F476" s="2009"/>
      <c r="G476" s="2009"/>
      <c r="H476" s="2009"/>
      <c r="I476" s="2009"/>
      <c r="J476" s="2009"/>
      <c r="K476" s="207"/>
    </row>
    <row r="477" spans="1:15">
      <c r="A477" s="256"/>
      <c r="B477" s="45"/>
      <c r="C477" s="256"/>
      <c r="D477" s="256"/>
      <c r="E477" s="256"/>
      <c r="F477" s="256"/>
      <c r="I477" s="1986" t="s">
        <v>545</v>
      </c>
      <c r="J477" s="1986"/>
      <c r="K477" s="193"/>
    </row>
    <row r="478" spans="1:15" ht="68.400000000000006">
      <c r="A478" s="260" t="s">
        <v>77</v>
      </c>
      <c r="B478" s="260" t="s">
        <v>67</v>
      </c>
      <c r="C478" s="260" t="s">
        <v>93</v>
      </c>
      <c r="D478" s="260" t="s">
        <v>91</v>
      </c>
      <c r="E478" s="260" t="s">
        <v>92</v>
      </c>
      <c r="F478" s="260" t="s">
        <v>133</v>
      </c>
      <c r="I478" s="215" t="s">
        <v>186</v>
      </c>
      <c r="J478" s="215" t="s">
        <v>546</v>
      </c>
      <c r="K478" s="204"/>
      <c r="O478" s="188"/>
    </row>
    <row r="479" spans="1:15">
      <c r="A479" s="195">
        <v>1</v>
      </c>
      <c r="B479" s="195">
        <v>2</v>
      </c>
      <c r="C479" s="195">
        <v>3</v>
      </c>
      <c r="D479" s="195">
        <v>4</v>
      </c>
      <c r="E479" s="195">
        <v>5</v>
      </c>
      <c r="F479" s="195">
        <v>6</v>
      </c>
      <c r="G479" s="160"/>
      <c r="H479" s="160"/>
      <c r="I479" s="218"/>
      <c r="J479" s="218"/>
      <c r="O479" s="188"/>
    </row>
    <row r="480" spans="1:15" ht="68.400000000000006">
      <c r="A480" s="260">
        <v>1</v>
      </c>
      <c r="B480" s="31" t="s">
        <v>81</v>
      </c>
      <c r="C480" s="260" t="s">
        <v>74</v>
      </c>
      <c r="D480" s="260" t="s">
        <v>74</v>
      </c>
      <c r="E480" s="260" t="s">
        <v>74</v>
      </c>
      <c r="F480" s="21">
        <f>F482</f>
        <v>0</v>
      </c>
      <c r="I480" s="219">
        <f>I482</f>
        <v>0</v>
      </c>
      <c r="J480" s="219">
        <f>J482</f>
        <v>0</v>
      </c>
      <c r="O480" s="188"/>
    </row>
    <row r="481" spans="1:17" s="160" customFormat="1">
      <c r="A481" s="2008" t="s">
        <v>82</v>
      </c>
      <c r="B481" s="31" t="s">
        <v>2</v>
      </c>
      <c r="C481" s="260"/>
      <c r="D481" s="260"/>
      <c r="E481" s="260"/>
      <c r="F481" s="21"/>
      <c r="G481" s="149"/>
      <c r="H481" s="149"/>
      <c r="I481" s="219"/>
      <c r="J481" s="219"/>
      <c r="K481" s="161"/>
      <c r="O481" s="281"/>
      <c r="P481" s="283"/>
      <c r="Q481" s="283"/>
    </row>
    <row r="482" spans="1:17" ht="68.400000000000006">
      <c r="A482" s="2008"/>
      <c r="B482" s="31" t="s">
        <v>83</v>
      </c>
      <c r="C482" s="260" t="e">
        <f>F482/E482/D482</f>
        <v>#DIV/0!</v>
      </c>
      <c r="D482" s="260"/>
      <c r="E482" s="260"/>
      <c r="F482" s="21"/>
      <c r="I482" s="225"/>
      <c r="J482" s="225"/>
      <c r="O482" s="188"/>
    </row>
    <row r="483" spans="1:17" ht="68.400000000000006">
      <c r="A483" s="260">
        <v>2</v>
      </c>
      <c r="B483" s="31" t="s">
        <v>87</v>
      </c>
      <c r="C483" s="260" t="s">
        <v>74</v>
      </c>
      <c r="D483" s="260" t="s">
        <v>74</v>
      </c>
      <c r="E483" s="260" t="s">
        <v>74</v>
      </c>
      <c r="F483" s="21">
        <f>F485</f>
        <v>0</v>
      </c>
      <c r="I483" s="219">
        <f>I485</f>
        <v>0</v>
      </c>
      <c r="J483" s="219">
        <f>J485</f>
        <v>0</v>
      </c>
      <c r="O483" s="188"/>
    </row>
    <row r="484" spans="1:17">
      <c r="A484" s="2008" t="s">
        <v>88</v>
      </c>
      <c r="B484" s="31" t="s">
        <v>2</v>
      </c>
      <c r="C484" s="260"/>
      <c r="D484" s="260"/>
      <c r="E484" s="260"/>
      <c r="F484" s="21"/>
      <c r="I484" s="219"/>
      <c r="J484" s="219"/>
      <c r="O484" s="188"/>
    </row>
    <row r="485" spans="1:17" ht="68.400000000000006">
      <c r="A485" s="2008"/>
      <c r="B485" s="31" t="s">
        <v>83</v>
      </c>
      <c r="C485" s="260" t="e">
        <f t="shared" ref="C485" si="10">F485/E485/D485</f>
        <v>#DIV/0!</v>
      </c>
      <c r="D485" s="260"/>
      <c r="E485" s="260"/>
      <c r="F485" s="21"/>
      <c r="I485" s="225"/>
      <c r="J485" s="225"/>
      <c r="O485" s="188"/>
    </row>
    <row r="486" spans="1:17">
      <c r="A486" s="229"/>
      <c r="B486" s="227" t="s">
        <v>73</v>
      </c>
      <c r="C486" s="226" t="s">
        <v>74</v>
      </c>
      <c r="D486" s="226" t="s">
        <v>74</v>
      </c>
      <c r="E486" s="226" t="s">
        <v>74</v>
      </c>
      <c r="F486" s="228">
        <f>F483+F480</f>
        <v>0</v>
      </c>
      <c r="I486" s="219">
        <f>I480+I483</f>
        <v>0</v>
      </c>
      <c r="J486" s="219">
        <f>J480+J483</f>
        <v>0</v>
      </c>
      <c r="O486" s="188"/>
    </row>
    <row r="487" spans="1:17">
      <c r="A487" s="38"/>
      <c r="B487" s="32"/>
      <c r="C487" s="38"/>
      <c r="D487" s="38"/>
      <c r="E487" s="38"/>
      <c r="F487" s="38"/>
      <c r="G487" s="203"/>
      <c r="O487" s="188"/>
    </row>
    <row r="488" spans="1:17">
      <c r="A488" s="2009" t="s">
        <v>491</v>
      </c>
      <c r="B488" s="2009"/>
      <c r="C488" s="2009"/>
      <c r="D488" s="2009"/>
      <c r="E488" s="2009"/>
      <c r="F488" s="2009"/>
      <c r="G488" s="2009"/>
      <c r="H488" s="2009"/>
      <c r="I488" s="2009"/>
      <c r="J488" s="2009"/>
      <c r="O488" s="188"/>
    </row>
    <row r="489" spans="1:17">
      <c r="A489" s="256"/>
      <c r="B489" s="45"/>
      <c r="C489" s="256"/>
      <c r="D489" s="256"/>
      <c r="E489" s="256"/>
      <c r="F489" s="256"/>
      <c r="I489" s="1986" t="s">
        <v>545</v>
      </c>
      <c r="J489" s="1986"/>
      <c r="O489" s="188"/>
    </row>
    <row r="490" spans="1:17" ht="68.400000000000006">
      <c r="A490" s="260" t="s">
        <v>77</v>
      </c>
      <c r="B490" s="260" t="s">
        <v>67</v>
      </c>
      <c r="C490" s="260" t="s">
        <v>536</v>
      </c>
      <c r="D490" s="260" t="s">
        <v>91</v>
      </c>
      <c r="E490" s="260" t="s">
        <v>92</v>
      </c>
      <c r="F490" s="260" t="s">
        <v>133</v>
      </c>
      <c r="I490" s="215" t="s">
        <v>186</v>
      </c>
      <c r="J490" s="215" t="s">
        <v>546</v>
      </c>
      <c r="K490" s="204"/>
      <c r="O490" s="188"/>
    </row>
    <row r="491" spans="1:17">
      <c r="A491" s="194">
        <v>1</v>
      </c>
      <c r="B491" s="194">
        <v>2</v>
      </c>
      <c r="C491" s="194">
        <v>3</v>
      </c>
      <c r="D491" s="194">
        <v>4</v>
      </c>
      <c r="E491" s="194">
        <v>5</v>
      </c>
      <c r="F491" s="194">
        <v>6</v>
      </c>
      <c r="G491" s="25"/>
      <c r="H491" s="25"/>
      <c r="I491" s="218"/>
      <c r="J491" s="218"/>
      <c r="O491" s="188"/>
    </row>
    <row r="492" spans="1:17" ht="68.400000000000006">
      <c r="A492" s="260">
        <v>1</v>
      </c>
      <c r="B492" s="31" t="s">
        <v>81</v>
      </c>
      <c r="C492" s="260" t="s">
        <v>74</v>
      </c>
      <c r="D492" s="260" t="s">
        <v>74</v>
      </c>
      <c r="E492" s="260" t="s">
        <v>74</v>
      </c>
      <c r="F492" s="21">
        <f>F494+F496+F495+F497</f>
        <v>0</v>
      </c>
      <c r="I492" s="219">
        <f>I494+I495+I496+I497</f>
        <v>0</v>
      </c>
      <c r="J492" s="219">
        <f>J494+J495+J496+J497</f>
        <v>0</v>
      </c>
      <c r="O492" s="188"/>
    </row>
    <row r="493" spans="1:17" s="25" customFormat="1">
      <c r="A493" s="260"/>
      <c r="B493" s="31" t="s">
        <v>2</v>
      </c>
      <c r="C493" s="260"/>
      <c r="D493" s="260"/>
      <c r="E493" s="260"/>
      <c r="F493" s="21"/>
      <c r="G493" s="149"/>
      <c r="H493" s="149"/>
      <c r="I493" s="219"/>
      <c r="J493" s="219"/>
      <c r="K493" s="162"/>
      <c r="O493" s="282"/>
      <c r="P493" s="287"/>
      <c r="Q493" s="287"/>
    </row>
    <row r="494" spans="1:17" ht="45.6">
      <c r="A494" s="260" t="s">
        <v>82</v>
      </c>
      <c r="B494" s="31" t="s">
        <v>85</v>
      </c>
      <c r="C494" s="260" t="e">
        <f t="shared" ref="C494:C495" si="11">F494/E494/D494</f>
        <v>#DIV/0!</v>
      </c>
      <c r="D494" s="260"/>
      <c r="E494" s="260"/>
      <c r="F494" s="21"/>
      <c r="I494" s="225"/>
      <c r="J494" s="225"/>
      <c r="O494" s="188"/>
    </row>
    <row r="495" spans="1:17" ht="45.6">
      <c r="A495" s="260" t="s">
        <v>84</v>
      </c>
      <c r="B495" s="31" t="s">
        <v>86</v>
      </c>
      <c r="C495" s="260" t="e">
        <f t="shared" si="11"/>
        <v>#DIV/0!</v>
      </c>
      <c r="D495" s="260"/>
      <c r="E495" s="260"/>
      <c r="F495" s="21"/>
      <c r="I495" s="225"/>
      <c r="J495" s="225"/>
      <c r="O495" s="188"/>
    </row>
    <row r="496" spans="1:17">
      <c r="A496" s="260"/>
      <c r="B496" s="31"/>
      <c r="C496" s="260"/>
      <c r="D496" s="260"/>
      <c r="E496" s="260"/>
      <c r="F496" s="21"/>
      <c r="I496" s="225"/>
      <c r="J496" s="225"/>
      <c r="O496" s="188"/>
    </row>
    <row r="497" spans="1:17">
      <c r="A497" s="260"/>
      <c r="B497" s="31"/>
      <c r="C497" s="260"/>
      <c r="D497" s="260"/>
      <c r="E497" s="260"/>
      <c r="F497" s="21"/>
      <c r="I497" s="225"/>
      <c r="J497" s="225"/>
      <c r="O497" s="188"/>
    </row>
    <row r="498" spans="1:17" ht="68.400000000000006">
      <c r="A498" s="260">
        <v>2</v>
      </c>
      <c r="B498" s="31" t="s">
        <v>87</v>
      </c>
      <c r="C498" s="260" t="s">
        <v>74</v>
      </c>
      <c r="D498" s="260" t="s">
        <v>74</v>
      </c>
      <c r="E498" s="260" t="s">
        <v>74</v>
      </c>
      <c r="F498" s="21">
        <f>F500+F502+F501+F503</f>
        <v>0</v>
      </c>
      <c r="I498" s="219">
        <f>I500+I501+I502+I503</f>
        <v>0</v>
      </c>
      <c r="J498" s="219">
        <f>J500+J501+J502+J503</f>
        <v>0</v>
      </c>
      <c r="O498" s="188"/>
    </row>
    <row r="499" spans="1:17">
      <c r="A499" s="260"/>
      <c r="B499" s="31" t="s">
        <v>2</v>
      </c>
      <c r="C499" s="260"/>
      <c r="D499" s="260"/>
      <c r="E499" s="260"/>
      <c r="F499" s="21"/>
      <c r="I499" s="219"/>
      <c r="J499" s="219"/>
      <c r="O499" s="188"/>
    </row>
    <row r="500" spans="1:17" ht="45.6">
      <c r="A500" s="260" t="s">
        <v>88</v>
      </c>
      <c r="B500" s="31" t="s">
        <v>85</v>
      </c>
      <c r="C500" s="260" t="e">
        <f t="shared" ref="C500:C501" si="12">F500/E500/D500</f>
        <v>#DIV/0!</v>
      </c>
      <c r="D500" s="260"/>
      <c r="E500" s="260"/>
      <c r="F500" s="21"/>
      <c r="I500" s="225"/>
      <c r="J500" s="225"/>
      <c r="O500" s="188"/>
    </row>
    <row r="501" spans="1:17" ht="45.6">
      <c r="A501" s="260" t="s">
        <v>89</v>
      </c>
      <c r="B501" s="31" t="s">
        <v>86</v>
      </c>
      <c r="C501" s="260" t="e">
        <f t="shared" si="12"/>
        <v>#DIV/0!</v>
      </c>
      <c r="D501" s="260"/>
      <c r="E501" s="260"/>
      <c r="F501" s="21"/>
      <c r="I501" s="225"/>
      <c r="J501" s="225"/>
      <c r="O501" s="188"/>
    </row>
    <row r="502" spans="1:17">
      <c r="A502" s="260"/>
      <c r="B502" s="31"/>
      <c r="C502" s="260"/>
      <c r="D502" s="260"/>
      <c r="E502" s="260"/>
      <c r="F502" s="21"/>
      <c r="I502" s="225"/>
      <c r="J502" s="225"/>
      <c r="O502" s="188"/>
    </row>
    <row r="503" spans="1:17">
      <c r="A503" s="260"/>
      <c r="B503" s="31"/>
      <c r="C503" s="260"/>
      <c r="D503" s="260"/>
      <c r="E503" s="260"/>
      <c r="F503" s="21"/>
      <c r="I503" s="225"/>
      <c r="J503" s="225"/>
      <c r="O503" s="188"/>
    </row>
    <row r="504" spans="1:17">
      <c r="A504" s="229"/>
      <c r="B504" s="227" t="s">
        <v>73</v>
      </c>
      <c r="C504" s="226" t="s">
        <v>74</v>
      </c>
      <c r="D504" s="226" t="s">
        <v>74</v>
      </c>
      <c r="E504" s="226" t="s">
        <v>74</v>
      </c>
      <c r="F504" s="228">
        <f>F498+F492</f>
        <v>0</v>
      </c>
      <c r="I504" s="219">
        <f>I492+I498</f>
        <v>0</v>
      </c>
      <c r="J504" s="219">
        <f>J492+J498</f>
        <v>0</v>
      </c>
      <c r="O504" s="188"/>
    </row>
    <row r="505" spans="1:17">
      <c r="A505" s="38"/>
      <c r="B505" s="32"/>
      <c r="C505" s="38"/>
      <c r="D505" s="38"/>
      <c r="E505" s="38"/>
      <c r="F505" s="38"/>
      <c r="O505" s="188"/>
    </row>
    <row r="506" spans="1:17">
      <c r="A506" s="2009" t="s">
        <v>492</v>
      </c>
      <c r="B506" s="2009"/>
      <c r="C506" s="2009"/>
      <c r="D506" s="2009"/>
      <c r="E506" s="2009"/>
      <c r="F506" s="2009"/>
      <c r="G506" s="2009"/>
      <c r="H506" s="2009"/>
      <c r="I506" s="2009"/>
      <c r="J506" s="2009"/>
      <c r="O506" s="188"/>
    </row>
    <row r="507" spans="1:17">
      <c r="A507" s="256"/>
      <c r="B507" s="45"/>
      <c r="C507" s="256"/>
      <c r="D507" s="256"/>
      <c r="E507" s="256"/>
      <c r="F507" s="256"/>
      <c r="I507" s="1986" t="s">
        <v>545</v>
      </c>
      <c r="J507" s="1986"/>
      <c r="O507" s="188"/>
    </row>
    <row r="508" spans="1:17" ht="91.2">
      <c r="A508" s="260" t="s">
        <v>77</v>
      </c>
      <c r="B508" s="260" t="s">
        <v>67</v>
      </c>
      <c r="C508" s="260" t="s">
        <v>96</v>
      </c>
      <c r="D508" s="260" t="s">
        <v>94</v>
      </c>
      <c r="E508" s="260" t="s">
        <v>97</v>
      </c>
      <c r="F508" s="260" t="s">
        <v>95</v>
      </c>
      <c r="I508" s="215" t="s">
        <v>186</v>
      </c>
      <c r="J508" s="215" t="s">
        <v>546</v>
      </c>
      <c r="K508" s="204"/>
      <c r="O508" s="188"/>
    </row>
    <row r="509" spans="1:17">
      <c r="A509" s="195">
        <v>1</v>
      </c>
      <c r="B509" s="195">
        <v>2</v>
      </c>
      <c r="C509" s="195">
        <v>3</v>
      </c>
      <c r="D509" s="195">
        <v>4</v>
      </c>
      <c r="E509" s="195">
        <v>5</v>
      </c>
      <c r="F509" s="195">
        <v>6</v>
      </c>
      <c r="G509" s="160"/>
      <c r="H509" s="160"/>
      <c r="I509" s="218"/>
      <c r="J509" s="218"/>
      <c r="O509" s="188"/>
    </row>
    <row r="510" spans="1:17">
      <c r="A510" s="260">
        <v>1</v>
      </c>
      <c r="B510" s="31" t="s">
        <v>98</v>
      </c>
      <c r="C510" s="260"/>
      <c r="D510" s="260"/>
      <c r="E510" s="260">
        <v>50</v>
      </c>
      <c r="F510" s="21">
        <f>E510*D510*C510</f>
        <v>0</v>
      </c>
      <c r="I510" s="220"/>
      <c r="J510" s="220"/>
      <c r="O510" s="188"/>
    </row>
    <row r="511" spans="1:17" s="160" customFormat="1">
      <c r="A511" s="229"/>
      <c r="B511" s="227" t="s">
        <v>73</v>
      </c>
      <c r="C511" s="226" t="s">
        <v>74</v>
      </c>
      <c r="D511" s="226" t="s">
        <v>74</v>
      </c>
      <c r="E511" s="226" t="s">
        <v>74</v>
      </c>
      <c r="F511" s="228">
        <f>F510</f>
        <v>0</v>
      </c>
      <c r="G511" s="149"/>
      <c r="H511" s="149"/>
      <c r="I511" s="217">
        <f>I510</f>
        <v>0</v>
      </c>
      <c r="J511" s="217">
        <f>J510</f>
        <v>0</v>
      </c>
      <c r="K511" s="161"/>
      <c r="O511" s="281"/>
      <c r="P511" s="283"/>
      <c r="Q511" s="283"/>
    </row>
    <row r="512" spans="1:17">
      <c r="O512" s="188"/>
    </row>
    <row r="513" spans="1:17" ht="55.5" customHeight="1">
      <c r="A513" s="2010" t="s">
        <v>620</v>
      </c>
      <c r="B513" s="2010"/>
      <c r="C513" s="2010"/>
      <c r="D513" s="2010"/>
      <c r="E513" s="2010"/>
      <c r="F513" s="2010"/>
      <c r="G513" s="2010"/>
      <c r="H513" s="2010"/>
      <c r="I513" s="2010"/>
      <c r="J513" s="2010"/>
      <c r="O513" s="188"/>
    </row>
    <row r="514" spans="1:17">
      <c r="A514" s="263"/>
      <c r="B514" s="263"/>
      <c r="C514" s="263"/>
      <c r="D514" s="263"/>
      <c r="E514" s="263"/>
      <c r="F514" s="263"/>
      <c r="G514" s="263"/>
      <c r="H514" s="263"/>
      <c r="I514" s="263"/>
      <c r="J514" s="263"/>
    </row>
    <row r="515" spans="1:17">
      <c r="A515" s="2004" t="s">
        <v>491</v>
      </c>
      <c r="B515" s="2004"/>
      <c r="C515" s="2004"/>
      <c r="D515" s="2004"/>
      <c r="E515" s="2004"/>
      <c r="F515" s="2004"/>
      <c r="G515" s="2004"/>
      <c r="H515" s="2004"/>
      <c r="I515" s="2004"/>
      <c r="J515" s="2004"/>
      <c r="K515" s="206"/>
    </row>
    <row r="516" spans="1:17">
      <c r="A516" s="2012"/>
      <c r="B516" s="2012"/>
      <c r="C516" s="2012"/>
      <c r="D516" s="2012"/>
      <c r="E516" s="2012"/>
      <c r="F516" s="38"/>
      <c r="I516" s="1986" t="s">
        <v>545</v>
      </c>
      <c r="J516" s="1986"/>
      <c r="K516" s="263"/>
    </row>
    <row r="517" spans="1:17" ht="54">
      <c r="A517" s="260" t="s">
        <v>68</v>
      </c>
      <c r="B517" s="260" t="s">
        <v>67</v>
      </c>
      <c r="C517" s="260" t="s">
        <v>80</v>
      </c>
      <c r="D517" s="260" t="s">
        <v>128</v>
      </c>
      <c r="E517" s="260" t="s">
        <v>129</v>
      </c>
      <c r="I517" s="215" t="s">
        <v>186</v>
      </c>
      <c r="J517" s="215" t="s">
        <v>546</v>
      </c>
      <c r="K517" s="163"/>
    </row>
    <row r="518" spans="1:17">
      <c r="A518" s="195">
        <v>1</v>
      </c>
      <c r="B518" s="195">
        <v>2</v>
      </c>
      <c r="C518" s="195">
        <v>3</v>
      </c>
      <c r="D518" s="195">
        <v>4</v>
      </c>
      <c r="E518" s="195">
        <v>5</v>
      </c>
      <c r="F518" s="160"/>
      <c r="G518" s="160"/>
      <c r="H518" s="160"/>
      <c r="I518" s="218"/>
      <c r="J518" s="218"/>
    </row>
    <row r="519" spans="1:17" ht="114">
      <c r="A519" s="260">
        <v>1</v>
      </c>
      <c r="B519" s="31" t="s">
        <v>163</v>
      </c>
      <c r="C519" s="260"/>
      <c r="D519" s="258" t="e">
        <f>E519/C519</f>
        <v>#DIV/0!</v>
      </c>
      <c r="E519" s="258"/>
      <c r="I519" s="220"/>
      <c r="J519" s="220"/>
    </row>
    <row r="520" spans="1:17" s="160" customFormat="1">
      <c r="A520" s="226"/>
      <c r="B520" s="227" t="s">
        <v>73</v>
      </c>
      <c r="C520" s="226"/>
      <c r="D520" s="226" t="s">
        <v>74</v>
      </c>
      <c r="E520" s="228">
        <f>E519</f>
        <v>0</v>
      </c>
      <c r="F520" s="149"/>
      <c r="G520" s="149"/>
      <c r="H520" s="149"/>
      <c r="I520" s="217">
        <f>I519</f>
        <v>0</v>
      </c>
      <c r="J520" s="217">
        <f>J519</f>
        <v>0</v>
      </c>
      <c r="K520" s="161"/>
      <c r="O520" s="283"/>
      <c r="P520" s="283"/>
      <c r="Q520" s="283"/>
    </row>
    <row r="522" spans="1:17" ht="53.25" customHeight="1">
      <c r="A522" s="2010" t="s">
        <v>619</v>
      </c>
      <c r="B522" s="2010"/>
      <c r="C522" s="2010"/>
      <c r="D522" s="2010"/>
      <c r="E522" s="2010"/>
      <c r="F522" s="2010"/>
      <c r="G522" s="2010"/>
      <c r="H522" s="2010"/>
      <c r="I522" s="2010"/>
      <c r="J522" s="2010"/>
    </row>
    <row r="523" spans="1:17">
      <c r="A523" s="38"/>
      <c r="B523" s="32"/>
      <c r="C523" s="38"/>
      <c r="D523" s="38"/>
      <c r="E523" s="38"/>
      <c r="F523" s="38"/>
    </row>
    <row r="524" spans="1:17">
      <c r="A524" s="2004" t="s">
        <v>495</v>
      </c>
      <c r="B524" s="2004"/>
      <c r="C524" s="2004"/>
      <c r="D524" s="2004"/>
      <c r="E524" s="2004"/>
      <c r="F524" s="2004"/>
      <c r="G524" s="2004"/>
      <c r="H524" s="2004"/>
      <c r="I524" s="2004"/>
      <c r="J524" s="2004"/>
      <c r="K524" s="206"/>
    </row>
    <row r="525" spans="1:17">
      <c r="A525" s="44"/>
      <c r="B525" s="32"/>
      <c r="C525" s="38"/>
      <c r="D525" s="38"/>
      <c r="E525" s="38"/>
      <c r="F525" s="38"/>
      <c r="I525" s="1986" t="s">
        <v>545</v>
      </c>
      <c r="J525" s="1986"/>
    </row>
    <row r="526" spans="1:17" ht="68.400000000000006">
      <c r="A526" s="260" t="s">
        <v>77</v>
      </c>
      <c r="B526" s="260" t="s">
        <v>99</v>
      </c>
      <c r="C526" s="260" t="s">
        <v>106</v>
      </c>
      <c r="D526" s="260" t="s">
        <v>107</v>
      </c>
      <c r="F526" s="38"/>
      <c r="I526" s="215" t="s">
        <v>186</v>
      </c>
      <c r="J526" s="215" t="s">
        <v>546</v>
      </c>
    </row>
    <row r="527" spans="1:17">
      <c r="A527" s="195">
        <v>1</v>
      </c>
      <c r="B527" s="195">
        <v>2</v>
      </c>
      <c r="C527" s="195">
        <v>3</v>
      </c>
      <c r="D527" s="195">
        <v>4</v>
      </c>
      <c r="E527" s="160"/>
      <c r="F527" s="14"/>
      <c r="G527" s="160"/>
      <c r="H527" s="160"/>
      <c r="I527" s="215"/>
      <c r="J527" s="215"/>
    </row>
    <row r="528" spans="1:17" ht="45.6">
      <c r="A528" s="264">
        <v>1</v>
      </c>
      <c r="B528" s="47" t="s">
        <v>100</v>
      </c>
      <c r="C528" s="264" t="s">
        <v>74</v>
      </c>
      <c r="D528" s="21">
        <f>D529</f>
        <v>0</v>
      </c>
      <c r="F528" s="38"/>
      <c r="I528" s="220">
        <f>I529</f>
        <v>0</v>
      </c>
      <c r="J528" s="220">
        <f>J529</f>
        <v>0</v>
      </c>
    </row>
    <row r="529" spans="1:17" s="160" customFormat="1">
      <c r="A529" s="260" t="s">
        <v>82</v>
      </c>
      <c r="B529" s="31" t="s">
        <v>101</v>
      </c>
      <c r="C529" s="258">
        <f>J464+E470</f>
        <v>0</v>
      </c>
      <c r="D529" s="258"/>
      <c r="E529" s="149"/>
      <c r="F529" s="38"/>
      <c r="G529" s="149"/>
      <c r="H529" s="149"/>
      <c r="I529" s="220"/>
      <c r="J529" s="220"/>
      <c r="K529" s="156">
        <f>C529*0.22</f>
        <v>0</v>
      </c>
      <c r="L529" s="2021" t="s">
        <v>176</v>
      </c>
      <c r="O529" s="283"/>
      <c r="P529" s="283"/>
      <c r="Q529" s="283"/>
    </row>
    <row r="530" spans="1:17" ht="45.6">
      <c r="A530" s="264">
        <v>2</v>
      </c>
      <c r="B530" s="47" t="s">
        <v>102</v>
      </c>
      <c r="C530" s="264" t="s">
        <v>74</v>
      </c>
      <c r="D530" s="21">
        <f>D532+D533</f>
        <v>0</v>
      </c>
      <c r="F530" s="38"/>
      <c r="I530" s="220">
        <f>I532+I533+I534</f>
        <v>0</v>
      </c>
      <c r="J530" s="220">
        <f>J532+J533+J534</f>
        <v>0</v>
      </c>
      <c r="K530" s="156"/>
      <c r="L530" s="2021"/>
    </row>
    <row r="531" spans="1:17">
      <c r="A531" s="2008" t="s">
        <v>88</v>
      </c>
      <c r="B531" s="31" t="s">
        <v>2</v>
      </c>
      <c r="C531" s="260"/>
      <c r="D531" s="258"/>
      <c r="F531" s="38"/>
      <c r="I531" s="220"/>
      <c r="J531" s="220"/>
      <c r="K531" s="156"/>
      <c r="L531" s="2021"/>
      <c r="N531" s="48"/>
      <c r="O531" s="48"/>
      <c r="P531" s="48"/>
      <c r="Q531" s="48"/>
    </row>
    <row r="532" spans="1:17" ht="68.400000000000006">
      <c r="A532" s="2008"/>
      <c r="B532" s="31" t="s">
        <v>103</v>
      </c>
      <c r="C532" s="23">
        <f>C529</f>
        <v>0</v>
      </c>
      <c r="D532" s="258"/>
      <c r="F532" s="38"/>
      <c r="I532" s="220"/>
      <c r="J532" s="220"/>
      <c r="K532" s="156">
        <f>C532*0.029</f>
        <v>0</v>
      </c>
      <c r="L532" s="2021"/>
      <c r="N532" s="48"/>
      <c r="O532" s="48"/>
      <c r="P532" s="48"/>
      <c r="Q532" s="48"/>
    </row>
    <row r="533" spans="1:17" ht="68.400000000000006">
      <c r="A533" s="260" t="s">
        <v>90</v>
      </c>
      <c r="B533" s="31" t="s">
        <v>104</v>
      </c>
      <c r="C533" s="258">
        <f>C529</f>
        <v>0</v>
      </c>
      <c r="D533" s="258"/>
      <c r="F533" s="38"/>
      <c r="I533" s="220"/>
      <c r="J533" s="220"/>
      <c r="K533" s="156">
        <f>C533*0.002</f>
        <v>0</v>
      </c>
      <c r="L533" s="2021"/>
      <c r="N533" s="48"/>
      <c r="O533" s="48"/>
      <c r="P533" s="48"/>
      <c r="Q533" s="48"/>
    </row>
    <row r="534" spans="1:17" ht="68.400000000000006">
      <c r="A534" s="264">
        <v>3</v>
      </c>
      <c r="B534" s="47" t="s">
        <v>105</v>
      </c>
      <c r="C534" s="258">
        <f>C529</f>
        <v>0</v>
      </c>
      <c r="D534" s="258"/>
      <c r="F534" s="38"/>
      <c r="I534" s="220"/>
      <c r="J534" s="220"/>
      <c r="K534" s="156">
        <f>C534*0.051</f>
        <v>0</v>
      </c>
      <c r="L534" s="2021"/>
      <c r="N534" s="48"/>
      <c r="O534" s="48"/>
      <c r="P534" s="48"/>
      <c r="Q534" s="48"/>
    </row>
    <row r="535" spans="1:17">
      <c r="A535" s="264">
        <v>4</v>
      </c>
      <c r="B535" s="47" t="s">
        <v>165</v>
      </c>
      <c r="C535" s="258"/>
      <c r="D535" s="258"/>
      <c r="F535" s="38"/>
      <c r="I535" s="220"/>
      <c r="J535" s="220"/>
      <c r="N535" s="48"/>
      <c r="O535" s="48"/>
      <c r="P535" s="48"/>
      <c r="Q535" s="48"/>
    </row>
    <row r="536" spans="1:17">
      <c r="A536" s="226"/>
      <c r="B536" s="227" t="s">
        <v>73</v>
      </c>
      <c r="C536" s="226" t="s">
        <v>74</v>
      </c>
      <c r="D536" s="228">
        <f>D534+D530+D528+D535</f>
        <v>0</v>
      </c>
      <c r="F536" s="38"/>
      <c r="I536" s="217">
        <f>I535+I534+I530+I528</f>
        <v>0</v>
      </c>
      <c r="J536" s="217">
        <f>J535+J534+J530+J528</f>
        <v>0</v>
      </c>
      <c r="N536" s="48"/>
      <c r="O536" s="48"/>
      <c r="P536" s="48"/>
      <c r="Q536" s="48"/>
    </row>
    <row r="538" spans="1:17" ht="45.75" customHeight="1">
      <c r="A538" s="2011" t="s">
        <v>618</v>
      </c>
      <c r="B538" s="2011"/>
      <c r="C538" s="2011"/>
      <c r="D538" s="2011"/>
      <c r="E538" s="2011"/>
      <c r="F538" s="2011"/>
      <c r="G538" s="2011"/>
      <c r="H538" s="2011"/>
      <c r="I538" s="2011"/>
      <c r="J538" s="2011"/>
    </row>
    <row r="540" spans="1:17">
      <c r="A540" s="1994" t="s">
        <v>535</v>
      </c>
      <c r="B540" s="1994"/>
      <c r="C540" s="1994"/>
      <c r="D540" s="1994"/>
      <c r="E540" s="1994"/>
      <c r="F540" s="1994"/>
      <c r="G540" s="1994"/>
      <c r="H540" s="1994"/>
      <c r="I540" s="1994"/>
      <c r="J540" s="1994"/>
      <c r="K540" s="208"/>
    </row>
    <row r="541" spans="1:17">
      <c r="A541" s="267"/>
      <c r="B541" s="267"/>
      <c r="C541" s="267"/>
      <c r="D541" s="267"/>
      <c r="E541" s="267"/>
      <c r="F541" s="267"/>
      <c r="G541" s="267"/>
      <c r="H541" s="267"/>
      <c r="I541" s="1986" t="s">
        <v>545</v>
      </c>
      <c r="J541" s="1986"/>
    </row>
    <row r="542" spans="1:17" ht="54">
      <c r="A542" s="35" t="s">
        <v>77</v>
      </c>
      <c r="B542" s="35" t="s">
        <v>67</v>
      </c>
      <c r="C542" s="260" t="s">
        <v>505</v>
      </c>
      <c r="D542" s="260" t="s">
        <v>506</v>
      </c>
      <c r="E542" s="260" t="s">
        <v>168</v>
      </c>
      <c r="G542" s="267"/>
      <c r="H542" s="267"/>
      <c r="I542" s="215" t="s">
        <v>186</v>
      </c>
      <c r="J542" s="215" t="s">
        <v>546</v>
      </c>
      <c r="K542" s="202"/>
    </row>
    <row r="543" spans="1:17">
      <c r="A543" s="173">
        <v>1</v>
      </c>
      <c r="B543" s="173">
        <v>2</v>
      </c>
      <c r="C543" s="195">
        <v>3</v>
      </c>
      <c r="D543" s="195">
        <v>4</v>
      </c>
      <c r="E543" s="195">
        <v>5</v>
      </c>
      <c r="G543" s="267"/>
      <c r="H543" s="267"/>
      <c r="I543" s="220"/>
      <c r="J543" s="220"/>
    </row>
    <row r="544" spans="1:17" ht="68.400000000000006">
      <c r="A544" s="166">
        <v>1</v>
      </c>
      <c r="B544" s="183" t="s">
        <v>539</v>
      </c>
      <c r="C544" s="258"/>
      <c r="D544" s="159" t="e">
        <f>E544/C544*100</f>
        <v>#DIV/0!</v>
      </c>
      <c r="E544" s="167"/>
      <c r="G544" s="168"/>
      <c r="H544" s="169"/>
      <c r="I544" s="220"/>
      <c r="J544" s="220"/>
    </row>
    <row r="545" spans="1:20" ht="91.2">
      <c r="A545" s="166">
        <v>2</v>
      </c>
      <c r="B545" s="183" t="s">
        <v>537</v>
      </c>
      <c r="C545" s="258"/>
      <c r="D545" s="159" t="e">
        <f>E545/C545*100</f>
        <v>#DIV/0!</v>
      </c>
      <c r="E545" s="167"/>
      <c r="G545" s="168"/>
      <c r="H545" s="169"/>
      <c r="I545" s="220"/>
      <c r="J545" s="220"/>
    </row>
    <row r="546" spans="1:20" ht="91.2">
      <c r="A546" s="166">
        <v>3</v>
      </c>
      <c r="B546" s="183" t="s">
        <v>538</v>
      </c>
      <c r="C546" s="258"/>
      <c r="D546" s="159" t="e">
        <f>E546/C546*100</f>
        <v>#DIV/0!</v>
      </c>
      <c r="E546" s="167"/>
      <c r="G546" s="168"/>
      <c r="H546" s="169"/>
      <c r="I546" s="220"/>
      <c r="J546" s="220"/>
    </row>
    <row r="547" spans="1:20">
      <c r="A547" s="229"/>
      <c r="B547" s="227" t="s">
        <v>73</v>
      </c>
      <c r="C547" s="230"/>
      <c r="D547" s="231"/>
      <c r="E547" s="228">
        <f>E544</f>
        <v>0</v>
      </c>
      <c r="G547" s="267"/>
      <c r="H547" s="267"/>
      <c r="I547" s="217">
        <f>I544</f>
        <v>0</v>
      </c>
      <c r="J547" s="217">
        <f>J544</f>
        <v>0</v>
      </c>
    </row>
    <row r="549" spans="1:20" ht="41.25" customHeight="1">
      <c r="A549" s="2011" t="s">
        <v>617</v>
      </c>
      <c r="B549" s="2011"/>
      <c r="C549" s="2011"/>
      <c r="D549" s="2011"/>
      <c r="E549" s="2011"/>
      <c r="F549" s="2011"/>
      <c r="G549" s="2011"/>
      <c r="H549" s="2011"/>
      <c r="I549" s="2011"/>
      <c r="J549" s="2011"/>
    </row>
    <row r="551" spans="1:20">
      <c r="A551" s="2004" t="s">
        <v>504</v>
      </c>
      <c r="B551" s="2004"/>
      <c r="C551" s="2004"/>
      <c r="D551" s="2004"/>
      <c r="E551" s="2004"/>
      <c r="F551" s="2004"/>
      <c r="G551" s="2004"/>
      <c r="H551" s="2004"/>
      <c r="I551" s="2004"/>
      <c r="J551" s="2004"/>
      <c r="K551" s="208"/>
    </row>
    <row r="552" spans="1:20">
      <c r="A552" s="2015"/>
      <c r="B552" s="2015"/>
      <c r="C552" s="2015"/>
      <c r="D552" s="2015"/>
      <c r="E552" s="2015"/>
      <c r="F552" s="38"/>
      <c r="G552" s="33"/>
      <c r="H552" s="33"/>
      <c r="I552" s="1986" t="s">
        <v>545</v>
      </c>
      <c r="J552" s="1986"/>
    </row>
    <row r="553" spans="1:20" s="33" customFormat="1" ht="54">
      <c r="A553" s="260" t="s">
        <v>77</v>
      </c>
      <c r="B553" s="260" t="s">
        <v>67</v>
      </c>
      <c r="C553" s="260" t="s">
        <v>111</v>
      </c>
      <c r="D553" s="260" t="s">
        <v>108</v>
      </c>
      <c r="E553" s="260" t="s">
        <v>33</v>
      </c>
      <c r="I553" s="215" t="s">
        <v>186</v>
      </c>
      <c r="J553" s="215" t="s">
        <v>546</v>
      </c>
      <c r="K553" s="163"/>
      <c r="L553" s="57"/>
      <c r="M553" s="57"/>
      <c r="O553" s="284"/>
      <c r="P553" s="291"/>
      <c r="Q553" s="291"/>
      <c r="R553" s="174"/>
      <c r="S553" s="174"/>
      <c r="T553" s="174"/>
    </row>
    <row r="554" spans="1:20" s="33" customFormat="1">
      <c r="A554" s="195">
        <v>1</v>
      </c>
      <c r="B554" s="195">
        <v>2</v>
      </c>
      <c r="C554" s="195">
        <v>3</v>
      </c>
      <c r="D554" s="195">
        <v>4</v>
      </c>
      <c r="E554" s="195">
        <v>5</v>
      </c>
      <c r="F554" s="179"/>
      <c r="G554" s="179"/>
      <c r="H554" s="179"/>
      <c r="I554" s="220"/>
      <c r="J554" s="220"/>
      <c r="K554" s="37"/>
      <c r="L554" s="57"/>
      <c r="M554" s="57"/>
      <c r="O554" s="284"/>
      <c r="P554" s="291"/>
      <c r="Q554" s="291"/>
      <c r="R554" s="174"/>
      <c r="S554" s="174"/>
      <c r="T554" s="174"/>
    </row>
    <row r="555" spans="1:20" s="33" customFormat="1">
      <c r="A555" s="260">
        <v>1</v>
      </c>
      <c r="B555" s="31" t="s">
        <v>109</v>
      </c>
      <c r="C555" s="176">
        <f>C557</f>
        <v>0</v>
      </c>
      <c r="D555" s="35">
        <f>D557</f>
        <v>1.5</v>
      </c>
      <c r="E555" s="176">
        <f>E557</f>
        <v>0</v>
      </c>
      <c r="I555" s="220">
        <f>I557</f>
        <v>0</v>
      </c>
      <c r="J555" s="220">
        <f>J557</f>
        <v>0</v>
      </c>
      <c r="K555" s="37"/>
      <c r="L555" s="57"/>
      <c r="M555" s="57"/>
      <c r="O555" s="284"/>
      <c r="P555" s="291"/>
      <c r="Q555" s="291"/>
      <c r="R555" s="174"/>
      <c r="S555" s="174"/>
      <c r="T555" s="174"/>
    </row>
    <row r="556" spans="1:20" s="179" customFormat="1">
      <c r="A556" s="260"/>
      <c r="B556" s="31" t="s">
        <v>110</v>
      </c>
      <c r="C556" s="258"/>
      <c r="D556" s="260"/>
      <c r="E556" s="258"/>
      <c r="F556" s="33"/>
      <c r="G556" s="33"/>
      <c r="H556" s="33"/>
      <c r="I556" s="220"/>
      <c r="J556" s="220"/>
      <c r="K556" s="180"/>
      <c r="L556" s="181"/>
      <c r="M556" s="181"/>
      <c r="O556" s="285"/>
      <c r="P556" s="292"/>
      <c r="Q556" s="292"/>
      <c r="R556" s="182"/>
      <c r="S556" s="182"/>
      <c r="T556" s="182"/>
    </row>
    <row r="557" spans="1:20" s="33" customFormat="1">
      <c r="A557" s="260"/>
      <c r="B557" s="31" t="s">
        <v>503</v>
      </c>
      <c r="C557" s="258"/>
      <c r="D557" s="260">
        <v>1.5</v>
      </c>
      <c r="E557" s="258"/>
      <c r="I557" s="220"/>
      <c r="J557" s="220"/>
      <c r="K557" s="37" t="s">
        <v>624</v>
      </c>
      <c r="L557" s="57"/>
      <c r="M557" s="57"/>
      <c r="O557" s="284"/>
      <c r="P557" s="291"/>
      <c r="Q557" s="291"/>
      <c r="R557" s="174"/>
      <c r="S557" s="174"/>
      <c r="T557" s="174"/>
    </row>
    <row r="558" spans="1:20" s="33" customFormat="1">
      <c r="A558" s="226"/>
      <c r="B558" s="227" t="s">
        <v>73</v>
      </c>
      <c r="C558" s="226" t="s">
        <v>74</v>
      </c>
      <c r="D558" s="226" t="s">
        <v>74</v>
      </c>
      <c r="E558" s="228">
        <f>E555</f>
        <v>0</v>
      </c>
      <c r="I558" s="217">
        <f>I555</f>
        <v>0</v>
      </c>
      <c r="J558" s="217">
        <f>J555</f>
        <v>0</v>
      </c>
      <c r="K558" s="37"/>
      <c r="L558" s="57"/>
      <c r="M558" s="57"/>
      <c r="O558" s="284"/>
      <c r="P558" s="291"/>
      <c r="Q558" s="291"/>
      <c r="R558" s="174"/>
      <c r="S558" s="174"/>
      <c r="T558" s="174"/>
    </row>
    <row r="559" spans="1:20" s="33" customFormat="1">
      <c r="A559" s="49"/>
      <c r="B559" s="50"/>
      <c r="C559" s="49"/>
      <c r="D559" s="49"/>
      <c r="E559" s="38"/>
      <c r="F559" s="38"/>
      <c r="K559" s="37"/>
      <c r="L559" s="57"/>
      <c r="M559" s="57"/>
      <c r="O559" s="284"/>
      <c r="P559" s="291"/>
      <c r="Q559" s="291"/>
      <c r="R559" s="174"/>
      <c r="S559" s="174"/>
      <c r="T559" s="174"/>
    </row>
    <row r="560" spans="1:20" s="33" customFormat="1">
      <c r="A560" s="49"/>
      <c r="B560" s="50"/>
      <c r="C560" s="49"/>
      <c r="D560" s="49"/>
      <c r="E560" s="38"/>
      <c r="F560" s="38"/>
      <c r="K560" s="37"/>
      <c r="L560" s="57"/>
      <c r="M560" s="57"/>
      <c r="O560" s="284"/>
      <c r="P560" s="291"/>
      <c r="Q560" s="291"/>
      <c r="R560" s="174"/>
      <c r="S560" s="174"/>
      <c r="T560" s="174"/>
    </row>
    <row r="561" spans="1:20" s="33" customFormat="1">
      <c r="A561" s="49"/>
      <c r="B561" s="50"/>
      <c r="C561" s="49"/>
      <c r="D561" s="49"/>
      <c r="E561" s="38"/>
      <c r="F561" s="38"/>
      <c r="I561" s="1986" t="s">
        <v>545</v>
      </c>
      <c r="J561" s="1986"/>
      <c r="K561" s="37"/>
      <c r="L561" s="57"/>
      <c r="M561" s="57"/>
      <c r="O561" s="284"/>
      <c r="P561" s="291"/>
      <c r="Q561" s="291"/>
      <c r="R561" s="174"/>
      <c r="S561" s="174"/>
      <c r="T561" s="174"/>
    </row>
    <row r="562" spans="1:20" s="33" customFormat="1" ht="114">
      <c r="A562" s="261" t="s">
        <v>77</v>
      </c>
      <c r="B562" s="260" t="s">
        <v>67</v>
      </c>
      <c r="C562" s="261" t="s">
        <v>498</v>
      </c>
      <c r="D562" s="260" t="s">
        <v>108</v>
      </c>
      <c r="E562" s="260" t="s">
        <v>534</v>
      </c>
      <c r="I562" s="215" t="s">
        <v>186</v>
      </c>
      <c r="J562" s="215" t="s">
        <v>546</v>
      </c>
      <c r="K562" s="37"/>
      <c r="L562" s="57"/>
      <c r="M562" s="57"/>
      <c r="O562" s="284"/>
      <c r="P562" s="291"/>
      <c r="Q562" s="291"/>
      <c r="R562" s="174"/>
      <c r="S562" s="174"/>
      <c r="T562" s="174"/>
    </row>
    <row r="563" spans="1:20" s="33" customFormat="1">
      <c r="A563" s="195">
        <v>1</v>
      </c>
      <c r="B563" s="195">
        <v>2</v>
      </c>
      <c r="C563" s="195">
        <v>3</v>
      </c>
      <c r="D563" s="195">
        <v>4</v>
      </c>
      <c r="E563" s="195">
        <v>5</v>
      </c>
      <c r="F563" s="179"/>
      <c r="G563" s="179"/>
      <c r="H563" s="179"/>
      <c r="I563" s="216"/>
      <c r="J563" s="216"/>
      <c r="K563" s="37"/>
      <c r="L563" s="57"/>
      <c r="M563" s="57"/>
      <c r="O563" s="284"/>
      <c r="P563" s="291"/>
      <c r="Q563" s="291"/>
      <c r="R563" s="174"/>
      <c r="S563" s="174"/>
      <c r="T563" s="174"/>
    </row>
    <row r="564" spans="1:20" s="33" customFormat="1">
      <c r="A564" s="34">
        <v>1</v>
      </c>
      <c r="B564" s="177" t="s">
        <v>499</v>
      </c>
      <c r="C564" s="258" t="s">
        <v>43</v>
      </c>
      <c r="D564" s="258" t="s">
        <v>43</v>
      </c>
      <c r="E564" s="258">
        <f>E568</f>
        <v>0</v>
      </c>
      <c r="I564" s="217">
        <f>I565</f>
        <v>0</v>
      </c>
      <c r="J564" s="217">
        <f>J565</f>
        <v>0</v>
      </c>
      <c r="K564" s="37"/>
      <c r="L564" s="57"/>
      <c r="M564" s="57"/>
      <c r="O564" s="284"/>
      <c r="P564" s="291"/>
      <c r="Q564" s="291"/>
      <c r="R564" s="174"/>
      <c r="S564" s="174"/>
      <c r="T564" s="174"/>
    </row>
    <row r="565" spans="1:20" s="179" customFormat="1">
      <c r="A565" s="258"/>
      <c r="B565" s="177" t="s">
        <v>500</v>
      </c>
      <c r="C565" s="258">
        <f>C568</f>
        <v>0</v>
      </c>
      <c r="D565" s="258">
        <f>D568</f>
        <v>2.2000000000000002</v>
      </c>
      <c r="E565" s="258">
        <f>E568</f>
        <v>0</v>
      </c>
      <c r="F565" s="33"/>
      <c r="G565" s="33"/>
      <c r="H565" s="33"/>
      <c r="I565" s="217">
        <f>I568</f>
        <v>0</v>
      </c>
      <c r="J565" s="217">
        <f>J568</f>
        <v>0</v>
      </c>
      <c r="K565" s="180"/>
      <c r="L565" s="181"/>
      <c r="M565" s="181"/>
      <c r="O565" s="285"/>
      <c r="P565" s="292"/>
      <c r="Q565" s="292"/>
      <c r="R565" s="182"/>
      <c r="S565" s="182"/>
      <c r="T565" s="182"/>
    </row>
    <row r="566" spans="1:20" s="33" customFormat="1">
      <c r="A566" s="2013"/>
      <c r="B566" s="177" t="s">
        <v>326</v>
      </c>
      <c r="C566" s="2013"/>
      <c r="D566" s="2013"/>
      <c r="E566" s="2013"/>
      <c r="I566" s="220"/>
      <c r="J566" s="220"/>
      <c r="K566" s="37"/>
      <c r="L566" s="57"/>
      <c r="M566" s="57"/>
      <c r="O566" s="284"/>
      <c r="P566" s="291"/>
      <c r="Q566" s="291"/>
      <c r="R566" s="174"/>
      <c r="S566" s="174"/>
      <c r="T566" s="174"/>
    </row>
    <row r="567" spans="1:20" s="33" customFormat="1">
      <c r="A567" s="2013"/>
      <c r="B567" s="177" t="s">
        <v>501</v>
      </c>
      <c r="C567" s="2013"/>
      <c r="D567" s="2013"/>
      <c r="E567" s="2013"/>
      <c r="I567" s="220"/>
      <c r="J567" s="220"/>
      <c r="K567" s="37"/>
      <c r="L567" s="57"/>
      <c r="M567" s="57"/>
      <c r="O567" s="284"/>
      <c r="P567" s="291"/>
      <c r="Q567" s="291"/>
      <c r="R567" s="174"/>
      <c r="S567" s="174"/>
      <c r="T567" s="174"/>
    </row>
    <row r="568" spans="1:20" s="33" customFormat="1">
      <c r="A568" s="258"/>
      <c r="B568" s="177" t="s">
        <v>502</v>
      </c>
      <c r="C568" s="258">
        <f>E568/D568*100</f>
        <v>0</v>
      </c>
      <c r="D568" s="258">
        <v>2.2000000000000002</v>
      </c>
      <c r="E568" s="258"/>
      <c r="I568" s="220"/>
      <c r="J568" s="220"/>
      <c r="K568" s="37"/>
      <c r="L568" s="57"/>
      <c r="M568" s="57"/>
      <c r="O568" s="284"/>
      <c r="P568" s="291"/>
      <c r="Q568" s="291"/>
      <c r="R568" s="174"/>
      <c r="S568" s="174"/>
      <c r="T568" s="174"/>
    </row>
    <row r="569" spans="1:20" s="33" customFormat="1">
      <c r="A569" s="2013"/>
      <c r="B569" s="258" t="s">
        <v>326</v>
      </c>
      <c r="C569" s="2013"/>
      <c r="D569" s="2013"/>
      <c r="E569" s="2013"/>
      <c r="I569" s="221"/>
      <c r="J569" s="221"/>
      <c r="K569" s="37"/>
      <c r="L569" s="57"/>
      <c r="M569" s="57"/>
      <c r="O569" s="284"/>
      <c r="P569" s="291"/>
      <c r="Q569" s="291"/>
      <c r="R569" s="174"/>
      <c r="S569" s="174"/>
      <c r="T569" s="174"/>
    </row>
    <row r="570" spans="1:20" s="33" customFormat="1">
      <c r="A570" s="2013"/>
      <c r="B570" s="258" t="s">
        <v>501</v>
      </c>
      <c r="C570" s="2013"/>
      <c r="D570" s="2013"/>
      <c r="E570" s="2013"/>
      <c r="I570" s="221"/>
      <c r="J570" s="221"/>
      <c r="K570" s="37"/>
      <c r="L570" s="57"/>
      <c r="M570" s="57"/>
      <c r="O570" s="284"/>
      <c r="P570" s="291"/>
      <c r="Q570" s="291"/>
      <c r="R570" s="174"/>
      <c r="S570" s="174"/>
      <c r="T570" s="174"/>
    </row>
    <row r="571" spans="1:20" s="33" customFormat="1">
      <c r="A571" s="258"/>
      <c r="B571" s="258"/>
      <c r="C571" s="258"/>
      <c r="D571" s="258"/>
      <c r="E571" s="258"/>
      <c r="I571" s="221"/>
      <c r="J571" s="221"/>
      <c r="K571" s="37"/>
      <c r="L571" s="57"/>
      <c r="M571" s="57"/>
      <c r="O571" s="284"/>
      <c r="P571" s="291"/>
      <c r="Q571" s="291"/>
      <c r="R571" s="174"/>
      <c r="S571" s="174"/>
      <c r="T571" s="174"/>
    </row>
    <row r="572" spans="1:20" s="33" customFormat="1">
      <c r="A572" s="258"/>
      <c r="B572" s="258"/>
      <c r="C572" s="258"/>
      <c r="D572" s="258"/>
      <c r="E572" s="258"/>
      <c r="I572" s="221"/>
      <c r="J572" s="221"/>
      <c r="K572" s="37"/>
      <c r="L572" s="57"/>
      <c r="M572" s="57"/>
      <c r="O572" s="284"/>
      <c r="P572" s="291"/>
      <c r="Q572" s="291"/>
      <c r="R572" s="174"/>
      <c r="S572" s="174"/>
      <c r="T572" s="174"/>
    </row>
    <row r="573" spans="1:20" s="33" customFormat="1">
      <c r="A573" s="228"/>
      <c r="B573" s="228" t="s">
        <v>73</v>
      </c>
      <c r="C573" s="228"/>
      <c r="D573" s="228" t="s">
        <v>74</v>
      </c>
      <c r="E573" s="228">
        <f>E564</f>
        <v>0</v>
      </c>
      <c r="I573" s="217">
        <f>I564</f>
        <v>0</v>
      </c>
      <c r="J573" s="217">
        <f>J564</f>
        <v>0</v>
      </c>
      <c r="K573" s="37"/>
      <c r="L573" s="57"/>
      <c r="M573" s="57"/>
      <c r="O573" s="284"/>
      <c r="P573" s="291"/>
      <c r="Q573" s="291"/>
      <c r="R573" s="174"/>
      <c r="S573" s="174"/>
      <c r="T573" s="174"/>
    </row>
    <row r="574" spans="1:20" s="33" customFormat="1">
      <c r="A574" s="149"/>
      <c r="B574" s="149"/>
      <c r="C574" s="149"/>
      <c r="D574" s="149"/>
      <c r="E574" s="149"/>
      <c r="F574" s="149"/>
      <c r="G574" s="149"/>
      <c r="H574" s="149"/>
      <c r="I574" s="149"/>
      <c r="J574" s="149"/>
      <c r="K574" s="37"/>
      <c r="L574" s="57"/>
      <c r="M574" s="57"/>
      <c r="O574" s="284"/>
      <c r="P574" s="291"/>
      <c r="Q574" s="291"/>
      <c r="R574" s="174"/>
      <c r="S574" s="174"/>
      <c r="T574" s="174"/>
    </row>
    <row r="575" spans="1:20" s="33" customFormat="1" ht="58.5" customHeight="1">
      <c r="A575" s="2014" t="s">
        <v>616</v>
      </c>
      <c r="B575" s="2014"/>
      <c r="C575" s="2014"/>
      <c r="D575" s="2014"/>
      <c r="E575" s="2014"/>
      <c r="F575" s="2014"/>
      <c r="G575" s="2014"/>
      <c r="H575" s="2014"/>
      <c r="I575" s="2014"/>
      <c r="J575" s="2014"/>
      <c r="K575" s="37"/>
      <c r="L575" s="57"/>
      <c r="M575" s="57"/>
      <c r="O575" s="284"/>
      <c r="P575" s="291"/>
      <c r="Q575" s="291"/>
      <c r="R575" s="174"/>
      <c r="S575" s="174"/>
      <c r="T575" s="174"/>
    </row>
    <row r="576" spans="1:20">
      <c r="A576" s="266"/>
      <c r="B576" s="266"/>
      <c r="C576" s="266"/>
      <c r="D576" s="266"/>
      <c r="E576" s="266"/>
      <c r="F576" s="266"/>
      <c r="G576" s="266"/>
      <c r="H576" s="266"/>
      <c r="I576" s="266"/>
      <c r="J576" s="266"/>
    </row>
    <row r="577" spans="1:20">
      <c r="A577" s="2004" t="s">
        <v>504</v>
      </c>
      <c r="B577" s="2004"/>
      <c r="C577" s="2004"/>
      <c r="D577" s="2004"/>
      <c r="E577" s="2004"/>
      <c r="F577" s="2004"/>
      <c r="G577" s="2004"/>
      <c r="H577" s="2004"/>
      <c r="I577" s="2004"/>
      <c r="J577" s="2004"/>
      <c r="K577" s="205"/>
    </row>
    <row r="578" spans="1:20">
      <c r="I578" s="1986" t="s">
        <v>545</v>
      </c>
      <c r="J578" s="1986"/>
      <c r="K578" s="266"/>
    </row>
    <row r="579" spans="1:20" s="33" customFormat="1" ht="54">
      <c r="A579" s="35" t="s">
        <v>77</v>
      </c>
      <c r="B579" s="35" t="s">
        <v>67</v>
      </c>
      <c r="C579" s="35" t="s">
        <v>134</v>
      </c>
      <c r="D579" s="149"/>
      <c r="E579" s="149"/>
      <c r="F579" s="149"/>
      <c r="G579" s="149"/>
      <c r="H579" s="149"/>
      <c r="I579" s="215" t="s">
        <v>186</v>
      </c>
      <c r="J579" s="215" t="s">
        <v>546</v>
      </c>
      <c r="K579" s="163"/>
      <c r="L579" s="57"/>
      <c r="M579" s="57"/>
      <c r="O579" s="284"/>
      <c r="P579" s="291"/>
      <c r="Q579" s="291"/>
      <c r="R579" s="174"/>
      <c r="S579" s="174"/>
      <c r="T579" s="174"/>
    </row>
    <row r="580" spans="1:20">
      <c r="A580" s="173">
        <v>1</v>
      </c>
      <c r="B580" s="173">
        <v>2</v>
      </c>
      <c r="C580" s="173">
        <v>3</v>
      </c>
      <c r="D580" s="160"/>
      <c r="E580" s="160"/>
      <c r="F580" s="160"/>
      <c r="G580" s="160"/>
      <c r="H580" s="160"/>
      <c r="I580" s="222"/>
      <c r="J580" s="222"/>
    </row>
    <row r="581" spans="1:20">
      <c r="A581" s="35">
        <v>1</v>
      </c>
      <c r="B581" s="183" t="s">
        <v>135</v>
      </c>
      <c r="C581" s="184">
        <f>C582+C583+C584+C585</f>
        <v>0</v>
      </c>
      <c r="I581" s="217">
        <f>I582+I583+I584+I585</f>
        <v>0</v>
      </c>
      <c r="J581" s="217">
        <f>J582+J583+J584+J585</f>
        <v>0</v>
      </c>
    </row>
    <row r="582" spans="1:20" s="160" customFormat="1">
      <c r="A582" s="35"/>
      <c r="B582" s="183"/>
      <c r="C582" s="176"/>
      <c r="D582" s="149"/>
      <c r="E582" s="149"/>
      <c r="F582" s="149"/>
      <c r="G582" s="149"/>
      <c r="H582" s="149"/>
      <c r="I582" s="222"/>
      <c r="J582" s="222"/>
      <c r="K582" s="161"/>
      <c r="O582" s="283"/>
      <c r="P582" s="283"/>
      <c r="Q582" s="283"/>
    </row>
    <row r="583" spans="1:20">
      <c r="A583" s="35"/>
      <c r="B583" s="183"/>
      <c r="C583" s="176"/>
      <c r="I583" s="222"/>
      <c r="J583" s="222"/>
    </row>
    <row r="584" spans="1:20">
      <c r="A584" s="35"/>
      <c r="B584" s="183"/>
      <c r="C584" s="176"/>
      <c r="I584" s="222"/>
      <c r="J584" s="222"/>
    </row>
    <row r="585" spans="1:20">
      <c r="A585" s="35"/>
      <c r="B585" s="183"/>
      <c r="C585" s="176"/>
      <c r="I585" s="222"/>
      <c r="J585" s="222"/>
    </row>
    <row r="586" spans="1:20">
      <c r="A586" s="226"/>
      <c r="B586" s="227" t="s">
        <v>73</v>
      </c>
      <c r="C586" s="228">
        <f>C581</f>
        <v>0</v>
      </c>
      <c r="I586" s="217">
        <f>I581</f>
        <v>0</v>
      </c>
      <c r="J586" s="217">
        <f>J581</f>
        <v>0</v>
      </c>
    </row>
    <row r="588" spans="1:20" ht="36" customHeight="1">
      <c r="A588" s="2014" t="s">
        <v>615</v>
      </c>
      <c r="B588" s="2014"/>
      <c r="C588" s="2014"/>
      <c r="D588" s="2014"/>
      <c r="E588" s="2014"/>
      <c r="F588" s="2014"/>
      <c r="G588" s="2014"/>
      <c r="H588" s="2014"/>
      <c r="I588" s="2014"/>
      <c r="J588" s="2014"/>
    </row>
    <row r="589" spans="1:20">
      <c r="A589" s="266"/>
      <c r="B589" s="266"/>
      <c r="C589" s="266"/>
      <c r="D589" s="266"/>
      <c r="E589" s="266"/>
      <c r="F589" s="266"/>
      <c r="G589" s="266"/>
      <c r="H589" s="266"/>
      <c r="I589" s="266"/>
      <c r="J589" s="266"/>
    </row>
    <row r="590" spans="1:20">
      <c r="A590" s="2004" t="s">
        <v>504</v>
      </c>
      <c r="B590" s="2004"/>
      <c r="C590" s="2004"/>
      <c r="D590" s="2004"/>
      <c r="E590" s="2004"/>
      <c r="F590" s="2004"/>
      <c r="G590" s="2004"/>
      <c r="H590" s="2004"/>
      <c r="I590" s="2004"/>
      <c r="J590" s="2004"/>
      <c r="K590" s="205"/>
    </row>
    <row r="591" spans="1:20">
      <c r="I591" s="1986" t="s">
        <v>545</v>
      </c>
      <c r="J591" s="1986"/>
      <c r="K591" s="266"/>
    </row>
    <row r="592" spans="1:20" s="33" customFormat="1" ht="54">
      <c r="A592" s="35" t="s">
        <v>77</v>
      </c>
      <c r="B592" s="35" t="s">
        <v>67</v>
      </c>
      <c r="C592" s="35" t="s">
        <v>134</v>
      </c>
      <c r="D592" s="149"/>
      <c r="E592" s="149"/>
      <c r="F592" s="149"/>
      <c r="G592" s="149"/>
      <c r="H592" s="149"/>
      <c r="I592" s="215" t="s">
        <v>186</v>
      </c>
      <c r="J592" s="215" t="s">
        <v>546</v>
      </c>
      <c r="K592" s="163"/>
      <c r="L592" s="57"/>
      <c r="M592" s="57"/>
      <c r="O592" s="284"/>
      <c r="P592" s="291"/>
      <c r="Q592" s="291"/>
      <c r="R592" s="174"/>
      <c r="S592" s="174"/>
      <c r="T592" s="174"/>
    </row>
    <row r="593" spans="1:20">
      <c r="A593" s="173">
        <v>1</v>
      </c>
      <c r="B593" s="173">
        <v>2</v>
      </c>
      <c r="C593" s="173">
        <v>3</v>
      </c>
      <c r="D593" s="160"/>
      <c r="E593" s="160"/>
      <c r="F593" s="160"/>
      <c r="G593" s="160"/>
      <c r="H593" s="160"/>
      <c r="I593" s="222"/>
      <c r="J593" s="222"/>
    </row>
    <row r="594" spans="1:20">
      <c r="A594" s="35">
        <v>1</v>
      </c>
      <c r="B594" s="183"/>
      <c r="C594" s="184"/>
      <c r="I594" s="220"/>
      <c r="J594" s="220"/>
    </row>
    <row r="595" spans="1:20" s="160" customFormat="1">
      <c r="A595" s="35"/>
      <c r="B595" s="183"/>
      <c r="C595" s="176"/>
      <c r="D595" s="149"/>
      <c r="E595" s="149"/>
      <c r="F595" s="149"/>
      <c r="G595" s="149"/>
      <c r="H595" s="149"/>
      <c r="I595" s="222"/>
      <c r="J595" s="222"/>
      <c r="K595" s="161"/>
      <c r="O595" s="283"/>
      <c r="P595" s="283"/>
      <c r="Q595" s="283"/>
    </row>
    <row r="596" spans="1:20">
      <c r="A596" s="35"/>
      <c r="B596" s="183"/>
      <c r="C596" s="176"/>
      <c r="I596" s="222"/>
      <c r="J596" s="222"/>
    </row>
    <row r="597" spans="1:20">
      <c r="A597" s="35"/>
      <c r="B597" s="183"/>
      <c r="C597" s="176"/>
      <c r="I597" s="222"/>
      <c r="J597" s="222"/>
    </row>
    <row r="598" spans="1:20">
      <c r="A598" s="35"/>
      <c r="B598" s="183"/>
      <c r="C598" s="176"/>
      <c r="I598" s="222"/>
      <c r="J598" s="222"/>
    </row>
    <row r="599" spans="1:20">
      <c r="A599" s="226"/>
      <c r="B599" s="227" t="s">
        <v>73</v>
      </c>
      <c r="C599" s="228">
        <f>SUM(C594:C598)</f>
        <v>0</v>
      </c>
      <c r="I599" s="217">
        <f>SUM(I594:I598)</f>
        <v>0</v>
      </c>
      <c r="J599" s="217">
        <f>SUM(J594:J598)</f>
        <v>0</v>
      </c>
    </row>
    <row r="601" spans="1:20">
      <c r="A601" s="2004" t="s">
        <v>508</v>
      </c>
      <c r="B601" s="2004"/>
      <c r="C601" s="2004"/>
      <c r="D601" s="2004"/>
      <c r="E601" s="2004"/>
      <c r="F601" s="2004"/>
      <c r="G601" s="2004"/>
      <c r="H601" s="2004"/>
      <c r="I601" s="2004"/>
      <c r="J601" s="2004"/>
    </row>
    <row r="602" spans="1:20">
      <c r="I602" s="1986" t="s">
        <v>545</v>
      </c>
      <c r="J602" s="1986"/>
    </row>
    <row r="603" spans="1:20" s="33" customFormat="1" ht="54">
      <c r="A603" s="35" t="s">
        <v>77</v>
      </c>
      <c r="B603" s="35" t="s">
        <v>67</v>
      </c>
      <c r="C603" s="35" t="s">
        <v>134</v>
      </c>
      <c r="D603" s="149"/>
      <c r="E603" s="149"/>
      <c r="F603" s="149"/>
      <c r="G603" s="149"/>
      <c r="H603" s="149"/>
      <c r="I603" s="215" t="s">
        <v>186</v>
      </c>
      <c r="J603" s="215" t="s">
        <v>546</v>
      </c>
      <c r="K603" s="163"/>
      <c r="L603" s="57"/>
      <c r="M603" s="57"/>
      <c r="O603" s="284"/>
      <c r="P603" s="291"/>
      <c r="Q603" s="291"/>
      <c r="R603" s="174"/>
      <c r="S603" s="174"/>
      <c r="T603" s="174"/>
    </row>
    <row r="604" spans="1:20">
      <c r="A604" s="173">
        <v>1</v>
      </c>
      <c r="B604" s="173">
        <v>2</v>
      </c>
      <c r="C604" s="173">
        <v>3</v>
      </c>
      <c r="D604" s="160"/>
      <c r="E604" s="160"/>
      <c r="F604" s="160"/>
      <c r="G604" s="160"/>
      <c r="H604" s="160"/>
      <c r="I604" s="222"/>
      <c r="J604" s="222"/>
    </row>
    <row r="605" spans="1:20">
      <c r="A605" s="35">
        <v>1</v>
      </c>
      <c r="B605" s="183"/>
      <c r="C605" s="184"/>
      <c r="I605" s="220"/>
      <c r="J605" s="220"/>
    </row>
    <row r="606" spans="1:20" s="160" customFormat="1">
      <c r="A606" s="35"/>
      <c r="B606" s="183"/>
      <c r="C606" s="176"/>
      <c r="D606" s="149"/>
      <c r="E606" s="149"/>
      <c r="F606" s="149"/>
      <c r="G606" s="149"/>
      <c r="H606" s="149"/>
      <c r="I606" s="222"/>
      <c r="J606" s="222"/>
      <c r="K606" s="161"/>
      <c r="O606" s="283"/>
      <c r="P606" s="283"/>
      <c r="Q606" s="283"/>
    </row>
    <row r="607" spans="1:20">
      <c r="A607" s="35"/>
      <c r="B607" s="183"/>
      <c r="C607" s="176"/>
      <c r="I607" s="222"/>
      <c r="J607" s="222"/>
    </row>
    <row r="608" spans="1:20">
      <c r="A608" s="35"/>
      <c r="B608" s="183"/>
      <c r="C608" s="176"/>
      <c r="I608" s="222"/>
      <c r="J608" s="222"/>
    </row>
    <row r="609" spans="1:20">
      <c r="A609" s="35"/>
      <c r="B609" s="183"/>
      <c r="C609" s="176"/>
      <c r="I609" s="222"/>
      <c r="J609" s="222"/>
    </row>
    <row r="610" spans="1:20">
      <c r="A610" s="226"/>
      <c r="B610" s="227" t="s">
        <v>73</v>
      </c>
      <c r="C610" s="228">
        <f>SUM(C605:C609)</f>
        <v>0</v>
      </c>
      <c r="I610" s="217">
        <f>SUM(I605:I609)</f>
        <v>0</v>
      </c>
      <c r="J610" s="217">
        <f>SUM(J605:J609)</f>
        <v>0</v>
      </c>
    </row>
    <row r="612" spans="1:20">
      <c r="A612" s="2004" t="s">
        <v>509</v>
      </c>
      <c r="B612" s="2004"/>
      <c r="C612" s="2004"/>
      <c r="D612" s="2004"/>
      <c r="E612" s="2004"/>
      <c r="F612" s="2004"/>
      <c r="G612" s="2004"/>
      <c r="H612" s="2004"/>
      <c r="I612" s="2004"/>
      <c r="J612" s="2004"/>
    </row>
    <row r="613" spans="1:20">
      <c r="I613" s="1986" t="s">
        <v>545</v>
      </c>
      <c r="J613" s="1986"/>
    </row>
    <row r="614" spans="1:20" s="33" customFormat="1" ht="54">
      <c r="A614" s="35" t="s">
        <v>77</v>
      </c>
      <c r="B614" s="35" t="s">
        <v>67</v>
      </c>
      <c r="C614" s="35" t="s">
        <v>134</v>
      </c>
      <c r="D614" s="149"/>
      <c r="E614" s="149"/>
      <c r="F614" s="149"/>
      <c r="G614" s="149"/>
      <c r="H614" s="149"/>
      <c r="I614" s="215" t="s">
        <v>186</v>
      </c>
      <c r="J614" s="215" t="s">
        <v>546</v>
      </c>
      <c r="K614" s="163"/>
      <c r="L614" s="57"/>
      <c r="M614" s="57"/>
      <c r="O614" s="284"/>
      <c r="P614" s="291"/>
      <c r="Q614" s="291"/>
      <c r="R614" s="174"/>
      <c r="S614" s="174"/>
      <c r="T614" s="174"/>
    </row>
    <row r="615" spans="1:20">
      <c r="A615" s="173">
        <v>1</v>
      </c>
      <c r="B615" s="173">
        <v>2</v>
      </c>
      <c r="C615" s="173">
        <v>3</v>
      </c>
      <c r="D615" s="160"/>
      <c r="E615" s="160"/>
      <c r="F615" s="160"/>
      <c r="G615" s="160"/>
      <c r="H615" s="160"/>
      <c r="I615" s="222"/>
      <c r="J615" s="222"/>
    </row>
    <row r="616" spans="1:20">
      <c r="A616" s="35">
        <v>1</v>
      </c>
      <c r="B616" s="183"/>
      <c r="C616" s="184"/>
      <c r="I616" s="220"/>
      <c r="J616" s="220"/>
    </row>
    <row r="617" spans="1:20" s="160" customFormat="1">
      <c r="A617" s="35"/>
      <c r="B617" s="183"/>
      <c r="C617" s="176"/>
      <c r="D617" s="149"/>
      <c r="E617" s="149"/>
      <c r="F617" s="149"/>
      <c r="G617" s="149"/>
      <c r="H617" s="149"/>
      <c r="I617" s="222"/>
      <c r="J617" s="222"/>
      <c r="K617" s="161"/>
      <c r="O617" s="283"/>
      <c r="P617" s="283"/>
      <c r="Q617" s="283"/>
    </row>
    <row r="618" spans="1:20">
      <c r="A618" s="35"/>
      <c r="B618" s="183"/>
      <c r="C618" s="176"/>
      <c r="I618" s="222"/>
      <c r="J618" s="222"/>
    </row>
    <row r="619" spans="1:20">
      <c r="A619" s="35"/>
      <c r="B619" s="183"/>
      <c r="C619" s="176"/>
      <c r="I619" s="222"/>
      <c r="J619" s="222"/>
    </row>
    <row r="620" spans="1:20">
      <c r="A620" s="35"/>
      <c r="B620" s="183"/>
      <c r="C620" s="176"/>
      <c r="I620" s="222"/>
      <c r="J620" s="222"/>
    </row>
    <row r="621" spans="1:20">
      <c r="A621" s="226"/>
      <c r="B621" s="227" t="s">
        <v>73</v>
      </c>
      <c r="C621" s="228">
        <f>SUM(C616:C620)</f>
        <v>0</v>
      </c>
      <c r="I621" s="217">
        <f>SUM(I616:I620)</f>
        <v>0</v>
      </c>
      <c r="J621" s="217">
        <f>SUM(J616:J620)</f>
        <v>0</v>
      </c>
    </row>
    <row r="623" spans="1:20">
      <c r="A623" s="2004" t="s">
        <v>510</v>
      </c>
      <c r="B623" s="2004"/>
      <c r="C623" s="2004"/>
      <c r="D623" s="2004"/>
      <c r="E623" s="2004"/>
      <c r="F623" s="2004"/>
      <c r="G623" s="2004"/>
      <c r="H623" s="2004"/>
      <c r="I623" s="2004"/>
      <c r="J623" s="2004"/>
    </row>
    <row r="624" spans="1:20">
      <c r="I624" s="1986" t="s">
        <v>545</v>
      </c>
      <c r="J624" s="1986"/>
    </row>
    <row r="625" spans="1:20" s="33" customFormat="1" ht="54">
      <c r="A625" s="35" t="s">
        <v>77</v>
      </c>
      <c r="B625" s="35" t="s">
        <v>67</v>
      </c>
      <c r="C625" s="35" t="s">
        <v>134</v>
      </c>
      <c r="D625" s="149"/>
      <c r="E625" s="149"/>
      <c r="F625" s="149"/>
      <c r="G625" s="149"/>
      <c r="H625" s="149"/>
      <c r="I625" s="215" t="s">
        <v>186</v>
      </c>
      <c r="J625" s="215" t="s">
        <v>546</v>
      </c>
      <c r="K625" s="163"/>
      <c r="L625" s="57"/>
      <c r="M625" s="57"/>
      <c r="O625" s="284"/>
      <c r="P625" s="291"/>
      <c r="Q625" s="291"/>
      <c r="R625" s="174"/>
      <c r="S625" s="174"/>
      <c r="T625" s="174"/>
    </row>
    <row r="626" spans="1:20">
      <c r="A626" s="173">
        <v>1</v>
      </c>
      <c r="B626" s="173">
        <v>2</v>
      </c>
      <c r="C626" s="173">
        <v>3</v>
      </c>
      <c r="D626" s="160"/>
      <c r="E626" s="160"/>
      <c r="F626" s="160"/>
      <c r="G626" s="160"/>
      <c r="H626" s="160"/>
      <c r="I626" s="222"/>
      <c r="J626" s="222"/>
    </row>
    <row r="627" spans="1:20">
      <c r="A627" s="35">
        <v>1</v>
      </c>
      <c r="B627" s="183"/>
      <c r="C627" s="184"/>
      <c r="I627" s="220"/>
      <c r="J627" s="220"/>
    </row>
    <row r="628" spans="1:20" s="160" customFormat="1">
      <c r="A628" s="35"/>
      <c r="B628" s="183"/>
      <c r="C628" s="176"/>
      <c r="D628" s="149"/>
      <c r="E628" s="149"/>
      <c r="F628" s="149"/>
      <c r="G628" s="149"/>
      <c r="H628" s="149"/>
      <c r="I628" s="222"/>
      <c r="J628" s="222"/>
      <c r="K628" s="161"/>
      <c r="O628" s="283"/>
      <c r="P628" s="283"/>
      <c r="Q628" s="283"/>
    </row>
    <row r="629" spans="1:20">
      <c r="A629" s="35"/>
      <c r="B629" s="183"/>
      <c r="C629" s="176"/>
      <c r="I629" s="222"/>
      <c r="J629" s="222"/>
    </row>
    <row r="630" spans="1:20">
      <c r="A630" s="35"/>
      <c r="B630" s="183"/>
      <c r="C630" s="176"/>
      <c r="I630" s="222"/>
      <c r="J630" s="222"/>
    </row>
    <row r="631" spans="1:20">
      <c r="A631" s="35"/>
      <c r="B631" s="183"/>
      <c r="C631" s="176"/>
      <c r="I631" s="222"/>
      <c r="J631" s="222"/>
    </row>
    <row r="632" spans="1:20">
      <c r="A632" s="226"/>
      <c r="B632" s="227" t="s">
        <v>73</v>
      </c>
      <c r="C632" s="228">
        <f>SUM(C627:C631)</f>
        <v>0</v>
      </c>
      <c r="I632" s="217">
        <f>SUM(I627:I631)</f>
        <v>0</v>
      </c>
      <c r="J632" s="217">
        <f>SUM(J627:J631)</f>
        <v>0</v>
      </c>
    </row>
    <row r="635" spans="1:20" ht="56.25" customHeight="1">
      <c r="A635" s="2014" t="s">
        <v>614</v>
      </c>
      <c r="B635" s="2014"/>
      <c r="C635" s="2014"/>
      <c r="D635" s="2014"/>
      <c r="E635" s="2014"/>
      <c r="F635" s="2014"/>
      <c r="G635" s="2014"/>
      <c r="H635" s="2014"/>
      <c r="I635" s="2014"/>
      <c r="J635" s="2014"/>
    </row>
    <row r="637" spans="1:20">
      <c r="A637" s="2004" t="s">
        <v>511</v>
      </c>
      <c r="B637" s="2004"/>
      <c r="C637" s="2004"/>
      <c r="D637" s="2004"/>
      <c r="E637" s="2004"/>
      <c r="F637" s="2004"/>
      <c r="G637" s="2004"/>
      <c r="H637" s="2004"/>
      <c r="I637" s="2004"/>
      <c r="J637" s="2004"/>
      <c r="K637" s="205"/>
    </row>
    <row r="638" spans="1:20">
      <c r="I638" s="1986" t="s">
        <v>545</v>
      </c>
      <c r="J638" s="1986"/>
    </row>
    <row r="639" spans="1:20" s="33" customFormat="1" ht="54">
      <c r="A639" s="35" t="s">
        <v>77</v>
      </c>
      <c r="B639" s="35" t="s">
        <v>67</v>
      </c>
      <c r="C639" s="260" t="s">
        <v>505</v>
      </c>
      <c r="D639" s="260" t="s">
        <v>506</v>
      </c>
      <c r="E639" s="260" t="s">
        <v>507</v>
      </c>
      <c r="F639" s="149"/>
      <c r="G639" s="149"/>
      <c r="H639" s="149"/>
      <c r="I639" s="215" t="s">
        <v>186</v>
      </c>
      <c r="J639" s="215" t="s">
        <v>546</v>
      </c>
      <c r="K639" s="163"/>
      <c r="L639" s="57"/>
      <c r="M639" s="57"/>
      <c r="O639" s="284"/>
      <c r="P639" s="291"/>
      <c r="Q639" s="291"/>
      <c r="R639" s="174"/>
      <c r="S639" s="174"/>
      <c r="T639" s="174"/>
    </row>
    <row r="640" spans="1:20">
      <c r="A640" s="173">
        <v>1</v>
      </c>
      <c r="B640" s="173">
        <v>2</v>
      </c>
      <c r="C640" s="195">
        <v>3</v>
      </c>
      <c r="D640" s="195">
        <v>4</v>
      </c>
      <c r="E640" s="195">
        <v>5</v>
      </c>
      <c r="F640" s="160"/>
      <c r="G640" s="160"/>
      <c r="H640" s="160"/>
      <c r="I640" s="220"/>
      <c r="J640" s="220"/>
    </row>
    <row r="641" spans="1:20">
      <c r="A641" s="35">
        <v>1</v>
      </c>
      <c r="B641" s="183"/>
      <c r="C641" s="176"/>
      <c r="D641" s="35"/>
      <c r="E641" s="176"/>
      <c r="I641" s="220"/>
      <c r="J641" s="220"/>
    </row>
    <row r="642" spans="1:20" s="160" customFormat="1">
      <c r="A642" s="35"/>
      <c r="B642" s="183"/>
      <c r="C642" s="258"/>
      <c r="D642" s="260"/>
      <c r="E642" s="258"/>
      <c r="F642" s="149"/>
      <c r="G642" s="149"/>
      <c r="H642" s="149"/>
      <c r="I642" s="220"/>
      <c r="J642" s="220"/>
      <c r="K642" s="161"/>
      <c r="O642" s="283"/>
      <c r="P642" s="283"/>
      <c r="Q642" s="283"/>
    </row>
    <row r="643" spans="1:20">
      <c r="A643" s="35"/>
      <c r="B643" s="183"/>
      <c r="C643" s="258"/>
      <c r="D643" s="260"/>
      <c r="E643" s="258"/>
      <c r="I643" s="220"/>
      <c r="J643" s="220"/>
    </row>
    <row r="644" spans="1:20">
      <c r="A644" s="226"/>
      <c r="B644" s="227" t="s">
        <v>73</v>
      </c>
      <c r="C644" s="226" t="s">
        <v>74</v>
      </c>
      <c r="D644" s="226" t="s">
        <v>74</v>
      </c>
      <c r="E644" s="228">
        <f>E641</f>
        <v>0</v>
      </c>
      <c r="I644" s="217">
        <f>SUM(I641:I643)</f>
        <v>0</v>
      </c>
      <c r="J644" s="217">
        <f>SUM(J641:J643)</f>
        <v>0</v>
      </c>
    </row>
    <row r="646" spans="1:20">
      <c r="A646" s="2004" t="s">
        <v>512</v>
      </c>
      <c r="B646" s="2004"/>
      <c r="C646" s="2004"/>
      <c r="D646" s="2004"/>
      <c r="E646" s="2004"/>
      <c r="F646" s="2004"/>
      <c r="G646" s="2004"/>
      <c r="H646" s="2004"/>
      <c r="I646" s="2004"/>
      <c r="J646" s="2004"/>
    </row>
    <row r="647" spans="1:20">
      <c r="I647" s="1986" t="s">
        <v>545</v>
      </c>
      <c r="J647" s="1986"/>
    </row>
    <row r="648" spans="1:20" s="33" customFormat="1" ht="54">
      <c r="A648" s="35" t="s">
        <v>77</v>
      </c>
      <c r="B648" s="35" t="s">
        <v>67</v>
      </c>
      <c r="C648" s="260" t="s">
        <v>505</v>
      </c>
      <c r="D648" s="260" t="s">
        <v>506</v>
      </c>
      <c r="E648" s="260" t="s">
        <v>507</v>
      </c>
      <c r="F648" s="149"/>
      <c r="G648" s="149"/>
      <c r="H648" s="149"/>
      <c r="I648" s="215" t="s">
        <v>186</v>
      </c>
      <c r="J648" s="215" t="s">
        <v>546</v>
      </c>
      <c r="K648" s="163"/>
      <c r="L648" s="57"/>
      <c r="M648" s="57"/>
      <c r="O648" s="284"/>
      <c r="P648" s="291"/>
      <c r="Q648" s="291"/>
      <c r="R648" s="174"/>
      <c r="S648" s="174"/>
      <c r="T648" s="174"/>
    </row>
    <row r="649" spans="1:20">
      <c r="A649" s="173">
        <v>1</v>
      </c>
      <c r="B649" s="173">
        <v>2</v>
      </c>
      <c r="C649" s="195">
        <v>3</v>
      </c>
      <c r="D649" s="195">
        <v>4</v>
      </c>
      <c r="E649" s="195">
        <v>5</v>
      </c>
      <c r="F649" s="160"/>
      <c r="G649" s="160"/>
      <c r="H649" s="160"/>
      <c r="I649" s="220"/>
      <c r="J649" s="220"/>
    </row>
    <row r="650" spans="1:20">
      <c r="A650" s="35">
        <v>1</v>
      </c>
      <c r="B650" s="183"/>
      <c r="C650" s="176"/>
      <c r="D650" s="35"/>
      <c r="E650" s="176"/>
      <c r="I650" s="220"/>
      <c r="J650" s="220"/>
    </row>
    <row r="651" spans="1:20" s="160" customFormat="1">
      <c r="A651" s="35"/>
      <c r="B651" s="183"/>
      <c r="C651" s="258"/>
      <c r="D651" s="260"/>
      <c r="E651" s="258"/>
      <c r="F651" s="149"/>
      <c r="G651" s="149"/>
      <c r="H651" s="149"/>
      <c r="I651" s="220"/>
      <c r="J651" s="220"/>
      <c r="K651" s="161"/>
      <c r="O651" s="283"/>
      <c r="P651" s="283"/>
      <c r="Q651" s="283"/>
    </row>
    <row r="652" spans="1:20">
      <c r="A652" s="35"/>
      <c r="B652" s="183"/>
      <c r="C652" s="258"/>
      <c r="D652" s="260"/>
      <c r="E652" s="258"/>
      <c r="I652" s="220"/>
      <c r="J652" s="220"/>
    </row>
    <row r="653" spans="1:20">
      <c r="A653" s="226"/>
      <c r="B653" s="227" t="s">
        <v>73</v>
      </c>
      <c r="C653" s="226" t="s">
        <v>74</v>
      </c>
      <c r="D653" s="226" t="s">
        <v>74</v>
      </c>
      <c r="E653" s="228">
        <f>E650</f>
        <v>0</v>
      </c>
      <c r="I653" s="217">
        <f>SUM(I650:I652)</f>
        <v>0</v>
      </c>
      <c r="J653" s="217">
        <f>SUM(J650:J652)</f>
        <v>0</v>
      </c>
    </row>
    <row r="656" spans="1:20" ht="54" customHeight="1">
      <c r="A656" s="2014" t="s">
        <v>613</v>
      </c>
      <c r="B656" s="2014"/>
      <c r="C656" s="2014"/>
      <c r="D656" s="2014"/>
      <c r="E656" s="2014"/>
      <c r="F656" s="2014"/>
      <c r="G656" s="2014"/>
      <c r="H656" s="2014"/>
      <c r="I656" s="2014"/>
      <c r="J656" s="2014"/>
    </row>
    <row r="658" spans="1:17">
      <c r="A658" s="2017" t="s">
        <v>513</v>
      </c>
      <c r="B658" s="2017"/>
      <c r="C658" s="2017"/>
      <c r="D658" s="2017"/>
      <c r="E658" s="2017"/>
      <c r="F658" s="2017"/>
      <c r="G658" s="2017"/>
      <c r="H658" s="2017"/>
      <c r="I658" s="2017"/>
      <c r="J658" s="2017"/>
      <c r="K658" s="205"/>
    </row>
    <row r="659" spans="1:17">
      <c r="A659" s="53"/>
      <c r="B659" s="32"/>
      <c r="C659" s="38"/>
      <c r="D659" s="38"/>
      <c r="E659" s="38"/>
      <c r="F659" s="38"/>
      <c r="I659" s="1986" t="s">
        <v>545</v>
      </c>
      <c r="J659" s="1986"/>
    </row>
    <row r="660" spans="1:17" ht="54">
      <c r="A660" s="260" t="s">
        <v>77</v>
      </c>
      <c r="B660" s="260" t="s">
        <v>67</v>
      </c>
      <c r="C660" s="260" t="s">
        <v>124</v>
      </c>
      <c r="D660" s="260" t="s">
        <v>125</v>
      </c>
      <c r="E660" s="260" t="s">
        <v>126</v>
      </c>
      <c r="I660" s="215" t="s">
        <v>186</v>
      </c>
      <c r="J660" s="215" t="s">
        <v>546</v>
      </c>
      <c r="K660" s="209"/>
    </row>
    <row r="661" spans="1:17">
      <c r="A661" s="195">
        <v>1</v>
      </c>
      <c r="B661" s="195">
        <v>2</v>
      </c>
      <c r="C661" s="195">
        <v>3</v>
      </c>
      <c r="D661" s="195">
        <v>4</v>
      </c>
      <c r="E661" s="195">
        <v>5</v>
      </c>
      <c r="F661" s="160"/>
      <c r="G661" s="160"/>
      <c r="H661" s="160"/>
      <c r="I661" s="220"/>
      <c r="J661" s="220"/>
    </row>
    <row r="662" spans="1:17">
      <c r="A662" s="264"/>
      <c r="B662" s="47"/>
      <c r="C662" s="260"/>
      <c r="D662" s="34"/>
      <c r="E662" s="258"/>
      <c r="I662" s="220"/>
      <c r="J662" s="220"/>
    </row>
    <row r="663" spans="1:17" s="160" customFormat="1">
      <c r="A663" s="260"/>
      <c r="B663" s="31"/>
      <c r="C663" s="260"/>
      <c r="D663" s="34"/>
      <c r="E663" s="258"/>
      <c r="F663" s="149"/>
      <c r="G663" s="149"/>
      <c r="H663" s="149"/>
      <c r="I663" s="220"/>
      <c r="J663" s="220"/>
      <c r="K663" s="161"/>
      <c r="O663" s="283"/>
      <c r="P663" s="283"/>
      <c r="Q663" s="283"/>
    </row>
    <row r="664" spans="1:17">
      <c r="A664" s="260"/>
      <c r="B664" s="31"/>
      <c r="C664" s="260"/>
      <c r="D664" s="34"/>
      <c r="E664" s="258"/>
      <c r="I664" s="220"/>
      <c r="J664" s="220"/>
    </row>
    <row r="665" spans="1:17">
      <c r="A665" s="226"/>
      <c r="B665" s="227" t="s">
        <v>73</v>
      </c>
      <c r="C665" s="226" t="s">
        <v>74</v>
      </c>
      <c r="D665" s="226" t="s">
        <v>74</v>
      </c>
      <c r="E665" s="228">
        <f>SUM(E662:E664)</f>
        <v>0</v>
      </c>
      <c r="I665" s="217">
        <f>SUM(I662:I664)</f>
        <v>0</v>
      </c>
      <c r="J665" s="217">
        <f>SUM(J662:J664)</f>
        <v>0</v>
      </c>
    </row>
    <row r="666" spans="1:17">
      <c r="A666" s="51"/>
      <c r="B666" s="52"/>
      <c r="C666" s="51"/>
      <c r="D666" s="51"/>
      <c r="E666" s="51"/>
      <c r="F666" s="51"/>
    </row>
    <row r="667" spans="1:17">
      <c r="A667" s="2016" t="s">
        <v>491</v>
      </c>
      <c r="B667" s="2016"/>
      <c r="C667" s="2016"/>
      <c r="D667" s="2016"/>
      <c r="E667" s="2016"/>
      <c r="F667" s="2016"/>
      <c r="G667" s="2016"/>
      <c r="H667" s="2016"/>
      <c r="I667" s="2016"/>
      <c r="J667" s="2016"/>
    </row>
    <row r="668" spans="1:17">
      <c r="A668" s="51"/>
      <c r="B668" s="32"/>
      <c r="C668" s="38"/>
      <c r="D668" s="38"/>
      <c r="E668" s="38"/>
      <c r="F668" s="38"/>
      <c r="I668" s="1986" t="s">
        <v>545</v>
      </c>
      <c r="J668" s="1986"/>
    </row>
    <row r="669" spans="1:17" ht="54">
      <c r="A669" s="260" t="s">
        <v>77</v>
      </c>
      <c r="B669" s="260" t="s">
        <v>67</v>
      </c>
      <c r="C669" s="260" t="s">
        <v>127</v>
      </c>
      <c r="D669" s="260" t="s">
        <v>490</v>
      </c>
      <c r="F669" s="38"/>
      <c r="I669" s="215" t="s">
        <v>186</v>
      </c>
      <c r="J669" s="215" t="s">
        <v>546</v>
      </c>
      <c r="K669" s="210"/>
    </row>
    <row r="670" spans="1:17">
      <c r="A670" s="195">
        <v>1</v>
      </c>
      <c r="B670" s="195">
        <v>2</v>
      </c>
      <c r="C670" s="195">
        <v>3</v>
      </c>
      <c r="D670" s="195">
        <v>4</v>
      </c>
      <c r="E670" s="160"/>
      <c r="F670" s="14"/>
      <c r="G670" s="160"/>
      <c r="H670" s="160"/>
      <c r="I670" s="220"/>
      <c r="J670" s="220"/>
    </row>
    <row r="671" spans="1:17">
      <c r="A671" s="260"/>
      <c r="B671" s="47"/>
      <c r="C671" s="34"/>
      <c r="D671" s="258"/>
      <c r="F671" s="38"/>
      <c r="I671" s="220"/>
      <c r="J671" s="220"/>
    </row>
    <row r="672" spans="1:17" s="160" customFormat="1">
      <c r="A672" s="260"/>
      <c r="B672" s="31"/>
      <c r="C672" s="34"/>
      <c r="D672" s="258"/>
      <c r="E672" s="149"/>
      <c r="F672" s="38"/>
      <c r="G672" s="149"/>
      <c r="H672" s="149"/>
      <c r="I672" s="220"/>
      <c r="J672" s="220"/>
      <c r="K672" s="161"/>
      <c r="O672" s="283"/>
      <c r="P672" s="283"/>
      <c r="Q672" s="283"/>
    </row>
    <row r="673" spans="1:17">
      <c r="A673" s="260"/>
      <c r="B673" s="31"/>
      <c r="C673" s="34"/>
      <c r="D673" s="258"/>
      <c r="F673" s="38"/>
      <c r="I673" s="220"/>
      <c r="J673" s="220"/>
    </row>
    <row r="674" spans="1:17">
      <c r="A674" s="226"/>
      <c r="B674" s="227" t="s">
        <v>73</v>
      </c>
      <c r="C674" s="226" t="s">
        <v>74</v>
      </c>
      <c r="D674" s="228">
        <f>SUM(D671:D673)</f>
        <v>0</v>
      </c>
      <c r="F674" s="38"/>
      <c r="I674" s="217">
        <f>SUM(I671:I673)</f>
        <v>0</v>
      </c>
      <c r="J674" s="217">
        <f>SUM(J671:J673)</f>
        <v>0</v>
      </c>
    </row>
    <row r="675" spans="1:17">
      <c r="A675" s="51"/>
      <c r="B675" s="52"/>
      <c r="C675" s="51"/>
      <c r="D675" s="51"/>
      <c r="E675" s="51"/>
      <c r="F675" s="51"/>
    </row>
    <row r="676" spans="1:17">
      <c r="A676" s="2016" t="s">
        <v>514</v>
      </c>
      <c r="B676" s="2016"/>
      <c r="C676" s="2016"/>
      <c r="D676" s="2016"/>
      <c r="E676" s="2016"/>
      <c r="F676" s="2016"/>
      <c r="G676" s="2016"/>
      <c r="H676" s="2016"/>
      <c r="I676" s="2016"/>
      <c r="J676" s="2016"/>
    </row>
    <row r="677" spans="1:17">
      <c r="A677" s="51"/>
      <c r="B677" s="32"/>
      <c r="C677" s="38"/>
      <c r="D677" s="38"/>
      <c r="E677" s="38"/>
      <c r="F677" s="38"/>
      <c r="I677" s="1986" t="s">
        <v>545</v>
      </c>
      <c r="J677" s="1986"/>
    </row>
    <row r="678" spans="1:17" ht="54">
      <c r="A678" s="260" t="s">
        <v>77</v>
      </c>
      <c r="B678" s="260" t="s">
        <v>67</v>
      </c>
      <c r="C678" s="260" t="s">
        <v>127</v>
      </c>
      <c r="D678" s="260" t="s">
        <v>490</v>
      </c>
      <c r="F678" s="38"/>
      <c r="I678" s="215" t="s">
        <v>186</v>
      </c>
      <c r="J678" s="215" t="s">
        <v>546</v>
      </c>
      <c r="K678" s="210"/>
    </row>
    <row r="679" spans="1:17">
      <c r="A679" s="195">
        <v>1</v>
      </c>
      <c r="B679" s="195">
        <v>2</v>
      </c>
      <c r="C679" s="195">
        <v>3</v>
      </c>
      <c r="D679" s="195">
        <v>4</v>
      </c>
      <c r="E679" s="160"/>
      <c r="F679" s="14"/>
      <c r="G679" s="160"/>
      <c r="H679" s="160"/>
      <c r="I679" s="220"/>
      <c r="J679" s="220"/>
    </row>
    <row r="680" spans="1:17">
      <c r="A680" s="260"/>
      <c r="B680" s="47"/>
      <c r="C680" s="34"/>
      <c r="D680" s="258"/>
      <c r="F680" s="38"/>
      <c r="I680" s="220"/>
      <c r="J680" s="220"/>
    </row>
    <row r="681" spans="1:17" s="160" customFormat="1">
      <c r="A681" s="260"/>
      <c r="B681" s="31"/>
      <c r="C681" s="34"/>
      <c r="D681" s="258"/>
      <c r="E681" s="149"/>
      <c r="F681" s="38"/>
      <c r="G681" s="149"/>
      <c r="H681" s="149"/>
      <c r="I681" s="220"/>
      <c r="J681" s="220"/>
      <c r="K681" s="161"/>
      <c r="O681" s="283"/>
      <c r="P681" s="283"/>
      <c r="Q681" s="283"/>
    </row>
    <row r="682" spans="1:17">
      <c r="A682" s="260"/>
      <c r="B682" s="31"/>
      <c r="C682" s="34"/>
      <c r="D682" s="258"/>
      <c r="F682" s="38"/>
      <c r="I682" s="220"/>
      <c r="J682" s="220"/>
    </row>
    <row r="683" spans="1:17">
      <c r="A683" s="226"/>
      <c r="B683" s="227" t="s">
        <v>73</v>
      </c>
      <c r="C683" s="226" t="s">
        <v>74</v>
      </c>
      <c r="D683" s="228">
        <f>SUM(D680:D682)</f>
        <v>0</v>
      </c>
      <c r="F683" s="38"/>
      <c r="I683" s="217">
        <f>SUM(I680:I682)</f>
        <v>0</v>
      </c>
      <c r="J683" s="217">
        <f>SUM(J680:J682)</f>
        <v>0</v>
      </c>
    </row>
    <row r="684" spans="1:17">
      <c r="A684" s="51"/>
      <c r="B684" s="52"/>
      <c r="C684" s="51"/>
      <c r="D684" s="51"/>
      <c r="E684" s="51"/>
      <c r="F684" s="51"/>
    </row>
    <row r="685" spans="1:17">
      <c r="A685" s="2004" t="s">
        <v>542</v>
      </c>
      <c r="B685" s="2004"/>
      <c r="C685" s="2004"/>
      <c r="D685" s="2004"/>
      <c r="E685" s="2004"/>
      <c r="F685" s="2004"/>
      <c r="G685" s="2004"/>
      <c r="H685" s="2004"/>
      <c r="I685" s="2004"/>
      <c r="J685" s="2004"/>
    </row>
    <row r="686" spans="1:17">
      <c r="A686" s="2012"/>
      <c r="B686" s="2012"/>
      <c r="C686" s="2012"/>
      <c r="D686" s="2012"/>
      <c r="E686" s="2012"/>
      <c r="F686" s="2012"/>
      <c r="I686" s="1986" t="s">
        <v>545</v>
      </c>
      <c r="J686" s="1986"/>
    </row>
    <row r="687" spans="1:17" ht="54">
      <c r="A687" s="260" t="s">
        <v>77</v>
      </c>
      <c r="B687" s="260" t="s">
        <v>67</v>
      </c>
      <c r="C687" s="260" t="s">
        <v>131</v>
      </c>
      <c r="D687" s="260" t="s">
        <v>80</v>
      </c>
      <c r="E687" s="260" t="s">
        <v>132</v>
      </c>
      <c r="F687" s="260" t="s">
        <v>33</v>
      </c>
      <c r="I687" s="215" t="s">
        <v>186</v>
      </c>
      <c r="J687" s="215" t="s">
        <v>546</v>
      </c>
      <c r="K687" s="163"/>
    </row>
    <row r="688" spans="1:17">
      <c r="A688" s="195">
        <v>1</v>
      </c>
      <c r="B688" s="195">
        <v>2</v>
      </c>
      <c r="C688" s="195">
        <v>3</v>
      </c>
      <c r="D688" s="195">
        <v>4</v>
      </c>
      <c r="E688" s="195">
        <v>5</v>
      </c>
      <c r="F688" s="195">
        <v>6</v>
      </c>
      <c r="G688" s="160"/>
      <c r="H688" s="160"/>
      <c r="I688" s="220"/>
      <c r="J688" s="220"/>
    </row>
    <row r="689" spans="1:17">
      <c r="A689" s="260">
        <v>1</v>
      </c>
      <c r="B689" s="31"/>
      <c r="C689" s="260"/>
      <c r="D689" s="260"/>
      <c r="E689" s="258" t="e">
        <f>F689/D689</f>
        <v>#DIV/0!</v>
      </c>
      <c r="F689" s="258"/>
      <c r="I689" s="220"/>
      <c r="J689" s="220"/>
    </row>
    <row r="690" spans="1:17" s="160" customFormat="1">
      <c r="A690" s="260">
        <v>2</v>
      </c>
      <c r="B690" s="31"/>
      <c r="C690" s="35"/>
      <c r="D690" s="35"/>
      <c r="E690" s="258" t="e">
        <f t="shared" ref="E690:E691" si="13">F690/D690</f>
        <v>#DIV/0!</v>
      </c>
      <c r="F690" s="258"/>
      <c r="G690" s="149"/>
      <c r="H690" s="149"/>
      <c r="I690" s="220"/>
      <c r="J690" s="220"/>
      <c r="K690" s="161"/>
      <c r="O690" s="283"/>
      <c r="P690" s="283"/>
      <c r="Q690" s="283"/>
    </row>
    <row r="691" spans="1:17">
      <c r="A691" s="260">
        <v>3</v>
      </c>
      <c r="B691" s="31"/>
      <c r="C691" s="260"/>
      <c r="D691" s="260"/>
      <c r="E691" s="258" t="e">
        <f t="shared" si="13"/>
        <v>#DIV/0!</v>
      </c>
      <c r="F691" s="258"/>
      <c r="I691" s="220"/>
      <c r="J691" s="220"/>
    </row>
    <row r="692" spans="1:17">
      <c r="A692" s="226"/>
      <c r="B692" s="227" t="s">
        <v>73</v>
      </c>
      <c r="C692" s="226" t="s">
        <v>74</v>
      </c>
      <c r="D692" s="226" t="s">
        <v>74</v>
      </c>
      <c r="E692" s="226" t="s">
        <v>74</v>
      </c>
      <c r="F692" s="228">
        <f>F691+F690+F689</f>
        <v>0</v>
      </c>
      <c r="I692" s="217">
        <f>SUM(I689:I691)</f>
        <v>0</v>
      </c>
      <c r="J692" s="217">
        <f>SUM(J689:J691)</f>
        <v>0</v>
      </c>
    </row>
    <row r="693" spans="1:17">
      <c r="A693" s="51"/>
      <c r="B693" s="52"/>
      <c r="C693" s="51"/>
      <c r="D693" s="51"/>
      <c r="E693" s="51"/>
      <c r="F693" s="51"/>
    </row>
    <row r="694" spans="1:17">
      <c r="A694" s="51"/>
      <c r="B694" s="52"/>
      <c r="C694" s="51"/>
      <c r="D694" s="51"/>
      <c r="E694" s="51"/>
      <c r="F694" s="51"/>
    </row>
    <row r="695" spans="1:17" ht="30.75" customHeight="1">
      <c r="A695" s="2014" t="s">
        <v>612</v>
      </c>
      <c r="B695" s="2014"/>
      <c r="C695" s="2014"/>
      <c r="D695" s="2014"/>
      <c r="E695" s="2014"/>
      <c r="F695" s="2014"/>
      <c r="G695" s="2014"/>
      <c r="H695" s="2014"/>
      <c r="I695" s="2014"/>
      <c r="J695" s="2014"/>
    </row>
    <row r="696" spans="1:17">
      <c r="A696" s="51"/>
      <c r="B696" s="52"/>
      <c r="C696" s="51"/>
      <c r="D696" s="51"/>
      <c r="E696" s="51"/>
      <c r="F696" s="51"/>
    </row>
    <row r="697" spans="1:17">
      <c r="A697" s="2009" t="s">
        <v>515</v>
      </c>
      <c r="B697" s="2009"/>
      <c r="C697" s="2009"/>
      <c r="D697" s="2009"/>
      <c r="E697" s="2009"/>
      <c r="F697" s="2009"/>
      <c r="G697" s="2009"/>
      <c r="H697" s="2009"/>
      <c r="I697" s="2009"/>
      <c r="J697" s="2009"/>
      <c r="K697" s="205"/>
    </row>
    <row r="698" spans="1:17">
      <c r="A698" s="259"/>
      <c r="B698" s="55"/>
      <c r="C698" s="259"/>
      <c r="D698" s="259"/>
      <c r="E698" s="259"/>
      <c r="F698" s="259"/>
      <c r="I698" s="1986" t="s">
        <v>545</v>
      </c>
      <c r="J698" s="1986"/>
    </row>
    <row r="699" spans="1:17" ht="54">
      <c r="A699" s="260" t="s">
        <v>77</v>
      </c>
      <c r="B699" s="260" t="s">
        <v>67</v>
      </c>
      <c r="C699" s="260" t="s">
        <v>118</v>
      </c>
      <c r="D699" s="260" t="s">
        <v>112</v>
      </c>
      <c r="E699" s="260" t="s">
        <v>113</v>
      </c>
      <c r="F699" s="260" t="s">
        <v>532</v>
      </c>
      <c r="I699" s="215" t="s">
        <v>186</v>
      </c>
      <c r="J699" s="215" t="s">
        <v>546</v>
      </c>
      <c r="K699" s="204"/>
    </row>
    <row r="700" spans="1:17">
      <c r="A700" s="195">
        <v>1</v>
      </c>
      <c r="B700" s="195">
        <v>2</v>
      </c>
      <c r="C700" s="195">
        <v>3</v>
      </c>
      <c r="D700" s="195">
        <v>4</v>
      </c>
      <c r="E700" s="195">
        <v>5</v>
      </c>
      <c r="F700" s="195">
        <v>6</v>
      </c>
      <c r="G700" s="160"/>
      <c r="H700" s="160"/>
      <c r="I700" s="220"/>
      <c r="J700" s="220"/>
    </row>
    <row r="701" spans="1:17">
      <c r="A701" s="260">
        <v>1</v>
      </c>
      <c r="B701" s="31" t="s">
        <v>114</v>
      </c>
      <c r="C701" s="260"/>
      <c r="D701" s="260"/>
      <c r="E701" s="258" t="e">
        <f>F701/D701/C701</f>
        <v>#DIV/0!</v>
      </c>
      <c r="F701" s="258"/>
      <c r="I701" s="220"/>
      <c r="J701" s="220"/>
    </row>
    <row r="702" spans="1:17" s="160" customFormat="1" ht="68.400000000000006">
      <c r="A702" s="260">
        <v>2</v>
      </c>
      <c r="B702" s="31" t="s">
        <v>115</v>
      </c>
      <c r="C702" s="260"/>
      <c r="D702" s="260"/>
      <c r="E702" s="258" t="e">
        <f t="shared" ref="E702:E706" si="14">F702/D702/C702</f>
        <v>#DIV/0!</v>
      </c>
      <c r="F702" s="258"/>
      <c r="G702" s="149"/>
      <c r="H702" s="149"/>
      <c r="I702" s="220"/>
      <c r="J702" s="220"/>
      <c r="K702" s="161"/>
      <c r="O702" s="283"/>
      <c r="P702" s="283"/>
      <c r="Q702" s="283"/>
    </row>
    <row r="703" spans="1:17" ht="45.6">
      <c r="A703" s="260">
        <v>3</v>
      </c>
      <c r="B703" s="31" t="s">
        <v>116</v>
      </c>
      <c r="C703" s="260"/>
      <c r="D703" s="260"/>
      <c r="E703" s="258" t="e">
        <f t="shared" si="14"/>
        <v>#DIV/0!</v>
      </c>
      <c r="F703" s="258"/>
      <c r="I703" s="220"/>
      <c r="J703" s="220"/>
    </row>
    <row r="704" spans="1:17">
      <c r="A704" s="260">
        <v>4</v>
      </c>
      <c r="B704" s="31" t="s">
        <v>117</v>
      </c>
      <c r="C704" s="260"/>
      <c r="D704" s="260"/>
      <c r="E704" s="258" t="e">
        <f t="shared" si="14"/>
        <v>#DIV/0!</v>
      </c>
      <c r="F704" s="258"/>
      <c r="I704" s="222"/>
      <c r="J704" s="222"/>
    </row>
    <row r="705" spans="1:17" ht="91.2">
      <c r="A705" s="260">
        <v>5</v>
      </c>
      <c r="B705" s="31" t="s">
        <v>143</v>
      </c>
      <c r="C705" s="260"/>
      <c r="D705" s="260"/>
      <c r="E705" s="258" t="e">
        <f t="shared" si="14"/>
        <v>#DIV/0!</v>
      </c>
      <c r="F705" s="258"/>
      <c r="I705" s="220"/>
      <c r="J705" s="220"/>
    </row>
    <row r="706" spans="1:17">
      <c r="A706" s="260">
        <v>6</v>
      </c>
      <c r="B706" s="31" t="s">
        <v>144</v>
      </c>
      <c r="C706" s="260"/>
      <c r="D706" s="260"/>
      <c r="E706" s="258" t="e">
        <f t="shared" si="14"/>
        <v>#DIV/0!</v>
      </c>
      <c r="F706" s="258"/>
      <c r="I706" s="220"/>
      <c r="J706" s="220"/>
    </row>
    <row r="707" spans="1:17">
      <c r="A707" s="226"/>
      <c r="B707" s="227" t="s">
        <v>73</v>
      </c>
      <c r="C707" s="226" t="s">
        <v>74</v>
      </c>
      <c r="D707" s="226" t="s">
        <v>74</v>
      </c>
      <c r="E707" s="226" t="s">
        <v>74</v>
      </c>
      <c r="F707" s="228">
        <f>F706+F705+F704+F703+F702+F701</f>
        <v>0</v>
      </c>
      <c r="I707" s="217">
        <f>SUM(I701:I706)</f>
        <v>0</v>
      </c>
      <c r="J707" s="217">
        <f>SUM(J701:J706)</f>
        <v>0</v>
      </c>
    </row>
    <row r="708" spans="1:17">
      <c r="A708" s="38"/>
      <c r="B708" s="32"/>
      <c r="C708" s="38"/>
      <c r="D708" s="38"/>
      <c r="E708" s="38"/>
      <c r="F708" s="38"/>
    </row>
    <row r="709" spans="1:17">
      <c r="A709" s="2009" t="s">
        <v>516</v>
      </c>
      <c r="B709" s="2009"/>
      <c r="C709" s="2009"/>
      <c r="D709" s="2009"/>
      <c r="E709" s="2009"/>
      <c r="F709" s="2009"/>
      <c r="G709" s="2009"/>
      <c r="H709" s="2009"/>
      <c r="I709" s="2009"/>
      <c r="J709" s="2009"/>
    </row>
    <row r="710" spans="1:17">
      <c r="A710" s="256"/>
      <c r="B710" s="45"/>
      <c r="C710" s="256"/>
      <c r="D710" s="256"/>
      <c r="E710" s="256"/>
      <c r="F710" s="38"/>
      <c r="I710" s="1986" t="s">
        <v>545</v>
      </c>
      <c r="J710" s="1986"/>
    </row>
    <row r="711" spans="1:17" ht="54">
      <c r="A711" s="260" t="s">
        <v>77</v>
      </c>
      <c r="B711" s="260" t="s">
        <v>67</v>
      </c>
      <c r="C711" s="260" t="s">
        <v>119</v>
      </c>
      <c r="D711" s="260" t="s">
        <v>518</v>
      </c>
      <c r="E711" s="262" t="s">
        <v>166</v>
      </c>
      <c r="F711" s="260" t="s">
        <v>517</v>
      </c>
      <c r="I711" s="215" t="s">
        <v>186</v>
      </c>
      <c r="J711" s="215" t="s">
        <v>546</v>
      </c>
      <c r="K711" s="204"/>
    </row>
    <row r="712" spans="1:17">
      <c r="A712" s="195">
        <v>1</v>
      </c>
      <c r="B712" s="195">
        <v>2</v>
      </c>
      <c r="C712" s="195">
        <v>3</v>
      </c>
      <c r="D712" s="195">
        <v>4</v>
      </c>
      <c r="E712" s="14">
        <v>5</v>
      </c>
      <c r="F712" s="195">
        <v>6</v>
      </c>
      <c r="G712" s="160"/>
      <c r="H712" s="160"/>
      <c r="I712" s="214"/>
      <c r="J712" s="214"/>
    </row>
    <row r="713" spans="1:17" ht="45.6">
      <c r="A713" s="260">
        <v>1</v>
      </c>
      <c r="B713" s="31" t="s">
        <v>140</v>
      </c>
      <c r="C713" s="260"/>
      <c r="D713" s="258" t="e">
        <f>F713/C713</f>
        <v>#DIV/0!</v>
      </c>
      <c r="E713" s="262" t="s">
        <v>43</v>
      </c>
      <c r="F713" s="258"/>
      <c r="I713" s="220"/>
      <c r="J713" s="220"/>
    </row>
    <row r="714" spans="1:17" s="160" customFormat="1" ht="45.6">
      <c r="A714" s="260">
        <v>2</v>
      </c>
      <c r="B714" s="31" t="s">
        <v>629</v>
      </c>
      <c r="C714" s="260" t="s">
        <v>43</v>
      </c>
      <c r="D714" s="258"/>
      <c r="E714" s="262" t="e">
        <f>F714/D714</f>
        <v>#DIV/0!</v>
      </c>
      <c r="F714" s="258"/>
      <c r="G714" s="149"/>
      <c r="H714" s="149"/>
      <c r="I714" s="220"/>
      <c r="J714" s="220"/>
      <c r="K714" s="161"/>
      <c r="O714" s="283"/>
      <c r="P714" s="283"/>
      <c r="Q714" s="283"/>
    </row>
    <row r="715" spans="1:17">
      <c r="A715" s="226"/>
      <c r="B715" s="227" t="s">
        <v>73</v>
      </c>
      <c r="C715" s="226" t="s">
        <v>43</v>
      </c>
      <c r="D715" s="226" t="s">
        <v>43</v>
      </c>
      <c r="E715" s="226" t="s">
        <v>43</v>
      </c>
      <c r="F715" s="228">
        <f>F713+F714</f>
        <v>0</v>
      </c>
      <c r="I715" s="213">
        <f>SUM(I713:I714)</f>
        <v>0</v>
      </c>
      <c r="J715" s="213">
        <f>SUM(J713:J714)</f>
        <v>0</v>
      </c>
    </row>
    <row r="716" spans="1:17">
      <c r="A716" s="38"/>
      <c r="B716" s="32"/>
      <c r="C716" s="38"/>
      <c r="D716" s="38"/>
      <c r="E716" s="38"/>
      <c r="F716" s="38"/>
    </row>
    <row r="717" spans="1:17">
      <c r="A717" s="2004" t="s">
        <v>519</v>
      </c>
      <c r="B717" s="2004"/>
      <c r="C717" s="2004"/>
      <c r="D717" s="2004"/>
      <c r="E717" s="2004"/>
      <c r="F717" s="2004"/>
      <c r="G717" s="2004"/>
      <c r="H717" s="2004"/>
      <c r="I717" s="2004"/>
      <c r="J717" s="2004"/>
    </row>
    <row r="718" spans="1:17">
      <c r="A718" s="265"/>
      <c r="B718" s="265"/>
      <c r="C718" s="265"/>
      <c r="D718" s="265"/>
      <c r="E718" s="265"/>
      <c r="F718" s="265"/>
      <c r="G718" s="265"/>
      <c r="H718" s="265"/>
      <c r="I718" s="1986" t="s">
        <v>545</v>
      </c>
      <c r="J718" s="1986"/>
    </row>
    <row r="719" spans="1:17" s="38" customFormat="1" ht="54">
      <c r="A719" s="260" t="s">
        <v>77</v>
      </c>
      <c r="B719" s="260" t="s">
        <v>0</v>
      </c>
      <c r="C719" s="260" t="s">
        <v>122</v>
      </c>
      <c r="D719" s="260" t="s">
        <v>120</v>
      </c>
      <c r="E719" s="260" t="s">
        <v>123</v>
      </c>
      <c r="F719" s="260" t="s">
        <v>33</v>
      </c>
      <c r="I719" s="215" t="s">
        <v>186</v>
      </c>
      <c r="J719" s="215" t="s">
        <v>546</v>
      </c>
      <c r="K719" s="163"/>
      <c r="O719" s="41"/>
      <c r="P719" s="41"/>
      <c r="Q719" s="41"/>
    </row>
    <row r="720" spans="1:17" s="38" customFormat="1">
      <c r="A720" s="195">
        <v>1</v>
      </c>
      <c r="B720" s="195">
        <v>2</v>
      </c>
      <c r="C720" s="195">
        <v>4</v>
      </c>
      <c r="D720" s="195">
        <v>5</v>
      </c>
      <c r="E720" s="195">
        <v>6</v>
      </c>
      <c r="F720" s="195">
        <v>7</v>
      </c>
      <c r="G720" s="14"/>
      <c r="H720" s="14"/>
      <c r="I720" s="217"/>
      <c r="J720" s="217"/>
      <c r="K720" s="40"/>
      <c r="O720" s="41"/>
      <c r="P720" s="41"/>
      <c r="Q720" s="41"/>
    </row>
    <row r="721" spans="1:17" s="38" customFormat="1">
      <c r="A721" s="260">
        <v>1</v>
      </c>
      <c r="B721" s="31" t="s">
        <v>145</v>
      </c>
      <c r="C721" s="258" t="e">
        <f>F721/D721</f>
        <v>#DIV/0!</v>
      </c>
      <c r="D721" s="258"/>
      <c r="E721" s="258"/>
      <c r="F721" s="258"/>
      <c r="I721" s="220"/>
      <c r="J721" s="220"/>
      <c r="K721" s="40"/>
      <c r="O721" s="41"/>
      <c r="P721" s="41"/>
      <c r="Q721" s="41"/>
    </row>
    <row r="722" spans="1:17" s="14" customFormat="1">
      <c r="A722" s="260">
        <v>2</v>
      </c>
      <c r="B722" s="31" t="s">
        <v>121</v>
      </c>
      <c r="C722" s="258" t="e">
        <f t="shared" ref="C722:C725" si="15">F722/D722</f>
        <v>#DIV/0!</v>
      </c>
      <c r="D722" s="258"/>
      <c r="E722" s="258"/>
      <c r="F722" s="258"/>
      <c r="G722" s="38"/>
      <c r="H722" s="38"/>
      <c r="I722" s="220"/>
      <c r="J722" s="220"/>
      <c r="K722" s="186"/>
      <c r="O722" s="286"/>
      <c r="P722" s="286"/>
      <c r="Q722" s="286"/>
    </row>
    <row r="723" spans="1:17" s="38" customFormat="1">
      <c r="A723" s="260">
        <v>3</v>
      </c>
      <c r="B723" s="31" t="s">
        <v>146</v>
      </c>
      <c r="C723" s="258" t="e">
        <f t="shared" si="15"/>
        <v>#DIV/0!</v>
      </c>
      <c r="D723" s="258"/>
      <c r="E723" s="258"/>
      <c r="F723" s="258"/>
      <c r="I723" s="220"/>
      <c r="J723" s="220"/>
      <c r="K723" s="40"/>
      <c r="O723" s="41"/>
      <c r="P723" s="41"/>
      <c r="Q723" s="41"/>
    </row>
    <row r="724" spans="1:17" s="38" customFormat="1">
      <c r="A724" s="260">
        <v>4</v>
      </c>
      <c r="B724" s="31" t="s">
        <v>147</v>
      </c>
      <c r="C724" s="258" t="e">
        <f t="shared" si="15"/>
        <v>#DIV/0!</v>
      </c>
      <c r="D724" s="258"/>
      <c r="E724" s="258"/>
      <c r="F724" s="258"/>
      <c r="I724" s="220"/>
      <c r="J724" s="220"/>
      <c r="K724" s="40"/>
      <c r="O724" s="41"/>
      <c r="P724" s="41"/>
      <c r="Q724" s="41"/>
    </row>
    <row r="725" spans="1:17" s="38" customFormat="1">
      <c r="A725" s="260">
        <v>5</v>
      </c>
      <c r="B725" s="31" t="s">
        <v>623</v>
      </c>
      <c r="C725" s="258" t="e">
        <f t="shared" si="15"/>
        <v>#DIV/0!</v>
      </c>
      <c r="D725" s="258"/>
      <c r="E725" s="258"/>
      <c r="F725" s="258"/>
      <c r="I725" s="220"/>
      <c r="J725" s="220"/>
      <c r="K725" s="40"/>
      <c r="O725" s="41"/>
      <c r="P725" s="41"/>
      <c r="Q725" s="41"/>
    </row>
    <row r="726" spans="1:17" s="38" customFormat="1">
      <c r="A726" s="226"/>
      <c r="B726" s="227" t="s">
        <v>73</v>
      </c>
      <c r="C726" s="226" t="s">
        <v>74</v>
      </c>
      <c r="D726" s="226" t="s">
        <v>74</v>
      </c>
      <c r="E726" s="226" t="s">
        <v>74</v>
      </c>
      <c r="F726" s="228">
        <f>SUM(F721:F725)</f>
        <v>0</v>
      </c>
      <c r="I726" s="217">
        <f>SUM(I721:I725)</f>
        <v>0</v>
      </c>
      <c r="J726" s="217">
        <f>SUM(J721:J725)</f>
        <v>0</v>
      </c>
      <c r="K726" s="40"/>
      <c r="O726" s="41"/>
      <c r="P726" s="41"/>
      <c r="Q726" s="41"/>
    </row>
    <row r="727" spans="1:17" s="38" customFormat="1">
      <c r="B727" s="32"/>
      <c r="G727" s="149"/>
      <c r="H727" s="149"/>
      <c r="I727" s="149"/>
      <c r="J727" s="149"/>
      <c r="K727" s="40"/>
      <c r="O727" s="41"/>
      <c r="P727" s="41"/>
      <c r="Q727" s="41"/>
    </row>
    <row r="728" spans="1:17" s="38" customFormat="1">
      <c r="A728" s="2017" t="s">
        <v>513</v>
      </c>
      <c r="B728" s="2017"/>
      <c r="C728" s="2017"/>
      <c r="D728" s="2017"/>
      <c r="E728" s="2017"/>
      <c r="F728" s="2017"/>
      <c r="G728" s="2017"/>
      <c r="H728" s="2017"/>
      <c r="I728" s="2017"/>
      <c r="J728" s="2017"/>
      <c r="K728" s="40"/>
      <c r="O728" s="41"/>
      <c r="P728" s="41"/>
      <c r="Q728" s="41"/>
    </row>
    <row r="729" spans="1:17">
      <c r="A729" s="53"/>
      <c r="B729" s="32"/>
      <c r="C729" s="38"/>
      <c r="D729" s="38"/>
      <c r="E729" s="38"/>
      <c r="F729" s="38"/>
      <c r="I729" s="1986" t="s">
        <v>545</v>
      </c>
      <c r="J729" s="1986"/>
    </row>
    <row r="730" spans="1:17" ht="54">
      <c r="A730" s="260" t="s">
        <v>77</v>
      </c>
      <c r="B730" s="260" t="s">
        <v>67</v>
      </c>
      <c r="C730" s="260" t="s">
        <v>124</v>
      </c>
      <c r="D730" s="260" t="s">
        <v>125</v>
      </c>
      <c r="E730" s="260" t="s">
        <v>520</v>
      </c>
      <c r="I730" s="215" t="s">
        <v>186</v>
      </c>
      <c r="J730" s="215" t="s">
        <v>546</v>
      </c>
      <c r="K730" s="209"/>
    </row>
    <row r="731" spans="1:17">
      <c r="A731" s="195">
        <v>1</v>
      </c>
      <c r="B731" s="195">
        <v>2</v>
      </c>
      <c r="C731" s="195">
        <v>3</v>
      </c>
      <c r="D731" s="195">
        <v>4</v>
      </c>
      <c r="E731" s="195">
        <v>5</v>
      </c>
      <c r="F731" s="160"/>
      <c r="G731" s="160"/>
      <c r="H731" s="160"/>
      <c r="I731" s="217"/>
      <c r="J731" s="217"/>
    </row>
    <row r="732" spans="1:17">
      <c r="A732" s="260">
        <v>1</v>
      </c>
      <c r="B732" s="31"/>
      <c r="C732" s="260"/>
      <c r="D732" s="34"/>
      <c r="E732" s="258"/>
      <c r="I732" s="220"/>
      <c r="J732" s="220"/>
    </row>
    <row r="733" spans="1:17" s="160" customFormat="1">
      <c r="A733" s="260">
        <v>2</v>
      </c>
      <c r="B733" s="31"/>
      <c r="C733" s="260"/>
      <c r="D733" s="34"/>
      <c r="E733" s="258"/>
      <c r="F733" s="149"/>
      <c r="G733" s="149"/>
      <c r="H733" s="149"/>
      <c r="I733" s="220"/>
      <c r="J733" s="220"/>
      <c r="K733" s="161"/>
      <c r="O733" s="283"/>
      <c r="P733" s="283"/>
      <c r="Q733" s="283"/>
    </row>
    <row r="734" spans="1:17">
      <c r="A734" s="260">
        <v>3</v>
      </c>
      <c r="B734" s="31"/>
      <c r="C734" s="260"/>
      <c r="D734" s="34"/>
      <c r="E734" s="258"/>
      <c r="I734" s="220"/>
      <c r="J734" s="220"/>
      <c r="P734" s="188"/>
      <c r="Q734" s="290"/>
    </row>
    <row r="735" spans="1:17">
      <c r="A735" s="260">
        <v>4</v>
      </c>
      <c r="B735" s="31"/>
      <c r="C735" s="260"/>
      <c r="D735" s="34"/>
      <c r="E735" s="258"/>
      <c r="I735" s="220"/>
      <c r="J735" s="220"/>
      <c r="P735" s="188"/>
      <c r="Q735" s="290"/>
    </row>
    <row r="736" spans="1:17">
      <c r="A736" s="226"/>
      <c r="B736" s="227" t="s">
        <v>73</v>
      </c>
      <c r="C736" s="226" t="s">
        <v>74</v>
      </c>
      <c r="D736" s="226" t="s">
        <v>74</v>
      </c>
      <c r="E736" s="228">
        <f>SUM(E732:E735)</f>
        <v>0</v>
      </c>
      <c r="I736" s="217">
        <f>SUM(I732:I735)</f>
        <v>0</v>
      </c>
      <c r="J736" s="217">
        <f>SUM(J732:J735)</f>
        <v>0</v>
      </c>
      <c r="P736" s="188"/>
      <c r="Q736" s="290"/>
    </row>
    <row r="737" spans="1:17">
      <c r="A737" s="38"/>
      <c r="B737" s="32"/>
      <c r="C737" s="38"/>
      <c r="D737" s="38"/>
      <c r="E737" s="38"/>
      <c r="F737" s="38"/>
      <c r="P737" s="188"/>
      <c r="Q737" s="290"/>
    </row>
    <row r="738" spans="1:17">
      <c r="A738" s="2016" t="s">
        <v>491</v>
      </c>
      <c r="B738" s="2016"/>
      <c r="C738" s="2016"/>
      <c r="D738" s="2016"/>
      <c r="E738" s="2016"/>
      <c r="F738" s="2016"/>
      <c r="G738" s="2016"/>
      <c r="H738" s="2016"/>
      <c r="I738" s="2016"/>
      <c r="J738" s="2016"/>
      <c r="P738" s="188"/>
    </row>
    <row r="739" spans="1:17">
      <c r="A739" s="51"/>
      <c r="B739" s="32"/>
      <c r="C739" s="38"/>
      <c r="D739" s="38"/>
      <c r="E739" s="38"/>
      <c r="F739" s="38"/>
      <c r="P739" s="188"/>
    </row>
    <row r="740" spans="1:17">
      <c r="A740" s="51"/>
      <c r="B740" s="32"/>
      <c r="C740" s="38"/>
      <c r="D740" s="38"/>
      <c r="E740" s="38"/>
      <c r="F740" s="38"/>
      <c r="I740" s="1986" t="s">
        <v>545</v>
      </c>
      <c r="J740" s="1986"/>
      <c r="K740" s="210"/>
    </row>
    <row r="741" spans="1:17" ht="54">
      <c r="A741" s="260" t="s">
        <v>77</v>
      </c>
      <c r="B741" s="260" t="s">
        <v>67</v>
      </c>
      <c r="C741" s="260" t="s">
        <v>127</v>
      </c>
      <c r="D741" s="260" t="s">
        <v>490</v>
      </c>
      <c r="F741" s="38"/>
      <c r="I741" s="215" t="s">
        <v>186</v>
      </c>
      <c r="J741" s="215" t="s">
        <v>546</v>
      </c>
      <c r="P741" s="188"/>
    </row>
    <row r="742" spans="1:17">
      <c r="A742" s="195">
        <v>1</v>
      </c>
      <c r="B742" s="195">
        <v>2</v>
      </c>
      <c r="C742" s="195">
        <v>3</v>
      </c>
      <c r="D742" s="195">
        <v>4</v>
      </c>
      <c r="E742" s="160"/>
      <c r="F742" s="14"/>
      <c r="G742" s="160"/>
      <c r="H742" s="160"/>
      <c r="I742" s="217"/>
      <c r="J742" s="217"/>
      <c r="P742" s="188"/>
    </row>
    <row r="743" spans="1:17">
      <c r="A743" s="260"/>
      <c r="B743" s="36"/>
      <c r="C743" s="34"/>
      <c r="D743" s="538"/>
      <c r="F743" s="38"/>
      <c r="I743" s="220"/>
      <c r="J743" s="220"/>
      <c r="P743" s="188"/>
    </row>
    <row r="744" spans="1:17" s="160" customFormat="1">
      <c r="A744" s="260"/>
      <c r="B744" s="36"/>
      <c r="C744" s="34"/>
      <c r="D744" s="538"/>
      <c r="E744" s="149"/>
      <c r="F744" s="57"/>
      <c r="G744" s="149"/>
      <c r="H744" s="149"/>
      <c r="I744" s="220"/>
      <c r="J744" s="220"/>
      <c r="K744" s="161"/>
      <c r="O744" s="283"/>
      <c r="P744" s="281"/>
      <c r="Q744" s="283"/>
    </row>
    <row r="745" spans="1:17">
      <c r="A745" s="260"/>
      <c r="B745" s="36"/>
      <c r="C745" s="34"/>
      <c r="D745" s="258"/>
      <c r="F745" s="38"/>
      <c r="I745" s="220"/>
      <c r="J745" s="220"/>
      <c r="P745" s="188"/>
      <c r="Q745" s="290"/>
    </row>
    <row r="746" spans="1:17">
      <c r="A746" s="260"/>
      <c r="B746" s="36"/>
      <c r="C746" s="34"/>
      <c r="D746" s="258"/>
      <c r="F746" s="38"/>
      <c r="I746" s="220"/>
      <c r="J746" s="220"/>
      <c r="P746" s="188"/>
      <c r="Q746" s="290"/>
    </row>
    <row r="747" spans="1:17">
      <c r="A747" s="226"/>
      <c r="B747" s="227" t="s">
        <v>73</v>
      </c>
      <c r="C747" s="226" t="s">
        <v>74</v>
      </c>
      <c r="D747" s="228">
        <f>SUM(D743:D746)</f>
        <v>0</v>
      </c>
      <c r="F747" s="38"/>
      <c r="I747" s="217">
        <f>SUM(I743:I746)</f>
        <v>0</v>
      </c>
      <c r="J747" s="217">
        <f>SUM(J743:J746)</f>
        <v>0</v>
      </c>
      <c r="P747" s="188"/>
      <c r="Q747" s="290"/>
    </row>
    <row r="748" spans="1:17">
      <c r="A748" s="56"/>
      <c r="B748" s="32"/>
      <c r="C748" s="38"/>
      <c r="D748" s="38"/>
      <c r="E748" s="38"/>
      <c r="F748" s="38"/>
      <c r="P748" s="188"/>
      <c r="Q748" s="290"/>
    </row>
    <row r="749" spans="1:17">
      <c r="A749" s="2018" t="s">
        <v>521</v>
      </c>
      <c r="B749" s="2018"/>
      <c r="C749" s="2018"/>
      <c r="D749" s="2018"/>
      <c r="E749" s="2018"/>
      <c r="F749" s="2018"/>
      <c r="G749" s="2018"/>
      <c r="H749" s="2018"/>
      <c r="I749" s="2018"/>
      <c r="J749" s="2018"/>
      <c r="P749" s="188"/>
    </row>
    <row r="750" spans="1:17">
      <c r="A750" s="51"/>
      <c r="B750" s="32"/>
      <c r="C750" s="38"/>
      <c r="D750" s="38"/>
      <c r="E750" s="38"/>
      <c r="F750" s="38"/>
      <c r="P750" s="188"/>
    </row>
    <row r="751" spans="1:17">
      <c r="A751" s="51"/>
      <c r="B751" s="32"/>
      <c r="C751" s="38"/>
      <c r="D751" s="38"/>
      <c r="E751" s="38"/>
      <c r="F751" s="38"/>
      <c r="I751" s="1986" t="s">
        <v>545</v>
      </c>
      <c r="J751" s="1986"/>
      <c r="K751" s="211"/>
      <c r="P751" s="188"/>
    </row>
    <row r="752" spans="1:17" ht="54">
      <c r="A752" s="260" t="s">
        <v>77</v>
      </c>
      <c r="B752" s="260" t="s">
        <v>67</v>
      </c>
      <c r="C752" s="260" t="s">
        <v>127</v>
      </c>
      <c r="D752" s="260" t="s">
        <v>490</v>
      </c>
      <c r="F752" s="38"/>
      <c r="I752" s="215" t="s">
        <v>186</v>
      </c>
      <c r="J752" s="215" t="s">
        <v>546</v>
      </c>
      <c r="P752" s="188"/>
    </row>
    <row r="753" spans="1:17">
      <c r="A753" s="195">
        <v>1</v>
      </c>
      <c r="B753" s="195">
        <v>2</v>
      </c>
      <c r="C753" s="195">
        <v>3</v>
      </c>
      <c r="D753" s="195">
        <v>4</v>
      </c>
      <c r="E753" s="160"/>
      <c r="F753" s="14"/>
      <c r="G753" s="160"/>
      <c r="H753" s="160"/>
      <c r="I753" s="217"/>
      <c r="J753" s="217"/>
      <c r="P753" s="188"/>
    </row>
    <row r="754" spans="1:17">
      <c r="A754" s="260">
        <v>1</v>
      </c>
      <c r="B754" s="36"/>
      <c r="C754" s="34"/>
      <c r="D754" s="258"/>
      <c r="F754" s="38"/>
      <c r="G754" s="157"/>
      <c r="I754" s="220"/>
      <c r="J754" s="220"/>
      <c r="P754" s="188"/>
    </row>
    <row r="755" spans="1:17" s="160" customFormat="1">
      <c r="A755" s="260">
        <v>2</v>
      </c>
      <c r="B755" s="36"/>
      <c r="C755" s="34"/>
      <c r="D755" s="258"/>
      <c r="E755" s="149"/>
      <c r="F755" s="38"/>
      <c r="G755" s="149"/>
      <c r="H755" s="149"/>
      <c r="I755" s="220"/>
      <c r="J755" s="220"/>
      <c r="K755" s="161"/>
      <c r="O755" s="283"/>
      <c r="P755" s="281"/>
      <c r="Q755" s="283"/>
    </row>
    <row r="756" spans="1:17">
      <c r="A756" s="260"/>
      <c r="B756" s="36"/>
      <c r="C756" s="34"/>
      <c r="D756" s="258"/>
      <c r="F756" s="38"/>
      <c r="I756" s="220"/>
      <c r="J756" s="220"/>
      <c r="P756" s="188"/>
      <c r="Q756" s="290"/>
    </row>
    <row r="757" spans="1:17">
      <c r="A757" s="260"/>
      <c r="B757" s="36"/>
      <c r="C757" s="34"/>
      <c r="D757" s="258"/>
      <c r="F757" s="38"/>
      <c r="I757" s="220"/>
      <c r="J757" s="220"/>
      <c r="P757" s="188"/>
      <c r="Q757" s="290"/>
    </row>
    <row r="758" spans="1:17">
      <c r="A758" s="226"/>
      <c r="B758" s="227" t="s">
        <v>73</v>
      </c>
      <c r="C758" s="226" t="s">
        <v>74</v>
      </c>
      <c r="D758" s="228">
        <f>SUM(D754:D757)</f>
        <v>0</v>
      </c>
      <c r="F758" s="38"/>
      <c r="I758" s="217">
        <f>SUM(I754:I757)</f>
        <v>0</v>
      </c>
      <c r="J758" s="217">
        <f>SUM(J754:J757)</f>
        <v>0</v>
      </c>
      <c r="P758" s="188"/>
      <c r="Q758" s="290"/>
    </row>
    <row r="759" spans="1:17">
      <c r="A759" s="56"/>
      <c r="B759" s="32"/>
      <c r="C759" s="38"/>
      <c r="D759" s="38"/>
      <c r="E759" s="38"/>
      <c r="F759" s="38"/>
      <c r="P759" s="188"/>
      <c r="Q759" s="290"/>
    </row>
    <row r="760" spans="1:17">
      <c r="A760" s="2004" t="s">
        <v>523</v>
      </c>
      <c r="B760" s="2004"/>
      <c r="C760" s="2004"/>
      <c r="D760" s="2004"/>
      <c r="E760" s="2004"/>
      <c r="F760" s="2004"/>
      <c r="G760" s="2004"/>
      <c r="H760" s="2004"/>
      <c r="I760" s="2004"/>
      <c r="J760" s="2004"/>
      <c r="P760" s="188"/>
    </row>
    <row r="761" spans="1:17">
      <c r="A761" s="2012"/>
      <c r="B761" s="2012"/>
      <c r="C761" s="2012"/>
      <c r="D761" s="2012"/>
      <c r="E761" s="2012"/>
      <c r="F761" s="38"/>
      <c r="I761" s="1986" t="s">
        <v>545</v>
      </c>
      <c r="J761" s="1986"/>
      <c r="P761" s="188"/>
    </row>
    <row r="762" spans="1:17" ht="54">
      <c r="A762" s="260" t="s">
        <v>68</v>
      </c>
      <c r="B762" s="260" t="s">
        <v>67</v>
      </c>
      <c r="C762" s="260" t="s">
        <v>80</v>
      </c>
      <c r="D762" s="260" t="s">
        <v>128</v>
      </c>
      <c r="E762" s="260" t="s">
        <v>33</v>
      </c>
      <c r="I762" s="215" t="s">
        <v>186</v>
      </c>
      <c r="J762" s="215" t="s">
        <v>546</v>
      </c>
      <c r="P762" s="188"/>
    </row>
    <row r="763" spans="1:17">
      <c r="A763" s="195">
        <v>1</v>
      </c>
      <c r="B763" s="195">
        <v>2</v>
      </c>
      <c r="C763" s="195">
        <v>3</v>
      </c>
      <c r="D763" s="195">
        <v>4</v>
      </c>
      <c r="E763" s="195">
        <v>5</v>
      </c>
      <c r="F763" s="160"/>
      <c r="G763" s="160"/>
      <c r="H763" s="160"/>
      <c r="I763" s="217"/>
      <c r="J763" s="217"/>
      <c r="P763" s="188"/>
    </row>
    <row r="764" spans="1:17">
      <c r="A764" s="260"/>
      <c r="B764" s="31"/>
      <c r="C764" s="260"/>
      <c r="D764" s="258"/>
      <c r="E764" s="258"/>
      <c r="I764" s="220"/>
      <c r="J764" s="220"/>
      <c r="P764" s="188"/>
    </row>
    <row r="765" spans="1:17" s="160" customFormat="1">
      <c r="A765" s="260"/>
      <c r="B765" s="31"/>
      <c r="C765" s="260"/>
      <c r="D765" s="258"/>
      <c r="E765" s="258"/>
      <c r="F765" s="149"/>
      <c r="G765" s="149"/>
      <c r="H765" s="149"/>
      <c r="I765" s="220"/>
      <c r="J765" s="220"/>
      <c r="K765" s="161"/>
      <c r="O765" s="283"/>
      <c r="P765" s="281"/>
      <c r="Q765" s="283"/>
    </row>
    <row r="766" spans="1:17">
      <c r="A766" s="260"/>
      <c r="B766" s="31"/>
      <c r="C766" s="260"/>
      <c r="D766" s="258"/>
      <c r="E766" s="258"/>
      <c r="I766" s="220"/>
      <c r="J766" s="220"/>
      <c r="P766" s="188"/>
      <c r="Q766" s="290"/>
    </row>
    <row r="767" spans="1:17">
      <c r="A767" s="260"/>
      <c r="B767" s="31"/>
      <c r="C767" s="260"/>
      <c r="D767" s="258"/>
      <c r="E767" s="258"/>
      <c r="I767" s="220"/>
      <c r="J767" s="220"/>
      <c r="P767" s="188"/>
      <c r="Q767" s="290"/>
    </row>
    <row r="768" spans="1:17">
      <c r="A768" s="226"/>
      <c r="B768" s="227" t="s">
        <v>73</v>
      </c>
      <c r="C768" s="226"/>
      <c r="D768" s="226" t="s">
        <v>74</v>
      </c>
      <c r="E768" s="228">
        <f>E767+E764+E765+E766</f>
        <v>0</v>
      </c>
      <c r="I768" s="217">
        <f>SUM(I764:I767)</f>
        <v>0</v>
      </c>
      <c r="J768" s="217">
        <f>SUM(J764:J767)</f>
        <v>0</v>
      </c>
      <c r="P768" s="188"/>
      <c r="Q768" s="290"/>
    </row>
    <row r="769" spans="1:17">
      <c r="A769" s="38"/>
      <c r="B769" s="32"/>
      <c r="C769" s="38"/>
      <c r="D769" s="38"/>
      <c r="E769" s="38"/>
      <c r="F769" s="38"/>
      <c r="P769" s="188"/>
      <c r="Q769" s="290"/>
    </row>
    <row r="770" spans="1:17">
      <c r="A770" s="2004" t="s">
        <v>524</v>
      </c>
      <c r="B770" s="2004"/>
      <c r="C770" s="2004"/>
      <c r="D770" s="2004"/>
      <c r="E770" s="2004"/>
      <c r="F770" s="2004"/>
      <c r="G770" s="2004"/>
      <c r="H770" s="2004"/>
      <c r="I770" s="2004"/>
      <c r="J770" s="2004"/>
      <c r="P770" s="188"/>
    </row>
    <row r="771" spans="1:17">
      <c r="A771" s="2012"/>
      <c r="B771" s="2012"/>
      <c r="C771" s="2012"/>
      <c r="D771" s="2012"/>
      <c r="E771" s="2012"/>
      <c r="F771" s="2012"/>
      <c r="I771" s="1986" t="s">
        <v>545</v>
      </c>
      <c r="J771" s="1986"/>
      <c r="P771" s="188"/>
    </row>
    <row r="772" spans="1:17" ht="54">
      <c r="A772" s="260" t="s">
        <v>77</v>
      </c>
      <c r="B772" s="260" t="s">
        <v>67</v>
      </c>
      <c r="C772" s="260" t="s">
        <v>131</v>
      </c>
      <c r="D772" s="260" t="s">
        <v>80</v>
      </c>
      <c r="E772" s="260" t="s">
        <v>132</v>
      </c>
      <c r="F772" s="260" t="s">
        <v>33</v>
      </c>
      <c r="I772" s="215" t="s">
        <v>186</v>
      </c>
      <c r="J772" s="215" t="s">
        <v>546</v>
      </c>
      <c r="K772" s="163"/>
      <c r="L772" s="163"/>
      <c r="P772" s="188"/>
    </row>
    <row r="773" spans="1:17">
      <c r="A773" s="195">
        <v>1</v>
      </c>
      <c r="B773" s="195">
        <v>2</v>
      </c>
      <c r="C773" s="195">
        <v>3</v>
      </c>
      <c r="D773" s="195">
        <v>4</v>
      </c>
      <c r="E773" s="195">
        <v>5</v>
      </c>
      <c r="F773" s="195">
        <v>6</v>
      </c>
      <c r="G773" s="160"/>
      <c r="H773" s="160"/>
      <c r="I773" s="217"/>
      <c r="J773" s="217"/>
      <c r="P773" s="188"/>
    </row>
    <row r="774" spans="1:17">
      <c r="A774" s="260">
        <v>1</v>
      </c>
      <c r="B774" s="31"/>
      <c r="C774" s="260" t="s">
        <v>877</v>
      </c>
      <c r="D774" s="260"/>
      <c r="E774" s="258" t="e">
        <f>F774/D774</f>
        <v>#DIV/0!</v>
      </c>
      <c r="F774" s="538"/>
      <c r="I774" s="220"/>
      <c r="J774" s="220"/>
      <c r="P774" s="188"/>
    </row>
    <row r="775" spans="1:17" s="160" customFormat="1">
      <c r="A775" s="260">
        <v>2</v>
      </c>
      <c r="B775" s="31"/>
      <c r="C775" s="260"/>
      <c r="D775" s="260"/>
      <c r="E775" s="258"/>
      <c r="F775" s="258"/>
      <c r="G775" s="149"/>
      <c r="H775" s="149"/>
      <c r="I775" s="220"/>
      <c r="J775" s="220"/>
      <c r="K775" s="161"/>
      <c r="O775" s="283"/>
      <c r="P775" s="281"/>
      <c r="Q775" s="283"/>
    </row>
    <row r="776" spans="1:17">
      <c r="A776" s="260">
        <v>3</v>
      </c>
      <c r="B776" s="31"/>
      <c r="C776" s="260"/>
      <c r="D776" s="260"/>
      <c r="E776" s="258"/>
      <c r="F776" s="258"/>
      <c r="I776" s="220"/>
      <c r="J776" s="220"/>
      <c r="K776" s="158"/>
      <c r="P776" s="188"/>
      <c r="Q776" s="290"/>
    </row>
    <row r="777" spans="1:17">
      <c r="A777" s="260">
        <v>4</v>
      </c>
      <c r="B777" s="31"/>
      <c r="C777" s="260"/>
      <c r="D777" s="260"/>
      <c r="E777" s="258"/>
      <c r="F777" s="258"/>
      <c r="I777" s="220"/>
      <c r="J777" s="220"/>
      <c r="P777" s="188"/>
      <c r="Q777" s="290"/>
    </row>
    <row r="778" spans="1:17">
      <c r="A778" s="226"/>
      <c r="B778" s="227" t="s">
        <v>73</v>
      </c>
      <c r="C778" s="226" t="s">
        <v>74</v>
      </c>
      <c r="D778" s="226" t="s">
        <v>74</v>
      </c>
      <c r="E778" s="226" t="s">
        <v>74</v>
      </c>
      <c r="F778" s="228">
        <f>F777+F775+F776+F774</f>
        <v>0</v>
      </c>
      <c r="I778" s="217">
        <f>SUM(I774:I777)</f>
        <v>0</v>
      </c>
      <c r="J778" s="217">
        <f>SUM(J774:J777)</f>
        <v>0</v>
      </c>
      <c r="P778" s="188"/>
      <c r="Q778" s="290"/>
    </row>
    <row r="779" spans="1:17">
      <c r="A779" s="38"/>
      <c r="B779" s="32"/>
      <c r="C779" s="38"/>
      <c r="D779" s="38"/>
      <c r="E779" s="38"/>
      <c r="F779" s="57"/>
      <c r="P779" s="188"/>
      <c r="Q779" s="290"/>
    </row>
    <row r="780" spans="1:17">
      <c r="A780" s="2004" t="s">
        <v>525</v>
      </c>
      <c r="B780" s="2004"/>
      <c r="C780" s="2004"/>
      <c r="D780" s="2004"/>
      <c r="E780" s="2004"/>
      <c r="F780" s="2004"/>
      <c r="G780" s="2004"/>
      <c r="H780" s="2004"/>
      <c r="I780" s="2004"/>
      <c r="J780" s="2004"/>
      <c r="P780" s="188"/>
    </row>
    <row r="781" spans="1:17">
      <c r="A781" s="2012"/>
      <c r="B781" s="2012"/>
      <c r="C781" s="2012"/>
      <c r="D781" s="2012"/>
      <c r="E781" s="2012"/>
      <c r="F781" s="2012"/>
      <c r="I781" s="1986" t="s">
        <v>545</v>
      </c>
      <c r="J781" s="1986"/>
      <c r="P781" s="188"/>
    </row>
    <row r="782" spans="1:17" ht="54">
      <c r="A782" s="260" t="s">
        <v>77</v>
      </c>
      <c r="B782" s="260" t="s">
        <v>67</v>
      </c>
      <c r="C782" s="260" t="s">
        <v>131</v>
      </c>
      <c r="D782" s="260" t="s">
        <v>80</v>
      </c>
      <c r="E782" s="260" t="s">
        <v>132</v>
      </c>
      <c r="F782" s="260" t="s">
        <v>33</v>
      </c>
      <c r="I782" s="215" t="s">
        <v>186</v>
      </c>
      <c r="J782" s="215" t="s">
        <v>546</v>
      </c>
      <c r="K782" s="163"/>
      <c r="L782" s="163"/>
      <c r="P782" s="188"/>
    </row>
    <row r="783" spans="1:17">
      <c r="A783" s="195">
        <v>1</v>
      </c>
      <c r="B783" s="195">
        <v>2</v>
      </c>
      <c r="C783" s="195">
        <v>3</v>
      </c>
      <c r="D783" s="195">
        <v>4</v>
      </c>
      <c r="E783" s="195">
        <v>5</v>
      </c>
      <c r="F783" s="195">
        <v>6</v>
      </c>
      <c r="G783" s="160"/>
      <c r="H783" s="160"/>
      <c r="I783" s="217"/>
      <c r="J783" s="217"/>
      <c r="P783" s="188"/>
    </row>
    <row r="784" spans="1:17">
      <c r="A784" s="260">
        <v>1</v>
      </c>
      <c r="B784" s="31"/>
      <c r="C784" s="260" t="s">
        <v>877</v>
      </c>
      <c r="D784" s="260"/>
      <c r="E784" s="258" t="e">
        <f>F784/D784</f>
        <v>#DIV/0!</v>
      </c>
      <c r="F784" s="538"/>
      <c r="I784" s="220"/>
      <c r="J784" s="220"/>
      <c r="P784" s="188"/>
    </row>
    <row r="785" spans="1:17" s="160" customFormat="1">
      <c r="A785" s="260">
        <v>2</v>
      </c>
      <c r="B785" s="31"/>
      <c r="C785" s="35"/>
      <c r="D785" s="35"/>
      <c r="E785" s="258" t="e">
        <f t="shared" ref="E785:E787" si="16">F785/D785</f>
        <v>#DIV/0!</v>
      </c>
      <c r="F785" s="258"/>
      <c r="G785" s="149"/>
      <c r="H785" s="149"/>
      <c r="I785" s="220"/>
      <c r="J785" s="220"/>
      <c r="K785" s="161"/>
      <c r="O785" s="283"/>
      <c r="P785" s="281"/>
      <c r="Q785" s="283"/>
    </row>
    <row r="786" spans="1:17">
      <c r="A786" s="260"/>
      <c r="B786" s="31"/>
      <c r="C786" s="35"/>
      <c r="D786" s="35"/>
      <c r="E786" s="258" t="e">
        <f t="shared" si="16"/>
        <v>#DIV/0!</v>
      </c>
      <c r="F786" s="258"/>
      <c r="I786" s="220"/>
      <c r="J786" s="220"/>
      <c r="P786" s="188"/>
    </row>
    <row r="787" spans="1:17">
      <c r="A787" s="260">
        <v>3</v>
      </c>
      <c r="B787" s="31"/>
      <c r="C787" s="260"/>
      <c r="D787" s="260"/>
      <c r="E787" s="258" t="e">
        <f t="shared" si="16"/>
        <v>#DIV/0!</v>
      </c>
      <c r="F787" s="258"/>
      <c r="I787" s="220"/>
      <c r="J787" s="220"/>
      <c r="P787" s="188"/>
    </row>
    <row r="788" spans="1:17">
      <c r="A788" s="226"/>
      <c r="B788" s="227" t="s">
        <v>73</v>
      </c>
      <c r="C788" s="226" t="s">
        <v>74</v>
      </c>
      <c r="D788" s="226" t="s">
        <v>74</v>
      </c>
      <c r="E788" s="226" t="s">
        <v>74</v>
      </c>
      <c r="F788" s="228">
        <f>F787+F785+F784+F786</f>
        <v>0</v>
      </c>
      <c r="I788" s="217">
        <f>SUM(I784:I787)</f>
        <v>0</v>
      </c>
      <c r="J788" s="217">
        <f>SUM(J784:J787)</f>
        <v>0</v>
      </c>
      <c r="P788" s="188"/>
    </row>
    <row r="789" spans="1:17">
      <c r="A789" s="38"/>
      <c r="B789" s="32"/>
      <c r="C789" s="38"/>
      <c r="D789" s="38"/>
      <c r="E789" s="38"/>
      <c r="F789" s="57"/>
      <c r="P789" s="188"/>
    </row>
    <row r="790" spans="1:17">
      <c r="A790" s="2004" t="s">
        <v>526</v>
      </c>
      <c r="B790" s="2004"/>
      <c r="C790" s="2004"/>
      <c r="D790" s="2004"/>
      <c r="E790" s="2004"/>
      <c r="F790" s="2004"/>
      <c r="G790" s="2004"/>
      <c r="H790" s="2004"/>
      <c r="I790" s="2004"/>
      <c r="J790" s="2004"/>
      <c r="P790" s="188"/>
    </row>
    <row r="791" spans="1:17">
      <c r="A791" s="2012"/>
      <c r="B791" s="2012"/>
      <c r="C791" s="2012"/>
      <c r="D791" s="2012"/>
      <c r="E791" s="2012"/>
      <c r="F791" s="2012"/>
      <c r="I791" s="1986" t="s">
        <v>545</v>
      </c>
      <c r="J791" s="1986"/>
      <c r="P791" s="188"/>
    </row>
    <row r="792" spans="1:17" ht="54">
      <c r="A792" s="260" t="s">
        <v>77</v>
      </c>
      <c r="B792" s="260" t="s">
        <v>67</v>
      </c>
      <c r="C792" s="260" t="s">
        <v>131</v>
      </c>
      <c r="D792" s="260" t="s">
        <v>80</v>
      </c>
      <c r="E792" s="260" t="s">
        <v>132</v>
      </c>
      <c r="F792" s="260" t="s">
        <v>33</v>
      </c>
      <c r="I792" s="215" t="s">
        <v>186</v>
      </c>
      <c r="J792" s="215" t="s">
        <v>546</v>
      </c>
      <c r="K792" s="163"/>
      <c r="L792" s="163"/>
      <c r="P792" s="188"/>
    </row>
    <row r="793" spans="1:17">
      <c r="A793" s="195">
        <v>1</v>
      </c>
      <c r="B793" s="195">
        <v>2</v>
      </c>
      <c r="C793" s="195">
        <v>3</v>
      </c>
      <c r="D793" s="195">
        <v>4</v>
      </c>
      <c r="E793" s="195">
        <v>5</v>
      </c>
      <c r="F793" s="195">
        <v>6</v>
      </c>
      <c r="G793" s="160"/>
      <c r="H793" s="160"/>
      <c r="I793" s="217"/>
      <c r="J793" s="217"/>
      <c r="P793" s="188"/>
    </row>
    <row r="794" spans="1:17">
      <c r="A794" s="260">
        <v>1</v>
      </c>
      <c r="B794" s="31"/>
      <c r="C794" s="260"/>
      <c r="D794" s="260"/>
      <c r="E794" s="258" t="e">
        <f>F794/D794</f>
        <v>#DIV/0!</v>
      </c>
      <c r="F794" s="258"/>
      <c r="I794" s="220"/>
      <c r="J794" s="220"/>
      <c r="P794" s="188"/>
    </row>
    <row r="795" spans="1:17" s="160" customFormat="1">
      <c r="A795" s="260">
        <v>2</v>
      </c>
      <c r="B795" s="31"/>
      <c r="C795" s="35"/>
      <c r="D795" s="35"/>
      <c r="E795" s="258" t="e">
        <f t="shared" ref="E795:E797" si="17">F795/D795</f>
        <v>#DIV/0!</v>
      </c>
      <c r="F795" s="258"/>
      <c r="G795" s="149"/>
      <c r="H795" s="149"/>
      <c r="I795" s="220"/>
      <c r="J795" s="220"/>
      <c r="K795" s="161"/>
      <c r="O795" s="283"/>
      <c r="P795" s="281"/>
      <c r="Q795" s="283"/>
    </row>
    <row r="796" spans="1:17">
      <c r="A796" s="260"/>
      <c r="B796" s="31"/>
      <c r="C796" s="35"/>
      <c r="D796" s="35"/>
      <c r="E796" s="258" t="e">
        <f t="shared" si="17"/>
        <v>#DIV/0!</v>
      </c>
      <c r="F796" s="258"/>
      <c r="I796" s="220"/>
      <c r="J796" s="220"/>
      <c r="P796" s="188"/>
    </row>
    <row r="797" spans="1:17">
      <c r="A797" s="260">
        <v>3</v>
      </c>
      <c r="B797" s="31"/>
      <c r="C797" s="260"/>
      <c r="D797" s="260"/>
      <c r="E797" s="258" t="e">
        <f t="shared" si="17"/>
        <v>#DIV/0!</v>
      </c>
      <c r="F797" s="258"/>
      <c r="I797" s="220"/>
      <c r="J797" s="220"/>
      <c r="P797" s="188"/>
    </row>
    <row r="798" spans="1:17">
      <c r="A798" s="226"/>
      <c r="B798" s="227" t="s">
        <v>73</v>
      </c>
      <c r="C798" s="226" t="s">
        <v>74</v>
      </c>
      <c r="D798" s="226" t="s">
        <v>74</v>
      </c>
      <c r="E798" s="226" t="s">
        <v>74</v>
      </c>
      <c r="F798" s="228">
        <f>F797+F795+F794+F796</f>
        <v>0</v>
      </c>
      <c r="I798" s="217">
        <f>SUM(I794:I797)</f>
        <v>0</v>
      </c>
      <c r="J798" s="217">
        <f>SUM(J794:J797)</f>
        <v>0</v>
      </c>
      <c r="P798" s="188"/>
    </row>
    <row r="799" spans="1:17">
      <c r="A799" s="38"/>
      <c r="B799" s="32"/>
      <c r="C799" s="38"/>
      <c r="D799" s="38"/>
      <c r="E799" s="38"/>
      <c r="F799" s="57"/>
      <c r="P799" s="188"/>
    </row>
    <row r="800" spans="1:17">
      <c r="A800" s="2004" t="s">
        <v>527</v>
      </c>
      <c r="B800" s="2004"/>
      <c r="C800" s="2004"/>
      <c r="D800" s="2004"/>
      <c r="E800" s="2004"/>
      <c r="F800" s="2004"/>
      <c r="G800" s="2004"/>
      <c r="H800" s="2004"/>
      <c r="I800" s="2004"/>
      <c r="J800" s="2004"/>
      <c r="P800" s="188"/>
    </row>
    <row r="801" spans="1:17">
      <c r="A801" s="2012"/>
      <c r="B801" s="2012"/>
      <c r="C801" s="2012"/>
      <c r="D801" s="2012"/>
      <c r="E801" s="2012"/>
      <c r="F801" s="2012"/>
      <c r="I801" s="1986" t="s">
        <v>545</v>
      </c>
      <c r="J801" s="1986"/>
      <c r="P801" s="188"/>
    </row>
    <row r="802" spans="1:17" ht="54">
      <c r="A802" s="260" t="s">
        <v>77</v>
      </c>
      <c r="B802" s="260" t="s">
        <v>67</v>
      </c>
      <c r="C802" s="260" t="s">
        <v>131</v>
      </c>
      <c r="D802" s="260" t="s">
        <v>80</v>
      </c>
      <c r="E802" s="260" t="s">
        <v>132</v>
      </c>
      <c r="F802" s="260" t="s">
        <v>33</v>
      </c>
      <c r="I802" s="215" t="s">
        <v>186</v>
      </c>
      <c r="J802" s="215" t="s">
        <v>546</v>
      </c>
      <c r="K802" s="163"/>
      <c r="L802" s="163"/>
      <c r="P802" s="188"/>
    </row>
    <row r="803" spans="1:17">
      <c r="A803" s="194">
        <v>1</v>
      </c>
      <c r="B803" s="194">
        <v>2</v>
      </c>
      <c r="C803" s="194">
        <v>3</v>
      </c>
      <c r="D803" s="194">
        <v>4</v>
      </c>
      <c r="E803" s="195">
        <v>5</v>
      </c>
      <c r="F803" s="195">
        <v>6</v>
      </c>
      <c r="G803" s="25"/>
      <c r="H803" s="25"/>
      <c r="I803" s="217"/>
      <c r="J803" s="217"/>
      <c r="P803" s="188"/>
    </row>
    <row r="804" spans="1:17">
      <c r="A804" s="260">
        <v>1</v>
      </c>
      <c r="B804" s="31"/>
      <c r="C804" s="260"/>
      <c r="D804" s="260"/>
      <c r="E804" s="258" t="e">
        <f>F804/D804</f>
        <v>#DIV/0!</v>
      </c>
      <c r="F804" s="258"/>
      <c r="I804" s="220"/>
      <c r="J804" s="220"/>
      <c r="P804" s="188"/>
    </row>
    <row r="805" spans="1:17" s="25" customFormat="1">
      <c r="A805" s="260">
        <v>2</v>
      </c>
      <c r="B805" s="31"/>
      <c r="C805" s="35"/>
      <c r="D805" s="35"/>
      <c r="E805" s="258" t="e">
        <f t="shared" ref="E805:E807" si="18">F805/D805</f>
        <v>#DIV/0!</v>
      </c>
      <c r="F805" s="258"/>
      <c r="G805" s="149"/>
      <c r="H805" s="149"/>
      <c r="I805" s="220"/>
      <c r="J805" s="220"/>
      <c r="K805" s="162"/>
      <c r="O805" s="287"/>
      <c r="P805" s="282"/>
      <c r="Q805" s="287"/>
    </row>
    <row r="806" spans="1:17">
      <c r="A806" s="260"/>
      <c r="B806" s="31"/>
      <c r="C806" s="35"/>
      <c r="D806" s="35"/>
      <c r="E806" s="258" t="e">
        <f t="shared" si="18"/>
        <v>#DIV/0!</v>
      </c>
      <c r="F806" s="258"/>
      <c r="I806" s="220"/>
      <c r="J806" s="220"/>
      <c r="P806" s="188"/>
    </row>
    <row r="807" spans="1:17">
      <c r="A807" s="260">
        <v>3</v>
      </c>
      <c r="B807" s="31"/>
      <c r="C807" s="260"/>
      <c r="D807" s="260"/>
      <c r="E807" s="258" t="e">
        <f t="shared" si="18"/>
        <v>#DIV/0!</v>
      </c>
      <c r="F807" s="258"/>
      <c r="I807" s="220"/>
      <c r="J807" s="220"/>
      <c r="P807" s="188"/>
    </row>
    <row r="808" spans="1:17">
      <c r="A808" s="226"/>
      <c r="B808" s="227" t="s">
        <v>73</v>
      </c>
      <c r="C808" s="226" t="s">
        <v>74</v>
      </c>
      <c r="D808" s="226" t="s">
        <v>74</v>
      </c>
      <c r="E808" s="226" t="s">
        <v>74</v>
      </c>
      <c r="F808" s="228">
        <f>F807+F805+F804+F806</f>
        <v>0</v>
      </c>
      <c r="I808" s="217">
        <f>SUM(I804:I807)</f>
        <v>0</v>
      </c>
      <c r="J808" s="217">
        <f>SUM(J804:J807)</f>
        <v>0</v>
      </c>
      <c r="P808" s="188"/>
    </row>
    <row r="809" spans="1:17">
      <c r="A809" s="38"/>
      <c r="B809" s="32"/>
      <c r="C809" s="38"/>
      <c r="D809" s="38"/>
      <c r="E809" s="38"/>
      <c r="F809" s="57"/>
      <c r="P809" s="188"/>
    </row>
    <row r="810" spans="1:17">
      <c r="A810" s="2004" t="s">
        <v>528</v>
      </c>
      <c r="B810" s="2004"/>
      <c r="C810" s="2004"/>
      <c r="D810" s="2004"/>
      <c r="E810" s="2004"/>
      <c r="F810" s="2004"/>
      <c r="G810" s="2004"/>
      <c r="H810" s="2004"/>
      <c r="I810" s="2004"/>
      <c r="J810" s="2004"/>
      <c r="P810" s="188"/>
    </row>
    <row r="811" spans="1:17">
      <c r="A811" s="2012"/>
      <c r="B811" s="2012"/>
      <c r="C811" s="2012"/>
      <c r="D811" s="2012"/>
      <c r="E811" s="2012"/>
      <c r="F811" s="2012"/>
      <c r="I811" s="1986" t="s">
        <v>545</v>
      </c>
      <c r="J811" s="1986"/>
      <c r="P811" s="188"/>
    </row>
    <row r="812" spans="1:17" ht="54">
      <c r="A812" s="260" t="s">
        <v>77</v>
      </c>
      <c r="B812" s="260" t="s">
        <v>67</v>
      </c>
      <c r="C812" s="260" t="s">
        <v>131</v>
      </c>
      <c r="D812" s="260" t="s">
        <v>80</v>
      </c>
      <c r="E812" s="260" t="s">
        <v>132</v>
      </c>
      <c r="F812" s="260" t="s">
        <v>33</v>
      </c>
      <c r="I812" s="215" t="s">
        <v>186</v>
      </c>
      <c r="J812" s="215" t="s">
        <v>546</v>
      </c>
      <c r="K812" s="163"/>
      <c r="L812" s="187"/>
      <c r="P812" s="188"/>
    </row>
    <row r="813" spans="1:17">
      <c r="A813" s="195">
        <v>1</v>
      </c>
      <c r="B813" s="195">
        <v>2</v>
      </c>
      <c r="C813" s="195">
        <v>3</v>
      </c>
      <c r="D813" s="195">
        <v>4</v>
      </c>
      <c r="E813" s="195">
        <v>5</v>
      </c>
      <c r="F813" s="195">
        <v>6</v>
      </c>
      <c r="G813" s="160"/>
      <c r="H813" s="160"/>
      <c r="I813" s="217"/>
      <c r="J813" s="217"/>
      <c r="P813" s="188"/>
    </row>
    <row r="814" spans="1:17">
      <c r="A814" s="260">
        <v>1</v>
      </c>
      <c r="B814" s="31"/>
      <c r="C814" s="260"/>
      <c r="D814" s="260"/>
      <c r="E814" s="258" t="e">
        <f>F814/D814</f>
        <v>#DIV/0!</v>
      </c>
      <c r="F814" s="258"/>
      <c r="I814" s="220"/>
      <c r="J814" s="220"/>
      <c r="P814" s="188"/>
    </row>
    <row r="815" spans="1:17" s="160" customFormat="1">
      <c r="A815" s="260">
        <v>2</v>
      </c>
      <c r="B815" s="31"/>
      <c r="C815" s="35"/>
      <c r="D815" s="35"/>
      <c r="E815" s="258" t="e">
        <f t="shared" ref="E815:E817" si="19">F815/D815</f>
        <v>#DIV/0!</v>
      </c>
      <c r="F815" s="258"/>
      <c r="G815" s="149"/>
      <c r="H815" s="149"/>
      <c r="I815" s="220"/>
      <c r="J815" s="220"/>
      <c r="K815" s="161"/>
      <c r="O815" s="283"/>
      <c r="P815" s="281"/>
      <c r="Q815" s="283"/>
    </row>
    <row r="816" spans="1:17">
      <c r="A816" s="260"/>
      <c r="B816" s="31"/>
      <c r="C816" s="35"/>
      <c r="D816" s="35"/>
      <c r="E816" s="258" t="e">
        <f t="shared" si="19"/>
        <v>#DIV/0!</v>
      </c>
      <c r="F816" s="258"/>
      <c r="I816" s="220"/>
      <c r="J816" s="220"/>
      <c r="P816" s="188"/>
    </row>
    <row r="817" spans="1:17">
      <c r="A817" s="260">
        <v>3</v>
      </c>
      <c r="B817" s="31"/>
      <c r="C817" s="260"/>
      <c r="D817" s="260"/>
      <c r="E817" s="258" t="e">
        <f t="shared" si="19"/>
        <v>#DIV/0!</v>
      </c>
      <c r="F817" s="258"/>
      <c r="I817" s="220"/>
      <c r="J817" s="220"/>
      <c r="P817" s="188"/>
    </row>
    <row r="818" spans="1:17">
      <c r="A818" s="226"/>
      <c r="B818" s="227" t="s">
        <v>73</v>
      </c>
      <c r="C818" s="226" t="s">
        <v>74</v>
      </c>
      <c r="D818" s="226" t="s">
        <v>74</v>
      </c>
      <c r="E818" s="226" t="s">
        <v>74</v>
      </c>
      <c r="F818" s="228">
        <f>F817+F815+F814+F816</f>
        <v>0</v>
      </c>
      <c r="I818" s="217">
        <f>SUM(I814:I817)</f>
        <v>0</v>
      </c>
      <c r="J818" s="217">
        <f>SUM(J814:J817)</f>
        <v>0</v>
      </c>
      <c r="P818" s="188"/>
    </row>
    <row r="819" spans="1:17">
      <c r="A819" s="38"/>
      <c r="B819" s="32"/>
      <c r="C819" s="38"/>
      <c r="D819" s="38"/>
      <c r="E819" s="38"/>
      <c r="F819" s="57"/>
      <c r="P819" s="188"/>
    </row>
    <row r="820" spans="1:17">
      <c r="A820" s="2004" t="s">
        <v>529</v>
      </c>
      <c r="B820" s="2004"/>
      <c r="C820" s="2004"/>
      <c r="D820" s="2004"/>
      <c r="E820" s="2004"/>
      <c r="F820" s="2004"/>
      <c r="G820" s="2004"/>
      <c r="H820" s="2004"/>
      <c r="I820" s="2004"/>
      <c r="J820" s="2004"/>
      <c r="P820" s="188"/>
    </row>
    <row r="821" spans="1:17">
      <c r="A821" s="2012"/>
      <c r="B821" s="2012"/>
      <c r="C821" s="2012"/>
      <c r="D821" s="2012"/>
      <c r="E821" s="2012"/>
      <c r="F821" s="2012"/>
      <c r="I821" s="1986" t="s">
        <v>545</v>
      </c>
      <c r="J821" s="1986"/>
      <c r="P821" s="188"/>
    </row>
    <row r="822" spans="1:17" ht="54">
      <c r="A822" s="260" t="s">
        <v>77</v>
      </c>
      <c r="B822" s="260" t="s">
        <v>67</v>
      </c>
      <c r="C822" s="260" t="s">
        <v>131</v>
      </c>
      <c r="D822" s="260" t="s">
        <v>80</v>
      </c>
      <c r="E822" s="260" t="s">
        <v>132</v>
      </c>
      <c r="F822" s="260" t="s">
        <v>33</v>
      </c>
      <c r="I822" s="215" t="s">
        <v>186</v>
      </c>
      <c r="J822" s="215" t="s">
        <v>546</v>
      </c>
      <c r="K822" s="163"/>
      <c r="L822" s="187"/>
      <c r="P822" s="188"/>
    </row>
    <row r="823" spans="1:17">
      <c r="A823" s="195">
        <v>1</v>
      </c>
      <c r="B823" s="195">
        <v>2</v>
      </c>
      <c r="C823" s="195">
        <v>3</v>
      </c>
      <c r="D823" s="195">
        <v>4</v>
      </c>
      <c r="E823" s="195">
        <v>5</v>
      </c>
      <c r="F823" s="195">
        <v>6</v>
      </c>
      <c r="G823" s="160"/>
      <c r="H823" s="160"/>
      <c r="I823" s="217"/>
      <c r="J823" s="217"/>
      <c r="P823" s="188"/>
    </row>
    <row r="824" spans="1:17">
      <c r="A824" s="260">
        <v>1</v>
      </c>
      <c r="B824" s="31"/>
      <c r="C824" s="35" t="s">
        <v>804</v>
      </c>
      <c r="D824" s="35"/>
      <c r="E824" s="582" t="e">
        <f t="shared" ref="E824:E827" si="20">F824/D824</f>
        <v>#DIV/0!</v>
      </c>
      <c r="F824" s="538"/>
      <c r="I824" s="220"/>
      <c r="J824" s="220"/>
      <c r="P824" s="188"/>
    </row>
    <row r="825" spans="1:17" s="160" customFormat="1">
      <c r="A825" s="260">
        <v>2</v>
      </c>
      <c r="B825" s="31"/>
      <c r="C825" s="35"/>
      <c r="D825" s="35"/>
      <c r="E825" s="258" t="e">
        <f t="shared" si="20"/>
        <v>#DIV/0!</v>
      </c>
      <c r="F825" s="258"/>
      <c r="G825" s="149"/>
      <c r="H825" s="149"/>
      <c r="I825" s="220"/>
      <c r="J825" s="220"/>
      <c r="K825" s="161"/>
      <c r="O825" s="283"/>
      <c r="P825" s="281"/>
      <c r="Q825" s="283"/>
    </row>
    <row r="826" spans="1:17">
      <c r="A826" s="260">
        <v>3</v>
      </c>
      <c r="B826" s="31"/>
      <c r="C826" s="260"/>
      <c r="D826" s="260"/>
      <c r="E826" s="258" t="e">
        <f t="shared" si="20"/>
        <v>#DIV/0!</v>
      </c>
      <c r="F826" s="258"/>
      <c r="I826" s="220"/>
      <c r="J826" s="220"/>
      <c r="P826" s="188"/>
      <c r="Q826" s="290"/>
    </row>
    <row r="827" spans="1:17">
      <c r="A827" s="260">
        <v>4</v>
      </c>
      <c r="B827" s="31"/>
      <c r="C827" s="260"/>
      <c r="D827" s="260"/>
      <c r="E827" s="258" t="e">
        <f t="shared" si="20"/>
        <v>#DIV/0!</v>
      </c>
      <c r="F827" s="258"/>
      <c r="I827" s="220"/>
      <c r="J827" s="220"/>
      <c r="P827" s="188"/>
      <c r="Q827" s="290"/>
    </row>
    <row r="828" spans="1:17">
      <c r="A828" s="226"/>
      <c r="B828" s="227" t="s">
        <v>73</v>
      </c>
      <c r="C828" s="226" t="s">
        <v>74</v>
      </c>
      <c r="D828" s="226" t="s">
        <v>74</v>
      </c>
      <c r="E828" s="226" t="s">
        <v>74</v>
      </c>
      <c r="F828" s="228">
        <f>F827+F825+F824+F826</f>
        <v>0</v>
      </c>
      <c r="I828" s="217">
        <f>SUM(I824:I827)</f>
        <v>0</v>
      </c>
      <c r="J828" s="217">
        <f>SUM(J824:J827)</f>
        <v>0</v>
      </c>
      <c r="K828" s="158"/>
      <c r="P828" s="188"/>
      <c r="Q828" s="290"/>
    </row>
    <row r="829" spans="1:17">
      <c r="A829" s="38"/>
      <c r="B829" s="32"/>
      <c r="C829" s="38"/>
      <c r="D829" s="38"/>
      <c r="E829" s="38"/>
      <c r="F829" s="57"/>
      <c r="P829" s="188"/>
      <c r="Q829" s="290"/>
    </row>
    <row r="830" spans="1:17">
      <c r="A830" s="2004" t="s">
        <v>522</v>
      </c>
      <c r="B830" s="2004"/>
      <c r="C830" s="2004"/>
      <c r="D830" s="2004"/>
      <c r="E830" s="2004"/>
      <c r="F830" s="2004"/>
      <c r="G830" s="2004"/>
      <c r="H830" s="2004"/>
      <c r="I830" s="2004"/>
      <c r="J830" s="2004"/>
      <c r="P830" s="188"/>
      <c r="Q830" s="290"/>
    </row>
    <row r="831" spans="1:17">
      <c r="A831" s="2012"/>
      <c r="B831" s="2012"/>
      <c r="C831" s="2012"/>
      <c r="D831" s="2012"/>
      <c r="E831" s="2012"/>
      <c r="F831" s="38"/>
      <c r="I831" s="1986" t="s">
        <v>545</v>
      </c>
      <c r="J831" s="1986"/>
      <c r="O831" s="188"/>
    </row>
    <row r="832" spans="1:17" ht="54">
      <c r="A832" s="260" t="s">
        <v>68</v>
      </c>
      <c r="B832" s="260" t="s">
        <v>67</v>
      </c>
      <c r="C832" s="260" t="s">
        <v>80</v>
      </c>
      <c r="D832" s="260" t="s">
        <v>128</v>
      </c>
      <c r="E832" s="260" t="s">
        <v>33</v>
      </c>
      <c r="I832" s="215" t="s">
        <v>186</v>
      </c>
      <c r="J832" s="215" t="s">
        <v>546</v>
      </c>
      <c r="K832" s="163"/>
      <c r="O832" s="188"/>
    </row>
    <row r="833" spans="1:17">
      <c r="A833" s="195">
        <v>1</v>
      </c>
      <c r="B833" s="195">
        <v>2</v>
      </c>
      <c r="C833" s="195">
        <v>3</v>
      </c>
      <c r="D833" s="195">
        <v>4</v>
      </c>
      <c r="E833" s="195">
        <v>5</v>
      </c>
      <c r="F833" s="160"/>
      <c r="G833" s="160"/>
      <c r="H833" s="160"/>
      <c r="I833" s="217"/>
      <c r="J833" s="217"/>
      <c r="O833" s="188"/>
    </row>
    <row r="834" spans="1:17">
      <c r="A834" s="260">
        <v>1</v>
      </c>
      <c r="B834" s="31" t="s">
        <v>137</v>
      </c>
      <c r="C834" s="260"/>
      <c r="D834" s="258" t="e">
        <f>E834/C834</f>
        <v>#DIV/0!</v>
      </c>
      <c r="E834" s="258"/>
      <c r="I834" s="220"/>
      <c r="J834" s="220"/>
      <c r="O834" s="188"/>
    </row>
    <row r="835" spans="1:17" s="160" customFormat="1">
      <c r="A835" s="260">
        <v>2</v>
      </c>
      <c r="B835" s="31" t="s">
        <v>136</v>
      </c>
      <c r="C835" s="260"/>
      <c r="D835" s="258" t="e">
        <f>E835/C835</f>
        <v>#DIV/0!</v>
      </c>
      <c r="E835" s="258"/>
      <c r="F835" s="149"/>
      <c r="G835" s="149"/>
      <c r="H835" s="149"/>
      <c r="I835" s="220"/>
      <c r="J835" s="220"/>
      <c r="K835" s="161"/>
      <c r="O835" s="281"/>
      <c r="P835" s="283"/>
      <c r="Q835" s="283"/>
    </row>
    <row r="836" spans="1:17">
      <c r="A836" s="260">
        <v>3</v>
      </c>
      <c r="B836" s="31" t="s">
        <v>138</v>
      </c>
      <c r="C836" s="260"/>
      <c r="D836" s="258" t="e">
        <f>E836/C836</f>
        <v>#DIV/0!</v>
      </c>
      <c r="E836" s="258"/>
      <c r="I836" s="220"/>
      <c r="J836" s="220"/>
      <c r="O836" s="188"/>
    </row>
    <row r="837" spans="1:17">
      <c r="A837" s="260">
        <v>4</v>
      </c>
      <c r="B837" s="31" t="s">
        <v>139</v>
      </c>
      <c r="C837" s="260"/>
      <c r="D837" s="258" t="e">
        <f>E837/C837</f>
        <v>#DIV/0!</v>
      </c>
      <c r="E837" s="258"/>
      <c r="I837" s="220"/>
      <c r="J837" s="220"/>
      <c r="O837" s="188"/>
    </row>
    <row r="838" spans="1:17">
      <c r="A838" s="226"/>
      <c r="B838" s="227" t="s">
        <v>73</v>
      </c>
      <c r="C838" s="226"/>
      <c r="D838" s="226" t="s">
        <v>74</v>
      </c>
      <c r="E838" s="228">
        <f>E837+E836+E835+E834</f>
        <v>0</v>
      </c>
      <c r="I838" s="217">
        <f>SUM(I834:I837)</f>
        <v>0</v>
      </c>
      <c r="J838" s="217">
        <f>SUM(J834:J837)</f>
        <v>0</v>
      </c>
      <c r="O838" s="188"/>
    </row>
    <row r="839" spans="1:17">
      <c r="A839" s="56"/>
      <c r="B839" s="32"/>
      <c r="C839" s="38"/>
      <c r="D839" s="38"/>
      <c r="E839" s="38"/>
      <c r="F839" s="57"/>
      <c r="O839" s="188"/>
    </row>
    <row r="840" spans="1:17">
      <c r="A840" s="2004" t="s">
        <v>531</v>
      </c>
      <c r="B840" s="2004"/>
      <c r="C840" s="2004"/>
      <c r="D840" s="2004"/>
      <c r="E840" s="2004"/>
      <c r="F840" s="2004"/>
      <c r="G840" s="2004"/>
      <c r="H840" s="2004"/>
      <c r="I840" s="2004"/>
      <c r="J840" s="2004"/>
      <c r="O840" s="188"/>
    </row>
    <row r="841" spans="1:17">
      <c r="A841" s="51"/>
      <c r="B841" s="32"/>
      <c r="C841" s="38"/>
      <c r="D841" s="38"/>
      <c r="E841" s="38"/>
      <c r="F841" s="38"/>
      <c r="P841" s="188"/>
    </row>
    <row r="842" spans="1:17">
      <c r="A842" s="51"/>
      <c r="B842" s="32"/>
      <c r="C842" s="38"/>
      <c r="D842" s="38"/>
      <c r="E842" s="38"/>
      <c r="F842" s="38"/>
      <c r="I842" s="1986" t="s">
        <v>545</v>
      </c>
      <c r="J842" s="1986"/>
      <c r="K842" s="210"/>
    </row>
    <row r="843" spans="1:17" ht="54">
      <c r="A843" s="260" t="s">
        <v>77</v>
      </c>
      <c r="B843" s="260" t="s">
        <v>67</v>
      </c>
      <c r="C843" s="260" t="s">
        <v>127</v>
      </c>
      <c r="D843" s="260" t="s">
        <v>490</v>
      </c>
      <c r="F843" s="38"/>
      <c r="I843" s="215" t="s">
        <v>186</v>
      </c>
      <c r="J843" s="215" t="s">
        <v>546</v>
      </c>
      <c r="P843" s="188"/>
    </row>
    <row r="844" spans="1:17">
      <c r="A844" s="195">
        <v>1</v>
      </c>
      <c r="B844" s="195">
        <v>2</v>
      </c>
      <c r="C844" s="195">
        <v>3</v>
      </c>
      <c r="D844" s="195">
        <v>4</v>
      </c>
      <c r="E844" s="160"/>
      <c r="F844" s="14"/>
      <c r="G844" s="160"/>
      <c r="H844" s="160"/>
      <c r="I844" s="217"/>
      <c r="J844" s="217"/>
      <c r="P844" s="188"/>
    </row>
    <row r="845" spans="1:17">
      <c r="A845" s="260"/>
      <c r="B845" s="36"/>
      <c r="C845" s="34"/>
      <c r="D845" s="258"/>
      <c r="F845" s="38"/>
      <c r="I845" s="220"/>
      <c r="J845" s="220"/>
      <c r="P845" s="188"/>
    </row>
    <row r="846" spans="1:17" s="160" customFormat="1">
      <c r="A846" s="260"/>
      <c r="B846" s="36"/>
      <c r="C846" s="34"/>
      <c r="D846" s="258"/>
      <c r="E846" s="149"/>
      <c r="F846" s="57"/>
      <c r="G846" s="149"/>
      <c r="H846" s="149"/>
      <c r="I846" s="220"/>
      <c r="J846" s="220"/>
      <c r="K846" s="161"/>
      <c r="O846" s="283"/>
      <c r="P846" s="281"/>
      <c r="Q846" s="283"/>
    </row>
    <row r="847" spans="1:17">
      <c r="A847" s="260"/>
      <c r="B847" s="36"/>
      <c r="C847" s="34"/>
      <c r="D847" s="258"/>
      <c r="F847" s="38"/>
      <c r="I847" s="220"/>
      <c r="J847" s="220"/>
      <c r="P847" s="188"/>
      <c r="Q847" s="290"/>
    </row>
    <row r="848" spans="1:17">
      <c r="A848" s="260"/>
      <c r="B848" s="36"/>
      <c r="C848" s="34"/>
      <c r="D848" s="258"/>
      <c r="F848" s="38"/>
      <c r="I848" s="220"/>
      <c r="J848" s="220"/>
      <c r="P848" s="188"/>
      <c r="Q848" s="290"/>
    </row>
    <row r="849" spans="1:17">
      <c r="A849" s="226"/>
      <c r="B849" s="227" t="s">
        <v>73</v>
      </c>
      <c r="C849" s="226" t="s">
        <v>74</v>
      </c>
      <c r="D849" s="228">
        <f>SUM(D845:D848)</f>
        <v>0</v>
      </c>
      <c r="F849" s="38"/>
      <c r="I849" s="217">
        <f>SUM(I845:I848)</f>
        <v>0</v>
      </c>
      <c r="J849" s="217">
        <f>SUM(J845:J848)</f>
        <v>0</v>
      </c>
      <c r="P849" s="188"/>
      <c r="Q849" s="290"/>
    </row>
    <row r="850" spans="1:17">
      <c r="A850" s="56"/>
      <c r="B850" s="32"/>
      <c r="C850" s="38"/>
      <c r="D850" s="38"/>
      <c r="E850" s="38"/>
      <c r="F850" s="57"/>
      <c r="P850" s="188"/>
      <c r="Q850" s="290"/>
    </row>
    <row r="851" spans="1:17">
      <c r="A851" s="2014" t="s">
        <v>611</v>
      </c>
      <c r="B851" s="2014"/>
      <c r="C851" s="2014"/>
      <c r="D851" s="2014"/>
      <c r="E851" s="2014"/>
      <c r="F851" s="2014"/>
      <c r="G851" s="2014"/>
      <c r="H851" s="2014"/>
      <c r="I851" s="2014"/>
      <c r="J851" s="2014"/>
      <c r="P851" s="188"/>
    </row>
    <row r="852" spans="1:17">
      <c r="A852" s="56"/>
      <c r="B852" s="32"/>
      <c r="C852" s="38"/>
      <c r="D852" s="38"/>
      <c r="E852" s="38"/>
      <c r="F852" s="57"/>
      <c r="P852" s="188"/>
    </row>
    <row r="853" spans="1:17">
      <c r="A853" s="2016" t="s">
        <v>491</v>
      </c>
      <c r="B853" s="2016"/>
      <c r="C853" s="2016"/>
      <c r="D853" s="2016"/>
      <c r="E853" s="2016"/>
      <c r="F853" s="2016"/>
      <c r="G853" s="2016"/>
      <c r="H853" s="2016"/>
      <c r="I853" s="2016"/>
      <c r="J853" s="2016"/>
      <c r="K853" s="205"/>
    </row>
    <row r="854" spans="1:17">
      <c r="A854" s="76"/>
      <c r="B854" s="76"/>
      <c r="C854" s="76"/>
      <c r="D854" s="76"/>
      <c r="E854" s="76"/>
      <c r="F854" s="38"/>
      <c r="I854" s="1986" t="s">
        <v>545</v>
      </c>
      <c r="J854" s="1986"/>
      <c r="P854" s="188"/>
    </row>
    <row r="855" spans="1:17" ht="54">
      <c r="A855" s="260" t="s">
        <v>77</v>
      </c>
      <c r="B855" s="260" t="s">
        <v>67</v>
      </c>
      <c r="C855" s="260" t="s">
        <v>127</v>
      </c>
      <c r="D855" s="260" t="s">
        <v>490</v>
      </c>
      <c r="E855" s="150"/>
      <c r="F855" s="58"/>
      <c r="G855" s="20"/>
      <c r="H855" s="58"/>
      <c r="I855" s="215" t="s">
        <v>186</v>
      </c>
      <c r="J855" s="215" t="s">
        <v>546</v>
      </c>
      <c r="K855" s="210"/>
      <c r="P855" s="188"/>
    </row>
    <row r="856" spans="1:17">
      <c r="A856" s="195">
        <v>1</v>
      </c>
      <c r="B856" s="195">
        <v>2</v>
      </c>
      <c r="C856" s="195">
        <v>3</v>
      </c>
      <c r="D856" s="195">
        <v>4</v>
      </c>
      <c r="E856" s="161"/>
      <c r="F856" s="189"/>
      <c r="G856" s="190"/>
      <c r="H856" s="191"/>
      <c r="I856" s="223"/>
      <c r="J856" s="223"/>
      <c r="P856" s="188"/>
    </row>
    <row r="857" spans="1:17" s="150" customFormat="1">
      <c r="A857" s="260">
        <v>1</v>
      </c>
      <c r="B857" s="31"/>
      <c r="C857" s="34"/>
      <c r="D857" s="258"/>
      <c r="F857" s="58"/>
      <c r="G857" s="20"/>
      <c r="H857" s="42"/>
      <c r="I857" s="224"/>
      <c r="J857" s="224"/>
      <c r="O857" s="203"/>
      <c r="P857" s="170"/>
      <c r="Q857" s="203"/>
    </row>
    <row r="858" spans="1:17" s="161" customFormat="1">
      <c r="A858" s="226"/>
      <c r="B858" s="227" t="s">
        <v>73</v>
      </c>
      <c r="C858" s="226" t="s">
        <v>74</v>
      </c>
      <c r="D858" s="228">
        <f>SUM(D857:D857)</f>
        <v>0</v>
      </c>
      <c r="E858" s="150"/>
      <c r="F858" s="58"/>
      <c r="G858" s="20"/>
      <c r="H858" s="42"/>
      <c r="I858" s="217">
        <f>SUM(I857)</f>
        <v>0</v>
      </c>
      <c r="J858" s="217">
        <f>SUM(J857)</f>
        <v>0</v>
      </c>
      <c r="O858" s="288"/>
      <c r="P858" s="293"/>
      <c r="Q858" s="288"/>
    </row>
    <row r="859" spans="1:17" s="150" customFormat="1">
      <c r="A859" s="58"/>
      <c r="B859" s="58"/>
      <c r="C859" s="58"/>
      <c r="D859" s="58"/>
      <c r="E859" s="58"/>
      <c r="F859" s="58"/>
      <c r="G859" s="20"/>
      <c r="H859" s="42"/>
      <c r="I859" s="20"/>
      <c r="J859" s="20"/>
      <c r="O859" s="203"/>
      <c r="P859" s="170"/>
      <c r="Q859" s="294"/>
    </row>
    <row r="860" spans="1:17" s="150" customFormat="1">
      <c r="A860" s="2004" t="s">
        <v>525</v>
      </c>
      <c r="B860" s="2004"/>
      <c r="C860" s="2004"/>
      <c r="D860" s="2004"/>
      <c r="E860" s="2004"/>
      <c r="F860" s="2004"/>
      <c r="G860" s="2004"/>
      <c r="H860" s="2004"/>
      <c r="I860" s="2004"/>
      <c r="J860" s="2004"/>
      <c r="O860" s="203"/>
      <c r="P860" s="170"/>
      <c r="Q860" s="203"/>
    </row>
    <row r="861" spans="1:17" s="150" customFormat="1">
      <c r="A861" s="2012"/>
      <c r="B861" s="2012"/>
      <c r="C861" s="2012"/>
      <c r="D861" s="2012"/>
      <c r="E861" s="2012"/>
      <c r="F861" s="2012"/>
      <c r="G861" s="149"/>
      <c r="H861" s="149"/>
      <c r="I861" s="1986" t="s">
        <v>545</v>
      </c>
      <c r="J861" s="1986"/>
      <c r="O861" s="203"/>
      <c r="P861" s="170"/>
      <c r="Q861" s="203"/>
    </row>
    <row r="862" spans="1:17" s="150" customFormat="1" ht="54">
      <c r="A862" s="260" t="s">
        <v>77</v>
      </c>
      <c r="B862" s="260" t="s">
        <v>67</v>
      </c>
      <c r="C862" s="260" t="s">
        <v>131</v>
      </c>
      <c r="D862" s="260" t="s">
        <v>80</v>
      </c>
      <c r="E862" s="260" t="s">
        <v>132</v>
      </c>
      <c r="F862" s="260" t="s">
        <v>33</v>
      </c>
      <c r="H862" s="149"/>
      <c r="I862" s="215" t="s">
        <v>186</v>
      </c>
      <c r="J862" s="215" t="s">
        <v>546</v>
      </c>
      <c r="M862" s="158"/>
      <c r="O862" s="203"/>
      <c r="P862" s="170"/>
      <c r="Q862" s="203"/>
    </row>
    <row r="863" spans="1:17" s="150" customFormat="1">
      <c r="A863" s="195">
        <v>1</v>
      </c>
      <c r="B863" s="195">
        <v>2</v>
      </c>
      <c r="C863" s="195">
        <v>3</v>
      </c>
      <c r="D863" s="195">
        <v>4</v>
      </c>
      <c r="E863" s="195">
        <v>5</v>
      </c>
      <c r="F863" s="195">
        <v>6</v>
      </c>
      <c r="G863" s="161"/>
      <c r="H863" s="160"/>
      <c r="I863" s="212"/>
      <c r="J863" s="212"/>
      <c r="O863" s="203"/>
      <c r="P863" s="170"/>
      <c r="Q863" s="203"/>
    </row>
    <row r="864" spans="1:17" s="150" customFormat="1">
      <c r="A864" s="260">
        <v>1</v>
      </c>
      <c r="B864" s="31" t="s">
        <v>548</v>
      </c>
      <c r="C864" s="260"/>
      <c r="D864" s="260"/>
      <c r="E864" s="258" t="e">
        <f>F864/D864</f>
        <v>#DIV/0!</v>
      </c>
      <c r="F864" s="258"/>
      <c r="H864" s="149"/>
      <c r="I864" s="224"/>
      <c r="J864" s="224"/>
      <c r="O864" s="203"/>
      <c r="P864" s="170"/>
      <c r="Q864" s="203"/>
    </row>
    <row r="865" spans="1:17" s="161" customFormat="1">
      <c r="A865" s="226"/>
      <c r="B865" s="227" t="s">
        <v>73</v>
      </c>
      <c r="C865" s="226" t="s">
        <v>74</v>
      </c>
      <c r="D865" s="226" t="s">
        <v>74</v>
      </c>
      <c r="E865" s="226" t="s">
        <v>74</v>
      </c>
      <c r="F865" s="228">
        <f>F864</f>
        <v>0</v>
      </c>
      <c r="G865" s="149"/>
      <c r="H865" s="149"/>
      <c r="I865" s="217">
        <f>SUM(I864)</f>
        <v>0</v>
      </c>
      <c r="J865" s="217">
        <f>SUM(J864)</f>
        <v>0</v>
      </c>
      <c r="O865" s="288"/>
      <c r="P865" s="293"/>
      <c r="Q865" s="288"/>
    </row>
    <row r="866" spans="1:17" s="150" customFormat="1">
      <c r="A866" s="56"/>
      <c r="B866" s="32"/>
      <c r="C866" s="38"/>
      <c r="D866" s="38"/>
      <c r="E866" s="38"/>
      <c r="F866" s="57"/>
      <c r="G866" s="149"/>
      <c r="H866" s="149"/>
      <c r="I866" s="149"/>
      <c r="J866" s="149"/>
      <c r="O866" s="203"/>
      <c r="P866" s="170"/>
      <c r="Q866" s="203"/>
    </row>
    <row r="867" spans="1:17">
      <c r="A867" s="56"/>
      <c r="B867" s="69" t="s">
        <v>153</v>
      </c>
      <c r="C867" s="257">
        <f>C868+C869+C870</f>
        <v>0</v>
      </c>
      <c r="D867" s="289"/>
      <c r="P867" s="188"/>
    </row>
    <row r="868" spans="1:17">
      <c r="A868" s="56"/>
      <c r="B868" s="70" t="s">
        <v>11</v>
      </c>
      <c r="C868" s="257">
        <f>F865+D858+D849+E838+F828+F818+F808+F798+F788+F778+E768+D758+D747+E736+F726+F715+F707+F692+D683+D674+E665+E653+E644+C632+C621+C610+C599+C586+E573+E558+E547+D536+E520+F511+F504+F486+E472+J464-C869-C870</f>
        <v>0</v>
      </c>
      <c r="D868" s="290"/>
      <c r="P868" s="188"/>
    </row>
    <row r="869" spans="1:17">
      <c r="A869" s="38"/>
      <c r="B869" s="32" t="s">
        <v>65</v>
      </c>
      <c r="C869" s="257">
        <f>I865+I858+I849+I838+I828+I818+I808+I788+I798+I778+I768+I758+I747+I736+I726+I715+I707+I692+I683+I674+I665+I653+I644+I632+I621+I610+I599+I586+I573+I558+I547+I536+I520+I511+I504+I486+I472</f>
        <v>0</v>
      </c>
      <c r="D869" s="290"/>
      <c r="L869" s="59"/>
      <c r="M869" s="32"/>
      <c r="N869" s="157"/>
      <c r="P869" s="188"/>
    </row>
    <row r="870" spans="1:17">
      <c r="A870" s="38"/>
      <c r="B870" s="32" t="s">
        <v>165</v>
      </c>
      <c r="C870" s="257">
        <f>J865+J858+J849+J838+J828+J818+J808+J798+J788+J778+J768+J758+J747+J736+J726+J715+J707+J692+J683+J674+J665+J653+J644+J632+J621+J610+J599+J586+J573+J558+J547+J536+J520+J511+J504+J486+J472</f>
        <v>0</v>
      </c>
      <c r="D870" s="290"/>
    </row>
    <row r="871" spans="1:17">
      <c r="A871" s="38"/>
      <c r="B871" s="32"/>
      <c r="C871" s="38"/>
      <c r="D871" s="38"/>
      <c r="E871" s="38"/>
      <c r="F871" s="38"/>
    </row>
    <row r="872" spans="1:17">
      <c r="A872" s="38"/>
      <c r="B872" s="268" t="s">
        <v>626</v>
      </c>
      <c r="C872" s="296">
        <f>F865+D858+D849+E838+F828+F818+F808+F798+F788+F778+E768+D758+D747+E736+F726+F715+F707+F692+D683+D674+E665</f>
        <v>0</v>
      </c>
      <c r="D872" s="38"/>
      <c r="E872" s="38"/>
      <c r="F872" s="38"/>
    </row>
    <row r="873" spans="1:17" ht="45.6">
      <c r="A873" s="38"/>
      <c r="B873" s="295" t="s">
        <v>627</v>
      </c>
      <c r="C873" s="297"/>
      <c r="D873" s="38"/>
      <c r="E873" s="38"/>
      <c r="F873" s="38"/>
    </row>
    <row r="874" spans="1:17" ht="45.6">
      <c r="A874" s="38"/>
      <c r="B874" s="268" t="s">
        <v>628</v>
      </c>
      <c r="C874" s="296">
        <f>C872-C873</f>
        <v>0</v>
      </c>
      <c r="D874" s="38"/>
      <c r="E874" s="38"/>
      <c r="F874" s="38"/>
    </row>
    <row r="875" spans="1:17">
      <c r="A875" s="38"/>
      <c r="B875" s="32"/>
      <c r="C875" s="38"/>
      <c r="D875" s="38"/>
      <c r="E875" s="38"/>
      <c r="F875" s="38"/>
    </row>
    <row r="876" spans="1:17">
      <c r="A876" s="38"/>
      <c r="B876" s="32"/>
      <c r="C876" s="38"/>
      <c r="D876" s="38"/>
      <c r="E876" s="38"/>
      <c r="F876" s="38"/>
    </row>
    <row r="877" spans="1:17">
      <c r="A877" s="38"/>
      <c r="B877" s="32"/>
      <c r="C877" s="38"/>
      <c r="D877" s="38"/>
      <c r="E877" s="38"/>
      <c r="F877" s="38"/>
    </row>
    <row r="878" spans="1:17">
      <c r="A878" s="38"/>
      <c r="B878" s="32"/>
      <c r="C878" s="38"/>
      <c r="D878" s="38"/>
      <c r="E878" s="38"/>
      <c r="F878" s="38"/>
    </row>
    <row r="879" spans="1:17">
      <c r="A879" s="1927" t="s">
        <v>40</v>
      </c>
      <c r="B879" s="1927"/>
      <c r="C879" s="60"/>
      <c r="D879" s="1945" t="str">
        <f>'СВЕДЕНИЯ ЦС'!D67:G67</f>
        <v>Коппель С.А.</v>
      </c>
      <c r="E879" s="1945"/>
      <c r="F879" s="38"/>
      <c r="G879" s="38"/>
      <c r="H879" s="38"/>
      <c r="I879" s="38"/>
      <c r="J879" s="38"/>
    </row>
    <row r="880" spans="1:17">
      <c r="A880" s="38"/>
      <c r="B880" s="61"/>
      <c r="C880" s="254" t="s">
        <v>41</v>
      </c>
      <c r="D880" s="2019" t="s">
        <v>12</v>
      </c>
      <c r="E880" s="2019"/>
      <c r="F880" s="38"/>
      <c r="G880" s="38"/>
      <c r="H880" s="38"/>
      <c r="I880" s="38"/>
      <c r="J880" s="38"/>
    </row>
    <row r="881" spans="1:17" s="38" customFormat="1">
      <c r="A881" s="1929"/>
      <c r="B881" s="1929"/>
      <c r="C881" s="62"/>
      <c r="D881" s="26"/>
      <c r="E881" s="575"/>
      <c r="L881" s="193"/>
      <c r="O881" s="41"/>
      <c r="P881" s="41"/>
      <c r="Q881" s="41"/>
    </row>
    <row r="882" spans="1:17" s="38" customFormat="1">
      <c r="A882" s="1929"/>
      <c r="B882" s="1929"/>
      <c r="C882" s="62"/>
      <c r="D882" s="2047"/>
      <c r="E882" s="2047"/>
      <c r="L882" s="193"/>
      <c r="O882" s="41"/>
      <c r="P882" s="41"/>
      <c r="Q882" s="41"/>
    </row>
    <row r="883" spans="1:17" s="38" customFormat="1">
      <c r="A883" s="41"/>
      <c r="B883" s="64"/>
      <c r="C883" s="26"/>
      <c r="D883" s="2047"/>
      <c r="E883" s="2047"/>
      <c r="L883" s="193"/>
      <c r="O883" s="41"/>
      <c r="P883" s="41"/>
      <c r="Q883" s="41"/>
    </row>
    <row r="884" spans="1:17" s="38" customFormat="1">
      <c r="B884" s="61"/>
      <c r="C884" s="65"/>
      <c r="D884" s="576"/>
      <c r="E884" s="577"/>
      <c r="L884" s="193"/>
      <c r="O884" s="41"/>
      <c r="P884" s="41"/>
      <c r="Q884" s="41"/>
    </row>
    <row r="885" spans="1:17" s="38" customFormat="1">
      <c r="A885" s="1927" t="s">
        <v>42</v>
      </c>
      <c r="B885" s="1927"/>
      <c r="C885" s="68"/>
      <c r="D885" s="1945" t="str">
        <f>'СВЕДЕНИЯ ЦС'!D73:G73</f>
        <v>Кондакова Е.В.</v>
      </c>
      <c r="E885" s="1945"/>
      <c r="L885" s="193"/>
      <c r="O885" s="41"/>
      <c r="P885" s="41"/>
      <c r="Q885" s="41"/>
    </row>
    <row r="886" spans="1:17" s="38" customFormat="1">
      <c r="B886" s="61"/>
      <c r="C886" s="254" t="s">
        <v>41</v>
      </c>
      <c r="D886" s="2019" t="s">
        <v>12</v>
      </c>
      <c r="E886" s="2019"/>
      <c r="L886" s="193"/>
      <c r="O886" s="41"/>
      <c r="P886" s="41"/>
      <c r="Q886" s="41"/>
    </row>
    <row r="887" spans="1:17" ht="23.25" customHeight="1">
      <c r="A887" s="1987" t="str">
        <f>A443</f>
        <v>Муниципальное бюджетное общеобразовательное учреждение "Кингисеппская средняя общеобразовательная школа № 4"</v>
      </c>
      <c r="B887" s="1987"/>
      <c r="C887" s="1987"/>
      <c r="D887" s="1987"/>
      <c r="E887" s="1987"/>
      <c r="F887" s="1987"/>
      <c r="G887" s="1987"/>
      <c r="H887" s="1987"/>
      <c r="I887" s="1987"/>
      <c r="J887" s="1987"/>
      <c r="K887" s="198"/>
    </row>
    <row r="889" spans="1:17">
      <c r="A889" s="1959" t="s">
        <v>130</v>
      </c>
      <c r="B889" s="1959"/>
      <c r="C889" s="1959"/>
      <c r="D889" s="1959"/>
      <c r="E889" s="1959"/>
      <c r="F889" s="1959"/>
      <c r="G889" s="1959"/>
      <c r="H889" s="1959"/>
      <c r="I889" s="1959"/>
      <c r="J889" s="1959"/>
      <c r="K889" s="199"/>
    </row>
    <row r="891" spans="1:17">
      <c r="A891" s="193"/>
      <c r="B891" s="193"/>
      <c r="C891" s="193"/>
      <c r="D891" s="193"/>
      <c r="E891" s="193"/>
      <c r="F891" s="193"/>
      <c r="G891" s="151" t="s">
        <v>161</v>
      </c>
      <c r="H891" s="16"/>
      <c r="I891" s="152"/>
      <c r="J891" s="16"/>
      <c r="K891" s="200"/>
    </row>
    <row r="892" spans="1:17">
      <c r="B892" s="38"/>
    </row>
    <row r="893" spans="1:17" ht="43.5" customHeight="1">
      <c r="A893" s="1988" t="s">
        <v>148</v>
      </c>
      <c r="B893" s="1988"/>
      <c r="C893" s="1989" t="s">
        <v>170</v>
      </c>
      <c r="D893" s="1990"/>
      <c r="E893" s="1990"/>
      <c r="F893" s="1990"/>
      <c r="G893" s="1990"/>
      <c r="H893" s="1990"/>
      <c r="I893" s="1990"/>
      <c r="J893" s="1991"/>
      <c r="K893" s="154"/>
    </row>
    <row r="894" spans="1:17">
      <c r="A894" s="41"/>
      <c r="B894" s="41"/>
      <c r="C894" s="148"/>
      <c r="D894" s="148"/>
      <c r="E894" s="148"/>
      <c r="F894" s="148"/>
      <c r="G894" s="148"/>
      <c r="H894" s="148"/>
      <c r="I894" s="148"/>
      <c r="J894" s="148"/>
      <c r="K894" s="154"/>
    </row>
    <row r="896" spans="1:17" ht="53.25" customHeight="1">
      <c r="A896" s="1992" t="s">
        <v>1058</v>
      </c>
      <c r="B896" s="1992"/>
      <c r="C896" s="1992"/>
      <c r="D896" s="1992"/>
      <c r="E896" s="1992"/>
      <c r="F896" s="1992"/>
      <c r="G896" s="1992"/>
      <c r="H896" s="1992"/>
      <c r="I896" s="1992"/>
      <c r="J896" s="1992"/>
    </row>
    <row r="897" spans="1:17">
      <c r="A897" s="263"/>
      <c r="B897" s="263"/>
      <c r="C897" s="263"/>
      <c r="D897" s="263"/>
      <c r="E897" s="263"/>
      <c r="F897" s="263"/>
      <c r="G897" s="263"/>
      <c r="H897" s="263"/>
      <c r="I897" s="263"/>
      <c r="J897" s="263"/>
    </row>
    <row r="898" spans="1:17">
      <c r="A898" s="1993" t="s">
        <v>622</v>
      </c>
      <c r="B898" s="1993"/>
      <c r="C898" s="1993"/>
      <c r="D898" s="1993"/>
      <c r="E898" s="1993"/>
      <c r="F898" s="1993"/>
      <c r="G898" s="1993"/>
      <c r="H898" s="1993"/>
      <c r="I898" s="1993"/>
      <c r="J898" s="1993"/>
      <c r="K898" s="205"/>
    </row>
    <row r="899" spans="1:17">
      <c r="A899" s="269"/>
      <c r="B899" s="269"/>
      <c r="C899" s="269"/>
      <c r="D899" s="269"/>
      <c r="E899" s="269"/>
      <c r="F899" s="269"/>
      <c r="G899" s="269"/>
      <c r="H899" s="269"/>
      <c r="I899" s="269"/>
      <c r="J899" s="269"/>
      <c r="K899" s="263"/>
    </row>
    <row r="900" spans="1:17">
      <c r="A900" s="1995" t="s">
        <v>493</v>
      </c>
      <c r="B900" s="1995"/>
      <c r="C900" s="1995"/>
      <c r="D900" s="1995"/>
      <c r="E900" s="1995"/>
      <c r="F900" s="1995"/>
      <c r="G900" s="1995"/>
      <c r="H900" s="1995"/>
      <c r="I900" s="1995"/>
      <c r="J900" s="1995"/>
      <c r="K900" s="207"/>
    </row>
    <row r="901" spans="1:17">
      <c r="B901" s="193"/>
      <c r="C901" s="193"/>
      <c r="D901" s="193"/>
      <c r="E901" s="193"/>
      <c r="F901" s="193"/>
      <c r="G901" s="193"/>
      <c r="H901" s="193"/>
      <c r="I901" s="193"/>
      <c r="J901" s="193"/>
      <c r="K901" s="269"/>
    </row>
    <row r="902" spans="1:17">
      <c r="B902" s="32"/>
      <c r="C902" s="32"/>
      <c r="D902" s="41"/>
      <c r="E902" s="41"/>
      <c r="F902" s="41"/>
      <c r="G902" s="41"/>
      <c r="H902" s="41"/>
      <c r="I902" s="41"/>
      <c r="J902" s="41"/>
      <c r="K902" s="201"/>
    </row>
    <row r="903" spans="1:17">
      <c r="A903" s="1996" t="s">
        <v>77</v>
      </c>
      <c r="B903" s="1996" t="s">
        <v>75</v>
      </c>
      <c r="C903" s="1996" t="s">
        <v>76</v>
      </c>
      <c r="D903" s="1997" t="s">
        <v>69</v>
      </c>
      <c r="E903" s="1998"/>
      <c r="F903" s="1998"/>
      <c r="G903" s="1999"/>
      <c r="H903" s="2000" t="s">
        <v>70</v>
      </c>
      <c r="I903" s="2000" t="s">
        <v>78</v>
      </c>
      <c r="J903" s="2003" t="s">
        <v>541</v>
      </c>
      <c r="K903" s="39"/>
    </row>
    <row r="904" spans="1:17">
      <c r="A904" s="1980"/>
      <c r="B904" s="1980"/>
      <c r="C904" s="1980"/>
      <c r="D904" s="1996" t="s">
        <v>20</v>
      </c>
      <c r="E904" s="1997" t="s">
        <v>2</v>
      </c>
      <c r="F904" s="1998"/>
      <c r="G904" s="1999"/>
      <c r="H904" s="2001"/>
      <c r="I904" s="2001"/>
      <c r="J904" s="2003"/>
      <c r="K904" s="42"/>
    </row>
    <row r="905" spans="1:17" ht="68.400000000000006">
      <c r="A905" s="1981"/>
      <c r="B905" s="1981"/>
      <c r="C905" s="1981"/>
      <c r="D905" s="1981"/>
      <c r="E905" s="260" t="s">
        <v>71</v>
      </c>
      <c r="F905" s="260" t="s">
        <v>79</v>
      </c>
      <c r="G905" s="260" t="s">
        <v>72</v>
      </c>
      <c r="H905" s="2002"/>
      <c r="I905" s="2002"/>
      <c r="J905" s="2003"/>
      <c r="K905" s="273"/>
    </row>
    <row r="906" spans="1:17">
      <c r="A906" s="195">
        <v>1</v>
      </c>
      <c r="B906" s="195">
        <v>2</v>
      </c>
      <c r="C906" s="195">
        <v>3</v>
      </c>
      <c r="D906" s="195">
        <v>4</v>
      </c>
      <c r="E906" s="195">
        <v>5</v>
      </c>
      <c r="F906" s="195">
        <v>6</v>
      </c>
      <c r="G906" s="195">
        <v>7</v>
      </c>
      <c r="H906" s="195">
        <v>8</v>
      </c>
      <c r="I906" s="195">
        <v>9</v>
      </c>
      <c r="J906" s="195">
        <v>10</v>
      </c>
      <c r="K906" s="273"/>
    </row>
    <row r="907" spans="1:17">
      <c r="A907" s="260" t="s">
        <v>142</v>
      </c>
      <c r="B907" s="31" t="s">
        <v>876</v>
      </c>
      <c r="C907" s="538"/>
      <c r="D907" s="538">
        <f>F907+G907+E907</f>
        <v>0</v>
      </c>
      <c r="E907" s="538"/>
      <c r="F907" s="538"/>
      <c r="G907" s="538"/>
      <c r="H907" s="538">
        <v>0</v>
      </c>
      <c r="I907" s="538"/>
      <c r="J907" s="21"/>
      <c r="K907" s="278">
        <f>ROUND((E907+F907)*12,2)</f>
        <v>0</v>
      </c>
      <c r="M907" s="157"/>
      <c r="N907" s="274"/>
      <c r="O907" s="280"/>
    </row>
    <row r="908" spans="1:17" s="160" customFormat="1">
      <c r="A908" s="226"/>
      <c r="B908" s="227" t="s">
        <v>73</v>
      </c>
      <c r="C908" s="228">
        <f>SUM(C907:C907)</f>
        <v>0</v>
      </c>
      <c r="D908" s="228">
        <f>SUM(D907:D907)</f>
        <v>0</v>
      </c>
      <c r="E908" s="226" t="s">
        <v>74</v>
      </c>
      <c r="F908" s="226" t="s">
        <v>74</v>
      </c>
      <c r="G908" s="226" t="s">
        <v>74</v>
      </c>
      <c r="H908" s="226" t="s">
        <v>74</v>
      </c>
      <c r="I908" s="226" t="s">
        <v>74</v>
      </c>
      <c r="J908" s="228">
        <f>SUM(J907:J907)</f>
        <v>0</v>
      </c>
      <c r="K908" s="275"/>
      <c r="M908" s="157"/>
      <c r="N908" s="274"/>
      <c r="O908" s="280"/>
      <c r="P908" s="279"/>
      <c r="Q908" s="283"/>
    </row>
    <row r="909" spans="1:17">
      <c r="K909" s="196"/>
    </row>
    <row r="910" spans="1:17">
      <c r="A910" s="1994" t="s">
        <v>497</v>
      </c>
      <c r="B910" s="1994"/>
      <c r="C910" s="1994"/>
      <c r="D910" s="1994"/>
      <c r="E910" s="1994"/>
      <c r="F910" s="1994"/>
      <c r="G910" s="1994"/>
      <c r="H910" s="1994"/>
      <c r="I910" s="1994"/>
      <c r="J910" s="1994"/>
      <c r="K910" s="197"/>
    </row>
    <row r="911" spans="1:17">
      <c r="A911" s="267"/>
      <c r="B911" s="267"/>
      <c r="C911" s="267"/>
      <c r="D911" s="267"/>
      <c r="E911" s="267"/>
      <c r="F911" s="267"/>
      <c r="G911" s="267"/>
      <c r="H911" s="267"/>
      <c r="I911" s="1986" t="s">
        <v>545</v>
      </c>
      <c r="J911" s="1986"/>
    </row>
    <row r="912" spans="1:17" ht="54">
      <c r="A912" s="35" t="s">
        <v>77</v>
      </c>
      <c r="B912" s="35" t="s">
        <v>67</v>
      </c>
      <c r="C912" s="260" t="s">
        <v>505</v>
      </c>
      <c r="D912" s="260" t="s">
        <v>506</v>
      </c>
      <c r="E912" s="260" t="s">
        <v>507</v>
      </c>
      <c r="G912" s="267"/>
      <c r="H912" s="267"/>
      <c r="I912" s="215" t="s">
        <v>186</v>
      </c>
      <c r="J912" s="215" t="s">
        <v>546</v>
      </c>
      <c r="K912" s="202"/>
    </row>
    <row r="913" spans="1:17">
      <c r="A913" s="173">
        <v>1</v>
      </c>
      <c r="B913" s="173">
        <v>2</v>
      </c>
      <c r="C913" s="195">
        <v>3</v>
      </c>
      <c r="D913" s="195">
        <v>4</v>
      </c>
      <c r="E913" s="195">
        <v>5</v>
      </c>
      <c r="G913" s="267"/>
      <c r="H913" s="267"/>
      <c r="I913" s="216"/>
      <c r="J913" s="215"/>
    </row>
    <row r="914" spans="1:17" ht="136.80000000000001">
      <c r="A914" s="166">
        <v>1</v>
      </c>
      <c r="B914" s="172" t="s">
        <v>496</v>
      </c>
      <c r="C914" s="258"/>
      <c r="D914" s="159">
        <v>12</v>
      </c>
      <c r="E914" s="167"/>
      <c r="G914" s="168"/>
      <c r="H914" s="169"/>
      <c r="I914" s="220"/>
      <c r="J914" s="220"/>
    </row>
    <row r="915" spans="1:17">
      <c r="A915" s="166">
        <v>2</v>
      </c>
      <c r="B915" s="172" t="s">
        <v>533</v>
      </c>
      <c r="C915" s="258"/>
      <c r="D915" s="159"/>
      <c r="E915" s="167"/>
      <c r="G915" s="168"/>
      <c r="H915" s="169"/>
      <c r="I915" s="220"/>
      <c r="J915" s="220"/>
    </row>
    <row r="916" spans="1:17">
      <c r="A916" s="229"/>
      <c r="B916" s="227" t="s">
        <v>73</v>
      </c>
      <c r="C916" s="230"/>
      <c r="D916" s="231"/>
      <c r="E916" s="228">
        <f>E915+E914</f>
        <v>0</v>
      </c>
      <c r="G916" s="267"/>
      <c r="H916" s="267"/>
      <c r="I916" s="217">
        <f>SUM(I914:I915)</f>
        <v>0</v>
      </c>
      <c r="J916" s="217">
        <f>SUM(J914:J915)</f>
        <v>0</v>
      </c>
    </row>
    <row r="918" spans="1:17" ht="35.25" customHeight="1">
      <c r="A918" s="1993" t="s">
        <v>621</v>
      </c>
      <c r="B918" s="1993"/>
      <c r="C918" s="1993"/>
      <c r="D918" s="1993"/>
      <c r="E918" s="1993"/>
      <c r="F918" s="1993"/>
      <c r="G918" s="1993"/>
      <c r="H918" s="1993"/>
      <c r="I918" s="1993"/>
      <c r="J918" s="1993"/>
    </row>
    <row r="919" spans="1:17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</row>
    <row r="920" spans="1:17">
      <c r="A920" s="2009" t="s">
        <v>494</v>
      </c>
      <c r="B920" s="2009"/>
      <c r="C920" s="2009"/>
      <c r="D920" s="2009"/>
      <c r="E920" s="2009"/>
      <c r="F920" s="2009"/>
      <c r="G920" s="2009"/>
      <c r="H920" s="2009"/>
      <c r="I920" s="2009"/>
      <c r="J920" s="2009"/>
      <c r="K920" s="207"/>
    </row>
    <row r="921" spans="1:17">
      <c r="A921" s="256"/>
      <c r="B921" s="45"/>
      <c r="C921" s="256"/>
      <c r="D921" s="256"/>
      <c r="E921" s="256"/>
      <c r="F921" s="256"/>
      <c r="I921" s="1986" t="s">
        <v>545</v>
      </c>
      <c r="J921" s="1986"/>
      <c r="K921" s="193"/>
    </row>
    <row r="922" spans="1:17" ht="68.400000000000006">
      <c r="A922" s="260" t="s">
        <v>77</v>
      </c>
      <c r="B922" s="260" t="s">
        <v>67</v>
      </c>
      <c r="C922" s="260" t="s">
        <v>93</v>
      </c>
      <c r="D922" s="260" t="s">
        <v>91</v>
      </c>
      <c r="E922" s="260" t="s">
        <v>92</v>
      </c>
      <c r="F922" s="260" t="s">
        <v>133</v>
      </c>
      <c r="I922" s="215" t="s">
        <v>186</v>
      </c>
      <c r="J922" s="215" t="s">
        <v>546</v>
      </c>
      <c r="K922" s="204"/>
      <c r="O922" s="188"/>
    </row>
    <row r="923" spans="1:17">
      <c r="A923" s="195">
        <v>1</v>
      </c>
      <c r="B923" s="195">
        <v>2</v>
      </c>
      <c r="C923" s="195">
        <v>3</v>
      </c>
      <c r="D923" s="195">
        <v>4</v>
      </c>
      <c r="E923" s="195">
        <v>5</v>
      </c>
      <c r="F923" s="195">
        <v>6</v>
      </c>
      <c r="G923" s="160"/>
      <c r="H923" s="160"/>
      <c r="I923" s="218"/>
      <c r="J923" s="218"/>
      <c r="O923" s="188"/>
    </row>
    <row r="924" spans="1:17" ht="68.400000000000006">
      <c r="A924" s="260">
        <v>1</v>
      </c>
      <c r="B924" s="31" t="s">
        <v>81</v>
      </c>
      <c r="C924" s="260" t="s">
        <v>74</v>
      </c>
      <c r="D924" s="260" t="s">
        <v>74</v>
      </c>
      <c r="E924" s="260" t="s">
        <v>74</v>
      </c>
      <c r="F924" s="21">
        <f>F926</f>
        <v>0</v>
      </c>
      <c r="I924" s="219">
        <f>I926</f>
        <v>0</v>
      </c>
      <c r="J924" s="219">
        <f>J926</f>
        <v>0</v>
      </c>
      <c r="O924" s="188"/>
    </row>
    <row r="925" spans="1:17" s="160" customFormat="1">
      <c r="A925" s="2008" t="s">
        <v>82</v>
      </c>
      <c r="B925" s="31" t="s">
        <v>2</v>
      </c>
      <c r="C925" s="260"/>
      <c r="D925" s="260"/>
      <c r="E925" s="260"/>
      <c r="F925" s="21"/>
      <c r="G925" s="149"/>
      <c r="H925" s="149"/>
      <c r="I925" s="219"/>
      <c r="J925" s="219"/>
      <c r="K925" s="161"/>
      <c r="O925" s="281"/>
      <c r="P925" s="283"/>
      <c r="Q925" s="283"/>
    </row>
    <row r="926" spans="1:17" ht="68.400000000000006">
      <c r="A926" s="2008"/>
      <c r="B926" s="31" t="s">
        <v>83</v>
      </c>
      <c r="C926" s="260" t="e">
        <f>F926/E926/D926</f>
        <v>#DIV/0!</v>
      </c>
      <c r="D926" s="260"/>
      <c r="E926" s="260"/>
      <c r="F926" s="21"/>
      <c r="I926" s="225"/>
      <c r="J926" s="225"/>
      <c r="O926" s="188"/>
    </row>
    <row r="927" spans="1:17" ht="68.400000000000006">
      <c r="A927" s="260">
        <v>2</v>
      </c>
      <c r="B927" s="31" t="s">
        <v>87</v>
      </c>
      <c r="C927" s="260" t="s">
        <v>74</v>
      </c>
      <c r="D927" s="260" t="s">
        <v>74</v>
      </c>
      <c r="E927" s="260" t="s">
        <v>74</v>
      </c>
      <c r="F927" s="21">
        <f>F929</f>
        <v>0</v>
      </c>
      <c r="I927" s="219">
        <f>I929</f>
        <v>0</v>
      </c>
      <c r="J927" s="219">
        <f>J929</f>
        <v>0</v>
      </c>
      <c r="O927" s="188"/>
    </row>
    <row r="928" spans="1:17">
      <c r="A928" s="2008" t="s">
        <v>88</v>
      </c>
      <c r="B928" s="31" t="s">
        <v>2</v>
      </c>
      <c r="C928" s="260"/>
      <c r="D928" s="260"/>
      <c r="E928" s="260"/>
      <c r="F928" s="21"/>
      <c r="I928" s="219"/>
      <c r="J928" s="219"/>
      <c r="O928" s="188"/>
    </row>
    <row r="929" spans="1:17" ht="68.400000000000006">
      <c r="A929" s="2008"/>
      <c r="B929" s="31" t="s">
        <v>83</v>
      </c>
      <c r="C929" s="260" t="e">
        <f t="shared" ref="C929" si="21">F929/E929/D929</f>
        <v>#DIV/0!</v>
      </c>
      <c r="D929" s="260"/>
      <c r="E929" s="260"/>
      <c r="F929" s="21"/>
      <c r="I929" s="225"/>
      <c r="J929" s="225"/>
      <c r="O929" s="188"/>
    </row>
    <row r="930" spans="1:17">
      <c r="A930" s="229"/>
      <c r="B930" s="227" t="s">
        <v>73</v>
      </c>
      <c r="C930" s="226" t="s">
        <v>74</v>
      </c>
      <c r="D930" s="226" t="s">
        <v>74</v>
      </c>
      <c r="E930" s="226" t="s">
        <v>74</v>
      </c>
      <c r="F930" s="228">
        <f>F927+F924</f>
        <v>0</v>
      </c>
      <c r="I930" s="219">
        <f>I924+I927</f>
        <v>0</v>
      </c>
      <c r="J930" s="219">
        <f>J924+J927</f>
        <v>0</v>
      </c>
      <c r="O930" s="188"/>
    </row>
    <row r="931" spans="1:17">
      <c r="A931" s="38"/>
      <c r="B931" s="32"/>
      <c r="C931" s="38"/>
      <c r="D931" s="38"/>
      <c r="E931" s="38"/>
      <c r="F931" s="38"/>
      <c r="G931" s="203"/>
      <c r="O931" s="188"/>
    </row>
    <row r="932" spans="1:17">
      <c r="A932" s="2009" t="s">
        <v>491</v>
      </c>
      <c r="B932" s="2009"/>
      <c r="C932" s="2009"/>
      <c r="D932" s="2009"/>
      <c r="E932" s="2009"/>
      <c r="F932" s="2009"/>
      <c r="G932" s="2009"/>
      <c r="H932" s="2009"/>
      <c r="I932" s="2009"/>
      <c r="J932" s="2009"/>
      <c r="O932" s="188"/>
    </row>
    <row r="933" spans="1:17">
      <c r="A933" s="256"/>
      <c r="B933" s="45"/>
      <c r="C933" s="256"/>
      <c r="D933" s="256"/>
      <c r="E933" s="256"/>
      <c r="F933" s="256"/>
      <c r="I933" s="1986" t="s">
        <v>545</v>
      </c>
      <c r="J933" s="1986"/>
      <c r="O933" s="188"/>
    </row>
    <row r="934" spans="1:17" ht="68.400000000000006">
      <c r="A934" s="260" t="s">
        <v>77</v>
      </c>
      <c r="B934" s="260" t="s">
        <v>67</v>
      </c>
      <c r="C934" s="260" t="s">
        <v>536</v>
      </c>
      <c r="D934" s="260" t="s">
        <v>91</v>
      </c>
      <c r="E934" s="260" t="s">
        <v>92</v>
      </c>
      <c r="F934" s="260" t="s">
        <v>133</v>
      </c>
      <c r="I934" s="215" t="s">
        <v>186</v>
      </c>
      <c r="J934" s="215" t="s">
        <v>546</v>
      </c>
      <c r="K934" s="204"/>
      <c r="O934" s="188"/>
    </row>
    <row r="935" spans="1:17">
      <c r="A935" s="194">
        <v>1</v>
      </c>
      <c r="B935" s="194">
        <v>2</v>
      </c>
      <c r="C935" s="194">
        <v>3</v>
      </c>
      <c r="D935" s="194">
        <v>4</v>
      </c>
      <c r="E935" s="194">
        <v>5</v>
      </c>
      <c r="F935" s="194">
        <v>6</v>
      </c>
      <c r="G935" s="25"/>
      <c r="H935" s="25"/>
      <c r="I935" s="218"/>
      <c r="J935" s="218"/>
      <c r="O935" s="188"/>
    </row>
    <row r="936" spans="1:17" ht="68.400000000000006">
      <c r="A936" s="260">
        <v>1</v>
      </c>
      <c r="B936" s="31" t="s">
        <v>81</v>
      </c>
      <c r="C936" s="260" t="s">
        <v>74</v>
      </c>
      <c r="D936" s="260" t="s">
        <v>74</v>
      </c>
      <c r="E936" s="260" t="s">
        <v>74</v>
      </c>
      <c r="F936" s="21">
        <f>F938+F940+F939+F941</f>
        <v>0</v>
      </c>
      <c r="I936" s="219">
        <f>I938+I939+I940+I941</f>
        <v>0</v>
      </c>
      <c r="J936" s="219">
        <f>J938+J939+J940+J941</f>
        <v>0</v>
      </c>
      <c r="O936" s="188"/>
    </row>
    <row r="937" spans="1:17" s="25" customFormat="1">
      <c r="A937" s="260"/>
      <c r="B937" s="31" t="s">
        <v>2</v>
      </c>
      <c r="C937" s="260"/>
      <c r="D937" s="260"/>
      <c r="E937" s="260"/>
      <c r="F937" s="21"/>
      <c r="G937" s="149"/>
      <c r="H937" s="149"/>
      <c r="I937" s="219"/>
      <c r="J937" s="219"/>
      <c r="K937" s="162"/>
      <c r="O937" s="282"/>
      <c r="P937" s="287"/>
      <c r="Q937" s="287"/>
    </row>
    <row r="938" spans="1:17" ht="45.6">
      <c r="A938" s="260" t="s">
        <v>82</v>
      </c>
      <c r="B938" s="31" t="s">
        <v>85</v>
      </c>
      <c r="C938" s="260" t="e">
        <f t="shared" ref="C938:C939" si="22">F938/E938/D938</f>
        <v>#DIV/0!</v>
      </c>
      <c r="D938" s="260"/>
      <c r="E938" s="260"/>
      <c r="F938" s="21"/>
      <c r="I938" s="225"/>
      <c r="J938" s="225"/>
      <c r="O938" s="188"/>
    </row>
    <row r="939" spans="1:17" ht="45.6">
      <c r="A939" s="260" t="s">
        <v>84</v>
      </c>
      <c r="B939" s="31" t="s">
        <v>86</v>
      </c>
      <c r="C939" s="260" t="e">
        <f t="shared" si="22"/>
        <v>#DIV/0!</v>
      </c>
      <c r="D939" s="260"/>
      <c r="E939" s="260"/>
      <c r="F939" s="21"/>
      <c r="I939" s="225"/>
      <c r="J939" s="225"/>
      <c r="O939" s="188"/>
    </row>
    <row r="940" spans="1:17">
      <c r="A940" s="260"/>
      <c r="B940" s="31"/>
      <c r="C940" s="260"/>
      <c r="D940" s="260"/>
      <c r="E940" s="260"/>
      <c r="F940" s="21"/>
      <c r="I940" s="225"/>
      <c r="J940" s="225"/>
      <c r="O940" s="188"/>
    </row>
    <row r="941" spans="1:17">
      <c r="A941" s="260"/>
      <c r="B941" s="31"/>
      <c r="C941" s="260"/>
      <c r="D941" s="260"/>
      <c r="E941" s="260"/>
      <c r="F941" s="21"/>
      <c r="I941" s="225"/>
      <c r="J941" s="225"/>
      <c r="O941" s="188"/>
    </row>
    <row r="942" spans="1:17" ht="68.400000000000006">
      <c r="A942" s="260">
        <v>2</v>
      </c>
      <c r="B942" s="31" t="s">
        <v>87</v>
      </c>
      <c r="C942" s="260" t="s">
        <v>74</v>
      </c>
      <c r="D942" s="260" t="s">
        <v>74</v>
      </c>
      <c r="E942" s="260" t="s">
        <v>74</v>
      </c>
      <c r="F942" s="21">
        <f>F944+F946+F945+F947</f>
        <v>0</v>
      </c>
      <c r="I942" s="219">
        <f>I944+I945+I946+I947</f>
        <v>0</v>
      </c>
      <c r="J942" s="219">
        <f>J944+J945+J946+J947</f>
        <v>0</v>
      </c>
      <c r="O942" s="188"/>
    </row>
    <row r="943" spans="1:17">
      <c r="A943" s="260"/>
      <c r="B943" s="31" t="s">
        <v>2</v>
      </c>
      <c r="C943" s="260"/>
      <c r="D943" s="260"/>
      <c r="E943" s="260"/>
      <c r="F943" s="21"/>
      <c r="I943" s="219"/>
      <c r="J943" s="219"/>
      <c r="O943" s="188"/>
    </row>
    <row r="944" spans="1:17" ht="45.6">
      <c r="A944" s="260" t="s">
        <v>88</v>
      </c>
      <c r="B944" s="31" t="s">
        <v>85</v>
      </c>
      <c r="C944" s="260" t="e">
        <f t="shared" ref="C944:C945" si="23">F944/E944/D944</f>
        <v>#DIV/0!</v>
      </c>
      <c r="D944" s="260"/>
      <c r="E944" s="260"/>
      <c r="F944" s="21"/>
      <c r="I944" s="225"/>
      <c r="J944" s="225"/>
      <c r="O944" s="188"/>
    </row>
    <row r="945" spans="1:17" ht="45.6">
      <c r="A945" s="260" t="s">
        <v>89</v>
      </c>
      <c r="B945" s="31" t="s">
        <v>86</v>
      </c>
      <c r="C945" s="260" t="e">
        <f t="shared" si="23"/>
        <v>#DIV/0!</v>
      </c>
      <c r="D945" s="260"/>
      <c r="E945" s="260"/>
      <c r="F945" s="21"/>
      <c r="I945" s="225"/>
      <c r="J945" s="225"/>
      <c r="O945" s="188"/>
    </row>
    <row r="946" spans="1:17">
      <c r="A946" s="260"/>
      <c r="B946" s="31"/>
      <c r="C946" s="260"/>
      <c r="D946" s="260"/>
      <c r="E946" s="260"/>
      <c r="F946" s="21"/>
      <c r="I946" s="225"/>
      <c r="J946" s="225"/>
      <c r="O946" s="188"/>
    </row>
    <row r="947" spans="1:17">
      <c r="A947" s="260"/>
      <c r="B947" s="31"/>
      <c r="C947" s="260"/>
      <c r="D947" s="260"/>
      <c r="E947" s="260"/>
      <c r="F947" s="21"/>
      <c r="I947" s="225"/>
      <c r="J947" s="225"/>
      <c r="O947" s="188"/>
    </row>
    <row r="948" spans="1:17">
      <c r="A948" s="229"/>
      <c r="B948" s="227" t="s">
        <v>73</v>
      </c>
      <c r="C948" s="226" t="s">
        <v>74</v>
      </c>
      <c r="D948" s="226" t="s">
        <v>74</v>
      </c>
      <c r="E948" s="226" t="s">
        <v>74</v>
      </c>
      <c r="F948" s="228">
        <f>F942+F936</f>
        <v>0</v>
      </c>
      <c r="I948" s="219">
        <f>I936+I942</f>
        <v>0</v>
      </c>
      <c r="J948" s="219">
        <f>J936+J942</f>
        <v>0</v>
      </c>
      <c r="O948" s="188"/>
    </row>
    <row r="949" spans="1:17">
      <c r="A949" s="38"/>
      <c r="B949" s="32"/>
      <c r="C949" s="38"/>
      <c r="D949" s="38"/>
      <c r="E949" s="38"/>
      <c r="F949" s="38"/>
      <c r="O949" s="188"/>
    </row>
    <row r="950" spans="1:17">
      <c r="A950" s="2009" t="s">
        <v>492</v>
      </c>
      <c r="B950" s="2009"/>
      <c r="C950" s="2009"/>
      <c r="D950" s="2009"/>
      <c r="E950" s="2009"/>
      <c r="F950" s="2009"/>
      <c r="G950" s="2009"/>
      <c r="H950" s="2009"/>
      <c r="I950" s="2009"/>
      <c r="J950" s="2009"/>
      <c r="O950" s="188"/>
    </row>
    <row r="951" spans="1:17">
      <c r="A951" s="256"/>
      <c r="B951" s="45"/>
      <c r="C951" s="256"/>
      <c r="D951" s="256"/>
      <c r="E951" s="256"/>
      <c r="F951" s="256"/>
      <c r="I951" s="1986" t="s">
        <v>545</v>
      </c>
      <c r="J951" s="1986"/>
      <c r="O951" s="188"/>
    </row>
    <row r="952" spans="1:17" ht="91.2">
      <c r="A952" s="260" t="s">
        <v>77</v>
      </c>
      <c r="B952" s="260" t="s">
        <v>67</v>
      </c>
      <c r="C952" s="260" t="s">
        <v>96</v>
      </c>
      <c r="D952" s="260" t="s">
        <v>94</v>
      </c>
      <c r="E952" s="260" t="s">
        <v>97</v>
      </c>
      <c r="F952" s="260" t="s">
        <v>95</v>
      </c>
      <c r="I952" s="215" t="s">
        <v>186</v>
      </c>
      <c r="J952" s="215" t="s">
        <v>546</v>
      </c>
      <c r="K952" s="204"/>
      <c r="O952" s="188"/>
    </row>
    <row r="953" spans="1:17">
      <c r="A953" s="195">
        <v>1</v>
      </c>
      <c r="B953" s="195">
        <v>2</v>
      </c>
      <c r="C953" s="195">
        <v>3</v>
      </c>
      <c r="D953" s="195">
        <v>4</v>
      </c>
      <c r="E953" s="195">
        <v>5</v>
      </c>
      <c r="F953" s="195">
        <v>6</v>
      </c>
      <c r="G953" s="160"/>
      <c r="H953" s="160"/>
      <c r="I953" s="218"/>
      <c r="J953" s="218"/>
      <c r="O953" s="188"/>
    </row>
    <row r="954" spans="1:17">
      <c r="A954" s="260">
        <v>1</v>
      </c>
      <c r="B954" s="31" t="s">
        <v>98</v>
      </c>
      <c r="C954" s="260"/>
      <c r="D954" s="260"/>
      <c r="E954" s="260">
        <v>50</v>
      </c>
      <c r="F954" s="21">
        <f>E954*D954*C954</f>
        <v>0</v>
      </c>
      <c r="I954" s="220"/>
      <c r="J954" s="220"/>
      <c r="O954" s="188"/>
    </row>
    <row r="955" spans="1:17" s="160" customFormat="1">
      <c r="A955" s="229"/>
      <c r="B955" s="227" t="s">
        <v>73</v>
      </c>
      <c r="C955" s="226" t="s">
        <v>74</v>
      </c>
      <c r="D955" s="226" t="s">
        <v>74</v>
      </c>
      <c r="E955" s="226" t="s">
        <v>74</v>
      </c>
      <c r="F955" s="228">
        <f>F954</f>
        <v>0</v>
      </c>
      <c r="G955" s="149"/>
      <c r="H955" s="149"/>
      <c r="I955" s="217">
        <f>I954</f>
        <v>0</v>
      </c>
      <c r="J955" s="217">
        <f>J954</f>
        <v>0</v>
      </c>
      <c r="K955" s="161"/>
      <c r="O955" s="281"/>
      <c r="P955" s="283"/>
      <c r="Q955" s="283"/>
    </row>
    <row r="956" spans="1:17">
      <c r="O956" s="188"/>
    </row>
    <row r="957" spans="1:17" ht="55.5" customHeight="1">
      <c r="A957" s="2010" t="s">
        <v>620</v>
      </c>
      <c r="B957" s="2010"/>
      <c r="C957" s="2010"/>
      <c r="D957" s="2010"/>
      <c r="E957" s="2010"/>
      <c r="F957" s="2010"/>
      <c r="G957" s="2010"/>
      <c r="H957" s="2010"/>
      <c r="I957" s="2010"/>
      <c r="J957" s="2010"/>
      <c r="O957" s="188"/>
    </row>
    <row r="958" spans="1:17">
      <c r="A958" s="263"/>
      <c r="B958" s="263"/>
      <c r="C958" s="263"/>
      <c r="D958" s="263"/>
      <c r="E958" s="263"/>
      <c r="F958" s="263"/>
      <c r="G958" s="263"/>
      <c r="H958" s="263"/>
      <c r="I958" s="263"/>
      <c r="J958" s="263"/>
    </row>
    <row r="959" spans="1:17">
      <c r="A959" s="2004" t="s">
        <v>491</v>
      </c>
      <c r="B959" s="2004"/>
      <c r="C959" s="2004"/>
      <c r="D959" s="2004"/>
      <c r="E959" s="2004"/>
      <c r="F959" s="2004"/>
      <c r="G959" s="2004"/>
      <c r="H959" s="2004"/>
      <c r="I959" s="2004"/>
      <c r="J959" s="2004"/>
      <c r="K959" s="206"/>
    </row>
    <row r="960" spans="1:17">
      <c r="A960" s="2012"/>
      <c r="B960" s="2012"/>
      <c r="C960" s="2012"/>
      <c r="D960" s="2012"/>
      <c r="E960" s="2012"/>
      <c r="F960" s="38"/>
      <c r="I960" s="1986" t="s">
        <v>545</v>
      </c>
      <c r="J960" s="1986"/>
      <c r="K960" s="263"/>
    </row>
    <row r="961" spans="1:17" ht="54">
      <c r="A961" s="260" t="s">
        <v>68</v>
      </c>
      <c r="B961" s="260" t="s">
        <v>67</v>
      </c>
      <c r="C961" s="260" t="s">
        <v>80</v>
      </c>
      <c r="D961" s="260" t="s">
        <v>128</v>
      </c>
      <c r="E961" s="260" t="s">
        <v>129</v>
      </c>
      <c r="I961" s="215" t="s">
        <v>186</v>
      </c>
      <c r="J961" s="215" t="s">
        <v>546</v>
      </c>
      <c r="K961" s="163"/>
    </row>
    <row r="962" spans="1:17">
      <c r="A962" s="195">
        <v>1</v>
      </c>
      <c r="B962" s="195">
        <v>2</v>
      </c>
      <c r="C962" s="195">
        <v>3</v>
      </c>
      <c r="D962" s="195">
        <v>4</v>
      </c>
      <c r="E962" s="195">
        <v>5</v>
      </c>
      <c r="F962" s="160"/>
      <c r="G962" s="160"/>
      <c r="H962" s="160"/>
      <c r="I962" s="218"/>
      <c r="J962" s="218"/>
    </row>
    <row r="963" spans="1:17" ht="114">
      <c r="A963" s="260">
        <v>1</v>
      </c>
      <c r="B963" s="31" t="s">
        <v>163</v>
      </c>
      <c r="C963" s="260"/>
      <c r="D963" s="258" t="e">
        <f>E963/C963</f>
        <v>#DIV/0!</v>
      </c>
      <c r="E963" s="258"/>
      <c r="I963" s="220"/>
      <c r="J963" s="220"/>
    </row>
    <row r="964" spans="1:17" s="160" customFormat="1">
      <c r="A964" s="226"/>
      <c r="B964" s="227" t="s">
        <v>73</v>
      </c>
      <c r="C964" s="226"/>
      <c r="D964" s="226" t="s">
        <v>74</v>
      </c>
      <c r="E964" s="228">
        <f>E963</f>
        <v>0</v>
      </c>
      <c r="F964" s="149"/>
      <c r="G964" s="149"/>
      <c r="H964" s="149"/>
      <c r="I964" s="217">
        <f>I963</f>
        <v>0</v>
      </c>
      <c r="J964" s="217">
        <f>J963</f>
        <v>0</v>
      </c>
      <c r="K964" s="161"/>
      <c r="O964" s="283"/>
      <c r="P964" s="283"/>
      <c r="Q964" s="283"/>
    </row>
    <row r="966" spans="1:17" ht="56.25" customHeight="1">
      <c r="A966" s="2010" t="s">
        <v>619</v>
      </c>
      <c r="B966" s="2010"/>
      <c r="C966" s="2010"/>
      <c r="D966" s="2010"/>
      <c r="E966" s="2010"/>
      <c r="F966" s="2010"/>
      <c r="G966" s="2010"/>
      <c r="H966" s="2010"/>
      <c r="I966" s="2010"/>
      <c r="J966" s="2010"/>
    </row>
    <row r="967" spans="1:17">
      <c r="A967" s="38"/>
      <c r="B967" s="32"/>
      <c r="C967" s="38"/>
      <c r="D967" s="38"/>
      <c r="E967" s="38"/>
      <c r="F967" s="38"/>
    </row>
    <row r="968" spans="1:17">
      <c r="A968" s="2004" t="s">
        <v>495</v>
      </c>
      <c r="B968" s="2004"/>
      <c r="C968" s="2004"/>
      <c r="D968" s="2004"/>
      <c r="E968" s="2004"/>
      <c r="F968" s="2004"/>
      <c r="G968" s="2004"/>
      <c r="H968" s="2004"/>
      <c r="I968" s="2004"/>
      <c r="J968" s="2004"/>
      <c r="K968" s="206"/>
    </row>
    <row r="969" spans="1:17">
      <c r="A969" s="44"/>
      <c r="B969" s="32"/>
      <c r="C969" s="38"/>
      <c r="D969" s="38"/>
      <c r="E969" s="38"/>
      <c r="F969" s="38"/>
      <c r="I969" s="1986" t="s">
        <v>545</v>
      </c>
      <c r="J969" s="1986"/>
    </row>
    <row r="970" spans="1:17" ht="68.400000000000006">
      <c r="A970" s="260" t="s">
        <v>77</v>
      </c>
      <c r="B970" s="260" t="s">
        <v>99</v>
      </c>
      <c r="C970" s="260" t="s">
        <v>106</v>
      </c>
      <c r="D970" s="260" t="s">
        <v>107</v>
      </c>
      <c r="F970" s="38"/>
      <c r="I970" s="215" t="s">
        <v>186</v>
      </c>
      <c r="J970" s="215" t="s">
        <v>546</v>
      </c>
    </row>
    <row r="971" spans="1:17">
      <c r="A971" s="195">
        <v>1</v>
      </c>
      <c r="B971" s="195">
        <v>2</v>
      </c>
      <c r="C971" s="195">
        <v>3</v>
      </c>
      <c r="D971" s="195">
        <v>4</v>
      </c>
      <c r="E971" s="160"/>
      <c r="F971" s="14"/>
      <c r="G971" s="160"/>
      <c r="H971" s="160"/>
      <c r="I971" s="215"/>
      <c r="J971" s="215"/>
    </row>
    <row r="972" spans="1:17" ht="45.6">
      <c r="A972" s="264">
        <v>1</v>
      </c>
      <c r="B972" s="47" t="s">
        <v>100</v>
      </c>
      <c r="C972" s="264" t="s">
        <v>74</v>
      </c>
      <c r="D972" s="21">
        <f>D973</f>
        <v>0</v>
      </c>
      <c r="F972" s="38"/>
      <c r="I972" s="220">
        <f>I973</f>
        <v>0</v>
      </c>
      <c r="J972" s="220">
        <f>J973</f>
        <v>0</v>
      </c>
    </row>
    <row r="973" spans="1:17" s="160" customFormat="1">
      <c r="A973" s="260" t="s">
        <v>82</v>
      </c>
      <c r="B973" s="31" t="s">
        <v>101</v>
      </c>
      <c r="C973" s="258">
        <f>J908+E914</f>
        <v>0</v>
      </c>
      <c r="D973" s="258"/>
      <c r="E973" s="149"/>
      <c r="F973" s="38"/>
      <c r="G973" s="149"/>
      <c r="H973" s="149"/>
      <c r="I973" s="220"/>
      <c r="J973" s="220"/>
      <c r="K973" s="156">
        <f>C973*0.22</f>
        <v>0</v>
      </c>
      <c r="L973" s="2021" t="s">
        <v>176</v>
      </c>
      <c r="O973" s="283"/>
      <c r="P973" s="283"/>
      <c r="Q973" s="283"/>
    </row>
    <row r="974" spans="1:17" ht="45.6">
      <c r="A974" s="264">
        <v>2</v>
      </c>
      <c r="B974" s="47" t="s">
        <v>102</v>
      </c>
      <c r="C974" s="264" t="s">
        <v>74</v>
      </c>
      <c r="D974" s="21">
        <f>D976+D977</f>
        <v>0</v>
      </c>
      <c r="F974" s="38"/>
      <c r="I974" s="220">
        <f>I976+I977+I978</f>
        <v>0</v>
      </c>
      <c r="J974" s="220">
        <f>J976+J977+J978</f>
        <v>0</v>
      </c>
      <c r="K974" s="156"/>
      <c r="L974" s="2021"/>
    </row>
    <row r="975" spans="1:17">
      <c r="A975" s="2008" t="s">
        <v>88</v>
      </c>
      <c r="B975" s="31" t="s">
        <v>2</v>
      </c>
      <c r="C975" s="260"/>
      <c r="D975" s="258"/>
      <c r="F975" s="38"/>
      <c r="I975" s="220"/>
      <c r="J975" s="220"/>
      <c r="K975" s="156"/>
      <c r="L975" s="2021"/>
      <c r="N975" s="48"/>
      <c r="O975" s="48"/>
      <c r="P975" s="48"/>
      <c r="Q975" s="48"/>
    </row>
    <row r="976" spans="1:17" ht="68.400000000000006">
      <c r="A976" s="2008"/>
      <c r="B976" s="31" t="s">
        <v>103</v>
      </c>
      <c r="C976" s="23">
        <f>C973</f>
        <v>0</v>
      </c>
      <c r="D976" s="258"/>
      <c r="F976" s="38"/>
      <c r="I976" s="220"/>
      <c r="J976" s="220"/>
      <c r="K976" s="156">
        <f>C976*0.029</f>
        <v>0</v>
      </c>
      <c r="L976" s="2021"/>
      <c r="N976" s="48"/>
      <c r="O976" s="48"/>
      <c r="P976" s="48"/>
      <c r="Q976" s="48"/>
    </row>
    <row r="977" spans="1:17" ht="68.400000000000006">
      <c r="A977" s="260" t="s">
        <v>90</v>
      </c>
      <c r="B977" s="31" t="s">
        <v>104</v>
      </c>
      <c r="C977" s="258">
        <f>C973</f>
        <v>0</v>
      </c>
      <c r="D977" s="258"/>
      <c r="F977" s="38"/>
      <c r="I977" s="220"/>
      <c r="J977" s="220"/>
      <c r="K977" s="156">
        <f>C977*0.002</f>
        <v>0</v>
      </c>
      <c r="L977" s="2021"/>
      <c r="N977" s="48"/>
      <c r="O977" s="48"/>
      <c r="P977" s="48"/>
      <c r="Q977" s="48"/>
    </row>
    <row r="978" spans="1:17" ht="68.400000000000006">
      <c r="A978" s="264">
        <v>3</v>
      </c>
      <c r="B978" s="47" t="s">
        <v>105</v>
      </c>
      <c r="C978" s="258">
        <f>C973</f>
        <v>0</v>
      </c>
      <c r="D978" s="258"/>
      <c r="F978" s="38"/>
      <c r="I978" s="220"/>
      <c r="J978" s="220"/>
      <c r="K978" s="156">
        <f>C978*0.051</f>
        <v>0</v>
      </c>
      <c r="L978" s="2021"/>
      <c r="N978" s="48"/>
      <c r="O978" s="48"/>
      <c r="P978" s="48"/>
      <c r="Q978" s="48"/>
    </row>
    <row r="979" spans="1:17">
      <c r="A979" s="264">
        <v>4</v>
      </c>
      <c r="B979" s="47" t="s">
        <v>165</v>
      </c>
      <c r="C979" s="258"/>
      <c r="D979" s="258"/>
      <c r="F979" s="38"/>
      <c r="I979" s="220"/>
      <c r="J979" s="220"/>
      <c r="N979" s="48"/>
      <c r="O979" s="48"/>
      <c r="P979" s="48"/>
      <c r="Q979" s="48"/>
    </row>
    <row r="980" spans="1:17">
      <c r="A980" s="226"/>
      <c r="B980" s="227" t="s">
        <v>73</v>
      </c>
      <c r="C980" s="226" t="s">
        <v>74</v>
      </c>
      <c r="D980" s="228">
        <f>D978+D974+D972+D979</f>
        <v>0</v>
      </c>
      <c r="F980" s="38"/>
      <c r="I980" s="217">
        <f>I979+I978+I974+I972</f>
        <v>0</v>
      </c>
      <c r="J980" s="217">
        <f>J979+J978+J974+J972</f>
        <v>0</v>
      </c>
      <c r="N980" s="48"/>
      <c r="O980" s="48"/>
      <c r="P980" s="48"/>
      <c r="Q980" s="48"/>
    </row>
    <row r="982" spans="1:17" ht="50.25" customHeight="1">
      <c r="A982" s="2011" t="s">
        <v>618</v>
      </c>
      <c r="B982" s="2011"/>
      <c r="C982" s="2011"/>
      <c r="D982" s="2011"/>
      <c r="E982" s="2011"/>
      <c r="F982" s="2011"/>
      <c r="G982" s="2011"/>
      <c r="H982" s="2011"/>
      <c r="I982" s="2011"/>
      <c r="J982" s="2011"/>
    </row>
    <row r="984" spans="1:17">
      <c r="A984" s="1994" t="s">
        <v>535</v>
      </c>
      <c r="B984" s="1994"/>
      <c r="C984" s="1994"/>
      <c r="D984" s="1994"/>
      <c r="E984" s="1994"/>
      <c r="F984" s="1994"/>
      <c r="G984" s="1994"/>
      <c r="H984" s="1994"/>
      <c r="I984" s="1994"/>
      <c r="J984" s="1994"/>
      <c r="K984" s="208"/>
    </row>
    <row r="985" spans="1:17">
      <c r="A985" s="267"/>
      <c r="B985" s="267"/>
      <c r="C985" s="267"/>
      <c r="D985" s="267"/>
      <c r="E985" s="267"/>
      <c r="F985" s="267"/>
      <c r="G985" s="267"/>
      <c r="H985" s="267"/>
      <c r="I985" s="1986" t="s">
        <v>545</v>
      </c>
      <c r="J985" s="1986"/>
    </row>
    <row r="986" spans="1:17" ht="54">
      <c r="A986" s="35" t="s">
        <v>77</v>
      </c>
      <c r="B986" s="35" t="s">
        <v>67</v>
      </c>
      <c r="C986" s="260" t="s">
        <v>505</v>
      </c>
      <c r="D986" s="260" t="s">
        <v>506</v>
      </c>
      <c r="E986" s="260" t="s">
        <v>168</v>
      </c>
      <c r="G986" s="267"/>
      <c r="H986" s="267"/>
      <c r="I986" s="215" t="s">
        <v>186</v>
      </c>
      <c r="J986" s="215" t="s">
        <v>546</v>
      </c>
      <c r="K986" s="202"/>
    </row>
    <row r="987" spans="1:17">
      <c r="A987" s="173">
        <v>1</v>
      </c>
      <c r="B987" s="173">
        <v>2</v>
      </c>
      <c r="C987" s="195">
        <v>3</v>
      </c>
      <c r="D987" s="195">
        <v>4</v>
      </c>
      <c r="E987" s="195">
        <v>5</v>
      </c>
      <c r="G987" s="267"/>
      <c r="H987" s="267"/>
      <c r="I987" s="220"/>
      <c r="J987" s="220"/>
    </row>
    <row r="988" spans="1:17" ht="68.400000000000006">
      <c r="A988" s="166">
        <v>1</v>
      </c>
      <c r="B988" s="183" t="s">
        <v>539</v>
      </c>
      <c r="C988" s="258"/>
      <c r="D988" s="159" t="e">
        <f>E988/C988*100</f>
        <v>#DIV/0!</v>
      </c>
      <c r="E988" s="167"/>
      <c r="G988" s="168"/>
      <c r="H988" s="169"/>
      <c r="I988" s="220"/>
      <c r="J988" s="220"/>
    </row>
    <row r="989" spans="1:17" ht="91.2">
      <c r="A989" s="166">
        <v>2</v>
      </c>
      <c r="B989" s="183" t="s">
        <v>537</v>
      </c>
      <c r="C989" s="258"/>
      <c r="D989" s="159" t="e">
        <f>E989/C989*100</f>
        <v>#DIV/0!</v>
      </c>
      <c r="E989" s="167"/>
      <c r="G989" s="168"/>
      <c r="H989" s="169"/>
      <c r="I989" s="220"/>
      <c r="J989" s="220"/>
    </row>
    <row r="990" spans="1:17" ht="91.2">
      <c r="A990" s="166">
        <v>3</v>
      </c>
      <c r="B990" s="183" t="s">
        <v>538</v>
      </c>
      <c r="C990" s="258"/>
      <c r="D990" s="159" t="e">
        <f>E990/C990*100</f>
        <v>#DIV/0!</v>
      </c>
      <c r="E990" s="167"/>
      <c r="G990" s="168"/>
      <c r="H990" s="169"/>
      <c r="I990" s="220"/>
      <c r="J990" s="220"/>
    </row>
    <row r="991" spans="1:17">
      <c r="A991" s="229"/>
      <c r="B991" s="227" t="s">
        <v>73</v>
      </c>
      <c r="C991" s="230"/>
      <c r="D991" s="231"/>
      <c r="E991" s="228">
        <f>E988</f>
        <v>0</v>
      </c>
      <c r="G991" s="267"/>
      <c r="H991" s="267"/>
      <c r="I991" s="217">
        <f>I988</f>
        <v>0</v>
      </c>
      <c r="J991" s="217">
        <f>J988</f>
        <v>0</v>
      </c>
    </row>
    <row r="993" spans="1:20" ht="33" customHeight="1">
      <c r="A993" s="2011" t="s">
        <v>617</v>
      </c>
      <c r="B993" s="2011"/>
      <c r="C993" s="2011"/>
      <c r="D993" s="2011"/>
      <c r="E993" s="2011"/>
      <c r="F993" s="2011"/>
      <c r="G993" s="2011"/>
      <c r="H993" s="2011"/>
      <c r="I993" s="2011"/>
      <c r="J993" s="2011"/>
    </row>
    <row r="995" spans="1:20">
      <c r="A995" s="2004" t="s">
        <v>504</v>
      </c>
      <c r="B995" s="2004"/>
      <c r="C995" s="2004"/>
      <c r="D995" s="2004"/>
      <c r="E995" s="2004"/>
      <c r="F995" s="2004"/>
      <c r="G995" s="2004"/>
      <c r="H995" s="2004"/>
      <c r="I995" s="2004"/>
      <c r="J995" s="2004"/>
      <c r="K995" s="208"/>
    </row>
    <row r="996" spans="1:20">
      <c r="A996" s="2015"/>
      <c r="B996" s="2015"/>
      <c r="C996" s="2015"/>
      <c r="D996" s="2015"/>
      <c r="E996" s="2015"/>
      <c r="F996" s="38"/>
      <c r="G996" s="33"/>
      <c r="H996" s="33"/>
      <c r="I996" s="1986" t="s">
        <v>545</v>
      </c>
      <c r="J996" s="1986"/>
    </row>
    <row r="997" spans="1:20" s="33" customFormat="1" ht="54">
      <c r="A997" s="260" t="s">
        <v>77</v>
      </c>
      <c r="B997" s="260" t="s">
        <v>67</v>
      </c>
      <c r="C997" s="260" t="s">
        <v>111</v>
      </c>
      <c r="D997" s="260" t="s">
        <v>108</v>
      </c>
      <c r="E997" s="260" t="s">
        <v>33</v>
      </c>
      <c r="I997" s="215" t="s">
        <v>186</v>
      </c>
      <c r="J997" s="215" t="s">
        <v>546</v>
      </c>
      <c r="K997" s="163"/>
      <c r="L997" s="57"/>
      <c r="M997" s="57"/>
      <c r="O997" s="284"/>
      <c r="P997" s="291"/>
      <c r="Q997" s="291"/>
      <c r="R997" s="174"/>
      <c r="S997" s="174"/>
      <c r="T997" s="174"/>
    </row>
    <row r="998" spans="1:20" s="33" customFormat="1">
      <c r="A998" s="195">
        <v>1</v>
      </c>
      <c r="B998" s="195">
        <v>2</v>
      </c>
      <c r="C998" s="195">
        <v>3</v>
      </c>
      <c r="D998" s="195">
        <v>4</v>
      </c>
      <c r="E998" s="195">
        <v>5</v>
      </c>
      <c r="F998" s="179"/>
      <c r="G998" s="179"/>
      <c r="H998" s="179"/>
      <c r="I998" s="220"/>
      <c r="J998" s="220"/>
      <c r="K998" s="37"/>
      <c r="L998" s="57"/>
      <c r="M998" s="57"/>
      <c r="O998" s="284"/>
      <c r="P998" s="291"/>
      <c r="Q998" s="291"/>
      <c r="R998" s="174"/>
      <c r="S998" s="174"/>
      <c r="T998" s="174"/>
    </row>
    <row r="999" spans="1:20" s="33" customFormat="1">
      <c r="A999" s="260">
        <v>1</v>
      </c>
      <c r="B999" s="31" t="s">
        <v>109</v>
      </c>
      <c r="C999" s="176">
        <f>C1001</f>
        <v>0</v>
      </c>
      <c r="D999" s="35">
        <f>D1001</f>
        <v>1.5</v>
      </c>
      <c r="E999" s="176">
        <f>E1001</f>
        <v>0</v>
      </c>
      <c r="I999" s="220">
        <f>I1001</f>
        <v>0</v>
      </c>
      <c r="J999" s="220">
        <f>J1001</f>
        <v>0</v>
      </c>
      <c r="K999" s="37"/>
      <c r="L999" s="57"/>
      <c r="M999" s="57"/>
      <c r="O999" s="284"/>
      <c r="P999" s="291"/>
      <c r="Q999" s="291"/>
      <c r="R999" s="174"/>
      <c r="S999" s="174"/>
      <c r="T999" s="174"/>
    </row>
    <row r="1000" spans="1:20" s="179" customFormat="1">
      <c r="A1000" s="260"/>
      <c r="B1000" s="31" t="s">
        <v>110</v>
      </c>
      <c r="C1000" s="258"/>
      <c r="D1000" s="260"/>
      <c r="E1000" s="258"/>
      <c r="F1000" s="33"/>
      <c r="G1000" s="33"/>
      <c r="H1000" s="33"/>
      <c r="I1000" s="220"/>
      <c r="J1000" s="220"/>
      <c r="K1000" s="180"/>
      <c r="L1000" s="181"/>
      <c r="M1000" s="181"/>
      <c r="O1000" s="285"/>
      <c r="P1000" s="292"/>
      <c r="Q1000" s="292"/>
      <c r="R1000" s="182"/>
      <c r="S1000" s="182"/>
      <c r="T1000" s="182"/>
    </row>
    <row r="1001" spans="1:20" s="33" customFormat="1">
      <c r="A1001" s="260"/>
      <c r="B1001" s="31" t="s">
        <v>503</v>
      </c>
      <c r="C1001" s="258"/>
      <c r="D1001" s="260">
        <v>1.5</v>
      </c>
      <c r="E1001" s="258"/>
      <c r="I1001" s="220"/>
      <c r="J1001" s="220"/>
      <c r="K1001" s="37" t="s">
        <v>624</v>
      </c>
      <c r="L1001" s="57"/>
      <c r="M1001" s="57"/>
      <c r="O1001" s="284"/>
      <c r="P1001" s="291"/>
      <c r="Q1001" s="291"/>
      <c r="R1001" s="174"/>
      <c r="S1001" s="174"/>
      <c r="T1001" s="174"/>
    </row>
    <row r="1002" spans="1:20" s="33" customFormat="1">
      <c r="A1002" s="226"/>
      <c r="B1002" s="227" t="s">
        <v>73</v>
      </c>
      <c r="C1002" s="226" t="s">
        <v>74</v>
      </c>
      <c r="D1002" s="226" t="s">
        <v>74</v>
      </c>
      <c r="E1002" s="228">
        <f>E999</f>
        <v>0</v>
      </c>
      <c r="I1002" s="217">
        <f>I999</f>
        <v>0</v>
      </c>
      <c r="J1002" s="217">
        <f>J999</f>
        <v>0</v>
      </c>
      <c r="K1002" s="37"/>
      <c r="L1002" s="57"/>
      <c r="M1002" s="57"/>
      <c r="O1002" s="284"/>
      <c r="P1002" s="291"/>
      <c r="Q1002" s="291"/>
      <c r="R1002" s="174"/>
      <c r="S1002" s="174"/>
      <c r="T1002" s="174"/>
    </row>
    <row r="1003" spans="1:20" s="33" customFormat="1">
      <c r="A1003" s="49"/>
      <c r="B1003" s="50"/>
      <c r="C1003" s="49"/>
      <c r="D1003" s="49"/>
      <c r="E1003" s="38"/>
      <c r="F1003" s="38"/>
      <c r="K1003" s="37"/>
      <c r="L1003" s="57"/>
      <c r="M1003" s="57"/>
      <c r="O1003" s="284"/>
      <c r="P1003" s="291"/>
      <c r="Q1003" s="291"/>
      <c r="R1003" s="174"/>
      <c r="S1003" s="174"/>
      <c r="T1003" s="174"/>
    </row>
    <row r="1004" spans="1:20" s="33" customFormat="1">
      <c r="A1004" s="49"/>
      <c r="B1004" s="50"/>
      <c r="C1004" s="49"/>
      <c r="D1004" s="49"/>
      <c r="E1004" s="38"/>
      <c r="F1004" s="38"/>
      <c r="K1004" s="37"/>
      <c r="L1004" s="57"/>
      <c r="M1004" s="57"/>
      <c r="O1004" s="284"/>
      <c r="P1004" s="291"/>
      <c r="Q1004" s="291"/>
      <c r="R1004" s="174"/>
      <c r="S1004" s="174"/>
      <c r="T1004" s="174"/>
    </row>
    <row r="1005" spans="1:20" s="33" customFormat="1">
      <c r="A1005" s="49"/>
      <c r="B1005" s="50"/>
      <c r="C1005" s="49"/>
      <c r="D1005" s="49"/>
      <c r="E1005" s="38"/>
      <c r="F1005" s="38"/>
      <c r="I1005" s="1986" t="s">
        <v>545</v>
      </c>
      <c r="J1005" s="1986"/>
      <c r="K1005" s="37"/>
      <c r="L1005" s="57"/>
      <c r="M1005" s="57"/>
      <c r="O1005" s="284"/>
      <c r="P1005" s="291"/>
      <c r="Q1005" s="291"/>
      <c r="R1005" s="174"/>
      <c r="S1005" s="174"/>
      <c r="T1005" s="174"/>
    </row>
    <row r="1006" spans="1:20" s="33" customFormat="1" ht="114">
      <c r="A1006" s="261" t="s">
        <v>77</v>
      </c>
      <c r="B1006" s="260" t="s">
        <v>67</v>
      </c>
      <c r="C1006" s="261" t="s">
        <v>498</v>
      </c>
      <c r="D1006" s="260" t="s">
        <v>108</v>
      </c>
      <c r="E1006" s="260" t="s">
        <v>534</v>
      </c>
      <c r="I1006" s="215" t="s">
        <v>186</v>
      </c>
      <c r="J1006" s="215" t="s">
        <v>546</v>
      </c>
      <c r="K1006" s="37"/>
      <c r="L1006" s="57"/>
      <c r="M1006" s="57"/>
      <c r="O1006" s="284"/>
      <c r="P1006" s="291"/>
      <c r="Q1006" s="291"/>
      <c r="R1006" s="174"/>
      <c r="S1006" s="174"/>
      <c r="T1006" s="174"/>
    </row>
    <row r="1007" spans="1:20" s="33" customFormat="1">
      <c r="A1007" s="195">
        <v>1</v>
      </c>
      <c r="B1007" s="195">
        <v>2</v>
      </c>
      <c r="C1007" s="195">
        <v>3</v>
      </c>
      <c r="D1007" s="195">
        <v>4</v>
      </c>
      <c r="E1007" s="195">
        <v>5</v>
      </c>
      <c r="F1007" s="179"/>
      <c r="G1007" s="179"/>
      <c r="H1007" s="179"/>
      <c r="I1007" s="216"/>
      <c r="J1007" s="216"/>
      <c r="K1007" s="37"/>
      <c r="L1007" s="57"/>
      <c r="M1007" s="57"/>
      <c r="O1007" s="284"/>
      <c r="P1007" s="291"/>
      <c r="Q1007" s="291"/>
      <c r="R1007" s="174"/>
      <c r="S1007" s="174"/>
      <c r="T1007" s="174"/>
    </row>
    <row r="1008" spans="1:20" s="33" customFormat="1">
      <c r="A1008" s="34">
        <v>1</v>
      </c>
      <c r="B1008" s="177" t="s">
        <v>499</v>
      </c>
      <c r="C1008" s="258" t="s">
        <v>43</v>
      </c>
      <c r="D1008" s="258" t="s">
        <v>43</v>
      </c>
      <c r="E1008" s="258">
        <f>E1012</f>
        <v>0</v>
      </c>
      <c r="I1008" s="217">
        <f>I1009</f>
        <v>0</v>
      </c>
      <c r="J1008" s="217">
        <f>J1009</f>
        <v>0</v>
      </c>
      <c r="K1008" s="37"/>
      <c r="L1008" s="57"/>
      <c r="M1008" s="57"/>
      <c r="O1008" s="284"/>
      <c r="P1008" s="291"/>
      <c r="Q1008" s="291"/>
      <c r="R1008" s="174"/>
      <c r="S1008" s="174"/>
      <c r="T1008" s="174"/>
    </row>
    <row r="1009" spans="1:20" s="179" customFormat="1">
      <c r="A1009" s="258"/>
      <c r="B1009" s="177" t="s">
        <v>500</v>
      </c>
      <c r="C1009" s="258">
        <f>C1012</f>
        <v>0</v>
      </c>
      <c r="D1009" s="258">
        <f>D1012</f>
        <v>2.2000000000000002</v>
      </c>
      <c r="E1009" s="258">
        <f>E1012</f>
        <v>0</v>
      </c>
      <c r="F1009" s="33"/>
      <c r="G1009" s="33"/>
      <c r="H1009" s="33"/>
      <c r="I1009" s="217">
        <f>I1012</f>
        <v>0</v>
      </c>
      <c r="J1009" s="217">
        <f>J1012</f>
        <v>0</v>
      </c>
      <c r="K1009" s="180"/>
      <c r="L1009" s="181"/>
      <c r="M1009" s="181"/>
      <c r="O1009" s="285"/>
      <c r="P1009" s="292"/>
      <c r="Q1009" s="292"/>
      <c r="R1009" s="182"/>
      <c r="S1009" s="182"/>
      <c r="T1009" s="182"/>
    </row>
    <row r="1010" spans="1:20" s="33" customFormat="1">
      <c r="A1010" s="2013"/>
      <c r="B1010" s="177" t="s">
        <v>326</v>
      </c>
      <c r="C1010" s="2013"/>
      <c r="D1010" s="2013"/>
      <c r="E1010" s="2013"/>
      <c r="I1010" s="220"/>
      <c r="J1010" s="220"/>
      <c r="K1010" s="37"/>
      <c r="L1010" s="57"/>
      <c r="M1010" s="57"/>
      <c r="O1010" s="284"/>
      <c r="P1010" s="291"/>
      <c r="Q1010" s="291"/>
      <c r="R1010" s="174"/>
      <c r="S1010" s="174"/>
      <c r="T1010" s="174"/>
    </row>
    <row r="1011" spans="1:20" s="33" customFormat="1">
      <c r="A1011" s="2013"/>
      <c r="B1011" s="177" t="s">
        <v>501</v>
      </c>
      <c r="C1011" s="2013"/>
      <c r="D1011" s="2013"/>
      <c r="E1011" s="2013"/>
      <c r="I1011" s="220"/>
      <c r="J1011" s="220"/>
      <c r="K1011" s="37"/>
      <c r="L1011" s="57"/>
      <c r="M1011" s="57"/>
      <c r="O1011" s="284"/>
      <c r="P1011" s="291"/>
      <c r="Q1011" s="291"/>
      <c r="R1011" s="174"/>
      <c r="S1011" s="174"/>
      <c r="T1011" s="174"/>
    </row>
    <row r="1012" spans="1:20" s="33" customFormat="1">
      <c r="A1012" s="258"/>
      <c r="B1012" s="177" t="s">
        <v>502</v>
      </c>
      <c r="C1012" s="258">
        <f>E1012/D1012*100</f>
        <v>0</v>
      </c>
      <c r="D1012" s="258">
        <v>2.2000000000000002</v>
      </c>
      <c r="E1012" s="258"/>
      <c r="I1012" s="220"/>
      <c r="J1012" s="220"/>
      <c r="K1012" s="37"/>
      <c r="L1012" s="57"/>
      <c r="M1012" s="57"/>
      <c r="O1012" s="284"/>
      <c r="P1012" s="291"/>
      <c r="Q1012" s="291"/>
      <c r="R1012" s="174"/>
      <c r="S1012" s="174"/>
      <c r="T1012" s="174"/>
    </row>
    <row r="1013" spans="1:20" s="33" customFormat="1">
      <c r="A1013" s="2013"/>
      <c r="B1013" s="258" t="s">
        <v>326</v>
      </c>
      <c r="C1013" s="2013"/>
      <c r="D1013" s="2013"/>
      <c r="E1013" s="2013"/>
      <c r="I1013" s="221"/>
      <c r="J1013" s="221"/>
      <c r="K1013" s="37"/>
      <c r="L1013" s="57"/>
      <c r="M1013" s="57"/>
      <c r="O1013" s="284"/>
      <c r="P1013" s="291"/>
      <c r="Q1013" s="291"/>
      <c r="R1013" s="174"/>
      <c r="S1013" s="174"/>
      <c r="T1013" s="174"/>
    </row>
    <row r="1014" spans="1:20" s="33" customFormat="1">
      <c r="A1014" s="2013"/>
      <c r="B1014" s="258" t="s">
        <v>501</v>
      </c>
      <c r="C1014" s="2013"/>
      <c r="D1014" s="2013"/>
      <c r="E1014" s="2013"/>
      <c r="I1014" s="221"/>
      <c r="J1014" s="221"/>
      <c r="K1014" s="37"/>
      <c r="L1014" s="57"/>
      <c r="M1014" s="57"/>
      <c r="O1014" s="284"/>
      <c r="P1014" s="291"/>
      <c r="Q1014" s="291"/>
      <c r="R1014" s="174"/>
      <c r="S1014" s="174"/>
      <c r="T1014" s="174"/>
    </row>
    <row r="1015" spans="1:20" s="33" customFormat="1">
      <c r="A1015" s="258"/>
      <c r="B1015" s="258"/>
      <c r="C1015" s="258"/>
      <c r="D1015" s="258"/>
      <c r="E1015" s="258"/>
      <c r="I1015" s="221"/>
      <c r="J1015" s="221"/>
      <c r="K1015" s="37"/>
      <c r="L1015" s="57"/>
      <c r="M1015" s="57"/>
      <c r="O1015" s="284"/>
      <c r="P1015" s="291"/>
      <c r="Q1015" s="291"/>
      <c r="R1015" s="174"/>
      <c r="S1015" s="174"/>
      <c r="T1015" s="174"/>
    </row>
    <row r="1016" spans="1:20" s="33" customFormat="1">
      <c r="A1016" s="258"/>
      <c r="B1016" s="258"/>
      <c r="C1016" s="258"/>
      <c r="D1016" s="258"/>
      <c r="E1016" s="258"/>
      <c r="I1016" s="221"/>
      <c r="J1016" s="221"/>
      <c r="K1016" s="37"/>
      <c r="L1016" s="57"/>
      <c r="M1016" s="57"/>
      <c r="O1016" s="284"/>
      <c r="P1016" s="291"/>
      <c r="Q1016" s="291"/>
      <c r="R1016" s="174"/>
      <c r="S1016" s="174"/>
      <c r="T1016" s="174"/>
    </row>
    <row r="1017" spans="1:20" s="33" customFormat="1">
      <c r="A1017" s="228"/>
      <c r="B1017" s="228" t="s">
        <v>73</v>
      </c>
      <c r="C1017" s="228"/>
      <c r="D1017" s="228" t="s">
        <v>74</v>
      </c>
      <c r="E1017" s="228">
        <f>E1008</f>
        <v>0</v>
      </c>
      <c r="I1017" s="217">
        <f>I1008</f>
        <v>0</v>
      </c>
      <c r="J1017" s="217">
        <f>J1008</f>
        <v>0</v>
      </c>
      <c r="K1017" s="37"/>
      <c r="L1017" s="57"/>
      <c r="M1017" s="57"/>
      <c r="O1017" s="284"/>
      <c r="P1017" s="291"/>
      <c r="Q1017" s="291"/>
      <c r="R1017" s="174"/>
      <c r="S1017" s="174"/>
      <c r="T1017" s="174"/>
    </row>
    <row r="1018" spans="1:20" s="33" customFormat="1">
      <c r="A1018" s="149"/>
      <c r="B1018" s="149"/>
      <c r="C1018" s="149"/>
      <c r="D1018" s="149"/>
      <c r="E1018" s="149"/>
      <c r="F1018" s="149"/>
      <c r="G1018" s="149"/>
      <c r="H1018" s="149"/>
      <c r="I1018" s="149"/>
      <c r="J1018" s="149"/>
      <c r="K1018" s="37"/>
      <c r="L1018" s="57"/>
      <c r="M1018" s="57"/>
      <c r="O1018" s="284"/>
      <c r="P1018" s="291"/>
      <c r="Q1018" s="291"/>
      <c r="R1018" s="174"/>
      <c r="S1018" s="174"/>
      <c r="T1018" s="174"/>
    </row>
    <row r="1019" spans="1:20" s="33" customFormat="1" ht="66" customHeight="1">
      <c r="A1019" s="2014" t="s">
        <v>616</v>
      </c>
      <c r="B1019" s="2014"/>
      <c r="C1019" s="2014"/>
      <c r="D1019" s="2014"/>
      <c r="E1019" s="2014"/>
      <c r="F1019" s="2014"/>
      <c r="G1019" s="2014"/>
      <c r="H1019" s="2014"/>
      <c r="I1019" s="2014"/>
      <c r="J1019" s="2014"/>
      <c r="K1019" s="37"/>
      <c r="L1019" s="57"/>
      <c r="M1019" s="57"/>
      <c r="O1019" s="284"/>
      <c r="P1019" s="291"/>
      <c r="Q1019" s="291"/>
      <c r="R1019" s="174"/>
      <c r="S1019" s="174"/>
      <c r="T1019" s="174"/>
    </row>
    <row r="1020" spans="1:20">
      <c r="A1020" s="266"/>
      <c r="B1020" s="266"/>
      <c r="C1020" s="266"/>
      <c r="D1020" s="266"/>
      <c r="E1020" s="266"/>
      <c r="F1020" s="266"/>
      <c r="G1020" s="266"/>
      <c r="H1020" s="266"/>
      <c r="I1020" s="266"/>
      <c r="J1020" s="266"/>
    </row>
    <row r="1021" spans="1:20">
      <c r="A1021" s="2004" t="s">
        <v>504</v>
      </c>
      <c r="B1021" s="2004"/>
      <c r="C1021" s="2004"/>
      <c r="D1021" s="2004"/>
      <c r="E1021" s="2004"/>
      <c r="F1021" s="2004"/>
      <c r="G1021" s="2004"/>
      <c r="H1021" s="2004"/>
      <c r="I1021" s="2004"/>
      <c r="J1021" s="2004"/>
      <c r="K1021" s="205"/>
    </row>
    <row r="1022" spans="1:20">
      <c r="I1022" s="1986" t="s">
        <v>545</v>
      </c>
      <c r="J1022" s="1986"/>
      <c r="K1022" s="266"/>
    </row>
    <row r="1023" spans="1:20" s="33" customFormat="1" ht="54">
      <c r="A1023" s="35" t="s">
        <v>77</v>
      </c>
      <c r="B1023" s="35" t="s">
        <v>67</v>
      </c>
      <c r="C1023" s="35" t="s">
        <v>134</v>
      </c>
      <c r="D1023" s="149"/>
      <c r="E1023" s="149"/>
      <c r="F1023" s="149"/>
      <c r="G1023" s="149"/>
      <c r="H1023" s="149"/>
      <c r="I1023" s="215" t="s">
        <v>186</v>
      </c>
      <c r="J1023" s="215" t="s">
        <v>546</v>
      </c>
      <c r="K1023" s="163"/>
      <c r="L1023" s="57"/>
      <c r="M1023" s="57"/>
      <c r="O1023" s="284"/>
      <c r="P1023" s="291"/>
      <c r="Q1023" s="291"/>
      <c r="R1023" s="174"/>
      <c r="S1023" s="174"/>
      <c r="T1023" s="174"/>
    </row>
    <row r="1024" spans="1:20">
      <c r="A1024" s="173">
        <v>1</v>
      </c>
      <c r="B1024" s="173">
        <v>2</v>
      </c>
      <c r="C1024" s="173">
        <v>3</v>
      </c>
      <c r="D1024" s="160"/>
      <c r="E1024" s="160"/>
      <c r="F1024" s="160"/>
      <c r="G1024" s="160"/>
      <c r="H1024" s="160"/>
      <c r="I1024" s="222"/>
      <c r="J1024" s="222"/>
    </row>
    <row r="1025" spans="1:20">
      <c r="A1025" s="35">
        <v>1</v>
      </c>
      <c r="B1025" s="183" t="s">
        <v>135</v>
      </c>
      <c r="C1025" s="184">
        <f>C1026+C1027+C1028+C1029</f>
        <v>0</v>
      </c>
      <c r="I1025" s="217">
        <f>I1026+I1027+I1028+I1029</f>
        <v>0</v>
      </c>
      <c r="J1025" s="217">
        <f>J1026+J1027+J1028+J1029</f>
        <v>0</v>
      </c>
    </row>
    <row r="1026" spans="1:20" s="160" customFormat="1">
      <c r="A1026" s="35"/>
      <c r="B1026" s="183"/>
      <c r="C1026" s="176"/>
      <c r="D1026" s="149"/>
      <c r="E1026" s="149"/>
      <c r="F1026" s="149"/>
      <c r="G1026" s="149"/>
      <c r="H1026" s="149"/>
      <c r="I1026" s="222"/>
      <c r="J1026" s="222"/>
      <c r="K1026" s="161"/>
      <c r="O1026" s="283"/>
      <c r="P1026" s="283"/>
      <c r="Q1026" s="283"/>
    </row>
    <row r="1027" spans="1:20">
      <c r="A1027" s="35"/>
      <c r="B1027" s="183"/>
      <c r="C1027" s="176"/>
      <c r="I1027" s="222"/>
      <c r="J1027" s="222"/>
    </row>
    <row r="1028" spans="1:20">
      <c r="A1028" s="35"/>
      <c r="B1028" s="183"/>
      <c r="C1028" s="176"/>
      <c r="I1028" s="222"/>
      <c r="J1028" s="222"/>
    </row>
    <row r="1029" spans="1:20">
      <c r="A1029" s="35"/>
      <c r="B1029" s="183"/>
      <c r="C1029" s="176"/>
      <c r="I1029" s="222"/>
      <c r="J1029" s="222"/>
    </row>
    <row r="1030" spans="1:20">
      <c r="A1030" s="226"/>
      <c r="B1030" s="227" t="s">
        <v>73</v>
      </c>
      <c r="C1030" s="228">
        <f>C1025</f>
        <v>0</v>
      </c>
      <c r="I1030" s="217">
        <f>I1025</f>
        <v>0</v>
      </c>
      <c r="J1030" s="217">
        <f>J1025</f>
        <v>0</v>
      </c>
    </row>
    <row r="1032" spans="1:20">
      <c r="A1032" s="2014" t="s">
        <v>615</v>
      </c>
      <c r="B1032" s="2014"/>
      <c r="C1032" s="2014"/>
      <c r="D1032" s="2014"/>
      <c r="E1032" s="2014"/>
      <c r="F1032" s="2014"/>
      <c r="G1032" s="2014"/>
      <c r="H1032" s="2014"/>
      <c r="I1032" s="2014"/>
      <c r="J1032" s="2014"/>
    </row>
    <row r="1033" spans="1:20">
      <c r="A1033" s="266"/>
      <c r="B1033" s="266"/>
      <c r="C1033" s="266"/>
      <c r="D1033" s="266"/>
      <c r="E1033" s="266"/>
      <c r="F1033" s="266"/>
      <c r="G1033" s="266"/>
      <c r="H1033" s="266"/>
      <c r="I1033" s="266"/>
      <c r="J1033" s="266"/>
    </row>
    <row r="1034" spans="1:20">
      <c r="A1034" s="2004" t="s">
        <v>504</v>
      </c>
      <c r="B1034" s="2004"/>
      <c r="C1034" s="2004"/>
      <c r="D1034" s="2004"/>
      <c r="E1034" s="2004"/>
      <c r="F1034" s="2004"/>
      <c r="G1034" s="2004"/>
      <c r="H1034" s="2004"/>
      <c r="I1034" s="2004"/>
      <c r="J1034" s="2004"/>
      <c r="K1034" s="205"/>
    </row>
    <row r="1035" spans="1:20">
      <c r="I1035" s="1986" t="s">
        <v>545</v>
      </c>
      <c r="J1035" s="1986"/>
      <c r="K1035" s="266"/>
    </row>
    <row r="1036" spans="1:20" s="33" customFormat="1" ht="54">
      <c r="A1036" s="35" t="s">
        <v>77</v>
      </c>
      <c r="B1036" s="35" t="s">
        <v>67</v>
      </c>
      <c r="C1036" s="35" t="s">
        <v>134</v>
      </c>
      <c r="D1036" s="149"/>
      <c r="E1036" s="149"/>
      <c r="F1036" s="149"/>
      <c r="G1036" s="149"/>
      <c r="H1036" s="149"/>
      <c r="I1036" s="215" t="s">
        <v>186</v>
      </c>
      <c r="J1036" s="215" t="s">
        <v>546</v>
      </c>
      <c r="K1036" s="163"/>
      <c r="L1036" s="57"/>
      <c r="M1036" s="57"/>
      <c r="O1036" s="284"/>
      <c r="P1036" s="291"/>
      <c r="Q1036" s="291"/>
      <c r="R1036" s="174"/>
      <c r="S1036" s="174"/>
      <c r="T1036" s="174"/>
    </row>
    <row r="1037" spans="1:20">
      <c r="A1037" s="173">
        <v>1</v>
      </c>
      <c r="B1037" s="173">
        <v>2</v>
      </c>
      <c r="C1037" s="173">
        <v>3</v>
      </c>
      <c r="D1037" s="160"/>
      <c r="E1037" s="160"/>
      <c r="F1037" s="160"/>
      <c r="G1037" s="160"/>
      <c r="H1037" s="160"/>
      <c r="I1037" s="222"/>
      <c r="J1037" s="222"/>
    </row>
    <row r="1038" spans="1:20">
      <c r="A1038" s="35">
        <v>1</v>
      </c>
      <c r="B1038" s="183"/>
      <c r="C1038" s="184"/>
      <c r="I1038" s="220"/>
      <c r="J1038" s="220"/>
    </row>
    <row r="1039" spans="1:20" s="160" customFormat="1">
      <c r="A1039" s="35"/>
      <c r="B1039" s="183"/>
      <c r="C1039" s="176"/>
      <c r="D1039" s="149"/>
      <c r="E1039" s="149"/>
      <c r="F1039" s="149"/>
      <c r="G1039" s="149"/>
      <c r="H1039" s="149"/>
      <c r="I1039" s="222"/>
      <c r="J1039" s="222"/>
      <c r="K1039" s="161"/>
      <c r="O1039" s="283"/>
      <c r="P1039" s="283"/>
      <c r="Q1039" s="283"/>
    </row>
    <row r="1040" spans="1:20">
      <c r="A1040" s="35"/>
      <c r="B1040" s="183"/>
      <c r="C1040" s="176"/>
      <c r="I1040" s="222"/>
      <c r="J1040" s="222"/>
    </row>
    <row r="1041" spans="1:20">
      <c r="A1041" s="35"/>
      <c r="B1041" s="183"/>
      <c r="C1041" s="176"/>
      <c r="I1041" s="222"/>
      <c r="J1041" s="222"/>
    </row>
    <row r="1042" spans="1:20">
      <c r="A1042" s="35"/>
      <c r="B1042" s="183"/>
      <c r="C1042" s="176"/>
      <c r="I1042" s="222"/>
      <c r="J1042" s="222"/>
    </row>
    <row r="1043" spans="1:20">
      <c r="A1043" s="226"/>
      <c r="B1043" s="227" t="s">
        <v>73</v>
      </c>
      <c r="C1043" s="228">
        <f>SUM(C1038:C1042)</f>
        <v>0</v>
      </c>
      <c r="I1043" s="217">
        <f>SUM(I1038:I1042)</f>
        <v>0</v>
      </c>
      <c r="J1043" s="217">
        <f>SUM(J1038:J1042)</f>
        <v>0</v>
      </c>
    </row>
    <row r="1045" spans="1:20">
      <c r="A1045" s="2004" t="s">
        <v>508</v>
      </c>
      <c r="B1045" s="2004"/>
      <c r="C1045" s="2004"/>
      <c r="D1045" s="2004"/>
      <c r="E1045" s="2004"/>
      <c r="F1045" s="2004"/>
      <c r="G1045" s="2004"/>
      <c r="H1045" s="2004"/>
      <c r="I1045" s="2004"/>
      <c r="J1045" s="2004"/>
    </row>
    <row r="1046" spans="1:20">
      <c r="I1046" s="1986" t="s">
        <v>545</v>
      </c>
      <c r="J1046" s="1986"/>
    </row>
    <row r="1047" spans="1:20" s="33" customFormat="1" ht="54">
      <c r="A1047" s="35" t="s">
        <v>77</v>
      </c>
      <c r="B1047" s="35" t="s">
        <v>67</v>
      </c>
      <c r="C1047" s="35" t="s">
        <v>134</v>
      </c>
      <c r="D1047" s="149"/>
      <c r="E1047" s="149"/>
      <c r="F1047" s="149"/>
      <c r="G1047" s="149"/>
      <c r="H1047" s="149"/>
      <c r="I1047" s="215" t="s">
        <v>186</v>
      </c>
      <c r="J1047" s="215" t="s">
        <v>546</v>
      </c>
      <c r="K1047" s="163"/>
      <c r="L1047" s="57"/>
      <c r="M1047" s="57"/>
      <c r="O1047" s="284"/>
      <c r="P1047" s="291"/>
      <c r="Q1047" s="291"/>
      <c r="R1047" s="174"/>
      <c r="S1047" s="174"/>
      <c r="T1047" s="174"/>
    </row>
    <row r="1048" spans="1:20">
      <c r="A1048" s="173">
        <v>1</v>
      </c>
      <c r="B1048" s="173">
        <v>2</v>
      </c>
      <c r="C1048" s="173">
        <v>3</v>
      </c>
      <c r="D1048" s="160"/>
      <c r="E1048" s="160"/>
      <c r="F1048" s="160"/>
      <c r="G1048" s="160"/>
      <c r="H1048" s="160"/>
      <c r="I1048" s="222"/>
      <c r="J1048" s="222"/>
    </row>
    <row r="1049" spans="1:20">
      <c r="A1049" s="35">
        <v>1</v>
      </c>
      <c r="B1049" s="183"/>
      <c r="C1049" s="184"/>
      <c r="I1049" s="220"/>
      <c r="J1049" s="220"/>
    </row>
    <row r="1050" spans="1:20" s="160" customFormat="1">
      <c r="A1050" s="35"/>
      <c r="B1050" s="183"/>
      <c r="C1050" s="176"/>
      <c r="D1050" s="149"/>
      <c r="E1050" s="149"/>
      <c r="F1050" s="149"/>
      <c r="G1050" s="149"/>
      <c r="H1050" s="149"/>
      <c r="I1050" s="222"/>
      <c r="J1050" s="222"/>
      <c r="K1050" s="161"/>
      <c r="O1050" s="283"/>
      <c r="P1050" s="283"/>
      <c r="Q1050" s="283"/>
    </row>
    <row r="1051" spans="1:20">
      <c r="A1051" s="35"/>
      <c r="B1051" s="183"/>
      <c r="C1051" s="176"/>
      <c r="I1051" s="222"/>
      <c r="J1051" s="222"/>
    </row>
    <row r="1052" spans="1:20">
      <c r="A1052" s="35"/>
      <c r="B1052" s="183"/>
      <c r="C1052" s="176"/>
      <c r="I1052" s="222"/>
      <c r="J1052" s="222"/>
    </row>
    <row r="1053" spans="1:20">
      <c r="A1053" s="35"/>
      <c r="B1053" s="183"/>
      <c r="C1053" s="176"/>
      <c r="I1053" s="222"/>
      <c r="J1053" s="222"/>
    </row>
    <row r="1054" spans="1:20">
      <c r="A1054" s="226"/>
      <c r="B1054" s="227" t="s">
        <v>73</v>
      </c>
      <c r="C1054" s="228">
        <f>SUM(C1049:C1053)</f>
        <v>0</v>
      </c>
      <c r="I1054" s="217">
        <f>SUM(I1049:I1053)</f>
        <v>0</v>
      </c>
      <c r="J1054" s="217">
        <f>SUM(J1049:J1053)</f>
        <v>0</v>
      </c>
    </row>
    <row r="1056" spans="1:20">
      <c r="A1056" s="2004" t="s">
        <v>509</v>
      </c>
      <c r="B1056" s="2004"/>
      <c r="C1056" s="2004"/>
      <c r="D1056" s="2004"/>
      <c r="E1056" s="2004"/>
      <c r="F1056" s="2004"/>
      <c r="G1056" s="2004"/>
      <c r="H1056" s="2004"/>
      <c r="I1056" s="2004"/>
      <c r="J1056" s="2004"/>
    </row>
    <row r="1057" spans="1:20">
      <c r="I1057" s="1986" t="s">
        <v>545</v>
      </c>
      <c r="J1057" s="1986"/>
    </row>
    <row r="1058" spans="1:20" s="33" customFormat="1" ht="54">
      <c r="A1058" s="35" t="s">
        <v>77</v>
      </c>
      <c r="B1058" s="35" t="s">
        <v>67</v>
      </c>
      <c r="C1058" s="35" t="s">
        <v>134</v>
      </c>
      <c r="D1058" s="149"/>
      <c r="E1058" s="149"/>
      <c r="F1058" s="149"/>
      <c r="G1058" s="149"/>
      <c r="H1058" s="149"/>
      <c r="I1058" s="215" t="s">
        <v>186</v>
      </c>
      <c r="J1058" s="215" t="s">
        <v>546</v>
      </c>
      <c r="K1058" s="163"/>
      <c r="L1058" s="57"/>
      <c r="M1058" s="57"/>
      <c r="O1058" s="284"/>
      <c r="P1058" s="291"/>
      <c r="Q1058" s="291"/>
      <c r="R1058" s="174"/>
      <c r="S1058" s="174"/>
      <c r="T1058" s="174"/>
    </row>
    <row r="1059" spans="1:20">
      <c r="A1059" s="173">
        <v>1</v>
      </c>
      <c r="B1059" s="173">
        <v>2</v>
      </c>
      <c r="C1059" s="173">
        <v>3</v>
      </c>
      <c r="D1059" s="160"/>
      <c r="E1059" s="160"/>
      <c r="F1059" s="160"/>
      <c r="G1059" s="160"/>
      <c r="H1059" s="160"/>
      <c r="I1059" s="222"/>
      <c r="J1059" s="222"/>
    </row>
    <row r="1060" spans="1:20">
      <c r="A1060" s="35">
        <v>1</v>
      </c>
      <c r="B1060" s="183"/>
      <c r="C1060" s="184"/>
      <c r="I1060" s="220"/>
      <c r="J1060" s="220"/>
    </row>
    <row r="1061" spans="1:20" s="160" customFormat="1">
      <c r="A1061" s="35"/>
      <c r="B1061" s="183"/>
      <c r="C1061" s="176"/>
      <c r="D1061" s="149"/>
      <c r="E1061" s="149"/>
      <c r="F1061" s="149"/>
      <c r="G1061" s="149"/>
      <c r="H1061" s="149"/>
      <c r="I1061" s="222"/>
      <c r="J1061" s="222"/>
      <c r="K1061" s="161"/>
      <c r="O1061" s="283"/>
      <c r="P1061" s="283"/>
      <c r="Q1061" s="283"/>
    </row>
    <row r="1062" spans="1:20">
      <c r="A1062" s="35"/>
      <c r="B1062" s="183"/>
      <c r="C1062" s="176"/>
      <c r="I1062" s="222"/>
      <c r="J1062" s="222"/>
    </row>
    <row r="1063" spans="1:20">
      <c r="A1063" s="35"/>
      <c r="B1063" s="183"/>
      <c r="C1063" s="176"/>
      <c r="I1063" s="222"/>
      <c r="J1063" s="222"/>
    </row>
    <row r="1064" spans="1:20">
      <c r="A1064" s="35"/>
      <c r="B1064" s="183"/>
      <c r="C1064" s="176"/>
      <c r="I1064" s="222"/>
      <c r="J1064" s="222"/>
    </row>
    <row r="1065" spans="1:20">
      <c r="A1065" s="226"/>
      <c r="B1065" s="227" t="s">
        <v>73</v>
      </c>
      <c r="C1065" s="228">
        <f>SUM(C1060:C1064)</f>
        <v>0</v>
      </c>
      <c r="I1065" s="217">
        <f>SUM(I1060:I1064)</f>
        <v>0</v>
      </c>
      <c r="J1065" s="217">
        <f>SUM(J1060:J1064)</f>
        <v>0</v>
      </c>
    </row>
    <row r="1067" spans="1:20">
      <c r="A1067" s="2004" t="s">
        <v>510</v>
      </c>
      <c r="B1067" s="2004"/>
      <c r="C1067" s="2004"/>
      <c r="D1067" s="2004"/>
      <c r="E1067" s="2004"/>
      <c r="F1067" s="2004"/>
      <c r="G1067" s="2004"/>
      <c r="H1067" s="2004"/>
      <c r="I1067" s="2004"/>
      <c r="J1067" s="2004"/>
    </row>
    <row r="1068" spans="1:20">
      <c r="I1068" s="1986" t="s">
        <v>545</v>
      </c>
      <c r="J1068" s="1986"/>
    </row>
    <row r="1069" spans="1:20" s="33" customFormat="1" ht="54">
      <c r="A1069" s="35" t="s">
        <v>77</v>
      </c>
      <c r="B1069" s="35" t="s">
        <v>67</v>
      </c>
      <c r="C1069" s="35" t="s">
        <v>134</v>
      </c>
      <c r="D1069" s="149"/>
      <c r="E1069" s="149"/>
      <c r="F1069" s="149"/>
      <c r="G1069" s="149"/>
      <c r="H1069" s="149"/>
      <c r="I1069" s="215" t="s">
        <v>186</v>
      </c>
      <c r="J1069" s="215" t="s">
        <v>546</v>
      </c>
      <c r="K1069" s="163"/>
      <c r="L1069" s="57"/>
      <c r="M1069" s="57"/>
      <c r="O1069" s="284"/>
      <c r="P1069" s="291"/>
      <c r="Q1069" s="291"/>
      <c r="R1069" s="174"/>
      <c r="S1069" s="174"/>
      <c r="T1069" s="174"/>
    </row>
    <row r="1070" spans="1:20">
      <c r="A1070" s="173">
        <v>1</v>
      </c>
      <c r="B1070" s="173">
        <v>2</v>
      </c>
      <c r="C1070" s="173">
        <v>3</v>
      </c>
      <c r="D1070" s="160"/>
      <c r="E1070" s="160"/>
      <c r="F1070" s="160"/>
      <c r="G1070" s="160"/>
      <c r="H1070" s="160"/>
      <c r="I1070" s="222"/>
      <c r="J1070" s="222"/>
    </row>
    <row r="1071" spans="1:20">
      <c r="A1071" s="35">
        <v>1</v>
      </c>
      <c r="B1071" s="183"/>
      <c r="C1071" s="184"/>
      <c r="I1071" s="220"/>
      <c r="J1071" s="220"/>
    </row>
    <row r="1072" spans="1:20" s="160" customFormat="1">
      <c r="A1072" s="35"/>
      <c r="B1072" s="183"/>
      <c r="C1072" s="176"/>
      <c r="D1072" s="149"/>
      <c r="E1072" s="149"/>
      <c r="F1072" s="149"/>
      <c r="G1072" s="149"/>
      <c r="H1072" s="149"/>
      <c r="I1072" s="222"/>
      <c r="J1072" s="222"/>
      <c r="K1072" s="161"/>
      <c r="O1072" s="283"/>
      <c r="P1072" s="283"/>
      <c r="Q1072" s="283"/>
    </row>
    <row r="1073" spans="1:20">
      <c r="A1073" s="35"/>
      <c r="B1073" s="183"/>
      <c r="C1073" s="176"/>
      <c r="I1073" s="222"/>
      <c r="J1073" s="222"/>
    </row>
    <row r="1074" spans="1:20">
      <c r="A1074" s="35"/>
      <c r="B1074" s="183"/>
      <c r="C1074" s="176"/>
      <c r="I1074" s="222"/>
      <c r="J1074" s="222"/>
    </row>
    <row r="1075" spans="1:20">
      <c r="A1075" s="35"/>
      <c r="B1075" s="183"/>
      <c r="C1075" s="176"/>
      <c r="I1075" s="222"/>
      <c r="J1075" s="222"/>
    </row>
    <row r="1076" spans="1:20">
      <c r="A1076" s="226"/>
      <c r="B1076" s="227" t="s">
        <v>73</v>
      </c>
      <c r="C1076" s="228">
        <f>SUM(C1071:C1075)</f>
        <v>0</v>
      </c>
      <c r="I1076" s="217">
        <f>SUM(I1071:I1075)</f>
        <v>0</v>
      </c>
      <c r="J1076" s="217">
        <f>SUM(J1071:J1075)</f>
        <v>0</v>
      </c>
    </row>
    <row r="1079" spans="1:20" ht="54" customHeight="1">
      <c r="A1079" s="2014" t="s">
        <v>614</v>
      </c>
      <c r="B1079" s="2014"/>
      <c r="C1079" s="2014"/>
      <c r="D1079" s="2014"/>
      <c r="E1079" s="2014"/>
      <c r="F1079" s="2014"/>
      <c r="G1079" s="2014"/>
      <c r="H1079" s="2014"/>
      <c r="I1079" s="2014"/>
      <c r="J1079" s="2014"/>
    </row>
    <row r="1081" spans="1:20">
      <c r="A1081" s="2004" t="s">
        <v>511</v>
      </c>
      <c r="B1081" s="2004"/>
      <c r="C1081" s="2004"/>
      <c r="D1081" s="2004"/>
      <c r="E1081" s="2004"/>
      <c r="F1081" s="2004"/>
      <c r="G1081" s="2004"/>
      <c r="H1081" s="2004"/>
      <c r="I1081" s="2004"/>
      <c r="J1081" s="2004"/>
      <c r="K1081" s="205"/>
    </row>
    <row r="1082" spans="1:20">
      <c r="I1082" s="1986" t="s">
        <v>545</v>
      </c>
      <c r="J1082" s="1986"/>
    </row>
    <row r="1083" spans="1:20" s="33" customFormat="1" ht="54">
      <c r="A1083" s="35" t="s">
        <v>77</v>
      </c>
      <c r="B1083" s="35" t="s">
        <v>67</v>
      </c>
      <c r="C1083" s="260" t="s">
        <v>505</v>
      </c>
      <c r="D1083" s="260" t="s">
        <v>506</v>
      </c>
      <c r="E1083" s="260" t="s">
        <v>507</v>
      </c>
      <c r="F1083" s="149"/>
      <c r="G1083" s="149"/>
      <c r="H1083" s="149"/>
      <c r="I1083" s="215" t="s">
        <v>186</v>
      </c>
      <c r="J1083" s="215" t="s">
        <v>546</v>
      </c>
      <c r="K1083" s="163"/>
      <c r="L1083" s="57"/>
      <c r="M1083" s="57"/>
      <c r="O1083" s="284"/>
      <c r="P1083" s="291"/>
      <c r="Q1083" s="291"/>
      <c r="R1083" s="174"/>
      <c r="S1083" s="174"/>
      <c r="T1083" s="174"/>
    </row>
    <row r="1084" spans="1:20">
      <c r="A1084" s="173">
        <v>1</v>
      </c>
      <c r="B1084" s="173">
        <v>2</v>
      </c>
      <c r="C1084" s="195">
        <v>3</v>
      </c>
      <c r="D1084" s="195">
        <v>4</v>
      </c>
      <c r="E1084" s="195">
        <v>5</v>
      </c>
      <c r="F1084" s="160"/>
      <c r="G1084" s="160"/>
      <c r="H1084" s="160"/>
      <c r="I1084" s="220"/>
      <c r="J1084" s="220"/>
    </row>
    <row r="1085" spans="1:20">
      <c r="A1085" s="35">
        <v>1</v>
      </c>
      <c r="B1085" s="183"/>
      <c r="C1085" s="176"/>
      <c r="D1085" s="35"/>
      <c r="E1085" s="176"/>
      <c r="I1085" s="220"/>
      <c r="J1085" s="220"/>
    </row>
    <row r="1086" spans="1:20" s="160" customFormat="1">
      <c r="A1086" s="35"/>
      <c r="B1086" s="183"/>
      <c r="C1086" s="258"/>
      <c r="D1086" s="260"/>
      <c r="E1086" s="258"/>
      <c r="F1086" s="149"/>
      <c r="G1086" s="149"/>
      <c r="H1086" s="149"/>
      <c r="I1086" s="220"/>
      <c r="J1086" s="220"/>
      <c r="K1086" s="161"/>
      <c r="O1086" s="283"/>
      <c r="P1086" s="283"/>
      <c r="Q1086" s="283"/>
    </row>
    <row r="1087" spans="1:20">
      <c r="A1087" s="35"/>
      <c r="B1087" s="183"/>
      <c r="C1087" s="258"/>
      <c r="D1087" s="260"/>
      <c r="E1087" s="258"/>
      <c r="I1087" s="220"/>
      <c r="J1087" s="220"/>
    </row>
    <row r="1088" spans="1:20">
      <c r="A1088" s="226"/>
      <c r="B1088" s="227" t="s">
        <v>73</v>
      </c>
      <c r="C1088" s="226" t="s">
        <v>74</v>
      </c>
      <c r="D1088" s="226" t="s">
        <v>74</v>
      </c>
      <c r="E1088" s="228">
        <f>E1085</f>
        <v>0</v>
      </c>
      <c r="I1088" s="217">
        <f>SUM(I1085:I1087)</f>
        <v>0</v>
      </c>
      <c r="J1088" s="217">
        <f>SUM(J1085:J1087)</f>
        <v>0</v>
      </c>
    </row>
    <row r="1090" spans="1:20">
      <c r="A1090" s="2004" t="s">
        <v>512</v>
      </c>
      <c r="B1090" s="2004"/>
      <c r="C1090" s="2004"/>
      <c r="D1090" s="2004"/>
      <c r="E1090" s="2004"/>
      <c r="F1090" s="2004"/>
      <c r="G1090" s="2004"/>
      <c r="H1090" s="2004"/>
      <c r="I1090" s="2004"/>
      <c r="J1090" s="2004"/>
    </row>
    <row r="1091" spans="1:20">
      <c r="I1091" s="1986" t="s">
        <v>545</v>
      </c>
      <c r="J1091" s="1986"/>
    </row>
    <row r="1092" spans="1:20" s="33" customFormat="1" ht="54">
      <c r="A1092" s="35" t="s">
        <v>77</v>
      </c>
      <c r="B1092" s="35" t="s">
        <v>67</v>
      </c>
      <c r="C1092" s="260" t="s">
        <v>505</v>
      </c>
      <c r="D1092" s="260" t="s">
        <v>506</v>
      </c>
      <c r="E1092" s="260" t="s">
        <v>507</v>
      </c>
      <c r="F1092" s="149"/>
      <c r="G1092" s="149"/>
      <c r="H1092" s="149"/>
      <c r="I1092" s="215" t="s">
        <v>186</v>
      </c>
      <c r="J1092" s="215" t="s">
        <v>546</v>
      </c>
      <c r="K1092" s="163"/>
      <c r="L1092" s="57"/>
      <c r="M1092" s="57"/>
      <c r="O1092" s="284"/>
      <c r="P1092" s="291"/>
      <c r="Q1092" s="291"/>
      <c r="R1092" s="174"/>
      <c r="S1092" s="174"/>
      <c r="T1092" s="174"/>
    </row>
    <row r="1093" spans="1:20">
      <c r="A1093" s="173">
        <v>1</v>
      </c>
      <c r="B1093" s="173">
        <v>2</v>
      </c>
      <c r="C1093" s="195">
        <v>3</v>
      </c>
      <c r="D1093" s="195">
        <v>4</v>
      </c>
      <c r="E1093" s="195">
        <v>5</v>
      </c>
      <c r="F1093" s="160"/>
      <c r="G1093" s="160"/>
      <c r="H1093" s="160"/>
      <c r="I1093" s="220"/>
      <c r="J1093" s="220"/>
    </row>
    <row r="1094" spans="1:20">
      <c r="A1094" s="35">
        <v>1</v>
      </c>
      <c r="B1094" s="183"/>
      <c r="C1094" s="176"/>
      <c r="D1094" s="35"/>
      <c r="E1094" s="176"/>
      <c r="I1094" s="220"/>
      <c r="J1094" s="220"/>
    </row>
    <row r="1095" spans="1:20" s="160" customFormat="1">
      <c r="A1095" s="35"/>
      <c r="B1095" s="183"/>
      <c r="C1095" s="258"/>
      <c r="D1095" s="260"/>
      <c r="E1095" s="258"/>
      <c r="F1095" s="149"/>
      <c r="G1095" s="149"/>
      <c r="H1095" s="149"/>
      <c r="I1095" s="220"/>
      <c r="J1095" s="220"/>
      <c r="K1095" s="161"/>
      <c r="O1095" s="283"/>
      <c r="P1095" s="283"/>
      <c r="Q1095" s="283"/>
    </row>
    <row r="1096" spans="1:20">
      <c r="A1096" s="35"/>
      <c r="B1096" s="183"/>
      <c r="C1096" s="258"/>
      <c r="D1096" s="260"/>
      <c r="E1096" s="258"/>
      <c r="I1096" s="220"/>
      <c r="J1096" s="220"/>
    </row>
    <row r="1097" spans="1:20">
      <c r="A1097" s="226"/>
      <c r="B1097" s="227" t="s">
        <v>73</v>
      </c>
      <c r="C1097" s="226" t="s">
        <v>74</v>
      </c>
      <c r="D1097" s="226" t="s">
        <v>74</v>
      </c>
      <c r="E1097" s="228">
        <f>E1094</f>
        <v>0</v>
      </c>
      <c r="I1097" s="217">
        <f>SUM(I1094:I1096)</f>
        <v>0</v>
      </c>
      <c r="J1097" s="217">
        <f>SUM(J1094:J1096)</f>
        <v>0</v>
      </c>
    </row>
    <row r="1100" spans="1:20" ht="54" customHeight="1">
      <c r="A1100" s="2014" t="s">
        <v>613</v>
      </c>
      <c r="B1100" s="2014"/>
      <c r="C1100" s="2014"/>
      <c r="D1100" s="2014"/>
      <c r="E1100" s="2014"/>
      <c r="F1100" s="2014"/>
      <c r="G1100" s="2014"/>
      <c r="H1100" s="2014"/>
      <c r="I1100" s="2014"/>
      <c r="J1100" s="2014"/>
    </row>
    <row r="1102" spans="1:20">
      <c r="A1102" s="2017" t="s">
        <v>513</v>
      </c>
      <c r="B1102" s="2017"/>
      <c r="C1102" s="2017"/>
      <c r="D1102" s="2017"/>
      <c r="E1102" s="2017"/>
      <c r="F1102" s="2017"/>
      <c r="G1102" s="2017"/>
      <c r="H1102" s="2017"/>
      <c r="I1102" s="2017"/>
      <c r="J1102" s="2017"/>
      <c r="K1102" s="205"/>
    </row>
    <row r="1103" spans="1:20">
      <c r="A1103" s="53"/>
      <c r="B1103" s="32"/>
      <c r="C1103" s="38"/>
      <c r="D1103" s="38"/>
      <c r="E1103" s="38"/>
      <c r="F1103" s="38"/>
      <c r="I1103" s="1986" t="s">
        <v>545</v>
      </c>
      <c r="J1103" s="1986"/>
    </row>
    <row r="1104" spans="1:20" ht="54">
      <c r="A1104" s="260" t="s">
        <v>77</v>
      </c>
      <c r="B1104" s="260" t="s">
        <v>67</v>
      </c>
      <c r="C1104" s="260" t="s">
        <v>124</v>
      </c>
      <c r="D1104" s="260" t="s">
        <v>125</v>
      </c>
      <c r="E1104" s="260" t="s">
        <v>126</v>
      </c>
      <c r="I1104" s="215" t="s">
        <v>186</v>
      </c>
      <c r="J1104" s="215" t="s">
        <v>546</v>
      </c>
      <c r="K1104" s="209"/>
    </row>
    <row r="1105" spans="1:17">
      <c r="A1105" s="195">
        <v>1</v>
      </c>
      <c r="B1105" s="195">
        <v>2</v>
      </c>
      <c r="C1105" s="195">
        <v>3</v>
      </c>
      <c r="D1105" s="195">
        <v>4</v>
      </c>
      <c r="E1105" s="195">
        <v>5</v>
      </c>
      <c r="F1105" s="160"/>
      <c r="G1105" s="160"/>
      <c r="H1105" s="160"/>
      <c r="I1105" s="220"/>
      <c r="J1105" s="220"/>
    </row>
    <row r="1106" spans="1:17">
      <c r="A1106" s="264"/>
      <c r="B1106" s="47"/>
      <c r="C1106" s="260"/>
      <c r="D1106" s="34"/>
      <c r="E1106" s="258"/>
      <c r="I1106" s="220"/>
      <c r="J1106" s="220"/>
    </row>
    <row r="1107" spans="1:17" s="160" customFormat="1">
      <c r="A1107" s="260"/>
      <c r="B1107" s="31"/>
      <c r="C1107" s="260"/>
      <c r="D1107" s="34"/>
      <c r="E1107" s="258"/>
      <c r="F1107" s="149"/>
      <c r="G1107" s="149"/>
      <c r="H1107" s="149"/>
      <c r="I1107" s="220"/>
      <c r="J1107" s="220"/>
      <c r="K1107" s="161"/>
      <c r="O1107" s="283"/>
      <c r="P1107" s="283"/>
      <c r="Q1107" s="283"/>
    </row>
    <row r="1108" spans="1:17">
      <c r="A1108" s="260"/>
      <c r="B1108" s="31"/>
      <c r="C1108" s="260"/>
      <c r="D1108" s="34"/>
      <c r="E1108" s="258"/>
      <c r="I1108" s="220"/>
      <c r="J1108" s="220"/>
    </row>
    <row r="1109" spans="1:17">
      <c r="A1109" s="226"/>
      <c r="B1109" s="227" t="s">
        <v>73</v>
      </c>
      <c r="C1109" s="226" t="s">
        <v>74</v>
      </c>
      <c r="D1109" s="226" t="s">
        <v>74</v>
      </c>
      <c r="E1109" s="228">
        <f>SUM(E1106:E1108)</f>
        <v>0</v>
      </c>
      <c r="I1109" s="217">
        <f>SUM(I1106:I1108)</f>
        <v>0</v>
      </c>
      <c r="J1109" s="217">
        <f>SUM(J1106:J1108)</f>
        <v>0</v>
      </c>
    </row>
    <row r="1110" spans="1:17">
      <c r="A1110" s="51"/>
      <c r="B1110" s="52"/>
      <c r="C1110" s="51"/>
      <c r="D1110" s="51"/>
      <c r="E1110" s="51"/>
      <c r="F1110" s="51"/>
    </row>
    <row r="1111" spans="1:17">
      <c r="A1111" s="2016" t="s">
        <v>491</v>
      </c>
      <c r="B1111" s="2016"/>
      <c r="C1111" s="2016"/>
      <c r="D1111" s="2016"/>
      <c r="E1111" s="2016"/>
      <c r="F1111" s="2016"/>
      <c r="G1111" s="2016"/>
      <c r="H1111" s="2016"/>
      <c r="I1111" s="2016"/>
      <c r="J1111" s="2016"/>
    </row>
    <row r="1112" spans="1:17">
      <c r="A1112" s="51"/>
      <c r="B1112" s="32"/>
      <c r="C1112" s="38"/>
      <c r="D1112" s="38"/>
      <c r="E1112" s="38"/>
      <c r="F1112" s="38"/>
      <c r="I1112" s="1986" t="s">
        <v>545</v>
      </c>
      <c r="J1112" s="1986"/>
    </row>
    <row r="1113" spans="1:17" ht="54">
      <c r="A1113" s="260" t="s">
        <v>77</v>
      </c>
      <c r="B1113" s="260" t="s">
        <v>67</v>
      </c>
      <c r="C1113" s="260" t="s">
        <v>127</v>
      </c>
      <c r="D1113" s="260" t="s">
        <v>490</v>
      </c>
      <c r="F1113" s="38"/>
      <c r="I1113" s="215" t="s">
        <v>186</v>
      </c>
      <c r="J1113" s="215" t="s">
        <v>546</v>
      </c>
      <c r="K1113" s="210"/>
    </row>
    <row r="1114" spans="1:17">
      <c r="A1114" s="195">
        <v>1</v>
      </c>
      <c r="B1114" s="195">
        <v>2</v>
      </c>
      <c r="C1114" s="195">
        <v>3</v>
      </c>
      <c r="D1114" s="195">
        <v>4</v>
      </c>
      <c r="E1114" s="160"/>
      <c r="F1114" s="14"/>
      <c r="G1114" s="160"/>
      <c r="H1114" s="160"/>
      <c r="I1114" s="220"/>
      <c r="J1114" s="220"/>
    </row>
    <row r="1115" spans="1:17">
      <c r="A1115" s="260"/>
      <c r="B1115" s="47"/>
      <c r="C1115" s="34"/>
      <c r="D1115" s="258"/>
      <c r="F1115" s="38"/>
      <c r="I1115" s="220"/>
      <c r="J1115" s="220"/>
    </row>
    <row r="1116" spans="1:17" s="160" customFormat="1">
      <c r="A1116" s="260"/>
      <c r="B1116" s="31"/>
      <c r="C1116" s="34"/>
      <c r="D1116" s="258"/>
      <c r="E1116" s="149"/>
      <c r="F1116" s="38"/>
      <c r="G1116" s="149"/>
      <c r="H1116" s="149"/>
      <c r="I1116" s="220"/>
      <c r="J1116" s="220"/>
      <c r="K1116" s="161"/>
      <c r="O1116" s="283"/>
      <c r="P1116" s="283"/>
      <c r="Q1116" s="283"/>
    </row>
    <row r="1117" spans="1:17">
      <c r="A1117" s="260"/>
      <c r="B1117" s="31"/>
      <c r="C1117" s="34"/>
      <c r="D1117" s="258"/>
      <c r="F1117" s="38"/>
      <c r="I1117" s="220"/>
      <c r="J1117" s="220"/>
    </row>
    <row r="1118" spans="1:17">
      <c r="A1118" s="226"/>
      <c r="B1118" s="227" t="s">
        <v>73</v>
      </c>
      <c r="C1118" s="226" t="s">
        <v>74</v>
      </c>
      <c r="D1118" s="228">
        <f>SUM(D1115:D1117)</f>
        <v>0</v>
      </c>
      <c r="F1118" s="38"/>
      <c r="I1118" s="217">
        <f>SUM(I1115:I1117)</f>
        <v>0</v>
      </c>
      <c r="J1118" s="217">
        <f>SUM(J1115:J1117)</f>
        <v>0</v>
      </c>
    </row>
    <row r="1119" spans="1:17">
      <c r="A1119" s="51"/>
      <c r="B1119" s="52"/>
      <c r="C1119" s="51"/>
      <c r="D1119" s="51"/>
      <c r="E1119" s="51"/>
      <c r="F1119" s="51"/>
    </row>
    <row r="1120" spans="1:17">
      <c r="A1120" s="2016" t="s">
        <v>514</v>
      </c>
      <c r="B1120" s="2016"/>
      <c r="C1120" s="2016"/>
      <c r="D1120" s="2016"/>
      <c r="E1120" s="2016"/>
      <c r="F1120" s="2016"/>
      <c r="G1120" s="2016"/>
      <c r="H1120" s="2016"/>
      <c r="I1120" s="2016"/>
      <c r="J1120" s="2016"/>
    </row>
    <row r="1121" spans="1:17">
      <c r="A1121" s="51"/>
      <c r="B1121" s="32"/>
      <c r="C1121" s="38"/>
      <c r="D1121" s="38"/>
      <c r="E1121" s="38"/>
      <c r="F1121" s="38"/>
      <c r="I1121" s="1986" t="s">
        <v>545</v>
      </c>
      <c r="J1121" s="1986"/>
    </row>
    <row r="1122" spans="1:17" ht="54">
      <c r="A1122" s="260" t="s">
        <v>77</v>
      </c>
      <c r="B1122" s="260" t="s">
        <v>67</v>
      </c>
      <c r="C1122" s="260" t="s">
        <v>127</v>
      </c>
      <c r="D1122" s="260" t="s">
        <v>490</v>
      </c>
      <c r="F1122" s="38"/>
      <c r="I1122" s="215" t="s">
        <v>186</v>
      </c>
      <c r="J1122" s="215" t="s">
        <v>546</v>
      </c>
      <c r="K1122" s="210"/>
    </row>
    <row r="1123" spans="1:17">
      <c r="A1123" s="195">
        <v>1</v>
      </c>
      <c r="B1123" s="195">
        <v>2</v>
      </c>
      <c r="C1123" s="195">
        <v>3</v>
      </c>
      <c r="D1123" s="195">
        <v>4</v>
      </c>
      <c r="E1123" s="160"/>
      <c r="F1123" s="14"/>
      <c r="G1123" s="160"/>
      <c r="H1123" s="160"/>
      <c r="I1123" s="220"/>
      <c r="J1123" s="220"/>
    </row>
    <row r="1124" spans="1:17">
      <c r="A1124" s="260"/>
      <c r="B1124" s="47"/>
      <c r="C1124" s="34"/>
      <c r="D1124" s="258"/>
      <c r="F1124" s="38"/>
      <c r="I1124" s="220"/>
      <c r="J1124" s="220"/>
    </row>
    <row r="1125" spans="1:17" s="160" customFormat="1">
      <c r="A1125" s="260"/>
      <c r="B1125" s="31"/>
      <c r="C1125" s="34"/>
      <c r="D1125" s="258"/>
      <c r="E1125" s="149"/>
      <c r="F1125" s="38"/>
      <c r="G1125" s="149"/>
      <c r="H1125" s="149"/>
      <c r="I1125" s="220"/>
      <c r="J1125" s="220"/>
      <c r="K1125" s="161"/>
      <c r="O1125" s="283"/>
      <c r="P1125" s="283"/>
      <c r="Q1125" s="283"/>
    </row>
    <row r="1126" spans="1:17">
      <c r="A1126" s="260"/>
      <c r="B1126" s="31"/>
      <c r="C1126" s="34"/>
      <c r="D1126" s="258"/>
      <c r="F1126" s="38"/>
      <c r="I1126" s="220"/>
      <c r="J1126" s="220"/>
    </row>
    <row r="1127" spans="1:17">
      <c r="A1127" s="226"/>
      <c r="B1127" s="227" t="s">
        <v>73</v>
      </c>
      <c r="C1127" s="226" t="s">
        <v>74</v>
      </c>
      <c r="D1127" s="228">
        <f>SUM(D1124:D1126)</f>
        <v>0</v>
      </c>
      <c r="F1127" s="38"/>
      <c r="I1127" s="217">
        <f>SUM(I1124:I1126)</f>
        <v>0</v>
      </c>
      <c r="J1127" s="217">
        <f>SUM(J1124:J1126)</f>
        <v>0</v>
      </c>
    </row>
    <row r="1128" spans="1:17">
      <c r="A1128" s="51"/>
      <c r="B1128" s="52"/>
      <c r="C1128" s="51"/>
      <c r="D1128" s="51"/>
      <c r="E1128" s="51"/>
      <c r="F1128" s="51"/>
    </row>
    <row r="1129" spans="1:17">
      <c r="A1129" s="2004" t="s">
        <v>542</v>
      </c>
      <c r="B1129" s="2004"/>
      <c r="C1129" s="2004"/>
      <c r="D1129" s="2004"/>
      <c r="E1129" s="2004"/>
      <c r="F1129" s="2004"/>
      <c r="G1129" s="2004"/>
      <c r="H1129" s="2004"/>
      <c r="I1129" s="2004"/>
      <c r="J1129" s="2004"/>
    </row>
    <row r="1130" spans="1:17">
      <c r="A1130" s="2012"/>
      <c r="B1130" s="2012"/>
      <c r="C1130" s="2012"/>
      <c r="D1130" s="2012"/>
      <c r="E1130" s="2012"/>
      <c r="F1130" s="2012"/>
      <c r="I1130" s="1986" t="s">
        <v>545</v>
      </c>
      <c r="J1130" s="1986"/>
    </row>
    <row r="1131" spans="1:17" ht="54">
      <c r="A1131" s="260" t="s">
        <v>77</v>
      </c>
      <c r="B1131" s="260" t="s">
        <v>67</v>
      </c>
      <c r="C1131" s="260" t="s">
        <v>131</v>
      </c>
      <c r="D1131" s="260" t="s">
        <v>80</v>
      </c>
      <c r="E1131" s="260" t="s">
        <v>132</v>
      </c>
      <c r="F1131" s="260" t="s">
        <v>33</v>
      </c>
      <c r="I1131" s="215" t="s">
        <v>186</v>
      </c>
      <c r="J1131" s="215" t="s">
        <v>546</v>
      </c>
      <c r="K1131" s="163"/>
    </row>
    <row r="1132" spans="1:17">
      <c r="A1132" s="195">
        <v>1</v>
      </c>
      <c r="B1132" s="195">
        <v>2</v>
      </c>
      <c r="C1132" s="195">
        <v>3</v>
      </c>
      <c r="D1132" s="195">
        <v>4</v>
      </c>
      <c r="E1132" s="195">
        <v>5</v>
      </c>
      <c r="F1132" s="195">
        <v>6</v>
      </c>
      <c r="G1132" s="160"/>
      <c r="H1132" s="160"/>
      <c r="I1132" s="220"/>
      <c r="J1132" s="220"/>
    </row>
    <row r="1133" spans="1:17">
      <c r="A1133" s="260">
        <v>1</v>
      </c>
      <c r="B1133" s="31"/>
      <c r="C1133" s="260"/>
      <c r="D1133" s="260"/>
      <c r="E1133" s="258" t="e">
        <f>F1133/D1133</f>
        <v>#DIV/0!</v>
      </c>
      <c r="F1133" s="258"/>
      <c r="I1133" s="220"/>
      <c r="J1133" s="220"/>
    </row>
    <row r="1134" spans="1:17" s="160" customFormat="1">
      <c r="A1134" s="260">
        <v>2</v>
      </c>
      <c r="B1134" s="31"/>
      <c r="C1134" s="35"/>
      <c r="D1134" s="35"/>
      <c r="E1134" s="258" t="e">
        <f t="shared" ref="E1134:E1135" si="24">F1134/D1134</f>
        <v>#DIV/0!</v>
      </c>
      <c r="F1134" s="258"/>
      <c r="G1134" s="149"/>
      <c r="H1134" s="149"/>
      <c r="I1134" s="220"/>
      <c r="J1134" s="220"/>
      <c r="K1134" s="161"/>
      <c r="O1134" s="283"/>
      <c r="P1134" s="283"/>
      <c r="Q1134" s="283"/>
    </row>
    <row r="1135" spans="1:17">
      <c r="A1135" s="260">
        <v>3</v>
      </c>
      <c r="B1135" s="31"/>
      <c r="C1135" s="260"/>
      <c r="D1135" s="260"/>
      <c r="E1135" s="258" t="e">
        <f t="shared" si="24"/>
        <v>#DIV/0!</v>
      </c>
      <c r="F1135" s="258"/>
      <c r="I1135" s="220"/>
      <c r="J1135" s="220"/>
    </row>
    <row r="1136" spans="1:17">
      <c r="A1136" s="226"/>
      <c r="B1136" s="227" t="s">
        <v>73</v>
      </c>
      <c r="C1136" s="226" t="s">
        <v>74</v>
      </c>
      <c r="D1136" s="226" t="s">
        <v>74</v>
      </c>
      <c r="E1136" s="226" t="s">
        <v>74</v>
      </c>
      <c r="F1136" s="228">
        <f>F1135+F1134+F1133</f>
        <v>0</v>
      </c>
      <c r="I1136" s="217">
        <f>SUM(I1133:I1135)</f>
        <v>0</v>
      </c>
      <c r="J1136" s="217">
        <f>SUM(J1133:J1135)</f>
        <v>0</v>
      </c>
    </row>
    <row r="1137" spans="1:17">
      <c r="A1137" s="51"/>
      <c r="B1137" s="52"/>
      <c r="C1137" s="51"/>
      <c r="D1137" s="51"/>
      <c r="E1137" s="51"/>
      <c r="F1137" s="51"/>
    </row>
    <row r="1138" spans="1:17">
      <c r="A1138" s="51"/>
      <c r="B1138" s="52"/>
      <c r="C1138" s="51"/>
      <c r="D1138" s="51"/>
      <c r="E1138" s="51"/>
      <c r="F1138" s="51"/>
    </row>
    <row r="1139" spans="1:17">
      <c r="A1139" s="2014" t="s">
        <v>612</v>
      </c>
      <c r="B1139" s="2014"/>
      <c r="C1139" s="2014"/>
      <c r="D1139" s="2014"/>
      <c r="E1139" s="2014"/>
      <c r="F1139" s="2014"/>
      <c r="G1139" s="2014"/>
      <c r="H1139" s="2014"/>
      <c r="I1139" s="2014"/>
      <c r="J1139" s="2014"/>
    </row>
    <row r="1140" spans="1:17">
      <c r="A1140" s="51"/>
      <c r="B1140" s="52"/>
      <c r="C1140" s="51"/>
      <c r="D1140" s="51"/>
      <c r="E1140" s="51"/>
      <c r="F1140" s="51"/>
    </row>
    <row r="1141" spans="1:17">
      <c r="A1141" s="2009" t="s">
        <v>515</v>
      </c>
      <c r="B1141" s="2009"/>
      <c r="C1141" s="2009"/>
      <c r="D1141" s="2009"/>
      <c r="E1141" s="2009"/>
      <c r="F1141" s="2009"/>
      <c r="G1141" s="2009"/>
      <c r="H1141" s="2009"/>
      <c r="I1141" s="2009"/>
      <c r="J1141" s="2009"/>
      <c r="K1141" s="205"/>
    </row>
    <row r="1142" spans="1:17">
      <c r="A1142" s="259"/>
      <c r="B1142" s="55"/>
      <c r="C1142" s="259"/>
      <c r="D1142" s="259"/>
      <c r="E1142" s="259"/>
      <c r="F1142" s="259"/>
      <c r="I1142" s="1986" t="s">
        <v>545</v>
      </c>
      <c r="J1142" s="1986"/>
    </row>
    <row r="1143" spans="1:17" ht="54">
      <c r="A1143" s="260" t="s">
        <v>77</v>
      </c>
      <c r="B1143" s="260" t="s">
        <v>67</v>
      </c>
      <c r="C1143" s="260" t="s">
        <v>118</v>
      </c>
      <c r="D1143" s="260" t="s">
        <v>112</v>
      </c>
      <c r="E1143" s="260" t="s">
        <v>113</v>
      </c>
      <c r="F1143" s="260" t="s">
        <v>532</v>
      </c>
      <c r="I1143" s="215" t="s">
        <v>186</v>
      </c>
      <c r="J1143" s="215" t="s">
        <v>546</v>
      </c>
      <c r="K1143" s="204"/>
    </row>
    <row r="1144" spans="1:17">
      <c r="A1144" s="195">
        <v>1</v>
      </c>
      <c r="B1144" s="195">
        <v>2</v>
      </c>
      <c r="C1144" s="195">
        <v>3</v>
      </c>
      <c r="D1144" s="195">
        <v>4</v>
      </c>
      <c r="E1144" s="195">
        <v>5</v>
      </c>
      <c r="F1144" s="195">
        <v>6</v>
      </c>
      <c r="G1144" s="160"/>
      <c r="H1144" s="160"/>
      <c r="I1144" s="220"/>
      <c r="J1144" s="220"/>
    </row>
    <row r="1145" spans="1:17">
      <c r="A1145" s="260">
        <v>1</v>
      </c>
      <c r="B1145" s="31" t="s">
        <v>114</v>
      </c>
      <c r="C1145" s="260"/>
      <c r="D1145" s="260"/>
      <c r="E1145" s="258" t="e">
        <f>F1145/D1145/C1145</f>
        <v>#DIV/0!</v>
      </c>
      <c r="F1145" s="258"/>
      <c r="I1145" s="220"/>
      <c r="J1145" s="220"/>
    </row>
    <row r="1146" spans="1:17" s="160" customFormat="1" ht="68.400000000000006">
      <c r="A1146" s="260">
        <v>2</v>
      </c>
      <c r="B1146" s="31" t="s">
        <v>115</v>
      </c>
      <c r="C1146" s="260"/>
      <c r="D1146" s="260"/>
      <c r="E1146" s="258" t="e">
        <f t="shared" ref="E1146:E1150" si="25">F1146/D1146/C1146</f>
        <v>#DIV/0!</v>
      </c>
      <c r="F1146" s="258"/>
      <c r="G1146" s="149"/>
      <c r="H1146" s="149"/>
      <c r="I1146" s="220"/>
      <c r="J1146" s="220"/>
      <c r="K1146" s="161"/>
      <c r="O1146" s="283"/>
      <c r="P1146" s="283"/>
      <c r="Q1146" s="283"/>
    </row>
    <row r="1147" spans="1:17" ht="45.6">
      <c r="A1147" s="260">
        <v>3</v>
      </c>
      <c r="B1147" s="31" t="s">
        <v>116</v>
      </c>
      <c r="C1147" s="260"/>
      <c r="D1147" s="260"/>
      <c r="E1147" s="258" t="e">
        <f t="shared" si="25"/>
        <v>#DIV/0!</v>
      </c>
      <c r="F1147" s="258"/>
      <c r="I1147" s="220"/>
      <c r="J1147" s="220"/>
    </row>
    <row r="1148" spans="1:17">
      <c r="A1148" s="260">
        <v>4</v>
      </c>
      <c r="B1148" s="31" t="s">
        <v>117</v>
      </c>
      <c r="C1148" s="260"/>
      <c r="D1148" s="260"/>
      <c r="E1148" s="258" t="e">
        <f t="shared" si="25"/>
        <v>#DIV/0!</v>
      </c>
      <c r="F1148" s="258"/>
      <c r="I1148" s="222"/>
      <c r="J1148" s="222"/>
    </row>
    <row r="1149" spans="1:17" ht="91.2">
      <c r="A1149" s="260">
        <v>5</v>
      </c>
      <c r="B1149" s="31" t="s">
        <v>143</v>
      </c>
      <c r="C1149" s="260"/>
      <c r="D1149" s="260"/>
      <c r="E1149" s="258" t="e">
        <f t="shared" si="25"/>
        <v>#DIV/0!</v>
      </c>
      <c r="F1149" s="258"/>
      <c r="I1149" s="220"/>
      <c r="J1149" s="220"/>
    </row>
    <row r="1150" spans="1:17">
      <c r="A1150" s="260">
        <v>6</v>
      </c>
      <c r="B1150" s="31" t="s">
        <v>144</v>
      </c>
      <c r="C1150" s="260"/>
      <c r="D1150" s="260"/>
      <c r="E1150" s="258" t="e">
        <f t="shared" si="25"/>
        <v>#DIV/0!</v>
      </c>
      <c r="F1150" s="258"/>
      <c r="I1150" s="220"/>
      <c r="J1150" s="220"/>
    </row>
    <row r="1151" spans="1:17">
      <c r="A1151" s="226"/>
      <c r="B1151" s="227" t="s">
        <v>73</v>
      </c>
      <c r="C1151" s="226" t="s">
        <v>74</v>
      </c>
      <c r="D1151" s="226" t="s">
        <v>74</v>
      </c>
      <c r="E1151" s="226" t="s">
        <v>74</v>
      </c>
      <c r="F1151" s="228">
        <f>F1150+F1149+F1148+F1147+F1146+F1145</f>
        <v>0</v>
      </c>
      <c r="I1151" s="217">
        <f>SUM(I1145:I1150)</f>
        <v>0</v>
      </c>
      <c r="J1151" s="217">
        <f>SUM(J1145:J1150)</f>
        <v>0</v>
      </c>
    </row>
    <row r="1152" spans="1:17">
      <c r="A1152" s="38"/>
      <c r="B1152" s="32"/>
      <c r="C1152" s="38"/>
      <c r="D1152" s="38"/>
      <c r="E1152" s="38"/>
      <c r="F1152" s="38"/>
    </row>
    <row r="1153" spans="1:17">
      <c r="A1153" s="2009" t="s">
        <v>516</v>
      </c>
      <c r="B1153" s="2009"/>
      <c r="C1153" s="2009"/>
      <c r="D1153" s="2009"/>
      <c r="E1153" s="2009"/>
      <c r="F1153" s="2009"/>
      <c r="G1153" s="2009"/>
      <c r="H1153" s="2009"/>
      <c r="I1153" s="2009"/>
      <c r="J1153" s="2009"/>
    </row>
    <row r="1154" spans="1:17">
      <c r="A1154" s="256"/>
      <c r="B1154" s="45"/>
      <c r="C1154" s="256"/>
      <c r="D1154" s="256"/>
      <c r="E1154" s="256"/>
      <c r="F1154" s="38"/>
      <c r="I1154" s="1986" t="s">
        <v>545</v>
      </c>
      <c r="J1154" s="1986"/>
    </row>
    <row r="1155" spans="1:17" ht="54">
      <c r="A1155" s="260" t="s">
        <v>77</v>
      </c>
      <c r="B1155" s="260" t="s">
        <v>67</v>
      </c>
      <c r="C1155" s="260" t="s">
        <v>119</v>
      </c>
      <c r="D1155" s="260" t="s">
        <v>518</v>
      </c>
      <c r="E1155" s="262" t="s">
        <v>166</v>
      </c>
      <c r="F1155" s="260" t="s">
        <v>517</v>
      </c>
      <c r="I1155" s="215" t="s">
        <v>186</v>
      </c>
      <c r="J1155" s="215" t="s">
        <v>546</v>
      </c>
      <c r="K1155" s="204"/>
    </row>
    <row r="1156" spans="1:17">
      <c r="A1156" s="195">
        <v>1</v>
      </c>
      <c r="B1156" s="195">
        <v>2</v>
      </c>
      <c r="C1156" s="195">
        <v>3</v>
      </c>
      <c r="D1156" s="195">
        <v>4</v>
      </c>
      <c r="E1156" s="14">
        <v>5</v>
      </c>
      <c r="F1156" s="195">
        <v>6</v>
      </c>
      <c r="G1156" s="160"/>
      <c r="H1156" s="160"/>
      <c r="I1156" s="214"/>
      <c r="J1156" s="214"/>
    </row>
    <row r="1157" spans="1:17" ht="45.6">
      <c r="A1157" s="260">
        <v>1</v>
      </c>
      <c r="B1157" s="31" t="s">
        <v>140</v>
      </c>
      <c r="C1157" s="260"/>
      <c r="D1157" s="258" t="e">
        <f>F1157/C1157</f>
        <v>#DIV/0!</v>
      </c>
      <c r="E1157" s="262" t="s">
        <v>43</v>
      </c>
      <c r="F1157" s="258"/>
      <c r="I1157" s="220"/>
      <c r="J1157" s="220"/>
    </row>
    <row r="1158" spans="1:17" s="160" customFormat="1" ht="45.6">
      <c r="A1158" s="260">
        <v>2</v>
      </c>
      <c r="B1158" s="31" t="s">
        <v>629</v>
      </c>
      <c r="C1158" s="260" t="s">
        <v>43</v>
      </c>
      <c r="D1158" s="258"/>
      <c r="E1158" s="262" t="e">
        <f>F1158/D1158</f>
        <v>#DIV/0!</v>
      </c>
      <c r="F1158" s="258"/>
      <c r="G1158" s="149"/>
      <c r="H1158" s="149"/>
      <c r="I1158" s="220"/>
      <c r="J1158" s="220"/>
      <c r="K1158" s="161"/>
      <c r="O1158" s="283"/>
      <c r="P1158" s="283"/>
      <c r="Q1158" s="283"/>
    </row>
    <row r="1159" spans="1:17">
      <c r="A1159" s="226"/>
      <c r="B1159" s="227" t="s">
        <v>73</v>
      </c>
      <c r="C1159" s="226" t="s">
        <v>43</v>
      </c>
      <c r="D1159" s="226" t="s">
        <v>43</v>
      </c>
      <c r="E1159" s="226" t="s">
        <v>43</v>
      </c>
      <c r="F1159" s="228">
        <f>F1157+F1158</f>
        <v>0</v>
      </c>
      <c r="I1159" s="213">
        <f>SUM(I1157:I1158)</f>
        <v>0</v>
      </c>
      <c r="J1159" s="213">
        <f>SUM(J1157:J1158)</f>
        <v>0</v>
      </c>
    </row>
    <row r="1160" spans="1:17">
      <c r="A1160" s="38"/>
      <c r="B1160" s="32"/>
      <c r="C1160" s="38"/>
      <c r="D1160" s="38"/>
      <c r="E1160" s="38"/>
      <c r="F1160" s="38"/>
    </row>
    <row r="1161" spans="1:17">
      <c r="A1161" s="2004" t="s">
        <v>519</v>
      </c>
      <c r="B1161" s="2004"/>
      <c r="C1161" s="2004"/>
      <c r="D1161" s="2004"/>
      <c r="E1161" s="2004"/>
      <c r="F1161" s="2004"/>
      <c r="G1161" s="2004"/>
      <c r="H1161" s="2004"/>
      <c r="I1161" s="2004"/>
      <c r="J1161" s="2004"/>
    </row>
    <row r="1162" spans="1:17">
      <c r="A1162" s="265"/>
      <c r="B1162" s="265"/>
      <c r="C1162" s="265"/>
      <c r="D1162" s="265"/>
      <c r="E1162" s="265"/>
      <c r="F1162" s="265"/>
      <c r="G1162" s="265"/>
      <c r="H1162" s="265"/>
      <c r="I1162" s="1986" t="s">
        <v>545</v>
      </c>
      <c r="J1162" s="1986"/>
    </row>
    <row r="1163" spans="1:17" s="38" customFormat="1" ht="54">
      <c r="A1163" s="260" t="s">
        <v>77</v>
      </c>
      <c r="B1163" s="260" t="s">
        <v>0</v>
      </c>
      <c r="C1163" s="260" t="s">
        <v>122</v>
      </c>
      <c r="D1163" s="260" t="s">
        <v>120</v>
      </c>
      <c r="E1163" s="260" t="s">
        <v>123</v>
      </c>
      <c r="F1163" s="260" t="s">
        <v>33</v>
      </c>
      <c r="I1163" s="215" t="s">
        <v>186</v>
      </c>
      <c r="J1163" s="215" t="s">
        <v>546</v>
      </c>
      <c r="K1163" s="163"/>
      <c r="O1163" s="41"/>
      <c r="P1163" s="41"/>
      <c r="Q1163" s="41"/>
    </row>
    <row r="1164" spans="1:17" s="38" customFormat="1">
      <c r="A1164" s="195">
        <v>1</v>
      </c>
      <c r="B1164" s="195">
        <v>2</v>
      </c>
      <c r="C1164" s="195">
        <v>4</v>
      </c>
      <c r="D1164" s="195">
        <v>5</v>
      </c>
      <c r="E1164" s="195">
        <v>6</v>
      </c>
      <c r="F1164" s="195">
        <v>7</v>
      </c>
      <c r="G1164" s="14"/>
      <c r="H1164" s="14"/>
      <c r="I1164" s="217"/>
      <c r="J1164" s="217"/>
      <c r="K1164" s="40"/>
      <c r="O1164" s="41"/>
      <c r="P1164" s="41"/>
      <c r="Q1164" s="41"/>
    </row>
    <row r="1165" spans="1:17" s="38" customFormat="1">
      <c r="A1165" s="260">
        <v>1</v>
      </c>
      <c r="B1165" s="31" t="s">
        <v>145</v>
      </c>
      <c r="C1165" s="258" t="e">
        <f>F1165/D1165</f>
        <v>#DIV/0!</v>
      </c>
      <c r="D1165" s="258"/>
      <c r="E1165" s="258"/>
      <c r="F1165" s="258"/>
      <c r="I1165" s="220"/>
      <c r="J1165" s="220"/>
      <c r="K1165" s="40"/>
      <c r="O1165" s="41"/>
      <c r="P1165" s="41"/>
      <c r="Q1165" s="41"/>
    </row>
    <row r="1166" spans="1:17" s="14" customFormat="1">
      <c r="A1166" s="260">
        <v>2</v>
      </c>
      <c r="B1166" s="31" t="s">
        <v>121</v>
      </c>
      <c r="C1166" s="258" t="e">
        <f t="shared" ref="C1166:C1169" si="26">F1166/D1166</f>
        <v>#DIV/0!</v>
      </c>
      <c r="D1166" s="258"/>
      <c r="E1166" s="258"/>
      <c r="F1166" s="258"/>
      <c r="G1166" s="38"/>
      <c r="H1166" s="38"/>
      <c r="I1166" s="220"/>
      <c r="J1166" s="220"/>
      <c r="K1166" s="186"/>
      <c r="O1166" s="286"/>
      <c r="P1166" s="286"/>
      <c r="Q1166" s="286"/>
    </row>
    <row r="1167" spans="1:17" s="38" customFormat="1">
      <c r="A1167" s="260">
        <v>3</v>
      </c>
      <c r="B1167" s="31" t="s">
        <v>146</v>
      </c>
      <c r="C1167" s="258" t="e">
        <f t="shared" si="26"/>
        <v>#DIV/0!</v>
      </c>
      <c r="D1167" s="258"/>
      <c r="E1167" s="258"/>
      <c r="F1167" s="258"/>
      <c r="I1167" s="220"/>
      <c r="J1167" s="220"/>
      <c r="K1167" s="40"/>
      <c r="O1167" s="41"/>
      <c r="P1167" s="41"/>
      <c r="Q1167" s="41"/>
    </row>
    <row r="1168" spans="1:17" s="38" customFormat="1">
      <c r="A1168" s="260">
        <v>4</v>
      </c>
      <c r="B1168" s="31" t="s">
        <v>147</v>
      </c>
      <c r="C1168" s="258" t="e">
        <f t="shared" si="26"/>
        <v>#DIV/0!</v>
      </c>
      <c r="D1168" s="258"/>
      <c r="E1168" s="258"/>
      <c r="F1168" s="258"/>
      <c r="I1168" s="220"/>
      <c r="J1168" s="220"/>
      <c r="K1168" s="40"/>
      <c r="O1168" s="41"/>
      <c r="P1168" s="41"/>
      <c r="Q1168" s="41"/>
    </row>
    <row r="1169" spans="1:17" s="38" customFormat="1">
      <c r="A1169" s="260">
        <v>5</v>
      </c>
      <c r="B1169" s="31" t="s">
        <v>623</v>
      </c>
      <c r="C1169" s="258" t="e">
        <f t="shared" si="26"/>
        <v>#DIV/0!</v>
      </c>
      <c r="D1169" s="258"/>
      <c r="E1169" s="258"/>
      <c r="F1169" s="258"/>
      <c r="I1169" s="220"/>
      <c r="J1169" s="220"/>
      <c r="K1169" s="40"/>
      <c r="O1169" s="41"/>
      <c r="P1169" s="41"/>
      <c r="Q1169" s="41"/>
    </row>
    <row r="1170" spans="1:17" s="38" customFormat="1">
      <c r="A1170" s="226"/>
      <c r="B1170" s="227" t="s">
        <v>73</v>
      </c>
      <c r="C1170" s="226" t="s">
        <v>74</v>
      </c>
      <c r="D1170" s="226" t="s">
        <v>74</v>
      </c>
      <c r="E1170" s="226" t="s">
        <v>74</v>
      </c>
      <c r="F1170" s="228">
        <f>SUM(F1165:F1169)</f>
        <v>0</v>
      </c>
      <c r="I1170" s="217">
        <f>SUM(I1165:I1169)</f>
        <v>0</v>
      </c>
      <c r="J1170" s="217">
        <f>SUM(J1165:J1169)</f>
        <v>0</v>
      </c>
      <c r="K1170" s="40"/>
      <c r="O1170" s="41"/>
      <c r="P1170" s="41"/>
      <c r="Q1170" s="41"/>
    </row>
    <row r="1171" spans="1:17" s="38" customFormat="1">
      <c r="B1171" s="32"/>
      <c r="G1171" s="149"/>
      <c r="H1171" s="149"/>
      <c r="I1171" s="149"/>
      <c r="J1171" s="149"/>
      <c r="K1171" s="40"/>
      <c r="O1171" s="41"/>
      <c r="P1171" s="41"/>
      <c r="Q1171" s="41"/>
    </row>
    <row r="1172" spans="1:17" s="38" customFormat="1">
      <c r="A1172" s="2017" t="s">
        <v>513</v>
      </c>
      <c r="B1172" s="2017"/>
      <c r="C1172" s="2017"/>
      <c r="D1172" s="2017"/>
      <c r="E1172" s="2017"/>
      <c r="F1172" s="2017"/>
      <c r="G1172" s="2017"/>
      <c r="H1172" s="2017"/>
      <c r="I1172" s="2017"/>
      <c r="J1172" s="2017"/>
      <c r="K1172" s="40"/>
      <c r="O1172" s="41"/>
      <c r="P1172" s="41"/>
      <c r="Q1172" s="41"/>
    </row>
    <row r="1173" spans="1:17">
      <c r="A1173" s="53"/>
      <c r="B1173" s="32"/>
      <c r="C1173" s="38"/>
      <c r="D1173" s="38"/>
      <c r="E1173" s="38"/>
      <c r="F1173" s="38"/>
      <c r="I1173" s="1986" t="s">
        <v>545</v>
      </c>
      <c r="J1173" s="1986"/>
    </row>
    <row r="1174" spans="1:17" ht="54">
      <c r="A1174" s="260" t="s">
        <v>77</v>
      </c>
      <c r="B1174" s="260" t="s">
        <v>67</v>
      </c>
      <c r="C1174" s="260" t="s">
        <v>124</v>
      </c>
      <c r="D1174" s="260" t="s">
        <v>125</v>
      </c>
      <c r="E1174" s="260" t="s">
        <v>520</v>
      </c>
      <c r="I1174" s="215" t="s">
        <v>186</v>
      </c>
      <c r="J1174" s="215" t="s">
        <v>546</v>
      </c>
      <c r="K1174" s="209"/>
    </row>
    <row r="1175" spans="1:17">
      <c r="A1175" s="195">
        <v>1</v>
      </c>
      <c r="B1175" s="195">
        <v>2</v>
      </c>
      <c r="C1175" s="195">
        <v>3</v>
      </c>
      <c r="D1175" s="195">
        <v>4</v>
      </c>
      <c r="E1175" s="195">
        <v>5</v>
      </c>
      <c r="F1175" s="160"/>
      <c r="G1175" s="160"/>
      <c r="H1175" s="160"/>
      <c r="I1175" s="217"/>
      <c r="J1175" s="217"/>
    </row>
    <row r="1176" spans="1:17">
      <c r="A1176" s="260">
        <v>1</v>
      </c>
      <c r="B1176" s="31"/>
      <c r="C1176" s="260"/>
      <c r="D1176" s="34"/>
      <c r="E1176" s="258"/>
      <c r="I1176" s="220"/>
      <c r="J1176" s="220"/>
    </row>
    <row r="1177" spans="1:17" s="160" customFormat="1">
      <c r="A1177" s="260">
        <v>2</v>
      </c>
      <c r="B1177" s="31"/>
      <c r="C1177" s="260"/>
      <c r="D1177" s="34"/>
      <c r="E1177" s="258"/>
      <c r="F1177" s="149"/>
      <c r="G1177" s="149"/>
      <c r="H1177" s="149"/>
      <c r="I1177" s="220"/>
      <c r="J1177" s="220"/>
      <c r="K1177" s="161"/>
      <c r="O1177" s="283"/>
      <c r="P1177" s="283"/>
      <c r="Q1177" s="283"/>
    </row>
    <row r="1178" spans="1:17">
      <c r="A1178" s="260">
        <v>3</v>
      </c>
      <c r="B1178" s="31"/>
      <c r="C1178" s="260"/>
      <c r="D1178" s="34"/>
      <c r="E1178" s="258"/>
      <c r="I1178" s="220"/>
      <c r="J1178" s="220"/>
      <c r="P1178" s="188"/>
      <c r="Q1178" s="290"/>
    </row>
    <row r="1179" spans="1:17">
      <c r="A1179" s="260">
        <v>4</v>
      </c>
      <c r="B1179" s="31"/>
      <c r="C1179" s="260"/>
      <c r="D1179" s="34"/>
      <c r="E1179" s="258"/>
      <c r="I1179" s="220"/>
      <c r="J1179" s="220"/>
      <c r="P1179" s="188"/>
      <c r="Q1179" s="290"/>
    </row>
    <row r="1180" spans="1:17">
      <c r="A1180" s="226"/>
      <c r="B1180" s="227" t="s">
        <v>73</v>
      </c>
      <c r="C1180" s="226" t="s">
        <v>74</v>
      </c>
      <c r="D1180" s="226" t="s">
        <v>74</v>
      </c>
      <c r="E1180" s="228">
        <f>SUM(E1176:E1179)</f>
        <v>0</v>
      </c>
      <c r="I1180" s="217">
        <f>SUM(I1176:I1179)</f>
        <v>0</v>
      </c>
      <c r="J1180" s="217">
        <f>SUM(J1176:J1179)</f>
        <v>0</v>
      </c>
      <c r="P1180" s="188"/>
      <c r="Q1180" s="290"/>
    </row>
    <row r="1181" spans="1:17">
      <c r="A1181" s="38"/>
      <c r="B1181" s="32"/>
      <c r="C1181" s="38"/>
      <c r="D1181" s="38"/>
      <c r="E1181" s="38"/>
      <c r="F1181" s="38"/>
      <c r="P1181" s="188"/>
      <c r="Q1181" s="290"/>
    </row>
    <row r="1182" spans="1:17">
      <c r="A1182" s="2016" t="s">
        <v>491</v>
      </c>
      <c r="B1182" s="2016"/>
      <c r="C1182" s="2016"/>
      <c r="D1182" s="2016"/>
      <c r="E1182" s="2016"/>
      <c r="F1182" s="2016"/>
      <c r="G1182" s="2016"/>
      <c r="H1182" s="2016"/>
      <c r="I1182" s="2016"/>
      <c r="J1182" s="2016"/>
      <c r="P1182" s="188"/>
    </row>
    <row r="1183" spans="1:17">
      <c r="A1183" s="51"/>
      <c r="B1183" s="32"/>
      <c r="C1183" s="38"/>
      <c r="D1183" s="38"/>
      <c r="E1183" s="38"/>
      <c r="F1183" s="38"/>
      <c r="P1183" s="188"/>
    </row>
    <row r="1184" spans="1:17">
      <c r="A1184" s="51"/>
      <c r="B1184" s="32"/>
      <c r="C1184" s="38"/>
      <c r="D1184" s="38"/>
      <c r="E1184" s="38"/>
      <c r="F1184" s="38"/>
      <c r="I1184" s="1986" t="s">
        <v>545</v>
      </c>
      <c r="J1184" s="1986"/>
      <c r="K1184" s="210"/>
    </row>
    <row r="1185" spans="1:17" ht="54">
      <c r="A1185" s="260" t="s">
        <v>77</v>
      </c>
      <c r="B1185" s="260" t="s">
        <v>67</v>
      </c>
      <c r="C1185" s="260" t="s">
        <v>127</v>
      </c>
      <c r="D1185" s="260" t="s">
        <v>490</v>
      </c>
      <c r="F1185" s="38"/>
      <c r="I1185" s="215" t="s">
        <v>186</v>
      </c>
      <c r="J1185" s="215" t="s">
        <v>546</v>
      </c>
      <c r="P1185" s="188"/>
    </row>
    <row r="1186" spans="1:17">
      <c r="A1186" s="195">
        <v>1</v>
      </c>
      <c r="B1186" s="195">
        <v>2</v>
      </c>
      <c r="C1186" s="195">
        <v>3</v>
      </c>
      <c r="D1186" s="195">
        <v>4</v>
      </c>
      <c r="E1186" s="160"/>
      <c r="F1186" s="14"/>
      <c r="G1186" s="160"/>
      <c r="H1186" s="160"/>
      <c r="I1186" s="217"/>
      <c r="J1186" s="217"/>
      <c r="P1186" s="188"/>
    </row>
    <row r="1187" spans="1:17">
      <c r="A1187" s="260"/>
      <c r="B1187" s="36"/>
      <c r="C1187" s="34">
        <v>1</v>
      </c>
      <c r="D1187" s="538"/>
      <c r="F1187" s="38"/>
      <c r="I1187" s="220"/>
      <c r="J1187" s="220"/>
      <c r="P1187" s="188"/>
    </row>
    <row r="1188" spans="1:17" s="160" customFormat="1">
      <c r="A1188" s="260"/>
      <c r="B1188" s="36"/>
      <c r="C1188" s="34">
        <v>1</v>
      </c>
      <c r="D1188" s="538"/>
      <c r="E1188" s="149"/>
      <c r="F1188" s="57"/>
      <c r="G1188" s="149"/>
      <c r="H1188" s="149"/>
      <c r="I1188" s="220"/>
      <c r="J1188" s="220"/>
      <c r="K1188" s="161"/>
      <c r="O1188" s="283"/>
      <c r="P1188" s="281"/>
      <c r="Q1188" s="283"/>
    </row>
    <row r="1189" spans="1:17">
      <c r="A1189" s="260"/>
      <c r="B1189" s="36"/>
      <c r="C1189" s="34"/>
      <c r="D1189" s="258"/>
      <c r="F1189" s="38"/>
      <c r="I1189" s="220"/>
      <c r="J1189" s="220"/>
      <c r="P1189" s="188"/>
      <c r="Q1189" s="290"/>
    </row>
    <row r="1190" spans="1:17">
      <c r="A1190" s="260"/>
      <c r="B1190" s="36"/>
      <c r="C1190" s="34"/>
      <c r="D1190" s="258"/>
      <c r="F1190" s="38"/>
      <c r="I1190" s="220"/>
      <c r="J1190" s="220"/>
      <c r="P1190" s="188"/>
      <c r="Q1190" s="290"/>
    </row>
    <row r="1191" spans="1:17">
      <c r="A1191" s="226"/>
      <c r="B1191" s="227" t="s">
        <v>73</v>
      </c>
      <c r="C1191" s="226" t="s">
        <v>74</v>
      </c>
      <c r="D1191" s="228">
        <f>SUM(D1187:D1190)</f>
        <v>0</v>
      </c>
      <c r="F1191" s="38"/>
      <c r="I1191" s="217">
        <f>SUM(I1187:I1190)</f>
        <v>0</v>
      </c>
      <c r="J1191" s="217">
        <f>SUM(J1187:J1190)</f>
        <v>0</v>
      </c>
      <c r="P1191" s="188"/>
      <c r="Q1191" s="290"/>
    </row>
    <row r="1192" spans="1:17">
      <c r="A1192" s="56"/>
      <c r="B1192" s="32"/>
      <c r="C1192" s="38"/>
      <c r="D1192" s="38"/>
      <c r="E1192" s="38"/>
      <c r="F1192" s="38"/>
      <c r="P1192" s="188"/>
      <c r="Q1192" s="290"/>
    </row>
    <row r="1193" spans="1:17">
      <c r="A1193" s="2018" t="s">
        <v>521</v>
      </c>
      <c r="B1193" s="2018"/>
      <c r="C1193" s="2018"/>
      <c r="D1193" s="2018"/>
      <c r="E1193" s="2018"/>
      <c r="F1193" s="2018"/>
      <c r="G1193" s="2018"/>
      <c r="H1193" s="2018"/>
      <c r="I1193" s="2018"/>
      <c r="J1193" s="2018"/>
      <c r="P1193" s="188"/>
    </row>
    <row r="1194" spans="1:17">
      <c r="A1194" s="51"/>
      <c r="B1194" s="32"/>
      <c r="C1194" s="38"/>
      <c r="D1194" s="38"/>
      <c r="E1194" s="38"/>
      <c r="F1194" s="38"/>
      <c r="P1194" s="188"/>
    </row>
    <row r="1195" spans="1:17">
      <c r="A1195" s="51"/>
      <c r="B1195" s="32"/>
      <c r="C1195" s="38"/>
      <c r="D1195" s="38"/>
      <c r="E1195" s="38"/>
      <c r="F1195" s="38"/>
      <c r="I1195" s="1986" t="s">
        <v>545</v>
      </c>
      <c r="J1195" s="1986"/>
      <c r="K1195" s="211"/>
      <c r="P1195" s="188"/>
    </row>
    <row r="1196" spans="1:17" ht="54">
      <c r="A1196" s="260" t="s">
        <v>77</v>
      </c>
      <c r="B1196" s="260" t="s">
        <v>67</v>
      </c>
      <c r="C1196" s="260" t="s">
        <v>127</v>
      </c>
      <c r="D1196" s="260" t="s">
        <v>490</v>
      </c>
      <c r="F1196" s="38"/>
      <c r="I1196" s="215" t="s">
        <v>186</v>
      </c>
      <c r="J1196" s="215" t="s">
        <v>546</v>
      </c>
      <c r="P1196" s="188"/>
    </row>
    <row r="1197" spans="1:17">
      <c r="A1197" s="195">
        <v>1</v>
      </c>
      <c r="B1197" s="195">
        <v>2</v>
      </c>
      <c r="C1197" s="195">
        <v>3</v>
      </c>
      <c r="D1197" s="195">
        <v>4</v>
      </c>
      <c r="E1197" s="160"/>
      <c r="F1197" s="14"/>
      <c r="G1197" s="160"/>
      <c r="H1197" s="160"/>
      <c r="I1197" s="217"/>
      <c r="J1197" s="217"/>
      <c r="P1197" s="188"/>
    </row>
    <row r="1198" spans="1:17">
      <c r="A1198" s="260">
        <v>1</v>
      </c>
      <c r="B1198" s="36"/>
      <c r="C1198" s="34"/>
      <c r="D1198" s="258"/>
      <c r="F1198" s="38"/>
      <c r="G1198" s="157"/>
      <c r="I1198" s="220"/>
      <c r="J1198" s="220"/>
      <c r="P1198" s="188"/>
    </row>
    <row r="1199" spans="1:17" s="160" customFormat="1">
      <c r="A1199" s="260">
        <v>2</v>
      </c>
      <c r="B1199" s="36"/>
      <c r="C1199" s="34"/>
      <c r="D1199" s="258"/>
      <c r="E1199" s="149"/>
      <c r="F1199" s="38"/>
      <c r="G1199" s="149"/>
      <c r="H1199" s="149"/>
      <c r="I1199" s="220"/>
      <c r="J1199" s="220"/>
      <c r="K1199" s="161"/>
      <c r="O1199" s="283"/>
      <c r="P1199" s="281"/>
      <c r="Q1199" s="283"/>
    </row>
    <row r="1200" spans="1:17">
      <c r="A1200" s="260"/>
      <c r="B1200" s="36"/>
      <c r="C1200" s="34"/>
      <c r="D1200" s="258"/>
      <c r="F1200" s="38"/>
      <c r="I1200" s="220"/>
      <c r="J1200" s="220"/>
      <c r="P1200" s="188"/>
      <c r="Q1200" s="290"/>
    </row>
    <row r="1201" spans="1:17">
      <c r="A1201" s="260"/>
      <c r="B1201" s="36"/>
      <c r="C1201" s="34"/>
      <c r="D1201" s="258"/>
      <c r="F1201" s="38"/>
      <c r="I1201" s="220"/>
      <c r="J1201" s="220"/>
      <c r="P1201" s="188"/>
      <c r="Q1201" s="290"/>
    </row>
    <row r="1202" spans="1:17">
      <c r="A1202" s="226"/>
      <c r="B1202" s="227" t="s">
        <v>73</v>
      </c>
      <c r="C1202" s="226" t="s">
        <v>74</v>
      </c>
      <c r="D1202" s="228">
        <f>SUM(D1198:D1201)</f>
        <v>0</v>
      </c>
      <c r="F1202" s="38"/>
      <c r="I1202" s="217">
        <f>SUM(I1198:I1201)</f>
        <v>0</v>
      </c>
      <c r="J1202" s="217">
        <f>SUM(J1198:J1201)</f>
        <v>0</v>
      </c>
      <c r="P1202" s="188"/>
      <c r="Q1202" s="290"/>
    </row>
    <row r="1203" spans="1:17">
      <c r="A1203" s="56"/>
      <c r="B1203" s="32"/>
      <c r="C1203" s="38"/>
      <c r="D1203" s="38"/>
      <c r="E1203" s="38"/>
      <c r="F1203" s="38"/>
      <c r="P1203" s="188"/>
      <c r="Q1203" s="290"/>
    </row>
    <row r="1204" spans="1:17">
      <c r="A1204" s="2004" t="s">
        <v>523</v>
      </c>
      <c r="B1204" s="2004"/>
      <c r="C1204" s="2004"/>
      <c r="D1204" s="2004"/>
      <c r="E1204" s="2004"/>
      <c r="F1204" s="2004"/>
      <c r="G1204" s="2004"/>
      <c r="H1204" s="2004"/>
      <c r="I1204" s="2004"/>
      <c r="J1204" s="2004"/>
      <c r="P1204" s="188"/>
    </row>
    <row r="1205" spans="1:17">
      <c r="A1205" s="2012"/>
      <c r="B1205" s="2012"/>
      <c r="C1205" s="2012"/>
      <c r="D1205" s="2012"/>
      <c r="E1205" s="2012"/>
      <c r="F1205" s="38"/>
      <c r="I1205" s="1986" t="s">
        <v>545</v>
      </c>
      <c r="J1205" s="1986"/>
      <c r="P1205" s="188"/>
    </row>
    <row r="1206" spans="1:17" ht="54">
      <c r="A1206" s="260" t="s">
        <v>68</v>
      </c>
      <c r="B1206" s="260" t="s">
        <v>67</v>
      </c>
      <c r="C1206" s="260" t="s">
        <v>80</v>
      </c>
      <c r="D1206" s="260" t="s">
        <v>128</v>
      </c>
      <c r="E1206" s="260" t="s">
        <v>33</v>
      </c>
      <c r="I1206" s="215" t="s">
        <v>186</v>
      </c>
      <c r="J1206" s="215" t="s">
        <v>546</v>
      </c>
      <c r="P1206" s="188"/>
    </row>
    <row r="1207" spans="1:17">
      <c r="A1207" s="195">
        <v>1</v>
      </c>
      <c r="B1207" s="195">
        <v>2</v>
      </c>
      <c r="C1207" s="195">
        <v>3</v>
      </c>
      <c r="D1207" s="195">
        <v>4</v>
      </c>
      <c r="E1207" s="195">
        <v>5</v>
      </c>
      <c r="F1207" s="160"/>
      <c r="G1207" s="160"/>
      <c r="H1207" s="160"/>
      <c r="I1207" s="217"/>
      <c r="J1207" s="217"/>
      <c r="P1207" s="188"/>
    </row>
    <row r="1208" spans="1:17">
      <c r="A1208" s="260"/>
      <c r="B1208" s="31"/>
      <c r="C1208" s="260"/>
      <c r="D1208" s="258"/>
      <c r="E1208" s="258"/>
      <c r="I1208" s="220"/>
      <c r="J1208" s="220"/>
      <c r="P1208" s="188"/>
    </row>
    <row r="1209" spans="1:17" s="160" customFormat="1">
      <c r="A1209" s="260"/>
      <c r="B1209" s="31"/>
      <c r="C1209" s="260"/>
      <c r="D1209" s="258"/>
      <c r="E1209" s="258"/>
      <c r="F1209" s="149"/>
      <c r="G1209" s="149"/>
      <c r="H1209" s="149"/>
      <c r="I1209" s="220"/>
      <c r="J1209" s="220"/>
      <c r="K1209" s="161"/>
      <c r="O1209" s="283"/>
      <c r="P1209" s="281"/>
      <c r="Q1209" s="283"/>
    </row>
    <row r="1210" spans="1:17">
      <c r="A1210" s="260"/>
      <c r="B1210" s="31"/>
      <c r="C1210" s="260"/>
      <c r="D1210" s="258"/>
      <c r="E1210" s="258"/>
      <c r="I1210" s="220"/>
      <c r="J1210" s="220"/>
      <c r="P1210" s="188"/>
      <c r="Q1210" s="290"/>
    </row>
    <row r="1211" spans="1:17">
      <c r="A1211" s="260"/>
      <c r="B1211" s="31"/>
      <c r="C1211" s="260"/>
      <c r="D1211" s="258"/>
      <c r="E1211" s="258"/>
      <c r="I1211" s="220"/>
      <c r="J1211" s="220"/>
      <c r="P1211" s="188"/>
      <c r="Q1211" s="290"/>
    </row>
    <row r="1212" spans="1:17">
      <c r="A1212" s="226"/>
      <c r="B1212" s="227" t="s">
        <v>73</v>
      </c>
      <c r="C1212" s="226"/>
      <c r="D1212" s="226" t="s">
        <v>74</v>
      </c>
      <c r="E1212" s="228">
        <f>E1211+E1208+E1209+E1210</f>
        <v>0</v>
      </c>
      <c r="I1212" s="217">
        <f>SUM(I1208:I1211)</f>
        <v>0</v>
      </c>
      <c r="J1212" s="217">
        <f>SUM(J1208:J1211)</f>
        <v>0</v>
      </c>
      <c r="P1212" s="188"/>
      <c r="Q1212" s="290"/>
    </row>
    <row r="1213" spans="1:17">
      <c r="A1213" s="38"/>
      <c r="B1213" s="32"/>
      <c r="C1213" s="38"/>
      <c r="D1213" s="38"/>
      <c r="E1213" s="38"/>
      <c r="F1213" s="38"/>
      <c r="P1213" s="188"/>
      <c r="Q1213" s="290"/>
    </row>
    <row r="1214" spans="1:17">
      <c r="A1214" s="2004" t="s">
        <v>524</v>
      </c>
      <c r="B1214" s="2004"/>
      <c r="C1214" s="2004"/>
      <c r="D1214" s="2004"/>
      <c r="E1214" s="2004"/>
      <c r="F1214" s="2004"/>
      <c r="G1214" s="2004"/>
      <c r="H1214" s="2004"/>
      <c r="I1214" s="2004"/>
      <c r="J1214" s="2004"/>
      <c r="P1214" s="188"/>
    </row>
    <row r="1215" spans="1:17">
      <c r="A1215" s="2012"/>
      <c r="B1215" s="2012"/>
      <c r="C1215" s="2012"/>
      <c r="D1215" s="2012"/>
      <c r="E1215" s="2012"/>
      <c r="F1215" s="2012"/>
      <c r="I1215" s="1986" t="s">
        <v>545</v>
      </c>
      <c r="J1215" s="1986"/>
      <c r="P1215" s="188"/>
    </row>
    <row r="1216" spans="1:17" ht="54">
      <c r="A1216" s="260" t="s">
        <v>77</v>
      </c>
      <c r="B1216" s="260" t="s">
        <v>67</v>
      </c>
      <c r="C1216" s="260" t="s">
        <v>131</v>
      </c>
      <c r="D1216" s="260" t="s">
        <v>80</v>
      </c>
      <c r="E1216" s="260" t="s">
        <v>132</v>
      </c>
      <c r="F1216" s="260" t="s">
        <v>33</v>
      </c>
      <c r="I1216" s="215" t="s">
        <v>186</v>
      </c>
      <c r="J1216" s="215" t="s">
        <v>546</v>
      </c>
      <c r="K1216" s="163"/>
      <c r="L1216" s="163"/>
      <c r="P1216" s="188"/>
    </row>
    <row r="1217" spans="1:17">
      <c r="A1217" s="195">
        <v>1</v>
      </c>
      <c r="B1217" s="195">
        <v>2</v>
      </c>
      <c r="C1217" s="195">
        <v>3</v>
      </c>
      <c r="D1217" s="195">
        <v>4</v>
      </c>
      <c r="E1217" s="195">
        <v>5</v>
      </c>
      <c r="F1217" s="195">
        <v>6</v>
      </c>
      <c r="G1217" s="160"/>
      <c r="H1217" s="160"/>
      <c r="I1217" s="217"/>
      <c r="J1217" s="217"/>
      <c r="P1217" s="188"/>
    </row>
    <row r="1218" spans="1:17">
      <c r="A1218" s="260">
        <v>1</v>
      </c>
      <c r="B1218" s="31"/>
      <c r="C1218" s="539" t="s">
        <v>877</v>
      </c>
      <c r="D1218" s="539"/>
      <c r="E1218" s="538" t="e">
        <f>F1218/D1218</f>
        <v>#DIV/0!</v>
      </c>
      <c r="F1218" s="538"/>
      <c r="I1218" s="220"/>
      <c r="J1218" s="220"/>
      <c r="P1218" s="188"/>
    </row>
    <row r="1219" spans="1:17" s="160" customFormat="1">
      <c r="A1219" s="260">
        <v>2</v>
      </c>
      <c r="B1219" s="31"/>
      <c r="C1219" s="260"/>
      <c r="D1219" s="260"/>
      <c r="E1219" s="258"/>
      <c r="F1219" s="258"/>
      <c r="G1219" s="149"/>
      <c r="H1219" s="149"/>
      <c r="I1219" s="220"/>
      <c r="J1219" s="220"/>
      <c r="K1219" s="161"/>
      <c r="O1219" s="283"/>
      <c r="P1219" s="281"/>
      <c r="Q1219" s="283"/>
    </row>
    <row r="1220" spans="1:17">
      <c r="A1220" s="260">
        <v>3</v>
      </c>
      <c r="B1220" s="31"/>
      <c r="C1220" s="260"/>
      <c r="D1220" s="260"/>
      <c r="E1220" s="258"/>
      <c r="F1220" s="258"/>
      <c r="I1220" s="220"/>
      <c r="J1220" s="220"/>
      <c r="K1220" s="158"/>
      <c r="P1220" s="188"/>
      <c r="Q1220" s="290"/>
    </row>
    <row r="1221" spans="1:17">
      <c r="A1221" s="260">
        <v>4</v>
      </c>
      <c r="B1221" s="31"/>
      <c r="C1221" s="260"/>
      <c r="D1221" s="260"/>
      <c r="E1221" s="258"/>
      <c r="F1221" s="258"/>
      <c r="I1221" s="220"/>
      <c r="J1221" s="220"/>
      <c r="P1221" s="188"/>
      <c r="Q1221" s="290"/>
    </row>
    <row r="1222" spans="1:17">
      <c r="A1222" s="226"/>
      <c r="B1222" s="227" t="s">
        <v>73</v>
      </c>
      <c r="C1222" s="226" t="s">
        <v>74</v>
      </c>
      <c r="D1222" s="226" t="s">
        <v>74</v>
      </c>
      <c r="E1222" s="226" t="s">
        <v>74</v>
      </c>
      <c r="F1222" s="228">
        <f>F1221+F1219+F1220+F1218</f>
        <v>0</v>
      </c>
      <c r="I1222" s="217">
        <f>SUM(I1218:I1221)</f>
        <v>0</v>
      </c>
      <c r="J1222" s="217">
        <f>SUM(J1218:J1221)</f>
        <v>0</v>
      </c>
      <c r="P1222" s="188"/>
      <c r="Q1222" s="290"/>
    </row>
    <row r="1223" spans="1:17">
      <c r="A1223" s="38"/>
      <c r="B1223" s="32"/>
      <c r="C1223" s="38"/>
      <c r="D1223" s="38"/>
      <c r="E1223" s="38"/>
      <c r="F1223" s="57"/>
      <c r="P1223" s="188"/>
      <c r="Q1223" s="290"/>
    </row>
    <row r="1224" spans="1:17">
      <c r="A1224" s="2004" t="s">
        <v>525</v>
      </c>
      <c r="B1224" s="2004"/>
      <c r="C1224" s="2004"/>
      <c r="D1224" s="2004"/>
      <c r="E1224" s="2004"/>
      <c r="F1224" s="2004"/>
      <c r="G1224" s="2004"/>
      <c r="H1224" s="2004"/>
      <c r="I1224" s="2004"/>
      <c r="J1224" s="2004"/>
      <c r="P1224" s="188"/>
    </row>
    <row r="1225" spans="1:17">
      <c r="A1225" s="2012"/>
      <c r="B1225" s="2012"/>
      <c r="C1225" s="2012"/>
      <c r="D1225" s="2012"/>
      <c r="E1225" s="2012"/>
      <c r="F1225" s="2012"/>
      <c r="I1225" s="1986" t="s">
        <v>545</v>
      </c>
      <c r="J1225" s="1986"/>
      <c r="P1225" s="188"/>
    </row>
    <row r="1226" spans="1:17" ht="54">
      <c r="A1226" s="260" t="s">
        <v>77</v>
      </c>
      <c r="B1226" s="260" t="s">
        <v>67</v>
      </c>
      <c r="C1226" s="260" t="s">
        <v>131</v>
      </c>
      <c r="D1226" s="260" t="s">
        <v>80</v>
      </c>
      <c r="E1226" s="260" t="s">
        <v>132</v>
      </c>
      <c r="F1226" s="260" t="s">
        <v>33</v>
      </c>
      <c r="I1226" s="215" t="s">
        <v>186</v>
      </c>
      <c r="J1226" s="215" t="s">
        <v>546</v>
      </c>
      <c r="K1226" s="163"/>
      <c r="L1226" s="163"/>
      <c r="P1226" s="188"/>
    </row>
    <row r="1227" spans="1:17">
      <c r="A1227" s="195">
        <v>1</v>
      </c>
      <c r="B1227" s="195">
        <v>2</v>
      </c>
      <c r="C1227" s="195">
        <v>3</v>
      </c>
      <c r="D1227" s="195">
        <v>4</v>
      </c>
      <c r="E1227" s="195">
        <v>5</v>
      </c>
      <c r="F1227" s="195">
        <v>6</v>
      </c>
      <c r="G1227" s="160"/>
      <c r="H1227" s="160"/>
      <c r="I1227" s="217"/>
      <c r="J1227" s="217"/>
      <c r="P1227" s="188"/>
    </row>
    <row r="1228" spans="1:17">
      <c r="A1228" s="260">
        <v>1</v>
      </c>
      <c r="B1228" s="31"/>
      <c r="C1228" s="539" t="s">
        <v>877</v>
      </c>
      <c r="D1228" s="539"/>
      <c r="E1228" s="538" t="e">
        <f>F1228/D1228</f>
        <v>#DIV/0!</v>
      </c>
      <c r="F1228" s="538"/>
      <c r="I1228" s="220"/>
      <c r="J1228" s="220"/>
      <c r="P1228" s="188"/>
    </row>
    <row r="1229" spans="1:17" s="160" customFormat="1">
      <c r="A1229" s="260">
        <v>2</v>
      </c>
      <c r="B1229" s="31"/>
      <c r="C1229" s="35"/>
      <c r="D1229" s="35"/>
      <c r="E1229" s="258" t="e">
        <f t="shared" ref="E1229:E1231" si="27">F1229/D1229</f>
        <v>#DIV/0!</v>
      </c>
      <c r="F1229" s="258"/>
      <c r="G1229" s="149"/>
      <c r="H1229" s="149"/>
      <c r="I1229" s="220"/>
      <c r="J1229" s="220"/>
      <c r="K1229" s="161"/>
      <c r="O1229" s="283"/>
      <c r="P1229" s="281"/>
      <c r="Q1229" s="283"/>
    </row>
    <row r="1230" spans="1:17">
      <c r="A1230" s="260"/>
      <c r="B1230" s="31"/>
      <c r="C1230" s="35"/>
      <c r="D1230" s="35"/>
      <c r="E1230" s="258" t="e">
        <f t="shared" si="27"/>
        <v>#DIV/0!</v>
      </c>
      <c r="F1230" s="258"/>
      <c r="I1230" s="220"/>
      <c r="J1230" s="220"/>
      <c r="P1230" s="188"/>
    </row>
    <row r="1231" spans="1:17">
      <c r="A1231" s="260">
        <v>3</v>
      </c>
      <c r="B1231" s="31"/>
      <c r="C1231" s="260"/>
      <c r="D1231" s="260"/>
      <c r="E1231" s="258" t="e">
        <f t="shared" si="27"/>
        <v>#DIV/0!</v>
      </c>
      <c r="F1231" s="258"/>
      <c r="I1231" s="220"/>
      <c r="J1231" s="220"/>
      <c r="P1231" s="188"/>
    </row>
    <row r="1232" spans="1:17">
      <c r="A1232" s="226"/>
      <c r="B1232" s="227" t="s">
        <v>73</v>
      </c>
      <c r="C1232" s="226" t="s">
        <v>74</v>
      </c>
      <c r="D1232" s="226" t="s">
        <v>74</v>
      </c>
      <c r="E1232" s="226" t="s">
        <v>74</v>
      </c>
      <c r="F1232" s="228">
        <f>F1231+F1229+F1228+F1230</f>
        <v>0</v>
      </c>
      <c r="I1232" s="217">
        <f>SUM(I1228:I1231)</f>
        <v>0</v>
      </c>
      <c r="J1232" s="217">
        <f>SUM(J1228:J1231)</f>
        <v>0</v>
      </c>
      <c r="P1232" s="188"/>
    </row>
    <row r="1233" spans="1:17">
      <c r="A1233" s="38"/>
      <c r="B1233" s="32"/>
      <c r="C1233" s="38"/>
      <c r="D1233" s="38"/>
      <c r="E1233" s="38"/>
      <c r="F1233" s="57"/>
      <c r="P1233" s="188"/>
    </row>
    <row r="1234" spans="1:17">
      <c r="A1234" s="2004" t="s">
        <v>526</v>
      </c>
      <c r="B1234" s="2004"/>
      <c r="C1234" s="2004"/>
      <c r="D1234" s="2004"/>
      <c r="E1234" s="2004"/>
      <c r="F1234" s="2004"/>
      <c r="G1234" s="2004"/>
      <c r="H1234" s="2004"/>
      <c r="I1234" s="2004"/>
      <c r="J1234" s="2004"/>
      <c r="P1234" s="188"/>
    </row>
    <row r="1235" spans="1:17">
      <c r="A1235" s="2012"/>
      <c r="B1235" s="2012"/>
      <c r="C1235" s="2012"/>
      <c r="D1235" s="2012"/>
      <c r="E1235" s="2012"/>
      <c r="F1235" s="2012"/>
      <c r="I1235" s="1986" t="s">
        <v>545</v>
      </c>
      <c r="J1235" s="1986"/>
      <c r="P1235" s="188"/>
    </row>
    <row r="1236" spans="1:17" ht="54">
      <c r="A1236" s="260" t="s">
        <v>77</v>
      </c>
      <c r="B1236" s="260" t="s">
        <v>67</v>
      </c>
      <c r="C1236" s="260" t="s">
        <v>131</v>
      </c>
      <c r="D1236" s="260" t="s">
        <v>80</v>
      </c>
      <c r="E1236" s="260" t="s">
        <v>132</v>
      </c>
      <c r="F1236" s="260" t="s">
        <v>33</v>
      </c>
      <c r="I1236" s="215" t="s">
        <v>186</v>
      </c>
      <c r="J1236" s="215" t="s">
        <v>546</v>
      </c>
      <c r="K1236" s="163"/>
      <c r="L1236" s="163"/>
      <c r="P1236" s="188"/>
    </row>
    <row r="1237" spans="1:17">
      <c r="A1237" s="195">
        <v>1</v>
      </c>
      <c r="B1237" s="195">
        <v>2</v>
      </c>
      <c r="C1237" s="195">
        <v>3</v>
      </c>
      <c r="D1237" s="195">
        <v>4</v>
      </c>
      <c r="E1237" s="195">
        <v>5</v>
      </c>
      <c r="F1237" s="195">
        <v>6</v>
      </c>
      <c r="G1237" s="160"/>
      <c r="H1237" s="160"/>
      <c r="I1237" s="217"/>
      <c r="J1237" s="217"/>
      <c r="P1237" s="188"/>
    </row>
    <row r="1238" spans="1:17">
      <c r="A1238" s="260">
        <v>1</v>
      </c>
      <c r="B1238" s="31"/>
      <c r="C1238" s="260"/>
      <c r="D1238" s="260"/>
      <c r="E1238" s="258" t="e">
        <f>F1238/D1238</f>
        <v>#DIV/0!</v>
      </c>
      <c r="F1238" s="258"/>
      <c r="I1238" s="220"/>
      <c r="J1238" s="220"/>
      <c r="P1238" s="188"/>
    </row>
    <row r="1239" spans="1:17" s="160" customFormat="1">
      <c r="A1239" s="260">
        <v>2</v>
      </c>
      <c r="B1239" s="31"/>
      <c r="C1239" s="35"/>
      <c r="D1239" s="35"/>
      <c r="E1239" s="258" t="e">
        <f t="shared" ref="E1239:E1241" si="28">F1239/D1239</f>
        <v>#DIV/0!</v>
      </c>
      <c r="F1239" s="258"/>
      <c r="G1239" s="149"/>
      <c r="H1239" s="149"/>
      <c r="I1239" s="220"/>
      <c r="J1239" s="220"/>
      <c r="K1239" s="161"/>
      <c r="O1239" s="283"/>
      <c r="P1239" s="281"/>
      <c r="Q1239" s="283"/>
    </row>
    <row r="1240" spans="1:17">
      <c r="A1240" s="260"/>
      <c r="B1240" s="31"/>
      <c r="C1240" s="35"/>
      <c r="D1240" s="35"/>
      <c r="E1240" s="258" t="e">
        <f t="shared" si="28"/>
        <v>#DIV/0!</v>
      </c>
      <c r="F1240" s="258"/>
      <c r="I1240" s="220"/>
      <c r="J1240" s="220"/>
      <c r="P1240" s="188"/>
    </row>
    <row r="1241" spans="1:17">
      <c r="A1241" s="260">
        <v>3</v>
      </c>
      <c r="B1241" s="31"/>
      <c r="C1241" s="260"/>
      <c r="D1241" s="260"/>
      <c r="E1241" s="258" t="e">
        <f t="shared" si="28"/>
        <v>#DIV/0!</v>
      </c>
      <c r="F1241" s="258"/>
      <c r="I1241" s="220"/>
      <c r="J1241" s="220"/>
      <c r="P1241" s="188"/>
    </row>
    <row r="1242" spans="1:17">
      <c r="A1242" s="226"/>
      <c r="B1242" s="227" t="s">
        <v>73</v>
      </c>
      <c r="C1242" s="226" t="s">
        <v>74</v>
      </c>
      <c r="D1242" s="226" t="s">
        <v>74</v>
      </c>
      <c r="E1242" s="226" t="s">
        <v>74</v>
      </c>
      <c r="F1242" s="228">
        <f>F1241+F1239+F1238+F1240</f>
        <v>0</v>
      </c>
      <c r="I1242" s="217">
        <f>SUM(I1238:I1241)</f>
        <v>0</v>
      </c>
      <c r="J1242" s="217">
        <f>SUM(J1238:J1241)</f>
        <v>0</v>
      </c>
      <c r="P1242" s="188"/>
    </row>
    <row r="1243" spans="1:17">
      <c r="A1243" s="38"/>
      <c r="B1243" s="32"/>
      <c r="C1243" s="38"/>
      <c r="D1243" s="38"/>
      <c r="E1243" s="38"/>
      <c r="F1243" s="57"/>
      <c r="P1243" s="188"/>
    </row>
    <row r="1244" spans="1:17">
      <c r="A1244" s="2004" t="s">
        <v>527</v>
      </c>
      <c r="B1244" s="2004"/>
      <c r="C1244" s="2004"/>
      <c r="D1244" s="2004"/>
      <c r="E1244" s="2004"/>
      <c r="F1244" s="2004"/>
      <c r="G1244" s="2004"/>
      <c r="H1244" s="2004"/>
      <c r="I1244" s="2004"/>
      <c r="J1244" s="2004"/>
      <c r="P1244" s="188"/>
    </row>
    <row r="1245" spans="1:17">
      <c r="A1245" s="2012"/>
      <c r="B1245" s="2012"/>
      <c r="C1245" s="2012"/>
      <c r="D1245" s="2012"/>
      <c r="E1245" s="2012"/>
      <c r="F1245" s="2012"/>
      <c r="I1245" s="1986" t="s">
        <v>545</v>
      </c>
      <c r="J1245" s="1986"/>
      <c r="P1245" s="188"/>
    </row>
    <row r="1246" spans="1:17" ht="54">
      <c r="A1246" s="260" t="s">
        <v>77</v>
      </c>
      <c r="B1246" s="260" t="s">
        <v>67</v>
      </c>
      <c r="C1246" s="260" t="s">
        <v>131</v>
      </c>
      <c r="D1246" s="260" t="s">
        <v>80</v>
      </c>
      <c r="E1246" s="260" t="s">
        <v>132</v>
      </c>
      <c r="F1246" s="260" t="s">
        <v>33</v>
      </c>
      <c r="I1246" s="215" t="s">
        <v>186</v>
      </c>
      <c r="J1246" s="215" t="s">
        <v>546</v>
      </c>
      <c r="K1246" s="163"/>
      <c r="L1246" s="163"/>
      <c r="P1246" s="188"/>
    </row>
    <row r="1247" spans="1:17">
      <c r="A1247" s="194">
        <v>1</v>
      </c>
      <c r="B1247" s="194">
        <v>2</v>
      </c>
      <c r="C1247" s="194">
        <v>3</v>
      </c>
      <c r="D1247" s="194">
        <v>4</v>
      </c>
      <c r="E1247" s="195">
        <v>5</v>
      </c>
      <c r="F1247" s="195">
        <v>6</v>
      </c>
      <c r="G1247" s="25"/>
      <c r="H1247" s="25"/>
      <c r="I1247" s="217"/>
      <c r="J1247" s="217"/>
      <c r="P1247" s="188"/>
    </row>
    <row r="1248" spans="1:17">
      <c r="A1248" s="260">
        <v>1</v>
      </c>
      <c r="B1248" s="31"/>
      <c r="C1248" s="260"/>
      <c r="D1248" s="260"/>
      <c r="E1248" s="258" t="e">
        <f>F1248/D1248</f>
        <v>#DIV/0!</v>
      </c>
      <c r="F1248" s="258"/>
      <c r="I1248" s="220"/>
      <c r="J1248" s="220"/>
      <c r="P1248" s="188"/>
    </row>
    <row r="1249" spans="1:17" s="25" customFormat="1">
      <c r="A1249" s="260">
        <v>2</v>
      </c>
      <c r="B1249" s="31"/>
      <c r="C1249" s="35"/>
      <c r="D1249" s="35"/>
      <c r="E1249" s="258" t="e">
        <f t="shared" ref="E1249:E1251" si="29">F1249/D1249</f>
        <v>#DIV/0!</v>
      </c>
      <c r="F1249" s="258"/>
      <c r="G1249" s="149"/>
      <c r="H1249" s="149"/>
      <c r="I1249" s="220"/>
      <c r="J1249" s="220"/>
      <c r="K1249" s="162"/>
      <c r="O1249" s="287"/>
      <c r="P1249" s="282"/>
      <c r="Q1249" s="287"/>
    </row>
    <row r="1250" spans="1:17">
      <c r="A1250" s="260"/>
      <c r="B1250" s="31"/>
      <c r="C1250" s="35"/>
      <c r="D1250" s="35"/>
      <c r="E1250" s="258" t="e">
        <f t="shared" si="29"/>
        <v>#DIV/0!</v>
      </c>
      <c r="F1250" s="258"/>
      <c r="I1250" s="220"/>
      <c r="J1250" s="220"/>
      <c r="P1250" s="188"/>
    </row>
    <row r="1251" spans="1:17">
      <c r="A1251" s="260">
        <v>3</v>
      </c>
      <c r="B1251" s="31"/>
      <c r="C1251" s="260"/>
      <c r="D1251" s="260"/>
      <c r="E1251" s="258" t="e">
        <f t="shared" si="29"/>
        <v>#DIV/0!</v>
      </c>
      <c r="F1251" s="258"/>
      <c r="I1251" s="220"/>
      <c r="J1251" s="220"/>
      <c r="P1251" s="188"/>
    </row>
    <row r="1252" spans="1:17">
      <c r="A1252" s="226"/>
      <c r="B1252" s="227" t="s">
        <v>73</v>
      </c>
      <c r="C1252" s="226" t="s">
        <v>74</v>
      </c>
      <c r="D1252" s="226" t="s">
        <v>74</v>
      </c>
      <c r="E1252" s="226" t="s">
        <v>74</v>
      </c>
      <c r="F1252" s="228">
        <f>F1251+F1249+F1248+F1250</f>
        <v>0</v>
      </c>
      <c r="I1252" s="217">
        <f>SUM(I1248:I1251)</f>
        <v>0</v>
      </c>
      <c r="J1252" s="217">
        <f>SUM(J1248:J1251)</f>
        <v>0</v>
      </c>
      <c r="P1252" s="188"/>
    </row>
    <row r="1253" spans="1:17">
      <c r="A1253" s="38"/>
      <c r="B1253" s="32"/>
      <c r="C1253" s="38"/>
      <c r="D1253" s="38"/>
      <c r="E1253" s="38"/>
      <c r="F1253" s="57"/>
      <c r="P1253" s="188"/>
    </row>
    <row r="1254" spans="1:17">
      <c r="A1254" s="2004" t="s">
        <v>528</v>
      </c>
      <c r="B1254" s="2004"/>
      <c r="C1254" s="2004"/>
      <c r="D1254" s="2004"/>
      <c r="E1254" s="2004"/>
      <c r="F1254" s="2004"/>
      <c r="G1254" s="2004"/>
      <c r="H1254" s="2004"/>
      <c r="I1254" s="2004"/>
      <c r="J1254" s="2004"/>
      <c r="P1254" s="188"/>
    </row>
    <row r="1255" spans="1:17">
      <c r="A1255" s="2012"/>
      <c r="B1255" s="2012"/>
      <c r="C1255" s="2012"/>
      <c r="D1255" s="2012"/>
      <c r="E1255" s="2012"/>
      <c r="F1255" s="2012"/>
      <c r="I1255" s="1986" t="s">
        <v>545</v>
      </c>
      <c r="J1255" s="1986"/>
      <c r="P1255" s="188"/>
    </row>
    <row r="1256" spans="1:17" ht="54">
      <c r="A1256" s="260" t="s">
        <v>77</v>
      </c>
      <c r="B1256" s="260" t="s">
        <v>67</v>
      </c>
      <c r="C1256" s="260" t="s">
        <v>131</v>
      </c>
      <c r="D1256" s="260" t="s">
        <v>80</v>
      </c>
      <c r="E1256" s="260" t="s">
        <v>132</v>
      </c>
      <c r="F1256" s="260" t="s">
        <v>33</v>
      </c>
      <c r="I1256" s="215" t="s">
        <v>186</v>
      </c>
      <c r="J1256" s="215" t="s">
        <v>546</v>
      </c>
      <c r="K1256" s="163"/>
      <c r="L1256" s="187"/>
      <c r="P1256" s="188"/>
    </row>
    <row r="1257" spans="1:17">
      <c r="A1257" s="195">
        <v>1</v>
      </c>
      <c r="B1257" s="195">
        <v>2</v>
      </c>
      <c r="C1257" s="195">
        <v>3</v>
      </c>
      <c r="D1257" s="195">
        <v>4</v>
      </c>
      <c r="E1257" s="195">
        <v>5</v>
      </c>
      <c r="F1257" s="195">
        <v>6</v>
      </c>
      <c r="G1257" s="160"/>
      <c r="H1257" s="160"/>
      <c r="I1257" s="217"/>
      <c r="J1257" s="217"/>
      <c r="P1257" s="188"/>
    </row>
    <row r="1258" spans="1:17">
      <c r="A1258" s="260">
        <v>1</v>
      </c>
      <c r="B1258" s="31"/>
      <c r="C1258" s="260"/>
      <c r="D1258" s="260"/>
      <c r="E1258" s="258" t="e">
        <f>F1258/D1258</f>
        <v>#DIV/0!</v>
      </c>
      <c r="F1258" s="258"/>
      <c r="I1258" s="220"/>
      <c r="J1258" s="220"/>
      <c r="P1258" s="188"/>
    </row>
    <row r="1259" spans="1:17" s="160" customFormat="1">
      <c r="A1259" s="260">
        <v>2</v>
      </c>
      <c r="B1259" s="31"/>
      <c r="C1259" s="35"/>
      <c r="D1259" s="35"/>
      <c r="E1259" s="258" t="e">
        <f t="shared" ref="E1259:E1261" si="30">F1259/D1259</f>
        <v>#DIV/0!</v>
      </c>
      <c r="F1259" s="258"/>
      <c r="G1259" s="149"/>
      <c r="H1259" s="149"/>
      <c r="I1259" s="220"/>
      <c r="J1259" s="220"/>
      <c r="K1259" s="161"/>
      <c r="O1259" s="283"/>
      <c r="P1259" s="281"/>
      <c r="Q1259" s="283"/>
    </row>
    <row r="1260" spans="1:17">
      <c r="A1260" s="260"/>
      <c r="B1260" s="31"/>
      <c r="C1260" s="35"/>
      <c r="D1260" s="35"/>
      <c r="E1260" s="258" t="e">
        <f t="shared" si="30"/>
        <v>#DIV/0!</v>
      </c>
      <c r="F1260" s="258"/>
      <c r="I1260" s="220"/>
      <c r="J1260" s="220"/>
      <c r="P1260" s="188"/>
    </row>
    <row r="1261" spans="1:17">
      <c r="A1261" s="260">
        <v>3</v>
      </c>
      <c r="B1261" s="31"/>
      <c r="C1261" s="260"/>
      <c r="D1261" s="260"/>
      <c r="E1261" s="258" t="e">
        <f t="shared" si="30"/>
        <v>#DIV/0!</v>
      </c>
      <c r="F1261" s="258"/>
      <c r="I1261" s="220"/>
      <c r="J1261" s="220"/>
      <c r="P1261" s="188"/>
    </row>
    <row r="1262" spans="1:17">
      <c r="A1262" s="226"/>
      <c r="B1262" s="227" t="s">
        <v>73</v>
      </c>
      <c r="C1262" s="226" t="s">
        <v>74</v>
      </c>
      <c r="D1262" s="226" t="s">
        <v>74</v>
      </c>
      <c r="E1262" s="226" t="s">
        <v>74</v>
      </c>
      <c r="F1262" s="228">
        <f>F1261+F1259+F1258+F1260</f>
        <v>0</v>
      </c>
      <c r="I1262" s="217">
        <f>SUM(I1258:I1261)</f>
        <v>0</v>
      </c>
      <c r="J1262" s="217">
        <f>SUM(J1258:J1261)</f>
        <v>0</v>
      </c>
      <c r="P1262" s="188"/>
    </row>
    <row r="1263" spans="1:17">
      <c r="A1263" s="38"/>
      <c r="B1263" s="32"/>
      <c r="C1263" s="38"/>
      <c r="D1263" s="38"/>
      <c r="E1263" s="38"/>
      <c r="F1263" s="57"/>
      <c r="P1263" s="188"/>
    </row>
    <row r="1264" spans="1:17">
      <c r="A1264" s="2004" t="s">
        <v>529</v>
      </c>
      <c r="B1264" s="2004"/>
      <c r="C1264" s="2004"/>
      <c r="D1264" s="2004"/>
      <c r="E1264" s="2004"/>
      <c r="F1264" s="2004"/>
      <c r="G1264" s="2004"/>
      <c r="H1264" s="2004"/>
      <c r="I1264" s="2004"/>
      <c r="J1264" s="2004"/>
      <c r="P1264" s="188"/>
    </row>
    <row r="1265" spans="1:17">
      <c r="A1265" s="2012"/>
      <c r="B1265" s="2012"/>
      <c r="C1265" s="2012"/>
      <c r="D1265" s="2012"/>
      <c r="E1265" s="2012"/>
      <c r="F1265" s="2012"/>
      <c r="I1265" s="1986" t="s">
        <v>545</v>
      </c>
      <c r="J1265" s="1986"/>
      <c r="P1265" s="188"/>
    </row>
    <row r="1266" spans="1:17" ht="54">
      <c r="A1266" s="260" t="s">
        <v>77</v>
      </c>
      <c r="B1266" s="260" t="s">
        <v>67</v>
      </c>
      <c r="C1266" s="260" t="s">
        <v>131</v>
      </c>
      <c r="D1266" s="260" t="s">
        <v>80</v>
      </c>
      <c r="E1266" s="260" t="s">
        <v>132</v>
      </c>
      <c r="F1266" s="260" t="s">
        <v>33</v>
      </c>
      <c r="I1266" s="215" t="s">
        <v>186</v>
      </c>
      <c r="J1266" s="215" t="s">
        <v>546</v>
      </c>
      <c r="K1266" s="163"/>
      <c r="L1266" s="187"/>
      <c r="P1266" s="188"/>
    </row>
    <row r="1267" spans="1:17">
      <c r="A1267" s="195">
        <v>1</v>
      </c>
      <c r="B1267" s="195">
        <v>2</v>
      </c>
      <c r="C1267" s="195">
        <v>3</v>
      </c>
      <c r="D1267" s="195">
        <v>4</v>
      </c>
      <c r="E1267" s="195">
        <v>5</v>
      </c>
      <c r="F1267" s="195">
        <v>6</v>
      </c>
      <c r="G1267" s="160"/>
      <c r="H1267" s="160"/>
      <c r="I1267" s="217"/>
      <c r="J1267" s="217"/>
      <c r="P1267" s="188"/>
    </row>
    <row r="1268" spans="1:17">
      <c r="A1268" s="260">
        <v>1</v>
      </c>
      <c r="B1268" s="31"/>
      <c r="C1268" s="35" t="s">
        <v>804</v>
      </c>
      <c r="D1268" s="35"/>
      <c r="E1268" s="582" t="e">
        <f t="shared" ref="E1268:E1271" si="31">F1268/D1268</f>
        <v>#DIV/0!</v>
      </c>
      <c r="F1268" s="538"/>
      <c r="I1268" s="220"/>
      <c r="J1268" s="220"/>
      <c r="P1268" s="188"/>
    </row>
    <row r="1269" spans="1:17" s="160" customFormat="1">
      <c r="A1269" s="260">
        <v>2</v>
      </c>
      <c r="B1269" s="31"/>
      <c r="C1269" s="35"/>
      <c r="D1269" s="35"/>
      <c r="E1269" s="258" t="e">
        <f t="shared" si="31"/>
        <v>#DIV/0!</v>
      </c>
      <c r="F1269" s="258"/>
      <c r="G1269" s="149"/>
      <c r="H1269" s="149"/>
      <c r="I1269" s="220"/>
      <c r="J1269" s="220"/>
      <c r="K1269" s="161"/>
      <c r="O1269" s="283"/>
      <c r="P1269" s="281"/>
      <c r="Q1269" s="283"/>
    </row>
    <row r="1270" spans="1:17">
      <c r="A1270" s="260">
        <v>3</v>
      </c>
      <c r="B1270" s="31"/>
      <c r="C1270" s="260"/>
      <c r="D1270" s="260"/>
      <c r="E1270" s="258" t="e">
        <f t="shared" si="31"/>
        <v>#DIV/0!</v>
      </c>
      <c r="F1270" s="258"/>
      <c r="I1270" s="220"/>
      <c r="J1270" s="220"/>
      <c r="P1270" s="188"/>
      <c r="Q1270" s="290"/>
    </row>
    <row r="1271" spans="1:17">
      <c r="A1271" s="260">
        <v>4</v>
      </c>
      <c r="B1271" s="31"/>
      <c r="C1271" s="260"/>
      <c r="D1271" s="260"/>
      <c r="E1271" s="258" t="e">
        <f t="shared" si="31"/>
        <v>#DIV/0!</v>
      </c>
      <c r="F1271" s="258"/>
      <c r="I1271" s="220"/>
      <c r="J1271" s="220"/>
      <c r="P1271" s="188"/>
      <c r="Q1271" s="290"/>
    </row>
    <row r="1272" spans="1:17">
      <c r="A1272" s="226"/>
      <c r="B1272" s="227" t="s">
        <v>73</v>
      </c>
      <c r="C1272" s="226" t="s">
        <v>74</v>
      </c>
      <c r="D1272" s="226" t="s">
        <v>74</v>
      </c>
      <c r="E1272" s="226" t="s">
        <v>74</v>
      </c>
      <c r="F1272" s="228">
        <f>F1271+F1269+F1268+F1270</f>
        <v>0</v>
      </c>
      <c r="I1272" s="217">
        <f>SUM(I1268:I1271)</f>
        <v>0</v>
      </c>
      <c r="J1272" s="217">
        <f>SUM(J1268:J1271)</f>
        <v>0</v>
      </c>
      <c r="K1272" s="158"/>
      <c r="P1272" s="188"/>
      <c r="Q1272" s="290"/>
    </row>
    <row r="1273" spans="1:17">
      <c r="A1273" s="38"/>
      <c r="B1273" s="32"/>
      <c r="C1273" s="38"/>
      <c r="D1273" s="38"/>
      <c r="E1273" s="38"/>
      <c r="F1273" s="57"/>
      <c r="P1273" s="188"/>
      <c r="Q1273" s="290"/>
    </row>
    <row r="1274" spans="1:17">
      <c r="A1274" s="2004" t="s">
        <v>522</v>
      </c>
      <c r="B1274" s="2004"/>
      <c r="C1274" s="2004"/>
      <c r="D1274" s="2004"/>
      <c r="E1274" s="2004"/>
      <c r="F1274" s="2004"/>
      <c r="G1274" s="2004"/>
      <c r="H1274" s="2004"/>
      <c r="I1274" s="2004"/>
      <c r="J1274" s="2004"/>
      <c r="P1274" s="188"/>
      <c r="Q1274" s="290"/>
    </row>
    <row r="1275" spans="1:17">
      <c r="A1275" s="2012"/>
      <c r="B1275" s="2012"/>
      <c r="C1275" s="2012"/>
      <c r="D1275" s="2012"/>
      <c r="E1275" s="2012"/>
      <c r="F1275" s="38"/>
      <c r="I1275" s="1986" t="s">
        <v>545</v>
      </c>
      <c r="J1275" s="1986"/>
      <c r="O1275" s="188"/>
    </row>
    <row r="1276" spans="1:17" ht="54">
      <c r="A1276" s="260" t="s">
        <v>68</v>
      </c>
      <c r="B1276" s="260" t="s">
        <v>67</v>
      </c>
      <c r="C1276" s="260" t="s">
        <v>80</v>
      </c>
      <c r="D1276" s="260" t="s">
        <v>128</v>
      </c>
      <c r="E1276" s="260" t="s">
        <v>33</v>
      </c>
      <c r="I1276" s="215" t="s">
        <v>186</v>
      </c>
      <c r="J1276" s="215" t="s">
        <v>546</v>
      </c>
      <c r="K1276" s="163"/>
      <c r="O1276" s="188"/>
    </row>
    <row r="1277" spans="1:17">
      <c r="A1277" s="195">
        <v>1</v>
      </c>
      <c r="B1277" s="195">
        <v>2</v>
      </c>
      <c r="C1277" s="195">
        <v>3</v>
      </c>
      <c r="D1277" s="195">
        <v>4</v>
      </c>
      <c r="E1277" s="195">
        <v>5</v>
      </c>
      <c r="F1277" s="160"/>
      <c r="G1277" s="160"/>
      <c r="H1277" s="160"/>
      <c r="I1277" s="217"/>
      <c r="J1277" s="217"/>
      <c r="O1277" s="188"/>
    </row>
    <row r="1278" spans="1:17">
      <c r="A1278" s="260">
        <v>1</v>
      </c>
      <c r="B1278" s="31" t="s">
        <v>137</v>
      </c>
      <c r="C1278" s="260"/>
      <c r="D1278" s="258" t="e">
        <f>E1278/C1278</f>
        <v>#DIV/0!</v>
      </c>
      <c r="E1278" s="258"/>
      <c r="I1278" s="220"/>
      <c r="J1278" s="220"/>
      <c r="O1278" s="188"/>
    </row>
    <row r="1279" spans="1:17" s="160" customFormat="1">
      <c r="A1279" s="260">
        <v>2</v>
      </c>
      <c r="B1279" s="31" t="s">
        <v>136</v>
      </c>
      <c r="C1279" s="260"/>
      <c r="D1279" s="258" t="e">
        <f>E1279/C1279</f>
        <v>#DIV/0!</v>
      </c>
      <c r="E1279" s="258"/>
      <c r="F1279" s="149"/>
      <c r="G1279" s="149"/>
      <c r="H1279" s="149"/>
      <c r="I1279" s="220"/>
      <c r="J1279" s="220"/>
      <c r="K1279" s="161"/>
      <c r="O1279" s="281"/>
      <c r="P1279" s="283"/>
      <c r="Q1279" s="283"/>
    </row>
    <row r="1280" spans="1:17">
      <c r="A1280" s="260">
        <v>3</v>
      </c>
      <c r="B1280" s="31" t="s">
        <v>138</v>
      </c>
      <c r="C1280" s="260"/>
      <c r="D1280" s="258" t="e">
        <f>E1280/C1280</f>
        <v>#DIV/0!</v>
      </c>
      <c r="E1280" s="258"/>
      <c r="I1280" s="220"/>
      <c r="J1280" s="220"/>
      <c r="O1280" s="188"/>
    </row>
    <row r="1281" spans="1:17">
      <c r="A1281" s="260">
        <v>4</v>
      </c>
      <c r="B1281" s="31" t="s">
        <v>139</v>
      </c>
      <c r="C1281" s="260"/>
      <c r="D1281" s="258" t="e">
        <f>E1281/C1281</f>
        <v>#DIV/0!</v>
      </c>
      <c r="E1281" s="258"/>
      <c r="I1281" s="220"/>
      <c r="J1281" s="220"/>
      <c r="O1281" s="188"/>
    </row>
    <row r="1282" spans="1:17">
      <c r="A1282" s="226"/>
      <c r="B1282" s="227" t="s">
        <v>73</v>
      </c>
      <c r="C1282" s="226"/>
      <c r="D1282" s="226" t="s">
        <v>74</v>
      </c>
      <c r="E1282" s="228">
        <f>E1281+E1280+E1279+E1278</f>
        <v>0</v>
      </c>
      <c r="I1282" s="217">
        <f>SUM(I1278:I1281)</f>
        <v>0</v>
      </c>
      <c r="J1282" s="217">
        <f>SUM(J1278:J1281)</f>
        <v>0</v>
      </c>
      <c r="O1282" s="188"/>
    </row>
    <row r="1283" spans="1:17">
      <c r="A1283" s="56"/>
      <c r="B1283" s="32"/>
      <c r="C1283" s="38"/>
      <c r="D1283" s="38"/>
      <c r="E1283" s="38"/>
      <c r="F1283" s="57"/>
      <c r="O1283" s="188"/>
    </row>
    <row r="1284" spans="1:17">
      <c r="A1284" s="2004" t="s">
        <v>531</v>
      </c>
      <c r="B1284" s="2004"/>
      <c r="C1284" s="2004"/>
      <c r="D1284" s="2004"/>
      <c r="E1284" s="2004"/>
      <c r="F1284" s="2004"/>
      <c r="G1284" s="2004"/>
      <c r="H1284" s="2004"/>
      <c r="I1284" s="2004"/>
      <c r="J1284" s="2004"/>
      <c r="O1284" s="188"/>
    </row>
    <row r="1285" spans="1:17">
      <c r="A1285" s="51"/>
      <c r="B1285" s="32"/>
      <c r="C1285" s="38"/>
      <c r="D1285" s="38"/>
      <c r="E1285" s="38"/>
      <c r="F1285" s="38"/>
      <c r="P1285" s="188"/>
    </row>
    <row r="1286" spans="1:17">
      <c r="A1286" s="51"/>
      <c r="B1286" s="32"/>
      <c r="C1286" s="38"/>
      <c r="D1286" s="38"/>
      <c r="E1286" s="38"/>
      <c r="F1286" s="38"/>
      <c r="I1286" s="1986" t="s">
        <v>545</v>
      </c>
      <c r="J1286" s="1986"/>
      <c r="K1286" s="210"/>
    </row>
    <row r="1287" spans="1:17" ht="54">
      <c r="A1287" s="260" t="s">
        <v>77</v>
      </c>
      <c r="B1287" s="260" t="s">
        <v>67</v>
      </c>
      <c r="C1287" s="260" t="s">
        <v>127</v>
      </c>
      <c r="D1287" s="260" t="s">
        <v>490</v>
      </c>
      <c r="F1287" s="38"/>
      <c r="I1287" s="215" t="s">
        <v>186</v>
      </c>
      <c r="J1287" s="215" t="s">
        <v>546</v>
      </c>
      <c r="P1287" s="188"/>
    </row>
    <row r="1288" spans="1:17">
      <c r="A1288" s="195">
        <v>1</v>
      </c>
      <c r="B1288" s="195">
        <v>2</v>
      </c>
      <c r="C1288" s="195">
        <v>3</v>
      </c>
      <c r="D1288" s="195">
        <v>4</v>
      </c>
      <c r="E1288" s="160"/>
      <c r="F1288" s="14"/>
      <c r="G1288" s="160"/>
      <c r="H1288" s="160"/>
      <c r="I1288" s="217"/>
      <c r="J1288" s="217"/>
      <c r="P1288" s="188"/>
    </row>
    <row r="1289" spans="1:17">
      <c r="A1289" s="260"/>
      <c r="B1289" s="36"/>
      <c r="C1289" s="34"/>
      <c r="D1289" s="258"/>
      <c r="F1289" s="38"/>
      <c r="I1289" s="220"/>
      <c r="J1289" s="220"/>
      <c r="P1289" s="188"/>
    </row>
    <row r="1290" spans="1:17" s="160" customFormat="1">
      <c r="A1290" s="260"/>
      <c r="B1290" s="36"/>
      <c r="C1290" s="34"/>
      <c r="D1290" s="258"/>
      <c r="E1290" s="149"/>
      <c r="F1290" s="57"/>
      <c r="G1290" s="149"/>
      <c r="H1290" s="149"/>
      <c r="I1290" s="220"/>
      <c r="J1290" s="220"/>
      <c r="K1290" s="161"/>
      <c r="O1290" s="283"/>
      <c r="P1290" s="281"/>
      <c r="Q1290" s="283"/>
    </row>
    <row r="1291" spans="1:17">
      <c r="A1291" s="260"/>
      <c r="B1291" s="36"/>
      <c r="C1291" s="34"/>
      <c r="D1291" s="258"/>
      <c r="F1291" s="38"/>
      <c r="I1291" s="220"/>
      <c r="J1291" s="220"/>
      <c r="P1291" s="188"/>
      <c r="Q1291" s="290"/>
    </row>
    <row r="1292" spans="1:17">
      <c r="A1292" s="260"/>
      <c r="B1292" s="36"/>
      <c r="C1292" s="34"/>
      <c r="D1292" s="258"/>
      <c r="F1292" s="38"/>
      <c r="I1292" s="220"/>
      <c r="J1292" s="220"/>
      <c r="P1292" s="188"/>
      <c r="Q1292" s="290"/>
    </row>
    <row r="1293" spans="1:17">
      <c r="A1293" s="226"/>
      <c r="B1293" s="227" t="s">
        <v>73</v>
      </c>
      <c r="C1293" s="226" t="s">
        <v>74</v>
      </c>
      <c r="D1293" s="228">
        <f>SUM(D1289:D1292)</f>
        <v>0</v>
      </c>
      <c r="F1293" s="38"/>
      <c r="I1293" s="217">
        <f>SUM(I1289:I1292)</f>
        <v>0</v>
      </c>
      <c r="J1293" s="217">
        <f>SUM(J1289:J1292)</f>
        <v>0</v>
      </c>
      <c r="P1293" s="188"/>
      <c r="Q1293" s="290"/>
    </row>
    <row r="1294" spans="1:17">
      <c r="A1294" s="56"/>
      <c r="B1294" s="32"/>
      <c r="C1294" s="38"/>
      <c r="D1294" s="38"/>
      <c r="E1294" s="38"/>
      <c r="F1294" s="57"/>
      <c r="P1294" s="188"/>
      <c r="Q1294" s="290"/>
    </row>
    <row r="1295" spans="1:17">
      <c r="A1295" s="2014" t="s">
        <v>611</v>
      </c>
      <c r="B1295" s="2014"/>
      <c r="C1295" s="2014"/>
      <c r="D1295" s="2014"/>
      <c r="E1295" s="2014"/>
      <c r="F1295" s="2014"/>
      <c r="G1295" s="2014"/>
      <c r="H1295" s="2014"/>
      <c r="I1295" s="2014"/>
      <c r="J1295" s="2014"/>
      <c r="P1295" s="188"/>
    </row>
    <row r="1296" spans="1:17">
      <c r="A1296" s="56"/>
      <c r="B1296" s="32"/>
      <c r="C1296" s="38"/>
      <c r="D1296" s="38"/>
      <c r="E1296" s="38"/>
      <c r="F1296" s="57"/>
      <c r="P1296" s="188"/>
    </row>
    <row r="1297" spans="1:17">
      <c r="A1297" s="2016" t="s">
        <v>491</v>
      </c>
      <c r="B1297" s="2016"/>
      <c r="C1297" s="2016"/>
      <c r="D1297" s="2016"/>
      <c r="E1297" s="2016"/>
      <c r="F1297" s="2016"/>
      <c r="G1297" s="2016"/>
      <c r="H1297" s="2016"/>
      <c r="I1297" s="2016"/>
      <c r="J1297" s="2016"/>
      <c r="K1297" s="205"/>
    </row>
    <row r="1298" spans="1:17">
      <c r="A1298" s="76"/>
      <c r="B1298" s="76"/>
      <c r="C1298" s="76"/>
      <c r="D1298" s="76"/>
      <c r="E1298" s="76"/>
      <c r="F1298" s="38"/>
      <c r="I1298" s="1986" t="s">
        <v>545</v>
      </c>
      <c r="J1298" s="1986"/>
      <c r="P1298" s="188"/>
    </row>
    <row r="1299" spans="1:17" ht="54">
      <c r="A1299" s="260" t="s">
        <v>77</v>
      </c>
      <c r="B1299" s="260" t="s">
        <v>67</v>
      </c>
      <c r="C1299" s="260" t="s">
        <v>127</v>
      </c>
      <c r="D1299" s="260" t="s">
        <v>490</v>
      </c>
      <c r="E1299" s="150"/>
      <c r="F1299" s="58"/>
      <c r="G1299" s="20"/>
      <c r="H1299" s="58"/>
      <c r="I1299" s="215" t="s">
        <v>186</v>
      </c>
      <c r="J1299" s="215" t="s">
        <v>546</v>
      </c>
      <c r="K1299" s="210"/>
      <c r="P1299" s="188"/>
    </row>
    <row r="1300" spans="1:17">
      <c r="A1300" s="195">
        <v>1</v>
      </c>
      <c r="B1300" s="195">
        <v>2</v>
      </c>
      <c r="C1300" s="195">
        <v>3</v>
      </c>
      <c r="D1300" s="195">
        <v>4</v>
      </c>
      <c r="E1300" s="161"/>
      <c r="F1300" s="189"/>
      <c r="G1300" s="190"/>
      <c r="H1300" s="191"/>
      <c r="I1300" s="223"/>
      <c r="J1300" s="223"/>
      <c r="P1300" s="188"/>
    </row>
    <row r="1301" spans="1:17" s="150" customFormat="1">
      <c r="A1301" s="260">
        <v>1</v>
      </c>
      <c r="B1301" s="31"/>
      <c r="C1301" s="34"/>
      <c r="D1301" s="258"/>
      <c r="F1301" s="58"/>
      <c r="G1301" s="20"/>
      <c r="H1301" s="42"/>
      <c r="I1301" s="224"/>
      <c r="J1301" s="224"/>
      <c r="O1301" s="203"/>
      <c r="P1301" s="170"/>
      <c r="Q1301" s="203"/>
    </row>
    <row r="1302" spans="1:17" s="161" customFormat="1">
      <c r="A1302" s="226"/>
      <c r="B1302" s="227" t="s">
        <v>73</v>
      </c>
      <c r="C1302" s="226" t="s">
        <v>74</v>
      </c>
      <c r="D1302" s="228">
        <f>SUM(D1301:D1301)</f>
        <v>0</v>
      </c>
      <c r="E1302" s="150"/>
      <c r="F1302" s="58"/>
      <c r="G1302" s="20"/>
      <c r="H1302" s="42"/>
      <c r="I1302" s="217">
        <f>SUM(I1301)</f>
        <v>0</v>
      </c>
      <c r="J1302" s="217">
        <f>SUM(J1301)</f>
        <v>0</v>
      </c>
      <c r="O1302" s="288"/>
      <c r="P1302" s="293"/>
      <c r="Q1302" s="288"/>
    </row>
    <row r="1303" spans="1:17" s="150" customFormat="1">
      <c r="A1303" s="58"/>
      <c r="B1303" s="58"/>
      <c r="C1303" s="58"/>
      <c r="D1303" s="58"/>
      <c r="E1303" s="58"/>
      <c r="F1303" s="58"/>
      <c r="G1303" s="20"/>
      <c r="H1303" s="42"/>
      <c r="I1303" s="20"/>
      <c r="J1303" s="20"/>
      <c r="O1303" s="203"/>
      <c r="P1303" s="170"/>
      <c r="Q1303" s="294"/>
    </row>
    <row r="1304" spans="1:17" s="150" customFormat="1">
      <c r="A1304" s="2004" t="s">
        <v>525</v>
      </c>
      <c r="B1304" s="2004"/>
      <c r="C1304" s="2004"/>
      <c r="D1304" s="2004"/>
      <c r="E1304" s="2004"/>
      <c r="F1304" s="2004"/>
      <c r="G1304" s="2004"/>
      <c r="H1304" s="2004"/>
      <c r="I1304" s="2004"/>
      <c r="J1304" s="2004"/>
      <c r="O1304" s="203"/>
      <c r="P1304" s="170"/>
      <c r="Q1304" s="203"/>
    </row>
    <row r="1305" spans="1:17" s="150" customFormat="1">
      <c r="A1305" s="2012"/>
      <c r="B1305" s="2012"/>
      <c r="C1305" s="2012"/>
      <c r="D1305" s="2012"/>
      <c r="E1305" s="2012"/>
      <c r="F1305" s="2012"/>
      <c r="G1305" s="149"/>
      <c r="H1305" s="149"/>
      <c r="I1305" s="1986" t="s">
        <v>545</v>
      </c>
      <c r="J1305" s="1986"/>
      <c r="O1305" s="203"/>
      <c r="P1305" s="170"/>
      <c r="Q1305" s="203"/>
    </row>
    <row r="1306" spans="1:17" s="150" customFormat="1" ht="54">
      <c r="A1306" s="260" t="s">
        <v>77</v>
      </c>
      <c r="B1306" s="260" t="s">
        <v>67</v>
      </c>
      <c r="C1306" s="260" t="s">
        <v>131</v>
      </c>
      <c r="D1306" s="260" t="s">
        <v>80</v>
      </c>
      <c r="E1306" s="260" t="s">
        <v>132</v>
      </c>
      <c r="F1306" s="260" t="s">
        <v>33</v>
      </c>
      <c r="H1306" s="149"/>
      <c r="I1306" s="215" t="s">
        <v>186</v>
      </c>
      <c r="J1306" s="215" t="s">
        <v>546</v>
      </c>
      <c r="M1306" s="158"/>
      <c r="O1306" s="203"/>
      <c r="P1306" s="170"/>
      <c r="Q1306" s="203"/>
    </row>
    <row r="1307" spans="1:17" s="150" customFormat="1">
      <c r="A1307" s="195">
        <v>1</v>
      </c>
      <c r="B1307" s="195">
        <v>2</v>
      </c>
      <c r="C1307" s="195">
        <v>3</v>
      </c>
      <c r="D1307" s="195">
        <v>4</v>
      </c>
      <c r="E1307" s="195">
        <v>5</v>
      </c>
      <c r="F1307" s="195">
        <v>6</v>
      </c>
      <c r="G1307" s="161"/>
      <c r="H1307" s="160"/>
      <c r="I1307" s="212"/>
      <c r="J1307" s="212"/>
      <c r="O1307" s="203"/>
      <c r="P1307" s="170"/>
      <c r="Q1307" s="203"/>
    </row>
    <row r="1308" spans="1:17" s="150" customFormat="1">
      <c r="A1308" s="260">
        <v>1</v>
      </c>
      <c r="B1308" s="31" t="s">
        <v>548</v>
      </c>
      <c r="C1308" s="260"/>
      <c r="D1308" s="260"/>
      <c r="E1308" s="258" t="e">
        <f>F1308/D1308</f>
        <v>#DIV/0!</v>
      </c>
      <c r="F1308" s="258"/>
      <c r="H1308" s="149"/>
      <c r="I1308" s="224"/>
      <c r="J1308" s="224"/>
      <c r="O1308" s="203"/>
      <c r="P1308" s="170"/>
      <c r="Q1308" s="203"/>
    </row>
    <row r="1309" spans="1:17" s="161" customFormat="1">
      <c r="A1309" s="226"/>
      <c r="B1309" s="227" t="s">
        <v>73</v>
      </c>
      <c r="C1309" s="226" t="s">
        <v>74</v>
      </c>
      <c r="D1309" s="226" t="s">
        <v>74</v>
      </c>
      <c r="E1309" s="226" t="s">
        <v>74</v>
      </c>
      <c r="F1309" s="228">
        <f>F1308</f>
        <v>0</v>
      </c>
      <c r="G1309" s="149"/>
      <c r="H1309" s="149"/>
      <c r="I1309" s="217">
        <f>SUM(I1308)</f>
        <v>0</v>
      </c>
      <c r="J1309" s="217">
        <f>SUM(J1308)</f>
        <v>0</v>
      </c>
      <c r="O1309" s="288"/>
      <c r="P1309" s="293"/>
      <c r="Q1309" s="288"/>
    </row>
    <row r="1310" spans="1:17" s="150" customFormat="1">
      <c r="A1310" s="56"/>
      <c r="B1310" s="32"/>
      <c r="C1310" s="38"/>
      <c r="D1310" s="38"/>
      <c r="E1310" s="38"/>
      <c r="F1310" s="57"/>
      <c r="G1310" s="149"/>
      <c r="H1310" s="149"/>
      <c r="I1310" s="149"/>
      <c r="J1310" s="149"/>
      <c r="O1310" s="203"/>
      <c r="P1310" s="170"/>
      <c r="Q1310" s="203"/>
    </row>
    <row r="1311" spans="1:17">
      <c r="A1311" s="56"/>
      <c r="B1311" s="69" t="s">
        <v>153</v>
      </c>
      <c r="C1311" s="257">
        <f>C1312+C1313+C1314</f>
        <v>0</v>
      </c>
      <c r="D1311" s="289"/>
      <c r="P1311" s="188"/>
    </row>
    <row r="1312" spans="1:17">
      <c r="A1312" s="56"/>
      <c r="B1312" s="70" t="s">
        <v>11</v>
      </c>
      <c r="C1312" s="257">
        <f>F1309+D1302+D1293+E1282+F1272+F1262+F1252+F1242+F1232+F1222+E1212+D1202+D1191+E1180+F1170+F1159+F1151+F1136+D1127+D1118+E1109+E1097+E1088+C1076+C1065+C1054+C1043+C1030+E1017+E1002+E991+D980+E964+F955+F948+F930+E916+J908-C1313-C1314</f>
        <v>0</v>
      </c>
      <c r="D1312" s="290"/>
      <c r="P1312" s="188"/>
    </row>
    <row r="1313" spans="1:17">
      <c r="A1313" s="38"/>
      <c r="B1313" s="32" t="s">
        <v>65</v>
      </c>
      <c r="C1313" s="257">
        <f>I1309+I1302+I1293+I1282+I1272+I1262+I1252+I1232+I1242+I1222+I1212+I1202+I1191+I1180+I1170+I1159+I1151+I1136+I1127+I1118+I1109+I1097+I1088+I1076+I1065+I1054+I1043+I1030+I1017+I1002+I991+I980+I964+I955+I948+I930+I916</f>
        <v>0</v>
      </c>
      <c r="D1313" s="290"/>
      <c r="L1313" s="59"/>
      <c r="M1313" s="32"/>
      <c r="N1313" s="157"/>
      <c r="P1313" s="188"/>
    </row>
    <row r="1314" spans="1:17">
      <c r="A1314" s="38"/>
      <c r="B1314" s="32" t="s">
        <v>165</v>
      </c>
      <c r="C1314" s="257">
        <f>J1309+J1302+J1293+J1282+J1272+J1262+J1252+J1242+J1232+J1222+J1212+J1202+J1191+J1180+J1170+J1159+J1151+J1136+J1127+J1118+J1109+J1097+J1088+J1076+J1065+J1054+J1043+J1030+J1017+J1002+J991+J980+J964+J955+J948+J930+J916</f>
        <v>0</v>
      </c>
      <c r="D1314" s="290"/>
    </row>
    <row r="1315" spans="1:17">
      <c r="A1315" s="38"/>
      <c r="B1315" s="32"/>
      <c r="C1315" s="38"/>
      <c r="D1315" s="38"/>
      <c r="E1315" s="38"/>
      <c r="F1315" s="38"/>
    </row>
    <row r="1316" spans="1:17">
      <c r="A1316" s="38"/>
      <c r="B1316" s="268" t="s">
        <v>626</v>
      </c>
      <c r="C1316" s="296">
        <f>F1309+D1302+D1293+E1282+F1272+F1262+F1252+F1242+F1232+F1222+E1212+D1202+D1191+E1180+F1170+F1159+F1151+F1136+D1127+D1118+E1109</f>
        <v>0</v>
      </c>
      <c r="D1316" s="38"/>
      <c r="E1316" s="38"/>
      <c r="F1316" s="38"/>
    </row>
    <row r="1317" spans="1:17" ht="45.6">
      <c r="A1317" s="38"/>
      <c r="B1317" s="295" t="s">
        <v>627</v>
      </c>
      <c r="C1317" s="297"/>
      <c r="D1317" s="38"/>
      <c r="E1317" s="38"/>
      <c r="F1317" s="38"/>
    </row>
    <row r="1318" spans="1:17" ht="45.6">
      <c r="A1318" s="38"/>
      <c r="B1318" s="268" t="s">
        <v>628</v>
      </c>
      <c r="C1318" s="296">
        <f>C1316-C1317</f>
        <v>0</v>
      </c>
      <c r="D1318" s="38"/>
      <c r="E1318" s="38"/>
      <c r="F1318" s="38"/>
    </row>
    <row r="1319" spans="1:17">
      <c r="A1319" s="38"/>
      <c r="B1319" s="32"/>
      <c r="C1319" s="38"/>
      <c r="D1319" s="38"/>
      <c r="E1319" s="38"/>
      <c r="F1319" s="38"/>
    </row>
    <row r="1320" spans="1:17">
      <c r="A1320" s="38"/>
      <c r="B1320" s="32"/>
      <c r="C1320" s="38"/>
      <c r="D1320" s="38"/>
      <c r="E1320" s="38"/>
      <c r="F1320" s="38"/>
    </row>
    <row r="1321" spans="1:17">
      <c r="A1321" s="38"/>
      <c r="B1321" s="32"/>
      <c r="C1321" s="38"/>
      <c r="D1321" s="38"/>
      <c r="E1321" s="38"/>
      <c r="F1321" s="38"/>
    </row>
    <row r="1322" spans="1:17">
      <c r="A1322" s="38"/>
      <c r="B1322" s="32"/>
      <c r="C1322" s="38"/>
      <c r="D1322" s="38"/>
      <c r="E1322" s="38"/>
      <c r="F1322" s="38"/>
    </row>
    <row r="1323" spans="1:17">
      <c r="A1323" s="1927" t="s">
        <v>40</v>
      </c>
      <c r="B1323" s="1927"/>
      <c r="C1323" s="60"/>
      <c r="D1323" s="1945" t="str">
        <f>'СВЕДЕНИЯ ЦС'!D67:G67</f>
        <v>Коппель С.А.</v>
      </c>
      <c r="E1323" s="1945"/>
      <c r="F1323" s="38"/>
      <c r="G1323" s="38"/>
      <c r="H1323" s="38"/>
      <c r="I1323" s="38"/>
      <c r="J1323" s="38"/>
    </row>
    <row r="1324" spans="1:17">
      <c r="A1324" s="38"/>
      <c r="B1324" s="61"/>
      <c r="C1324" s="254" t="s">
        <v>41</v>
      </c>
      <c r="D1324" s="2019" t="s">
        <v>12</v>
      </c>
      <c r="E1324" s="2019"/>
      <c r="F1324" s="38"/>
      <c r="G1324" s="38"/>
      <c r="H1324" s="38"/>
      <c r="I1324" s="38"/>
      <c r="J1324" s="38"/>
    </row>
    <row r="1325" spans="1:17" s="38" customFormat="1">
      <c r="A1325" s="1929"/>
      <c r="B1325" s="1929"/>
      <c r="C1325" s="62"/>
      <c r="D1325" s="26"/>
      <c r="E1325" s="575"/>
      <c r="L1325" s="193"/>
      <c r="O1325" s="41"/>
      <c r="P1325" s="41"/>
      <c r="Q1325" s="41"/>
    </row>
    <row r="1326" spans="1:17" s="38" customFormat="1">
      <c r="A1326" s="1929"/>
      <c r="B1326" s="1929"/>
      <c r="C1326" s="62"/>
      <c r="D1326" s="2047"/>
      <c r="E1326" s="2047"/>
      <c r="L1326" s="193"/>
      <c r="O1326" s="41"/>
      <c r="P1326" s="41"/>
      <c r="Q1326" s="41"/>
    </row>
    <row r="1327" spans="1:17" s="38" customFormat="1">
      <c r="A1327" s="41"/>
      <c r="B1327" s="64"/>
      <c r="C1327" s="26"/>
      <c r="D1327" s="2047"/>
      <c r="E1327" s="2047"/>
      <c r="L1327" s="193"/>
      <c r="O1327" s="41"/>
      <c r="P1327" s="41"/>
      <c r="Q1327" s="41"/>
    </row>
    <row r="1328" spans="1:17" s="38" customFormat="1">
      <c r="B1328" s="61"/>
      <c r="C1328" s="65"/>
      <c r="D1328" s="576"/>
      <c r="E1328" s="577"/>
      <c r="L1328" s="193"/>
      <c r="O1328" s="41"/>
      <c r="P1328" s="41"/>
      <c r="Q1328" s="41"/>
    </row>
    <row r="1329" spans="1:17" s="38" customFormat="1">
      <c r="A1329" s="1927" t="s">
        <v>42</v>
      </c>
      <c r="B1329" s="1927"/>
      <c r="C1329" s="68"/>
      <c r="D1329" s="1945" t="str">
        <f>'СВЕДЕНИЯ ЦС'!D73:G73</f>
        <v>Кондакова Е.В.</v>
      </c>
      <c r="E1329" s="1945"/>
      <c r="L1329" s="193"/>
      <c r="O1329" s="41"/>
      <c r="P1329" s="41"/>
      <c r="Q1329" s="41"/>
    </row>
    <row r="1330" spans="1:17" s="38" customFormat="1">
      <c r="B1330" s="61"/>
      <c r="C1330" s="254" t="s">
        <v>41</v>
      </c>
      <c r="D1330" s="2019" t="s">
        <v>12</v>
      </c>
      <c r="E1330" s="2019"/>
      <c r="L1330" s="193"/>
      <c r="O1330" s="41"/>
      <c r="P1330" s="41"/>
      <c r="Q1330" s="41"/>
    </row>
    <row r="1331" spans="1:17">
      <c r="A1331" s="38"/>
      <c r="B1331" s="32"/>
      <c r="C1331" s="38"/>
      <c r="D1331" s="38"/>
      <c r="E1331" s="38"/>
      <c r="F1331" s="38"/>
    </row>
  </sheetData>
  <mergeCells count="402">
    <mergeCell ref="A1326:B1326"/>
    <mergeCell ref="D1326:E1326"/>
    <mergeCell ref="D1327:E1327"/>
    <mergeCell ref="A1329:B1329"/>
    <mergeCell ref="D1329:E1329"/>
    <mergeCell ref="D1330:E1330"/>
    <mergeCell ref="A1305:F1305"/>
    <mergeCell ref="I1305:J1305"/>
    <mergeCell ref="A1323:B1323"/>
    <mergeCell ref="D1323:E1323"/>
    <mergeCell ref="D1324:E1324"/>
    <mergeCell ref="A1325:B1325"/>
    <mergeCell ref="A1284:J1284"/>
    <mergeCell ref="I1286:J1286"/>
    <mergeCell ref="A1295:J1295"/>
    <mergeCell ref="A1297:J1297"/>
    <mergeCell ref="I1298:J1298"/>
    <mergeCell ref="A1304:J1304"/>
    <mergeCell ref="A1264:J1264"/>
    <mergeCell ref="A1265:F1265"/>
    <mergeCell ref="I1265:J1265"/>
    <mergeCell ref="A1274:J1274"/>
    <mergeCell ref="A1275:E1275"/>
    <mergeCell ref="I1275:J1275"/>
    <mergeCell ref="A1244:J1244"/>
    <mergeCell ref="A1245:F1245"/>
    <mergeCell ref="I1245:J1245"/>
    <mergeCell ref="A1254:J1254"/>
    <mergeCell ref="A1255:F1255"/>
    <mergeCell ref="I1255:J1255"/>
    <mergeCell ref="A1224:J1224"/>
    <mergeCell ref="A1225:F1225"/>
    <mergeCell ref="I1225:J1225"/>
    <mergeCell ref="A1234:J1234"/>
    <mergeCell ref="A1235:F1235"/>
    <mergeCell ref="I1235:J1235"/>
    <mergeCell ref="I1195:J1195"/>
    <mergeCell ref="A1204:J1204"/>
    <mergeCell ref="A1205:E1205"/>
    <mergeCell ref="I1205:J1205"/>
    <mergeCell ref="A1214:J1214"/>
    <mergeCell ref="A1215:F1215"/>
    <mergeCell ref="I1215:J1215"/>
    <mergeCell ref="I1162:J1162"/>
    <mergeCell ref="A1172:J1172"/>
    <mergeCell ref="I1173:J1173"/>
    <mergeCell ref="A1182:J1182"/>
    <mergeCell ref="I1184:J1184"/>
    <mergeCell ref="A1193:J1193"/>
    <mergeCell ref="A1139:J1139"/>
    <mergeCell ref="A1141:J1141"/>
    <mergeCell ref="I1142:J1142"/>
    <mergeCell ref="A1153:J1153"/>
    <mergeCell ref="I1154:J1154"/>
    <mergeCell ref="A1161:J1161"/>
    <mergeCell ref="A1111:J1111"/>
    <mergeCell ref="I1112:J1112"/>
    <mergeCell ref="A1120:J1120"/>
    <mergeCell ref="I1121:J1121"/>
    <mergeCell ref="A1129:J1129"/>
    <mergeCell ref="A1130:F1130"/>
    <mergeCell ref="I1130:J1130"/>
    <mergeCell ref="I1082:J1082"/>
    <mergeCell ref="A1090:J1090"/>
    <mergeCell ref="I1091:J1091"/>
    <mergeCell ref="A1100:J1100"/>
    <mergeCell ref="A1102:J1102"/>
    <mergeCell ref="I1103:J1103"/>
    <mergeCell ref="A1056:J1056"/>
    <mergeCell ref="I1057:J1057"/>
    <mergeCell ref="A1067:J1067"/>
    <mergeCell ref="I1068:J1068"/>
    <mergeCell ref="A1079:J1079"/>
    <mergeCell ref="A1081:J1081"/>
    <mergeCell ref="I1022:J1022"/>
    <mergeCell ref="A1032:J1032"/>
    <mergeCell ref="A1034:J1034"/>
    <mergeCell ref="I1035:J1035"/>
    <mergeCell ref="A1045:J1045"/>
    <mergeCell ref="I1046:J1046"/>
    <mergeCell ref="A1013:A1014"/>
    <mergeCell ref="C1013:C1014"/>
    <mergeCell ref="D1013:D1014"/>
    <mergeCell ref="E1013:E1014"/>
    <mergeCell ref="A1019:J1019"/>
    <mergeCell ref="A1021:J1021"/>
    <mergeCell ref="A995:J995"/>
    <mergeCell ref="A996:E996"/>
    <mergeCell ref="I996:J996"/>
    <mergeCell ref="I1005:J1005"/>
    <mergeCell ref="A1010:A1011"/>
    <mergeCell ref="C1010:C1011"/>
    <mergeCell ref="D1010:D1011"/>
    <mergeCell ref="E1010:E1011"/>
    <mergeCell ref="L973:L978"/>
    <mergeCell ref="A975:A976"/>
    <mergeCell ref="A982:J982"/>
    <mergeCell ref="A984:J984"/>
    <mergeCell ref="I985:J985"/>
    <mergeCell ref="A993:J993"/>
    <mergeCell ref="A959:J959"/>
    <mergeCell ref="A960:E960"/>
    <mergeCell ref="I960:J960"/>
    <mergeCell ref="A966:J966"/>
    <mergeCell ref="A968:J968"/>
    <mergeCell ref="I969:J969"/>
    <mergeCell ref="A928:A929"/>
    <mergeCell ref="A932:J932"/>
    <mergeCell ref="I933:J933"/>
    <mergeCell ref="A950:J950"/>
    <mergeCell ref="I951:J951"/>
    <mergeCell ref="A957:J957"/>
    <mergeCell ref="A910:J910"/>
    <mergeCell ref="I911:J911"/>
    <mergeCell ref="A918:J918"/>
    <mergeCell ref="A920:J920"/>
    <mergeCell ref="I921:J921"/>
    <mergeCell ref="A925:A926"/>
    <mergeCell ref="A900:J900"/>
    <mergeCell ref="A903:A905"/>
    <mergeCell ref="B903:B905"/>
    <mergeCell ref="C903:C905"/>
    <mergeCell ref="D903:G903"/>
    <mergeCell ref="H903:H905"/>
    <mergeCell ref="I903:I905"/>
    <mergeCell ref="J903:J905"/>
    <mergeCell ref="D904:D905"/>
    <mergeCell ref="E904:G904"/>
    <mergeCell ref="A887:J887"/>
    <mergeCell ref="A889:J889"/>
    <mergeCell ref="A893:B893"/>
    <mergeCell ref="C893:J893"/>
    <mergeCell ref="A896:J896"/>
    <mergeCell ref="A898:J898"/>
    <mergeCell ref="A882:B882"/>
    <mergeCell ref="D882:E882"/>
    <mergeCell ref="D883:E883"/>
    <mergeCell ref="A885:B885"/>
    <mergeCell ref="D885:E885"/>
    <mergeCell ref="D886:E886"/>
    <mergeCell ref="A861:F861"/>
    <mergeCell ref="I861:J861"/>
    <mergeCell ref="A879:B879"/>
    <mergeCell ref="D879:E879"/>
    <mergeCell ref="D880:E880"/>
    <mergeCell ref="A881:B881"/>
    <mergeCell ref="A840:J840"/>
    <mergeCell ref="I842:J842"/>
    <mergeCell ref="A851:J851"/>
    <mergeCell ref="A853:J853"/>
    <mergeCell ref="I854:J854"/>
    <mergeCell ref="A860:J860"/>
    <mergeCell ref="A820:J820"/>
    <mergeCell ref="A821:F821"/>
    <mergeCell ref="I821:J821"/>
    <mergeCell ref="A830:J830"/>
    <mergeCell ref="A831:E831"/>
    <mergeCell ref="I831:J831"/>
    <mergeCell ref="A800:J800"/>
    <mergeCell ref="A801:F801"/>
    <mergeCell ref="I801:J801"/>
    <mergeCell ref="A810:J810"/>
    <mergeCell ref="A811:F811"/>
    <mergeCell ref="I811:J811"/>
    <mergeCell ref="A780:J780"/>
    <mergeCell ref="A781:F781"/>
    <mergeCell ref="I781:J781"/>
    <mergeCell ref="A790:J790"/>
    <mergeCell ref="A791:F791"/>
    <mergeCell ref="I791:J791"/>
    <mergeCell ref="I751:J751"/>
    <mergeCell ref="A760:J760"/>
    <mergeCell ref="A761:E761"/>
    <mergeCell ref="I761:J761"/>
    <mergeCell ref="A770:J770"/>
    <mergeCell ref="A771:F771"/>
    <mergeCell ref="I771:J771"/>
    <mergeCell ref="I718:J718"/>
    <mergeCell ref="A728:J728"/>
    <mergeCell ref="I729:J729"/>
    <mergeCell ref="A738:J738"/>
    <mergeCell ref="I740:J740"/>
    <mergeCell ref="A749:J749"/>
    <mergeCell ref="A695:J695"/>
    <mergeCell ref="A697:J697"/>
    <mergeCell ref="I698:J698"/>
    <mergeCell ref="A709:J709"/>
    <mergeCell ref="I710:J710"/>
    <mergeCell ref="A717:J717"/>
    <mergeCell ref="A667:J667"/>
    <mergeCell ref="I668:J668"/>
    <mergeCell ref="A676:J676"/>
    <mergeCell ref="I677:J677"/>
    <mergeCell ref="A685:J685"/>
    <mergeCell ref="A686:F686"/>
    <mergeCell ref="I686:J686"/>
    <mergeCell ref="I638:J638"/>
    <mergeCell ref="A646:J646"/>
    <mergeCell ref="I647:J647"/>
    <mergeCell ref="A656:J656"/>
    <mergeCell ref="A658:J658"/>
    <mergeCell ref="I659:J659"/>
    <mergeCell ref="A612:J612"/>
    <mergeCell ref="I613:J613"/>
    <mergeCell ref="A623:J623"/>
    <mergeCell ref="I624:J624"/>
    <mergeCell ref="A635:J635"/>
    <mergeCell ref="A637:J637"/>
    <mergeCell ref="I578:J578"/>
    <mergeCell ref="A588:J588"/>
    <mergeCell ref="A590:J590"/>
    <mergeCell ref="I591:J591"/>
    <mergeCell ref="A601:J601"/>
    <mergeCell ref="I602:J602"/>
    <mergeCell ref="A569:A570"/>
    <mergeCell ref="C569:C570"/>
    <mergeCell ref="D569:D570"/>
    <mergeCell ref="E569:E570"/>
    <mergeCell ref="A575:J575"/>
    <mergeCell ref="A577:J577"/>
    <mergeCell ref="A551:J551"/>
    <mergeCell ref="A552:E552"/>
    <mergeCell ref="I552:J552"/>
    <mergeCell ref="I561:J561"/>
    <mergeCell ref="A566:A567"/>
    <mergeCell ref="C566:C567"/>
    <mergeCell ref="D566:D567"/>
    <mergeCell ref="E566:E567"/>
    <mergeCell ref="L529:L534"/>
    <mergeCell ref="A531:A532"/>
    <mergeCell ref="A538:J538"/>
    <mergeCell ref="A540:J540"/>
    <mergeCell ref="I541:J541"/>
    <mergeCell ref="A549:J549"/>
    <mergeCell ref="A515:J515"/>
    <mergeCell ref="A516:E516"/>
    <mergeCell ref="I516:J516"/>
    <mergeCell ref="A522:J522"/>
    <mergeCell ref="A524:J524"/>
    <mergeCell ref="I525:J525"/>
    <mergeCell ref="A484:A485"/>
    <mergeCell ref="A488:J488"/>
    <mergeCell ref="I489:J489"/>
    <mergeCell ref="A506:J506"/>
    <mergeCell ref="I507:J507"/>
    <mergeCell ref="A513:J513"/>
    <mergeCell ref="A466:J466"/>
    <mergeCell ref="I467:J467"/>
    <mergeCell ref="A474:J474"/>
    <mergeCell ref="A476:J476"/>
    <mergeCell ref="I477:J477"/>
    <mergeCell ref="A481:A482"/>
    <mergeCell ref="A456:J456"/>
    <mergeCell ref="A459:A461"/>
    <mergeCell ref="B459:B461"/>
    <mergeCell ref="C459:C461"/>
    <mergeCell ref="D459:G459"/>
    <mergeCell ref="H459:H461"/>
    <mergeCell ref="I459:I461"/>
    <mergeCell ref="J459:J461"/>
    <mergeCell ref="D460:D461"/>
    <mergeCell ref="E460:G460"/>
    <mergeCell ref="A443:J443"/>
    <mergeCell ref="A445:J445"/>
    <mergeCell ref="A449:B449"/>
    <mergeCell ref="C449:J449"/>
    <mergeCell ref="A452:J452"/>
    <mergeCell ref="A454:J454"/>
    <mergeCell ref="A438:B438"/>
    <mergeCell ref="D438:E438"/>
    <mergeCell ref="D439:E439"/>
    <mergeCell ref="A441:B441"/>
    <mergeCell ref="D441:E441"/>
    <mergeCell ref="D442:E442"/>
    <mergeCell ref="A417:F417"/>
    <mergeCell ref="I417:J417"/>
    <mergeCell ref="A435:B435"/>
    <mergeCell ref="D435:E435"/>
    <mergeCell ref="D436:E436"/>
    <mergeCell ref="A437:B437"/>
    <mergeCell ref="A396:J396"/>
    <mergeCell ref="I398:J398"/>
    <mergeCell ref="A407:J407"/>
    <mergeCell ref="A409:J409"/>
    <mergeCell ref="I410:J410"/>
    <mergeCell ref="A416:J416"/>
    <mergeCell ref="A377:J377"/>
    <mergeCell ref="A378:F378"/>
    <mergeCell ref="I378:J378"/>
    <mergeCell ref="A386:J386"/>
    <mergeCell ref="A387:E387"/>
    <mergeCell ref="I387:J387"/>
    <mergeCell ref="A357:J357"/>
    <mergeCell ref="A358:F358"/>
    <mergeCell ref="I358:J358"/>
    <mergeCell ref="A367:J367"/>
    <mergeCell ref="A368:F368"/>
    <mergeCell ref="I368:J368"/>
    <mergeCell ref="A338:J338"/>
    <mergeCell ref="A339:F339"/>
    <mergeCell ref="I339:J339"/>
    <mergeCell ref="A347:J347"/>
    <mergeCell ref="A348:F348"/>
    <mergeCell ref="I348:J348"/>
    <mergeCell ref="I309:J309"/>
    <mergeCell ref="A318:J318"/>
    <mergeCell ref="A319:E319"/>
    <mergeCell ref="I319:J319"/>
    <mergeCell ref="A328:J328"/>
    <mergeCell ref="A329:F329"/>
    <mergeCell ref="I329:J329"/>
    <mergeCell ref="I276:J276"/>
    <mergeCell ref="A286:J286"/>
    <mergeCell ref="I287:J287"/>
    <mergeCell ref="A296:J296"/>
    <mergeCell ref="I298:J298"/>
    <mergeCell ref="A307:J307"/>
    <mergeCell ref="A253:J253"/>
    <mergeCell ref="A255:J255"/>
    <mergeCell ref="I256:J256"/>
    <mergeCell ref="A267:J267"/>
    <mergeCell ref="I268:J268"/>
    <mergeCell ref="A275:J275"/>
    <mergeCell ref="A225:J225"/>
    <mergeCell ref="I226:J226"/>
    <mergeCell ref="A234:J234"/>
    <mergeCell ref="I235:J235"/>
    <mergeCell ref="A243:J243"/>
    <mergeCell ref="A244:F244"/>
    <mergeCell ref="I244:J244"/>
    <mergeCell ref="I196:J196"/>
    <mergeCell ref="A204:J204"/>
    <mergeCell ref="I205:J205"/>
    <mergeCell ref="A214:J214"/>
    <mergeCell ref="A216:J216"/>
    <mergeCell ref="I217:J217"/>
    <mergeCell ref="A170:J170"/>
    <mergeCell ref="I171:J171"/>
    <mergeCell ref="A181:J181"/>
    <mergeCell ref="I182:J182"/>
    <mergeCell ref="A193:J193"/>
    <mergeCell ref="A195:J195"/>
    <mergeCell ref="I136:J136"/>
    <mergeCell ref="A146:J146"/>
    <mergeCell ref="A148:J148"/>
    <mergeCell ref="I149:J149"/>
    <mergeCell ref="A159:J159"/>
    <mergeCell ref="I160:J160"/>
    <mergeCell ref="A127:A128"/>
    <mergeCell ref="C127:C128"/>
    <mergeCell ref="D127:D128"/>
    <mergeCell ref="E127:E128"/>
    <mergeCell ref="A133:J133"/>
    <mergeCell ref="A135:J135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T1335"/>
  <sheetViews>
    <sheetView zoomScale="70" zoomScaleNormal="70" workbookViewId="0">
      <selection activeCell="D1320" sqref="D1320:E1320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5.55468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1" width="21.88671875" style="150" customWidth="1"/>
    <col min="12" max="12" width="19.88671875" style="149" customWidth="1"/>
    <col min="13" max="13" width="21.332031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>
      <c r="A1" s="1987" t="str">
        <f>'130РПл'!A1:J1</f>
        <v>Муниципальное бюджетное общеобразовательное учреждение "Кингисеппская средняя общеобразовательная школа № 4"</v>
      </c>
      <c r="B1" s="1987"/>
      <c r="C1" s="1987"/>
      <c r="D1" s="1987"/>
      <c r="E1" s="1987"/>
      <c r="F1" s="1987"/>
      <c r="G1" s="1987"/>
      <c r="H1" s="1987"/>
      <c r="I1" s="1987"/>
      <c r="J1" s="1987"/>
      <c r="K1" s="198"/>
    </row>
    <row r="3" spans="1:11">
      <c r="A3" s="1959" t="s">
        <v>130</v>
      </c>
      <c r="B3" s="1959"/>
      <c r="C3" s="1959"/>
      <c r="D3" s="1959"/>
      <c r="E3" s="1959"/>
      <c r="F3" s="1959"/>
      <c r="G3" s="1959"/>
      <c r="H3" s="1959"/>
      <c r="I3" s="1959"/>
      <c r="J3" s="1959"/>
      <c r="K3" s="199"/>
    </row>
    <row r="5" spans="1:11">
      <c r="A5" s="193"/>
      <c r="B5" s="193"/>
      <c r="C5" s="193"/>
      <c r="D5" s="193"/>
      <c r="E5" s="193"/>
      <c r="F5" s="193"/>
      <c r="G5" s="151" t="s">
        <v>161</v>
      </c>
      <c r="H5" s="16"/>
      <c r="I5" s="152"/>
      <c r="J5" s="16"/>
      <c r="K5" s="200"/>
    </row>
    <row r="6" spans="1:11">
      <c r="B6" s="38"/>
    </row>
    <row r="7" spans="1:11" ht="23.25" customHeight="1">
      <c r="A7" s="1988" t="s">
        <v>148</v>
      </c>
      <c r="B7" s="1988"/>
      <c r="C7" s="1989" t="s">
        <v>549</v>
      </c>
      <c r="D7" s="1990"/>
      <c r="E7" s="1990"/>
      <c r="F7" s="1990"/>
      <c r="G7" s="1990"/>
      <c r="H7" s="1990"/>
      <c r="I7" s="1990"/>
      <c r="J7" s="1991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54" customHeight="1">
      <c r="A10" s="1992" t="s">
        <v>610</v>
      </c>
      <c r="B10" s="1992"/>
      <c r="C10" s="1992"/>
      <c r="D10" s="1992"/>
      <c r="E10" s="1992"/>
      <c r="F10" s="1992"/>
      <c r="G10" s="1992"/>
      <c r="H10" s="1992"/>
      <c r="I10" s="1992"/>
      <c r="J10" s="1992"/>
    </row>
    <row r="11" spans="1:1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>
      <c r="A12" s="1993" t="s">
        <v>622</v>
      </c>
      <c r="B12" s="1993"/>
      <c r="C12" s="1993"/>
      <c r="D12" s="1993"/>
      <c r="E12" s="1993"/>
      <c r="F12" s="1993"/>
      <c r="G12" s="1993"/>
      <c r="H12" s="1993"/>
      <c r="I12" s="1993"/>
      <c r="J12" s="1993"/>
      <c r="K12" s="205"/>
    </row>
    <row r="13" spans="1:1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>
      <c r="A14" s="1995" t="s">
        <v>493</v>
      </c>
      <c r="B14" s="1995"/>
      <c r="C14" s="1995"/>
      <c r="D14" s="1995"/>
      <c r="E14" s="1995"/>
      <c r="F14" s="1995"/>
      <c r="G14" s="1995"/>
      <c r="H14" s="1995"/>
      <c r="I14" s="1995"/>
      <c r="J14" s="1995"/>
      <c r="K14" s="207"/>
    </row>
    <row r="15" spans="1:1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>
      <c r="A17" s="1996" t="s">
        <v>77</v>
      </c>
      <c r="B17" s="1996" t="s">
        <v>75</v>
      </c>
      <c r="C17" s="1996" t="s">
        <v>76</v>
      </c>
      <c r="D17" s="1997" t="s">
        <v>69</v>
      </c>
      <c r="E17" s="1998"/>
      <c r="F17" s="1998"/>
      <c r="G17" s="1999"/>
      <c r="H17" s="2000" t="s">
        <v>70</v>
      </c>
      <c r="I17" s="2000" t="s">
        <v>78</v>
      </c>
      <c r="J17" s="2003" t="s">
        <v>541</v>
      </c>
      <c r="K17" s="39"/>
    </row>
    <row r="18" spans="1:17">
      <c r="A18" s="1980"/>
      <c r="B18" s="1980"/>
      <c r="C18" s="1980"/>
      <c r="D18" s="1996" t="s">
        <v>20</v>
      </c>
      <c r="E18" s="1997" t="s">
        <v>2</v>
      </c>
      <c r="F18" s="1998"/>
      <c r="G18" s="1999"/>
      <c r="H18" s="2001"/>
      <c r="I18" s="2001"/>
      <c r="J18" s="2003"/>
      <c r="K18" s="42"/>
    </row>
    <row r="19" spans="1:17" ht="68.400000000000006">
      <c r="A19" s="1981"/>
      <c r="B19" s="1981"/>
      <c r="C19" s="1981"/>
      <c r="D19" s="1981"/>
      <c r="E19" s="260" t="s">
        <v>71</v>
      </c>
      <c r="F19" s="260" t="s">
        <v>79</v>
      </c>
      <c r="G19" s="260" t="s">
        <v>72</v>
      </c>
      <c r="H19" s="2002"/>
      <c r="I19" s="2002"/>
      <c r="J19" s="2003"/>
      <c r="K19" s="273"/>
    </row>
    <row r="20" spans="1:17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273"/>
    </row>
    <row r="21" spans="1:17">
      <c r="A21" s="260" t="s">
        <v>142</v>
      </c>
      <c r="B21" s="31"/>
      <c r="C21" s="258"/>
      <c r="D21" s="258">
        <f>F21+G21+E21</f>
        <v>0</v>
      </c>
      <c r="E21" s="258"/>
      <c r="F21" s="258"/>
      <c r="G21" s="258">
        <f>ROUND((J21-K21)/12,2)</f>
        <v>0</v>
      </c>
      <c r="H21" s="258">
        <v>0</v>
      </c>
      <c r="I21" s="258"/>
      <c r="J21" s="21"/>
      <c r="K21" s="278">
        <f>ROUND((E21+F21)*12,2)</f>
        <v>0</v>
      </c>
      <c r="M21" s="157"/>
      <c r="N21" s="274"/>
      <c r="O21" s="280"/>
    </row>
    <row r="22" spans="1:17" s="160" customFormat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>
      <c r="K23" s="196"/>
    </row>
    <row r="24" spans="1:17">
      <c r="A24" s="1994" t="s">
        <v>497</v>
      </c>
      <c r="B24" s="1994"/>
      <c r="C24" s="1994"/>
      <c r="D24" s="1994"/>
      <c r="E24" s="1994"/>
      <c r="F24" s="1994"/>
      <c r="G24" s="1994"/>
      <c r="H24" s="1994"/>
      <c r="I24" s="1994"/>
      <c r="J24" s="1994"/>
      <c r="K24" s="197"/>
    </row>
    <row r="25" spans="1:17">
      <c r="A25" s="267"/>
      <c r="B25" s="267"/>
      <c r="C25" s="267"/>
      <c r="D25" s="267"/>
      <c r="E25" s="267"/>
      <c r="F25" s="267"/>
      <c r="G25" s="267"/>
      <c r="H25" s="267"/>
      <c r="I25" s="1986" t="s">
        <v>545</v>
      </c>
      <c r="J25" s="1986"/>
    </row>
    <row r="26" spans="1:17" ht="54">
      <c r="A26" s="35" t="s">
        <v>77</v>
      </c>
      <c r="B26" s="35" t="s">
        <v>67</v>
      </c>
      <c r="C26" s="260" t="s">
        <v>505</v>
      </c>
      <c r="D26" s="260" t="s">
        <v>506</v>
      </c>
      <c r="E26" s="260" t="s">
        <v>507</v>
      </c>
      <c r="G26" s="267"/>
      <c r="H26" s="267"/>
      <c r="I26" s="215" t="s">
        <v>186</v>
      </c>
      <c r="J26" s="215" t="s">
        <v>546</v>
      </c>
      <c r="K26" s="202"/>
    </row>
    <row r="27" spans="1:17">
      <c r="A27" s="173">
        <v>1</v>
      </c>
      <c r="B27" s="173">
        <v>2</v>
      </c>
      <c r="C27" s="195">
        <v>3</v>
      </c>
      <c r="D27" s="195">
        <v>4</v>
      </c>
      <c r="E27" s="195">
        <v>5</v>
      </c>
      <c r="G27" s="267"/>
      <c r="H27" s="267"/>
      <c r="I27" s="216"/>
      <c r="J27" s="215"/>
    </row>
    <row r="28" spans="1:17" ht="136.80000000000001">
      <c r="A28" s="166">
        <v>1</v>
      </c>
      <c r="B28" s="172" t="s">
        <v>496</v>
      </c>
      <c r="C28" s="258"/>
      <c r="D28" s="159">
        <v>12</v>
      </c>
      <c r="E28" s="167"/>
      <c r="G28" s="168"/>
      <c r="H28" s="169"/>
      <c r="I28" s="220"/>
      <c r="J28" s="220"/>
    </row>
    <row r="29" spans="1:17">
      <c r="A29" s="166">
        <v>2</v>
      </c>
      <c r="B29" s="172" t="s">
        <v>533</v>
      </c>
      <c r="C29" s="258"/>
      <c r="D29" s="159"/>
      <c r="E29" s="167"/>
      <c r="G29" s="168"/>
      <c r="H29" s="169"/>
      <c r="I29" s="220"/>
      <c r="J29" s="220"/>
    </row>
    <row r="30" spans="1:17">
      <c r="A30" s="229"/>
      <c r="B30" s="227" t="s">
        <v>73</v>
      </c>
      <c r="C30" s="230"/>
      <c r="D30" s="231"/>
      <c r="E30" s="228">
        <f>E29+E28</f>
        <v>0</v>
      </c>
      <c r="G30" s="267"/>
      <c r="H30" s="267"/>
      <c r="I30" s="217">
        <f>SUM(I28:I29)</f>
        <v>0</v>
      </c>
      <c r="J30" s="217">
        <f>SUM(J28:J29)</f>
        <v>0</v>
      </c>
    </row>
    <row r="32" spans="1:17">
      <c r="A32" s="1993" t="s">
        <v>621</v>
      </c>
      <c r="B32" s="1993"/>
      <c r="C32" s="1993"/>
      <c r="D32" s="1993"/>
      <c r="E32" s="1993"/>
      <c r="F32" s="1993"/>
      <c r="G32" s="1993"/>
      <c r="H32" s="1993"/>
      <c r="I32" s="1993"/>
      <c r="J32" s="1993"/>
    </row>
    <row r="33" spans="1:17">
      <c r="A33" s="193"/>
      <c r="B33" s="193"/>
      <c r="C33" s="193"/>
      <c r="D33" s="193"/>
      <c r="E33" s="193"/>
      <c r="F33" s="193"/>
      <c r="G33" s="193"/>
      <c r="H33" s="193"/>
      <c r="I33" s="193"/>
      <c r="J33" s="193"/>
    </row>
    <row r="34" spans="1:17">
      <c r="A34" s="2009" t="s">
        <v>494</v>
      </c>
      <c r="B34" s="2009"/>
      <c r="C34" s="2009"/>
      <c r="D34" s="2009"/>
      <c r="E34" s="2009"/>
      <c r="F34" s="2009"/>
      <c r="G34" s="2009"/>
      <c r="H34" s="2009"/>
      <c r="I34" s="2009"/>
      <c r="J34" s="2009"/>
      <c r="K34" s="207"/>
    </row>
    <row r="35" spans="1:17">
      <c r="A35" s="256"/>
      <c r="B35" s="45"/>
      <c r="C35" s="256"/>
      <c r="D35" s="256"/>
      <c r="E35" s="256"/>
      <c r="F35" s="256"/>
      <c r="I35" s="1986" t="s">
        <v>545</v>
      </c>
      <c r="J35" s="1986"/>
      <c r="K35" s="193"/>
    </row>
    <row r="36" spans="1:17" ht="68.400000000000006">
      <c r="A36" s="260" t="s">
        <v>77</v>
      </c>
      <c r="B36" s="260" t="s">
        <v>67</v>
      </c>
      <c r="C36" s="260" t="s">
        <v>93</v>
      </c>
      <c r="D36" s="260" t="s">
        <v>91</v>
      </c>
      <c r="E36" s="260" t="s">
        <v>92</v>
      </c>
      <c r="F36" s="260" t="s">
        <v>133</v>
      </c>
      <c r="I36" s="215" t="s">
        <v>186</v>
      </c>
      <c r="J36" s="215" t="s">
        <v>546</v>
      </c>
      <c r="K36" s="204"/>
      <c r="O36" s="188"/>
    </row>
    <row r="37" spans="1:17">
      <c r="A37" s="195">
        <v>1</v>
      </c>
      <c r="B37" s="195">
        <v>2</v>
      </c>
      <c r="C37" s="195">
        <v>3</v>
      </c>
      <c r="D37" s="195">
        <v>4</v>
      </c>
      <c r="E37" s="195">
        <v>5</v>
      </c>
      <c r="F37" s="195">
        <v>6</v>
      </c>
      <c r="G37" s="160"/>
      <c r="H37" s="160"/>
      <c r="I37" s="218"/>
      <c r="J37" s="218"/>
      <c r="O37" s="188"/>
    </row>
    <row r="38" spans="1:17" ht="68.400000000000006">
      <c r="A38" s="260">
        <v>1</v>
      </c>
      <c r="B38" s="31" t="s">
        <v>81</v>
      </c>
      <c r="C38" s="260" t="s">
        <v>74</v>
      </c>
      <c r="D38" s="260" t="s">
        <v>74</v>
      </c>
      <c r="E38" s="260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>
      <c r="A39" s="2008" t="s">
        <v>82</v>
      </c>
      <c r="B39" s="31" t="s">
        <v>2</v>
      </c>
      <c r="C39" s="260"/>
      <c r="D39" s="260"/>
      <c r="E39" s="260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>
      <c r="A40" s="2008"/>
      <c r="B40" s="31" t="s">
        <v>83</v>
      </c>
      <c r="C40" s="260" t="e">
        <f>F40/E40/D40</f>
        <v>#DIV/0!</v>
      </c>
      <c r="D40" s="260"/>
      <c r="E40" s="260"/>
      <c r="F40" s="21"/>
      <c r="I40" s="225"/>
      <c r="J40" s="225"/>
      <c r="O40" s="188"/>
    </row>
    <row r="41" spans="1:17" ht="68.400000000000006">
      <c r="A41" s="260">
        <v>2</v>
      </c>
      <c r="B41" s="31" t="s">
        <v>87</v>
      </c>
      <c r="C41" s="260" t="s">
        <v>74</v>
      </c>
      <c r="D41" s="260" t="s">
        <v>74</v>
      </c>
      <c r="E41" s="260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>
      <c r="A42" s="2008" t="s">
        <v>88</v>
      </c>
      <c r="B42" s="31" t="s">
        <v>2</v>
      </c>
      <c r="C42" s="260"/>
      <c r="D42" s="260"/>
      <c r="E42" s="260"/>
      <c r="F42" s="21"/>
      <c r="I42" s="219"/>
      <c r="J42" s="219"/>
      <c r="O42" s="188"/>
    </row>
    <row r="43" spans="1:17" ht="68.400000000000006">
      <c r="A43" s="2008"/>
      <c r="B43" s="31" t="s">
        <v>83</v>
      </c>
      <c r="C43" s="260" t="e">
        <f t="shared" ref="C43" si="0">F43/E43/D43</f>
        <v>#DIV/0!</v>
      </c>
      <c r="D43" s="260"/>
      <c r="E43" s="260"/>
      <c r="F43" s="21"/>
      <c r="I43" s="225"/>
      <c r="J43" s="225"/>
      <c r="O43" s="188"/>
    </row>
    <row r="44" spans="1:17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>
      <c r="A45" s="38"/>
      <c r="B45" s="32"/>
      <c r="C45" s="38"/>
      <c r="D45" s="38"/>
      <c r="E45" s="38"/>
      <c r="F45" s="38"/>
      <c r="G45" s="203"/>
      <c r="O45" s="188"/>
    </row>
    <row r="46" spans="1:17">
      <c r="A46" s="2009" t="s">
        <v>491</v>
      </c>
      <c r="B46" s="2009"/>
      <c r="C46" s="2009"/>
      <c r="D46" s="2009"/>
      <c r="E46" s="2009"/>
      <c r="F46" s="2009"/>
      <c r="G46" s="2009"/>
      <c r="H46" s="2009"/>
      <c r="I46" s="2009"/>
      <c r="J46" s="2009"/>
      <c r="O46" s="188"/>
    </row>
    <row r="47" spans="1:17">
      <c r="A47" s="256"/>
      <c r="B47" s="45"/>
      <c r="C47" s="256"/>
      <c r="D47" s="256"/>
      <c r="E47" s="256"/>
      <c r="F47" s="256"/>
      <c r="I47" s="1986" t="s">
        <v>545</v>
      </c>
      <c r="J47" s="1986"/>
      <c r="O47" s="188"/>
    </row>
    <row r="48" spans="1:17" ht="68.400000000000006">
      <c r="A48" s="260" t="s">
        <v>77</v>
      </c>
      <c r="B48" s="260" t="s">
        <v>67</v>
      </c>
      <c r="C48" s="260" t="s">
        <v>536</v>
      </c>
      <c r="D48" s="260" t="s">
        <v>91</v>
      </c>
      <c r="E48" s="260" t="s">
        <v>92</v>
      </c>
      <c r="F48" s="260" t="s">
        <v>133</v>
      </c>
      <c r="I48" s="215" t="s">
        <v>186</v>
      </c>
      <c r="J48" s="215" t="s">
        <v>546</v>
      </c>
      <c r="K48" s="204"/>
      <c r="O48" s="188"/>
    </row>
    <row r="49" spans="1:17">
      <c r="A49" s="194">
        <v>1</v>
      </c>
      <c r="B49" s="194">
        <v>2</v>
      </c>
      <c r="C49" s="194">
        <v>3</v>
      </c>
      <c r="D49" s="194">
        <v>4</v>
      </c>
      <c r="E49" s="194">
        <v>5</v>
      </c>
      <c r="F49" s="194">
        <v>6</v>
      </c>
      <c r="G49" s="25"/>
      <c r="H49" s="25"/>
      <c r="I49" s="218"/>
      <c r="J49" s="218"/>
      <c r="O49" s="188"/>
    </row>
    <row r="50" spans="1:17" ht="68.400000000000006">
      <c r="A50" s="260">
        <v>1</v>
      </c>
      <c r="B50" s="31" t="s">
        <v>81</v>
      </c>
      <c r="C50" s="260" t="s">
        <v>74</v>
      </c>
      <c r="D50" s="260" t="s">
        <v>74</v>
      </c>
      <c r="E50" s="260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>
      <c r="A51" s="260"/>
      <c r="B51" s="31" t="s">
        <v>2</v>
      </c>
      <c r="C51" s="260"/>
      <c r="D51" s="260"/>
      <c r="E51" s="260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>
      <c r="A52" s="260" t="s">
        <v>82</v>
      </c>
      <c r="B52" s="31" t="s">
        <v>85</v>
      </c>
      <c r="C52" s="260" t="e">
        <f t="shared" ref="C52:C53" si="1">F52/E52/D52</f>
        <v>#DIV/0!</v>
      </c>
      <c r="D52" s="260"/>
      <c r="E52" s="260"/>
      <c r="F52" s="21"/>
      <c r="I52" s="225"/>
      <c r="J52" s="225"/>
      <c r="O52" s="188"/>
    </row>
    <row r="53" spans="1:17" ht="45.6">
      <c r="A53" s="260" t="s">
        <v>84</v>
      </c>
      <c r="B53" s="31" t="s">
        <v>86</v>
      </c>
      <c r="C53" s="260" t="e">
        <f t="shared" si="1"/>
        <v>#DIV/0!</v>
      </c>
      <c r="D53" s="260"/>
      <c r="E53" s="260"/>
      <c r="F53" s="21"/>
      <c r="I53" s="225"/>
      <c r="J53" s="225"/>
      <c r="O53" s="188"/>
    </row>
    <row r="54" spans="1:17">
      <c r="A54" s="260"/>
      <c r="B54" s="31"/>
      <c r="C54" s="260"/>
      <c r="D54" s="260"/>
      <c r="E54" s="260"/>
      <c r="F54" s="21"/>
      <c r="I54" s="225"/>
      <c r="J54" s="225"/>
      <c r="O54" s="188"/>
    </row>
    <row r="55" spans="1:17">
      <c r="A55" s="260"/>
      <c r="B55" s="31"/>
      <c r="C55" s="260"/>
      <c r="D55" s="260"/>
      <c r="E55" s="260"/>
      <c r="F55" s="21"/>
      <c r="I55" s="225"/>
      <c r="J55" s="225"/>
      <c r="O55" s="188"/>
    </row>
    <row r="56" spans="1:17" ht="68.400000000000006">
      <c r="A56" s="260">
        <v>2</v>
      </c>
      <c r="B56" s="31" t="s">
        <v>87</v>
      </c>
      <c r="C56" s="260" t="s">
        <v>74</v>
      </c>
      <c r="D56" s="260" t="s">
        <v>74</v>
      </c>
      <c r="E56" s="260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>
      <c r="A57" s="260"/>
      <c r="B57" s="31" t="s">
        <v>2</v>
      </c>
      <c r="C57" s="260"/>
      <c r="D57" s="260"/>
      <c r="E57" s="260"/>
      <c r="F57" s="21"/>
      <c r="I57" s="219"/>
      <c r="J57" s="219"/>
      <c r="O57" s="188"/>
    </row>
    <row r="58" spans="1:17" ht="45.6">
      <c r="A58" s="260" t="s">
        <v>88</v>
      </c>
      <c r="B58" s="31" t="s">
        <v>85</v>
      </c>
      <c r="C58" s="260" t="e">
        <f t="shared" ref="C58:C59" si="2">F58/E58/D58</f>
        <v>#DIV/0!</v>
      </c>
      <c r="D58" s="260"/>
      <c r="E58" s="260"/>
      <c r="F58" s="21"/>
      <c r="I58" s="225"/>
      <c r="J58" s="225"/>
      <c r="O58" s="188"/>
    </row>
    <row r="59" spans="1:17" ht="45.6">
      <c r="A59" s="260" t="s">
        <v>89</v>
      </c>
      <c r="B59" s="31" t="s">
        <v>86</v>
      </c>
      <c r="C59" s="260" t="e">
        <f t="shared" si="2"/>
        <v>#DIV/0!</v>
      </c>
      <c r="D59" s="260"/>
      <c r="E59" s="260"/>
      <c r="F59" s="21"/>
      <c r="I59" s="225"/>
      <c r="J59" s="225"/>
      <c r="O59" s="188"/>
    </row>
    <row r="60" spans="1:17">
      <c r="A60" s="260"/>
      <c r="B60" s="31"/>
      <c r="C60" s="260"/>
      <c r="D60" s="260"/>
      <c r="E60" s="260"/>
      <c r="F60" s="21"/>
      <c r="I60" s="225"/>
      <c r="J60" s="225"/>
      <c r="O60" s="188"/>
    </row>
    <row r="61" spans="1:17">
      <c r="A61" s="260"/>
      <c r="B61" s="31"/>
      <c r="C61" s="260"/>
      <c r="D61" s="260"/>
      <c r="E61" s="260"/>
      <c r="F61" s="21"/>
      <c r="I61" s="225"/>
      <c r="J61" s="225"/>
      <c r="O61" s="188"/>
    </row>
    <row r="62" spans="1:17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>
      <c r="A63" s="38"/>
      <c r="B63" s="32"/>
      <c r="C63" s="38"/>
      <c r="D63" s="38"/>
      <c r="E63" s="38"/>
      <c r="F63" s="38"/>
      <c r="O63" s="188"/>
    </row>
    <row r="64" spans="1:17">
      <c r="A64" s="2009" t="s">
        <v>492</v>
      </c>
      <c r="B64" s="2009"/>
      <c r="C64" s="2009"/>
      <c r="D64" s="2009"/>
      <c r="E64" s="2009"/>
      <c r="F64" s="2009"/>
      <c r="G64" s="2009"/>
      <c r="H64" s="2009"/>
      <c r="I64" s="2009"/>
      <c r="J64" s="2009"/>
      <c r="O64" s="188"/>
    </row>
    <row r="65" spans="1:17">
      <c r="A65" s="256"/>
      <c r="B65" s="45"/>
      <c r="C65" s="256"/>
      <c r="D65" s="256"/>
      <c r="E65" s="256"/>
      <c r="F65" s="256"/>
      <c r="I65" s="1986" t="s">
        <v>545</v>
      </c>
      <c r="J65" s="1986"/>
      <c r="O65" s="188"/>
    </row>
    <row r="66" spans="1:17" ht="91.2">
      <c r="A66" s="260" t="s">
        <v>77</v>
      </c>
      <c r="B66" s="260" t="s">
        <v>67</v>
      </c>
      <c r="C66" s="260" t="s">
        <v>96</v>
      </c>
      <c r="D66" s="260" t="s">
        <v>94</v>
      </c>
      <c r="E66" s="260" t="s">
        <v>97</v>
      </c>
      <c r="F66" s="260" t="s">
        <v>95</v>
      </c>
      <c r="I66" s="215" t="s">
        <v>186</v>
      </c>
      <c r="J66" s="215" t="s">
        <v>546</v>
      </c>
      <c r="K66" s="204"/>
      <c r="O66" s="188"/>
    </row>
    <row r="67" spans="1:17">
      <c r="A67" s="195">
        <v>1</v>
      </c>
      <c r="B67" s="195">
        <v>2</v>
      </c>
      <c r="C67" s="195">
        <v>3</v>
      </c>
      <c r="D67" s="195">
        <v>4</v>
      </c>
      <c r="E67" s="195">
        <v>5</v>
      </c>
      <c r="F67" s="195">
        <v>6</v>
      </c>
      <c r="G67" s="160"/>
      <c r="H67" s="160"/>
      <c r="I67" s="218"/>
      <c r="J67" s="218"/>
      <c r="O67" s="188"/>
    </row>
    <row r="68" spans="1:17">
      <c r="A68" s="260">
        <v>1</v>
      </c>
      <c r="B68" s="31" t="s">
        <v>98</v>
      </c>
      <c r="C68" s="260"/>
      <c r="D68" s="260"/>
      <c r="E68" s="260">
        <v>50</v>
      </c>
      <c r="F68" s="21">
        <f>E68*D68*C68</f>
        <v>0</v>
      </c>
      <c r="I68" s="220"/>
      <c r="J68" s="220"/>
      <c r="O68" s="188"/>
    </row>
    <row r="69" spans="1:17" s="160" customFormat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>
      <c r="O70" s="188"/>
    </row>
    <row r="71" spans="1:17" ht="60" customHeight="1">
      <c r="A71" s="2010" t="s">
        <v>620</v>
      </c>
      <c r="B71" s="2010"/>
      <c r="C71" s="2010"/>
      <c r="D71" s="2010"/>
      <c r="E71" s="2010"/>
      <c r="F71" s="2010"/>
      <c r="G71" s="2010"/>
      <c r="H71" s="2010"/>
      <c r="I71" s="2010"/>
      <c r="J71" s="2010"/>
      <c r="O71" s="188"/>
    </row>
    <row r="72" spans="1:17">
      <c r="A72" s="263"/>
      <c r="B72" s="263"/>
      <c r="C72" s="263"/>
      <c r="D72" s="263"/>
      <c r="E72" s="263"/>
      <c r="F72" s="263"/>
      <c r="G72" s="263"/>
      <c r="H72" s="263"/>
      <c r="I72" s="263"/>
      <c r="J72" s="263"/>
    </row>
    <row r="73" spans="1:17">
      <c r="A73" s="2004" t="s">
        <v>491</v>
      </c>
      <c r="B73" s="2004"/>
      <c r="C73" s="2004"/>
      <c r="D73" s="2004"/>
      <c r="E73" s="2004"/>
      <c r="F73" s="2004"/>
      <c r="G73" s="2004"/>
      <c r="H73" s="2004"/>
      <c r="I73" s="2004"/>
      <c r="J73" s="2004"/>
      <c r="K73" s="206"/>
    </row>
    <row r="74" spans="1:17">
      <c r="A74" s="2012"/>
      <c r="B74" s="2012"/>
      <c r="C74" s="2012"/>
      <c r="D74" s="2012"/>
      <c r="E74" s="2012"/>
      <c r="F74" s="38"/>
      <c r="I74" s="1986" t="s">
        <v>545</v>
      </c>
      <c r="J74" s="1986"/>
      <c r="K74" s="263"/>
    </row>
    <row r="75" spans="1:17" ht="54">
      <c r="A75" s="260" t="s">
        <v>68</v>
      </c>
      <c r="B75" s="260" t="s">
        <v>67</v>
      </c>
      <c r="C75" s="260" t="s">
        <v>80</v>
      </c>
      <c r="D75" s="260" t="s">
        <v>128</v>
      </c>
      <c r="E75" s="260" t="s">
        <v>129</v>
      </c>
      <c r="I75" s="215" t="s">
        <v>186</v>
      </c>
      <c r="J75" s="215" t="s">
        <v>546</v>
      </c>
      <c r="K75" s="163"/>
    </row>
    <row r="76" spans="1:17">
      <c r="A76" s="195">
        <v>1</v>
      </c>
      <c r="B76" s="195">
        <v>2</v>
      </c>
      <c r="C76" s="195">
        <v>3</v>
      </c>
      <c r="D76" s="195">
        <v>4</v>
      </c>
      <c r="E76" s="195">
        <v>5</v>
      </c>
      <c r="F76" s="160"/>
      <c r="G76" s="160"/>
      <c r="H76" s="160"/>
      <c r="I76" s="218"/>
      <c r="J76" s="218"/>
    </row>
    <row r="77" spans="1:17" ht="114">
      <c r="A77" s="260">
        <v>1</v>
      </c>
      <c r="B77" s="31" t="s">
        <v>163</v>
      </c>
      <c r="C77" s="260"/>
      <c r="D77" s="258" t="e">
        <f>E77/C77</f>
        <v>#DIV/0!</v>
      </c>
      <c r="E77" s="258"/>
      <c r="I77" s="220"/>
      <c r="J77" s="220"/>
    </row>
    <row r="78" spans="1:17" s="160" customFormat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80" spans="1:17" ht="48.75" customHeight="1">
      <c r="A80" s="2010" t="s">
        <v>619</v>
      </c>
      <c r="B80" s="2010"/>
      <c r="C80" s="2010"/>
      <c r="D80" s="2010"/>
      <c r="E80" s="2010"/>
      <c r="F80" s="2010"/>
      <c r="G80" s="2010"/>
      <c r="H80" s="2010"/>
      <c r="I80" s="2010"/>
      <c r="J80" s="2010"/>
    </row>
    <row r="81" spans="1:17">
      <c r="A81" s="38"/>
      <c r="B81" s="32"/>
      <c r="C81" s="38"/>
      <c r="D81" s="38"/>
      <c r="E81" s="38"/>
      <c r="F81" s="38"/>
    </row>
    <row r="82" spans="1:17">
      <c r="A82" s="2004" t="s">
        <v>495</v>
      </c>
      <c r="B82" s="2004"/>
      <c r="C82" s="2004"/>
      <c r="D82" s="2004"/>
      <c r="E82" s="2004"/>
      <c r="F82" s="2004"/>
      <c r="G82" s="2004"/>
      <c r="H82" s="2004"/>
      <c r="I82" s="2004"/>
      <c r="J82" s="2004"/>
      <c r="K82" s="206"/>
    </row>
    <row r="83" spans="1:17">
      <c r="A83" s="44"/>
      <c r="B83" s="32"/>
      <c r="C83" s="38"/>
      <c r="D83" s="38"/>
      <c r="E83" s="38"/>
      <c r="F83" s="38"/>
      <c r="I83" s="1986" t="s">
        <v>545</v>
      </c>
      <c r="J83" s="1986"/>
    </row>
    <row r="84" spans="1:17" ht="68.400000000000006">
      <c r="A84" s="260" t="s">
        <v>77</v>
      </c>
      <c r="B84" s="260" t="s">
        <v>99</v>
      </c>
      <c r="C84" s="260" t="s">
        <v>106</v>
      </c>
      <c r="D84" s="260" t="s">
        <v>107</v>
      </c>
      <c r="F84" s="38"/>
      <c r="I84" s="215" t="s">
        <v>186</v>
      </c>
      <c r="J84" s="215" t="s">
        <v>546</v>
      </c>
    </row>
    <row r="85" spans="1:17">
      <c r="A85" s="195">
        <v>1</v>
      </c>
      <c r="B85" s="195">
        <v>2</v>
      </c>
      <c r="C85" s="195">
        <v>3</v>
      </c>
      <c r="D85" s="195">
        <v>4</v>
      </c>
      <c r="E85" s="160"/>
      <c r="F85" s="14"/>
      <c r="G85" s="160"/>
      <c r="H85" s="160"/>
      <c r="I85" s="215"/>
      <c r="J85" s="215"/>
    </row>
    <row r="86" spans="1:17" ht="45.6">
      <c r="A86" s="264">
        <v>1</v>
      </c>
      <c r="B86" s="47" t="s">
        <v>100</v>
      </c>
      <c r="C86" s="264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>
      <c r="A87" s="260" t="s">
        <v>82</v>
      </c>
      <c r="B87" s="31" t="s">
        <v>101</v>
      </c>
      <c r="C87" s="258">
        <f>J22+E28</f>
        <v>0</v>
      </c>
      <c r="D87" s="258"/>
      <c r="E87" s="149"/>
      <c r="F87" s="38"/>
      <c r="G87" s="149"/>
      <c r="H87" s="149"/>
      <c r="I87" s="220"/>
      <c r="J87" s="220"/>
      <c r="K87" s="156">
        <f>C87*0.22</f>
        <v>0</v>
      </c>
      <c r="L87" s="2021" t="s">
        <v>176</v>
      </c>
      <c r="O87" s="283"/>
      <c r="P87" s="283"/>
      <c r="Q87" s="283"/>
    </row>
    <row r="88" spans="1:17" ht="45.6">
      <c r="A88" s="264">
        <v>2</v>
      </c>
      <c r="B88" s="47" t="s">
        <v>102</v>
      </c>
      <c r="C88" s="264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21"/>
    </row>
    <row r="89" spans="1:17">
      <c r="A89" s="2008" t="s">
        <v>88</v>
      </c>
      <c r="B89" s="31" t="s">
        <v>2</v>
      </c>
      <c r="C89" s="260"/>
      <c r="D89" s="258"/>
      <c r="F89" s="38"/>
      <c r="I89" s="220"/>
      <c r="J89" s="220"/>
      <c r="K89" s="156"/>
      <c r="L89" s="2021"/>
      <c r="N89" s="48"/>
      <c r="O89" s="48"/>
      <c r="P89" s="48"/>
      <c r="Q89" s="48"/>
    </row>
    <row r="90" spans="1:17" ht="68.400000000000006">
      <c r="A90" s="2008"/>
      <c r="B90" s="31" t="s">
        <v>103</v>
      </c>
      <c r="C90" s="23">
        <f>C87</f>
        <v>0</v>
      </c>
      <c r="D90" s="258"/>
      <c r="F90" s="38"/>
      <c r="I90" s="220"/>
      <c r="J90" s="220"/>
      <c r="K90" s="156">
        <f>C90*0.029</f>
        <v>0</v>
      </c>
      <c r="L90" s="2021"/>
      <c r="N90" s="48"/>
      <c r="O90" s="48"/>
      <c r="P90" s="48"/>
      <c r="Q90" s="48"/>
    </row>
    <row r="91" spans="1:17" ht="68.400000000000006">
      <c r="A91" s="260" t="s">
        <v>90</v>
      </c>
      <c r="B91" s="31" t="s">
        <v>104</v>
      </c>
      <c r="C91" s="258">
        <f>C87</f>
        <v>0</v>
      </c>
      <c r="D91" s="258"/>
      <c r="F91" s="38"/>
      <c r="I91" s="220"/>
      <c r="J91" s="220"/>
      <c r="K91" s="156">
        <f>C91*0.002</f>
        <v>0</v>
      </c>
      <c r="L91" s="2021"/>
      <c r="N91" s="48"/>
      <c r="O91" s="48"/>
      <c r="P91" s="48"/>
      <c r="Q91" s="48"/>
    </row>
    <row r="92" spans="1:17" ht="68.400000000000006">
      <c r="A92" s="264">
        <v>3</v>
      </c>
      <c r="B92" s="47" t="s">
        <v>105</v>
      </c>
      <c r="C92" s="258">
        <f>C87</f>
        <v>0</v>
      </c>
      <c r="D92" s="258"/>
      <c r="F92" s="38"/>
      <c r="I92" s="220"/>
      <c r="J92" s="220"/>
      <c r="K92" s="156">
        <f>C92*0.051</f>
        <v>0</v>
      </c>
      <c r="L92" s="2021"/>
      <c r="N92" s="48"/>
      <c r="O92" s="48"/>
      <c r="P92" s="48"/>
      <c r="Q92" s="48"/>
    </row>
    <row r="93" spans="1:17">
      <c r="A93" s="264">
        <v>4</v>
      </c>
      <c r="B93" s="47" t="s">
        <v>165</v>
      </c>
      <c r="C93" s="258"/>
      <c r="D93" s="258"/>
      <c r="F93" s="38"/>
      <c r="I93" s="220"/>
      <c r="J93" s="220"/>
      <c r="N93" s="48"/>
      <c r="O93" s="48"/>
      <c r="P93" s="48"/>
      <c r="Q93" s="48"/>
    </row>
    <row r="94" spans="1:17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6" spans="1:17" ht="48.75" customHeight="1">
      <c r="A96" s="2011" t="s">
        <v>618</v>
      </c>
      <c r="B96" s="2011"/>
      <c r="C96" s="2011"/>
      <c r="D96" s="2011"/>
      <c r="E96" s="2011"/>
      <c r="F96" s="2011"/>
      <c r="G96" s="2011"/>
      <c r="H96" s="2011"/>
      <c r="I96" s="2011"/>
      <c r="J96" s="2011"/>
    </row>
    <row r="98" spans="1:20">
      <c r="A98" s="1994" t="s">
        <v>535</v>
      </c>
      <c r="B98" s="1994"/>
      <c r="C98" s="1994"/>
      <c r="D98" s="1994"/>
      <c r="E98" s="1994"/>
      <c r="F98" s="1994"/>
      <c r="G98" s="1994"/>
      <c r="H98" s="1994"/>
      <c r="I98" s="1994"/>
      <c r="J98" s="1994"/>
      <c r="K98" s="208"/>
    </row>
    <row r="99" spans="1:20">
      <c r="A99" s="267"/>
      <c r="B99" s="267"/>
      <c r="C99" s="267"/>
      <c r="D99" s="267"/>
      <c r="E99" s="267"/>
      <c r="F99" s="267"/>
      <c r="G99" s="267"/>
      <c r="H99" s="267"/>
      <c r="I99" s="1986" t="s">
        <v>545</v>
      </c>
      <c r="J99" s="1986"/>
    </row>
    <row r="100" spans="1:20" ht="54">
      <c r="A100" s="35" t="s">
        <v>77</v>
      </c>
      <c r="B100" s="35" t="s">
        <v>67</v>
      </c>
      <c r="C100" s="260" t="s">
        <v>505</v>
      </c>
      <c r="D100" s="260" t="s">
        <v>506</v>
      </c>
      <c r="E100" s="260" t="s">
        <v>168</v>
      </c>
      <c r="G100" s="267"/>
      <c r="H100" s="267"/>
      <c r="I100" s="215" t="s">
        <v>186</v>
      </c>
      <c r="J100" s="215" t="s">
        <v>546</v>
      </c>
      <c r="K100" s="202"/>
    </row>
    <row r="101" spans="1:20">
      <c r="A101" s="173">
        <v>1</v>
      </c>
      <c r="B101" s="173">
        <v>2</v>
      </c>
      <c r="C101" s="195">
        <v>3</v>
      </c>
      <c r="D101" s="195">
        <v>4</v>
      </c>
      <c r="E101" s="195">
        <v>5</v>
      </c>
      <c r="G101" s="267"/>
      <c r="H101" s="267"/>
      <c r="I101" s="220"/>
      <c r="J101" s="220"/>
    </row>
    <row r="102" spans="1:20" ht="68.400000000000006">
      <c r="A102" s="166">
        <v>1</v>
      </c>
      <c r="B102" s="183" t="s">
        <v>539</v>
      </c>
      <c r="C102" s="25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91.2">
      <c r="A103" s="166">
        <v>2</v>
      </c>
      <c r="B103" s="183" t="s">
        <v>537</v>
      </c>
      <c r="C103" s="25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75" customHeight="1">
      <c r="A104" s="166">
        <v>3</v>
      </c>
      <c r="B104" s="183" t="s">
        <v>538</v>
      </c>
      <c r="C104" s="25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>
      <c r="A105" s="229"/>
      <c r="B105" s="227" t="s">
        <v>73</v>
      </c>
      <c r="C105" s="230"/>
      <c r="D105" s="231"/>
      <c r="E105" s="228">
        <f>E102</f>
        <v>0</v>
      </c>
      <c r="G105" s="267"/>
      <c r="H105" s="267"/>
      <c r="I105" s="217">
        <f>I102</f>
        <v>0</v>
      </c>
      <c r="J105" s="217">
        <f>J102</f>
        <v>0</v>
      </c>
    </row>
    <row r="107" spans="1:20">
      <c r="A107" s="2011" t="s">
        <v>617</v>
      </c>
      <c r="B107" s="2011"/>
      <c r="C107" s="2011"/>
      <c r="D107" s="2011"/>
      <c r="E107" s="2011"/>
      <c r="F107" s="2011"/>
      <c r="G107" s="2011"/>
      <c r="H107" s="2011"/>
      <c r="I107" s="2011"/>
      <c r="J107" s="2011"/>
    </row>
    <row r="109" spans="1:20">
      <c r="A109" s="2004" t="s">
        <v>504</v>
      </c>
      <c r="B109" s="2004"/>
      <c r="C109" s="2004"/>
      <c r="D109" s="2004"/>
      <c r="E109" s="2004"/>
      <c r="F109" s="2004"/>
      <c r="G109" s="2004"/>
      <c r="H109" s="2004"/>
      <c r="I109" s="2004"/>
      <c r="J109" s="2004"/>
      <c r="K109" s="208"/>
    </row>
    <row r="110" spans="1:20">
      <c r="A110" s="2015"/>
      <c r="B110" s="2015"/>
      <c r="C110" s="2015"/>
      <c r="D110" s="2015"/>
      <c r="E110" s="2015"/>
      <c r="F110" s="38"/>
      <c r="G110" s="33"/>
      <c r="H110" s="33"/>
      <c r="I110" s="1986" t="s">
        <v>545</v>
      </c>
      <c r="J110" s="1986"/>
    </row>
    <row r="111" spans="1:20" s="33" customFormat="1" ht="54">
      <c r="A111" s="260" t="s">
        <v>77</v>
      </c>
      <c r="B111" s="260" t="s">
        <v>67</v>
      </c>
      <c r="C111" s="260" t="s">
        <v>111</v>
      </c>
      <c r="D111" s="260" t="s">
        <v>108</v>
      </c>
      <c r="E111" s="260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>
      <c r="A112" s="195">
        <v>1</v>
      </c>
      <c r="B112" s="195">
        <v>2</v>
      </c>
      <c r="C112" s="195">
        <v>3</v>
      </c>
      <c r="D112" s="195">
        <v>4</v>
      </c>
      <c r="E112" s="195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>
      <c r="A113" s="260">
        <v>1</v>
      </c>
      <c r="B113" s="31" t="s">
        <v>109</v>
      </c>
      <c r="C113" s="176">
        <f>C115</f>
        <v>0</v>
      </c>
      <c r="D113" s="35">
        <f>D115</f>
        <v>1.5</v>
      </c>
      <c r="E113" s="176">
        <f>E115</f>
        <v>0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>
      <c r="A114" s="260"/>
      <c r="B114" s="31" t="s">
        <v>110</v>
      </c>
      <c r="C114" s="258"/>
      <c r="D114" s="260"/>
      <c r="E114" s="25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>
      <c r="A115" s="260"/>
      <c r="B115" s="31" t="s">
        <v>503</v>
      </c>
      <c r="C115" s="258"/>
      <c r="D115" s="260">
        <v>1.5</v>
      </c>
      <c r="E115" s="258"/>
      <c r="I115" s="220"/>
      <c r="J115" s="220"/>
      <c r="K115" s="37" t="s">
        <v>624</v>
      </c>
      <c r="L115" s="57"/>
      <c r="M115" s="57"/>
      <c r="O115" s="284"/>
      <c r="P115" s="291"/>
      <c r="Q115" s="291"/>
      <c r="R115" s="174"/>
      <c r="S115" s="174"/>
      <c r="T115" s="174"/>
    </row>
    <row r="116" spans="1:20" s="33" customFormat="1">
      <c r="A116" s="226"/>
      <c r="B116" s="227" t="s">
        <v>73</v>
      </c>
      <c r="C116" s="226" t="s">
        <v>74</v>
      </c>
      <c r="D116" s="226" t="s">
        <v>74</v>
      </c>
      <c r="E116" s="228">
        <f>E113</f>
        <v>0</v>
      </c>
      <c r="I116" s="217">
        <f>I113</f>
        <v>0</v>
      </c>
      <c r="J116" s="217">
        <f>J113</f>
        <v>0</v>
      </c>
      <c r="K116" s="37"/>
      <c r="L116" s="57"/>
      <c r="M116" s="57"/>
      <c r="O116" s="284"/>
      <c r="P116" s="291"/>
      <c r="Q116" s="291"/>
      <c r="R116" s="174"/>
      <c r="S116" s="174"/>
      <c r="T116" s="174"/>
    </row>
    <row r="117" spans="1:20" s="33" customFormat="1">
      <c r="A117" s="49"/>
      <c r="B117" s="50"/>
      <c r="C117" s="49"/>
      <c r="D117" s="49"/>
      <c r="E117" s="38"/>
      <c r="F117" s="38"/>
      <c r="K117" s="37"/>
      <c r="L117" s="57"/>
      <c r="M117" s="57"/>
      <c r="O117" s="284"/>
      <c r="P117" s="291"/>
      <c r="Q117" s="291"/>
      <c r="R117" s="174"/>
      <c r="S117" s="174"/>
      <c r="T117" s="174"/>
    </row>
    <row r="118" spans="1:20" s="33" customFormat="1">
      <c r="A118" s="49"/>
      <c r="B118" s="50"/>
      <c r="C118" s="49"/>
      <c r="D118" s="49"/>
      <c r="E118" s="38"/>
      <c r="F118" s="38"/>
      <c r="K118" s="37"/>
      <c r="L118" s="57"/>
      <c r="M118" s="57"/>
      <c r="O118" s="284"/>
      <c r="P118" s="291"/>
      <c r="Q118" s="291"/>
      <c r="R118" s="174"/>
      <c r="S118" s="174"/>
      <c r="T118" s="174"/>
    </row>
    <row r="119" spans="1:20" s="33" customFormat="1">
      <c r="A119" s="49"/>
      <c r="B119" s="50"/>
      <c r="C119" s="49"/>
      <c r="D119" s="49"/>
      <c r="E119" s="38"/>
      <c r="F119" s="38"/>
      <c r="I119" s="1986" t="s">
        <v>545</v>
      </c>
      <c r="J119" s="1986"/>
      <c r="K119" s="37"/>
      <c r="L119" s="57"/>
      <c r="M119" s="57"/>
      <c r="O119" s="284"/>
      <c r="P119" s="291"/>
      <c r="Q119" s="291"/>
      <c r="R119" s="174"/>
      <c r="S119" s="174"/>
      <c r="T119" s="174"/>
    </row>
    <row r="120" spans="1:20" s="33" customFormat="1" ht="114">
      <c r="A120" s="261" t="s">
        <v>77</v>
      </c>
      <c r="B120" s="260" t="s">
        <v>67</v>
      </c>
      <c r="C120" s="261" t="s">
        <v>498</v>
      </c>
      <c r="D120" s="260" t="s">
        <v>108</v>
      </c>
      <c r="E120" s="260" t="s">
        <v>534</v>
      </c>
      <c r="I120" s="215" t="s">
        <v>186</v>
      </c>
      <c r="J120" s="215" t="s">
        <v>546</v>
      </c>
      <c r="K120" s="37"/>
      <c r="L120" s="57"/>
      <c r="M120" s="57"/>
      <c r="O120" s="284"/>
      <c r="P120" s="291"/>
      <c r="Q120" s="291"/>
      <c r="R120" s="174"/>
      <c r="S120" s="174"/>
      <c r="T120" s="174"/>
    </row>
    <row r="121" spans="1:20" s="33" customFormat="1">
      <c r="A121" s="195">
        <v>1</v>
      </c>
      <c r="B121" s="195">
        <v>2</v>
      </c>
      <c r="C121" s="195">
        <v>3</v>
      </c>
      <c r="D121" s="195">
        <v>4</v>
      </c>
      <c r="E121" s="195">
        <v>5</v>
      </c>
      <c r="F121" s="179"/>
      <c r="G121" s="179"/>
      <c r="H121" s="179"/>
      <c r="I121" s="216"/>
      <c r="J121" s="216"/>
      <c r="K121" s="37"/>
      <c r="L121" s="57"/>
      <c r="M121" s="57"/>
      <c r="O121" s="284"/>
      <c r="P121" s="291"/>
      <c r="Q121" s="291"/>
      <c r="R121" s="174"/>
      <c r="S121" s="174"/>
      <c r="T121" s="174"/>
    </row>
    <row r="122" spans="1:20" s="33" customFormat="1">
      <c r="A122" s="34">
        <v>1</v>
      </c>
      <c r="B122" s="177" t="s">
        <v>499</v>
      </c>
      <c r="C122" s="258" t="s">
        <v>43</v>
      </c>
      <c r="D122" s="258" t="s">
        <v>43</v>
      </c>
      <c r="E122" s="258">
        <f>E126</f>
        <v>0</v>
      </c>
      <c r="I122" s="217">
        <f>I123</f>
        <v>0</v>
      </c>
      <c r="J122" s="217">
        <f>J123</f>
        <v>0</v>
      </c>
      <c r="K122" s="37"/>
      <c r="L122" s="57"/>
      <c r="M122" s="57"/>
      <c r="O122" s="284"/>
      <c r="P122" s="291"/>
      <c r="Q122" s="291"/>
      <c r="R122" s="174"/>
      <c r="S122" s="174"/>
      <c r="T122" s="174"/>
    </row>
    <row r="123" spans="1:20" s="179" customFormat="1">
      <c r="A123" s="258"/>
      <c r="B123" s="177" t="s">
        <v>500</v>
      </c>
      <c r="C123" s="258">
        <f>C126</f>
        <v>0</v>
      </c>
      <c r="D123" s="258">
        <f>D126</f>
        <v>2.2000000000000002</v>
      </c>
      <c r="E123" s="258">
        <f>E126</f>
        <v>0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181"/>
      <c r="O123" s="285"/>
      <c r="P123" s="292"/>
      <c r="Q123" s="292"/>
      <c r="R123" s="182"/>
      <c r="S123" s="182"/>
      <c r="T123" s="182"/>
    </row>
    <row r="124" spans="1:20" s="33" customFormat="1">
      <c r="A124" s="2013"/>
      <c r="B124" s="177" t="s">
        <v>326</v>
      </c>
      <c r="C124" s="2013"/>
      <c r="D124" s="2013"/>
      <c r="E124" s="2013"/>
      <c r="I124" s="220"/>
      <c r="J124" s="220"/>
      <c r="K124" s="37"/>
      <c r="L124" s="57"/>
      <c r="M124" s="57"/>
      <c r="O124" s="284"/>
      <c r="P124" s="291"/>
      <c r="Q124" s="291"/>
      <c r="R124" s="174"/>
      <c r="S124" s="174"/>
      <c r="T124" s="174"/>
    </row>
    <row r="125" spans="1:20" s="33" customFormat="1">
      <c r="A125" s="2013"/>
      <c r="B125" s="177" t="s">
        <v>501</v>
      </c>
      <c r="C125" s="2013"/>
      <c r="D125" s="2013"/>
      <c r="E125" s="2013"/>
      <c r="I125" s="220"/>
      <c r="J125" s="220"/>
      <c r="K125" s="37"/>
      <c r="L125" s="57"/>
      <c r="M125" s="57"/>
      <c r="O125" s="284"/>
      <c r="P125" s="291"/>
      <c r="Q125" s="291"/>
      <c r="R125" s="174"/>
      <c r="S125" s="174"/>
      <c r="T125" s="174"/>
    </row>
    <row r="126" spans="1:20" s="33" customFormat="1">
      <c r="A126" s="258"/>
      <c r="B126" s="177" t="s">
        <v>502</v>
      </c>
      <c r="C126" s="258">
        <f>E126/D126*100</f>
        <v>0</v>
      </c>
      <c r="D126" s="258">
        <v>2.2000000000000002</v>
      </c>
      <c r="E126" s="258"/>
      <c r="I126" s="220"/>
      <c r="J126" s="220"/>
      <c r="K126" s="37"/>
      <c r="L126" s="57"/>
      <c r="M126" s="57"/>
      <c r="O126" s="284"/>
      <c r="P126" s="291"/>
      <c r="Q126" s="291"/>
      <c r="R126" s="174"/>
      <c r="S126" s="174"/>
      <c r="T126" s="174"/>
    </row>
    <row r="127" spans="1:20" s="33" customFormat="1" hidden="1">
      <c r="A127" s="2013"/>
      <c r="B127" s="258" t="s">
        <v>326</v>
      </c>
      <c r="C127" s="2013"/>
      <c r="D127" s="2013"/>
      <c r="E127" s="2013"/>
      <c r="I127" s="221"/>
      <c r="J127" s="221"/>
      <c r="K127" s="37"/>
      <c r="L127" s="57"/>
      <c r="M127" s="57"/>
      <c r="O127" s="284"/>
      <c r="P127" s="291"/>
      <c r="Q127" s="291"/>
      <c r="R127" s="174"/>
      <c r="S127" s="174"/>
      <c r="T127" s="174"/>
    </row>
    <row r="128" spans="1:20" s="33" customFormat="1" hidden="1">
      <c r="A128" s="2013"/>
      <c r="B128" s="258" t="s">
        <v>501</v>
      </c>
      <c r="C128" s="2013"/>
      <c r="D128" s="2013"/>
      <c r="E128" s="2013"/>
      <c r="I128" s="221"/>
      <c r="J128" s="221"/>
      <c r="K128" s="37"/>
      <c r="L128" s="57"/>
      <c r="M128" s="57"/>
      <c r="O128" s="284"/>
      <c r="P128" s="291"/>
      <c r="Q128" s="291"/>
      <c r="R128" s="174"/>
      <c r="S128" s="174"/>
      <c r="T128" s="174"/>
    </row>
    <row r="129" spans="1:20" s="33" customFormat="1" hidden="1">
      <c r="A129" s="258"/>
      <c r="B129" s="258"/>
      <c r="C129" s="258"/>
      <c r="D129" s="258"/>
      <c r="E129" s="258"/>
      <c r="I129" s="221"/>
      <c r="J129" s="221"/>
      <c r="K129" s="37"/>
      <c r="L129" s="57"/>
      <c r="M129" s="57"/>
      <c r="O129" s="284"/>
      <c r="P129" s="291"/>
      <c r="Q129" s="291"/>
      <c r="R129" s="174"/>
      <c r="S129" s="174"/>
      <c r="T129" s="174"/>
    </row>
    <row r="130" spans="1:20" s="33" customFormat="1" hidden="1">
      <c r="A130" s="258"/>
      <c r="B130" s="258"/>
      <c r="C130" s="258"/>
      <c r="D130" s="258"/>
      <c r="E130" s="258"/>
      <c r="I130" s="221"/>
      <c r="J130" s="221"/>
      <c r="K130" s="37"/>
      <c r="L130" s="57"/>
      <c r="M130" s="57"/>
      <c r="O130" s="284"/>
      <c r="P130" s="291"/>
      <c r="Q130" s="291"/>
      <c r="R130" s="174"/>
      <c r="S130" s="174"/>
      <c r="T130" s="174"/>
    </row>
    <row r="131" spans="1:20" s="33" customFormat="1">
      <c r="A131" s="228"/>
      <c r="B131" s="228" t="s">
        <v>73</v>
      </c>
      <c r="C131" s="228"/>
      <c r="D131" s="228" t="s">
        <v>74</v>
      </c>
      <c r="E131" s="228">
        <f>E122</f>
        <v>0</v>
      </c>
      <c r="I131" s="217">
        <f>I122</f>
        <v>0</v>
      </c>
      <c r="J131" s="217">
        <f>J122</f>
        <v>0</v>
      </c>
      <c r="K131" s="37"/>
      <c r="L131" s="57"/>
      <c r="M131" s="57"/>
      <c r="O131" s="284"/>
      <c r="P131" s="291"/>
      <c r="Q131" s="291"/>
      <c r="R131" s="174"/>
      <c r="S131" s="174"/>
      <c r="T131" s="174"/>
    </row>
    <row r="132" spans="1:20" s="33" customFormat="1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37"/>
      <c r="L132" s="57"/>
      <c r="M132" s="57"/>
      <c r="O132" s="284"/>
      <c r="P132" s="291"/>
      <c r="Q132" s="291"/>
      <c r="R132" s="174"/>
      <c r="S132" s="174"/>
      <c r="T132" s="174"/>
    </row>
    <row r="133" spans="1:20" s="33" customFormat="1" ht="51" customHeight="1">
      <c r="A133" s="2014" t="s">
        <v>616</v>
      </c>
      <c r="B133" s="2014"/>
      <c r="C133" s="2014"/>
      <c r="D133" s="2014"/>
      <c r="E133" s="2014"/>
      <c r="F133" s="2014"/>
      <c r="G133" s="2014"/>
      <c r="H133" s="2014"/>
      <c r="I133" s="2014"/>
      <c r="J133" s="2014"/>
      <c r="K133" s="37"/>
      <c r="L133" s="57"/>
      <c r="M133" s="57"/>
      <c r="O133" s="284"/>
      <c r="P133" s="291"/>
      <c r="Q133" s="291"/>
      <c r="R133" s="174"/>
      <c r="S133" s="174"/>
      <c r="T133" s="174"/>
    </row>
    <row r="134" spans="1:20">
      <c r="A134" s="266"/>
      <c r="B134" s="266"/>
      <c r="C134" s="266"/>
      <c r="D134" s="266"/>
      <c r="E134" s="266"/>
      <c r="F134" s="266"/>
      <c r="G134" s="266"/>
      <c r="H134" s="266"/>
      <c r="I134" s="266"/>
      <c r="J134" s="266"/>
    </row>
    <row r="135" spans="1:20">
      <c r="A135" s="2004" t="s">
        <v>504</v>
      </c>
      <c r="B135" s="2004"/>
      <c r="C135" s="2004"/>
      <c r="D135" s="2004"/>
      <c r="E135" s="2004"/>
      <c r="F135" s="2004"/>
      <c r="G135" s="2004"/>
      <c r="H135" s="2004"/>
      <c r="I135" s="2004"/>
      <c r="J135" s="2004"/>
      <c r="K135" s="205"/>
    </row>
    <row r="136" spans="1:20">
      <c r="I136" s="1986" t="s">
        <v>545</v>
      </c>
      <c r="J136" s="1986"/>
      <c r="K136" s="266"/>
    </row>
    <row r="137" spans="1:20" s="33" customFormat="1" ht="54">
      <c r="A137" s="35" t="s">
        <v>77</v>
      </c>
      <c r="B137" s="35" t="s">
        <v>67</v>
      </c>
      <c r="C137" s="35" t="s">
        <v>134</v>
      </c>
      <c r="D137" s="149"/>
      <c r="E137" s="149"/>
      <c r="F137" s="149"/>
      <c r="G137" s="149"/>
      <c r="H137" s="149"/>
      <c r="I137" s="215" t="s">
        <v>186</v>
      </c>
      <c r="J137" s="215" t="s">
        <v>546</v>
      </c>
      <c r="K137" s="163"/>
      <c r="L137" s="57"/>
      <c r="M137" s="57"/>
      <c r="O137" s="284"/>
      <c r="P137" s="291"/>
      <c r="Q137" s="291"/>
      <c r="R137" s="174"/>
      <c r="S137" s="174"/>
      <c r="T137" s="174"/>
    </row>
    <row r="138" spans="1:20">
      <c r="A138" s="173">
        <v>1</v>
      </c>
      <c r="B138" s="173">
        <v>2</v>
      </c>
      <c r="C138" s="173">
        <v>3</v>
      </c>
      <c r="D138" s="160"/>
      <c r="E138" s="160"/>
      <c r="F138" s="160"/>
      <c r="G138" s="160"/>
      <c r="H138" s="160"/>
      <c r="I138" s="222"/>
      <c r="J138" s="222"/>
    </row>
    <row r="139" spans="1:20">
      <c r="A139" s="35">
        <v>1</v>
      </c>
      <c r="B139" s="183" t="s">
        <v>135</v>
      </c>
      <c r="C139" s="184">
        <f>C140+C141+C142+C143</f>
        <v>0</v>
      </c>
      <c r="I139" s="217">
        <f>I140+I141+I142+I143</f>
        <v>0</v>
      </c>
      <c r="J139" s="217">
        <f>J140+J141+J142+J143</f>
        <v>0</v>
      </c>
    </row>
    <row r="140" spans="1:20" s="160" customFormat="1">
      <c r="A140" s="35"/>
      <c r="B140" s="183"/>
      <c r="C140" s="176"/>
      <c r="D140" s="149"/>
      <c r="E140" s="149"/>
      <c r="F140" s="149"/>
      <c r="G140" s="149"/>
      <c r="H140" s="149"/>
      <c r="I140" s="222"/>
      <c r="J140" s="222"/>
      <c r="K140" s="161"/>
      <c r="O140" s="283"/>
      <c r="P140" s="283"/>
      <c r="Q140" s="283"/>
    </row>
    <row r="141" spans="1:20">
      <c r="A141" s="35"/>
      <c r="B141" s="183"/>
      <c r="C141" s="176"/>
      <c r="I141" s="222"/>
      <c r="J141" s="222"/>
    </row>
    <row r="142" spans="1:20">
      <c r="A142" s="35"/>
      <c r="B142" s="183"/>
      <c r="C142" s="176"/>
      <c r="I142" s="222"/>
      <c r="J142" s="222"/>
    </row>
    <row r="143" spans="1:20">
      <c r="A143" s="35"/>
      <c r="B143" s="183"/>
      <c r="C143" s="176"/>
      <c r="I143" s="222"/>
      <c r="J143" s="222"/>
    </row>
    <row r="144" spans="1:20">
      <c r="A144" s="226"/>
      <c r="B144" s="227" t="s">
        <v>73</v>
      </c>
      <c r="C144" s="228">
        <f>C139</f>
        <v>0</v>
      </c>
      <c r="I144" s="217">
        <f>I139</f>
        <v>0</v>
      </c>
      <c r="J144" s="217">
        <f>J139</f>
        <v>0</v>
      </c>
    </row>
    <row r="146" spans="1:20" ht="36" customHeight="1">
      <c r="A146" s="2014" t="s">
        <v>615</v>
      </c>
      <c r="B146" s="2014"/>
      <c r="C146" s="2014"/>
      <c r="D146" s="2014"/>
      <c r="E146" s="2014"/>
      <c r="F146" s="2014"/>
      <c r="G146" s="2014"/>
      <c r="H146" s="2014"/>
      <c r="I146" s="2014"/>
      <c r="J146" s="2014"/>
    </row>
    <row r="147" spans="1:20">
      <c r="A147" s="266"/>
      <c r="B147" s="266"/>
      <c r="C147" s="266"/>
      <c r="D147" s="266"/>
      <c r="E147" s="266"/>
      <c r="F147" s="266"/>
      <c r="G147" s="266"/>
      <c r="H147" s="266"/>
      <c r="I147" s="266"/>
      <c r="J147" s="266"/>
    </row>
    <row r="148" spans="1:20">
      <c r="A148" s="2004" t="s">
        <v>504</v>
      </c>
      <c r="B148" s="2004"/>
      <c r="C148" s="2004"/>
      <c r="D148" s="2004"/>
      <c r="E148" s="2004"/>
      <c r="F148" s="2004"/>
      <c r="G148" s="2004"/>
      <c r="H148" s="2004"/>
      <c r="I148" s="2004"/>
      <c r="J148" s="2004"/>
      <c r="K148" s="205"/>
    </row>
    <row r="149" spans="1:20">
      <c r="I149" s="1986" t="s">
        <v>545</v>
      </c>
      <c r="J149" s="1986"/>
      <c r="K149" s="266"/>
    </row>
    <row r="150" spans="1:20" s="33" customFormat="1" ht="54">
      <c r="A150" s="35" t="s">
        <v>77</v>
      </c>
      <c r="B150" s="35" t="s">
        <v>67</v>
      </c>
      <c r="C150" s="35" t="s">
        <v>134</v>
      </c>
      <c r="D150" s="149"/>
      <c r="E150" s="149"/>
      <c r="F150" s="149"/>
      <c r="G150" s="149"/>
      <c r="H150" s="149"/>
      <c r="I150" s="215" t="s">
        <v>186</v>
      </c>
      <c r="J150" s="215" t="s">
        <v>546</v>
      </c>
      <c r="K150" s="163"/>
      <c r="L150" s="57"/>
      <c r="M150" s="57"/>
      <c r="O150" s="284"/>
      <c r="P150" s="291"/>
      <c r="Q150" s="291"/>
      <c r="R150" s="174"/>
      <c r="S150" s="174"/>
      <c r="T150" s="174"/>
    </row>
    <row r="151" spans="1:20">
      <c r="A151" s="173">
        <v>1</v>
      </c>
      <c r="B151" s="173">
        <v>2</v>
      </c>
      <c r="C151" s="173">
        <v>3</v>
      </c>
      <c r="D151" s="160"/>
      <c r="E151" s="160"/>
      <c r="F151" s="160"/>
      <c r="G151" s="160"/>
      <c r="H151" s="160"/>
      <c r="I151" s="222"/>
      <c r="J151" s="222"/>
    </row>
    <row r="152" spans="1:20">
      <c r="A152" s="35">
        <v>1</v>
      </c>
      <c r="B152" s="183"/>
      <c r="C152" s="184"/>
      <c r="I152" s="220"/>
      <c r="J152" s="220"/>
    </row>
    <row r="153" spans="1:20" s="160" customFormat="1">
      <c r="A153" s="35"/>
      <c r="B153" s="183"/>
      <c r="C153" s="176"/>
      <c r="D153" s="149"/>
      <c r="E153" s="149"/>
      <c r="F153" s="149"/>
      <c r="G153" s="149"/>
      <c r="H153" s="149"/>
      <c r="I153" s="222"/>
      <c r="J153" s="222"/>
      <c r="K153" s="161"/>
      <c r="O153" s="283"/>
      <c r="P153" s="283"/>
      <c r="Q153" s="283"/>
    </row>
    <row r="154" spans="1:20">
      <c r="A154" s="35"/>
      <c r="B154" s="183"/>
      <c r="C154" s="176"/>
      <c r="I154" s="222"/>
      <c r="J154" s="222"/>
    </row>
    <row r="155" spans="1:20">
      <c r="A155" s="35"/>
      <c r="B155" s="183"/>
      <c r="C155" s="176"/>
      <c r="I155" s="222"/>
      <c r="J155" s="222"/>
    </row>
    <row r="156" spans="1:20">
      <c r="A156" s="35"/>
      <c r="B156" s="183"/>
      <c r="C156" s="176"/>
      <c r="I156" s="222"/>
      <c r="J156" s="222"/>
    </row>
    <row r="157" spans="1:20">
      <c r="A157" s="226"/>
      <c r="B157" s="227" t="s">
        <v>73</v>
      </c>
      <c r="C157" s="228">
        <f>SUM(C152:C156)</f>
        <v>0</v>
      </c>
      <c r="I157" s="217">
        <f>SUM(I152:I156)</f>
        <v>0</v>
      </c>
      <c r="J157" s="217">
        <f>SUM(J152:J156)</f>
        <v>0</v>
      </c>
    </row>
    <row r="159" spans="1:20">
      <c r="A159" s="2004" t="s">
        <v>508</v>
      </c>
      <c r="B159" s="2004"/>
      <c r="C159" s="2004"/>
      <c r="D159" s="2004"/>
      <c r="E159" s="2004"/>
      <c r="F159" s="2004"/>
      <c r="G159" s="2004"/>
      <c r="H159" s="2004"/>
      <c r="I159" s="2004"/>
      <c r="J159" s="2004"/>
    </row>
    <row r="160" spans="1:20">
      <c r="I160" s="1986" t="s">
        <v>545</v>
      </c>
      <c r="J160" s="1986"/>
    </row>
    <row r="161" spans="1:20" s="33" customFormat="1" ht="54">
      <c r="A161" s="35" t="s">
        <v>77</v>
      </c>
      <c r="B161" s="35" t="s">
        <v>67</v>
      </c>
      <c r="C161" s="35" t="s">
        <v>134</v>
      </c>
      <c r="D161" s="149"/>
      <c r="E161" s="149"/>
      <c r="F161" s="149"/>
      <c r="G161" s="149"/>
      <c r="H161" s="149"/>
      <c r="I161" s="215" t="s">
        <v>186</v>
      </c>
      <c r="J161" s="215" t="s">
        <v>546</v>
      </c>
      <c r="K161" s="163"/>
      <c r="L161" s="57"/>
      <c r="M161" s="57"/>
      <c r="O161" s="284"/>
      <c r="P161" s="291"/>
      <c r="Q161" s="291"/>
      <c r="R161" s="174"/>
      <c r="S161" s="174"/>
      <c r="T161" s="174"/>
    </row>
    <row r="162" spans="1:20">
      <c r="A162" s="173">
        <v>1</v>
      </c>
      <c r="B162" s="173">
        <v>2</v>
      </c>
      <c r="C162" s="173">
        <v>3</v>
      </c>
      <c r="D162" s="160"/>
      <c r="E162" s="160"/>
      <c r="F162" s="160"/>
      <c r="G162" s="160"/>
      <c r="H162" s="160"/>
      <c r="I162" s="222"/>
      <c r="J162" s="222"/>
    </row>
    <row r="163" spans="1:20">
      <c r="A163" s="35">
        <v>1</v>
      </c>
      <c r="B163" s="183"/>
      <c r="C163" s="184"/>
      <c r="I163" s="220"/>
      <c r="J163" s="220"/>
    </row>
    <row r="164" spans="1:20" s="160" customFormat="1">
      <c r="A164" s="35"/>
      <c r="B164" s="183"/>
      <c r="C164" s="176"/>
      <c r="D164" s="149"/>
      <c r="E164" s="149"/>
      <c r="F164" s="149"/>
      <c r="G164" s="149"/>
      <c r="H164" s="149"/>
      <c r="I164" s="222"/>
      <c r="J164" s="222"/>
      <c r="K164" s="161"/>
      <c r="O164" s="283"/>
      <c r="P164" s="283"/>
      <c r="Q164" s="283"/>
    </row>
    <row r="165" spans="1:20">
      <c r="A165" s="35"/>
      <c r="B165" s="183"/>
      <c r="C165" s="176"/>
      <c r="I165" s="222"/>
      <c r="J165" s="222"/>
    </row>
    <row r="166" spans="1:20">
      <c r="A166" s="35"/>
      <c r="B166" s="183"/>
      <c r="C166" s="176"/>
      <c r="I166" s="222"/>
      <c r="J166" s="222"/>
    </row>
    <row r="167" spans="1:20">
      <c r="A167" s="35"/>
      <c r="B167" s="183"/>
      <c r="C167" s="176"/>
      <c r="I167" s="222"/>
      <c r="J167" s="222"/>
    </row>
    <row r="168" spans="1:20">
      <c r="A168" s="226"/>
      <c r="B168" s="227" t="s">
        <v>73</v>
      </c>
      <c r="C168" s="228">
        <f>SUM(C163:C167)</f>
        <v>0</v>
      </c>
      <c r="I168" s="217">
        <f>SUM(I163:I167)</f>
        <v>0</v>
      </c>
      <c r="J168" s="217">
        <f>SUM(J163:J167)</f>
        <v>0</v>
      </c>
    </row>
    <row r="170" spans="1:20">
      <c r="A170" s="2004" t="s">
        <v>509</v>
      </c>
      <c r="B170" s="2004"/>
      <c r="C170" s="2004"/>
      <c r="D170" s="2004"/>
      <c r="E170" s="2004"/>
      <c r="F170" s="2004"/>
      <c r="G170" s="2004"/>
      <c r="H170" s="2004"/>
      <c r="I170" s="2004"/>
      <c r="J170" s="2004"/>
    </row>
    <row r="171" spans="1:20">
      <c r="I171" s="1986" t="s">
        <v>545</v>
      </c>
      <c r="J171" s="1986"/>
    </row>
    <row r="172" spans="1:20" s="33" customFormat="1" ht="54">
      <c r="A172" s="35" t="s">
        <v>77</v>
      </c>
      <c r="B172" s="35" t="s">
        <v>67</v>
      </c>
      <c r="C172" s="35" t="s">
        <v>134</v>
      </c>
      <c r="D172" s="149"/>
      <c r="E172" s="149"/>
      <c r="F172" s="149"/>
      <c r="G172" s="149"/>
      <c r="H172" s="149"/>
      <c r="I172" s="215" t="s">
        <v>186</v>
      </c>
      <c r="J172" s="215" t="s">
        <v>546</v>
      </c>
      <c r="K172" s="163"/>
      <c r="L172" s="57"/>
      <c r="M172" s="57"/>
      <c r="O172" s="284"/>
      <c r="P172" s="291"/>
      <c r="Q172" s="291"/>
      <c r="R172" s="174"/>
      <c r="S172" s="174"/>
      <c r="T172" s="174"/>
    </row>
    <row r="173" spans="1:20">
      <c r="A173" s="173">
        <v>1</v>
      </c>
      <c r="B173" s="173">
        <v>2</v>
      </c>
      <c r="C173" s="173">
        <v>3</v>
      </c>
      <c r="D173" s="160"/>
      <c r="E173" s="160"/>
      <c r="F173" s="160"/>
      <c r="G173" s="160"/>
      <c r="H173" s="160"/>
      <c r="I173" s="222"/>
      <c r="J173" s="222"/>
    </row>
    <row r="174" spans="1:20">
      <c r="A174" s="35">
        <v>1</v>
      </c>
      <c r="B174" s="183"/>
      <c r="C174" s="184"/>
      <c r="I174" s="220"/>
      <c r="J174" s="220"/>
    </row>
    <row r="175" spans="1:20" s="160" customFormat="1">
      <c r="A175" s="35"/>
      <c r="B175" s="183"/>
      <c r="C175" s="176"/>
      <c r="D175" s="149"/>
      <c r="E175" s="149"/>
      <c r="F175" s="149"/>
      <c r="G175" s="149"/>
      <c r="H175" s="149"/>
      <c r="I175" s="222"/>
      <c r="J175" s="222"/>
      <c r="K175" s="161"/>
      <c r="O175" s="283"/>
      <c r="P175" s="283"/>
      <c r="Q175" s="283"/>
    </row>
    <row r="176" spans="1:20">
      <c r="A176" s="35"/>
      <c r="B176" s="183"/>
      <c r="C176" s="176"/>
      <c r="I176" s="222"/>
      <c r="J176" s="222"/>
    </row>
    <row r="177" spans="1:20">
      <c r="A177" s="35"/>
      <c r="B177" s="183"/>
      <c r="C177" s="176"/>
      <c r="I177" s="222"/>
      <c r="J177" s="222"/>
    </row>
    <row r="178" spans="1:20">
      <c r="A178" s="35"/>
      <c r="B178" s="183"/>
      <c r="C178" s="176"/>
      <c r="I178" s="222"/>
      <c r="J178" s="222"/>
    </row>
    <row r="179" spans="1:20">
      <c r="A179" s="226"/>
      <c r="B179" s="227" t="s">
        <v>73</v>
      </c>
      <c r="C179" s="228">
        <f>SUM(C174:C178)</f>
        <v>0</v>
      </c>
      <c r="I179" s="217">
        <f>SUM(I174:I178)</f>
        <v>0</v>
      </c>
      <c r="J179" s="217">
        <f>SUM(J174:J178)</f>
        <v>0</v>
      </c>
    </row>
    <row r="181" spans="1:20">
      <c r="A181" s="2004" t="s">
        <v>510</v>
      </c>
      <c r="B181" s="2004"/>
      <c r="C181" s="2004"/>
      <c r="D181" s="2004"/>
      <c r="E181" s="2004"/>
      <c r="F181" s="2004"/>
      <c r="G181" s="2004"/>
      <c r="H181" s="2004"/>
      <c r="I181" s="2004"/>
      <c r="J181" s="2004"/>
    </row>
    <row r="182" spans="1:20">
      <c r="I182" s="1986" t="s">
        <v>545</v>
      </c>
      <c r="J182" s="1986"/>
    </row>
    <row r="183" spans="1:20" s="33" customFormat="1" ht="54">
      <c r="A183" s="35" t="s">
        <v>77</v>
      </c>
      <c r="B183" s="35" t="s">
        <v>67</v>
      </c>
      <c r="C183" s="35" t="s">
        <v>134</v>
      </c>
      <c r="D183" s="149"/>
      <c r="E183" s="149"/>
      <c r="F183" s="149"/>
      <c r="G183" s="149"/>
      <c r="H183" s="149"/>
      <c r="I183" s="215" t="s">
        <v>186</v>
      </c>
      <c r="J183" s="215" t="s">
        <v>546</v>
      </c>
      <c r="K183" s="163"/>
      <c r="L183" s="57"/>
      <c r="M183" s="57"/>
      <c r="O183" s="284"/>
      <c r="P183" s="291"/>
      <c r="Q183" s="291"/>
      <c r="R183" s="174"/>
      <c r="S183" s="174"/>
      <c r="T183" s="174"/>
    </row>
    <row r="184" spans="1:20">
      <c r="A184" s="173">
        <v>1</v>
      </c>
      <c r="B184" s="173">
        <v>2</v>
      </c>
      <c r="C184" s="173">
        <v>3</v>
      </c>
      <c r="D184" s="160"/>
      <c r="E184" s="160"/>
      <c r="F184" s="160"/>
      <c r="G184" s="160"/>
      <c r="H184" s="160"/>
      <c r="I184" s="222"/>
      <c r="J184" s="222"/>
    </row>
    <row r="185" spans="1:20">
      <c r="A185" s="35">
        <v>1</v>
      </c>
      <c r="B185" s="183"/>
      <c r="C185" s="184"/>
      <c r="I185" s="220"/>
      <c r="J185" s="220"/>
    </row>
    <row r="186" spans="1:20" s="160" customFormat="1">
      <c r="A186" s="35"/>
      <c r="B186" s="183"/>
      <c r="C186" s="176"/>
      <c r="D186" s="149"/>
      <c r="E186" s="149"/>
      <c r="F186" s="149"/>
      <c r="G186" s="149"/>
      <c r="H186" s="149"/>
      <c r="I186" s="222"/>
      <c r="J186" s="222"/>
      <c r="K186" s="161"/>
      <c r="O186" s="283"/>
      <c r="P186" s="283"/>
      <c r="Q186" s="283"/>
    </row>
    <row r="187" spans="1:20">
      <c r="A187" s="35"/>
      <c r="B187" s="183"/>
      <c r="C187" s="176"/>
      <c r="I187" s="222"/>
      <c r="J187" s="222"/>
    </row>
    <row r="188" spans="1:20">
      <c r="A188" s="35"/>
      <c r="B188" s="183"/>
      <c r="C188" s="176"/>
      <c r="I188" s="222"/>
      <c r="J188" s="222"/>
    </row>
    <row r="189" spans="1:20">
      <c r="A189" s="35"/>
      <c r="B189" s="183"/>
      <c r="C189" s="176"/>
      <c r="I189" s="222"/>
      <c r="J189" s="222"/>
    </row>
    <row r="190" spans="1:20">
      <c r="A190" s="226"/>
      <c r="B190" s="227" t="s">
        <v>73</v>
      </c>
      <c r="C190" s="228">
        <f>SUM(C185:C189)</f>
        <v>0</v>
      </c>
      <c r="I190" s="217">
        <f>SUM(I185:I189)</f>
        <v>0</v>
      </c>
      <c r="J190" s="217">
        <f>SUM(J185:J189)</f>
        <v>0</v>
      </c>
    </row>
    <row r="193" spans="1:20" ht="55.5" customHeight="1">
      <c r="A193" s="2014" t="s">
        <v>614</v>
      </c>
      <c r="B193" s="2014"/>
      <c r="C193" s="2014"/>
      <c r="D193" s="2014"/>
      <c r="E193" s="2014"/>
      <c r="F193" s="2014"/>
      <c r="G193" s="2014"/>
      <c r="H193" s="2014"/>
      <c r="I193" s="2014"/>
      <c r="J193" s="2014"/>
    </row>
    <row r="195" spans="1:20">
      <c r="A195" s="2004" t="s">
        <v>511</v>
      </c>
      <c r="B195" s="2004"/>
      <c r="C195" s="2004"/>
      <c r="D195" s="2004"/>
      <c r="E195" s="2004"/>
      <c r="F195" s="2004"/>
      <c r="G195" s="2004"/>
      <c r="H195" s="2004"/>
      <c r="I195" s="2004"/>
      <c r="J195" s="2004"/>
      <c r="K195" s="205"/>
    </row>
    <row r="196" spans="1:20">
      <c r="I196" s="1986" t="s">
        <v>545</v>
      </c>
      <c r="J196" s="1986"/>
    </row>
    <row r="197" spans="1:20" s="33" customFormat="1" ht="54">
      <c r="A197" s="35" t="s">
        <v>77</v>
      </c>
      <c r="B197" s="35" t="s">
        <v>67</v>
      </c>
      <c r="C197" s="260" t="s">
        <v>505</v>
      </c>
      <c r="D197" s="260" t="s">
        <v>506</v>
      </c>
      <c r="E197" s="260" t="s">
        <v>507</v>
      </c>
      <c r="F197" s="149"/>
      <c r="G197" s="149"/>
      <c r="H197" s="149"/>
      <c r="I197" s="215" t="s">
        <v>186</v>
      </c>
      <c r="J197" s="215" t="s">
        <v>546</v>
      </c>
      <c r="K197" s="163"/>
      <c r="L197" s="57"/>
      <c r="M197" s="57"/>
      <c r="O197" s="284"/>
      <c r="P197" s="291"/>
      <c r="Q197" s="291"/>
      <c r="R197" s="174"/>
      <c r="S197" s="174"/>
      <c r="T197" s="174"/>
    </row>
    <row r="198" spans="1:20">
      <c r="A198" s="173">
        <v>1</v>
      </c>
      <c r="B198" s="173">
        <v>2</v>
      </c>
      <c r="C198" s="195">
        <v>3</v>
      </c>
      <c r="D198" s="195">
        <v>4</v>
      </c>
      <c r="E198" s="195">
        <v>5</v>
      </c>
      <c r="F198" s="160"/>
      <c r="G198" s="160"/>
      <c r="H198" s="160"/>
      <c r="I198" s="220"/>
      <c r="J198" s="220"/>
    </row>
    <row r="199" spans="1:20">
      <c r="A199" s="35">
        <v>1</v>
      </c>
      <c r="B199" s="183"/>
      <c r="C199" s="176"/>
      <c r="D199" s="35"/>
      <c r="E199" s="176"/>
      <c r="I199" s="220"/>
      <c r="J199" s="220"/>
    </row>
    <row r="200" spans="1:20" s="160" customFormat="1">
      <c r="A200" s="35"/>
      <c r="B200" s="183"/>
      <c r="C200" s="258"/>
      <c r="D200" s="260"/>
      <c r="E200" s="258"/>
      <c r="F200" s="149"/>
      <c r="G200" s="149"/>
      <c r="H200" s="149"/>
      <c r="I200" s="220"/>
      <c r="J200" s="220"/>
      <c r="K200" s="161"/>
      <c r="O200" s="283"/>
      <c r="P200" s="283"/>
      <c r="Q200" s="283"/>
    </row>
    <row r="201" spans="1:20">
      <c r="A201" s="35"/>
      <c r="B201" s="183"/>
      <c r="C201" s="258"/>
      <c r="D201" s="260"/>
      <c r="E201" s="258"/>
      <c r="I201" s="220"/>
      <c r="J201" s="220"/>
    </row>
    <row r="202" spans="1:20">
      <c r="A202" s="226"/>
      <c r="B202" s="227" t="s">
        <v>73</v>
      </c>
      <c r="C202" s="226" t="s">
        <v>74</v>
      </c>
      <c r="D202" s="226" t="s">
        <v>74</v>
      </c>
      <c r="E202" s="228">
        <f>E199</f>
        <v>0</v>
      </c>
      <c r="I202" s="217">
        <f>SUM(I199:I201)</f>
        <v>0</v>
      </c>
      <c r="J202" s="217">
        <f>SUM(J199:J201)</f>
        <v>0</v>
      </c>
    </row>
    <row r="204" spans="1:20">
      <c r="A204" s="2004" t="s">
        <v>512</v>
      </c>
      <c r="B204" s="2004"/>
      <c r="C204" s="2004"/>
      <c r="D204" s="2004"/>
      <c r="E204" s="2004"/>
      <c r="F204" s="2004"/>
      <c r="G204" s="2004"/>
      <c r="H204" s="2004"/>
      <c r="I204" s="2004"/>
      <c r="J204" s="2004"/>
    </row>
    <row r="205" spans="1:20">
      <c r="I205" s="1986" t="s">
        <v>545</v>
      </c>
      <c r="J205" s="1986"/>
    </row>
    <row r="206" spans="1:20" s="33" customFormat="1" ht="54">
      <c r="A206" s="35" t="s">
        <v>77</v>
      </c>
      <c r="B206" s="35" t="s">
        <v>67</v>
      </c>
      <c r="C206" s="260" t="s">
        <v>505</v>
      </c>
      <c r="D206" s="260" t="s">
        <v>506</v>
      </c>
      <c r="E206" s="260" t="s">
        <v>507</v>
      </c>
      <c r="F206" s="149"/>
      <c r="G206" s="149"/>
      <c r="H206" s="149"/>
      <c r="I206" s="215" t="s">
        <v>186</v>
      </c>
      <c r="J206" s="215" t="s">
        <v>546</v>
      </c>
      <c r="K206" s="163"/>
      <c r="L206" s="57"/>
      <c r="M206" s="57"/>
      <c r="O206" s="284"/>
      <c r="P206" s="291"/>
      <c r="Q206" s="291"/>
      <c r="R206" s="174"/>
      <c r="S206" s="174"/>
      <c r="T206" s="174"/>
    </row>
    <row r="207" spans="1:20">
      <c r="A207" s="173">
        <v>1</v>
      </c>
      <c r="B207" s="173">
        <v>2</v>
      </c>
      <c r="C207" s="195">
        <v>3</v>
      </c>
      <c r="D207" s="195">
        <v>4</v>
      </c>
      <c r="E207" s="195">
        <v>5</v>
      </c>
      <c r="F207" s="160"/>
      <c r="G207" s="160"/>
      <c r="H207" s="160"/>
      <c r="I207" s="220"/>
      <c r="J207" s="220"/>
    </row>
    <row r="208" spans="1:20">
      <c r="A208" s="35">
        <v>1</v>
      </c>
      <c r="B208" s="183"/>
      <c r="C208" s="176"/>
      <c r="D208" s="35"/>
      <c r="E208" s="176"/>
      <c r="I208" s="220"/>
      <c r="J208" s="220"/>
    </row>
    <row r="209" spans="1:17" s="160" customFormat="1">
      <c r="A209" s="35"/>
      <c r="B209" s="183"/>
      <c r="C209" s="258"/>
      <c r="D209" s="260"/>
      <c r="E209" s="258"/>
      <c r="F209" s="149"/>
      <c r="G209" s="149"/>
      <c r="H209" s="149"/>
      <c r="I209" s="220"/>
      <c r="J209" s="220"/>
      <c r="K209" s="161"/>
      <c r="O209" s="283"/>
      <c r="P209" s="283"/>
      <c r="Q209" s="283"/>
    </row>
    <row r="210" spans="1:17">
      <c r="A210" s="35"/>
      <c r="B210" s="183"/>
      <c r="C210" s="258"/>
      <c r="D210" s="260"/>
      <c r="E210" s="258"/>
      <c r="I210" s="220"/>
      <c r="J210" s="220"/>
    </row>
    <row r="211" spans="1:17">
      <c r="A211" s="226"/>
      <c r="B211" s="227" t="s">
        <v>73</v>
      </c>
      <c r="C211" s="226" t="s">
        <v>74</v>
      </c>
      <c r="D211" s="226" t="s">
        <v>74</v>
      </c>
      <c r="E211" s="228">
        <f>E208</f>
        <v>0</v>
      </c>
      <c r="I211" s="217">
        <f>SUM(I208:I210)</f>
        <v>0</v>
      </c>
      <c r="J211" s="217">
        <f>SUM(J208:J210)</f>
        <v>0</v>
      </c>
    </row>
    <row r="214" spans="1:17" ht="50.25" customHeight="1">
      <c r="A214" s="2014" t="s">
        <v>613</v>
      </c>
      <c r="B214" s="2014"/>
      <c r="C214" s="2014"/>
      <c r="D214" s="2014"/>
      <c r="E214" s="2014"/>
      <c r="F214" s="2014"/>
      <c r="G214" s="2014"/>
      <c r="H214" s="2014"/>
      <c r="I214" s="2014"/>
      <c r="J214" s="2014"/>
    </row>
    <row r="216" spans="1:17">
      <c r="A216" s="2017" t="s">
        <v>513</v>
      </c>
      <c r="B216" s="2017"/>
      <c r="C216" s="2017"/>
      <c r="D216" s="2017"/>
      <c r="E216" s="2017"/>
      <c r="F216" s="2017"/>
      <c r="G216" s="2017"/>
      <c r="H216" s="2017"/>
      <c r="I216" s="2017"/>
      <c r="J216" s="2017"/>
      <c r="K216" s="205"/>
    </row>
    <row r="217" spans="1:17">
      <c r="A217" s="53"/>
      <c r="B217" s="32"/>
      <c r="C217" s="38"/>
      <c r="D217" s="38"/>
      <c r="E217" s="38"/>
      <c r="F217" s="38"/>
      <c r="I217" s="1986" t="s">
        <v>545</v>
      </c>
      <c r="J217" s="1986"/>
    </row>
    <row r="218" spans="1:17" ht="54">
      <c r="A218" s="260" t="s">
        <v>77</v>
      </c>
      <c r="B218" s="260" t="s">
        <v>67</v>
      </c>
      <c r="C218" s="260" t="s">
        <v>124</v>
      </c>
      <c r="D218" s="260" t="s">
        <v>125</v>
      </c>
      <c r="E218" s="260" t="s">
        <v>126</v>
      </c>
      <c r="I218" s="215" t="s">
        <v>186</v>
      </c>
      <c r="J218" s="215" t="s">
        <v>546</v>
      </c>
      <c r="K218" s="209"/>
    </row>
    <row r="219" spans="1:17">
      <c r="A219" s="195">
        <v>1</v>
      </c>
      <c r="B219" s="195">
        <v>2</v>
      </c>
      <c r="C219" s="195">
        <v>3</v>
      </c>
      <c r="D219" s="195">
        <v>4</v>
      </c>
      <c r="E219" s="195">
        <v>5</v>
      </c>
      <c r="F219" s="160"/>
      <c r="G219" s="160"/>
      <c r="H219" s="160"/>
      <c r="I219" s="220"/>
      <c r="J219" s="220"/>
    </row>
    <row r="220" spans="1:17">
      <c r="A220" s="264"/>
      <c r="B220" s="47"/>
      <c r="C220" s="260"/>
      <c r="D220" s="34"/>
      <c r="E220" s="258"/>
      <c r="I220" s="220"/>
      <c r="J220" s="220"/>
    </row>
    <row r="221" spans="1:17" s="160" customFormat="1">
      <c r="A221" s="260"/>
      <c r="B221" s="31"/>
      <c r="C221" s="260"/>
      <c r="D221" s="34"/>
      <c r="E221" s="258"/>
      <c r="F221" s="149"/>
      <c r="G221" s="149"/>
      <c r="H221" s="149"/>
      <c r="I221" s="220"/>
      <c r="J221" s="220"/>
      <c r="K221" s="161"/>
      <c r="O221" s="283"/>
      <c r="P221" s="283"/>
      <c r="Q221" s="283"/>
    </row>
    <row r="222" spans="1:17">
      <c r="A222" s="260"/>
      <c r="B222" s="31"/>
      <c r="C222" s="260"/>
      <c r="D222" s="34"/>
      <c r="E222" s="258"/>
      <c r="I222" s="220"/>
      <c r="J222" s="220"/>
    </row>
    <row r="223" spans="1:17">
      <c r="A223" s="226"/>
      <c r="B223" s="227" t="s">
        <v>73</v>
      </c>
      <c r="C223" s="226" t="s">
        <v>74</v>
      </c>
      <c r="D223" s="226" t="s">
        <v>74</v>
      </c>
      <c r="E223" s="228">
        <f>SUM(E220:E222)</f>
        <v>0</v>
      </c>
      <c r="I223" s="217">
        <f>SUM(I220:I222)</f>
        <v>0</v>
      </c>
      <c r="J223" s="217">
        <f>SUM(J220:J222)</f>
        <v>0</v>
      </c>
    </row>
    <row r="224" spans="1:17">
      <c r="A224" s="51"/>
      <c r="B224" s="52"/>
      <c r="C224" s="51"/>
      <c r="D224" s="51"/>
      <c r="E224" s="51"/>
      <c r="F224" s="51"/>
    </row>
    <row r="225" spans="1:17">
      <c r="A225" s="2016" t="s">
        <v>491</v>
      </c>
      <c r="B225" s="2016"/>
      <c r="C225" s="2016"/>
      <c r="D225" s="2016"/>
      <c r="E225" s="2016"/>
      <c r="F225" s="2016"/>
      <c r="G225" s="2016"/>
      <c r="H225" s="2016"/>
      <c r="I225" s="2016"/>
      <c r="J225" s="2016"/>
    </row>
    <row r="226" spans="1:17">
      <c r="A226" s="51"/>
      <c r="B226" s="32"/>
      <c r="C226" s="38"/>
      <c r="D226" s="38"/>
      <c r="E226" s="38"/>
      <c r="F226" s="38"/>
      <c r="I226" s="1986" t="s">
        <v>545</v>
      </c>
      <c r="J226" s="1986"/>
    </row>
    <row r="227" spans="1:17" ht="54">
      <c r="A227" s="260" t="s">
        <v>77</v>
      </c>
      <c r="B227" s="260" t="s">
        <v>67</v>
      </c>
      <c r="C227" s="260" t="s">
        <v>127</v>
      </c>
      <c r="D227" s="260" t="s">
        <v>490</v>
      </c>
      <c r="F227" s="38"/>
      <c r="I227" s="215" t="s">
        <v>186</v>
      </c>
      <c r="J227" s="215" t="s">
        <v>546</v>
      </c>
      <c r="K227" s="210"/>
    </row>
    <row r="228" spans="1:17">
      <c r="A228" s="195">
        <v>1</v>
      </c>
      <c r="B228" s="195">
        <v>2</v>
      </c>
      <c r="C228" s="195">
        <v>3</v>
      </c>
      <c r="D228" s="195">
        <v>4</v>
      </c>
      <c r="E228" s="160"/>
      <c r="F228" s="14"/>
      <c r="G228" s="160"/>
      <c r="H228" s="160"/>
      <c r="I228" s="220"/>
      <c r="J228" s="220"/>
    </row>
    <row r="229" spans="1:17">
      <c r="A229" s="260"/>
      <c r="B229" s="47"/>
      <c r="C229" s="34"/>
      <c r="D229" s="258"/>
      <c r="F229" s="38"/>
      <c r="I229" s="220"/>
      <c r="J229" s="220"/>
    </row>
    <row r="230" spans="1:17" s="160" customFormat="1">
      <c r="A230" s="260"/>
      <c r="B230" s="31"/>
      <c r="C230" s="34"/>
      <c r="D230" s="258"/>
      <c r="E230" s="149"/>
      <c r="F230" s="38"/>
      <c r="G230" s="149"/>
      <c r="H230" s="149"/>
      <c r="I230" s="220"/>
      <c r="J230" s="220"/>
      <c r="K230" s="161"/>
      <c r="O230" s="283"/>
      <c r="P230" s="283"/>
      <c r="Q230" s="283"/>
    </row>
    <row r="231" spans="1:17">
      <c r="A231" s="260"/>
      <c r="B231" s="31"/>
      <c r="C231" s="34"/>
      <c r="D231" s="258"/>
      <c r="F231" s="38"/>
      <c r="I231" s="220"/>
      <c r="J231" s="220"/>
    </row>
    <row r="232" spans="1:17">
      <c r="A232" s="226"/>
      <c r="B232" s="227" t="s">
        <v>73</v>
      </c>
      <c r="C232" s="226" t="s">
        <v>74</v>
      </c>
      <c r="D232" s="228">
        <f>SUM(D229:D231)</f>
        <v>0</v>
      </c>
      <c r="F232" s="38"/>
      <c r="I232" s="217">
        <f>SUM(I229:I231)</f>
        <v>0</v>
      </c>
      <c r="J232" s="217">
        <f>SUM(J229:J231)</f>
        <v>0</v>
      </c>
    </row>
    <row r="233" spans="1:17">
      <c r="A233" s="51"/>
      <c r="B233" s="52"/>
      <c r="C233" s="51"/>
      <c r="D233" s="51"/>
      <c r="E233" s="51"/>
      <c r="F233" s="51"/>
    </row>
    <row r="234" spans="1:17">
      <c r="A234" s="2016" t="s">
        <v>514</v>
      </c>
      <c r="B234" s="2016"/>
      <c r="C234" s="2016"/>
      <c r="D234" s="2016"/>
      <c r="E234" s="2016"/>
      <c r="F234" s="2016"/>
      <c r="G234" s="2016"/>
      <c r="H234" s="2016"/>
      <c r="I234" s="2016"/>
      <c r="J234" s="2016"/>
    </row>
    <row r="235" spans="1:17">
      <c r="A235" s="51"/>
      <c r="B235" s="32"/>
      <c r="C235" s="38"/>
      <c r="D235" s="38"/>
      <c r="E235" s="38"/>
      <c r="F235" s="38"/>
      <c r="I235" s="1986" t="s">
        <v>545</v>
      </c>
      <c r="J235" s="1986"/>
    </row>
    <row r="236" spans="1:17" ht="54">
      <c r="A236" s="260" t="s">
        <v>77</v>
      </c>
      <c r="B236" s="260" t="s">
        <v>67</v>
      </c>
      <c r="C236" s="260" t="s">
        <v>127</v>
      </c>
      <c r="D236" s="260" t="s">
        <v>490</v>
      </c>
      <c r="F236" s="38"/>
      <c r="I236" s="215" t="s">
        <v>186</v>
      </c>
      <c r="J236" s="215" t="s">
        <v>546</v>
      </c>
      <c r="K236" s="210"/>
    </row>
    <row r="237" spans="1:17">
      <c r="A237" s="195">
        <v>1</v>
      </c>
      <c r="B237" s="195">
        <v>2</v>
      </c>
      <c r="C237" s="195">
        <v>3</v>
      </c>
      <c r="D237" s="195">
        <v>4</v>
      </c>
      <c r="E237" s="160"/>
      <c r="F237" s="14"/>
      <c r="G237" s="160"/>
      <c r="H237" s="160"/>
      <c r="I237" s="220"/>
      <c r="J237" s="220"/>
    </row>
    <row r="238" spans="1:17">
      <c r="A238" s="260"/>
      <c r="B238" s="47"/>
      <c r="C238" s="34"/>
      <c r="D238" s="258"/>
      <c r="F238" s="38"/>
      <c r="I238" s="220"/>
      <c r="J238" s="220"/>
    </row>
    <row r="239" spans="1:17" s="160" customFormat="1">
      <c r="A239" s="260"/>
      <c r="B239" s="31"/>
      <c r="C239" s="34"/>
      <c r="D239" s="258"/>
      <c r="E239" s="149"/>
      <c r="F239" s="38"/>
      <c r="G239" s="149"/>
      <c r="H239" s="149"/>
      <c r="I239" s="220"/>
      <c r="J239" s="220"/>
      <c r="K239" s="161"/>
      <c r="O239" s="283"/>
      <c r="P239" s="283"/>
      <c r="Q239" s="283"/>
    </row>
    <row r="240" spans="1:17">
      <c r="A240" s="260"/>
      <c r="B240" s="31"/>
      <c r="C240" s="34"/>
      <c r="D240" s="258"/>
      <c r="F240" s="38"/>
      <c r="I240" s="220"/>
      <c r="J240" s="220"/>
    </row>
    <row r="241" spans="1:17">
      <c r="A241" s="226"/>
      <c r="B241" s="227" t="s">
        <v>73</v>
      </c>
      <c r="C241" s="226" t="s">
        <v>74</v>
      </c>
      <c r="D241" s="228">
        <f>SUM(D238:D240)</f>
        <v>0</v>
      </c>
      <c r="F241" s="38"/>
      <c r="I241" s="217">
        <f>SUM(I238:I240)</f>
        <v>0</v>
      </c>
      <c r="J241" s="217">
        <f>SUM(J238:J240)</f>
        <v>0</v>
      </c>
    </row>
    <row r="242" spans="1:17">
      <c r="A242" s="51"/>
      <c r="B242" s="52"/>
      <c r="C242" s="51"/>
      <c r="D242" s="51"/>
      <c r="E242" s="51"/>
      <c r="F242" s="51"/>
    </row>
    <row r="243" spans="1:17">
      <c r="A243" s="2004" t="s">
        <v>542</v>
      </c>
      <c r="B243" s="2004"/>
      <c r="C243" s="2004"/>
      <c r="D243" s="2004"/>
      <c r="E243" s="2004"/>
      <c r="F243" s="2004"/>
      <c r="G243" s="2004"/>
      <c r="H243" s="2004"/>
      <c r="I243" s="2004"/>
      <c r="J243" s="2004"/>
    </row>
    <row r="244" spans="1:17">
      <c r="A244" s="2012"/>
      <c r="B244" s="2012"/>
      <c r="C244" s="2012"/>
      <c r="D244" s="2012"/>
      <c r="E244" s="2012"/>
      <c r="F244" s="2012"/>
      <c r="I244" s="1986" t="s">
        <v>545</v>
      </c>
      <c r="J244" s="1986"/>
    </row>
    <row r="245" spans="1:17" ht="54">
      <c r="A245" s="260" t="s">
        <v>77</v>
      </c>
      <c r="B245" s="260" t="s">
        <v>67</v>
      </c>
      <c r="C245" s="260" t="s">
        <v>131</v>
      </c>
      <c r="D245" s="260" t="s">
        <v>80</v>
      </c>
      <c r="E245" s="260" t="s">
        <v>132</v>
      </c>
      <c r="F245" s="260" t="s">
        <v>33</v>
      </c>
      <c r="I245" s="215" t="s">
        <v>186</v>
      </c>
      <c r="J245" s="215" t="s">
        <v>546</v>
      </c>
      <c r="K245" s="163"/>
    </row>
    <row r="246" spans="1:17">
      <c r="A246" s="195">
        <v>1</v>
      </c>
      <c r="B246" s="195">
        <v>2</v>
      </c>
      <c r="C246" s="195">
        <v>3</v>
      </c>
      <c r="D246" s="195">
        <v>4</v>
      </c>
      <c r="E246" s="195">
        <v>5</v>
      </c>
      <c r="F246" s="195">
        <v>6</v>
      </c>
      <c r="G246" s="160"/>
      <c r="H246" s="160"/>
      <c r="I246" s="220"/>
      <c r="J246" s="220"/>
    </row>
    <row r="247" spans="1:17">
      <c r="A247" s="260">
        <v>1</v>
      </c>
      <c r="B247" s="31"/>
      <c r="C247" s="260"/>
      <c r="D247" s="260"/>
      <c r="E247" s="258" t="e">
        <f>F247/D247</f>
        <v>#DIV/0!</v>
      </c>
      <c r="F247" s="258"/>
      <c r="I247" s="220"/>
      <c r="J247" s="220"/>
    </row>
    <row r="248" spans="1:17" s="160" customFormat="1">
      <c r="A248" s="260">
        <v>2</v>
      </c>
      <c r="B248" s="31"/>
      <c r="C248" s="35"/>
      <c r="D248" s="35"/>
      <c r="E248" s="258" t="e">
        <f t="shared" ref="E248:E249" si="3">F248/D248</f>
        <v>#DIV/0!</v>
      </c>
      <c r="F248" s="258"/>
      <c r="G248" s="149"/>
      <c r="H248" s="149"/>
      <c r="I248" s="220"/>
      <c r="J248" s="220"/>
      <c r="K248" s="161"/>
      <c r="O248" s="283"/>
      <c r="P248" s="283"/>
      <c r="Q248" s="283"/>
    </row>
    <row r="249" spans="1:17">
      <c r="A249" s="260">
        <v>3</v>
      </c>
      <c r="B249" s="31"/>
      <c r="C249" s="260"/>
      <c r="D249" s="260"/>
      <c r="E249" s="258" t="e">
        <f t="shared" si="3"/>
        <v>#DIV/0!</v>
      </c>
      <c r="F249" s="258"/>
      <c r="I249" s="220"/>
      <c r="J249" s="220"/>
    </row>
    <row r="250" spans="1:17">
      <c r="A250" s="226"/>
      <c r="B250" s="227" t="s">
        <v>73</v>
      </c>
      <c r="C250" s="226" t="s">
        <v>74</v>
      </c>
      <c r="D250" s="226" t="s">
        <v>74</v>
      </c>
      <c r="E250" s="226" t="s">
        <v>74</v>
      </c>
      <c r="F250" s="228">
        <f>F249+F248+F247</f>
        <v>0</v>
      </c>
      <c r="I250" s="217">
        <f>SUM(I247:I249)</f>
        <v>0</v>
      </c>
      <c r="J250" s="217">
        <f>SUM(J247:J249)</f>
        <v>0</v>
      </c>
    </row>
    <row r="251" spans="1:17">
      <c r="A251" s="51"/>
      <c r="B251" s="52"/>
      <c r="C251" s="51"/>
      <c r="D251" s="51"/>
      <c r="E251" s="51"/>
      <c r="F251" s="51"/>
    </row>
    <row r="252" spans="1:17">
      <c r="A252" s="51"/>
      <c r="B252" s="52"/>
      <c r="C252" s="51"/>
      <c r="D252" s="51"/>
      <c r="E252" s="51"/>
      <c r="F252" s="51"/>
    </row>
    <row r="253" spans="1:17">
      <c r="A253" s="2014" t="s">
        <v>612</v>
      </c>
      <c r="B253" s="2014"/>
      <c r="C253" s="2014"/>
      <c r="D253" s="2014"/>
      <c r="E253" s="2014"/>
      <c r="F253" s="2014"/>
      <c r="G253" s="2014"/>
      <c r="H253" s="2014"/>
      <c r="I253" s="2014"/>
      <c r="J253" s="2014"/>
    </row>
    <row r="254" spans="1:17">
      <c r="A254" s="51"/>
      <c r="B254" s="52"/>
      <c r="C254" s="51"/>
      <c r="D254" s="51"/>
      <c r="E254" s="51"/>
      <c r="F254" s="51"/>
    </row>
    <row r="255" spans="1:17">
      <c r="A255" s="2009" t="s">
        <v>515</v>
      </c>
      <c r="B255" s="2009"/>
      <c r="C255" s="2009"/>
      <c r="D255" s="2009"/>
      <c r="E255" s="2009"/>
      <c r="F255" s="2009"/>
      <c r="G255" s="2009"/>
      <c r="H255" s="2009"/>
      <c r="I255" s="2009"/>
      <c r="J255" s="2009"/>
      <c r="K255" s="205"/>
    </row>
    <row r="256" spans="1:17">
      <c r="A256" s="259"/>
      <c r="B256" s="55"/>
      <c r="C256" s="259"/>
      <c r="D256" s="259"/>
      <c r="E256" s="259"/>
      <c r="F256" s="259"/>
      <c r="I256" s="1986" t="s">
        <v>545</v>
      </c>
      <c r="J256" s="1986"/>
    </row>
    <row r="257" spans="1:17" ht="54">
      <c r="A257" s="260" t="s">
        <v>77</v>
      </c>
      <c r="B257" s="260" t="s">
        <v>67</v>
      </c>
      <c r="C257" s="260" t="s">
        <v>118</v>
      </c>
      <c r="D257" s="260" t="s">
        <v>112</v>
      </c>
      <c r="E257" s="260" t="s">
        <v>113</v>
      </c>
      <c r="F257" s="260" t="s">
        <v>532</v>
      </c>
      <c r="I257" s="215" t="s">
        <v>186</v>
      </c>
      <c r="J257" s="215" t="s">
        <v>546</v>
      </c>
      <c r="K257" s="204"/>
    </row>
    <row r="258" spans="1:17">
      <c r="A258" s="195">
        <v>1</v>
      </c>
      <c r="B258" s="195">
        <v>2</v>
      </c>
      <c r="C258" s="195">
        <v>3</v>
      </c>
      <c r="D258" s="195">
        <v>4</v>
      </c>
      <c r="E258" s="195">
        <v>5</v>
      </c>
      <c r="F258" s="195">
        <v>6</v>
      </c>
      <c r="G258" s="160"/>
      <c r="H258" s="160"/>
      <c r="I258" s="220"/>
      <c r="J258" s="220"/>
    </row>
    <row r="259" spans="1:17">
      <c r="A259" s="260">
        <v>1</v>
      </c>
      <c r="B259" s="31" t="s">
        <v>114</v>
      </c>
      <c r="C259" s="260"/>
      <c r="D259" s="260"/>
      <c r="E259" s="258" t="e">
        <f>F259/D259/C259</f>
        <v>#DIV/0!</v>
      </c>
      <c r="F259" s="258"/>
      <c r="I259" s="220"/>
      <c r="J259" s="220"/>
    </row>
    <row r="260" spans="1:17" s="160" customFormat="1" ht="68.400000000000006">
      <c r="A260" s="260">
        <v>2</v>
      </c>
      <c r="B260" s="31" t="s">
        <v>115</v>
      </c>
      <c r="C260" s="260"/>
      <c r="D260" s="260"/>
      <c r="E260" s="258" t="e">
        <f t="shared" ref="E260:E264" si="4">F260/D260/C260</f>
        <v>#DIV/0!</v>
      </c>
      <c r="F260" s="258"/>
      <c r="G260" s="149"/>
      <c r="H260" s="149"/>
      <c r="I260" s="220"/>
      <c r="J260" s="220"/>
      <c r="K260" s="161"/>
      <c r="O260" s="283"/>
      <c r="P260" s="283"/>
      <c r="Q260" s="283"/>
    </row>
    <row r="261" spans="1:17" ht="45.6">
      <c r="A261" s="260">
        <v>3</v>
      </c>
      <c r="B261" s="31" t="s">
        <v>116</v>
      </c>
      <c r="C261" s="260"/>
      <c r="D261" s="260"/>
      <c r="E261" s="258" t="e">
        <f t="shared" si="4"/>
        <v>#DIV/0!</v>
      </c>
      <c r="F261" s="258"/>
      <c r="I261" s="220"/>
      <c r="J261" s="220"/>
    </row>
    <row r="262" spans="1:17">
      <c r="A262" s="260">
        <v>4</v>
      </c>
      <c r="B262" s="31" t="s">
        <v>117</v>
      </c>
      <c r="C262" s="260"/>
      <c r="D262" s="260"/>
      <c r="E262" s="258" t="e">
        <f t="shared" si="4"/>
        <v>#DIV/0!</v>
      </c>
      <c r="F262" s="258"/>
      <c r="I262" s="222"/>
      <c r="J262" s="222"/>
    </row>
    <row r="263" spans="1:17" ht="91.2">
      <c r="A263" s="260">
        <v>5</v>
      </c>
      <c r="B263" s="31" t="s">
        <v>143</v>
      </c>
      <c r="C263" s="260"/>
      <c r="D263" s="260"/>
      <c r="E263" s="258" t="e">
        <f t="shared" si="4"/>
        <v>#DIV/0!</v>
      </c>
      <c r="F263" s="258"/>
      <c r="I263" s="220"/>
      <c r="J263" s="220"/>
    </row>
    <row r="264" spans="1:17">
      <c r="A264" s="260">
        <v>6</v>
      </c>
      <c r="B264" s="31" t="s">
        <v>144</v>
      </c>
      <c r="C264" s="260"/>
      <c r="D264" s="260"/>
      <c r="E264" s="258" t="e">
        <f t="shared" si="4"/>
        <v>#DIV/0!</v>
      </c>
      <c r="F264" s="258"/>
      <c r="I264" s="220"/>
      <c r="J264" s="220"/>
    </row>
    <row r="265" spans="1:17">
      <c r="A265" s="226"/>
      <c r="B265" s="227" t="s">
        <v>73</v>
      </c>
      <c r="C265" s="226" t="s">
        <v>74</v>
      </c>
      <c r="D265" s="226" t="s">
        <v>74</v>
      </c>
      <c r="E265" s="226" t="s">
        <v>74</v>
      </c>
      <c r="F265" s="228">
        <f>F264+F263+F262+F261+F260+F259</f>
        <v>0</v>
      </c>
      <c r="I265" s="217">
        <f>SUM(I259:I264)</f>
        <v>0</v>
      </c>
      <c r="J265" s="217">
        <f>SUM(J259:J264)</f>
        <v>0</v>
      </c>
    </row>
    <row r="266" spans="1:17">
      <c r="A266" s="38"/>
      <c r="B266" s="32"/>
      <c r="C266" s="38"/>
      <c r="D266" s="38"/>
      <c r="E266" s="38"/>
      <c r="F266" s="38"/>
    </row>
    <row r="267" spans="1:17">
      <c r="A267" s="2009" t="s">
        <v>516</v>
      </c>
      <c r="B267" s="2009"/>
      <c r="C267" s="2009"/>
      <c r="D267" s="2009"/>
      <c r="E267" s="2009"/>
      <c r="F267" s="2009"/>
      <c r="G267" s="2009"/>
      <c r="H267" s="2009"/>
      <c r="I267" s="2009"/>
      <c r="J267" s="2009"/>
    </row>
    <row r="268" spans="1:17">
      <c r="A268" s="256"/>
      <c r="B268" s="45"/>
      <c r="C268" s="256"/>
      <c r="D268" s="256"/>
      <c r="E268" s="256"/>
      <c r="F268" s="38"/>
      <c r="I268" s="1986" t="s">
        <v>545</v>
      </c>
      <c r="J268" s="1986"/>
    </row>
    <row r="269" spans="1:17" ht="54">
      <c r="A269" s="260" t="s">
        <v>77</v>
      </c>
      <c r="B269" s="260" t="s">
        <v>67</v>
      </c>
      <c r="C269" s="260" t="s">
        <v>119</v>
      </c>
      <c r="D269" s="260" t="s">
        <v>518</v>
      </c>
      <c r="E269" s="262" t="s">
        <v>166</v>
      </c>
      <c r="F269" s="260" t="s">
        <v>517</v>
      </c>
      <c r="I269" s="215" t="s">
        <v>186</v>
      </c>
      <c r="J269" s="215" t="s">
        <v>546</v>
      </c>
      <c r="K269" s="204"/>
    </row>
    <row r="270" spans="1:17">
      <c r="A270" s="195">
        <v>1</v>
      </c>
      <c r="B270" s="195">
        <v>2</v>
      </c>
      <c r="C270" s="195">
        <v>3</v>
      </c>
      <c r="D270" s="195">
        <v>4</v>
      </c>
      <c r="E270" s="14">
        <v>5</v>
      </c>
      <c r="F270" s="195">
        <v>6</v>
      </c>
      <c r="G270" s="160"/>
      <c r="H270" s="160"/>
      <c r="I270" s="214"/>
      <c r="J270" s="214"/>
    </row>
    <row r="271" spans="1:17" ht="45.6">
      <c r="A271" s="260">
        <v>1</v>
      </c>
      <c r="B271" s="31" t="s">
        <v>140</v>
      </c>
      <c r="C271" s="260"/>
      <c r="D271" s="258" t="e">
        <f>F271/C271</f>
        <v>#DIV/0!</v>
      </c>
      <c r="E271" s="262" t="s">
        <v>43</v>
      </c>
      <c r="F271" s="258"/>
      <c r="I271" s="220"/>
      <c r="J271" s="220"/>
    </row>
    <row r="272" spans="1:17" s="160" customFormat="1" ht="45.6">
      <c r="A272" s="260">
        <v>2</v>
      </c>
      <c r="B272" s="31" t="s">
        <v>629</v>
      </c>
      <c r="C272" s="260" t="s">
        <v>43</v>
      </c>
      <c r="D272" s="258"/>
      <c r="E272" s="262" t="e">
        <f>F272/D272</f>
        <v>#DIV/0!</v>
      </c>
      <c r="F272" s="258"/>
      <c r="G272" s="149"/>
      <c r="H272" s="149"/>
      <c r="I272" s="220"/>
      <c r="J272" s="220"/>
      <c r="K272" s="161"/>
      <c r="O272" s="283"/>
      <c r="P272" s="283"/>
      <c r="Q272" s="283"/>
    </row>
    <row r="273" spans="1:17">
      <c r="A273" s="226"/>
      <c r="B273" s="227" t="s">
        <v>73</v>
      </c>
      <c r="C273" s="226" t="s">
        <v>43</v>
      </c>
      <c r="D273" s="226" t="s">
        <v>43</v>
      </c>
      <c r="E273" s="226" t="s">
        <v>43</v>
      </c>
      <c r="F273" s="228">
        <f>F271+F272</f>
        <v>0</v>
      </c>
      <c r="I273" s="213">
        <f>SUM(I271:I272)</f>
        <v>0</v>
      </c>
      <c r="J273" s="213">
        <f>SUM(J271:J272)</f>
        <v>0</v>
      </c>
    </row>
    <row r="274" spans="1:17">
      <c r="A274" s="38"/>
      <c r="B274" s="32"/>
      <c r="C274" s="38"/>
      <c r="D274" s="38"/>
      <c r="E274" s="38"/>
      <c r="F274" s="38"/>
    </row>
    <row r="275" spans="1:17">
      <c r="A275" s="2004" t="s">
        <v>519</v>
      </c>
      <c r="B275" s="2004"/>
      <c r="C275" s="2004"/>
      <c r="D275" s="2004"/>
      <c r="E275" s="2004"/>
      <c r="F275" s="2004"/>
      <c r="G275" s="2004"/>
      <c r="H275" s="2004"/>
      <c r="I275" s="2004"/>
      <c r="J275" s="2004"/>
    </row>
    <row r="276" spans="1:17">
      <c r="A276" s="265"/>
      <c r="B276" s="265"/>
      <c r="C276" s="265"/>
      <c r="D276" s="265"/>
      <c r="E276" s="265"/>
      <c r="F276" s="265"/>
      <c r="G276" s="265"/>
      <c r="H276" s="265"/>
      <c r="I276" s="1986" t="s">
        <v>545</v>
      </c>
      <c r="J276" s="1986"/>
    </row>
    <row r="277" spans="1:17" s="38" customFormat="1" ht="54">
      <c r="A277" s="260" t="s">
        <v>77</v>
      </c>
      <c r="B277" s="260" t="s">
        <v>0</v>
      </c>
      <c r="C277" s="260" t="s">
        <v>122</v>
      </c>
      <c r="D277" s="260" t="s">
        <v>120</v>
      </c>
      <c r="E277" s="260" t="s">
        <v>123</v>
      </c>
      <c r="F277" s="260" t="s">
        <v>33</v>
      </c>
      <c r="I277" s="215" t="s">
        <v>186</v>
      </c>
      <c r="J277" s="215" t="s">
        <v>546</v>
      </c>
      <c r="K277" s="163"/>
      <c r="O277" s="41"/>
      <c r="P277" s="41"/>
      <c r="Q277" s="41"/>
    </row>
    <row r="278" spans="1:17" s="38" customFormat="1">
      <c r="A278" s="195">
        <v>1</v>
      </c>
      <c r="B278" s="195">
        <v>2</v>
      </c>
      <c r="C278" s="195">
        <v>4</v>
      </c>
      <c r="D278" s="195">
        <v>5</v>
      </c>
      <c r="E278" s="195">
        <v>6</v>
      </c>
      <c r="F278" s="195">
        <v>7</v>
      </c>
      <c r="G278" s="14"/>
      <c r="H278" s="14"/>
      <c r="I278" s="217"/>
      <c r="J278" s="217"/>
      <c r="K278" s="40"/>
      <c r="O278" s="41"/>
      <c r="P278" s="41"/>
      <c r="Q278" s="41"/>
    </row>
    <row r="279" spans="1:17" s="38" customFormat="1">
      <c r="A279" s="260">
        <v>1</v>
      </c>
      <c r="B279" s="31" t="s">
        <v>145</v>
      </c>
      <c r="C279" s="258" t="e">
        <f>F279/D279</f>
        <v>#DIV/0!</v>
      </c>
      <c r="D279" s="258"/>
      <c r="E279" s="258"/>
      <c r="F279" s="258"/>
      <c r="I279" s="220"/>
      <c r="J279" s="220"/>
      <c r="K279" s="40"/>
      <c r="O279" s="41"/>
      <c r="P279" s="41"/>
      <c r="Q279" s="41"/>
    </row>
    <row r="280" spans="1:17" s="14" customFormat="1">
      <c r="A280" s="260">
        <v>2</v>
      </c>
      <c r="B280" s="31" t="s">
        <v>121</v>
      </c>
      <c r="C280" s="258" t="e">
        <f t="shared" ref="C280:C283" si="5">F280/D280</f>
        <v>#DIV/0!</v>
      </c>
      <c r="D280" s="258"/>
      <c r="E280" s="258"/>
      <c r="F280" s="258"/>
      <c r="G280" s="38"/>
      <c r="H280" s="38"/>
      <c r="I280" s="220"/>
      <c r="J280" s="220"/>
      <c r="K280" s="186"/>
      <c r="O280" s="286"/>
      <c r="P280" s="286"/>
      <c r="Q280" s="286"/>
    </row>
    <row r="281" spans="1:17" s="38" customFormat="1">
      <c r="A281" s="260">
        <v>3</v>
      </c>
      <c r="B281" s="31" t="s">
        <v>146</v>
      </c>
      <c r="C281" s="258" t="e">
        <f t="shared" si="5"/>
        <v>#DIV/0!</v>
      </c>
      <c r="D281" s="258"/>
      <c r="E281" s="258"/>
      <c r="F281" s="258"/>
      <c r="I281" s="220"/>
      <c r="J281" s="220"/>
      <c r="K281" s="40"/>
      <c r="O281" s="41"/>
      <c r="P281" s="41"/>
      <c r="Q281" s="41"/>
    </row>
    <row r="282" spans="1:17" s="38" customFormat="1">
      <c r="A282" s="260">
        <v>4</v>
      </c>
      <c r="B282" s="31" t="s">
        <v>147</v>
      </c>
      <c r="C282" s="258" t="e">
        <f t="shared" si="5"/>
        <v>#DIV/0!</v>
      </c>
      <c r="D282" s="258"/>
      <c r="E282" s="258"/>
      <c r="F282" s="258"/>
      <c r="I282" s="220"/>
      <c r="J282" s="220"/>
      <c r="K282" s="40"/>
      <c r="O282" s="41"/>
      <c r="P282" s="41"/>
      <c r="Q282" s="41"/>
    </row>
    <row r="283" spans="1:17" s="38" customFormat="1">
      <c r="A283" s="260">
        <v>5</v>
      </c>
      <c r="B283" s="31" t="s">
        <v>623</v>
      </c>
      <c r="C283" s="258" t="e">
        <f t="shared" si="5"/>
        <v>#DIV/0!</v>
      </c>
      <c r="D283" s="258"/>
      <c r="E283" s="258"/>
      <c r="F283" s="258"/>
      <c r="I283" s="220"/>
      <c r="J283" s="220"/>
      <c r="K283" s="40"/>
      <c r="O283" s="41"/>
      <c r="P283" s="41"/>
      <c r="Q283" s="41"/>
    </row>
    <row r="284" spans="1:17" s="38" customFormat="1">
      <c r="A284" s="226"/>
      <c r="B284" s="227" t="s">
        <v>73</v>
      </c>
      <c r="C284" s="226" t="s">
        <v>74</v>
      </c>
      <c r="D284" s="226" t="s">
        <v>74</v>
      </c>
      <c r="E284" s="226" t="s">
        <v>74</v>
      </c>
      <c r="F284" s="228">
        <f>SUM(F279:F283)</f>
        <v>0</v>
      </c>
      <c r="I284" s="217">
        <f>SUM(I279:I283)</f>
        <v>0</v>
      </c>
      <c r="J284" s="217">
        <f>SUM(J279:J283)</f>
        <v>0</v>
      </c>
      <c r="K284" s="40"/>
      <c r="O284" s="41"/>
      <c r="P284" s="41"/>
      <c r="Q284" s="41"/>
    </row>
    <row r="285" spans="1:17" s="38" customFormat="1">
      <c r="B285" s="32"/>
      <c r="G285" s="149"/>
      <c r="H285" s="149"/>
      <c r="I285" s="149"/>
      <c r="J285" s="149"/>
      <c r="K285" s="40"/>
      <c r="O285" s="41"/>
      <c r="P285" s="41"/>
      <c r="Q285" s="41"/>
    </row>
    <row r="286" spans="1:17" s="38" customFormat="1">
      <c r="A286" s="2017" t="s">
        <v>513</v>
      </c>
      <c r="B286" s="2017"/>
      <c r="C286" s="2017"/>
      <c r="D286" s="2017"/>
      <c r="E286" s="2017"/>
      <c r="F286" s="2017"/>
      <c r="G286" s="2017"/>
      <c r="H286" s="2017"/>
      <c r="I286" s="2017"/>
      <c r="J286" s="2017"/>
      <c r="K286" s="40"/>
      <c r="O286" s="41"/>
      <c r="P286" s="41"/>
      <c r="Q286" s="41"/>
    </row>
    <row r="287" spans="1:17">
      <c r="A287" s="53"/>
      <c r="B287" s="32"/>
      <c r="C287" s="38"/>
      <c r="D287" s="38"/>
      <c r="E287" s="38"/>
      <c r="F287" s="38"/>
      <c r="I287" s="1986" t="s">
        <v>545</v>
      </c>
      <c r="J287" s="1986"/>
    </row>
    <row r="288" spans="1:17" ht="54">
      <c r="A288" s="260" t="s">
        <v>77</v>
      </c>
      <c r="B288" s="260" t="s">
        <v>67</v>
      </c>
      <c r="C288" s="260" t="s">
        <v>124</v>
      </c>
      <c r="D288" s="260" t="s">
        <v>125</v>
      </c>
      <c r="E288" s="260" t="s">
        <v>520</v>
      </c>
      <c r="I288" s="215" t="s">
        <v>186</v>
      </c>
      <c r="J288" s="215" t="s">
        <v>546</v>
      </c>
      <c r="K288" s="209"/>
    </row>
    <row r="289" spans="1:17">
      <c r="A289" s="195">
        <v>1</v>
      </c>
      <c r="B289" s="195">
        <v>2</v>
      </c>
      <c r="C289" s="195">
        <v>3</v>
      </c>
      <c r="D289" s="195">
        <v>4</v>
      </c>
      <c r="E289" s="195">
        <v>5</v>
      </c>
      <c r="F289" s="160"/>
      <c r="G289" s="160"/>
      <c r="H289" s="160"/>
      <c r="I289" s="217"/>
      <c r="J289" s="217"/>
    </row>
    <row r="290" spans="1:17">
      <c r="A290" s="260">
        <v>1</v>
      </c>
      <c r="B290" s="31"/>
      <c r="C290" s="260"/>
      <c r="D290" s="34"/>
      <c r="E290" s="258"/>
      <c r="I290" s="220"/>
      <c r="J290" s="220"/>
    </row>
    <row r="291" spans="1:17" s="160" customFormat="1">
      <c r="A291" s="260">
        <v>2</v>
      </c>
      <c r="B291" s="31"/>
      <c r="C291" s="260"/>
      <c r="D291" s="34"/>
      <c r="E291" s="258"/>
      <c r="F291" s="149"/>
      <c r="G291" s="149"/>
      <c r="H291" s="149"/>
      <c r="I291" s="220"/>
      <c r="J291" s="220"/>
      <c r="K291" s="161"/>
      <c r="O291" s="283"/>
      <c r="P291" s="283"/>
      <c r="Q291" s="283"/>
    </row>
    <row r="292" spans="1:17">
      <c r="A292" s="260">
        <v>3</v>
      </c>
      <c r="B292" s="31"/>
      <c r="C292" s="260"/>
      <c r="D292" s="34"/>
      <c r="E292" s="258"/>
      <c r="I292" s="220"/>
      <c r="J292" s="220"/>
      <c r="P292" s="188"/>
      <c r="Q292" s="290"/>
    </row>
    <row r="293" spans="1:17">
      <c r="A293" s="260">
        <v>4</v>
      </c>
      <c r="B293" s="31"/>
      <c r="C293" s="260"/>
      <c r="D293" s="34"/>
      <c r="E293" s="258"/>
      <c r="I293" s="220"/>
      <c r="J293" s="220"/>
      <c r="P293" s="188"/>
      <c r="Q293" s="290"/>
    </row>
    <row r="294" spans="1:17">
      <c r="A294" s="226"/>
      <c r="B294" s="227" t="s">
        <v>73</v>
      </c>
      <c r="C294" s="226" t="s">
        <v>74</v>
      </c>
      <c r="D294" s="226" t="s">
        <v>74</v>
      </c>
      <c r="E294" s="228">
        <f>SUM(E290:E293)</f>
        <v>0</v>
      </c>
      <c r="I294" s="217">
        <f>SUM(I290:I293)</f>
        <v>0</v>
      </c>
      <c r="J294" s="217">
        <f>SUM(J290:J293)</f>
        <v>0</v>
      </c>
      <c r="P294" s="188"/>
      <c r="Q294" s="290"/>
    </row>
    <row r="295" spans="1:17">
      <c r="A295" s="38"/>
      <c r="B295" s="32"/>
      <c r="C295" s="38"/>
      <c r="D295" s="38"/>
      <c r="E295" s="38"/>
      <c r="F295" s="38"/>
      <c r="P295" s="188"/>
      <c r="Q295" s="290"/>
    </row>
    <row r="296" spans="1:17">
      <c r="A296" s="2016" t="s">
        <v>491</v>
      </c>
      <c r="B296" s="2016"/>
      <c r="C296" s="2016"/>
      <c r="D296" s="2016"/>
      <c r="E296" s="2016"/>
      <c r="F296" s="2016"/>
      <c r="G296" s="2016"/>
      <c r="H296" s="2016"/>
      <c r="I296" s="2016"/>
      <c r="J296" s="2016"/>
      <c r="P296" s="188"/>
    </row>
    <row r="297" spans="1:17">
      <c r="A297" s="51"/>
      <c r="B297" s="32"/>
      <c r="C297" s="38"/>
      <c r="D297" s="38"/>
      <c r="E297" s="38"/>
      <c r="F297" s="38"/>
      <c r="P297" s="188"/>
    </row>
    <row r="298" spans="1:17">
      <c r="A298" s="51"/>
      <c r="B298" s="32"/>
      <c r="C298" s="38"/>
      <c r="D298" s="38"/>
      <c r="E298" s="38"/>
      <c r="F298" s="38"/>
      <c r="I298" s="1986" t="s">
        <v>545</v>
      </c>
      <c r="J298" s="1986"/>
      <c r="K298" s="210"/>
    </row>
    <row r="299" spans="1:17" ht="54">
      <c r="A299" s="260" t="s">
        <v>77</v>
      </c>
      <c r="B299" s="260" t="s">
        <v>67</v>
      </c>
      <c r="C299" s="260" t="s">
        <v>127</v>
      </c>
      <c r="D299" s="260" t="s">
        <v>490</v>
      </c>
      <c r="F299" s="38"/>
      <c r="I299" s="215" t="s">
        <v>186</v>
      </c>
      <c r="J299" s="215" t="s">
        <v>546</v>
      </c>
      <c r="P299" s="188"/>
    </row>
    <row r="300" spans="1:17">
      <c r="A300" s="195">
        <v>1</v>
      </c>
      <c r="B300" s="195">
        <v>2</v>
      </c>
      <c r="C300" s="195">
        <v>3</v>
      </c>
      <c r="D300" s="195">
        <v>4</v>
      </c>
      <c r="E300" s="160"/>
      <c r="F300" s="14"/>
      <c r="G300" s="160"/>
      <c r="H300" s="160"/>
      <c r="I300" s="217"/>
      <c r="J300" s="217"/>
      <c r="P300" s="188"/>
    </row>
    <row r="301" spans="1:17">
      <c r="A301" s="260"/>
      <c r="B301" s="36"/>
      <c r="C301" s="34"/>
      <c r="D301" s="258"/>
      <c r="F301" s="38"/>
      <c r="I301" s="220"/>
      <c r="J301" s="220"/>
      <c r="P301" s="188"/>
    </row>
    <row r="302" spans="1:17" s="160" customFormat="1">
      <c r="A302" s="260"/>
      <c r="B302" s="36"/>
      <c r="C302" s="34"/>
      <c r="D302" s="258"/>
      <c r="E302" s="149"/>
      <c r="F302" s="57"/>
      <c r="G302" s="149"/>
      <c r="H302" s="149"/>
      <c r="I302" s="220"/>
      <c r="J302" s="220"/>
      <c r="K302" s="161"/>
      <c r="O302" s="283"/>
      <c r="P302" s="281"/>
      <c r="Q302" s="283"/>
    </row>
    <row r="303" spans="1:17">
      <c r="A303" s="260"/>
      <c r="B303" s="36"/>
      <c r="C303" s="34"/>
      <c r="D303" s="258"/>
      <c r="F303" s="38"/>
      <c r="I303" s="220"/>
      <c r="J303" s="220"/>
      <c r="P303" s="188"/>
      <c r="Q303" s="290"/>
    </row>
    <row r="304" spans="1:17">
      <c r="A304" s="260"/>
      <c r="B304" s="36"/>
      <c r="C304" s="34"/>
      <c r="D304" s="258"/>
      <c r="F304" s="38"/>
      <c r="I304" s="220"/>
      <c r="J304" s="220"/>
      <c r="P304" s="188"/>
      <c r="Q304" s="290"/>
    </row>
    <row r="305" spans="1:17">
      <c r="A305" s="226"/>
      <c r="B305" s="227" t="s">
        <v>73</v>
      </c>
      <c r="C305" s="226" t="s">
        <v>74</v>
      </c>
      <c r="D305" s="228">
        <f>SUM(D301:D304)</f>
        <v>0</v>
      </c>
      <c r="F305" s="38"/>
      <c r="I305" s="217">
        <f>SUM(I301:I304)</f>
        <v>0</v>
      </c>
      <c r="J305" s="217">
        <f>SUM(J301:J304)</f>
        <v>0</v>
      </c>
      <c r="P305" s="188"/>
      <c r="Q305" s="290"/>
    </row>
    <row r="306" spans="1:17">
      <c r="A306" s="56"/>
      <c r="B306" s="32"/>
      <c r="C306" s="38"/>
      <c r="D306" s="38"/>
      <c r="E306" s="38"/>
      <c r="F306" s="38"/>
      <c r="P306" s="188"/>
      <c r="Q306" s="290"/>
    </row>
    <row r="307" spans="1:17">
      <c r="A307" s="2018" t="s">
        <v>521</v>
      </c>
      <c r="B307" s="2018"/>
      <c r="C307" s="2018"/>
      <c r="D307" s="2018"/>
      <c r="E307" s="2018"/>
      <c r="F307" s="2018"/>
      <c r="G307" s="2018"/>
      <c r="H307" s="2018"/>
      <c r="I307" s="2018"/>
      <c r="J307" s="2018"/>
      <c r="P307" s="188"/>
    </row>
    <row r="308" spans="1:17">
      <c r="A308" s="51"/>
      <c r="B308" s="32"/>
      <c r="C308" s="38"/>
      <c r="D308" s="38"/>
      <c r="E308" s="38"/>
      <c r="F308" s="38"/>
      <c r="P308" s="188"/>
    </row>
    <row r="309" spans="1:17">
      <c r="A309" s="51"/>
      <c r="B309" s="32"/>
      <c r="C309" s="38"/>
      <c r="D309" s="38"/>
      <c r="E309" s="38"/>
      <c r="F309" s="38"/>
      <c r="I309" s="1986" t="s">
        <v>545</v>
      </c>
      <c r="J309" s="1986"/>
      <c r="K309" s="211"/>
      <c r="P309" s="188"/>
    </row>
    <row r="310" spans="1:17" ht="54">
      <c r="A310" s="260" t="s">
        <v>77</v>
      </c>
      <c r="B310" s="260" t="s">
        <v>67</v>
      </c>
      <c r="C310" s="260" t="s">
        <v>127</v>
      </c>
      <c r="D310" s="260" t="s">
        <v>490</v>
      </c>
      <c r="F310" s="38"/>
      <c r="I310" s="215" t="s">
        <v>186</v>
      </c>
      <c r="J310" s="215" t="s">
        <v>546</v>
      </c>
      <c r="P310" s="188"/>
    </row>
    <row r="311" spans="1:17">
      <c r="A311" s="195">
        <v>1</v>
      </c>
      <c r="B311" s="195">
        <v>2</v>
      </c>
      <c r="C311" s="195">
        <v>3</v>
      </c>
      <c r="D311" s="195">
        <v>4</v>
      </c>
      <c r="E311" s="160"/>
      <c r="F311" s="14"/>
      <c r="G311" s="160"/>
      <c r="H311" s="160"/>
      <c r="I311" s="217"/>
      <c r="J311" s="217"/>
      <c r="P311" s="188"/>
    </row>
    <row r="312" spans="1:17">
      <c r="A312" s="260">
        <v>1</v>
      </c>
      <c r="B312" s="36"/>
      <c r="C312" s="34"/>
      <c r="D312" s="258"/>
      <c r="F312" s="38"/>
      <c r="G312" s="157"/>
      <c r="I312" s="220"/>
      <c r="J312" s="220"/>
      <c r="P312" s="188"/>
    </row>
    <row r="313" spans="1:17" s="160" customFormat="1">
      <c r="A313" s="260">
        <v>2</v>
      </c>
      <c r="B313" s="36"/>
      <c r="C313" s="34"/>
      <c r="D313" s="258"/>
      <c r="E313" s="149"/>
      <c r="F313" s="38"/>
      <c r="G313" s="149"/>
      <c r="H313" s="149"/>
      <c r="I313" s="220"/>
      <c r="J313" s="220"/>
      <c r="K313" s="161"/>
      <c r="O313" s="283"/>
      <c r="P313" s="281"/>
      <c r="Q313" s="283"/>
    </row>
    <row r="314" spans="1:17">
      <c r="A314" s="260"/>
      <c r="B314" s="36"/>
      <c r="C314" s="34"/>
      <c r="D314" s="258"/>
      <c r="F314" s="38"/>
      <c r="I314" s="220"/>
      <c r="J314" s="220"/>
      <c r="P314" s="188"/>
      <c r="Q314" s="290"/>
    </row>
    <row r="315" spans="1:17">
      <c r="A315" s="260"/>
      <c r="B315" s="36"/>
      <c r="C315" s="34"/>
      <c r="D315" s="258"/>
      <c r="F315" s="38"/>
      <c r="I315" s="220"/>
      <c r="J315" s="220"/>
      <c r="P315" s="188"/>
      <c r="Q315" s="290"/>
    </row>
    <row r="316" spans="1:17">
      <c r="A316" s="226"/>
      <c r="B316" s="227" t="s">
        <v>73</v>
      </c>
      <c r="C316" s="226" t="s">
        <v>74</v>
      </c>
      <c r="D316" s="228">
        <f>SUM(D312:D315)</f>
        <v>0</v>
      </c>
      <c r="F316" s="38"/>
      <c r="I316" s="217">
        <f>SUM(I312:I315)</f>
        <v>0</v>
      </c>
      <c r="J316" s="217">
        <f>SUM(J312:J315)</f>
        <v>0</v>
      </c>
      <c r="P316" s="188"/>
      <c r="Q316" s="290"/>
    </row>
    <row r="317" spans="1:17">
      <c r="A317" s="56"/>
      <c r="B317" s="32"/>
      <c r="C317" s="38"/>
      <c r="D317" s="38"/>
      <c r="E317" s="38"/>
      <c r="F317" s="38"/>
      <c r="P317" s="188"/>
      <c r="Q317" s="290"/>
    </row>
    <row r="318" spans="1:17">
      <c r="A318" s="2004" t="s">
        <v>523</v>
      </c>
      <c r="B318" s="2004"/>
      <c r="C318" s="2004"/>
      <c r="D318" s="2004"/>
      <c r="E318" s="2004"/>
      <c r="F318" s="2004"/>
      <c r="G318" s="2004"/>
      <c r="H318" s="2004"/>
      <c r="I318" s="2004"/>
      <c r="J318" s="2004"/>
      <c r="P318" s="188"/>
    </row>
    <row r="319" spans="1:17">
      <c r="A319" s="2012"/>
      <c r="B319" s="2012"/>
      <c r="C319" s="2012"/>
      <c r="D319" s="2012"/>
      <c r="E319" s="2012"/>
      <c r="F319" s="38"/>
      <c r="I319" s="1986" t="s">
        <v>545</v>
      </c>
      <c r="J319" s="1986"/>
      <c r="P319" s="188"/>
    </row>
    <row r="320" spans="1:17" ht="54">
      <c r="A320" s="260" t="s">
        <v>68</v>
      </c>
      <c r="B320" s="260" t="s">
        <v>67</v>
      </c>
      <c r="C320" s="260" t="s">
        <v>80</v>
      </c>
      <c r="D320" s="260" t="s">
        <v>128</v>
      </c>
      <c r="E320" s="260" t="s">
        <v>33</v>
      </c>
      <c r="I320" s="215" t="s">
        <v>186</v>
      </c>
      <c r="J320" s="215" t="s">
        <v>546</v>
      </c>
      <c r="P320" s="188"/>
    </row>
    <row r="321" spans="1:17">
      <c r="A321" s="195">
        <v>1</v>
      </c>
      <c r="B321" s="195">
        <v>2</v>
      </c>
      <c r="C321" s="195">
        <v>3</v>
      </c>
      <c r="D321" s="195">
        <v>4</v>
      </c>
      <c r="E321" s="195">
        <v>5</v>
      </c>
      <c r="F321" s="160"/>
      <c r="G321" s="160"/>
      <c r="H321" s="160"/>
      <c r="I321" s="217"/>
      <c r="J321" s="217"/>
      <c r="P321" s="188"/>
    </row>
    <row r="322" spans="1:17">
      <c r="A322" s="260"/>
      <c r="B322" s="31"/>
      <c r="C322" s="260"/>
      <c r="D322" s="258"/>
      <c r="E322" s="258"/>
      <c r="I322" s="220"/>
      <c r="J322" s="220"/>
      <c r="P322" s="188"/>
    </row>
    <row r="323" spans="1:17" s="160" customFormat="1">
      <c r="A323" s="260"/>
      <c r="B323" s="31"/>
      <c r="C323" s="260"/>
      <c r="D323" s="258"/>
      <c r="E323" s="258"/>
      <c r="F323" s="149"/>
      <c r="G323" s="149"/>
      <c r="H323" s="149"/>
      <c r="I323" s="220"/>
      <c r="J323" s="220"/>
      <c r="K323" s="161"/>
      <c r="O323" s="283"/>
      <c r="P323" s="281"/>
      <c r="Q323" s="283"/>
    </row>
    <row r="324" spans="1:17">
      <c r="A324" s="260"/>
      <c r="B324" s="31"/>
      <c r="C324" s="260"/>
      <c r="D324" s="258"/>
      <c r="E324" s="258"/>
      <c r="I324" s="220"/>
      <c r="J324" s="220"/>
      <c r="P324" s="188"/>
      <c r="Q324" s="290"/>
    </row>
    <row r="325" spans="1:17">
      <c r="A325" s="260"/>
      <c r="B325" s="31"/>
      <c r="C325" s="260"/>
      <c r="D325" s="258"/>
      <c r="E325" s="258"/>
      <c r="I325" s="220"/>
      <c r="J325" s="220"/>
      <c r="P325" s="188"/>
      <c r="Q325" s="290"/>
    </row>
    <row r="326" spans="1:17">
      <c r="A326" s="226"/>
      <c r="B326" s="227" t="s">
        <v>73</v>
      </c>
      <c r="C326" s="226"/>
      <c r="D326" s="226" t="s">
        <v>74</v>
      </c>
      <c r="E326" s="228">
        <f>E325+E322+E323+E324</f>
        <v>0</v>
      </c>
      <c r="I326" s="217">
        <f>SUM(I322:I325)</f>
        <v>0</v>
      </c>
      <c r="J326" s="217">
        <f>SUM(J322:J325)</f>
        <v>0</v>
      </c>
      <c r="P326" s="188"/>
      <c r="Q326" s="290"/>
    </row>
    <row r="327" spans="1:17">
      <c r="A327" s="38"/>
      <c r="B327" s="32"/>
      <c r="C327" s="38"/>
      <c r="D327" s="38"/>
      <c r="E327" s="38"/>
      <c r="F327" s="38"/>
      <c r="P327" s="188"/>
      <c r="Q327" s="290"/>
    </row>
    <row r="328" spans="1:17">
      <c r="A328" s="2004" t="s">
        <v>524</v>
      </c>
      <c r="B328" s="2004"/>
      <c r="C328" s="2004"/>
      <c r="D328" s="2004"/>
      <c r="E328" s="2004"/>
      <c r="F328" s="2004"/>
      <c r="G328" s="2004"/>
      <c r="H328" s="2004"/>
      <c r="I328" s="2004"/>
      <c r="J328" s="2004"/>
      <c r="P328" s="188"/>
    </row>
    <row r="329" spans="1:17">
      <c r="A329" s="2012"/>
      <c r="B329" s="2012"/>
      <c r="C329" s="2012"/>
      <c r="D329" s="2012"/>
      <c r="E329" s="2012"/>
      <c r="F329" s="2012"/>
      <c r="I329" s="1986" t="s">
        <v>545</v>
      </c>
      <c r="J329" s="1986"/>
      <c r="P329" s="188"/>
    </row>
    <row r="330" spans="1:17" ht="54">
      <c r="A330" s="260" t="s">
        <v>77</v>
      </c>
      <c r="B330" s="260" t="s">
        <v>67</v>
      </c>
      <c r="C330" s="260" t="s">
        <v>131</v>
      </c>
      <c r="D330" s="260" t="s">
        <v>80</v>
      </c>
      <c r="E330" s="260" t="s">
        <v>132</v>
      </c>
      <c r="F330" s="260" t="s">
        <v>33</v>
      </c>
      <c r="I330" s="215" t="s">
        <v>186</v>
      </c>
      <c r="J330" s="215" t="s">
        <v>546</v>
      </c>
      <c r="K330" s="163"/>
      <c r="L330" s="163"/>
      <c r="P330" s="188"/>
    </row>
    <row r="331" spans="1:17">
      <c r="A331" s="195">
        <v>1</v>
      </c>
      <c r="B331" s="195">
        <v>2</v>
      </c>
      <c r="C331" s="195">
        <v>3</v>
      </c>
      <c r="D331" s="195">
        <v>4</v>
      </c>
      <c r="E331" s="195">
        <v>5</v>
      </c>
      <c r="F331" s="195">
        <v>6</v>
      </c>
      <c r="G331" s="160"/>
      <c r="H331" s="160"/>
      <c r="I331" s="217"/>
      <c r="J331" s="217"/>
      <c r="P331" s="188"/>
    </row>
    <row r="332" spans="1:17">
      <c r="A332" s="260">
        <v>1</v>
      </c>
      <c r="B332" s="31"/>
      <c r="C332" s="260"/>
      <c r="D332" s="260"/>
      <c r="E332" s="258"/>
      <c r="F332" s="258"/>
      <c r="I332" s="220"/>
      <c r="J332" s="220"/>
      <c r="P332" s="188"/>
    </row>
    <row r="333" spans="1:17" s="160" customFormat="1">
      <c r="A333" s="260">
        <v>2</v>
      </c>
      <c r="B333" s="31"/>
      <c r="C333" s="260"/>
      <c r="D333" s="260"/>
      <c r="E333" s="258"/>
      <c r="F333" s="258"/>
      <c r="G333" s="149"/>
      <c r="H333" s="149"/>
      <c r="I333" s="220"/>
      <c r="J333" s="220"/>
      <c r="K333" s="161"/>
      <c r="O333" s="283"/>
      <c r="P333" s="281"/>
      <c r="Q333" s="283"/>
    </row>
    <row r="334" spans="1:17">
      <c r="A334" s="260">
        <v>3</v>
      </c>
      <c r="B334" s="31"/>
      <c r="C334" s="260"/>
      <c r="D334" s="260"/>
      <c r="E334" s="258"/>
      <c r="F334" s="258"/>
      <c r="I334" s="220"/>
      <c r="J334" s="220"/>
      <c r="K334" s="158"/>
      <c r="P334" s="188"/>
      <c r="Q334" s="290"/>
    </row>
    <row r="335" spans="1:17">
      <c r="A335" s="260">
        <v>4</v>
      </c>
      <c r="B335" s="31"/>
      <c r="C335" s="260"/>
      <c r="D335" s="260"/>
      <c r="E335" s="258"/>
      <c r="F335" s="258"/>
      <c r="I335" s="220"/>
      <c r="J335" s="220"/>
      <c r="P335" s="188"/>
      <c r="Q335" s="290"/>
    </row>
    <row r="336" spans="1:17">
      <c r="A336" s="226"/>
      <c r="B336" s="227" t="s">
        <v>73</v>
      </c>
      <c r="C336" s="226" t="s">
        <v>74</v>
      </c>
      <c r="D336" s="226" t="s">
        <v>74</v>
      </c>
      <c r="E336" s="226" t="s">
        <v>74</v>
      </c>
      <c r="F336" s="228">
        <f>F335+F333+F334+F332</f>
        <v>0</v>
      </c>
      <c r="I336" s="217">
        <f>SUM(I332:I335)</f>
        <v>0</v>
      </c>
      <c r="J336" s="217">
        <f>SUM(J332:J335)</f>
        <v>0</v>
      </c>
      <c r="P336" s="188"/>
      <c r="Q336" s="290"/>
    </row>
    <row r="337" spans="1:17">
      <c r="A337" s="38"/>
      <c r="B337" s="32"/>
      <c r="C337" s="38"/>
      <c r="D337" s="38"/>
      <c r="E337" s="38"/>
      <c r="F337" s="57"/>
      <c r="P337" s="188"/>
      <c r="Q337" s="290"/>
    </row>
    <row r="338" spans="1:17">
      <c r="A338" s="2004" t="s">
        <v>525</v>
      </c>
      <c r="B338" s="2004"/>
      <c r="C338" s="2004"/>
      <c r="D338" s="2004"/>
      <c r="E338" s="2004"/>
      <c r="F338" s="2004"/>
      <c r="G338" s="2004"/>
      <c r="H338" s="2004"/>
      <c r="I338" s="2004"/>
      <c r="J338" s="2004"/>
      <c r="P338" s="188"/>
    </row>
    <row r="339" spans="1:17">
      <c r="A339" s="2012"/>
      <c r="B339" s="2012"/>
      <c r="C339" s="2012"/>
      <c r="D339" s="2012"/>
      <c r="E339" s="2012"/>
      <c r="F339" s="2012"/>
      <c r="I339" s="1986" t="s">
        <v>545</v>
      </c>
      <c r="J339" s="1986"/>
      <c r="P339" s="188"/>
    </row>
    <row r="340" spans="1:17" ht="54">
      <c r="A340" s="260" t="s">
        <v>77</v>
      </c>
      <c r="B340" s="260" t="s">
        <v>67</v>
      </c>
      <c r="C340" s="260" t="s">
        <v>131</v>
      </c>
      <c r="D340" s="260" t="s">
        <v>80</v>
      </c>
      <c r="E340" s="260" t="s">
        <v>132</v>
      </c>
      <c r="F340" s="260" t="s">
        <v>33</v>
      </c>
      <c r="I340" s="215" t="s">
        <v>186</v>
      </c>
      <c r="J340" s="215" t="s">
        <v>546</v>
      </c>
      <c r="K340" s="163"/>
      <c r="L340" s="163"/>
      <c r="P340" s="188"/>
    </row>
    <row r="341" spans="1:17">
      <c r="A341" s="195">
        <v>1</v>
      </c>
      <c r="B341" s="195">
        <v>2</v>
      </c>
      <c r="C341" s="195">
        <v>3</v>
      </c>
      <c r="D341" s="195">
        <v>4</v>
      </c>
      <c r="E341" s="195">
        <v>5</v>
      </c>
      <c r="F341" s="195">
        <v>6</v>
      </c>
      <c r="G341" s="160"/>
      <c r="H341" s="160"/>
      <c r="I341" s="217"/>
      <c r="J341" s="217"/>
      <c r="P341" s="188"/>
    </row>
    <row r="342" spans="1:17">
      <c r="A342" s="260">
        <v>1</v>
      </c>
      <c r="B342" s="31"/>
      <c r="C342" s="260"/>
      <c r="D342" s="260"/>
      <c r="E342" s="258" t="e">
        <f>F342/D342</f>
        <v>#DIV/0!</v>
      </c>
      <c r="F342" s="258"/>
      <c r="I342" s="220"/>
      <c r="J342" s="220"/>
      <c r="P342" s="188"/>
    </row>
    <row r="343" spans="1:17" s="160" customFormat="1">
      <c r="A343" s="260">
        <v>2</v>
      </c>
      <c r="B343" s="31"/>
      <c r="C343" s="35"/>
      <c r="D343" s="35"/>
      <c r="E343" s="258" t="e">
        <f t="shared" ref="E343:E345" si="6">F343/D343</f>
        <v>#DIV/0!</v>
      </c>
      <c r="F343" s="258"/>
      <c r="G343" s="149"/>
      <c r="H343" s="149"/>
      <c r="I343" s="220"/>
      <c r="J343" s="220"/>
      <c r="K343" s="161"/>
      <c r="O343" s="283"/>
      <c r="P343" s="281"/>
      <c r="Q343" s="283"/>
    </row>
    <row r="344" spans="1:17">
      <c r="A344" s="260"/>
      <c r="B344" s="31"/>
      <c r="C344" s="35"/>
      <c r="D344" s="35"/>
      <c r="E344" s="258" t="e">
        <f t="shared" si="6"/>
        <v>#DIV/0!</v>
      </c>
      <c r="F344" s="258"/>
      <c r="I344" s="220"/>
      <c r="J344" s="220"/>
      <c r="P344" s="188"/>
    </row>
    <row r="345" spans="1:17">
      <c r="A345" s="260">
        <v>3</v>
      </c>
      <c r="B345" s="31"/>
      <c r="C345" s="260"/>
      <c r="D345" s="260"/>
      <c r="E345" s="258" t="e">
        <f t="shared" si="6"/>
        <v>#DIV/0!</v>
      </c>
      <c r="F345" s="258"/>
      <c r="I345" s="220"/>
      <c r="J345" s="220"/>
      <c r="P345" s="188"/>
    </row>
    <row r="346" spans="1:17">
      <c r="A346" s="226"/>
      <c r="B346" s="227" t="s">
        <v>73</v>
      </c>
      <c r="C346" s="226" t="s">
        <v>74</v>
      </c>
      <c r="D346" s="226" t="s">
        <v>74</v>
      </c>
      <c r="E346" s="226" t="s">
        <v>74</v>
      </c>
      <c r="F346" s="228">
        <f>F345+F343+F342+F344</f>
        <v>0</v>
      </c>
      <c r="I346" s="217">
        <f>SUM(I342:I345)</f>
        <v>0</v>
      </c>
      <c r="J346" s="217">
        <f>SUM(J342:J345)</f>
        <v>0</v>
      </c>
      <c r="P346" s="188"/>
    </row>
    <row r="347" spans="1:17">
      <c r="A347" s="38"/>
      <c r="B347" s="32"/>
      <c r="C347" s="38"/>
      <c r="D347" s="38"/>
      <c r="E347" s="38"/>
      <c r="F347" s="57"/>
      <c r="P347" s="188"/>
    </row>
    <row r="348" spans="1:17">
      <c r="A348" s="2004" t="s">
        <v>526</v>
      </c>
      <c r="B348" s="2004"/>
      <c r="C348" s="2004"/>
      <c r="D348" s="2004"/>
      <c r="E348" s="2004"/>
      <c r="F348" s="2004"/>
      <c r="G348" s="2004"/>
      <c r="H348" s="2004"/>
      <c r="I348" s="2004"/>
      <c r="J348" s="2004"/>
      <c r="P348" s="188"/>
    </row>
    <row r="349" spans="1:17">
      <c r="A349" s="2012"/>
      <c r="B349" s="2012"/>
      <c r="C349" s="2012"/>
      <c r="D349" s="2012"/>
      <c r="E349" s="2012"/>
      <c r="F349" s="2012"/>
      <c r="I349" s="1986" t="s">
        <v>545</v>
      </c>
      <c r="J349" s="1986"/>
      <c r="P349" s="188"/>
    </row>
    <row r="350" spans="1:17" ht="54">
      <c r="A350" s="260" t="s">
        <v>77</v>
      </c>
      <c r="B350" s="260" t="s">
        <v>67</v>
      </c>
      <c r="C350" s="260" t="s">
        <v>131</v>
      </c>
      <c r="D350" s="260" t="s">
        <v>80</v>
      </c>
      <c r="E350" s="260" t="s">
        <v>132</v>
      </c>
      <c r="F350" s="260" t="s">
        <v>33</v>
      </c>
      <c r="I350" s="215" t="s">
        <v>186</v>
      </c>
      <c r="J350" s="215" t="s">
        <v>546</v>
      </c>
      <c r="K350" s="163"/>
      <c r="L350" s="163"/>
      <c r="P350" s="188"/>
    </row>
    <row r="351" spans="1:17">
      <c r="A351" s="195">
        <v>1</v>
      </c>
      <c r="B351" s="195">
        <v>2</v>
      </c>
      <c r="C351" s="195">
        <v>3</v>
      </c>
      <c r="D351" s="195">
        <v>4</v>
      </c>
      <c r="E351" s="195">
        <v>5</v>
      </c>
      <c r="F351" s="195">
        <v>6</v>
      </c>
      <c r="G351" s="160"/>
      <c r="H351" s="160"/>
      <c r="I351" s="217"/>
      <c r="J351" s="217"/>
      <c r="P351" s="188"/>
    </row>
    <row r="352" spans="1:17">
      <c r="A352" s="260">
        <v>1</v>
      </c>
      <c r="B352" s="31"/>
      <c r="C352" s="260"/>
      <c r="D352" s="260"/>
      <c r="E352" s="258" t="e">
        <f>F352/D352</f>
        <v>#DIV/0!</v>
      </c>
      <c r="F352" s="258"/>
      <c r="I352" s="220"/>
      <c r="J352" s="220"/>
      <c r="P352" s="188"/>
    </row>
    <row r="353" spans="1:17" s="160" customFormat="1">
      <c r="A353" s="260">
        <v>2</v>
      </c>
      <c r="B353" s="31"/>
      <c r="C353" s="35"/>
      <c r="D353" s="35"/>
      <c r="E353" s="258" t="e">
        <f t="shared" ref="E353:E355" si="7">F353/D353</f>
        <v>#DIV/0!</v>
      </c>
      <c r="F353" s="258"/>
      <c r="G353" s="149"/>
      <c r="H353" s="149"/>
      <c r="I353" s="220"/>
      <c r="J353" s="220"/>
      <c r="K353" s="161"/>
      <c r="O353" s="283"/>
      <c r="P353" s="281"/>
      <c r="Q353" s="283"/>
    </row>
    <row r="354" spans="1:17">
      <c r="A354" s="260"/>
      <c r="B354" s="31"/>
      <c r="C354" s="35"/>
      <c r="D354" s="35"/>
      <c r="E354" s="258" t="e">
        <f t="shared" si="7"/>
        <v>#DIV/0!</v>
      </c>
      <c r="F354" s="258"/>
      <c r="I354" s="220"/>
      <c r="J354" s="220"/>
      <c r="P354" s="188"/>
    </row>
    <row r="355" spans="1:17">
      <c r="A355" s="260">
        <v>3</v>
      </c>
      <c r="B355" s="31"/>
      <c r="C355" s="260"/>
      <c r="D355" s="260"/>
      <c r="E355" s="258" t="e">
        <f t="shared" si="7"/>
        <v>#DIV/0!</v>
      </c>
      <c r="F355" s="258"/>
      <c r="I355" s="220"/>
      <c r="J355" s="220"/>
      <c r="P355" s="188"/>
    </row>
    <row r="356" spans="1:17">
      <c r="A356" s="226"/>
      <c r="B356" s="227" t="s">
        <v>73</v>
      </c>
      <c r="C356" s="226" t="s">
        <v>74</v>
      </c>
      <c r="D356" s="226" t="s">
        <v>74</v>
      </c>
      <c r="E356" s="226" t="s">
        <v>74</v>
      </c>
      <c r="F356" s="228">
        <f>F355+F353+F352+F354</f>
        <v>0</v>
      </c>
      <c r="I356" s="217">
        <f>SUM(I352:I355)</f>
        <v>0</v>
      </c>
      <c r="J356" s="217">
        <f>SUM(J352:J355)</f>
        <v>0</v>
      </c>
      <c r="P356" s="188"/>
    </row>
    <row r="357" spans="1:17">
      <c r="A357" s="38"/>
      <c r="B357" s="32"/>
      <c r="C357" s="38"/>
      <c r="D357" s="38"/>
      <c r="E357" s="38"/>
      <c r="F357" s="57"/>
      <c r="P357" s="188"/>
    </row>
    <row r="358" spans="1:17">
      <c r="A358" s="2004" t="s">
        <v>527</v>
      </c>
      <c r="B358" s="2004"/>
      <c r="C358" s="2004"/>
      <c r="D358" s="2004"/>
      <c r="E358" s="2004"/>
      <c r="F358" s="2004"/>
      <c r="G358" s="2004"/>
      <c r="H358" s="2004"/>
      <c r="I358" s="2004"/>
      <c r="J358" s="2004"/>
      <c r="P358" s="188"/>
    </row>
    <row r="359" spans="1:17">
      <c r="A359" s="2012"/>
      <c r="B359" s="2012"/>
      <c r="C359" s="2012"/>
      <c r="D359" s="2012"/>
      <c r="E359" s="2012"/>
      <c r="F359" s="2012"/>
      <c r="I359" s="1986" t="s">
        <v>545</v>
      </c>
      <c r="J359" s="1986"/>
      <c r="P359" s="188"/>
    </row>
    <row r="360" spans="1:17" ht="54">
      <c r="A360" s="260" t="s">
        <v>77</v>
      </c>
      <c r="B360" s="260" t="s">
        <v>67</v>
      </c>
      <c r="C360" s="260" t="s">
        <v>131</v>
      </c>
      <c r="D360" s="260" t="s">
        <v>80</v>
      </c>
      <c r="E360" s="260" t="s">
        <v>132</v>
      </c>
      <c r="F360" s="260" t="s">
        <v>33</v>
      </c>
      <c r="I360" s="215" t="s">
        <v>186</v>
      </c>
      <c r="J360" s="215" t="s">
        <v>546</v>
      </c>
      <c r="K360" s="163"/>
      <c r="L360" s="163"/>
      <c r="P360" s="188"/>
    </row>
    <row r="361" spans="1:17">
      <c r="A361" s="194">
        <v>1</v>
      </c>
      <c r="B361" s="194">
        <v>2</v>
      </c>
      <c r="C361" s="194">
        <v>3</v>
      </c>
      <c r="D361" s="194">
        <v>4</v>
      </c>
      <c r="E361" s="195">
        <v>5</v>
      </c>
      <c r="F361" s="195">
        <v>6</v>
      </c>
      <c r="G361" s="25"/>
      <c r="H361" s="25"/>
      <c r="I361" s="217"/>
      <c r="J361" s="217"/>
      <c r="P361" s="188"/>
    </row>
    <row r="362" spans="1:17">
      <c r="A362" s="260">
        <v>1</v>
      </c>
      <c r="B362" s="31"/>
      <c r="C362" s="260"/>
      <c r="D362" s="260"/>
      <c r="E362" s="258" t="e">
        <f>F362/D362</f>
        <v>#DIV/0!</v>
      </c>
      <c r="F362" s="258"/>
      <c r="I362" s="220"/>
      <c r="J362" s="220"/>
      <c r="P362" s="188"/>
    </row>
    <row r="363" spans="1:17" s="25" customFormat="1">
      <c r="A363" s="260">
        <v>2</v>
      </c>
      <c r="B363" s="31"/>
      <c r="C363" s="35"/>
      <c r="D363" s="35"/>
      <c r="E363" s="258" t="e">
        <f t="shared" ref="E363:E365" si="8">F363/D363</f>
        <v>#DIV/0!</v>
      </c>
      <c r="F363" s="258"/>
      <c r="G363" s="149"/>
      <c r="H363" s="149"/>
      <c r="I363" s="220"/>
      <c r="J363" s="220"/>
      <c r="K363" s="162"/>
      <c r="O363" s="287"/>
      <c r="P363" s="282"/>
      <c r="Q363" s="287"/>
    </row>
    <row r="364" spans="1:17">
      <c r="A364" s="260"/>
      <c r="B364" s="31"/>
      <c r="C364" s="35"/>
      <c r="D364" s="35"/>
      <c r="E364" s="258" t="e">
        <f t="shared" si="8"/>
        <v>#DIV/0!</v>
      </c>
      <c r="F364" s="258"/>
      <c r="I364" s="220"/>
      <c r="J364" s="220"/>
      <c r="P364" s="188"/>
    </row>
    <row r="365" spans="1:17">
      <c r="A365" s="260">
        <v>3</v>
      </c>
      <c r="B365" s="31"/>
      <c r="C365" s="260"/>
      <c r="D365" s="260"/>
      <c r="E365" s="258" t="e">
        <f t="shared" si="8"/>
        <v>#DIV/0!</v>
      </c>
      <c r="F365" s="258"/>
      <c r="I365" s="220"/>
      <c r="J365" s="220"/>
      <c r="P365" s="188"/>
    </row>
    <row r="366" spans="1:17">
      <c r="A366" s="226"/>
      <c r="B366" s="227" t="s">
        <v>73</v>
      </c>
      <c r="C366" s="226" t="s">
        <v>74</v>
      </c>
      <c r="D366" s="226" t="s">
        <v>74</v>
      </c>
      <c r="E366" s="226" t="s">
        <v>74</v>
      </c>
      <c r="F366" s="228">
        <f>F365+F363+F362+F364</f>
        <v>0</v>
      </c>
      <c r="I366" s="217">
        <f>SUM(I362:I365)</f>
        <v>0</v>
      </c>
      <c r="J366" s="217">
        <f>SUM(J362:J365)</f>
        <v>0</v>
      </c>
      <c r="P366" s="188"/>
    </row>
    <row r="367" spans="1:17">
      <c r="A367" s="38"/>
      <c r="B367" s="32"/>
      <c r="C367" s="38"/>
      <c r="D367" s="38"/>
      <c r="E367" s="38"/>
      <c r="F367" s="57"/>
      <c r="P367" s="188"/>
    </row>
    <row r="368" spans="1:17">
      <c r="A368" s="2004" t="s">
        <v>528</v>
      </c>
      <c r="B368" s="2004"/>
      <c r="C368" s="2004"/>
      <c r="D368" s="2004"/>
      <c r="E368" s="2004"/>
      <c r="F368" s="2004"/>
      <c r="G368" s="2004"/>
      <c r="H368" s="2004"/>
      <c r="I368" s="2004"/>
      <c r="J368" s="2004"/>
      <c r="P368" s="188"/>
    </row>
    <row r="369" spans="1:17">
      <c r="A369" s="2012"/>
      <c r="B369" s="2012"/>
      <c r="C369" s="2012"/>
      <c r="D369" s="2012"/>
      <c r="E369" s="2012"/>
      <c r="F369" s="2012"/>
      <c r="I369" s="1986" t="s">
        <v>545</v>
      </c>
      <c r="J369" s="1986"/>
      <c r="P369" s="188"/>
    </row>
    <row r="370" spans="1:17" ht="54">
      <c r="A370" s="260" t="s">
        <v>77</v>
      </c>
      <c r="B370" s="260" t="s">
        <v>67</v>
      </c>
      <c r="C370" s="260" t="s">
        <v>131</v>
      </c>
      <c r="D370" s="260" t="s">
        <v>80</v>
      </c>
      <c r="E370" s="260" t="s">
        <v>132</v>
      </c>
      <c r="F370" s="260" t="s">
        <v>33</v>
      </c>
      <c r="I370" s="215" t="s">
        <v>186</v>
      </c>
      <c r="J370" s="215" t="s">
        <v>546</v>
      </c>
      <c r="K370" s="163"/>
      <c r="L370" s="187"/>
      <c r="P370" s="188"/>
    </row>
    <row r="371" spans="1:17">
      <c r="A371" s="195">
        <v>1</v>
      </c>
      <c r="B371" s="195">
        <v>2</v>
      </c>
      <c r="C371" s="195">
        <v>3</v>
      </c>
      <c r="D371" s="195">
        <v>4</v>
      </c>
      <c r="E371" s="195">
        <v>5</v>
      </c>
      <c r="F371" s="195">
        <v>6</v>
      </c>
      <c r="G371" s="160"/>
      <c r="H371" s="160"/>
      <c r="I371" s="217"/>
      <c r="J371" s="217"/>
      <c r="P371" s="188"/>
    </row>
    <row r="372" spans="1:17">
      <c r="A372" s="260">
        <v>1</v>
      </c>
      <c r="B372" s="31"/>
      <c r="C372" s="260"/>
      <c r="D372" s="260"/>
      <c r="E372" s="258" t="e">
        <f>F372/D372</f>
        <v>#DIV/0!</v>
      </c>
      <c r="F372" s="258"/>
      <c r="I372" s="220"/>
      <c r="J372" s="220"/>
      <c r="P372" s="188"/>
    </row>
    <row r="373" spans="1:17" s="160" customFormat="1">
      <c r="A373" s="260">
        <v>2</v>
      </c>
      <c r="B373" s="31"/>
      <c r="C373" s="35"/>
      <c r="D373" s="35"/>
      <c r="E373" s="258" t="e">
        <f t="shared" ref="E373:E375" si="9">F373/D373</f>
        <v>#DIV/0!</v>
      </c>
      <c r="F373" s="258"/>
      <c r="G373" s="149"/>
      <c r="H373" s="149"/>
      <c r="I373" s="220"/>
      <c r="J373" s="220"/>
      <c r="K373" s="161"/>
      <c r="O373" s="283"/>
      <c r="P373" s="281"/>
      <c r="Q373" s="283"/>
    </row>
    <row r="374" spans="1:17">
      <c r="A374" s="260"/>
      <c r="B374" s="31"/>
      <c r="C374" s="35"/>
      <c r="D374" s="35"/>
      <c r="E374" s="258" t="e">
        <f t="shared" si="9"/>
        <v>#DIV/0!</v>
      </c>
      <c r="F374" s="258"/>
      <c r="I374" s="220"/>
      <c r="J374" s="220"/>
      <c r="P374" s="188"/>
    </row>
    <row r="375" spans="1:17">
      <c r="A375" s="260">
        <v>3</v>
      </c>
      <c r="B375" s="31"/>
      <c r="C375" s="260"/>
      <c r="D375" s="260"/>
      <c r="E375" s="258" t="e">
        <f t="shared" si="9"/>
        <v>#DIV/0!</v>
      </c>
      <c r="F375" s="258"/>
      <c r="I375" s="220"/>
      <c r="J375" s="220"/>
      <c r="P375" s="188"/>
    </row>
    <row r="376" spans="1:17">
      <c r="A376" s="226"/>
      <c r="B376" s="227" t="s">
        <v>73</v>
      </c>
      <c r="C376" s="226" t="s">
        <v>74</v>
      </c>
      <c r="D376" s="226" t="s">
        <v>74</v>
      </c>
      <c r="E376" s="226" t="s">
        <v>74</v>
      </c>
      <c r="F376" s="228">
        <f>F375+F373+F372+F374</f>
        <v>0</v>
      </c>
      <c r="I376" s="217">
        <f>SUM(I372:I375)</f>
        <v>0</v>
      </c>
      <c r="J376" s="217">
        <f>SUM(J372:J375)</f>
        <v>0</v>
      </c>
      <c r="P376" s="188"/>
    </row>
    <row r="377" spans="1:17">
      <c r="A377" s="38"/>
      <c r="B377" s="32"/>
      <c r="C377" s="38"/>
      <c r="D377" s="38"/>
      <c r="E377" s="38"/>
      <c r="F377" s="57"/>
      <c r="P377" s="188"/>
    </row>
    <row r="378" spans="1:17">
      <c r="A378" s="2004" t="s">
        <v>529</v>
      </c>
      <c r="B378" s="2004"/>
      <c r="C378" s="2004"/>
      <c r="D378" s="2004"/>
      <c r="E378" s="2004"/>
      <c r="F378" s="2004"/>
      <c r="G378" s="2004"/>
      <c r="H378" s="2004"/>
      <c r="I378" s="2004"/>
      <c r="J378" s="2004"/>
      <c r="P378" s="188"/>
    </row>
    <row r="379" spans="1:17">
      <c r="A379" s="2012"/>
      <c r="B379" s="2012"/>
      <c r="C379" s="2012"/>
      <c r="D379" s="2012"/>
      <c r="E379" s="2012"/>
      <c r="F379" s="2012"/>
      <c r="I379" s="1986" t="s">
        <v>545</v>
      </c>
      <c r="J379" s="1986"/>
      <c r="P379" s="188"/>
    </row>
    <row r="380" spans="1:17" ht="54">
      <c r="A380" s="260" t="s">
        <v>77</v>
      </c>
      <c r="B380" s="260" t="s">
        <v>67</v>
      </c>
      <c r="C380" s="260" t="s">
        <v>131</v>
      </c>
      <c r="D380" s="260" t="s">
        <v>80</v>
      </c>
      <c r="E380" s="260" t="s">
        <v>132</v>
      </c>
      <c r="F380" s="260" t="s">
        <v>33</v>
      </c>
      <c r="I380" s="215" t="s">
        <v>186</v>
      </c>
      <c r="J380" s="215" t="s">
        <v>546</v>
      </c>
      <c r="K380" s="163"/>
      <c r="L380" s="187"/>
      <c r="P380" s="188"/>
    </row>
    <row r="381" spans="1:17">
      <c r="A381" s="195">
        <v>1</v>
      </c>
      <c r="B381" s="195">
        <v>2</v>
      </c>
      <c r="C381" s="195">
        <v>3</v>
      </c>
      <c r="D381" s="195">
        <v>4</v>
      </c>
      <c r="E381" s="195">
        <v>5</v>
      </c>
      <c r="F381" s="195">
        <v>6</v>
      </c>
      <c r="G381" s="160"/>
      <c r="H381" s="160"/>
      <c r="I381" s="217"/>
      <c r="J381" s="217"/>
      <c r="P381" s="188"/>
    </row>
    <row r="382" spans="1:17">
      <c r="A382" s="260">
        <v>1</v>
      </c>
      <c r="B382" s="31" t="s">
        <v>543</v>
      </c>
      <c r="C382" s="260"/>
      <c r="D382" s="260"/>
      <c r="E382" s="258" t="e">
        <f>F382/D382</f>
        <v>#DIV/0!</v>
      </c>
      <c r="F382" s="258"/>
      <c r="I382" s="220"/>
      <c r="J382" s="220"/>
      <c r="P382" s="188"/>
    </row>
    <row r="383" spans="1:17" s="160" customFormat="1">
      <c r="A383" s="260">
        <v>2</v>
      </c>
      <c r="B383" s="31" t="s">
        <v>544</v>
      </c>
      <c r="C383" s="35"/>
      <c r="D383" s="35"/>
      <c r="E383" s="258" t="e">
        <f t="shared" ref="E383:E385" si="10">F383/D383</f>
        <v>#DIV/0!</v>
      </c>
      <c r="F383" s="258"/>
      <c r="G383" s="149"/>
      <c r="H383" s="149"/>
      <c r="I383" s="220"/>
      <c r="J383" s="220"/>
      <c r="K383" s="161"/>
      <c r="O383" s="283"/>
      <c r="P383" s="281"/>
      <c r="Q383" s="283"/>
    </row>
    <row r="384" spans="1:17">
      <c r="A384" s="260">
        <v>3</v>
      </c>
      <c r="B384" s="31"/>
      <c r="C384" s="260"/>
      <c r="D384" s="260"/>
      <c r="E384" s="258" t="e">
        <f t="shared" si="10"/>
        <v>#DIV/0!</v>
      </c>
      <c r="F384" s="258"/>
      <c r="I384" s="220"/>
      <c r="J384" s="220"/>
      <c r="P384" s="188"/>
      <c r="Q384" s="290"/>
    </row>
    <row r="385" spans="1:17">
      <c r="A385" s="260">
        <v>4</v>
      </c>
      <c r="B385" s="31"/>
      <c r="C385" s="260"/>
      <c r="D385" s="260"/>
      <c r="E385" s="258" t="e">
        <f t="shared" si="10"/>
        <v>#DIV/0!</v>
      </c>
      <c r="F385" s="258"/>
      <c r="I385" s="220"/>
      <c r="J385" s="220"/>
      <c r="P385" s="188"/>
      <c r="Q385" s="290"/>
    </row>
    <row r="386" spans="1:17">
      <c r="A386" s="226"/>
      <c r="B386" s="227" t="s">
        <v>73</v>
      </c>
      <c r="C386" s="226" t="s">
        <v>74</v>
      </c>
      <c r="D386" s="226" t="s">
        <v>74</v>
      </c>
      <c r="E386" s="226" t="s">
        <v>74</v>
      </c>
      <c r="F386" s="228">
        <f>F385+F383+F382+F384</f>
        <v>0</v>
      </c>
      <c r="I386" s="217">
        <f>SUM(I382:I385)</f>
        <v>0</v>
      </c>
      <c r="J386" s="217">
        <f>SUM(J382:J385)</f>
        <v>0</v>
      </c>
      <c r="K386" s="158"/>
      <c r="P386" s="188"/>
      <c r="Q386" s="290"/>
    </row>
    <row r="387" spans="1:17">
      <c r="A387" s="38"/>
      <c r="B387" s="32"/>
      <c r="C387" s="38"/>
      <c r="D387" s="38"/>
      <c r="E387" s="38"/>
      <c r="F387" s="57"/>
      <c r="P387" s="188"/>
      <c r="Q387" s="290"/>
    </row>
    <row r="388" spans="1:17">
      <c r="A388" s="2004" t="s">
        <v>522</v>
      </c>
      <c r="B388" s="2004"/>
      <c r="C388" s="2004"/>
      <c r="D388" s="2004"/>
      <c r="E388" s="2004"/>
      <c r="F388" s="2004"/>
      <c r="G388" s="2004"/>
      <c r="H388" s="2004"/>
      <c r="I388" s="2004"/>
      <c r="J388" s="2004"/>
      <c r="P388" s="188"/>
      <c r="Q388" s="290"/>
    </row>
    <row r="389" spans="1:17">
      <c r="A389" s="2012"/>
      <c r="B389" s="2012"/>
      <c r="C389" s="2012"/>
      <c r="D389" s="2012"/>
      <c r="E389" s="2012"/>
      <c r="F389" s="38"/>
      <c r="I389" s="1986" t="s">
        <v>545</v>
      </c>
      <c r="J389" s="1986"/>
      <c r="O389" s="188"/>
    </row>
    <row r="390" spans="1:17" ht="54">
      <c r="A390" s="260" t="s">
        <v>68</v>
      </c>
      <c r="B390" s="260" t="s">
        <v>67</v>
      </c>
      <c r="C390" s="260" t="s">
        <v>80</v>
      </c>
      <c r="D390" s="260" t="s">
        <v>128</v>
      </c>
      <c r="E390" s="260" t="s">
        <v>33</v>
      </c>
      <c r="I390" s="215" t="s">
        <v>186</v>
      </c>
      <c r="J390" s="215" t="s">
        <v>546</v>
      </c>
      <c r="K390" s="163"/>
      <c r="O390" s="188"/>
    </row>
    <row r="391" spans="1:17">
      <c r="A391" s="195">
        <v>1</v>
      </c>
      <c r="B391" s="195">
        <v>2</v>
      </c>
      <c r="C391" s="195">
        <v>3</v>
      </c>
      <c r="D391" s="195">
        <v>4</v>
      </c>
      <c r="E391" s="195">
        <v>5</v>
      </c>
      <c r="F391" s="160"/>
      <c r="G391" s="160"/>
      <c r="H391" s="160"/>
      <c r="I391" s="217"/>
      <c r="J391" s="217"/>
      <c r="O391" s="188"/>
    </row>
    <row r="392" spans="1:17">
      <c r="A392" s="260">
        <v>1</v>
      </c>
      <c r="B392" s="31" t="s">
        <v>137</v>
      </c>
      <c r="C392" s="260"/>
      <c r="D392" s="258" t="e">
        <f>E392/C392</f>
        <v>#DIV/0!</v>
      </c>
      <c r="E392" s="258"/>
      <c r="I392" s="220"/>
      <c r="J392" s="220"/>
      <c r="O392" s="188"/>
    </row>
    <row r="393" spans="1:17" s="160" customFormat="1">
      <c r="A393" s="260">
        <v>2</v>
      </c>
      <c r="B393" s="31" t="s">
        <v>136</v>
      </c>
      <c r="C393" s="260"/>
      <c r="D393" s="258" t="e">
        <f>E393/C393</f>
        <v>#DIV/0!</v>
      </c>
      <c r="E393" s="258"/>
      <c r="F393" s="149"/>
      <c r="G393" s="149"/>
      <c r="H393" s="149"/>
      <c r="I393" s="220"/>
      <c r="J393" s="220"/>
      <c r="K393" s="161"/>
      <c r="O393" s="281"/>
      <c r="P393" s="283"/>
      <c r="Q393" s="283"/>
    </row>
    <row r="394" spans="1:17">
      <c r="A394" s="260">
        <v>3</v>
      </c>
      <c r="B394" s="31" t="s">
        <v>138</v>
      </c>
      <c r="C394" s="260"/>
      <c r="D394" s="258" t="e">
        <f>E394/C394</f>
        <v>#DIV/0!</v>
      </c>
      <c r="E394" s="258"/>
      <c r="I394" s="220"/>
      <c r="J394" s="220"/>
      <c r="O394" s="188"/>
    </row>
    <row r="395" spans="1:17">
      <c r="A395" s="260">
        <v>4</v>
      </c>
      <c r="B395" s="31" t="s">
        <v>139</v>
      </c>
      <c r="C395" s="260"/>
      <c r="D395" s="258" t="e">
        <f>E395/C395</f>
        <v>#DIV/0!</v>
      </c>
      <c r="E395" s="258"/>
      <c r="I395" s="220"/>
      <c r="J395" s="220"/>
      <c r="O395" s="188"/>
    </row>
    <row r="396" spans="1:17">
      <c r="A396" s="226"/>
      <c r="B396" s="227" t="s">
        <v>73</v>
      </c>
      <c r="C396" s="226"/>
      <c r="D396" s="226" t="s">
        <v>74</v>
      </c>
      <c r="E396" s="228">
        <f>E395+E394+E393+E392</f>
        <v>0</v>
      </c>
      <c r="I396" s="217">
        <f>SUM(I392:I395)</f>
        <v>0</v>
      </c>
      <c r="J396" s="217">
        <f>SUM(J392:J395)</f>
        <v>0</v>
      </c>
      <c r="O396" s="188"/>
    </row>
    <row r="397" spans="1:17">
      <c r="A397" s="56"/>
      <c r="B397" s="32"/>
      <c r="C397" s="38"/>
      <c r="D397" s="38"/>
      <c r="E397" s="38"/>
      <c r="F397" s="57"/>
      <c r="O397" s="188"/>
    </row>
    <row r="398" spans="1:17">
      <c r="A398" s="2004" t="s">
        <v>531</v>
      </c>
      <c r="B398" s="2004"/>
      <c r="C398" s="2004"/>
      <c r="D398" s="2004"/>
      <c r="E398" s="2004"/>
      <c r="F398" s="2004"/>
      <c r="G398" s="2004"/>
      <c r="H398" s="2004"/>
      <c r="I398" s="2004"/>
      <c r="J398" s="2004"/>
      <c r="O398" s="188"/>
    </row>
    <row r="399" spans="1:17">
      <c r="A399" s="51"/>
      <c r="B399" s="32"/>
      <c r="C399" s="38"/>
      <c r="D399" s="38"/>
      <c r="E399" s="38"/>
      <c r="F399" s="38"/>
      <c r="P399" s="188"/>
    </row>
    <row r="400" spans="1:17">
      <c r="A400" s="51"/>
      <c r="B400" s="32"/>
      <c r="C400" s="38"/>
      <c r="D400" s="38"/>
      <c r="E400" s="38"/>
      <c r="F400" s="38"/>
      <c r="I400" s="1986" t="s">
        <v>545</v>
      </c>
      <c r="J400" s="1986"/>
      <c r="K400" s="210"/>
    </row>
    <row r="401" spans="1:17" ht="54">
      <c r="A401" s="260" t="s">
        <v>77</v>
      </c>
      <c r="B401" s="260" t="s">
        <v>67</v>
      </c>
      <c r="C401" s="260" t="s">
        <v>127</v>
      </c>
      <c r="D401" s="260" t="s">
        <v>490</v>
      </c>
      <c r="F401" s="38"/>
      <c r="I401" s="215" t="s">
        <v>186</v>
      </c>
      <c r="J401" s="215" t="s">
        <v>546</v>
      </c>
      <c r="P401" s="188"/>
    </row>
    <row r="402" spans="1:17">
      <c r="A402" s="195">
        <v>1</v>
      </c>
      <c r="B402" s="195">
        <v>2</v>
      </c>
      <c r="C402" s="195">
        <v>3</v>
      </c>
      <c r="D402" s="195">
        <v>4</v>
      </c>
      <c r="E402" s="160"/>
      <c r="F402" s="14"/>
      <c r="G402" s="160"/>
      <c r="H402" s="160"/>
      <c r="I402" s="217"/>
      <c r="J402" s="217"/>
      <c r="P402" s="188"/>
    </row>
    <row r="403" spans="1:17">
      <c r="A403" s="260"/>
      <c r="B403" s="36"/>
      <c r="C403" s="34"/>
      <c r="D403" s="258"/>
      <c r="F403" s="38"/>
      <c r="I403" s="220"/>
      <c r="J403" s="220"/>
      <c r="P403" s="188"/>
    </row>
    <row r="404" spans="1:17" s="160" customFormat="1">
      <c r="A404" s="260"/>
      <c r="B404" s="36"/>
      <c r="C404" s="34"/>
      <c r="D404" s="258"/>
      <c r="E404" s="149"/>
      <c r="F404" s="57"/>
      <c r="G404" s="149"/>
      <c r="H404" s="149"/>
      <c r="I404" s="220"/>
      <c r="J404" s="220"/>
      <c r="K404" s="161"/>
      <c r="O404" s="283"/>
      <c r="P404" s="281"/>
      <c r="Q404" s="283"/>
    </row>
    <row r="405" spans="1:17">
      <c r="A405" s="260"/>
      <c r="B405" s="36"/>
      <c r="C405" s="34"/>
      <c r="D405" s="258"/>
      <c r="F405" s="38"/>
      <c r="I405" s="220"/>
      <c r="J405" s="220"/>
      <c r="P405" s="188"/>
      <c r="Q405" s="290"/>
    </row>
    <row r="406" spans="1:17">
      <c r="A406" s="260"/>
      <c r="B406" s="36"/>
      <c r="C406" s="34"/>
      <c r="D406" s="258"/>
      <c r="F406" s="38"/>
      <c r="I406" s="220"/>
      <c r="J406" s="220"/>
      <c r="P406" s="188"/>
      <c r="Q406" s="290"/>
    </row>
    <row r="407" spans="1:17">
      <c r="A407" s="226"/>
      <c r="B407" s="227" t="s">
        <v>73</v>
      </c>
      <c r="C407" s="226" t="s">
        <v>74</v>
      </c>
      <c r="D407" s="228">
        <f>SUM(D403:D406)</f>
        <v>0</v>
      </c>
      <c r="F407" s="38"/>
      <c r="I407" s="217">
        <f>SUM(I403:I406)</f>
        <v>0</v>
      </c>
      <c r="J407" s="217">
        <f>SUM(J403:J406)</f>
        <v>0</v>
      </c>
      <c r="P407" s="188"/>
      <c r="Q407" s="290"/>
    </row>
    <row r="408" spans="1:17">
      <c r="A408" s="56"/>
      <c r="B408" s="32"/>
      <c r="C408" s="38"/>
      <c r="D408" s="38"/>
      <c r="E408" s="38"/>
      <c r="F408" s="57"/>
      <c r="P408" s="188"/>
      <c r="Q408" s="290"/>
    </row>
    <row r="409" spans="1:17">
      <c r="A409" s="2014" t="s">
        <v>611</v>
      </c>
      <c r="B409" s="2014"/>
      <c r="C409" s="2014"/>
      <c r="D409" s="2014"/>
      <c r="E409" s="2014"/>
      <c r="F409" s="2014"/>
      <c r="G409" s="2014"/>
      <c r="H409" s="2014"/>
      <c r="I409" s="2014"/>
      <c r="J409" s="2014"/>
      <c r="P409" s="188"/>
    </row>
    <row r="410" spans="1:17">
      <c r="A410" s="56"/>
      <c r="B410" s="32"/>
      <c r="C410" s="38"/>
      <c r="D410" s="38"/>
      <c r="E410" s="38"/>
      <c r="F410" s="57"/>
      <c r="P410" s="188"/>
    </row>
    <row r="411" spans="1:17">
      <c r="A411" s="2016" t="s">
        <v>491</v>
      </c>
      <c r="B411" s="2016"/>
      <c r="C411" s="2016"/>
      <c r="D411" s="2016"/>
      <c r="E411" s="2016"/>
      <c r="F411" s="2016"/>
      <c r="G411" s="2016"/>
      <c r="H411" s="2016"/>
      <c r="I411" s="2016"/>
      <c r="J411" s="2016"/>
      <c r="K411" s="205"/>
    </row>
    <row r="412" spans="1:17">
      <c r="A412" s="76"/>
      <c r="B412" s="76"/>
      <c r="C412" s="76"/>
      <c r="D412" s="76"/>
      <c r="E412" s="76"/>
      <c r="F412" s="38"/>
      <c r="I412" s="1986" t="s">
        <v>545</v>
      </c>
      <c r="J412" s="1986"/>
      <c r="P412" s="188"/>
    </row>
    <row r="413" spans="1:17" ht="54">
      <c r="A413" s="260" t="s">
        <v>77</v>
      </c>
      <c r="B413" s="260" t="s">
        <v>67</v>
      </c>
      <c r="C413" s="260" t="s">
        <v>127</v>
      </c>
      <c r="D413" s="260" t="s">
        <v>490</v>
      </c>
      <c r="E413" s="150"/>
      <c r="F413" s="58"/>
      <c r="G413" s="20"/>
      <c r="H413" s="58"/>
      <c r="I413" s="215" t="s">
        <v>186</v>
      </c>
      <c r="J413" s="215" t="s">
        <v>546</v>
      </c>
      <c r="K413" s="210"/>
      <c r="P413" s="188"/>
    </row>
    <row r="414" spans="1:17">
      <c r="A414" s="195">
        <v>1</v>
      </c>
      <c r="B414" s="195">
        <v>2</v>
      </c>
      <c r="C414" s="195">
        <v>3</v>
      </c>
      <c r="D414" s="195">
        <v>4</v>
      </c>
      <c r="E414" s="161"/>
      <c r="F414" s="189"/>
      <c r="G414" s="190"/>
      <c r="H414" s="191"/>
      <c r="I414" s="223"/>
      <c r="J414" s="223"/>
      <c r="P414" s="188"/>
    </row>
    <row r="415" spans="1:17" s="150" customFormat="1">
      <c r="A415" s="260">
        <v>1</v>
      </c>
      <c r="B415" s="31"/>
      <c r="C415" s="34"/>
      <c r="D415" s="258"/>
      <c r="F415" s="58"/>
      <c r="G415" s="20"/>
      <c r="H415" s="42"/>
      <c r="I415" s="224"/>
      <c r="J415" s="224"/>
      <c r="O415" s="203"/>
      <c r="P415" s="170"/>
      <c r="Q415" s="203"/>
    </row>
    <row r="416" spans="1:17" s="161" customFormat="1">
      <c r="A416" s="226"/>
      <c r="B416" s="227" t="s">
        <v>73</v>
      </c>
      <c r="C416" s="226" t="s">
        <v>74</v>
      </c>
      <c r="D416" s="228">
        <f>SUM(D415:D415)</f>
        <v>0</v>
      </c>
      <c r="E416" s="150"/>
      <c r="F416" s="58"/>
      <c r="G416" s="20"/>
      <c r="H416" s="42"/>
      <c r="I416" s="217">
        <f>SUM(I415)</f>
        <v>0</v>
      </c>
      <c r="J416" s="217">
        <f>SUM(J415)</f>
        <v>0</v>
      </c>
      <c r="O416" s="288"/>
      <c r="P416" s="293"/>
      <c r="Q416" s="288"/>
    </row>
    <row r="417" spans="1:17" s="150" customFormat="1">
      <c r="A417" s="58"/>
      <c r="B417" s="58"/>
      <c r="C417" s="58"/>
      <c r="D417" s="58"/>
      <c r="E417" s="58"/>
      <c r="F417" s="58"/>
      <c r="G417" s="20"/>
      <c r="H417" s="42"/>
      <c r="I417" s="20"/>
      <c r="J417" s="20"/>
      <c r="O417" s="203"/>
      <c r="P417" s="170"/>
      <c r="Q417" s="294"/>
    </row>
    <row r="418" spans="1:17" s="150" customFormat="1">
      <c r="A418" s="2004" t="s">
        <v>525</v>
      </c>
      <c r="B418" s="2004"/>
      <c r="C418" s="2004"/>
      <c r="D418" s="2004"/>
      <c r="E418" s="2004"/>
      <c r="F418" s="2004"/>
      <c r="G418" s="2004"/>
      <c r="H418" s="2004"/>
      <c r="I418" s="2004"/>
      <c r="J418" s="2004"/>
      <c r="O418" s="203"/>
      <c r="P418" s="170"/>
      <c r="Q418" s="203"/>
    </row>
    <row r="419" spans="1:17" s="150" customFormat="1">
      <c r="A419" s="2012"/>
      <c r="B419" s="2012"/>
      <c r="C419" s="2012"/>
      <c r="D419" s="2012"/>
      <c r="E419" s="2012"/>
      <c r="F419" s="2012"/>
      <c r="G419" s="149"/>
      <c r="H419" s="149"/>
      <c r="I419" s="1986" t="s">
        <v>545</v>
      </c>
      <c r="J419" s="1986"/>
      <c r="O419" s="203"/>
      <c r="P419" s="170"/>
      <c r="Q419" s="203"/>
    </row>
    <row r="420" spans="1:17" s="150" customFormat="1" ht="54">
      <c r="A420" s="260" t="s">
        <v>77</v>
      </c>
      <c r="B420" s="260" t="s">
        <v>67</v>
      </c>
      <c r="C420" s="260" t="s">
        <v>131</v>
      </c>
      <c r="D420" s="260" t="s">
        <v>80</v>
      </c>
      <c r="E420" s="260" t="s">
        <v>132</v>
      </c>
      <c r="F420" s="260" t="s">
        <v>33</v>
      </c>
      <c r="H420" s="149"/>
      <c r="I420" s="215" t="s">
        <v>186</v>
      </c>
      <c r="J420" s="215" t="s">
        <v>546</v>
      </c>
      <c r="M420" s="158"/>
      <c r="O420" s="203"/>
      <c r="P420" s="170"/>
      <c r="Q420" s="203"/>
    </row>
    <row r="421" spans="1:17" s="150" customFormat="1">
      <c r="A421" s="195">
        <v>1</v>
      </c>
      <c r="B421" s="195">
        <v>2</v>
      </c>
      <c r="C421" s="195">
        <v>3</v>
      </c>
      <c r="D421" s="195">
        <v>4</v>
      </c>
      <c r="E421" s="195">
        <v>5</v>
      </c>
      <c r="F421" s="195">
        <v>6</v>
      </c>
      <c r="G421" s="161"/>
      <c r="H421" s="160"/>
      <c r="I421" s="212"/>
      <c r="J421" s="212"/>
      <c r="O421" s="203"/>
      <c r="P421" s="170"/>
      <c r="Q421" s="203"/>
    </row>
    <row r="422" spans="1:17" s="150" customFormat="1">
      <c r="A422" s="260">
        <v>1</v>
      </c>
      <c r="B422" s="31" t="s">
        <v>548</v>
      </c>
      <c r="C422" s="260"/>
      <c r="D422" s="260"/>
      <c r="E422" s="258" t="e">
        <f>F422/D422</f>
        <v>#DIV/0!</v>
      </c>
      <c r="F422" s="258"/>
      <c r="H422" s="149"/>
      <c r="I422" s="224"/>
      <c r="J422" s="224"/>
      <c r="O422" s="203"/>
      <c r="P422" s="170"/>
      <c r="Q422" s="203"/>
    </row>
    <row r="423" spans="1:17" s="161" customFormat="1">
      <c r="A423" s="226"/>
      <c r="B423" s="227" t="s">
        <v>73</v>
      </c>
      <c r="C423" s="226" t="s">
        <v>74</v>
      </c>
      <c r="D423" s="226" t="s">
        <v>74</v>
      </c>
      <c r="E423" s="226" t="s">
        <v>74</v>
      </c>
      <c r="F423" s="228">
        <f>F422</f>
        <v>0</v>
      </c>
      <c r="G423" s="149"/>
      <c r="H423" s="149"/>
      <c r="I423" s="217">
        <f>SUM(I422)</f>
        <v>0</v>
      </c>
      <c r="J423" s="217">
        <f>SUM(J422)</f>
        <v>0</v>
      </c>
      <c r="O423" s="288"/>
      <c r="P423" s="293"/>
      <c r="Q423" s="288"/>
    </row>
    <row r="424" spans="1:17" s="150" customFormat="1">
      <c r="A424" s="56"/>
      <c r="B424" s="32"/>
      <c r="C424" s="38"/>
      <c r="D424" s="38"/>
      <c r="E424" s="38"/>
      <c r="F424" s="57"/>
      <c r="G424" s="149"/>
      <c r="H424" s="149"/>
      <c r="I424" s="149"/>
      <c r="J424" s="149"/>
      <c r="O424" s="203"/>
      <c r="P424" s="170"/>
      <c r="Q424" s="203"/>
    </row>
    <row r="425" spans="1:17">
      <c r="A425" s="56"/>
      <c r="B425" s="69" t="s">
        <v>153</v>
      </c>
      <c r="C425" s="257">
        <f>C426+C427+C428</f>
        <v>0</v>
      </c>
      <c r="D425" s="289"/>
      <c r="P425" s="188"/>
    </row>
    <row r="426" spans="1:17">
      <c r="A426" s="56"/>
      <c r="B426" s="70" t="s">
        <v>11</v>
      </c>
      <c r="C426" s="257">
        <f>F423+D416+D407+E396+F386+F376+F366+F356+F346+F336+E326+D316+D305+E294+F284+F273+F265+F250+D241+D232+E223+E211+E202+C190+C179+C168+C157+C144+E131+E116+E105+D94+E78+F69+F62+F44+E30+J22-C427-C428</f>
        <v>0</v>
      </c>
      <c r="D426" s="290"/>
      <c r="P426" s="188"/>
    </row>
    <row r="427" spans="1:17">
      <c r="A427" s="38"/>
      <c r="B427" s="32" t="s">
        <v>65</v>
      </c>
      <c r="C427" s="257">
        <f>I423+I416+I407+I396+I386+I376+I366+I346+I356+I336+I326+I316+I305+I294+I284+I273+I265+I250+I241+I232+I223+I211+I202+I190+I179+I168+I157+I144+I131+I116+I105+I94+I78+I69+I62+I44+I30</f>
        <v>0</v>
      </c>
      <c r="D427" s="290"/>
      <c r="L427" s="59"/>
      <c r="M427" s="32"/>
      <c r="N427" s="157"/>
      <c r="P427" s="188"/>
    </row>
    <row r="428" spans="1:17">
      <c r="A428" s="38"/>
      <c r="B428" s="32" t="s">
        <v>165</v>
      </c>
      <c r="C428" s="257">
        <f>J423+J416+J407+J396+J386+J376+J366+J356+J346+J336+J326+J316+J305+J294+J284+J273+J265+J250+J241+J232+J223+J211+J202+J190+J179+J168+J157+J144+J131+J116+J105+J94+J78+J69+J62+J44+J30</f>
        <v>0</v>
      </c>
      <c r="D428" s="290"/>
    </row>
    <row r="429" spans="1:17">
      <c r="A429" s="38"/>
      <c r="B429" s="32"/>
      <c r="C429" s="38"/>
      <c r="D429" s="38"/>
      <c r="E429" s="38"/>
      <c r="F429" s="38"/>
    </row>
    <row r="430" spans="1:17">
      <c r="A430" s="38"/>
      <c r="B430" s="268" t="s">
        <v>626</v>
      </c>
      <c r="C430" s="296">
        <f>F423+D416+D407+E396+F386+F376+F366+F356+F346+F336+E326+D316+D305+E294+F284+F273+F265+F250+D241+D232+E223</f>
        <v>0</v>
      </c>
      <c r="D430" s="38"/>
      <c r="E430" s="38"/>
      <c r="F430" s="38"/>
    </row>
    <row r="431" spans="1:17" ht="45.6">
      <c r="A431" s="38"/>
      <c r="B431" s="295" t="s">
        <v>627</v>
      </c>
      <c r="C431" s="297"/>
      <c r="D431" s="38"/>
      <c r="E431" s="38"/>
      <c r="F431" s="38"/>
    </row>
    <row r="432" spans="1:17" ht="45.6">
      <c r="A432" s="38"/>
      <c r="B432" s="268" t="s">
        <v>628</v>
      </c>
      <c r="C432" s="296">
        <f>C430-C431</f>
        <v>0</v>
      </c>
      <c r="D432" s="38"/>
      <c r="E432" s="38"/>
      <c r="F432" s="38"/>
    </row>
    <row r="433" spans="1:17">
      <c r="A433" s="38"/>
      <c r="B433" s="32"/>
      <c r="C433" s="38"/>
      <c r="D433" s="38"/>
      <c r="E433" s="38"/>
      <c r="F433" s="38"/>
    </row>
    <row r="434" spans="1:17">
      <c r="A434" s="38"/>
      <c r="B434" s="32"/>
      <c r="C434" s="38"/>
      <c r="D434" s="38"/>
      <c r="E434" s="38"/>
      <c r="F434" s="38"/>
    </row>
    <row r="435" spans="1:17">
      <c r="A435" s="38"/>
      <c r="B435" s="32"/>
      <c r="C435" s="38"/>
      <c r="D435" s="38"/>
      <c r="E435" s="38"/>
      <c r="F435" s="38"/>
    </row>
    <row r="436" spans="1:17">
      <c r="A436" s="38"/>
      <c r="B436" s="32"/>
      <c r="C436" s="38"/>
      <c r="D436" s="38"/>
      <c r="E436" s="38"/>
      <c r="F436" s="38"/>
    </row>
    <row r="437" spans="1:17">
      <c r="A437" s="1927" t="s">
        <v>40</v>
      </c>
      <c r="B437" s="1927"/>
      <c r="C437" s="60"/>
      <c r="D437" s="2044" t="str">
        <f>'СВЕДЕНИЯ ЦС'!D67:G67</f>
        <v>Коппель С.А.</v>
      </c>
      <c r="E437" s="2044"/>
      <c r="F437" s="38"/>
      <c r="G437" s="38"/>
      <c r="H437" s="38"/>
      <c r="I437" s="38"/>
      <c r="J437" s="38"/>
    </row>
    <row r="438" spans="1:17">
      <c r="A438" s="38"/>
      <c r="B438" s="61"/>
      <c r="C438" s="254" t="s">
        <v>41</v>
      </c>
      <c r="D438" s="2045" t="s">
        <v>12</v>
      </c>
      <c r="E438" s="2045"/>
      <c r="F438" s="38"/>
      <c r="G438" s="38"/>
      <c r="H438" s="38"/>
      <c r="I438" s="38"/>
      <c r="J438" s="38"/>
    </row>
    <row r="439" spans="1:17" s="38" customFormat="1">
      <c r="A439" s="1929"/>
      <c r="B439" s="1929"/>
      <c r="C439" s="62"/>
      <c r="D439" s="255"/>
      <c r="E439" s="63"/>
      <c r="L439" s="193"/>
      <c r="O439" s="41"/>
      <c r="P439" s="41"/>
      <c r="Q439" s="41"/>
    </row>
    <row r="440" spans="1:17" s="38" customFormat="1">
      <c r="A440" s="1929"/>
      <c r="B440" s="1929"/>
      <c r="C440" s="62"/>
      <c r="D440" s="1950"/>
      <c r="E440" s="1950"/>
      <c r="L440" s="193"/>
      <c r="O440" s="41"/>
      <c r="P440" s="41"/>
      <c r="Q440" s="41"/>
    </row>
    <row r="441" spans="1:17" s="38" customFormat="1">
      <c r="A441" s="41"/>
      <c r="B441" s="64"/>
      <c r="C441" s="26"/>
      <c r="D441" s="1950"/>
      <c r="E441" s="1950"/>
      <c r="L441" s="193"/>
      <c r="O441" s="41"/>
      <c r="P441" s="41"/>
      <c r="Q441" s="41"/>
    </row>
    <row r="442" spans="1:17" s="38" customFormat="1">
      <c r="B442" s="61"/>
      <c r="C442" s="65"/>
      <c r="D442" s="66"/>
      <c r="E442" s="67"/>
      <c r="L442" s="193"/>
      <c r="O442" s="41"/>
      <c r="P442" s="41"/>
      <c r="Q442" s="41"/>
    </row>
    <row r="443" spans="1:17" s="38" customFormat="1">
      <c r="A443" s="1927" t="s">
        <v>42</v>
      </c>
      <c r="B443" s="1927"/>
      <c r="C443" s="68"/>
      <c r="D443" s="2044" t="str">
        <f>'СВЕДЕНИЯ ЦС'!D73:G73</f>
        <v>Кондакова Е.В.</v>
      </c>
      <c r="E443" s="2044"/>
      <c r="L443" s="193"/>
      <c r="O443" s="41"/>
      <c r="P443" s="41"/>
      <c r="Q443" s="41"/>
    </row>
    <row r="444" spans="1:17" s="38" customFormat="1">
      <c r="B444" s="61"/>
      <c r="C444" s="254" t="s">
        <v>41</v>
      </c>
      <c r="D444" s="2019" t="s">
        <v>12</v>
      </c>
      <c r="E444" s="2019"/>
      <c r="L444" s="193"/>
      <c r="O444" s="41"/>
      <c r="P444" s="41"/>
      <c r="Q444" s="41"/>
    </row>
    <row r="445" spans="1:17">
      <c r="A445" s="1987" t="str">
        <f>'130РПл'!A1:J1</f>
        <v>Муниципальное бюджетное общеобразовательное учреждение "Кингисеппская средняя общеобразовательная школа № 4"</v>
      </c>
      <c r="B445" s="1987"/>
      <c r="C445" s="1987"/>
      <c r="D445" s="1987"/>
      <c r="E445" s="1987"/>
      <c r="F445" s="1987"/>
      <c r="G445" s="1987"/>
      <c r="H445" s="1987"/>
      <c r="I445" s="1987"/>
      <c r="J445" s="1987"/>
      <c r="K445" s="198"/>
    </row>
    <row r="447" spans="1:17">
      <c r="A447" s="1959" t="s">
        <v>130</v>
      </c>
      <c r="B447" s="1959"/>
      <c r="C447" s="1959"/>
      <c r="D447" s="1959"/>
      <c r="E447" s="1959"/>
      <c r="F447" s="1959"/>
      <c r="G447" s="1959"/>
      <c r="H447" s="1959"/>
      <c r="I447" s="1959"/>
      <c r="J447" s="1959"/>
      <c r="K447" s="199"/>
    </row>
    <row r="449" spans="1:11">
      <c r="A449" s="193"/>
      <c r="B449" s="193"/>
      <c r="C449" s="193"/>
      <c r="D449" s="193"/>
      <c r="E449" s="193"/>
      <c r="F449" s="193"/>
      <c r="G449" s="151" t="s">
        <v>161</v>
      </c>
      <c r="H449" s="16"/>
      <c r="I449" s="152"/>
      <c r="J449" s="16"/>
      <c r="K449" s="200"/>
    </row>
    <row r="450" spans="1:11">
      <c r="B450" s="38"/>
    </row>
    <row r="451" spans="1:11" ht="23.25" customHeight="1">
      <c r="A451" s="1988" t="s">
        <v>148</v>
      </c>
      <c r="B451" s="1988"/>
      <c r="C451" s="1989" t="s">
        <v>549</v>
      </c>
      <c r="D451" s="1990"/>
      <c r="E451" s="1990"/>
      <c r="F451" s="1990"/>
      <c r="G451" s="1990"/>
      <c r="H451" s="1990"/>
      <c r="I451" s="1990"/>
      <c r="J451" s="1991"/>
      <c r="K451" s="154"/>
    </row>
    <row r="452" spans="1:11">
      <c r="A452" s="41"/>
      <c r="B452" s="41"/>
      <c r="C452" s="148"/>
      <c r="D452" s="148"/>
      <c r="E452" s="148"/>
      <c r="F452" s="148"/>
      <c r="G452" s="148"/>
      <c r="H452" s="148"/>
      <c r="I452" s="148"/>
      <c r="J452" s="148"/>
      <c r="K452" s="154"/>
    </row>
    <row r="454" spans="1:11" ht="54" customHeight="1">
      <c r="A454" s="1992" t="s">
        <v>1006</v>
      </c>
      <c r="B454" s="1992"/>
      <c r="C454" s="1992"/>
      <c r="D454" s="1992"/>
      <c r="E454" s="1992"/>
      <c r="F454" s="1992"/>
      <c r="G454" s="1992"/>
      <c r="H454" s="1992"/>
      <c r="I454" s="1992"/>
      <c r="J454" s="1992"/>
    </row>
    <row r="455" spans="1:11">
      <c r="A455" s="263"/>
      <c r="B455" s="263"/>
      <c r="C455" s="263"/>
      <c r="D455" s="263"/>
      <c r="E455" s="263"/>
      <c r="F455" s="263"/>
      <c r="G455" s="263"/>
      <c r="H455" s="263"/>
      <c r="I455" s="263"/>
      <c r="J455" s="263"/>
    </row>
    <row r="456" spans="1:11">
      <c r="A456" s="1993" t="s">
        <v>622</v>
      </c>
      <c r="B456" s="1993"/>
      <c r="C456" s="1993"/>
      <c r="D456" s="1993"/>
      <c r="E456" s="1993"/>
      <c r="F456" s="1993"/>
      <c r="G456" s="1993"/>
      <c r="H456" s="1993"/>
      <c r="I456" s="1993"/>
      <c r="J456" s="1993"/>
      <c r="K456" s="205"/>
    </row>
    <row r="457" spans="1:11">
      <c r="A457" s="269"/>
      <c r="B457" s="269"/>
      <c r="C457" s="269"/>
      <c r="D457" s="269"/>
      <c r="E457" s="269"/>
      <c r="F457" s="269"/>
      <c r="G457" s="269"/>
      <c r="H457" s="269"/>
      <c r="I457" s="269"/>
      <c r="J457" s="269"/>
      <c r="K457" s="263"/>
    </row>
    <row r="458" spans="1:11">
      <c r="A458" s="1995" t="s">
        <v>493</v>
      </c>
      <c r="B458" s="1995"/>
      <c r="C458" s="1995"/>
      <c r="D458" s="1995"/>
      <c r="E458" s="1995"/>
      <c r="F458" s="1995"/>
      <c r="G458" s="1995"/>
      <c r="H458" s="1995"/>
      <c r="I458" s="1995"/>
      <c r="J458" s="1995"/>
      <c r="K458" s="207"/>
    </row>
    <row r="459" spans="1:11">
      <c r="B459" s="193"/>
      <c r="C459" s="193"/>
      <c r="D459" s="193"/>
      <c r="E459" s="193"/>
      <c r="F459" s="193"/>
      <c r="G459" s="193"/>
      <c r="H459" s="193"/>
      <c r="I459" s="193"/>
      <c r="J459" s="193"/>
      <c r="K459" s="269"/>
    </row>
    <row r="460" spans="1:11">
      <c r="B460" s="32"/>
      <c r="C460" s="32"/>
      <c r="D460" s="41"/>
      <c r="E460" s="41"/>
      <c r="F460" s="41"/>
      <c r="G460" s="41"/>
      <c r="H460" s="41"/>
      <c r="I460" s="41"/>
      <c r="J460" s="41"/>
      <c r="K460" s="201"/>
    </row>
    <row r="461" spans="1:11">
      <c r="A461" s="1996" t="s">
        <v>77</v>
      </c>
      <c r="B461" s="1996" t="s">
        <v>75</v>
      </c>
      <c r="C461" s="1996" t="s">
        <v>76</v>
      </c>
      <c r="D461" s="1997" t="s">
        <v>69</v>
      </c>
      <c r="E461" s="1998"/>
      <c r="F461" s="1998"/>
      <c r="G461" s="1999"/>
      <c r="H461" s="2000" t="s">
        <v>70</v>
      </c>
      <c r="I461" s="2000" t="s">
        <v>78</v>
      </c>
      <c r="J461" s="2003" t="s">
        <v>541</v>
      </c>
      <c r="K461" s="39"/>
    </row>
    <row r="462" spans="1:11">
      <c r="A462" s="1980"/>
      <c r="B462" s="1980"/>
      <c r="C462" s="1980"/>
      <c r="D462" s="1996" t="s">
        <v>20</v>
      </c>
      <c r="E462" s="1997" t="s">
        <v>2</v>
      </c>
      <c r="F462" s="1998"/>
      <c r="G462" s="1999"/>
      <c r="H462" s="2001"/>
      <c r="I462" s="2001"/>
      <c r="J462" s="2003"/>
      <c r="K462" s="42"/>
    </row>
    <row r="463" spans="1:11" ht="68.400000000000006">
      <c r="A463" s="1981"/>
      <c r="B463" s="1981"/>
      <c r="C463" s="1981"/>
      <c r="D463" s="1981"/>
      <c r="E463" s="260" t="s">
        <v>71</v>
      </c>
      <c r="F463" s="260" t="s">
        <v>79</v>
      </c>
      <c r="G463" s="260" t="s">
        <v>72</v>
      </c>
      <c r="H463" s="2002"/>
      <c r="I463" s="2002"/>
      <c r="J463" s="2003"/>
      <c r="K463" s="273"/>
    </row>
    <row r="464" spans="1:11">
      <c r="A464" s="195">
        <v>1</v>
      </c>
      <c r="B464" s="195">
        <v>2</v>
      </c>
      <c r="C464" s="195">
        <v>3</v>
      </c>
      <c r="D464" s="195">
        <v>4</v>
      </c>
      <c r="E464" s="195">
        <v>5</v>
      </c>
      <c r="F464" s="195">
        <v>6</v>
      </c>
      <c r="G464" s="195">
        <v>7</v>
      </c>
      <c r="H464" s="195">
        <v>8</v>
      </c>
      <c r="I464" s="195">
        <v>9</v>
      </c>
      <c r="J464" s="195">
        <v>10</v>
      </c>
      <c r="K464" s="273"/>
    </row>
    <row r="465" spans="1:17">
      <c r="A465" s="260" t="s">
        <v>142</v>
      </c>
      <c r="B465" s="31"/>
      <c r="C465" s="258"/>
      <c r="D465" s="258">
        <f>F465+G465+E465</f>
        <v>0</v>
      </c>
      <c r="E465" s="258"/>
      <c r="F465" s="258"/>
      <c r="G465" s="258">
        <f>ROUND((J465-K465)/12,2)</f>
        <v>0</v>
      </c>
      <c r="H465" s="258">
        <v>0</v>
      </c>
      <c r="I465" s="258"/>
      <c r="J465" s="21"/>
      <c r="K465" s="278">
        <f>ROUND((E465+F465)*12,2)</f>
        <v>0</v>
      </c>
      <c r="M465" s="157"/>
      <c r="N465" s="274"/>
      <c r="O465" s="280"/>
    </row>
    <row r="466" spans="1:17" s="160" customFormat="1">
      <c r="A466" s="226"/>
      <c r="B466" s="227" t="s">
        <v>73</v>
      </c>
      <c r="C466" s="228">
        <f>SUM(C465:C465)</f>
        <v>0</v>
      </c>
      <c r="D466" s="228">
        <f>SUM(D465:D465)</f>
        <v>0</v>
      </c>
      <c r="E466" s="226" t="s">
        <v>74</v>
      </c>
      <c r="F466" s="226" t="s">
        <v>74</v>
      </c>
      <c r="G466" s="226" t="s">
        <v>74</v>
      </c>
      <c r="H466" s="226" t="s">
        <v>74</v>
      </c>
      <c r="I466" s="226" t="s">
        <v>74</v>
      </c>
      <c r="J466" s="228">
        <f>SUM(J465:J465)</f>
        <v>0</v>
      </c>
      <c r="K466" s="275"/>
      <c r="M466" s="157"/>
      <c r="N466" s="274"/>
      <c r="O466" s="280"/>
      <c r="P466" s="279"/>
      <c r="Q466" s="283"/>
    </row>
    <row r="467" spans="1:17">
      <c r="K467" s="196"/>
    </row>
    <row r="468" spans="1:17">
      <c r="A468" s="1994" t="s">
        <v>497</v>
      </c>
      <c r="B468" s="1994"/>
      <c r="C468" s="1994"/>
      <c r="D468" s="1994"/>
      <c r="E468" s="1994"/>
      <c r="F468" s="1994"/>
      <c r="G468" s="1994"/>
      <c r="H468" s="1994"/>
      <c r="I468" s="1994"/>
      <c r="J468" s="1994"/>
      <c r="K468" s="197"/>
    </row>
    <row r="469" spans="1:17">
      <c r="A469" s="267"/>
      <c r="B469" s="267"/>
      <c r="C469" s="267"/>
      <c r="D469" s="267"/>
      <c r="E469" s="267"/>
      <c r="F469" s="267"/>
      <c r="G469" s="267"/>
      <c r="H469" s="267"/>
      <c r="I469" s="1986" t="s">
        <v>545</v>
      </c>
      <c r="J469" s="1986"/>
    </row>
    <row r="470" spans="1:17" ht="54">
      <c r="A470" s="35" t="s">
        <v>77</v>
      </c>
      <c r="B470" s="35" t="s">
        <v>67</v>
      </c>
      <c r="C470" s="260" t="s">
        <v>505</v>
      </c>
      <c r="D470" s="260" t="s">
        <v>506</v>
      </c>
      <c r="E470" s="260" t="s">
        <v>507</v>
      </c>
      <c r="G470" s="267"/>
      <c r="H470" s="267"/>
      <c r="I470" s="215" t="s">
        <v>186</v>
      </c>
      <c r="J470" s="215" t="s">
        <v>546</v>
      </c>
      <c r="K470" s="202"/>
    </row>
    <row r="471" spans="1:17">
      <c r="A471" s="173">
        <v>1</v>
      </c>
      <c r="B471" s="173">
        <v>2</v>
      </c>
      <c r="C471" s="195">
        <v>3</v>
      </c>
      <c r="D471" s="195">
        <v>4</v>
      </c>
      <c r="E471" s="195">
        <v>5</v>
      </c>
      <c r="G471" s="267"/>
      <c r="H471" s="267"/>
      <c r="I471" s="216"/>
      <c r="J471" s="215"/>
    </row>
    <row r="472" spans="1:17" ht="136.80000000000001">
      <c r="A472" s="166">
        <v>1</v>
      </c>
      <c r="B472" s="172" t="s">
        <v>496</v>
      </c>
      <c r="C472" s="258"/>
      <c r="D472" s="159">
        <v>12</v>
      </c>
      <c r="E472" s="167"/>
      <c r="G472" s="168"/>
      <c r="H472" s="169"/>
      <c r="I472" s="220"/>
      <c r="J472" s="220"/>
    </row>
    <row r="473" spans="1:17">
      <c r="A473" s="166">
        <v>2</v>
      </c>
      <c r="B473" s="172" t="s">
        <v>533</v>
      </c>
      <c r="C473" s="258"/>
      <c r="D473" s="159"/>
      <c r="E473" s="167"/>
      <c r="G473" s="168"/>
      <c r="H473" s="169"/>
      <c r="I473" s="220"/>
      <c r="J473" s="220"/>
    </row>
    <row r="474" spans="1:17">
      <c r="A474" s="229"/>
      <c r="B474" s="227" t="s">
        <v>73</v>
      </c>
      <c r="C474" s="230"/>
      <c r="D474" s="231"/>
      <c r="E474" s="228">
        <f>E473+E472</f>
        <v>0</v>
      </c>
      <c r="G474" s="267"/>
      <c r="H474" s="267"/>
      <c r="I474" s="217">
        <f>SUM(I472:I473)</f>
        <v>0</v>
      </c>
      <c r="J474" s="217">
        <f>SUM(J472:J473)</f>
        <v>0</v>
      </c>
    </row>
    <row r="476" spans="1:17">
      <c r="A476" s="1993" t="s">
        <v>621</v>
      </c>
      <c r="B476" s="1993"/>
      <c r="C476" s="1993"/>
      <c r="D476" s="1993"/>
      <c r="E476" s="1993"/>
      <c r="F476" s="1993"/>
      <c r="G476" s="1993"/>
      <c r="H476" s="1993"/>
      <c r="I476" s="1993"/>
      <c r="J476" s="1993"/>
    </row>
    <row r="477" spans="1:17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</row>
    <row r="478" spans="1:17">
      <c r="A478" s="2009" t="s">
        <v>494</v>
      </c>
      <c r="B478" s="2009"/>
      <c r="C478" s="2009"/>
      <c r="D478" s="2009"/>
      <c r="E478" s="2009"/>
      <c r="F478" s="2009"/>
      <c r="G478" s="2009"/>
      <c r="H478" s="2009"/>
      <c r="I478" s="2009"/>
      <c r="J478" s="2009"/>
      <c r="K478" s="207"/>
    </row>
    <row r="479" spans="1:17">
      <c r="A479" s="256"/>
      <c r="B479" s="45"/>
      <c r="C479" s="256"/>
      <c r="D479" s="256"/>
      <c r="E479" s="256"/>
      <c r="F479" s="256"/>
      <c r="I479" s="1986" t="s">
        <v>545</v>
      </c>
      <c r="J479" s="1986"/>
      <c r="K479" s="193"/>
    </row>
    <row r="480" spans="1:17" ht="68.400000000000006">
      <c r="A480" s="260" t="s">
        <v>77</v>
      </c>
      <c r="B480" s="260" t="s">
        <v>67</v>
      </c>
      <c r="C480" s="260" t="s">
        <v>93</v>
      </c>
      <c r="D480" s="260" t="s">
        <v>91</v>
      </c>
      <c r="E480" s="260" t="s">
        <v>92</v>
      </c>
      <c r="F480" s="260" t="s">
        <v>133</v>
      </c>
      <c r="I480" s="215" t="s">
        <v>186</v>
      </c>
      <c r="J480" s="215" t="s">
        <v>546</v>
      </c>
      <c r="K480" s="204"/>
      <c r="O480" s="188"/>
    </row>
    <row r="481" spans="1:17">
      <c r="A481" s="195">
        <v>1</v>
      </c>
      <c r="B481" s="195">
        <v>2</v>
      </c>
      <c r="C481" s="195">
        <v>3</v>
      </c>
      <c r="D481" s="195">
        <v>4</v>
      </c>
      <c r="E481" s="195">
        <v>5</v>
      </c>
      <c r="F481" s="195">
        <v>6</v>
      </c>
      <c r="G481" s="160"/>
      <c r="H481" s="160"/>
      <c r="I481" s="218"/>
      <c r="J481" s="218"/>
      <c r="O481" s="188"/>
    </row>
    <row r="482" spans="1:17" ht="68.400000000000006">
      <c r="A482" s="260">
        <v>1</v>
      </c>
      <c r="B482" s="31" t="s">
        <v>81</v>
      </c>
      <c r="C482" s="260" t="s">
        <v>74</v>
      </c>
      <c r="D482" s="260" t="s">
        <v>74</v>
      </c>
      <c r="E482" s="260" t="s">
        <v>74</v>
      </c>
      <c r="F482" s="21">
        <f>F484</f>
        <v>0</v>
      </c>
      <c r="I482" s="219">
        <f>I484</f>
        <v>0</v>
      </c>
      <c r="J482" s="219">
        <f>J484</f>
        <v>0</v>
      </c>
      <c r="O482" s="188"/>
    </row>
    <row r="483" spans="1:17" s="160" customFormat="1">
      <c r="A483" s="2008" t="s">
        <v>82</v>
      </c>
      <c r="B483" s="31" t="s">
        <v>2</v>
      </c>
      <c r="C483" s="260"/>
      <c r="D483" s="260"/>
      <c r="E483" s="260"/>
      <c r="F483" s="21"/>
      <c r="G483" s="149"/>
      <c r="H483" s="149"/>
      <c r="I483" s="219"/>
      <c r="J483" s="219"/>
      <c r="K483" s="161"/>
      <c r="O483" s="281"/>
      <c r="P483" s="283"/>
      <c r="Q483" s="283"/>
    </row>
    <row r="484" spans="1:17" ht="68.400000000000006">
      <c r="A484" s="2008"/>
      <c r="B484" s="31" t="s">
        <v>83</v>
      </c>
      <c r="C484" s="260" t="e">
        <f>F484/E484/D484</f>
        <v>#DIV/0!</v>
      </c>
      <c r="D484" s="260"/>
      <c r="E484" s="260"/>
      <c r="F484" s="21"/>
      <c r="I484" s="225"/>
      <c r="J484" s="225"/>
      <c r="O484" s="188"/>
    </row>
    <row r="485" spans="1:17" ht="68.400000000000006">
      <c r="A485" s="260">
        <v>2</v>
      </c>
      <c r="B485" s="31" t="s">
        <v>87</v>
      </c>
      <c r="C485" s="260" t="s">
        <v>74</v>
      </c>
      <c r="D485" s="260" t="s">
        <v>74</v>
      </c>
      <c r="E485" s="260" t="s">
        <v>74</v>
      </c>
      <c r="F485" s="21">
        <f>F487</f>
        <v>0</v>
      </c>
      <c r="I485" s="219">
        <f>I487</f>
        <v>0</v>
      </c>
      <c r="J485" s="219">
        <f>J487</f>
        <v>0</v>
      </c>
      <c r="O485" s="188"/>
    </row>
    <row r="486" spans="1:17">
      <c r="A486" s="2008" t="s">
        <v>88</v>
      </c>
      <c r="B486" s="31" t="s">
        <v>2</v>
      </c>
      <c r="C486" s="260"/>
      <c r="D486" s="260"/>
      <c r="E486" s="260"/>
      <c r="F486" s="21"/>
      <c r="I486" s="219"/>
      <c r="J486" s="219"/>
      <c r="O486" s="188"/>
    </row>
    <row r="487" spans="1:17" ht="68.400000000000006">
      <c r="A487" s="2008"/>
      <c r="B487" s="31" t="s">
        <v>83</v>
      </c>
      <c r="C487" s="260" t="e">
        <f t="shared" ref="C487" si="11">F487/E487/D487</f>
        <v>#DIV/0!</v>
      </c>
      <c r="D487" s="260"/>
      <c r="E487" s="260"/>
      <c r="F487" s="21"/>
      <c r="I487" s="225"/>
      <c r="J487" s="225"/>
      <c r="O487" s="188"/>
    </row>
    <row r="488" spans="1:17">
      <c r="A488" s="229"/>
      <c r="B488" s="227" t="s">
        <v>73</v>
      </c>
      <c r="C488" s="226" t="s">
        <v>74</v>
      </c>
      <c r="D488" s="226" t="s">
        <v>74</v>
      </c>
      <c r="E488" s="226" t="s">
        <v>74</v>
      </c>
      <c r="F488" s="228">
        <f>F485+F482</f>
        <v>0</v>
      </c>
      <c r="I488" s="219">
        <f>I482+I485</f>
        <v>0</v>
      </c>
      <c r="J488" s="219">
        <f>J482+J485</f>
        <v>0</v>
      </c>
      <c r="O488" s="188"/>
    </row>
    <row r="489" spans="1:17">
      <c r="A489" s="38"/>
      <c r="B489" s="32"/>
      <c r="C489" s="38"/>
      <c r="D489" s="38"/>
      <c r="E489" s="38"/>
      <c r="F489" s="38"/>
      <c r="G489" s="203"/>
      <c r="O489" s="188"/>
    </row>
    <row r="490" spans="1:17">
      <c r="A490" s="2009" t="s">
        <v>491</v>
      </c>
      <c r="B490" s="2009"/>
      <c r="C490" s="2009"/>
      <c r="D490" s="2009"/>
      <c r="E490" s="2009"/>
      <c r="F490" s="2009"/>
      <c r="G490" s="2009"/>
      <c r="H490" s="2009"/>
      <c r="I490" s="2009"/>
      <c r="J490" s="2009"/>
      <c r="O490" s="188"/>
    </row>
    <row r="491" spans="1:17">
      <c r="A491" s="256"/>
      <c r="B491" s="45"/>
      <c r="C491" s="256"/>
      <c r="D491" s="256"/>
      <c r="E491" s="256"/>
      <c r="F491" s="256"/>
      <c r="I491" s="1986" t="s">
        <v>545</v>
      </c>
      <c r="J491" s="1986"/>
      <c r="O491" s="188"/>
    </row>
    <row r="492" spans="1:17" ht="68.400000000000006">
      <c r="A492" s="260" t="s">
        <v>77</v>
      </c>
      <c r="B492" s="260" t="s">
        <v>67</v>
      </c>
      <c r="C492" s="260" t="s">
        <v>536</v>
      </c>
      <c r="D492" s="260" t="s">
        <v>91</v>
      </c>
      <c r="E492" s="260" t="s">
        <v>92</v>
      </c>
      <c r="F492" s="260" t="s">
        <v>133</v>
      </c>
      <c r="I492" s="215" t="s">
        <v>186</v>
      </c>
      <c r="J492" s="215" t="s">
        <v>546</v>
      </c>
      <c r="K492" s="204"/>
      <c r="O492" s="188"/>
    </row>
    <row r="493" spans="1:17">
      <c r="A493" s="194">
        <v>1</v>
      </c>
      <c r="B493" s="194">
        <v>2</v>
      </c>
      <c r="C493" s="194">
        <v>3</v>
      </c>
      <c r="D493" s="194">
        <v>4</v>
      </c>
      <c r="E493" s="194">
        <v>5</v>
      </c>
      <c r="F493" s="194">
        <v>6</v>
      </c>
      <c r="G493" s="25"/>
      <c r="H493" s="25"/>
      <c r="I493" s="218"/>
      <c r="J493" s="218"/>
      <c r="O493" s="188"/>
    </row>
    <row r="494" spans="1:17" ht="68.400000000000006">
      <c r="A494" s="260">
        <v>1</v>
      </c>
      <c r="B494" s="31" t="s">
        <v>81</v>
      </c>
      <c r="C494" s="260" t="s">
        <v>74</v>
      </c>
      <c r="D494" s="260" t="s">
        <v>74</v>
      </c>
      <c r="E494" s="260" t="s">
        <v>74</v>
      </c>
      <c r="F494" s="21">
        <f>F496+F498+F497+F499</f>
        <v>0</v>
      </c>
      <c r="I494" s="219">
        <f>I496+I497+I498+I499</f>
        <v>0</v>
      </c>
      <c r="J494" s="219">
        <f>J496+J497+J498+J499</f>
        <v>0</v>
      </c>
      <c r="O494" s="188"/>
    </row>
    <row r="495" spans="1:17" s="25" customFormat="1">
      <c r="A495" s="260"/>
      <c r="B495" s="31" t="s">
        <v>2</v>
      </c>
      <c r="C495" s="260"/>
      <c r="D495" s="260"/>
      <c r="E495" s="260"/>
      <c r="F495" s="21"/>
      <c r="G495" s="149"/>
      <c r="H495" s="149"/>
      <c r="I495" s="219"/>
      <c r="J495" s="219"/>
      <c r="K495" s="162"/>
      <c r="O495" s="282"/>
      <c r="P495" s="287"/>
      <c r="Q495" s="287"/>
    </row>
    <row r="496" spans="1:17" ht="45.6">
      <c r="A496" s="260" t="s">
        <v>82</v>
      </c>
      <c r="B496" s="31" t="s">
        <v>85</v>
      </c>
      <c r="C496" s="260" t="e">
        <f t="shared" ref="C496:C497" si="12">F496/E496/D496</f>
        <v>#DIV/0!</v>
      </c>
      <c r="D496" s="260"/>
      <c r="E496" s="260"/>
      <c r="F496" s="21"/>
      <c r="I496" s="225"/>
      <c r="J496" s="225"/>
      <c r="O496" s="188"/>
    </row>
    <row r="497" spans="1:15" ht="45.6">
      <c r="A497" s="260" t="s">
        <v>84</v>
      </c>
      <c r="B497" s="31" t="s">
        <v>86</v>
      </c>
      <c r="C497" s="260" t="e">
        <f t="shared" si="12"/>
        <v>#DIV/0!</v>
      </c>
      <c r="D497" s="260"/>
      <c r="E497" s="260"/>
      <c r="F497" s="21"/>
      <c r="I497" s="225"/>
      <c r="J497" s="225"/>
      <c r="O497" s="188"/>
    </row>
    <row r="498" spans="1:15">
      <c r="A498" s="260"/>
      <c r="B498" s="31"/>
      <c r="C498" s="260"/>
      <c r="D498" s="260"/>
      <c r="E498" s="260"/>
      <c r="F498" s="21"/>
      <c r="I498" s="225"/>
      <c r="J498" s="225"/>
      <c r="O498" s="188"/>
    </row>
    <row r="499" spans="1:15">
      <c r="A499" s="260"/>
      <c r="B499" s="31"/>
      <c r="C499" s="260"/>
      <c r="D499" s="260"/>
      <c r="E499" s="260"/>
      <c r="F499" s="21"/>
      <c r="I499" s="225"/>
      <c r="J499" s="225"/>
      <c r="O499" s="188"/>
    </row>
    <row r="500" spans="1:15" ht="68.400000000000006">
      <c r="A500" s="260">
        <v>2</v>
      </c>
      <c r="B500" s="31" t="s">
        <v>87</v>
      </c>
      <c r="C500" s="260" t="s">
        <v>74</v>
      </c>
      <c r="D500" s="260" t="s">
        <v>74</v>
      </c>
      <c r="E500" s="260" t="s">
        <v>74</v>
      </c>
      <c r="F500" s="21">
        <f>F502+F504+F503+F505</f>
        <v>0</v>
      </c>
      <c r="I500" s="219">
        <f>I502+I503+I504+I505</f>
        <v>0</v>
      </c>
      <c r="J500" s="219">
        <f>J502+J503+J504+J505</f>
        <v>0</v>
      </c>
      <c r="O500" s="188"/>
    </row>
    <row r="501" spans="1:15">
      <c r="A501" s="260"/>
      <c r="B501" s="31" t="s">
        <v>2</v>
      </c>
      <c r="C501" s="260"/>
      <c r="D501" s="260"/>
      <c r="E501" s="260"/>
      <c r="F501" s="21"/>
      <c r="I501" s="219"/>
      <c r="J501" s="219"/>
      <c r="O501" s="188"/>
    </row>
    <row r="502" spans="1:15" ht="45.6">
      <c r="A502" s="260" t="s">
        <v>88</v>
      </c>
      <c r="B502" s="31" t="s">
        <v>85</v>
      </c>
      <c r="C502" s="260" t="e">
        <f t="shared" ref="C502:C503" si="13">F502/E502/D502</f>
        <v>#DIV/0!</v>
      </c>
      <c r="D502" s="260"/>
      <c r="E502" s="260"/>
      <c r="F502" s="21"/>
      <c r="I502" s="225"/>
      <c r="J502" s="225"/>
      <c r="O502" s="188"/>
    </row>
    <row r="503" spans="1:15" ht="45.6">
      <c r="A503" s="260" t="s">
        <v>89</v>
      </c>
      <c r="B503" s="31" t="s">
        <v>86</v>
      </c>
      <c r="C503" s="260" t="e">
        <f t="shared" si="13"/>
        <v>#DIV/0!</v>
      </c>
      <c r="D503" s="260"/>
      <c r="E503" s="260"/>
      <c r="F503" s="21"/>
      <c r="I503" s="225"/>
      <c r="J503" s="225"/>
      <c r="O503" s="188"/>
    </row>
    <row r="504" spans="1:15">
      <c r="A504" s="260"/>
      <c r="B504" s="31"/>
      <c r="C504" s="260"/>
      <c r="D504" s="260"/>
      <c r="E504" s="260"/>
      <c r="F504" s="21"/>
      <c r="I504" s="225"/>
      <c r="J504" s="225"/>
      <c r="O504" s="188"/>
    </row>
    <row r="505" spans="1:15">
      <c r="A505" s="260"/>
      <c r="B505" s="31"/>
      <c r="C505" s="260"/>
      <c r="D505" s="260"/>
      <c r="E505" s="260"/>
      <c r="F505" s="21"/>
      <c r="I505" s="225"/>
      <c r="J505" s="225"/>
      <c r="O505" s="188"/>
    </row>
    <row r="506" spans="1:15">
      <c r="A506" s="229"/>
      <c r="B506" s="227" t="s">
        <v>73</v>
      </c>
      <c r="C506" s="226" t="s">
        <v>74</v>
      </c>
      <c r="D506" s="226" t="s">
        <v>74</v>
      </c>
      <c r="E506" s="226" t="s">
        <v>74</v>
      </c>
      <c r="F506" s="228">
        <f>F500+F494</f>
        <v>0</v>
      </c>
      <c r="I506" s="219">
        <f>I494+I500</f>
        <v>0</v>
      </c>
      <c r="J506" s="219">
        <f>J494+J500</f>
        <v>0</v>
      </c>
      <c r="O506" s="188"/>
    </row>
    <row r="507" spans="1:15">
      <c r="A507" s="38"/>
      <c r="B507" s="32"/>
      <c r="C507" s="38"/>
      <c r="D507" s="38"/>
      <c r="E507" s="38"/>
      <c r="F507" s="38"/>
      <c r="O507" s="188"/>
    </row>
    <row r="508" spans="1:15">
      <c r="A508" s="2009" t="s">
        <v>492</v>
      </c>
      <c r="B508" s="2009"/>
      <c r="C508" s="2009"/>
      <c r="D508" s="2009"/>
      <c r="E508" s="2009"/>
      <c r="F508" s="2009"/>
      <c r="G508" s="2009"/>
      <c r="H508" s="2009"/>
      <c r="I508" s="2009"/>
      <c r="J508" s="2009"/>
      <c r="O508" s="188"/>
    </row>
    <row r="509" spans="1:15">
      <c r="A509" s="256"/>
      <c r="B509" s="45"/>
      <c r="C509" s="256"/>
      <c r="D509" s="256"/>
      <c r="E509" s="256"/>
      <c r="F509" s="256"/>
      <c r="I509" s="1986" t="s">
        <v>545</v>
      </c>
      <c r="J509" s="1986"/>
      <c r="O509" s="188"/>
    </row>
    <row r="510" spans="1:15" ht="91.2">
      <c r="A510" s="260" t="s">
        <v>77</v>
      </c>
      <c r="B510" s="260" t="s">
        <v>67</v>
      </c>
      <c r="C510" s="260" t="s">
        <v>96</v>
      </c>
      <c r="D510" s="260" t="s">
        <v>94</v>
      </c>
      <c r="E510" s="260" t="s">
        <v>97</v>
      </c>
      <c r="F510" s="260" t="s">
        <v>95</v>
      </c>
      <c r="I510" s="215" t="s">
        <v>186</v>
      </c>
      <c r="J510" s="215" t="s">
        <v>546</v>
      </c>
      <c r="K510" s="204"/>
      <c r="O510" s="188"/>
    </row>
    <row r="511" spans="1:15">
      <c r="A511" s="195">
        <v>1</v>
      </c>
      <c r="B511" s="195">
        <v>2</v>
      </c>
      <c r="C511" s="195">
        <v>3</v>
      </c>
      <c r="D511" s="195">
        <v>4</v>
      </c>
      <c r="E511" s="195">
        <v>5</v>
      </c>
      <c r="F511" s="195">
        <v>6</v>
      </c>
      <c r="G511" s="160"/>
      <c r="H511" s="160"/>
      <c r="I511" s="218"/>
      <c r="J511" s="218"/>
      <c r="O511" s="188"/>
    </row>
    <row r="512" spans="1:15">
      <c r="A512" s="260">
        <v>1</v>
      </c>
      <c r="B512" s="31" t="s">
        <v>98</v>
      </c>
      <c r="C512" s="260"/>
      <c r="D512" s="260"/>
      <c r="E512" s="260">
        <v>50</v>
      </c>
      <c r="F512" s="21">
        <f>E512*D512*C512</f>
        <v>0</v>
      </c>
      <c r="I512" s="220"/>
      <c r="J512" s="220"/>
      <c r="O512" s="188"/>
    </row>
    <row r="513" spans="1:17" s="160" customFormat="1">
      <c r="A513" s="229"/>
      <c r="B513" s="227" t="s">
        <v>73</v>
      </c>
      <c r="C513" s="226" t="s">
        <v>74</v>
      </c>
      <c r="D513" s="226" t="s">
        <v>74</v>
      </c>
      <c r="E513" s="226" t="s">
        <v>74</v>
      </c>
      <c r="F513" s="228">
        <f>F512</f>
        <v>0</v>
      </c>
      <c r="G513" s="149"/>
      <c r="H513" s="149"/>
      <c r="I513" s="217">
        <f>I512</f>
        <v>0</v>
      </c>
      <c r="J513" s="217">
        <f>J512</f>
        <v>0</v>
      </c>
      <c r="K513" s="161"/>
      <c r="O513" s="281"/>
      <c r="P513" s="283"/>
      <c r="Q513" s="283"/>
    </row>
    <row r="514" spans="1:17">
      <c r="O514" s="188"/>
    </row>
    <row r="515" spans="1:17" ht="58.5" customHeight="1">
      <c r="A515" s="2010" t="s">
        <v>620</v>
      </c>
      <c r="B515" s="2010"/>
      <c r="C515" s="2010"/>
      <c r="D515" s="2010"/>
      <c r="E515" s="2010"/>
      <c r="F515" s="2010"/>
      <c r="G515" s="2010"/>
      <c r="H515" s="2010"/>
      <c r="I515" s="2010"/>
      <c r="J515" s="2010"/>
      <c r="O515" s="188"/>
    </row>
    <row r="516" spans="1:17">
      <c r="A516" s="263"/>
      <c r="B516" s="263"/>
      <c r="C516" s="263"/>
      <c r="D516" s="263"/>
      <c r="E516" s="263"/>
      <c r="F516" s="263"/>
      <c r="G516" s="263"/>
      <c r="H516" s="263"/>
      <c r="I516" s="263"/>
      <c r="J516" s="263"/>
    </row>
    <row r="517" spans="1:17">
      <c r="A517" s="2004" t="s">
        <v>491</v>
      </c>
      <c r="B517" s="2004"/>
      <c r="C517" s="2004"/>
      <c r="D517" s="2004"/>
      <c r="E517" s="2004"/>
      <c r="F517" s="2004"/>
      <c r="G517" s="2004"/>
      <c r="H517" s="2004"/>
      <c r="I517" s="2004"/>
      <c r="J517" s="2004"/>
      <c r="K517" s="206"/>
    </row>
    <row r="518" spans="1:17">
      <c r="A518" s="2012"/>
      <c r="B518" s="2012"/>
      <c r="C518" s="2012"/>
      <c r="D518" s="2012"/>
      <c r="E518" s="2012"/>
      <c r="F518" s="38"/>
      <c r="I518" s="1986" t="s">
        <v>545</v>
      </c>
      <c r="J518" s="1986"/>
      <c r="K518" s="263"/>
    </row>
    <row r="519" spans="1:17" ht="54">
      <c r="A519" s="260" t="s">
        <v>68</v>
      </c>
      <c r="B519" s="260" t="s">
        <v>67</v>
      </c>
      <c r="C519" s="260" t="s">
        <v>80</v>
      </c>
      <c r="D519" s="260" t="s">
        <v>128</v>
      </c>
      <c r="E519" s="260" t="s">
        <v>129</v>
      </c>
      <c r="I519" s="215" t="s">
        <v>186</v>
      </c>
      <c r="J519" s="215" t="s">
        <v>546</v>
      </c>
      <c r="K519" s="163"/>
    </row>
    <row r="520" spans="1:17">
      <c r="A520" s="195">
        <v>1</v>
      </c>
      <c r="B520" s="195">
        <v>2</v>
      </c>
      <c r="C520" s="195">
        <v>3</v>
      </c>
      <c r="D520" s="195">
        <v>4</v>
      </c>
      <c r="E520" s="195">
        <v>5</v>
      </c>
      <c r="F520" s="160"/>
      <c r="G520" s="160"/>
      <c r="H520" s="160"/>
      <c r="I520" s="218"/>
      <c r="J520" s="218"/>
    </row>
    <row r="521" spans="1:17" ht="114">
      <c r="A521" s="260">
        <v>1</v>
      </c>
      <c r="B521" s="31" t="s">
        <v>163</v>
      </c>
      <c r="C521" s="260"/>
      <c r="D521" s="258" t="e">
        <f>E521/C521</f>
        <v>#DIV/0!</v>
      </c>
      <c r="E521" s="258"/>
      <c r="I521" s="220"/>
      <c r="J521" s="220"/>
    </row>
    <row r="522" spans="1:17" s="160" customFormat="1">
      <c r="A522" s="226"/>
      <c r="B522" s="227" t="s">
        <v>73</v>
      </c>
      <c r="C522" s="226"/>
      <c r="D522" s="226" t="s">
        <v>74</v>
      </c>
      <c r="E522" s="228">
        <f>E521</f>
        <v>0</v>
      </c>
      <c r="F522" s="149"/>
      <c r="G522" s="149"/>
      <c r="H522" s="149"/>
      <c r="I522" s="217">
        <f>I521</f>
        <v>0</v>
      </c>
      <c r="J522" s="217">
        <f>J521</f>
        <v>0</v>
      </c>
      <c r="K522" s="161"/>
      <c r="O522" s="283"/>
      <c r="P522" s="283"/>
      <c r="Q522" s="283"/>
    </row>
    <row r="524" spans="1:17" ht="66" customHeight="1">
      <c r="A524" s="2010" t="s">
        <v>619</v>
      </c>
      <c r="B524" s="2010"/>
      <c r="C524" s="2010"/>
      <c r="D524" s="2010"/>
      <c r="E524" s="2010"/>
      <c r="F524" s="2010"/>
      <c r="G524" s="2010"/>
      <c r="H524" s="2010"/>
      <c r="I524" s="2010"/>
      <c r="J524" s="2010"/>
    </row>
    <row r="525" spans="1:17">
      <c r="A525" s="38"/>
      <c r="B525" s="32"/>
      <c r="C525" s="38"/>
      <c r="D525" s="38"/>
      <c r="E525" s="38"/>
      <c r="F525" s="38"/>
    </row>
    <row r="526" spans="1:17">
      <c r="A526" s="2004" t="s">
        <v>495</v>
      </c>
      <c r="B526" s="2004"/>
      <c r="C526" s="2004"/>
      <c r="D526" s="2004"/>
      <c r="E526" s="2004"/>
      <c r="F526" s="2004"/>
      <c r="G526" s="2004"/>
      <c r="H526" s="2004"/>
      <c r="I526" s="2004"/>
      <c r="J526" s="2004"/>
      <c r="K526" s="206"/>
    </row>
    <row r="527" spans="1:17">
      <c r="A527" s="44"/>
      <c r="B527" s="32"/>
      <c r="C527" s="38"/>
      <c r="D527" s="38"/>
      <c r="E527" s="38"/>
      <c r="F527" s="38"/>
      <c r="I527" s="1986" t="s">
        <v>545</v>
      </c>
      <c r="J527" s="1986"/>
    </row>
    <row r="528" spans="1:17" ht="68.400000000000006">
      <c r="A528" s="260" t="s">
        <v>77</v>
      </c>
      <c r="B528" s="260" t="s">
        <v>99</v>
      </c>
      <c r="C528" s="260" t="s">
        <v>106</v>
      </c>
      <c r="D528" s="260" t="s">
        <v>107</v>
      </c>
      <c r="F528" s="38"/>
      <c r="I528" s="215" t="s">
        <v>186</v>
      </c>
      <c r="J528" s="215" t="s">
        <v>546</v>
      </c>
    </row>
    <row r="529" spans="1:17">
      <c r="A529" s="195">
        <v>1</v>
      </c>
      <c r="B529" s="195">
        <v>2</v>
      </c>
      <c r="C529" s="195">
        <v>3</v>
      </c>
      <c r="D529" s="195">
        <v>4</v>
      </c>
      <c r="E529" s="160"/>
      <c r="F529" s="14"/>
      <c r="G529" s="160"/>
      <c r="H529" s="160"/>
      <c r="I529" s="215"/>
      <c r="J529" s="215"/>
    </row>
    <row r="530" spans="1:17" ht="45.6">
      <c r="A530" s="264">
        <v>1</v>
      </c>
      <c r="B530" s="47" t="s">
        <v>100</v>
      </c>
      <c r="C530" s="264" t="s">
        <v>74</v>
      </c>
      <c r="D530" s="21">
        <f>D531</f>
        <v>0</v>
      </c>
      <c r="F530" s="38"/>
      <c r="I530" s="220">
        <f>I531</f>
        <v>0</v>
      </c>
      <c r="J530" s="220">
        <f>J531</f>
        <v>0</v>
      </c>
    </row>
    <row r="531" spans="1:17" s="160" customFormat="1">
      <c r="A531" s="260" t="s">
        <v>82</v>
      </c>
      <c r="B531" s="31" t="s">
        <v>101</v>
      </c>
      <c r="C531" s="258">
        <f>J466+E472</f>
        <v>0</v>
      </c>
      <c r="D531" s="258"/>
      <c r="E531" s="149"/>
      <c r="F531" s="38"/>
      <c r="G531" s="149"/>
      <c r="H531" s="149"/>
      <c r="I531" s="220"/>
      <c r="J531" s="220"/>
      <c r="K531" s="156">
        <f>C531*0.22</f>
        <v>0</v>
      </c>
      <c r="L531" s="2021" t="s">
        <v>176</v>
      </c>
      <c r="O531" s="283"/>
      <c r="P531" s="283"/>
      <c r="Q531" s="283"/>
    </row>
    <row r="532" spans="1:17" ht="45.6">
      <c r="A532" s="264">
        <v>2</v>
      </c>
      <c r="B532" s="47" t="s">
        <v>102</v>
      </c>
      <c r="C532" s="264" t="s">
        <v>74</v>
      </c>
      <c r="D532" s="21">
        <f>D534+D535</f>
        <v>0</v>
      </c>
      <c r="F532" s="38"/>
      <c r="I532" s="220">
        <f>I534+I535+I536</f>
        <v>0</v>
      </c>
      <c r="J532" s="220">
        <f>J534+J535+J536</f>
        <v>0</v>
      </c>
      <c r="K532" s="156"/>
      <c r="L532" s="2021"/>
    </row>
    <row r="533" spans="1:17">
      <c r="A533" s="2008" t="s">
        <v>88</v>
      </c>
      <c r="B533" s="31" t="s">
        <v>2</v>
      </c>
      <c r="C533" s="260"/>
      <c r="D533" s="258"/>
      <c r="F533" s="38"/>
      <c r="I533" s="220"/>
      <c r="J533" s="220"/>
      <c r="K533" s="156"/>
      <c r="L533" s="2021"/>
      <c r="N533" s="48"/>
      <c r="O533" s="48"/>
      <c r="P533" s="48"/>
      <c r="Q533" s="48"/>
    </row>
    <row r="534" spans="1:17" ht="68.400000000000006">
      <c r="A534" s="2008"/>
      <c r="B534" s="31" t="s">
        <v>103</v>
      </c>
      <c r="C534" s="23">
        <f>C531</f>
        <v>0</v>
      </c>
      <c r="D534" s="258"/>
      <c r="F534" s="38"/>
      <c r="I534" s="220"/>
      <c r="J534" s="220"/>
      <c r="K534" s="156">
        <f>C534*0.029</f>
        <v>0</v>
      </c>
      <c r="L534" s="2021"/>
      <c r="N534" s="48"/>
      <c r="O534" s="48"/>
      <c r="P534" s="48"/>
      <c r="Q534" s="48"/>
    </row>
    <row r="535" spans="1:17" ht="68.400000000000006">
      <c r="A535" s="260" t="s">
        <v>90</v>
      </c>
      <c r="B535" s="31" t="s">
        <v>104</v>
      </c>
      <c r="C535" s="258">
        <f>C531</f>
        <v>0</v>
      </c>
      <c r="D535" s="258"/>
      <c r="F535" s="38"/>
      <c r="I535" s="220"/>
      <c r="J535" s="220"/>
      <c r="K535" s="156">
        <f>C535*0.002</f>
        <v>0</v>
      </c>
      <c r="L535" s="2021"/>
      <c r="N535" s="48"/>
      <c r="O535" s="48"/>
      <c r="P535" s="48"/>
      <c r="Q535" s="48"/>
    </row>
    <row r="536" spans="1:17" ht="68.400000000000006">
      <c r="A536" s="264">
        <v>3</v>
      </c>
      <c r="B536" s="47" t="s">
        <v>105</v>
      </c>
      <c r="C536" s="258">
        <f>C531</f>
        <v>0</v>
      </c>
      <c r="D536" s="258"/>
      <c r="F536" s="38"/>
      <c r="I536" s="220"/>
      <c r="J536" s="220"/>
      <c r="K536" s="156">
        <f>C536*0.051</f>
        <v>0</v>
      </c>
      <c r="L536" s="2021"/>
      <c r="N536" s="48"/>
      <c r="O536" s="48"/>
      <c r="P536" s="48"/>
      <c r="Q536" s="48"/>
    </row>
    <row r="537" spans="1:17">
      <c r="A537" s="264">
        <v>4</v>
      </c>
      <c r="B537" s="47" t="s">
        <v>165</v>
      </c>
      <c r="C537" s="258"/>
      <c r="D537" s="258"/>
      <c r="F537" s="38"/>
      <c r="I537" s="220"/>
      <c r="J537" s="220"/>
      <c r="N537" s="48"/>
      <c r="O537" s="48"/>
      <c r="P537" s="48"/>
      <c r="Q537" s="48"/>
    </row>
    <row r="538" spans="1:17">
      <c r="A538" s="226"/>
      <c r="B538" s="227" t="s">
        <v>73</v>
      </c>
      <c r="C538" s="226" t="s">
        <v>74</v>
      </c>
      <c r="D538" s="228">
        <f>D536+D532+D530+D537</f>
        <v>0</v>
      </c>
      <c r="F538" s="38"/>
      <c r="I538" s="217">
        <f>I537+I536+I532+I530</f>
        <v>0</v>
      </c>
      <c r="J538" s="217">
        <f>J537+J536+J532+J530</f>
        <v>0</v>
      </c>
      <c r="N538" s="48"/>
      <c r="O538" s="48"/>
      <c r="P538" s="48"/>
      <c r="Q538" s="48"/>
    </row>
    <row r="540" spans="1:17" ht="66" customHeight="1">
      <c r="A540" s="2011" t="s">
        <v>618</v>
      </c>
      <c r="B540" s="2011"/>
      <c r="C540" s="2011"/>
      <c r="D540" s="2011"/>
      <c r="E540" s="2011"/>
      <c r="F540" s="2011"/>
      <c r="G540" s="2011"/>
      <c r="H540" s="2011"/>
      <c r="I540" s="2011"/>
      <c r="J540" s="2011"/>
    </row>
    <row r="542" spans="1:17">
      <c r="A542" s="1994" t="s">
        <v>535</v>
      </c>
      <c r="B542" s="1994"/>
      <c r="C542" s="1994"/>
      <c r="D542" s="1994"/>
      <c r="E542" s="1994"/>
      <c r="F542" s="1994"/>
      <c r="G542" s="1994"/>
      <c r="H542" s="1994"/>
      <c r="I542" s="1994"/>
      <c r="J542" s="1994"/>
      <c r="K542" s="208"/>
    </row>
    <row r="543" spans="1:17">
      <c r="A543" s="267"/>
      <c r="B543" s="267"/>
      <c r="C543" s="267"/>
      <c r="D543" s="267"/>
      <c r="E543" s="267"/>
      <c r="F543" s="267"/>
      <c r="G543" s="267"/>
      <c r="H543" s="267"/>
      <c r="I543" s="1986" t="s">
        <v>545</v>
      </c>
      <c r="J543" s="1986"/>
    </row>
    <row r="544" spans="1:17" ht="54">
      <c r="A544" s="35" t="s">
        <v>77</v>
      </c>
      <c r="B544" s="35" t="s">
        <v>67</v>
      </c>
      <c r="C544" s="260" t="s">
        <v>505</v>
      </c>
      <c r="D544" s="260" t="s">
        <v>506</v>
      </c>
      <c r="E544" s="260" t="s">
        <v>168</v>
      </c>
      <c r="G544" s="267"/>
      <c r="H544" s="267"/>
      <c r="I544" s="215" t="s">
        <v>186</v>
      </c>
      <c r="J544" s="215" t="s">
        <v>546</v>
      </c>
      <c r="K544" s="202"/>
    </row>
    <row r="545" spans="1:20">
      <c r="A545" s="173">
        <v>1</v>
      </c>
      <c r="B545" s="173">
        <v>2</v>
      </c>
      <c r="C545" s="195">
        <v>3</v>
      </c>
      <c r="D545" s="195">
        <v>4</v>
      </c>
      <c r="E545" s="195">
        <v>5</v>
      </c>
      <c r="G545" s="267"/>
      <c r="H545" s="267"/>
      <c r="I545" s="220"/>
      <c r="J545" s="220"/>
    </row>
    <row r="546" spans="1:20" ht="68.400000000000006">
      <c r="A546" s="166">
        <v>1</v>
      </c>
      <c r="B546" s="183" t="s">
        <v>539</v>
      </c>
      <c r="C546" s="258"/>
      <c r="D546" s="159" t="e">
        <f>E546/C546*100</f>
        <v>#DIV/0!</v>
      </c>
      <c r="E546" s="167"/>
      <c r="G546" s="168"/>
      <c r="H546" s="169"/>
      <c r="I546" s="220"/>
      <c r="J546" s="220"/>
    </row>
    <row r="547" spans="1:20" ht="91.2">
      <c r="A547" s="166">
        <v>2</v>
      </c>
      <c r="B547" s="183" t="s">
        <v>537</v>
      </c>
      <c r="C547" s="258"/>
      <c r="D547" s="159" t="e">
        <f>E547/C547*100</f>
        <v>#DIV/0!</v>
      </c>
      <c r="E547" s="167"/>
      <c r="G547" s="168"/>
      <c r="H547" s="169"/>
      <c r="I547" s="220"/>
      <c r="J547" s="220"/>
    </row>
    <row r="548" spans="1:20" ht="91.2">
      <c r="A548" s="166">
        <v>3</v>
      </c>
      <c r="B548" s="183" t="s">
        <v>538</v>
      </c>
      <c r="C548" s="258"/>
      <c r="D548" s="159" t="e">
        <f>E548/C548*100</f>
        <v>#DIV/0!</v>
      </c>
      <c r="E548" s="167"/>
      <c r="G548" s="168"/>
      <c r="H548" s="169"/>
      <c r="I548" s="220"/>
      <c r="J548" s="220"/>
    </row>
    <row r="549" spans="1:20">
      <c r="A549" s="229"/>
      <c r="B549" s="227" t="s">
        <v>73</v>
      </c>
      <c r="C549" s="230"/>
      <c r="D549" s="231"/>
      <c r="E549" s="228">
        <f>E546</f>
        <v>0</v>
      </c>
      <c r="G549" s="267"/>
      <c r="H549" s="267"/>
      <c r="I549" s="217">
        <f>I546</f>
        <v>0</v>
      </c>
      <c r="J549" s="217">
        <f>J546</f>
        <v>0</v>
      </c>
    </row>
    <row r="551" spans="1:20" ht="54" customHeight="1">
      <c r="A551" s="2011" t="s">
        <v>617</v>
      </c>
      <c r="B551" s="2011"/>
      <c r="C551" s="2011"/>
      <c r="D551" s="2011"/>
      <c r="E551" s="2011"/>
      <c r="F551" s="2011"/>
      <c r="G551" s="2011"/>
      <c r="H551" s="2011"/>
      <c r="I551" s="2011"/>
      <c r="J551" s="2011"/>
    </row>
    <row r="553" spans="1:20">
      <c r="A553" s="2004" t="s">
        <v>504</v>
      </c>
      <c r="B553" s="2004"/>
      <c r="C553" s="2004"/>
      <c r="D553" s="2004"/>
      <c r="E553" s="2004"/>
      <c r="F553" s="2004"/>
      <c r="G553" s="2004"/>
      <c r="H553" s="2004"/>
      <c r="I553" s="2004"/>
      <c r="J553" s="2004"/>
      <c r="K553" s="208"/>
    </row>
    <row r="554" spans="1:20">
      <c r="A554" s="2015"/>
      <c r="B554" s="2015"/>
      <c r="C554" s="2015"/>
      <c r="D554" s="2015"/>
      <c r="E554" s="2015"/>
      <c r="F554" s="38"/>
      <c r="G554" s="33"/>
      <c r="H554" s="33"/>
      <c r="I554" s="1986" t="s">
        <v>545</v>
      </c>
      <c r="J554" s="1986"/>
    </row>
    <row r="555" spans="1:20" s="33" customFormat="1" ht="54">
      <c r="A555" s="260" t="s">
        <v>77</v>
      </c>
      <c r="B555" s="260" t="s">
        <v>67</v>
      </c>
      <c r="C555" s="260" t="s">
        <v>111</v>
      </c>
      <c r="D555" s="260" t="s">
        <v>108</v>
      </c>
      <c r="E555" s="260" t="s">
        <v>33</v>
      </c>
      <c r="I555" s="215" t="s">
        <v>186</v>
      </c>
      <c r="J555" s="215" t="s">
        <v>546</v>
      </c>
      <c r="K555" s="163"/>
      <c r="L555" s="57"/>
      <c r="M555" s="57"/>
      <c r="O555" s="284"/>
      <c r="P555" s="291"/>
      <c r="Q555" s="291"/>
      <c r="R555" s="174"/>
      <c r="S555" s="174"/>
      <c r="T555" s="174"/>
    </row>
    <row r="556" spans="1:20" s="33" customFormat="1">
      <c r="A556" s="195">
        <v>1</v>
      </c>
      <c r="B556" s="195">
        <v>2</v>
      </c>
      <c r="C556" s="195">
        <v>3</v>
      </c>
      <c r="D556" s="195">
        <v>4</v>
      </c>
      <c r="E556" s="195">
        <v>5</v>
      </c>
      <c r="F556" s="179"/>
      <c r="G556" s="179"/>
      <c r="H556" s="179"/>
      <c r="I556" s="220"/>
      <c r="J556" s="220"/>
      <c r="K556" s="37"/>
      <c r="L556" s="57"/>
      <c r="M556" s="57"/>
      <c r="O556" s="284"/>
      <c r="P556" s="291"/>
      <c r="Q556" s="291"/>
      <c r="R556" s="174"/>
      <c r="S556" s="174"/>
      <c r="T556" s="174"/>
    </row>
    <row r="557" spans="1:20" s="33" customFormat="1">
      <c r="A557" s="260">
        <v>1</v>
      </c>
      <c r="B557" s="31" t="s">
        <v>109</v>
      </c>
      <c r="C557" s="176">
        <f>C559</f>
        <v>0</v>
      </c>
      <c r="D557" s="35">
        <f>D559</f>
        <v>1.5</v>
      </c>
      <c r="E557" s="176">
        <f>E559</f>
        <v>0</v>
      </c>
      <c r="I557" s="220">
        <f>I559</f>
        <v>0</v>
      </c>
      <c r="J557" s="220">
        <f>J559</f>
        <v>0</v>
      </c>
      <c r="K557" s="37"/>
      <c r="L557" s="57"/>
      <c r="M557" s="57"/>
      <c r="O557" s="284"/>
      <c r="P557" s="291"/>
      <c r="Q557" s="291"/>
      <c r="R557" s="174"/>
      <c r="S557" s="174"/>
      <c r="T557" s="174"/>
    </row>
    <row r="558" spans="1:20" s="179" customFormat="1">
      <c r="A558" s="260"/>
      <c r="B558" s="31" t="s">
        <v>110</v>
      </c>
      <c r="C558" s="258"/>
      <c r="D558" s="260"/>
      <c r="E558" s="258"/>
      <c r="F558" s="33"/>
      <c r="G558" s="33"/>
      <c r="H558" s="33"/>
      <c r="I558" s="220"/>
      <c r="J558" s="220"/>
      <c r="K558" s="180"/>
      <c r="L558" s="181"/>
      <c r="M558" s="181"/>
      <c r="O558" s="285"/>
      <c r="P558" s="292"/>
      <c r="Q558" s="292"/>
      <c r="R558" s="182"/>
      <c r="S558" s="182"/>
      <c r="T558" s="182"/>
    </row>
    <row r="559" spans="1:20" s="33" customFormat="1">
      <c r="A559" s="260"/>
      <c r="B559" s="31" t="s">
        <v>503</v>
      </c>
      <c r="C559" s="258"/>
      <c r="D559" s="260">
        <v>1.5</v>
      </c>
      <c r="E559" s="258"/>
      <c r="I559" s="220"/>
      <c r="J559" s="220"/>
      <c r="K559" s="37" t="s">
        <v>624</v>
      </c>
      <c r="L559" s="57"/>
      <c r="M559" s="57"/>
      <c r="O559" s="284"/>
      <c r="P559" s="291"/>
      <c r="Q559" s="291"/>
      <c r="R559" s="174"/>
      <c r="S559" s="174"/>
      <c r="T559" s="174"/>
    </row>
    <row r="560" spans="1:20" s="33" customFormat="1">
      <c r="A560" s="226"/>
      <c r="B560" s="227" t="s">
        <v>73</v>
      </c>
      <c r="C560" s="226" t="s">
        <v>74</v>
      </c>
      <c r="D560" s="226" t="s">
        <v>74</v>
      </c>
      <c r="E560" s="228">
        <f>E557</f>
        <v>0</v>
      </c>
      <c r="I560" s="217">
        <f>I557</f>
        <v>0</v>
      </c>
      <c r="J560" s="217">
        <f>J557</f>
        <v>0</v>
      </c>
      <c r="K560" s="37"/>
      <c r="L560" s="57"/>
      <c r="M560" s="57"/>
      <c r="O560" s="284"/>
      <c r="P560" s="291"/>
      <c r="Q560" s="291"/>
      <c r="R560" s="174"/>
      <c r="S560" s="174"/>
      <c r="T560" s="174"/>
    </row>
    <row r="561" spans="1:20" s="33" customFormat="1">
      <c r="A561" s="49"/>
      <c r="B561" s="50"/>
      <c r="C561" s="49"/>
      <c r="D561" s="49"/>
      <c r="E561" s="38"/>
      <c r="F561" s="38"/>
      <c r="K561" s="37"/>
      <c r="L561" s="57"/>
      <c r="M561" s="57"/>
      <c r="O561" s="284"/>
      <c r="P561" s="291"/>
      <c r="Q561" s="291"/>
      <c r="R561" s="174"/>
      <c r="S561" s="174"/>
      <c r="T561" s="174"/>
    </row>
    <row r="562" spans="1:20" s="33" customFormat="1">
      <c r="A562" s="49"/>
      <c r="B562" s="50"/>
      <c r="C562" s="49"/>
      <c r="D562" s="49"/>
      <c r="E562" s="38"/>
      <c r="F562" s="38"/>
      <c r="K562" s="37"/>
      <c r="L562" s="57"/>
      <c r="M562" s="57"/>
      <c r="O562" s="284"/>
      <c r="P562" s="291"/>
      <c r="Q562" s="291"/>
      <c r="R562" s="174"/>
      <c r="S562" s="174"/>
      <c r="T562" s="174"/>
    </row>
    <row r="563" spans="1:20" s="33" customFormat="1">
      <c r="A563" s="49"/>
      <c r="B563" s="50"/>
      <c r="C563" s="49"/>
      <c r="D563" s="49"/>
      <c r="E563" s="38"/>
      <c r="F563" s="38"/>
      <c r="I563" s="1986" t="s">
        <v>545</v>
      </c>
      <c r="J563" s="1986"/>
      <c r="K563" s="37"/>
      <c r="L563" s="57"/>
      <c r="M563" s="57"/>
      <c r="O563" s="284"/>
      <c r="P563" s="291"/>
      <c r="Q563" s="291"/>
      <c r="R563" s="174"/>
      <c r="S563" s="174"/>
      <c r="T563" s="174"/>
    </row>
    <row r="564" spans="1:20" s="33" customFormat="1" ht="114">
      <c r="A564" s="261" t="s">
        <v>77</v>
      </c>
      <c r="B564" s="260" t="s">
        <v>67</v>
      </c>
      <c r="C564" s="261" t="s">
        <v>498</v>
      </c>
      <c r="D564" s="260" t="s">
        <v>108</v>
      </c>
      <c r="E564" s="260" t="s">
        <v>534</v>
      </c>
      <c r="I564" s="215" t="s">
        <v>186</v>
      </c>
      <c r="J564" s="215" t="s">
        <v>546</v>
      </c>
      <c r="K564" s="37"/>
      <c r="L564" s="57"/>
      <c r="M564" s="57"/>
      <c r="O564" s="284"/>
      <c r="P564" s="291"/>
      <c r="Q564" s="291"/>
      <c r="R564" s="174"/>
      <c r="S564" s="174"/>
      <c r="T564" s="174"/>
    </row>
    <row r="565" spans="1:20" s="33" customFormat="1">
      <c r="A565" s="195">
        <v>1</v>
      </c>
      <c r="B565" s="195">
        <v>2</v>
      </c>
      <c r="C565" s="195">
        <v>3</v>
      </c>
      <c r="D565" s="195">
        <v>4</v>
      </c>
      <c r="E565" s="195">
        <v>5</v>
      </c>
      <c r="F565" s="179"/>
      <c r="G565" s="179"/>
      <c r="H565" s="179"/>
      <c r="I565" s="216"/>
      <c r="J565" s="216"/>
      <c r="K565" s="37"/>
      <c r="L565" s="57"/>
      <c r="M565" s="57"/>
      <c r="O565" s="284"/>
      <c r="P565" s="291"/>
      <c r="Q565" s="291"/>
      <c r="R565" s="174"/>
      <c r="S565" s="174"/>
      <c r="T565" s="174"/>
    </row>
    <row r="566" spans="1:20" s="33" customFormat="1">
      <c r="A566" s="34">
        <v>1</v>
      </c>
      <c r="B566" s="177" t="s">
        <v>499</v>
      </c>
      <c r="C566" s="258" t="s">
        <v>43</v>
      </c>
      <c r="D566" s="258" t="s">
        <v>43</v>
      </c>
      <c r="E566" s="258">
        <f>E570</f>
        <v>0</v>
      </c>
      <c r="I566" s="217">
        <f>I567</f>
        <v>0</v>
      </c>
      <c r="J566" s="217">
        <f>J567</f>
        <v>0</v>
      </c>
      <c r="K566" s="37"/>
      <c r="L566" s="57"/>
      <c r="M566" s="57"/>
      <c r="O566" s="284"/>
      <c r="P566" s="291"/>
      <c r="Q566" s="291"/>
      <c r="R566" s="174"/>
      <c r="S566" s="174"/>
      <c r="T566" s="174"/>
    </row>
    <row r="567" spans="1:20" s="179" customFormat="1">
      <c r="A567" s="258"/>
      <c r="B567" s="177" t="s">
        <v>500</v>
      </c>
      <c r="C567" s="258">
        <f>C570</f>
        <v>0</v>
      </c>
      <c r="D567" s="258">
        <f>D570</f>
        <v>2.2000000000000002</v>
      </c>
      <c r="E567" s="258">
        <f>E570</f>
        <v>0</v>
      </c>
      <c r="F567" s="33"/>
      <c r="G567" s="33"/>
      <c r="H567" s="33"/>
      <c r="I567" s="217">
        <f>I570</f>
        <v>0</v>
      </c>
      <c r="J567" s="217">
        <f>J570</f>
        <v>0</v>
      </c>
      <c r="K567" s="180"/>
      <c r="L567" s="181"/>
      <c r="M567" s="181"/>
      <c r="O567" s="285"/>
      <c r="P567" s="292"/>
      <c r="Q567" s="292"/>
      <c r="R567" s="182"/>
      <c r="S567" s="182"/>
      <c r="T567" s="182"/>
    </row>
    <row r="568" spans="1:20" s="33" customFormat="1">
      <c r="A568" s="2013"/>
      <c r="B568" s="177" t="s">
        <v>326</v>
      </c>
      <c r="C568" s="2013"/>
      <c r="D568" s="2013"/>
      <c r="E568" s="2013"/>
      <c r="I568" s="220"/>
      <c r="J568" s="220"/>
      <c r="K568" s="37"/>
      <c r="L568" s="57"/>
      <c r="M568" s="57"/>
      <c r="O568" s="284"/>
      <c r="P568" s="291"/>
      <c r="Q568" s="291"/>
      <c r="R568" s="174"/>
      <c r="S568" s="174"/>
      <c r="T568" s="174"/>
    </row>
    <row r="569" spans="1:20" s="33" customFormat="1">
      <c r="A569" s="2013"/>
      <c r="B569" s="177" t="s">
        <v>501</v>
      </c>
      <c r="C569" s="2013"/>
      <c r="D569" s="2013"/>
      <c r="E569" s="2013"/>
      <c r="I569" s="220"/>
      <c r="J569" s="220"/>
      <c r="K569" s="37"/>
      <c r="L569" s="57"/>
      <c r="M569" s="57"/>
      <c r="O569" s="284"/>
      <c r="P569" s="291"/>
      <c r="Q569" s="291"/>
      <c r="R569" s="174"/>
      <c r="S569" s="174"/>
      <c r="T569" s="174"/>
    </row>
    <row r="570" spans="1:20" s="33" customFormat="1" ht="26.25" customHeight="1">
      <c r="A570" s="258"/>
      <c r="B570" s="177" t="s">
        <v>502</v>
      </c>
      <c r="C570" s="258">
        <f>E570/D570*100</f>
        <v>0</v>
      </c>
      <c r="D570" s="258">
        <v>2.2000000000000002</v>
      </c>
      <c r="E570" s="258"/>
      <c r="I570" s="220"/>
      <c r="J570" s="220"/>
      <c r="K570" s="37"/>
      <c r="L570" s="57"/>
      <c r="M570" s="57"/>
      <c r="O570" s="284"/>
      <c r="P570" s="291"/>
      <c r="Q570" s="291"/>
      <c r="R570" s="174"/>
      <c r="S570" s="174"/>
      <c r="T570" s="174"/>
    </row>
    <row r="571" spans="1:20" s="33" customFormat="1" hidden="1">
      <c r="A571" s="2013"/>
      <c r="B571" s="258" t="s">
        <v>326</v>
      </c>
      <c r="C571" s="2013"/>
      <c r="D571" s="2013"/>
      <c r="E571" s="2013"/>
      <c r="I571" s="221"/>
      <c r="J571" s="221"/>
      <c r="K571" s="37"/>
      <c r="L571" s="57"/>
      <c r="M571" s="57"/>
      <c r="O571" s="284"/>
      <c r="P571" s="291"/>
      <c r="Q571" s="291"/>
      <c r="R571" s="174"/>
      <c r="S571" s="174"/>
      <c r="T571" s="174"/>
    </row>
    <row r="572" spans="1:20" s="33" customFormat="1" hidden="1">
      <c r="A572" s="2013"/>
      <c r="B572" s="258" t="s">
        <v>501</v>
      </c>
      <c r="C572" s="2013"/>
      <c r="D572" s="2013"/>
      <c r="E572" s="2013"/>
      <c r="I572" s="221"/>
      <c r="J572" s="221"/>
      <c r="K572" s="37"/>
      <c r="L572" s="57"/>
      <c r="M572" s="57"/>
      <c r="O572" s="284"/>
      <c r="P572" s="291"/>
      <c r="Q572" s="291"/>
      <c r="R572" s="174"/>
      <c r="S572" s="174"/>
      <c r="T572" s="174"/>
    </row>
    <row r="573" spans="1:20" s="33" customFormat="1" hidden="1">
      <c r="A573" s="258"/>
      <c r="B573" s="258"/>
      <c r="C573" s="258"/>
      <c r="D573" s="258"/>
      <c r="E573" s="258"/>
      <c r="I573" s="221"/>
      <c r="J573" s="221"/>
      <c r="K573" s="37"/>
      <c r="L573" s="57"/>
      <c r="M573" s="57"/>
      <c r="O573" s="284"/>
      <c r="P573" s="291"/>
      <c r="Q573" s="291"/>
      <c r="R573" s="174"/>
      <c r="S573" s="174"/>
      <c r="T573" s="174"/>
    </row>
    <row r="574" spans="1:20" s="33" customFormat="1" hidden="1">
      <c r="A574" s="258"/>
      <c r="B574" s="258"/>
      <c r="C574" s="258"/>
      <c r="D574" s="258"/>
      <c r="E574" s="258"/>
      <c r="I574" s="221"/>
      <c r="J574" s="221"/>
      <c r="K574" s="37"/>
      <c r="L574" s="57"/>
      <c r="M574" s="57"/>
      <c r="O574" s="284"/>
      <c r="P574" s="291"/>
      <c r="Q574" s="291"/>
      <c r="R574" s="174"/>
      <c r="S574" s="174"/>
      <c r="T574" s="174"/>
    </row>
    <row r="575" spans="1:20" s="33" customFormat="1">
      <c r="A575" s="228"/>
      <c r="B575" s="228" t="s">
        <v>73</v>
      </c>
      <c r="C575" s="228"/>
      <c r="D575" s="228" t="s">
        <v>74</v>
      </c>
      <c r="E575" s="228">
        <f>E566</f>
        <v>0</v>
      </c>
      <c r="I575" s="217">
        <f>I566</f>
        <v>0</v>
      </c>
      <c r="J575" s="217">
        <f>J566</f>
        <v>0</v>
      </c>
      <c r="K575" s="37"/>
      <c r="L575" s="57"/>
      <c r="M575" s="57"/>
      <c r="O575" s="284"/>
      <c r="P575" s="291"/>
      <c r="Q575" s="291"/>
      <c r="R575" s="174"/>
      <c r="S575" s="174"/>
      <c r="T575" s="174"/>
    </row>
    <row r="576" spans="1:20" s="33" customFormat="1">
      <c r="A576" s="149"/>
      <c r="B576" s="149"/>
      <c r="C576" s="149"/>
      <c r="D576" s="149"/>
      <c r="E576" s="149"/>
      <c r="F576" s="149"/>
      <c r="G576" s="149"/>
      <c r="H576" s="149"/>
      <c r="I576" s="149"/>
      <c r="J576" s="149"/>
      <c r="K576" s="37"/>
      <c r="L576" s="57"/>
      <c r="M576" s="57"/>
      <c r="O576" s="284"/>
      <c r="P576" s="291"/>
      <c r="Q576" s="291"/>
      <c r="R576" s="174"/>
      <c r="S576" s="174"/>
      <c r="T576" s="174"/>
    </row>
    <row r="577" spans="1:20" s="33" customFormat="1" ht="58.5" customHeight="1">
      <c r="A577" s="2014" t="s">
        <v>616</v>
      </c>
      <c r="B577" s="2014"/>
      <c r="C577" s="2014"/>
      <c r="D577" s="2014"/>
      <c r="E577" s="2014"/>
      <c r="F577" s="2014"/>
      <c r="G577" s="2014"/>
      <c r="H577" s="2014"/>
      <c r="I577" s="2014"/>
      <c r="J577" s="2014"/>
      <c r="K577" s="37"/>
      <c r="L577" s="57"/>
      <c r="M577" s="57"/>
      <c r="O577" s="284"/>
      <c r="P577" s="291"/>
      <c r="Q577" s="291"/>
      <c r="R577" s="174"/>
      <c r="S577" s="174"/>
      <c r="T577" s="174"/>
    </row>
    <row r="578" spans="1:20">
      <c r="A578" s="266"/>
      <c r="B578" s="266"/>
      <c r="C578" s="266"/>
      <c r="D578" s="266"/>
      <c r="E578" s="266"/>
      <c r="F578" s="266"/>
      <c r="G578" s="266"/>
      <c r="H578" s="266"/>
      <c r="I578" s="266"/>
      <c r="J578" s="266"/>
    </row>
    <row r="579" spans="1:20">
      <c r="A579" s="2004" t="s">
        <v>504</v>
      </c>
      <c r="B579" s="2004"/>
      <c r="C579" s="2004"/>
      <c r="D579" s="2004"/>
      <c r="E579" s="2004"/>
      <c r="F579" s="2004"/>
      <c r="G579" s="2004"/>
      <c r="H579" s="2004"/>
      <c r="I579" s="2004"/>
      <c r="J579" s="2004"/>
      <c r="K579" s="205"/>
    </row>
    <row r="580" spans="1:20">
      <c r="I580" s="1986" t="s">
        <v>545</v>
      </c>
      <c r="J580" s="1986"/>
      <c r="K580" s="266"/>
    </row>
    <row r="581" spans="1:20" s="33" customFormat="1" ht="54">
      <c r="A581" s="35" t="s">
        <v>77</v>
      </c>
      <c r="B581" s="35" t="s">
        <v>67</v>
      </c>
      <c r="C581" s="35" t="s">
        <v>134</v>
      </c>
      <c r="D581" s="149"/>
      <c r="E581" s="149"/>
      <c r="F581" s="149"/>
      <c r="G581" s="149"/>
      <c r="H581" s="149"/>
      <c r="I581" s="215" t="s">
        <v>186</v>
      </c>
      <c r="J581" s="215" t="s">
        <v>546</v>
      </c>
      <c r="K581" s="163"/>
      <c r="L581" s="57"/>
      <c r="M581" s="57"/>
      <c r="O581" s="284"/>
      <c r="P581" s="291"/>
      <c r="Q581" s="291"/>
      <c r="R581" s="174"/>
      <c r="S581" s="174"/>
      <c r="T581" s="174"/>
    </row>
    <row r="582" spans="1:20">
      <c r="A582" s="173">
        <v>1</v>
      </c>
      <c r="B582" s="173">
        <v>2</v>
      </c>
      <c r="C582" s="173">
        <v>3</v>
      </c>
      <c r="D582" s="160"/>
      <c r="E582" s="160"/>
      <c r="F582" s="160"/>
      <c r="G582" s="160"/>
      <c r="H582" s="160"/>
      <c r="I582" s="222"/>
      <c r="J582" s="222"/>
    </row>
    <row r="583" spans="1:20">
      <c r="A583" s="35">
        <v>1</v>
      </c>
      <c r="B583" s="183" t="s">
        <v>135</v>
      </c>
      <c r="C583" s="184">
        <f>C584+C585+C586+C587</f>
        <v>0</v>
      </c>
      <c r="I583" s="217">
        <f>I584+I585+I586+I587</f>
        <v>0</v>
      </c>
      <c r="J583" s="217">
        <f>J584+J585+J586+J587</f>
        <v>0</v>
      </c>
    </row>
    <row r="584" spans="1:20" s="160" customFormat="1">
      <c r="A584" s="35"/>
      <c r="B584" s="183"/>
      <c r="C584" s="176"/>
      <c r="D584" s="149"/>
      <c r="E584" s="149"/>
      <c r="F584" s="149"/>
      <c r="G584" s="149"/>
      <c r="H584" s="149"/>
      <c r="I584" s="222"/>
      <c r="J584" s="222"/>
      <c r="K584" s="161"/>
      <c r="O584" s="283"/>
      <c r="P584" s="283"/>
      <c r="Q584" s="283"/>
    </row>
    <row r="585" spans="1:20">
      <c r="A585" s="35"/>
      <c r="B585" s="183"/>
      <c r="C585" s="176"/>
      <c r="I585" s="222"/>
      <c r="J585" s="222"/>
    </row>
    <row r="586" spans="1:20">
      <c r="A586" s="35"/>
      <c r="B586" s="183"/>
      <c r="C586" s="176"/>
      <c r="I586" s="222"/>
      <c r="J586" s="222"/>
    </row>
    <row r="587" spans="1:20">
      <c r="A587" s="35"/>
      <c r="B587" s="183"/>
      <c r="C587" s="176"/>
      <c r="I587" s="222"/>
      <c r="J587" s="222"/>
    </row>
    <row r="588" spans="1:20">
      <c r="A588" s="226"/>
      <c r="B588" s="227" t="s">
        <v>73</v>
      </c>
      <c r="C588" s="228">
        <f>C583</f>
        <v>0</v>
      </c>
      <c r="I588" s="217">
        <f>I583</f>
        <v>0</v>
      </c>
      <c r="J588" s="217">
        <f>J583</f>
        <v>0</v>
      </c>
    </row>
    <row r="590" spans="1:20">
      <c r="A590" s="2014" t="s">
        <v>615</v>
      </c>
      <c r="B590" s="2014"/>
      <c r="C590" s="2014"/>
      <c r="D590" s="2014"/>
      <c r="E590" s="2014"/>
      <c r="F590" s="2014"/>
      <c r="G590" s="2014"/>
      <c r="H590" s="2014"/>
      <c r="I590" s="2014"/>
      <c r="J590" s="2014"/>
    </row>
    <row r="591" spans="1:20">
      <c r="A591" s="266"/>
      <c r="B591" s="266"/>
      <c r="C591" s="266"/>
      <c r="D591" s="266"/>
      <c r="E591" s="266"/>
      <c r="F591" s="266"/>
      <c r="G591" s="266"/>
      <c r="H591" s="266"/>
      <c r="I591" s="266"/>
      <c r="J591" s="266"/>
    </row>
    <row r="592" spans="1:20">
      <c r="A592" s="2004" t="s">
        <v>504</v>
      </c>
      <c r="B592" s="2004"/>
      <c r="C592" s="2004"/>
      <c r="D592" s="2004"/>
      <c r="E592" s="2004"/>
      <c r="F592" s="2004"/>
      <c r="G592" s="2004"/>
      <c r="H592" s="2004"/>
      <c r="I592" s="2004"/>
      <c r="J592" s="2004"/>
      <c r="K592" s="205"/>
    </row>
    <row r="593" spans="1:20">
      <c r="I593" s="1986" t="s">
        <v>545</v>
      </c>
      <c r="J593" s="1986"/>
      <c r="K593" s="266"/>
    </row>
    <row r="594" spans="1:20" s="33" customFormat="1" ht="54">
      <c r="A594" s="35" t="s">
        <v>77</v>
      </c>
      <c r="B594" s="35" t="s">
        <v>67</v>
      </c>
      <c r="C594" s="35" t="s">
        <v>134</v>
      </c>
      <c r="D594" s="149"/>
      <c r="E594" s="149"/>
      <c r="F594" s="149"/>
      <c r="G594" s="149"/>
      <c r="H594" s="149"/>
      <c r="I594" s="215" t="s">
        <v>186</v>
      </c>
      <c r="J594" s="215" t="s">
        <v>546</v>
      </c>
      <c r="K594" s="163"/>
      <c r="L594" s="57"/>
      <c r="M594" s="57"/>
      <c r="O594" s="284"/>
      <c r="P594" s="291"/>
      <c r="Q594" s="291"/>
      <c r="R594" s="174"/>
      <c r="S594" s="174"/>
      <c r="T594" s="174"/>
    </row>
    <row r="595" spans="1:20">
      <c r="A595" s="173">
        <v>1</v>
      </c>
      <c r="B595" s="173">
        <v>2</v>
      </c>
      <c r="C595" s="173">
        <v>3</v>
      </c>
      <c r="D595" s="160"/>
      <c r="E595" s="160"/>
      <c r="F595" s="160"/>
      <c r="G595" s="160"/>
      <c r="H595" s="160"/>
      <c r="I595" s="222"/>
      <c r="J595" s="222"/>
    </row>
    <row r="596" spans="1:20">
      <c r="A596" s="35">
        <v>1</v>
      </c>
      <c r="B596" s="183"/>
      <c r="C596" s="184"/>
      <c r="I596" s="220"/>
      <c r="J596" s="220"/>
    </row>
    <row r="597" spans="1:20" s="160" customFormat="1">
      <c r="A597" s="35"/>
      <c r="B597" s="183"/>
      <c r="C597" s="176"/>
      <c r="D597" s="149"/>
      <c r="E597" s="149"/>
      <c r="F597" s="149"/>
      <c r="G597" s="149"/>
      <c r="H597" s="149"/>
      <c r="I597" s="222"/>
      <c r="J597" s="222"/>
      <c r="K597" s="161"/>
      <c r="O597" s="283"/>
      <c r="P597" s="283"/>
      <c r="Q597" s="283"/>
    </row>
    <row r="598" spans="1:20">
      <c r="A598" s="35"/>
      <c r="B598" s="183"/>
      <c r="C598" s="176"/>
      <c r="I598" s="222"/>
      <c r="J598" s="222"/>
    </row>
    <row r="599" spans="1:20">
      <c r="A599" s="35"/>
      <c r="B599" s="183"/>
      <c r="C599" s="176"/>
      <c r="I599" s="222"/>
      <c r="J599" s="222"/>
    </row>
    <row r="600" spans="1:20">
      <c r="A600" s="35"/>
      <c r="B600" s="183"/>
      <c r="C600" s="176"/>
      <c r="I600" s="222"/>
      <c r="J600" s="222"/>
    </row>
    <row r="601" spans="1:20">
      <c r="A601" s="226"/>
      <c r="B601" s="227" t="s">
        <v>73</v>
      </c>
      <c r="C601" s="228">
        <f>SUM(C596:C600)</f>
        <v>0</v>
      </c>
      <c r="I601" s="217">
        <f>SUM(I596:I600)</f>
        <v>0</v>
      </c>
      <c r="J601" s="217">
        <f>SUM(J596:J600)</f>
        <v>0</v>
      </c>
    </row>
    <row r="603" spans="1:20">
      <c r="A603" s="2004" t="s">
        <v>508</v>
      </c>
      <c r="B603" s="2004"/>
      <c r="C603" s="2004"/>
      <c r="D603" s="2004"/>
      <c r="E603" s="2004"/>
      <c r="F603" s="2004"/>
      <c r="G603" s="2004"/>
      <c r="H603" s="2004"/>
      <c r="I603" s="2004"/>
      <c r="J603" s="2004"/>
    </row>
    <row r="604" spans="1:20">
      <c r="I604" s="1986" t="s">
        <v>545</v>
      </c>
      <c r="J604" s="1986"/>
    </row>
    <row r="605" spans="1:20" s="33" customFormat="1" ht="54">
      <c r="A605" s="35" t="s">
        <v>77</v>
      </c>
      <c r="B605" s="35" t="s">
        <v>67</v>
      </c>
      <c r="C605" s="35" t="s">
        <v>134</v>
      </c>
      <c r="D605" s="149"/>
      <c r="E605" s="149"/>
      <c r="F605" s="149"/>
      <c r="G605" s="149"/>
      <c r="H605" s="149"/>
      <c r="I605" s="215" t="s">
        <v>186</v>
      </c>
      <c r="J605" s="215" t="s">
        <v>546</v>
      </c>
      <c r="K605" s="163"/>
      <c r="L605" s="57"/>
      <c r="M605" s="57"/>
      <c r="O605" s="284"/>
      <c r="P605" s="291"/>
      <c r="Q605" s="291"/>
      <c r="R605" s="174"/>
      <c r="S605" s="174"/>
      <c r="T605" s="174"/>
    </row>
    <row r="606" spans="1:20">
      <c r="A606" s="173">
        <v>1</v>
      </c>
      <c r="B606" s="173">
        <v>2</v>
      </c>
      <c r="C606" s="173">
        <v>3</v>
      </c>
      <c r="D606" s="160"/>
      <c r="E606" s="160"/>
      <c r="F606" s="160"/>
      <c r="G606" s="160"/>
      <c r="H606" s="160"/>
      <c r="I606" s="222"/>
      <c r="J606" s="222"/>
    </row>
    <row r="607" spans="1:20">
      <c r="A607" s="35">
        <v>1</v>
      </c>
      <c r="B607" s="183"/>
      <c r="C607" s="184"/>
      <c r="I607" s="220"/>
      <c r="J607" s="220"/>
    </row>
    <row r="608" spans="1:20" s="160" customFormat="1">
      <c r="A608" s="35"/>
      <c r="B608" s="183"/>
      <c r="C608" s="176"/>
      <c r="D608" s="149"/>
      <c r="E608" s="149"/>
      <c r="F608" s="149"/>
      <c r="G608" s="149"/>
      <c r="H608" s="149"/>
      <c r="I608" s="222"/>
      <c r="J608" s="222"/>
      <c r="K608" s="161"/>
      <c r="O608" s="283"/>
      <c r="P608" s="283"/>
      <c r="Q608" s="283"/>
    </row>
    <row r="609" spans="1:20">
      <c r="A609" s="35"/>
      <c r="B609" s="183"/>
      <c r="C609" s="176"/>
      <c r="I609" s="222"/>
      <c r="J609" s="222"/>
    </row>
    <row r="610" spans="1:20">
      <c r="A610" s="35"/>
      <c r="B610" s="183"/>
      <c r="C610" s="176"/>
      <c r="I610" s="222"/>
      <c r="J610" s="222"/>
    </row>
    <row r="611" spans="1:20">
      <c r="A611" s="35"/>
      <c r="B611" s="183"/>
      <c r="C611" s="176"/>
      <c r="I611" s="222"/>
      <c r="J611" s="222"/>
    </row>
    <row r="612" spans="1:20">
      <c r="A612" s="226"/>
      <c r="B612" s="227" t="s">
        <v>73</v>
      </c>
      <c r="C612" s="228">
        <f>SUM(C607:C611)</f>
        <v>0</v>
      </c>
      <c r="I612" s="217">
        <f>SUM(I607:I611)</f>
        <v>0</v>
      </c>
      <c r="J612" s="217">
        <f>SUM(J607:J611)</f>
        <v>0</v>
      </c>
    </row>
    <row r="614" spans="1:20">
      <c r="A614" s="2004" t="s">
        <v>509</v>
      </c>
      <c r="B614" s="2004"/>
      <c r="C614" s="2004"/>
      <c r="D614" s="2004"/>
      <c r="E614" s="2004"/>
      <c r="F614" s="2004"/>
      <c r="G614" s="2004"/>
      <c r="H614" s="2004"/>
      <c r="I614" s="2004"/>
      <c r="J614" s="2004"/>
    </row>
    <row r="615" spans="1:20">
      <c r="I615" s="1986" t="s">
        <v>545</v>
      </c>
      <c r="J615" s="1986"/>
    </row>
    <row r="616" spans="1:20" s="33" customFormat="1" ht="54">
      <c r="A616" s="35" t="s">
        <v>77</v>
      </c>
      <c r="B616" s="35" t="s">
        <v>67</v>
      </c>
      <c r="C616" s="35" t="s">
        <v>134</v>
      </c>
      <c r="D616" s="149"/>
      <c r="E616" s="149"/>
      <c r="F616" s="149"/>
      <c r="G616" s="149"/>
      <c r="H616" s="149"/>
      <c r="I616" s="215" t="s">
        <v>186</v>
      </c>
      <c r="J616" s="215" t="s">
        <v>546</v>
      </c>
      <c r="K616" s="163"/>
      <c r="L616" s="57"/>
      <c r="M616" s="57"/>
      <c r="O616" s="284"/>
      <c r="P616" s="291"/>
      <c r="Q616" s="291"/>
      <c r="R616" s="174"/>
      <c r="S616" s="174"/>
      <c r="T616" s="174"/>
    </row>
    <row r="617" spans="1:20">
      <c r="A617" s="173">
        <v>1</v>
      </c>
      <c r="B617" s="173">
        <v>2</v>
      </c>
      <c r="C617" s="173">
        <v>3</v>
      </c>
      <c r="D617" s="160"/>
      <c r="E617" s="160"/>
      <c r="F617" s="160"/>
      <c r="G617" s="160"/>
      <c r="H617" s="160"/>
      <c r="I617" s="222"/>
      <c r="J617" s="222"/>
    </row>
    <row r="618" spans="1:20">
      <c r="A618" s="35">
        <v>1</v>
      </c>
      <c r="B618" s="183"/>
      <c r="C618" s="184"/>
      <c r="I618" s="220"/>
      <c r="J618" s="220"/>
    </row>
    <row r="619" spans="1:20" s="160" customFormat="1">
      <c r="A619" s="35"/>
      <c r="B619" s="183"/>
      <c r="C619" s="176"/>
      <c r="D619" s="149"/>
      <c r="E619" s="149"/>
      <c r="F619" s="149"/>
      <c r="G619" s="149"/>
      <c r="H619" s="149"/>
      <c r="I619" s="222"/>
      <c r="J619" s="222"/>
      <c r="K619" s="161"/>
      <c r="O619" s="283"/>
      <c r="P619" s="283"/>
      <c r="Q619" s="283"/>
    </row>
    <row r="620" spans="1:20">
      <c r="A620" s="35"/>
      <c r="B620" s="183"/>
      <c r="C620" s="176"/>
      <c r="I620" s="222"/>
      <c r="J620" s="222"/>
    </row>
    <row r="621" spans="1:20">
      <c r="A621" s="35"/>
      <c r="B621" s="183"/>
      <c r="C621" s="176"/>
      <c r="I621" s="222"/>
      <c r="J621" s="222"/>
    </row>
    <row r="622" spans="1:20">
      <c r="A622" s="35"/>
      <c r="B622" s="183"/>
      <c r="C622" s="176"/>
      <c r="I622" s="222"/>
      <c r="J622" s="222"/>
    </row>
    <row r="623" spans="1:20">
      <c r="A623" s="226"/>
      <c r="B623" s="227" t="s">
        <v>73</v>
      </c>
      <c r="C623" s="228">
        <f>SUM(C618:C622)</f>
        <v>0</v>
      </c>
      <c r="I623" s="217">
        <f>SUM(I618:I622)</f>
        <v>0</v>
      </c>
      <c r="J623" s="217">
        <f>SUM(J618:J622)</f>
        <v>0</v>
      </c>
    </row>
    <row r="625" spans="1:20">
      <c r="A625" s="2004" t="s">
        <v>510</v>
      </c>
      <c r="B625" s="2004"/>
      <c r="C625" s="2004"/>
      <c r="D625" s="2004"/>
      <c r="E625" s="2004"/>
      <c r="F625" s="2004"/>
      <c r="G625" s="2004"/>
      <c r="H625" s="2004"/>
      <c r="I625" s="2004"/>
      <c r="J625" s="2004"/>
    </row>
    <row r="626" spans="1:20">
      <c r="I626" s="1986" t="s">
        <v>545</v>
      </c>
      <c r="J626" s="1986"/>
    </row>
    <row r="627" spans="1:20" s="33" customFormat="1" ht="54">
      <c r="A627" s="35" t="s">
        <v>77</v>
      </c>
      <c r="B627" s="35" t="s">
        <v>67</v>
      </c>
      <c r="C627" s="35" t="s">
        <v>134</v>
      </c>
      <c r="D627" s="149"/>
      <c r="E627" s="149"/>
      <c r="F627" s="149"/>
      <c r="G627" s="149"/>
      <c r="H627" s="149"/>
      <c r="I627" s="215" t="s">
        <v>186</v>
      </c>
      <c r="J627" s="215" t="s">
        <v>546</v>
      </c>
      <c r="K627" s="163"/>
      <c r="L627" s="57"/>
      <c r="M627" s="57"/>
      <c r="O627" s="284"/>
      <c r="P627" s="291"/>
      <c r="Q627" s="291"/>
      <c r="R627" s="174"/>
      <c r="S627" s="174"/>
      <c r="T627" s="174"/>
    </row>
    <row r="628" spans="1:20">
      <c r="A628" s="173">
        <v>1</v>
      </c>
      <c r="B628" s="173">
        <v>2</v>
      </c>
      <c r="C628" s="173">
        <v>3</v>
      </c>
      <c r="D628" s="160"/>
      <c r="E628" s="160"/>
      <c r="F628" s="160"/>
      <c r="G628" s="160"/>
      <c r="H628" s="160"/>
      <c r="I628" s="222"/>
      <c r="J628" s="222"/>
    </row>
    <row r="629" spans="1:20">
      <c r="A629" s="35">
        <v>1</v>
      </c>
      <c r="B629" s="183"/>
      <c r="C629" s="184"/>
      <c r="I629" s="220"/>
      <c r="J629" s="220"/>
    </row>
    <row r="630" spans="1:20" s="160" customFormat="1">
      <c r="A630" s="35"/>
      <c r="B630" s="183"/>
      <c r="C630" s="176"/>
      <c r="D630" s="149"/>
      <c r="E630" s="149"/>
      <c r="F630" s="149"/>
      <c r="G630" s="149"/>
      <c r="H630" s="149"/>
      <c r="I630" s="222"/>
      <c r="J630" s="222"/>
      <c r="K630" s="161"/>
      <c r="O630" s="283"/>
      <c r="P630" s="283"/>
      <c r="Q630" s="283"/>
    </row>
    <row r="631" spans="1:20">
      <c r="A631" s="35"/>
      <c r="B631" s="183"/>
      <c r="C631" s="176"/>
      <c r="I631" s="222"/>
      <c r="J631" s="222"/>
    </row>
    <row r="632" spans="1:20">
      <c r="A632" s="35"/>
      <c r="B632" s="183"/>
      <c r="C632" s="176"/>
      <c r="I632" s="222"/>
      <c r="J632" s="222"/>
    </row>
    <row r="633" spans="1:20">
      <c r="A633" s="35"/>
      <c r="B633" s="183"/>
      <c r="C633" s="176"/>
      <c r="I633" s="222"/>
      <c r="J633" s="222"/>
    </row>
    <row r="634" spans="1:20">
      <c r="A634" s="226"/>
      <c r="B634" s="227" t="s">
        <v>73</v>
      </c>
      <c r="C634" s="228">
        <f>SUM(C629:C633)</f>
        <v>0</v>
      </c>
      <c r="I634" s="217">
        <f>SUM(I629:I633)</f>
        <v>0</v>
      </c>
      <c r="J634" s="217">
        <f>SUM(J629:J633)</f>
        <v>0</v>
      </c>
    </row>
    <row r="637" spans="1:20" ht="60" customHeight="1">
      <c r="A637" s="2014" t="s">
        <v>614</v>
      </c>
      <c r="B637" s="2014"/>
      <c r="C637" s="2014"/>
      <c r="D637" s="2014"/>
      <c r="E637" s="2014"/>
      <c r="F637" s="2014"/>
      <c r="G637" s="2014"/>
      <c r="H637" s="2014"/>
      <c r="I637" s="2014"/>
      <c r="J637" s="2014"/>
    </row>
    <row r="639" spans="1:20">
      <c r="A639" s="2004" t="s">
        <v>511</v>
      </c>
      <c r="B639" s="2004"/>
      <c r="C639" s="2004"/>
      <c r="D639" s="2004"/>
      <c r="E639" s="2004"/>
      <c r="F639" s="2004"/>
      <c r="G639" s="2004"/>
      <c r="H639" s="2004"/>
      <c r="I639" s="2004"/>
      <c r="J639" s="2004"/>
      <c r="K639" s="205"/>
    </row>
    <row r="640" spans="1:20">
      <c r="I640" s="1986" t="s">
        <v>545</v>
      </c>
      <c r="J640" s="1986"/>
    </row>
    <row r="641" spans="1:20" s="33" customFormat="1" ht="54">
      <c r="A641" s="35" t="s">
        <v>77</v>
      </c>
      <c r="B641" s="35" t="s">
        <v>67</v>
      </c>
      <c r="C641" s="260" t="s">
        <v>505</v>
      </c>
      <c r="D641" s="260" t="s">
        <v>506</v>
      </c>
      <c r="E641" s="260" t="s">
        <v>507</v>
      </c>
      <c r="F641" s="149"/>
      <c r="G641" s="149"/>
      <c r="H641" s="149"/>
      <c r="I641" s="215" t="s">
        <v>186</v>
      </c>
      <c r="J641" s="215" t="s">
        <v>546</v>
      </c>
      <c r="K641" s="163"/>
      <c r="L641" s="57"/>
      <c r="M641" s="57"/>
      <c r="O641" s="284"/>
      <c r="P641" s="291"/>
      <c r="Q641" s="291"/>
      <c r="R641" s="174"/>
      <c r="S641" s="174"/>
      <c r="T641" s="174"/>
    </row>
    <row r="642" spans="1:20">
      <c r="A642" s="173">
        <v>1</v>
      </c>
      <c r="B642" s="173">
        <v>2</v>
      </c>
      <c r="C642" s="195">
        <v>3</v>
      </c>
      <c r="D642" s="195">
        <v>4</v>
      </c>
      <c r="E642" s="195">
        <v>5</v>
      </c>
      <c r="F642" s="160"/>
      <c r="G642" s="160"/>
      <c r="H642" s="160"/>
      <c r="I642" s="220"/>
      <c r="J642" s="220"/>
    </row>
    <row r="643" spans="1:20">
      <c r="A643" s="35">
        <v>1</v>
      </c>
      <c r="B643" s="183"/>
      <c r="C643" s="176"/>
      <c r="D643" s="35"/>
      <c r="E643" s="176"/>
      <c r="I643" s="220"/>
      <c r="J643" s="220"/>
    </row>
    <row r="644" spans="1:20" s="160" customFormat="1">
      <c r="A644" s="35"/>
      <c r="B644" s="183"/>
      <c r="C644" s="258"/>
      <c r="D644" s="260"/>
      <c r="E644" s="258"/>
      <c r="F644" s="149"/>
      <c r="G644" s="149"/>
      <c r="H644" s="149"/>
      <c r="I644" s="220"/>
      <c r="J644" s="220"/>
      <c r="K644" s="161"/>
      <c r="O644" s="283"/>
      <c r="P644" s="283"/>
      <c r="Q644" s="283"/>
    </row>
    <row r="645" spans="1:20">
      <c r="A645" s="35"/>
      <c r="B645" s="183"/>
      <c r="C645" s="258"/>
      <c r="D645" s="260"/>
      <c r="E645" s="258"/>
      <c r="I645" s="220"/>
      <c r="J645" s="220"/>
    </row>
    <row r="646" spans="1:20">
      <c r="A646" s="226"/>
      <c r="B646" s="227" t="s">
        <v>73</v>
      </c>
      <c r="C646" s="226" t="s">
        <v>74</v>
      </c>
      <c r="D646" s="226" t="s">
        <v>74</v>
      </c>
      <c r="E646" s="228">
        <f>E643</f>
        <v>0</v>
      </c>
      <c r="I646" s="217">
        <f>SUM(I643:I645)</f>
        <v>0</v>
      </c>
      <c r="J646" s="217">
        <f>SUM(J643:J645)</f>
        <v>0</v>
      </c>
    </row>
    <row r="648" spans="1:20">
      <c r="A648" s="2004" t="s">
        <v>512</v>
      </c>
      <c r="B648" s="2004"/>
      <c r="C648" s="2004"/>
      <c r="D648" s="2004"/>
      <c r="E648" s="2004"/>
      <c r="F648" s="2004"/>
      <c r="G648" s="2004"/>
      <c r="H648" s="2004"/>
      <c r="I648" s="2004"/>
      <c r="J648" s="2004"/>
    </row>
    <row r="649" spans="1:20">
      <c r="I649" s="1986" t="s">
        <v>545</v>
      </c>
      <c r="J649" s="1986"/>
    </row>
    <row r="650" spans="1:20" s="33" customFormat="1" ht="54">
      <c r="A650" s="35" t="s">
        <v>77</v>
      </c>
      <c r="B650" s="35" t="s">
        <v>67</v>
      </c>
      <c r="C650" s="260" t="s">
        <v>505</v>
      </c>
      <c r="D650" s="260" t="s">
        <v>506</v>
      </c>
      <c r="E650" s="260" t="s">
        <v>507</v>
      </c>
      <c r="F650" s="149"/>
      <c r="G650" s="149"/>
      <c r="H650" s="149"/>
      <c r="I650" s="215" t="s">
        <v>186</v>
      </c>
      <c r="J650" s="215" t="s">
        <v>546</v>
      </c>
      <c r="K650" s="163"/>
      <c r="L650" s="57"/>
      <c r="M650" s="57"/>
      <c r="O650" s="284"/>
      <c r="P650" s="291"/>
      <c r="Q650" s="291"/>
      <c r="R650" s="174"/>
      <c r="S650" s="174"/>
      <c r="T650" s="174"/>
    </row>
    <row r="651" spans="1:20">
      <c r="A651" s="173">
        <v>1</v>
      </c>
      <c r="B651" s="173">
        <v>2</v>
      </c>
      <c r="C651" s="195">
        <v>3</v>
      </c>
      <c r="D651" s="195">
        <v>4</v>
      </c>
      <c r="E651" s="195">
        <v>5</v>
      </c>
      <c r="F651" s="160"/>
      <c r="G651" s="160"/>
      <c r="H651" s="160"/>
      <c r="I651" s="220"/>
      <c r="J651" s="220"/>
    </row>
    <row r="652" spans="1:20">
      <c r="A652" s="35">
        <v>1</v>
      </c>
      <c r="B652" s="183"/>
      <c r="C652" s="176"/>
      <c r="D652" s="35"/>
      <c r="E652" s="176"/>
      <c r="I652" s="220"/>
      <c r="J652" s="220"/>
    </row>
    <row r="653" spans="1:20" s="160" customFormat="1">
      <c r="A653" s="35"/>
      <c r="B653" s="183"/>
      <c r="C653" s="258"/>
      <c r="D653" s="260"/>
      <c r="E653" s="258"/>
      <c r="F653" s="149"/>
      <c r="G653" s="149"/>
      <c r="H653" s="149"/>
      <c r="I653" s="220"/>
      <c r="J653" s="220"/>
      <c r="K653" s="161"/>
      <c r="O653" s="283"/>
      <c r="P653" s="283"/>
      <c r="Q653" s="283"/>
    </row>
    <row r="654" spans="1:20">
      <c r="A654" s="35"/>
      <c r="B654" s="183"/>
      <c r="C654" s="258"/>
      <c r="D654" s="260"/>
      <c r="E654" s="258"/>
      <c r="I654" s="220"/>
      <c r="J654" s="220"/>
    </row>
    <row r="655" spans="1:20">
      <c r="A655" s="226"/>
      <c r="B655" s="227" t="s">
        <v>73</v>
      </c>
      <c r="C655" s="226" t="s">
        <v>74</v>
      </c>
      <c r="D655" s="226" t="s">
        <v>74</v>
      </c>
      <c r="E655" s="228">
        <f>E652</f>
        <v>0</v>
      </c>
      <c r="I655" s="217">
        <f>SUM(I652:I654)</f>
        <v>0</v>
      </c>
      <c r="J655" s="217">
        <f>SUM(J652:J654)</f>
        <v>0</v>
      </c>
    </row>
    <row r="658" spans="1:17" ht="60" customHeight="1">
      <c r="A658" s="2014" t="s">
        <v>613</v>
      </c>
      <c r="B658" s="2014"/>
      <c r="C658" s="2014"/>
      <c r="D658" s="2014"/>
      <c r="E658" s="2014"/>
      <c r="F658" s="2014"/>
      <c r="G658" s="2014"/>
      <c r="H658" s="2014"/>
      <c r="I658" s="2014"/>
      <c r="J658" s="2014"/>
    </row>
    <row r="660" spans="1:17">
      <c r="A660" s="2017" t="s">
        <v>513</v>
      </c>
      <c r="B660" s="2017"/>
      <c r="C660" s="2017"/>
      <c r="D660" s="2017"/>
      <c r="E660" s="2017"/>
      <c r="F660" s="2017"/>
      <c r="G660" s="2017"/>
      <c r="H660" s="2017"/>
      <c r="I660" s="2017"/>
      <c r="J660" s="2017"/>
      <c r="K660" s="205"/>
    </row>
    <row r="661" spans="1:17">
      <c r="A661" s="53"/>
      <c r="B661" s="32"/>
      <c r="C661" s="38"/>
      <c r="D661" s="38"/>
      <c r="E661" s="38"/>
      <c r="F661" s="38"/>
      <c r="I661" s="1986" t="s">
        <v>545</v>
      </c>
      <c r="J661" s="1986"/>
    </row>
    <row r="662" spans="1:17" ht="54">
      <c r="A662" s="260" t="s">
        <v>77</v>
      </c>
      <c r="B662" s="260" t="s">
        <v>67</v>
      </c>
      <c r="C662" s="260" t="s">
        <v>124</v>
      </c>
      <c r="D662" s="260" t="s">
        <v>125</v>
      </c>
      <c r="E662" s="260" t="s">
        <v>126</v>
      </c>
      <c r="I662" s="215" t="s">
        <v>186</v>
      </c>
      <c r="J662" s="215" t="s">
        <v>546</v>
      </c>
      <c r="K662" s="209"/>
    </row>
    <row r="663" spans="1:17">
      <c r="A663" s="195">
        <v>1</v>
      </c>
      <c r="B663" s="195">
        <v>2</v>
      </c>
      <c r="C663" s="195">
        <v>3</v>
      </c>
      <c r="D663" s="195">
        <v>4</v>
      </c>
      <c r="E663" s="195">
        <v>5</v>
      </c>
      <c r="F663" s="160"/>
      <c r="G663" s="160"/>
      <c r="H663" s="160"/>
      <c r="I663" s="220"/>
      <c r="J663" s="220"/>
    </row>
    <row r="664" spans="1:17">
      <c r="A664" s="264"/>
      <c r="B664" s="47"/>
      <c r="C664" s="260"/>
      <c r="D664" s="34"/>
      <c r="E664" s="258"/>
      <c r="I664" s="220"/>
      <c r="J664" s="220"/>
    </row>
    <row r="665" spans="1:17" s="160" customFormat="1">
      <c r="A665" s="260"/>
      <c r="B665" s="31"/>
      <c r="C665" s="260"/>
      <c r="D665" s="34"/>
      <c r="E665" s="258"/>
      <c r="F665" s="149"/>
      <c r="G665" s="149"/>
      <c r="H665" s="149"/>
      <c r="I665" s="220"/>
      <c r="J665" s="220"/>
      <c r="K665" s="161"/>
      <c r="O665" s="283"/>
      <c r="P665" s="283"/>
      <c r="Q665" s="283"/>
    </row>
    <row r="666" spans="1:17">
      <c r="A666" s="260"/>
      <c r="B666" s="31"/>
      <c r="C666" s="260"/>
      <c r="D666" s="34"/>
      <c r="E666" s="258"/>
      <c r="I666" s="220"/>
      <c r="J666" s="220"/>
    </row>
    <row r="667" spans="1:17">
      <c r="A667" s="226"/>
      <c r="B667" s="227" t="s">
        <v>73</v>
      </c>
      <c r="C667" s="226" t="s">
        <v>74</v>
      </c>
      <c r="D667" s="226" t="s">
        <v>74</v>
      </c>
      <c r="E667" s="228">
        <f>SUM(E664:E666)</f>
        <v>0</v>
      </c>
      <c r="I667" s="217">
        <f>SUM(I664:I666)</f>
        <v>0</v>
      </c>
      <c r="J667" s="217">
        <f>SUM(J664:J666)</f>
        <v>0</v>
      </c>
    </row>
    <row r="668" spans="1:17">
      <c r="A668" s="51"/>
      <c r="B668" s="52"/>
      <c r="C668" s="51"/>
      <c r="D668" s="51"/>
      <c r="E668" s="51"/>
      <c r="F668" s="51"/>
    </row>
    <row r="669" spans="1:17">
      <c r="A669" s="2016" t="s">
        <v>491</v>
      </c>
      <c r="B669" s="2016"/>
      <c r="C669" s="2016"/>
      <c r="D669" s="2016"/>
      <c r="E669" s="2016"/>
      <c r="F669" s="2016"/>
      <c r="G669" s="2016"/>
      <c r="H669" s="2016"/>
      <c r="I669" s="2016"/>
      <c r="J669" s="2016"/>
    </row>
    <row r="670" spans="1:17">
      <c r="A670" s="51"/>
      <c r="B670" s="32"/>
      <c r="C670" s="38"/>
      <c r="D670" s="38"/>
      <c r="E670" s="38"/>
      <c r="F670" s="38"/>
      <c r="I670" s="1986" t="s">
        <v>545</v>
      </c>
      <c r="J670" s="1986"/>
    </row>
    <row r="671" spans="1:17" ht="54">
      <c r="A671" s="260" t="s">
        <v>77</v>
      </c>
      <c r="B671" s="260" t="s">
        <v>67</v>
      </c>
      <c r="C671" s="260" t="s">
        <v>127</v>
      </c>
      <c r="D671" s="260" t="s">
        <v>490</v>
      </c>
      <c r="F671" s="38"/>
      <c r="I671" s="215" t="s">
        <v>186</v>
      </c>
      <c r="J671" s="215" t="s">
        <v>546</v>
      </c>
      <c r="K671" s="210"/>
    </row>
    <row r="672" spans="1:17">
      <c r="A672" s="195">
        <v>1</v>
      </c>
      <c r="B672" s="195">
        <v>2</v>
      </c>
      <c r="C672" s="195">
        <v>3</v>
      </c>
      <c r="D672" s="195">
        <v>4</v>
      </c>
      <c r="E672" s="160"/>
      <c r="F672" s="14"/>
      <c r="G672" s="160"/>
      <c r="H672" s="160"/>
      <c r="I672" s="220"/>
      <c r="J672" s="220"/>
    </row>
    <row r="673" spans="1:17">
      <c r="A673" s="260"/>
      <c r="B673" s="47"/>
      <c r="C673" s="34"/>
      <c r="D673" s="258"/>
      <c r="F673" s="38"/>
      <c r="I673" s="220"/>
      <c r="J673" s="220"/>
    </row>
    <row r="674" spans="1:17" s="160" customFormat="1">
      <c r="A674" s="260"/>
      <c r="B674" s="31"/>
      <c r="C674" s="34"/>
      <c r="D674" s="258"/>
      <c r="E674" s="149"/>
      <c r="F674" s="38"/>
      <c r="G674" s="149"/>
      <c r="H674" s="149"/>
      <c r="I674" s="220"/>
      <c r="J674" s="220"/>
      <c r="K674" s="161"/>
      <c r="O674" s="283"/>
      <c r="P674" s="283"/>
      <c r="Q674" s="283"/>
    </row>
    <row r="675" spans="1:17">
      <c r="A675" s="260"/>
      <c r="B675" s="31"/>
      <c r="C675" s="34"/>
      <c r="D675" s="258"/>
      <c r="F675" s="38"/>
      <c r="I675" s="220"/>
      <c r="J675" s="220"/>
    </row>
    <row r="676" spans="1:17">
      <c r="A676" s="226"/>
      <c r="B676" s="227" t="s">
        <v>73</v>
      </c>
      <c r="C676" s="226" t="s">
        <v>74</v>
      </c>
      <c r="D676" s="228">
        <f>SUM(D673:D675)</f>
        <v>0</v>
      </c>
      <c r="F676" s="38"/>
      <c r="I676" s="217">
        <f>SUM(I673:I675)</f>
        <v>0</v>
      </c>
      <c r="J676" s="217">
        <f>SUM(J673:J675)</f>
        <v>0</v>
      </c>
    </row>
    <row r="677" spans="1:17">
      <c r="A677" s="51"/>
      <c r="B677" s="52"/>
      <c r="C677" s="51"/>
      <c r="D677" s="51"/>
      <c r="E677" s="51"/>
      <c r="F677" s="51"/>
    </row>
    <row r="678" spans="1:17">
      <c r="A678" s="2016" t="s">
        <v>514</v>
      </c>
      <c r="B678" s="2016"/>
      <c r="C678" s="2016"/>
      <c r="D678" s="2016"/>
      <c r="E678" s="2016"/>
      <c r="F678" s="2016"/>
      <c r="G678" s="2016"/>
      <c r="H678" s="2016"/>
      <c r="I678" s="2016"/>
      <c r="J678" s="2016"/>
    </row>
    <row r="679" spans="1:17">
      <c r="A679" s="51"/>
      <c r="B679" s="32"/>
      <c r="C679" s="38"/>
      <c r="D679" s="38"/>
      <c r="E679" s="38"/>
      <c r="F679" s="38"/>
      <c r="I679" s="1986" t="s">
        <v>545</v>
      </c>
      <c r="J679" s="1986"/>
    </row>
    <row r="680" spans="1:17" ht="54">
      <c r="A680" s="260" t="s">
        <v>77</v>
      </c>
      <c r="B680" s="260" t="s">
        <v>67</v>
      </c>
      <c r="C680" s="260" t="s">
        <v>127</v>
      </c>
      <c r="D680" s="260" t="s">
        <v>490</v>
      </c>
      <c r="F680" s="38"/>
      <c r="I680" s="215" t="s">
        <v>186</v>
      </c>
      <c r="J680" s="215" t="s">
        <v>546</v>
      </c>
      <c r="K680" s="210"/>
    </row>
    <row r="681" spans="1:17">
      <c r="A681" s="195">
        <v>1</v>
      </c>
      <c r="B681" s="195">
        <v>2</v>
      </c>
      <c r="C681" s="195">
        <v>3</v>
      </c>
      <c r="D681" s="195">
        <v>4</v>
      </c>
      <c r="E681" s="160"/>
      <c r="F681" s="14"/>
      <c r="G681" s="160"/>
      <c r="H681" s="160"/>
      <c r="I681" s="220"/>
      <c r="J681" s="220"/>
    </row>
    <row r="682" spans="1:17">
      <c r="A682" s="260"/>
      <c r="B682" s="47"/>
      <c r="C682" s="34"/>
      <c r="D682" s="258"/>
      <c r="F682" s="38"/>
      <c r="I682" s="220"/>
      <c r="J682" s="220"/>
    </row>
    <row r="683" spans="1:17" s="160" customFormat="1">
      <c r="A683" s="260"/>
      <c r="B683" s="31"/>
      <c r="C683" s="34"/>
      <c r="D683" s="258"/>
      <c r="E683" s="149"/>
      <c r="F683" s="38"/>
      <c r="G683" s="149"/>
      <c r="H683" s="149"/>
      <c r="I683" s="220"/>
      <c r="J683" s="220"/>
      <c r="K683" s="161"/>
      <c r="O683" s="283"/>
      <c r="P683" s="283"/>
      <c r="Q683" s="283"/>
    </row>
    <row r="684" spans="1:17">
      <c r="A684" s="260"/>
      <c r="B684" s="31"/>
      <c r="C684" s="34"/>
      <c r="D684" s="258"/>
      <c r="F684" s="38"/>
      <c r="I684" s="220"/>
      <c r="J684" s="220"/>
    </row>
    <row r="685" spans="1:17">
      <c r="A685" s="226"/>
      <c r="B685" s="227" t="s">
        <v>73</v>
      </c>
      <c r="C685" s="226" t="s">
        <v>74</v>
      </c>
      <c r="D685" s="228">
        <f>SUM(D682:D684)</f>
        <v>0</v>
      </c>
      <c r="F685" s="38"/>
      <c r="I685" s="217">
        <f>SUM(I682:I684)</f>
        <v>0</v>
      </c>
      <c r="J685" s="217">
        <f>SUM(J682:J684)</f>
        <v>0</v>
      </c>
    </row>
    <row r="686" spans="1:17">
      <c r="A686" s="51"/>
      <c r="B686" s="52"/>
      <c r="C686" s="51"/>
      <c r="D686" s="51"/>
      <c r="E686" s="51"/>
      <c r="F686" s="51"/>
    </row>
    <row r="687" spans="1:17">
      <c r="A687" s="2004" t="s">
        <v>542</v>
      </c>
      <c r="B687" s="2004"/>
      <c r="C687" s="2004"/>
      <c r="D687" s="2004"/>
      <c r="E687" s="2004"/>
      <c r="F687" s="2004"/>
      <c r="G687" s="2004"/>
      <c r="H687" s="2004"/>
      <c r="I687" s="2004"/>
      <c r="J687" s="2004"/>
    </row>
    <row r="688" spans="1:17">
      <c r="A688" s="2012"/>
      <c r="B688" s="2012"/>
      <c r="C688" s="2012"/>
      <c r="D688" s="2012"/>
      <c r="E688" s="2012"/>
      <c r="F688" s="2012"/>
      <c r="I688" s="1986" t="s">
        <v>545</v>
      </c>
      <c r="J688" s="1986"/>
    </row>
    <row r="689" spans="1:17" ht="54">
      <c r="A689" s="260" t="s">
        <v>77</v>
      </c>
      <c r="B689" s="260" t="s">
        <v>67</v>
      </c>
      <c r="C689" s="260" t="s">
        <v>131</v>
      </c>
      <c r="D689" s="260" t="s">
        <v>80</v>
      </c>
      <c r="E689" s="260" t="s">
        <v>132</v>
      </c>
      <c r="F689" s="260" t="s">
        <v>33</v>
      </c>
      <c r="I689" s="215" t="s">
        <v>186</v>
      </c>
      <c r="J689" s="215" t="s">
        <v>546</v>
      </c>
      <c r="K689" s="163"/>
    </row>
    <row r="690" spans="1:17">
      <c r="A690" s="195">
        <v>1</v>
      </c>
      <c r="B690" s="195">
        <v>2</v>
      </c>
      <c r="C690" s="195">
        <v>3</v>
      </c>
      <c r="D690" s="195">
        <v>4</v>
      </c>
      <c r="E690" s="195">
        <v>5</v>
      </c>
      <c r="F690" s="195">
        <v>6</v>
      </c>
      <c r="G690" s="160"/>
      <c r="H690" s="160"/>
      <c r="I690" s="220"/>
      <c r="J690" s="220"/>
    </row>
    <row r="691" spans="1:17">
      <c r="A691" s="260">
        <v>1</v>
      </c>
      <c r="B691" s="31"/>
      <c r="C691" s="260"/>
      <c r="D691" s="260"/>
      <c r="E691" s="258" t="e">
        <f>F691/D691</f>
        <v>#DIV/0!</v>
      </c>
      <c r="F691" s="258"/>
      <c r="I691" s="220"/>
      <c r="J691" s="220"/>
    </row>
    <row r="692" spans="1:17" s="160" customFormat="1">
      <c r="A692" s="260">
        <v>2</v>
      </c>
      <c r="B692" s="31"/>
      <c r="C692" s="35"/>
      <c r="D692" s="35"/>
      <c r="E692" s="258" t="e">
        <f t="shared" ref="E692:E693" si="14">F692/D692</f>
        <v>#DIV/0!</v>
      </c>
      <c r="F692" s="258"/>
      <c r="G692" s="149"/>
      <c r="H692" s="149"/>
      <c r="I692" s="220"/>
      <c r="J692" s="220"/>
      <c r="K692" s="161"/>
      <c r="O692" s="283"/>
      <c r="P692" s="283"/>
      <c r="Q692" s="283"/>
    </row>
    <row r="693" spans="1:17">
      <c r="A693" s="260">
        <v>3</v>
      </c>
      <c r="B693" s="31"/>
      <c r="C693" s="260"/>
      <c r="D693" s="260"/>
      <c r="E693" s="258" t="e">
        <f t="shared" si="14"/>
        <v>#DIV/0!</v>
      </c>
      <c r="F693" s="258"/>
      <c r="I693" s="220"/>
      <c r="J693" s="220"/>
    </row>
    <row r="694" spans="1:17">
      <c r="A694" s="226"/>
      <c r="B694" s="227" t="s">
        <v>73</v>
      </c>
      <c r="C694" s="226" t="s">
        <v>74</v>
      </c>
      <c r="D694" s="226" t="s">
        <v>74</v>
      </c>
      <c r="E694" s="226" t="s">
        <v>74</v>
      </c>
      <c r="F694" s="228">
        <f>F693+F692+F691</f>
        <v>0</v>
      </c>
      <c r="I694" s="217">
        <f>SUM(I691:I693)</f>
        <v>0</v>
      </c>
      <c r="J694" s="217">
        <f>SUM(J691:J693)</f>
        <v>0</v>
      </c>
    </row>
    <row r="695" spans="1:17">
      <c r="A695" s="51"/>
      <c r="B695" s="52"/>
      <c r="C695" s="51"/>
      <c r="D695" s="51"/>
      <c r="E695" s="51"/>
      <c r="F695" s="51"/>
    </row>
    <row r="696" spans="1:17">
      <c r="A696" s="51"/>
      <c r="B696" s="52"/>
      <c r="C696" s="51"/>
      <c r="D696" s="51"/>
      <c r="E696" s="51"/>
      <c r="F696" s="51"/>
    </row>
    <row r="697" spans="1:17">
      <c r="A697" s="2014" t="s">
        <v>612</v>
      </c>
      <c r="B697" s="2014"/>
      <c r="C697" s="2014"/>
      <c r="D697" s="2014"/>
      <c r="E697" s="2014"/>
      <c r="F697" s="2014"/>
      <c r="G697" s="2014"/>
      <c r="H697" s="2014"/>
      <c r="I697" s="2014"/>
      <c r="J697" s="2014"/>
    </row>
    <row r="698" spans="1:17">
      <c r="A698" s="51"/>
      <c r="B698" s="52"/>
      <c r="C698" s="51"/>
      <c r="D698" s="51"/>
      <c r="E698" s="51"/>
      <c r="F698" s="51"/>
    </row>
    <row r="699" spans="1:17">
      <c r="A699" s="2009" t="s">
        <v>515</v>
      </c>
      <c r="B699" s="2009"/>
      <c r="C699" s="2009"/>
      <c r="D699" s="2009"/>
      <c r="E699" s="2009"/>
      <c r="F699" s="2009"/>
      <c r="G699" s="2009"/>
      <c r="H699" s="2009"/>
      <c r="I699" s="2009"/>
      <c r="J699" s="2009"/>
      <c r="K699" s="205"/>
    </row>
    <row r="700" spans="1:17">
      <c r="A700" s="259"/>
      <c r="B700" s="55"/>
      <c r="C700" s="259"/>
      <c r="D700" s="259"/>
      <c r="E700" s="259"/>
      <c r="F700" s="259"/>
      <c r="I700" s="1986" t="s">
        <v>545</v>
      </c>
      <c r="J700" s="1986"/>
    </row>
    <row r="701" spans="1:17" ht="54">
      <c r="A701" s="260" t="s">
        <v>77</v>
      </c>
      <c r="B701" s="260" t="s">
        <v>67</v>
      </c>
      <c r="C701" s="260" t="s">
        <v>118</v>
      </c>
      <c r="D701" s="260" t="s">
        <v>112</v>
      </c>
      <c r="E701" s="260" t="s">
        <v>113</v>
      </c>
      <c r="F701" s="260" t="s">
        <v>532</v>
      </c>
      <c r="I701" s="215" t="s">
        <v>186</v>
      </c>
      <c r="J701" s="215" t="s">
        <v>546</v>
      </c>
      <c r="K701" s="204"/>
    </row>
    <row r="702" spans="1:17">
      <c r="A702" s="195">
        <v>1</v>
      </c>
      <c r="B702" s="195">
        <v>2</v>
      </c>
      <c r="C702" s="195">
        <v>3</v>
      </c>
      <c r="D702" s="195">
        <v>4</v>
      </c>
      <c r="E702" s="195">
        <v>5</v>
      </c>
      <c r="F702" s="195">
        <v>6</v>
      </c>
      <c r="G702" s="160"/>
      <c r="H702" s="160"/>
      <c r="I702" s="220"/>
      <c r="J702" s="220"/>
    </row>
    <row r="703" spans="1:17">
      <c r="A703" s="260">
        <v>1</v>
      </c>
      <c r="B703" s="31" t="s">
        <v>114</v>
      </c>
      <c r="C703" s="260"/>
      <c r="D703" s="260"/>
      <c r="E703" s="258" t="e">
        <f>F703/D703/C703</f>
        <v>#DIV/0!</v>
      </c>
      <c r="F703" s="258"/>
      <c r="I703" s="220"/>
      <c r="J703" s="220"/>
    </row>
    <row r="704" spans="1:17" s="160" customFormat="1" ht="68.400000000000006">
      <c r="A704" s="260">
        <v>2</v>
      </c>
      <c r="B704" s="31" t="s">
        <v>115</v>
      </c>
      <c r="C704" s="260"/>
      <c r="D704" s="260"/>
      <c r="E704" s="258" t="e">
        <f t="shared" ref="E704:E708" si="15">F704/D704/C704</f>
        <v>#DIV/0!</v>
      </c>
      <c r="F704" s="258"/>
      <c r="G704" s="149"/>
      <c r="H704" s="149"/>
      <c r="I704" s="220"/>
      <c r="J704" s="220"/>
      <c r="K704" s="161"/>
      <c r="O704" s="283"/>
      <c r="P704" s="283"/>
      <c r="Q704" s="283"/>
    </row>
    <row r="705" spans="1:17" ht="45.6">
      <c r="A705" s="260">
        <v>3</v>
      </c>
      <c r="B705" s="31" t="s">
        <v>116</v>
      </c>
      <c r="C705" s="260"/>
      <c r="D705" s="260"/>
      <c r="E705" s="258" t="e">
        <f t="shared" si="15"/>
        <v>#DIV/0!</v>
      </c>
      <c r="F705" s="258"/>
      <c r="I705" s="220"/>
      <c r="J705" s="220"/>
    </row>
    <row r="706" spans="1:17">
      <c r="A706" s="260">
        <v>4</v>
      </c>
      <c r="B706" s="31" t="s">
        <v>117</v>
      </c>
      <c r="C706" s="260"/>
      <c r="D706" s="260"/>
      <c r="E706" s="258" t="e">
        <f t="shared" si="15"/>
        <v>#DIV/0!</v>
      </c>
      <c r="F706" s="258"/>
      <c r="I706" s="222"/>
      <c r="J706" s="222"/>
    </row>
    <row r="707" spans="1:17" ht="91.2">
      <c r="A707" s="260">
        <v>5</v>
      </c>
      <c r="B707" s="31" t="s">
        <v>143</v>
      </c>
      <c r="C707" s="260"/>
      <c r="D707" s="260"/>
      <c r="E707" s="258" t="e">
        <f t="shared" si="15"/>
        <v>#DIV/0!</v>
      </c>
      <c r="F707" s="258"/>
      <c r="I707" s="220"/>
      <c r="J707" s="220"/>
    </row>
    <row r="708" spans="1:17">
      <c r="A708" s="260">
        <v>6</v>
      </c>
      <c r="B708" s="31" t="s">
        <v>144</v>
      </c>
      <c r="C708" s="260"/>
      <c r="D708" s="260"/>
      <c r="E708" s="258" t="e">
        <f t="shared" si="15"/>
        <v>#DIV/0!</v>
      </c>
      <c r="F708" s="258"/>
      <c r="I708" s="220"/>
      <c r="J708" s="220"/>
    </row>
    <row r="709" spans="1:17">
      <c r="A709" s="226"/>
      <c r="B709" s="227" t="s">
        <v>73</v>
      </c>
      <c r="C709" s="226" t="s">
        <v>74</v>
      </c>
      <c r="D709" s="226" t="s">
        <v>74</v>
      </c>
      <c r="E709" s="226" t="s">
        <v>74</v>
      </c>
      <c r="F709" s="228">
        <f>F708+F707+F706+F705+F704+F703</f>
        <v>0</v>
      </c>
      <c r="I709" s="217">
        <f>SUM(I703:I708)</f>
        <v>0</v>
      </c>
      <c r="J709" s="217">
        <f>SUM(J703:J708)</f>
        <v>0</v>
      </c>
    </row>
    <row r="710" spans="1:17">
      <c r="A710" s="38"/>
      <c r="B710" s="32"/>
      <c r="C710" s="38"/>
      <c r="D710" s="38"/>
      <c r="E710" s="38"/>
      <c r="F710" s="38"/>
    </row>
    <row r="711" spans="1:17">
      <c r="A711" s="2009" t="s">
        <v>516</v>
      </c>
      <c r="B711" s="2009"/>
      <c r="C711" s="2009"/>
      <c r="D711" s="2009"/>
      <c r="E711" s="2009"/>
      <c r="F711" s="2009"/>
      <c r="G711" s="2009"/>
      <c r="H711" s="2009"/>
      <c r="I711" s="2009"/>
      <c r="J711" s="2009"/>
    </row>
    <row r="712" spans="1:17">
      <c r="A712" s="256"/>
      <c r="B712" s="45"/>
      <c r="C712" s="256"/>
      <c r="D712" s="256"/>
      <c r="E712" s="256"/>
      <c r="F712" s="38"/>
      <c r="I712" s="1986" t="s">
        <v>545</v>
      </c>
      <c r="J712" s="1986"/>
    </row>
    <row r="713" spans="1:17" ht="54">
      <c r="A713" s="260" t="s">
        <v>77</v>
      </c>
      <c r="B713" s="260" t="s">
        <v>67</v>
      </c>
      <c r="C713" s="260" t="s">
        <v>119</v>
      </c>
      <c r="D713" s="260" t="s">
        <v>518</v>
      </c>
      <c r="E713" s="262" t="s">
        <v>166</v>
      </c>
      <c r="F713" s="260" t="s">
        <v>517</v>
      </c>
      <c r="I713" s="215" t="s">
        <v>186</v>
      </c>
      <c r="J713" s="215" t="s">
        <v>546</v>
      </c>
      <c r="K713" s="204"/>
    </row>
    <row r="714" spans="1:17">
      <c r="A714" s="195">
        <v>1</v>
      </c>
      <c r="B714" s="195">
        <v>2</v>
      </c>
      <c r="C714" s="195">
        <v>3</v>
      </c>
      <c r="D714" s="195">
        <v>4</v>
      </c>
      <c r="E714" s="14">
        <v>5</v>
      </c>
      <c r="F714" s="195">
        <v>6</v>
      </c>
      <c r="G714" s="160"/>
      <c r="H714" s="160"/>
      <c r="I714" s="214"/>
      <c r="J714" s="214"/>
    </row>
    <row r="715" spans="1:17" ht="45.6">
      <c r="A715" s="260">
        <v>1</v>
      </c>
      <c r="B715" s="31" t="s">
        <v>140</v>
      </c>
      <c r="C715" s="260"/>
      <c r="D715" s="258" t="e">
        <f>F715/C715</f>
        <v>#DIV/0!</v>
      </c>
      <c r="E715" s="262" t="s">
        <v>43</v>
      </c>
      <c r="F715" s="258"/>
      <c r="I715" s="220"/>
      <c r="J715" s="220"/>
    </row>
    <row r="716" spans="1:17" s="160" customFormat="1" ht="45.6">
      <c r="A716" s="260">
        <v>2</v>
      </c>
      <c r="B716" s="31" t="s">
        <v>629</v>
      </c>
      <c r="C716" s="260" t="s">
        <v>43</v>
      </c>
      <c r="D716" s="258"/>
      <c r="E716" s="262" t="e">
        <f>F716/D716</f>
        <v>#DIV/0!</v>
      </c>
      <c r="F716" s="258"/>
      <c r="G716" s="149"/>
      <c r="H716" s="149"/>
      <c r="I716" s="220"/>
      <c r="J716" s="220"/>
      <c r="K716" s="161"/>
      <c r="O716" s="283"/>
      <c r="P716" s="283"/>
      <c r="Q716" s="283"/>
    </row>
    <row r="717" spans="1:17">
      <c r="A717" s="226"/>
      <c r="B717" s="227" t="s">
        <v>73</v>
      </c>
      <c r="C717" s="226" t="s">
        <v>43</v>
      </c>
      <c r="D717" s="226" t="s">
        <v>43</v>
      </c>
      <c r="E717" s="226" t="s">
        <v>43</v>
      </c>
      <c r="F717" s="228">
        <f>F715+F716</f>
        <v>0</v>
      </c>
      <c r="I717" s="213">
        <f>SUM(I715:I716)</f>
        <v>0</v>
      </c>
      <c r="J717" s="213">
        <f>SUM(J715:J716)</f>
        <v>0</v>
      </c>
    </row>
    <row r="718" spans="1:17">
      <c r="A718" s="38"/>
      <c r="B718" s="32"/>
      <c r="C718" s="38"/>
      <c r="D718" s="38"/>
      <c r="E718" s="38"/>
      <c r="F718" s="38"/>
    </row>
    <row r="719" spans="1:17">
      <c r="A719" s="2004" t="s">
        <v>519</v>
      </c>
      <c r="B719" s="2004"/>
      <c r="C719" s="2004"/>
      <c r="D719" s="2004"/>
      <c r="E719" s="2004"/>
      <c r="F719" s="2004"/>
      <c r="G719" s="2004"/>
      <c r="H719" s="2004"/>
      <c r="I719" s="2004"/>
      <c r="J719" s="2004"/>
    </row>
    <row r="720" spans="1:17">
      <c r="A720" s="265"/>
      <c r="B720" s="265"/>
      <c r="C720" s="265"/>
      <c r="D720" s="265"/>
      <c r="E720" s="265"/>
      <c r="F720" s="265"/>
      <c r="G720" s="265"/>
      <c r="H720" s="265"/>
      <c r="I720" s="1986" t="s">
        <v>545</v>
      </c>
      <c r="J720" s="1986"/>
    </row>
    <row r="721" spans="1:17" s="38" customFormat="1" ht="54">
      <c r="A721" s="260" t="s">
        <v>77</v>
      </c>
      <c r="B721" s="260" t="s">
        <v>0</v>
      </c>
      <c r="C721" s="260" t="s">
        <v>122</v>
      </c>
      <c r="D721" s="260" t="s">
        <v>120</v>
      </c>
      <c r="E721" s="260" t="s">
        <v>123</v>
      </c>
      <c r="F721" s="260" t="s">
        <v>33</v>
      </c>
      <c r="I721" s="215" t="s">
        <v>186</v>
      </c>
      <c r="J721" s="215" t="s">
        <v>546</v>
      </c>
      <c r="K721" s="163"/>
      <c r="O721" s="41"/>
      <c r="P721" s="41"/>
      <c r="Q721" s="41"/>
    </row>
    <row r="722" spans="1:17" s="38" customFormat="1">
      <c r="A722" s="195">
        <v>1</v>
      </c>
      <c r="B722" s="195">
        <v>2</v>
      </c>
      <c r="C722" s="195">
        <v>4</v>
      </c>
      <c r="D722" s="195">
        <v>5</v>
      </c>
      <c r="E722" s="195">
        <v>6</v>
      </c>
      <c r="F722" s="195">
        <v>7</v>
      </c>
      <c r="G722" s="14"/>
      <c r="H722" s="14"/>
      <c r="I722" s="217"/>
      <c r="J722" s="217"/>
      <c r="K722" s="40"/>
      <c r="O722" s="41"/>
      <c r="P722" s="41"/>
      <c r="Q722" s="41"/>
    </row>
    <row r="723" spans="1:17" s="38" customFormat="1">
      <c r="A723" s="260">
        <v>1</v>
      </c>
      <c r="B723" s="31" t="s">
        <v>145</v>
      </c>
      <c r="C723" s="258" t="e">
        <f>F723/D723</f>
        <v>#DIV/0!</v>
      </c>
      <c r="D723" s="258"/>
      <c r="E723" s="258"/>
      <c r="F723" s="258"/>
      <c r="I723" s="220"/>
      <c r="J723" s="220"/>
      <c r="K723" s="40"/>
      <c r="O723" s="41"/>
      <c r="P723" s="41"/>
      <c r="Q723" s="41"/>
    </row>
    <row r="724" spans="1:17" s="14" customFormat="1">
      <c r="A724" s="260">
        <v>2</v>
      </c>
      <c r="B724" s="31" t="s">
        <v>121</v>
      </c>
      <c r="C724" s="258" t="e">
        <f t="shared" ref="C724:C727" si="16">F724/D724</f>
        <v>#DIV/0!</v>
      </c>
      <c r="D724" s="258"/>
      <c r="E724" s="258"/>
      <c r="F724" s="258"/>
      <c r="G724" s="38"/>
      <c r="H724" s="38"/>
      <c r="I724" s="220"/>
      <c r="J724" s="220"/>
      <c r="K724" s="186"/>
      <c r="O724" s="286"/>
      <c r="P724" s="286"/>
      <c r="Q724" s="286"/>
    </row>
    <row r="725" spans="1:17" s="38" customFormat="1">
      <c r="A725" s="260">
        <v>3</v>
      </c>
      <c r="B725" s="31" t="s">
        <v>146</v>
      </c>
      <c r="C725" s="258" t="e">
        <f t="shared" si="16"/>
        <v>#DIV/0!</v>
      </c>
      <c r="D725" s="258"/>
      <c r="E725" s="258"/>
      <c r="F725" s="258"/>
      <c r="I725" s="220"/>
      <c r="J725" s="220"/>
      <c r="K725" s="40"/>
      <c r="O725" s="41"/>
      <c r="P725" s="41"/>
      <c r="Q725" s="41"/>
    </row>
    <row r="726" spans="1:17" s="38" customFormat="1">
      <c r="A726" s="260">
        <v>4</v>
      </c>
      <c r="B726" s="31" t="s">
        <v>147</v>
      </c>
      <c r="C726" s="258" t="e">
        <f t="shared" si="16"/>
        <v>#DIV/0!</v>
      </c>
      <c r="D726" s="258"/>
      <c r="E726" s="258"/>
      <c r="F726" s="258"/>
      <c r="I726" s="220"/>
      <c r="J726" s="220"/>
      <c r="K726" s="40"/>
      <c r="O726" s="41"/>
      <c r="P726" s="41"/>
      <c r="Q726" s="41"/>
    </row>
    <row r="727" spans="1:17" s="38" customFormat="1">
      <c r="A727" s="260">
        <v>5</v>
      </c>
      <c r="B727" s="31" t="s">
        <v>623</v>
      </c>
      <c r="C727" s="258" t="e">
        <f t="shared" si="16"/>
        <v>#DIV/0!</v>
      </c>
      <c r="D727" s="258"/>
      <c r="E727" s="258"/>
      <c r="F727" s="258"/>
      <c r="I727" s="220"/>
      <c r="J727" s="220"/>
      <c r="K727" s="40"/>
      <c r="O727" s="41"/>
      <c r="P727" s="41"/>
      <c r="Q727" s="41"/>
    </row>
    <row r="728" spans="1:17" s="38" customFormat="1">
      <c r="A728" s="226"/>
      <c r="B728" s="227" t="s">
        <v>73</v>
      </c>
      <c r="C728" s="226" t="s">
        <v>74</v>
      </c>
      <c r="D728" s="226" t="s">
        <v>74</v>
      </c>
      <c r="E728" s="226" t="s">
        <v>74</v>
      </c>
      <c r="F728" s="228">
        <f>SUM(F723:F727)</f>
        <v>0</v>
      </c>
      <c r="I728" s="217">
        <f>SUM(I723:I727)</f>
        <v>0</v>
      </c>
      <c r="J728" s="217">
        <f>SUM(J723:J727)</f>
        <v>0</v>
      </c>
      <c r="K728" s="40"/>
      <c r="O728" s="41"/>
      <c r="P728" s="41"/>
      <c r="Q728" s="41"/>
    </row>
    <row r="729" spans="1:17" s="38" customFormat="1">
      <c r="B729" s="32"/>
      <c r="G729" s="149"/>
      <c r="H729" s="149"/>
      <c r="I729" s="149"/>
      <c r="J729" s="149"/>
      <c r="K729" s="40"/>
      <c r="O729" s="41"/>
      <c r="P729" s="41"/>
      <c r="Q729" s="41"/>
    </row>
    <row r="730" spans="1:17" s="38" customFormat="1">
      <c r="A730" s="2017" t="s">
        <v>513</v>
      </c>
      <c r="B730" s="2017"/>
      <c r="C730" s="2017"/>
      <c r="D730" s="2017"/>
      <c r="E730" s="2017"/>
      <c r="F730" s="2017"/>
      <c r="G730" s="2017"/>
      <c r="H730" s="2017"/>
      <c r="I730" s="2017"/>
      <c r="J730" s="2017"/>
      <c r="K730" s="40"/>
      <c r="O730" s="41"/>
      <c r="P730" s="41"/>
      <c r="Q730" s="41"/>
    </row>
    <row r="731" spans="1:17">
      <c r="A731" s="53"/>
      <c r="B731" s="32"/>
      <c r="C731" s="38"/>
      <c r="D731" s="38"/>
      <c r="E731" s="38"/>
      <c r="F731" s="38"/>
      <c r="I731" s="1986" t="s">
        <v>545</v>
      </c>
      <c r="J731" s="1986"/>
    </row>
    <row r="732" spans="1:17" ht="54">
      <c r="A732" s="260" t="s">
        <v>77</v>
      </c>
      <c r="B732" s="260" t="s">
        <v>67</v>
      </c>
      <c r="C732" s="260" t="s">
        <v>124</v>
      </c>
      <c r="D732" s="260" t="s">
        <v>125</v>
      </c>
      <c r="E732" s="260" t="s">
        <v>520</v>
      </c>
      <c r="I732" s="215" t="s">
        <v>186</v>
      </c>
      <c r="J732" s="215" t="s">
        <v>546</v>
      </c>
      <c r="K732" s="209"/>
    </row>
    <row r="733" spans="1:17">
      <c r="A733" s="195">
        <v>1</v>
      </c>
      <c r="B733" s="195">
        <v>2</v>
      </c>
      <c r="C733" s="195">
        <v>3</v>
      </c>
      <c r="D733" s="195">
        <v>4</v>
      </c>
      <c r="E733" s="195">
        <v>5</v>
      </c>
      <c r="F733" s="160"/>
      <c r="G733" s="160"/>
      <c r="H733" s="160"/>
      <c r="I733" s="217"/>
      <c r="J733" s="217"/>
    </row>
    <row r="734" spans="1:17">
      <c r="A734" s="260">
        <v>1</v>
      </c>
      <c r="B734" s="31"/>
      <c r="C734" s="260"/>
      <c r="D734" s="34"/>
      <c r="E734" s="258"/>
      <c r="I734" s="220"/>
      <c r="J734" s="220"/>
    </row>
    <row r="735" spans="1:17" s="160" customFormat="1">
      <c r="A735" s="260">
        <v>2</v>
      </c>
      <c r="B735" s="31"/>
      <c r="C735" s="260"/>
      <c r="D735" s="34"/>
      <c r="E735" s="258"/>
      <c r="F735" s="149"/>
      <c r="G735" s="149"/>
      <c r="H735" s="149"/>
      <c r="I735" s="220"/>
      <c r="J735" s="220"/>
      <c r="K735" s="161"/>
      <c r="O735" s="283"/>
      <c r="P735" s="283"/>
      <c r="Q735" s="283"/>
    </row>
    <row r="736" spans="1:17">
      <c r="A736" s="260">
        <v>3</v>
      </c>
      <c r="B736" s="31"/>
      <c r="C736" s="260"/>
      <c r="D736" s="34"/>
      <c r="E736" s="258"/>
      <c r="I736" s="220"/>
      <c r="J736" s="220"/>
      <c r="P736" s="188"/>
      <c r="Q736" s="290"/>
    </row>
    <row r="737" spans="1:17">
      <c r="A737" s="260">
        <v>4</v>
      </c>
      <c r="B737" s="31"/>
      <c r="C737" s="260"/>
      <c r="D737" s="34"/>
      <c r="E737" s="258"/>
      <c r="I737" s="220"/>
      <c r="J737" s="220"/>
      <c r="P737" s="188"/>
      <c r="Q737" s="290"/>
    </row>
    <row r="738" spans="1:17">
      <c r="A738" s="226"/>
      <c r="B738" s="227" t="s">
        <v>73</v>
      </c>
      <c r="C738" s="226" t="s">
        <v>74</v>
      </c>
      <c r="D738" s="226" t="s">
        <v>74</v>
      </c>
      <c r="E738" s="228">
        <f>SUM(E734:E737)</f>
        <v>0</v>
      </c>
      <c r="I738" s="217">
        <f>SUM(I734:I737)</f>
        <v>0</v>
      </c>
      <c r="J738" s="217">
        <f>SUM(J734:J737)</f>
        <v>0</v>
      </c>
      <c r="P738" s="188"/>
      <c r="Q738" s="290"/>
    </row>
    <row r="739" spans="1:17">
      <c r="A739" s="38"/>
      <c r="B739" s="32"/>
      <c r="C739" s="38"/>
      <c r="D739" s="38"/>
      <c r="E739" s="38"/>
      <c r="F739" s="38"/>
      <c r="P739" s="188"/>
      <c r="Q739" s="290"/>
    </row>
    <row r="740" spans="1:17">
      <c r="A740" s="2016" t="s">
        <v>491</v>
      </c>
      <c r="B740" s="2016"/>
      <c r="C740" s="2016"/>
      <c r="D740" s="2016"/>
      <c r="E740" s="2016"/>
      <c r="F740" s="2016"/>
      <c r="G740" s="2016"/>
      <c r="H740" s="2016"/>
      <c r="I740" s="2016"/>
      <c r="J740" s="2016"/>
      <c r="P740" s="188"/>
    </row>
    <row r="741" spans="1:17">
      <c r="A741" s="51"/>
      <c r="B741" s="32"/>
      <c r="C741" s="38"/>
      <c r="D741" s="38"/>
      <c r="E741" s="38"/>
      <c r="F741" s="38"/>
      <c r="P741" s="188"/>
    </row>
    <row r="742" spans="1:17">
      <c r="A742" s="51"/>
      <c r="B742" s="32"/>
      <c r="C742" s="38"/>
      <c r="D742" s="38"/>
      <c r="E742" s="38"/>
      <c r="F742" s="38"/>
      <c r="I742" s="1986" t="s">
        <v>545</v>
      </c>
      <c r="J742" s="1986"/>
      <c r="K742" s="210"/>
    </row>
    <row r="743" spans="1:17" ht="54">
      <c r="A743" s="260" t="s">
        <v>77</v>
      </c>
      <c r="B743" s="260" t="s">
        <v>67</v>
      </c>
      <c r="C743" s="260" t="s">
        <v>127</v>
      </c>
      <c r="D743" s="260" t="s">
        <v>490</v>
      </c>
      <c r="F743" s="38"/>
      <c r="I743" s="215" t="s">
        <v>186</v>
      </c>
      <c r="J743" s="215" t="s">
        <v>546</v>
      </c>
      <c r="P743" s="188"/>
    </row>
    <row r="744" spans="1:17">
      <c r="A744" s="195">
        <v>1</v>
      </c>
      <c r="B744" s="195">
        <v>2</v>
      </c>
      <c r="C744" s="195">
        <v>3</v>
      </c>
      <c r="D744" s="195">
        <v>4</v>
      </c>
      <c r="E744" s="160"/>
      <c r="F744" s="14"/>
      <c r="G744" s="160"/>
      <c r="H744" s="160"/>
      <c r="I744" s="217"/>
      <c r="J744" s="217"/>
      <c r="P744" s="188"/>
    </row>
    <row r="745" spans="1:17">
      <c r="A745" s="260"/>
      <c r="B745" s="36"/>
      <c r="C745" s="34"/>
      <c r="D745" s="258"/>
      <c r="F745" s="38"/>
      <c r="I745" s="220"/>
      <c r="J745" s="220"/>
      <c r="P745" s="188"/>
    </row>
    <row r="746" spans="1:17" s="160" customFormat="1">
      <c r="A746" s="260"/>
      <c r="B746" s="36"/>
      <c r="C746" s="34"/>
      <c r="D746" s="258"/>
      <c r="E746" s="149"/>
      <c r="F746" s="57"/>
      <c r="G746" s="149"/>
      <c r="H746" s="149"/>
      <c r="I746" s="220"/>
      <c r="J746" s="220"/>
      <c r="K746" s="161"/>
      <c r="O746" s="283"/>
      <c r="P746" s="281"/>
      <c r="Q746" s="283"/>
    </row>
    <row r="747" spans="1:17">
      <c r="A747" s="260"/>
      <c r="B747" s="36"/>
      <c r="C747" s="34"/>
      <c r="D747" s="258"/>
      <c r="F747" s="38"/>
      <c r="I747" s="220"/>
      <c r="J747" s="220"/>
      <c r="P747" s="188"/>
      <c r="Q747" s="290"/>
    </row>
    <row r="748" spans="1:17">
      <c r="A748" s="260"/>
      <c r="B748" s="36"/>
      <c r="C748" s="34"/>
      <c r="D748" s="258"/>
      <c r="F748" s="38"/>
      <c r="I748" s="220"/>
      <c r="J748" s="220"/>
      <c r="P748" s="188"/>
      <c r="Q748" s="290"/>
    </row>
    <row r="749" spans="1:17">
      <c r="A749" s="226"/>
      <c r="B749" s="227" t="s">
        <v>73</v>
      </c>
      <c r="C749" s="226" t="s">
        <v>74</v>
      </c>
      <c r="D749" s="228">
        <f>SUM(D745:D748)</f>
        <v>0</v>
      </c>
      <c r="F749" s="38"/>
      <c r="I749" s="217">
        <f>SUM(I745:I748)</f>
        <v>0</v>
      </c>
      <c r="J749" s="217">
        <f>SUM(J745:J748)</f>
        <v>0</v>
      </c>
      <c r="P749" s="188"/>
      <c r="Q749" s="290"/>
    </row>
    <row r="750" spans="1:17">
      <c r="A750" s="56"/>
      <c r="B750" s="32"/>
      <c r="C750" s="38"/>
      <c r="D750" s="38"/>
      <c r="E750" s="38"/>
      <c r="F750" s="38"/>
      <c r="P750" s="188"/>
      <c r="Q750" s="290"/>
    </row>
    <row r="751" spans="1:17">
      <c r="A751" s="2018" t="s">
        <v>521</v>
      </c>
      <c r="B751" s="2018"/>
      <c r="C751" s="2018"/>
      <c r="D751" s="2018"/>
      <c r="E751" s="2018"/>
      <c r="F751" s="2018"/>
      <c r="G751" s="2018"/>
      <c r="H751" s="2018"/>
      <c r="I751" s="2018"/>
      <c r="J751" s="2018"/>
      <c r="P751" s="188"/>
    </row>
    <row r="752" spans="1:17">
      <c r="A752" s="51"/>
      <c r="B752" s="32"/>
      <c r="C752" s="38"/>
      <c r="D752" s="38"/>
      <c r="E752" s="38"/>
      <c r="F752" s="38"/>
      <c r="P752" s="188"/>
    </row>
    <row r="753" spans="1:17">
      <c r="A753" s="51"/>
      <c r="B753" s="32"/>
      <c r="C753" s="38"/>
      <c r="D753" s="38"/>
      <c r="E753" s="38"/>
      <c r="F753" s="38"/>
      <c r="I753" s="1986" t="s">
        <v>545</v>
      </c>
      <c r="J753" s="1986"/>
      <c r="K753" s="211"/>
      <c r="P753" s="188"/>
    </row>
    <row r="754" spans="1:17" ht="54">
      <c r="A754" s="260" t="s">
        <v>77</v>
      </c>
      <c r="B754" s="260" t="s">
        <v>67</v>
      </c>
      <c r="C754" s="260" t="s">
        <v>127</v>
      </c>
      <c r="D754" s="260" t="s">
        <v>490</v>
      </c>
      <c r="F754" s="38"/>
      <c r="I754" s="215" t="s">
        <v>186</v>
      </c>
      <c r="J754" s="215" t="s">
        <v>546</v>
      </c>
      <c r="P754" s="188"/>
    </row>
    <row r="755" spans="1:17">
      <c r="A755" s="195">
        <v>1</v>
      </c>
      <c r="B755" s="195">
        <v>2</v>
      </c>
      <c r="C755" s="195">
        <v>3</v>
      </c>
      <c r="D755" s="195">
        <v>4</v>
      </c>
      <c r="E755" s="160"/>
      <c r="F755" s="14"/>
      <c r="G755" s="160"/>
      <c r="H755" s="160"/>
      <c r="I755" s="217"/>
      <c r="J755" s="217"/>
      <c r="P755" s="188"/>
    </row>
    <row r="756" spans="1:17">
      <c r="A756" s="260">
        <v>1</v>
      </c>
      <c r="B756" s="36"/>
      <c r="C756" s="34"/>
      <c r="D756" s="258"/>
      <c r="F756" s="38"/>
      <c r="G756" s="157"/>
      <c r="I756" s="220"/>
      <c r="J756" s="220"/>
      <c r="P756" s="188"/>
    </row>
    <row r="757" spans="1:17" s="160" customFormat="1">
      <c r="A757" s="260">
        <v>2</v>
      </c>
      <c r="B757" s="36"/>
      <c r="C757" s="34"/>
      <c r="D757" s="258"/>
      <c r="E757" s="149"/>
      <c r="F757" s="38"/>
      <c r="G757" s="149"/>
      <c r="H757" s="149"/>
      <c r="I757" s="220"/>
      <c r="J757" s="220"/>
      <c r="K757" s="161"/>
      <c r="O757" s="283"/>
      <c r="P757" s="281"/>
      <c r="Q757" s="283"/>
    </row>
    <row r="758" spans="1:17">
      <c r="A758" s="260"/>
      <c r="B758" s="36"/>
      <c r="C758" s="34"/>
      <c r="D758" s="258"/>
      <c r="F758" s="38"/>
      <c r="I758" s="220"/>
      <c r="J758" s="220"/>
      <c r="P758" s="188"/>
      <c r="Q758" s="290"/>
    </row>
    <row r="759" spans="1:17">
      <c r="A759" s="260"/>
      <c r="B759" s="36"/>
      <c r="C759" s="34"/>
      <c r="D759" s="258"/>
      <c r="F759" s="38"/>
      <c r="I759" s="220"/>
      <c r="J759" s="220"/>
      <c r="P759" s="188"/>
      <c r="Q759" s="290"/>
    </row>
    <row r="760" spans="1:17">
      <c r="A760" s="226"/>
      <c r="B760" s="227" t="s">
        <v>73</v>
      </c>
      <c r="C760" s="226" t="s">
        <v>74</v>
      </c>
      <c r="D760" s="228">
        <f>SUM(D756:D759)</f>
        <v>0</v>
      </c>
      <c r="F760" s="38"/>
      <c r="I760" s="217">
        <f>SUM(I756:I759)</f>
        <v>0</v>
      </c>
      <c r="J760" s="217">
        <f>SUM(J756:J759)</f>
        <v>0</v>
      </c>
      <c r="P760" s="188"/>
      <c r="Q760" s="290"/>
    </row>
    <row r="761" spans="1:17">
      <c r="A761" s="56"/>
      <c r="B761" s="32"/>
      <c r="C761" s="38"/>
      <c r="D761" s="38"/>
      <c r="E761" s="38"/>
      <c r="F761" s="38"/>
      <c r="P761" s="188"/>
      <c r="Q761" s="290"/>
    </row>
    <row r="762" spans="1:17">
      <c r="A762" s="2004" t="s">
        <v>523</v>
      </c>
      <c r="B762" s="2004"/>
      <c r="C762" s="2004"/>
      <c r="D762" s="2004"/>
      <c r="E762" s="2004"/>
      <c r="F762" s="2004"/>
      <c r="G762" s="2004"/>
      <c r="H762" s="2004"/>
      <c r="I762" s="2004"/>
      <c r="J762" s="2004"/>
      <c r="P762" s="188"/>
    </row>
    <row r="763" spans="1:17">
      <c r="A763" s="2012"/>
      <c r="B763" s="2012"/>
      <c r="C763" s="2012"/>
      <c r="D763" s="2012"/>
      <c r="E763" s="2012"/>
      <c r="F763" s="38"/>
      <c r="I763" s="1986" t="s">
        <v>545</v>
      </c>
      <c r="J763" s="1986"/>
      <c r="P763" s="188"/>
    </row>
    <row r="764" spans="1:17" ht="54">
      <c r="A764" s="260" t="s">
        <v>68</v>
      </c>
      <c r="B764" s="260" t="s">
        <v>67</v>
      </c>
      <c r="C764" s="260" t="s">
        <v>80</v>
      </c>
      <c r="D764" s="260" t="s">
        <v>128</v>
      </c>
      <c r="E764" s="260" t="s">
        <v>33</v>
      </c>
      <c r="I764" s="215" t="s">
        <v>186</v>
      </c>
      <c r="J764" s="215" t="s">
        <v>546</v>
      </c>
      <c r="P764" s="188"/>
    </row>
    <row r="765" spans="1:17">
      <c r="A765" s="195">
        <v>1</v>
      </c>
      <c r="B765" s="195">
        <v>2</v>
      </c>
      <c r="C765" s="195">
        <v>3</v>
      </c>
      <c r="D765" s="195">
        <v>4</v>
      </c>
      <c r="E765" s="195">
        <v>5</v>
      </c>
      <c r="F765" s="160"/>
      <c r="G765" s="160"/>
      <c r="H765" s="160"/>
      <c r="I765" s="217"/>
      <c r="J765" s="217"/>
      <c r="P765" s="188"/>
    </row>
    <row r="766" spans="1:17">
      <c r="A766" s="260"/>
      <c r="B766" s="31"/>
      <c r="C766" s="260"/>
      <c r="D766" s="258"/>
      <c r="E766" s="258"/>
      <c r="I766" s="220"/>
      <c r="J766" s="220"/>
      <c r="P766" s="188"/>
    </row>
    <row r="767" spans="1:17" s="160" customFormat="1">
      <c r="A767" s="260"/>
      <c r="B767" s="31"/>
      <c r="C767" s="260"/>
      <c r="D767" s="258"/>
      <c r="E767" s="258"/>
      <c r="F767" s="149"/>
      <c r="G767" s="149"/>
      <c r="H767" s="149"/>
      <c r="I767" s="220"/>
      <c r="J767" s="220"/>
      <c r="K767" s="161"/>
      <c r="O767" s="283"/>
      <c r="P767" s="281"/>
      <c r="Q767" s="283"/>
    </row>
    <row r="768" spans="1:17">
      <c r="A768" s="260"/>
      <c r="B768" s="31"/>
      <c r="C768" s="260"/>
      <c r="D768" s="258"/>
      <c r="E768" s="258"/>
      <c r="I768" s="220"/>
      <c r="J768" s="220"/>
      <c r="P768" s="188"/>
      <c r="Q768" s="290"/>
    </row>
    <row r="769" spans="1:17">
      <c r="A769" s="260"/>
      <c r="B769" s="31"/>
      <c r="C769" s="260"/>
      <c r="D769" s="258"/>
      <c r="E769" s="258"/>
      <c r="I769" s="220"/>
      <c r="J769" s="220"/>
      <c r="P769" s="188"/>
      <c r="Q769" s="290"/>
    </row>
    <row r="770" spans="1:17">
      <c r="A770" s="226"/>
      <c r="B770" s="227" t="s">
        <v>73</v>
      </c>
      <c r="C770" s="226"/>
      <c r="D770" s="226" t="s">
        <v>74</v>
      </c>
      <c r="E770" s="228">
        <f>E769+E766+E767+E768</f>
        <v>0</v>
      </c>
      <c r="I770" s="217">
        <f>SUM(I766:I769)</f>
        <v>0</v>
      </c>
      <c r="J770" s="217">
        <f>SUM(J766:J769)</f>
        <v>0</v>
      </c>
      <c r="P770" s="188"/>
      <c r="Q770" s="290"/>
    </row>
    <row r="771" spans="1:17">
      <c r="A771" s="38"/>
      <c r="B771" s="32"/>
      <c r="C771" s="38"/>
      <c r="D771" s="38"/>
      <c r="E771" s="38"/>
      <c r="F771" s="38"/>
      <c r="P771" s="188"/>
      <c r="Q771" s="290"/>
    </row>
    <row r="772" spans="1:17">
      <c r="A772" s="2004" t="s">
        <v>524</v>
      </c>
      <c r="B772" s="2004"/>
      <c r="C772" s="2004"/>
      <c r="D772" s="2004"/>
      <c r="E772" s="2004"/>
      <c r="F772" s="2004"/>
      <c r="G772" s="2004"/>
      <c r="H772" s="2004"/>
      <c r="I772" s="2004"/>
      <c r="J772" s="2004"/>
      <c r="P772" s="188"/>
    </row>
    <row r="773" spans="1:17">
      <c r="A773" s="2012"/>
      <c r="B773" s="2012"/>
      <c r="C773" s="2012"/>
      <c r="D773" s="2012"/>
      <c r="E773" s="2012"/>
      <c r="F773" s="2012"/>
      <c r="I773" s="1986" t="s">
        <v>545</v>
      </c>
      <c r="J773" s="1986"/>
      <c r="P773" s="188"/>
    </row>
    <row r="774" spans="1:17" ht="54">
      <c r="A774" s="260" t="s">
        <v>77</v>
      </c>
      <c r="B774" s="260" t="s">
        <v>67</v>
      </c>
      <c r="C774" s="260" t="s">
        <v>131</v>
      </c>
      <c r="D774" s="260" t="s">
        <v>80</v>
      </c>
      <c r="E774" s="260" t="s">
        <v>132</v>
      </c>
      <c r="F774" s="260" t="s">
        <v>33</v>
      </c>
      <c r="I774" s="215" t="s">
        <v>186</v>
      </c>
      <c r="J774" s="215" t="s">
        <v>546</v>
      </c>
      <c r="K774" s="163"/>
      <c r="L774" s="163"/>
      <c r="P774" s="188"/>
    </row>
    <row r="775" spans="1:17">
      <c r="A775" s="195">
        <v>1</v>
      </c>
      <c r="B775" s="195">
        <v>2</v>
      </c>
      <c r="C775" s="195">
        <v>3</v>
      </c>
      <c r="D775" s="195">
        <v>4</v>
      </c>
      <c r="E775" s="195">
        <v>5</v>
      </c>
      <c r="F775" s="195">
        <v>6</v>
      </c>
      <c r="G775" s="160"/>
      <c r="H775" s="160"/>
      <c r="I775" s="217"/>
      <c r="J775" s="217"/>
      <c r="P775" s="188"/>
    </row>
    <row r="776" spans="1:17">
      <c r="A776" s="260">
        <v>1</v>
      </c>
      <c r="B776" s="31"/>
      <c r="C776" s="260"/>
      <c r="D776" s="260"/>
      <c r="E776" s="258"/>
      <c r="F776" s="258"/>
      <c r="I776" s="220"/>
      <c r="J776" s="220"/>
      <c r="P776" s="188"/>
    </row>
    <row r="777" spans="1:17" s="160" customFormat="1">
      <c r="A777" s="260">
        <v>2</v>
      </c>
      <c r="B777" s="31"/>
      <c r="C777" s="260"/>
      <c r="D777" s="260"/>
      <c r="E777" s="258"/>
      <c r="F777" s="258"/>
      <c r="G777" s="149"/>
      <c r="H777" s="149"/>
      <c r="I777" s="220"/>
      <c r="J777" s="220"/>
      <c r="K777" s="161"/>
      <c r="O777" s="283"/>
      <c r="P777" s="281"/>
      <c r="Q777" s="283"/>
    </row>
    <row r="778" spans="1:17">
      <c r="A778" s="260">
        <v>3</v>
      </c>
      <c r="B778" s="31"/>
      <c r="C778" s="260"/>
      <c r="D778" s="260"/>
      <c r="E778" s="258"/>
      <c r="F778" s="258"/>
      <c r="I778" s="220"/>
      <c r="J778" s="220"/>
      <c r="K778" s="158"/>
      <c r="P778" s="188"/>
      <c r="Q778" s="290"/>
    </row>
    <row r="779" spans="1:17">
      <c r="A779" s="260">
        <v>4</v>
      </c>
      <c r="B779" s="31"/>
      <c r="C779" s="260"/>
      <c r="D779" s="260"/>
      <c r="E779" s="258"/>
      <c r="F779" s="258"/>
      <c r="I779" s="220"/>
      <c r="J779" s="220"/>
      <c r="P779" s="188"/>
      <c r="Q779" s="290"/>
    </row>
    <row r="780" spans="1:17">
      <c r="A780" s="226"/>
      <c r="B780" s="227" t="s">
        <v>73</v>
      </c>
      <c r="C780" s="226" t="s">
        <v>74</v>
      </c>
      <c r="D780" s="226" t="s">
        <v>74</v>
      </c>
      <c r="E780" s="226" t="s">
        <v>74</v>
      </c>
      <c r="F780" s="228">
        <f>F779+F777+F778+F776</f>
        <v>0</v>
      </c>
      <c r="I780" s="217">
        <f>SUM(I776:I779)</f>
        <v>0</v>
      </c>
      <c r="J780" s="217">
        <f>SUM(J776:J779)</f>
        <v>0</v>
      </c>
      <c r="P780" s="188"/>
      <c r="Q780" s="290"/>
    </row>
    <row r="781" spans="1:17">
      <c r="A781" s="38"/>
      <c r="B781" s="32"/>
      <c r="C781" s="38"/>
      <c r="D781" s="38"/>
      <c r="E781" s="38"/>
      <c r="F781" s="57"/>
      <c r="P781" s="188"/>
      <c r="Q781" s="290"/>
    </row>
    <row r="782" spans="1:17">
      <c r="A782" s="2004" t="s">
        <v>525</v>
      </c>
      <c r="B782" s="2004"/>
      <c r="C782" s="2004"/>
      <c r="D782" s="2004"/>
      <c r="E782" s="2004"/>
      <c r="F782" s="2004"/>
      <c r="G782" s="2004"/>
      <c r="H782" s="2004"/>
      <c r="I782" s="2004"/>
      <c r="J782" s="2004"/>
      <c r="P782" s="188"/>
    </row>
    <row r="783" spans="1:17">
      <c r="A783" s="2012"/>
      <c r="B783" s="2012"/>
      <c r="C783" s="2012"/>
      <c r="D783" s="2012"/>
      <c r="E783" s="2012"/>
      <c r="F783" s="2012"/>
      <c r="I783" s="1986" t="s">
        <v>545</v>
      </c>
      <c r="J783" s="1986"/>
      <c r="P783" s="188"/>
    </row>
    <row r="784" spans="1:17" ht="54">
      <c r="A784" s="260" t="s">
        <v>77</v>
      </c>
      <c r="B784" s="260" t="s">
        <v>67</v>
      </c>
      <c r="C784" s="260" t="s">
        <v>131</v>
      </c>
      <c r="D784" s="260" t="s">
        <v>80</v>
      </c>
      <c r="E784" s="260" t="s">
        <v>132</v>
      </c>
      <c r="F784" s="260" t="s">
        <v>33</v>
      </c>
      <c r="I784" s="215" t="s">
        <v>186</v>
      </c>
      <c r="J784" s="215" t="s">
        <v>546</v>
      </c>
      <c r="K784" s="163"/>
      <c r="L784" s="163"/>
      <c r="P784" s="188"/>
    </row>
    <row r="785" spans="1:17">
      <c r="A785" s="195">
        <v>1</v>
      </c>
      <c r="B785" s="195">
        <v>2</v>
      </c>
      <c r="C785" s="195">
        <v>3</v>
      </c>
      <c r="D785" s="195">
        <v>4</v>
      </c>
      <c r="E785" s="195">
        <v>5</v>
      </c>
      <c r="F785" s="195">
        <v>6</v>
      </c>
      <c r="G785" s="160"/>
      <c r="H785" s="160"/>
      <c r="I785" s="217"/>
      <c r="J785" s="217"/>
      <c r="P785" s="188"/>
    </row>
    <row r="786" spans="1:17">
      <c r="A786" s="260">
        <v>1</v>
      </c>
      <c r="B786" s="31"/>
      <c r="C786" s="260"/>
      <c r="D786" s="260"/>
      <c r="E786" s="258" t="e">
        <f>F786/D786</f>
        <v>#DIV/0!</v>
      </c>
      <c r="F786" s="258"/>
      <c r="I786" s="220"/>
      <c r="J786" s="220"/>
      <c r="P786" s="188"/>
    </row>
    <row r="787" spans="1:17" s="160" customFormat="1">
      <c r="A787" s="260">
        <v>2</v>
      </c>
      <c r="B787" s="31"/>
      <c r="C787" s="35"/>
      <c r="D787" s="35"/>
      <c r="E787" s="258" t="e">
        <f t="shared" ref="E787:E789" si="17">F787/D787</f>
        <v>#DIV/0!</v>
      </c>
      <c r="F787" s="258"/>
      <c r="G787" s="149"/>
      <c r="H787" s="149"/>
      <c r="I787" s="220"/>
      <c r="J787" s="220"/>
      <c r="K787" s="161"/>
      <c r="O787" s="283"/>
      <c r="P787" s="281"/>
      <c r="Q787" s="283"/>
    </row>
    <row r="788" spans="1:17">
      <c r="A788" s="260"/>
      <c r="B788" s="31"/>
      <c r="C788" s="35"/>
      <c r="D788" s="35"/>
      <c r="E788" s="258" t="e">
        <f t="shared" si="17"/>
        <v>#DIV/0!</v>
      </c>
      <c r="F788" s="258"/>
      <c r="I788" s="220"/>
      <c r="J788" s="220"/>
      <c r="P788" s="188"/>
    </row>
    <row r="789" spans="1:17">
      <c r="A789" s="260">
        <v>3</v>
      </c>
      <c r="B789" s="31"/>
      <c r="C789" s="260"/>
      <c r="D789" s="260"/>
      <c r="E789" s="258" t="e">
        <f t="shared" si="17"/>
        <v>#DIV/0!</v>
      </c>
      <c r="F789" s="258"/>
      <c r="I789" s="220"/>
      <c r="J789" s="220"/>
      <c r="P789" s="188"/>
    </row>
    <row r="790" spans="1:17">
      <c r="A790" s="226"/>
      <c r="B790" s="227" t="s">
        <v>73</v>
      </c>
      <c r="C790" s="226" t="s">
        <v>74</v>
      </c>
      <c r="D790" s="226" t="s">
        <v>74</v>
      </c>
      <c r="E790" s="226" t="s">
        <v>74</v>
      </c>
      <c r="F790" s="228">
        <f>F789+F787+F786+F788</f>
        <v>0</v>
      </c>
      <c r="I790" s="217">
        <f>SUM(I786:I789)</f>
        <v>0</v>
      </c>
      <c r="J790" s="217">
        <f>SUM(J786:J789)</f>
        <v>0</v>
      </c>
      <c r="P790" s="188"/>
    </row>
    <row r="791" spans="1:17">
      <c r="A791" s="38"/>
      <c r="B791" s="32"/>
      <c r="C791" s="38"/>
      <c r="D791" s="38"/>
      <c r="E791" s="38"/>
      <c r="F791" s="57"/>
      <c r="P791" s="188"/>
    </row>
    <row r="792" spans="1:17">
      <c r="A792" s="2004" t="s">
        <v>526</v>
      </c>
      <c r="B792" s="2004"/>
      <c r="C792" s="2004"/>
      <c r="D792" s="2004"/>
      <c r="E792" s="2004"/>
      <c r="F792" s="2004"/>
      <c r="G792" s="2004"/>
      <c r="H792" s="2004"/>
      <c r="I792" s="2004"/>
      <c r="J792" s="2004"/>
      <c r="P792" s="188"/>
    </row>
    <row r="793" spans="1:17">
      <c r="A793" s="2012"/>
      <c r="B793" s="2012"/>
      <c r="C793" s="2012"/>
      <c r="D793" s="2012"/>
      <c r="E793" s="2012"/>
      <c r="F793" s="2012"/>
      <c r="I793" s="1986" t="s">
        <v>545</v>
      </c>
      <c r="J793" s="1986"/>
      <c r="P793" s="188"/>
    </row>
    <row r="794" spans="1:17" ht="54">
      <c r="A794" s="260" t="s">
        <v>77</v>
      </c>
      <c r="B794" s="260" t="s">
        <v>67</v>
      </c>
      <c r="C794" s="260" t="s">
        <v>131</v>
      </c>
      <c r="D794" s="260" t="s">
        <v>80</v>
      </c>
      <c r="E794" s="260" t="s">
        <v>132</v>
      </c>
      <c r="F794" s="260" t="s">
        <v>33</v>
      </c>
      <c r="I794" s="215" t="s">
        <v>186</v>
      </c>
      <c r="J794" s="215" t="s">
        <v>546</v>
      </c>
      <c r="K794" s="163"/>
      <c r="L794" s="163"/>
      <c r="P794" s="188"/>
    </row>
    <row r="795" spans="1:17">
      <c r="A795" s="195">
        <v>1</v>
      </c>
      <c r="B795" s="195">
        <v>2</v>
      </c>
      <c r="C795" s="195">
        <v>3</v>
      </c>
      <c r="D795" s="195">
        <v>4</v>
      </c>
      <c r="E795" s="195">
        <v>5</v>
      </c>
      <c r="F795" s="195">
        <v>6</v>
      </c>
      <c r="G795" s="160"/>
      <c r="H795" s="160"/>
      <c r="I795" s="217"/>
      <c r="J795" s="217"/>
      <c r="P795" s="188"/>
    </row>
    <row r="796" spans="1:17">
      <c r="A796" s="260">
        <v>1</v>
      </c>
      <c r="B796" s="31"/>
      <c r="C796" s="260"/>
      <c r="D796" s="260"/>
      <c r="E796" s="258" t="e">
        <f>F796/D796</f>
        <v>#DIV/0!</v>
      </c>
      <c r="F796" s="258"/>
      <c r="I796" s="220"/>
      <c r="J796" s="220"/>
      <c r="P796" s="188"/>
    </row>
    <row r="797" spans="1:17" s="160" customFormat="1">
      <c r="A797" s="260">
        <v>2</v>
      </c>
      <c r="B797" s="31"/>
      <c r="C797" s="35"/>
      <c r="D797" s="35"/>
      <c r="E797" s="258" t="e">
        <f t="shared" ref="E797:E799" si="18">F797/D797</f>
        <v>#DIV/0!</v>
      </c>
      <c r="F797" s="258"/>
      <c r="G797" s="149"/>
      <c r="H797" s="149"/>
      <c r="I797" s="220"/>
      <c r="J797" s="220"/>
      <c r="K797" s="161"/>
      <c r="O797" s="283"/>
      <c r="P797" s="281"/>
      <c r="Q797" s="283"/>
    </row>
    <row r="798" spans="1:17">
      <c r="A798" s="260"/>
      <c r="B798" s="31"/>
      <c r="C798" s="35"/>
      <c r="D798" s="35"/>
      <c r="E798" s="258" t="e">
        <f t="shared" si="18"/>
        <v>#DIV/0!</v>
      </c>
      <c r="F798" s="258"/>
      <c r="I798" s="220"/>
      <c r="J798" s="220"/>
      <c r="P798" s="188"/>
    </row>
    <row r="799" spans="1:17">
      <c r="A799" s="260">
        <v>3</v>
      </c>
      <c r="B799" s="31"/>
      <c r="C799" s="260"/>
      <c r="D799" s="260"/>
      <c r="E799" s="258" t="e">
        <f t="shared" si="18"/>
        <v>#DIV/0!</v>
      </c>
      <c r="F799" s="258"/>
      <c r="I799" s="220"/>
      <c r="J799" s="220"/>
      <c r="P799" s="188"/>
    </row>
    <row r="800" spans="1:17">
      <c r="A800" s="226"/>
      <c r="B800" s="227" t="s">
        <v>73</v>
      </c>
      <c r="C800" s="226" t="s">
        <v>74</v>
      </c>
      <c r="D800" s="226" t="s">
        <v>74</v>
      </c>
      <c r="E800" s="226" t="s">
        <v>74</v>
      </c>
      <c r="F800" s="228">
        <f>F799+F797+F796+F798</f>
        <v>0</v>
      </c>
      <c r="I800" s="217">
        <f>SUM(I796:I799)</f>
        <v>0</v>
      </c>
      <c r="J800" s="217">
        <f>SUM(J796:J799)</f>
        <v>0</v>
      </c>
      <c r="P800" s="188"/>
    </row>
    <row r="801" spans="1:17">
      <c r="A801" s="38"/>
      <c r="B801" s="32"/>
      <c r="C801" s="38"/>
      <c r="D801" s="38"/>
      <c r="E801" s="38"/>
      <c r="F801" s="57"/>
      <c r="P801" s="188"/>
    </row>
    <row r="802" spans="1:17">
      <c r="A802" s="2004" t="s">
        <v>527</v>
      </c>
      <c r="B802" s="2004"/>
      <c r="C802" s="2004"/>
      <c r="D802" s="2004"/>
      <c r="E802" s="2004"/>
      <c r="F802" s="2004"/>
      <c r="G802" s="2004"/>
      <c r="H802" s="2004"/>
      <c r="I802" s="2004"/>
      <c r="J802" s="2004"/>
      <c r="P802" s="188"/>
    </row>
    <row r="803" spans="1:17">
      <c r="A803" s="2012"/>
      <c r="B803" s="2012"/>
      <c r="C803" s="2012"/>
      <c r="D803" s="2012"/>
      <c r="E803" s="2012"/>
      <c r="F803" s="2012"/>
      <c r="I803" s="1986" t="s">
        <v>545</v>
      </c>
      <c r="J803" s="1986"/>
      <c r="P803" s="188"/>
    </row>
    <row r="804" spans="1:17" ht="54">
      <c r="A804" s="260" t="s">
        <v>77</v>
      </c>
      <c r="B804" s="260" t="s">
        <v>67</v>
      </c>
      <c r="C804" s="260" t="s">
        <v>131</v>
      </c>
      <c r="D804" s="260" t="s">
        <v>80</v>
      </c>
      <c r="E804" s="260" t="s">
        <v>132</v>
      </c>
      <c r="F804" s="260" t="s">
        <v>33</v>
      </c>
      <c r="I804" s="215" t="s">
        <v>186</v>
      </c>
      <c r="J804" s="215" t="s">
        <v>546</v>
      </c>
      <c r="K804" s="163"/>
      <c r="L804" s="163"/>
      <c r="P804" s="188"/>
    </row>
    <row r="805" spans="1:17">
      <c r="A805" s="194">
        <v>1</v>
      </c>
      <c r="B805" s="194">
        <v>2</v>
      </c>
      <c r="C805" s="194">
        <v>3</v>
      </c>
      <c r="D805" s="194">
        <v>4</v>
      </c>
      <c r="E805" s="195">
        <v>5</v>
      </c>
      <c r="F805" s="195">
        <v>6</v>
      </c>
      <c r="G805" s="25"/>
      <c r="H805" s="25"/>
      <c r="I805" s="217"/>
      <c r="J805" s="217"/>
      <c r="P805" s="188"/>
    </row>
    <row r="806" spans="1:17">
      <c r="A806" s="260">
        <v>1</v>
      </c>
      <c r="B806" s="31"/>
      <c r="C806" s="260"/>
      <c r="D806" s="260"/>
      <c r="E806" s="258" t="e">
        <f>F806/D806</f>
        <v>#DIV/0!</v>
      </c>
      <c r="F806" s="258"/>
      <c r="I806" s="220"/>
      <c r="J806" s="220"/>
      <c r="P806" s="188"/>
    </row>
    <row r="807" spans="1:17" s="25" customFormat="1">
      <c r="A807" s="260">
        <v>2</v>
      </c>
      <c r="B807" s="31"/>
      <c r="C807" s="35"/>
      <c r="D807" s="35"/>
      <c r="E807" s="258" t="e">
        <f t="shared" ref="E807:E809" si="19">F807/D807</f>
        <v>#DIV/0!</v>
      </c>
      <c r="F807" s="258"/>
      <c r="G807" s="149"/>
      <c r="H807" s="149"/>
      <c r="I807" s="220"/>
      <c r="J807" s="220"/>
      <c r="K807" s="162"/>
      <c r="O807" s="287"/>
      <c r="P807" s="282"/>
      <c r="Q807" s="287"/>
    </row>
    <row r="808" spans="1:17">
      <c r="A808" s="260"/>
      <c r="B808" s="31"/>
      <c r="C808" s="35"/>
      <c r="D808" s="35"/>
      <c r="E808" s="258" t="e">
        <f t="shared" si="19"/>
        <v>#DIV/0!</v>
      </c>
      <c r="F808" s="258"/>
      <c r="I808" s="220"/>
      <c r="J808" s="220"/>
      <c r="P808" s="188"/>
    </row>
    <row r="809" spans="1:17">
      <c r="A809" s="260">
        <v>3</v>
      </c>
      <c r="B809" s="31"/>
      <c r="C809" s="260"/>
      <c r="D809" s="260"/>
      <c r="E809" s="258" t="e">
        <f t="shared" si="19"/>
        <v>#DIV/0!</v>
      </c>
      <c r="F809" s="258"/>
      <c r="I809" s="220"/>
      <c r="J809" s="220"/>
      <c r="P809" s="188"/>
    </row>
    <row r="810" spans="1:17">
      <c r="A810" s="226"/>
      <c r="B810" s="227" t="s">
        <v>73</v>
      </c>
      <c r="C810" s="226" t="s">
        <v>74</v>
      </c>
      <c r="D810" s="226" t="s">
        <v>74</v>
      </c>
      <c r="E810" s="226" t="s">
        <v>74</v>
      </c>
      <c r="F810" s="228">
        <f>F809+F807+F806+F808</f>
        <v>0</v>
      </c>
      <c r="I810" s="217">
        <f>SUM(I806:I809)</f>
        <v>0</v>
      </c>
      <c r="J810" s="217">
        <f>SUM(J806:J809)</f>
        <v>0</v>
      </c>
      <c r="P810" s="188"/>
    </row>
    <row r="811" spans="1:17">
      <c r="A811" s="38"/>
      <c r="B811" s="32"/>
      <c r="C811" s="38"/>
      <c r="D811" s="38"/>
      <c r="E811" s="38"/>
      <c r="F811" s="57"/>
      <c r="P811" s="188"/>
    </row>
    <row r="812" spans="1:17">
      <c r="A812" s="2004" t="s">
        <v>528</v>
      </c>
      <c r="B812" s="2004"/>
      <c r="C812" s="2004"/>
      <c r="D812" s="2004"/>
      <c r="E812" s="2004"/>
      <c r="F812" s="2004"/>
      <c r="G812" s="2004"/>
      <c r="H812" s="2004"/>
      <c r="I812" s="2004"/>
      <c r="J812" s="2004"/>
      <c r="P812" s="188"/>
    </row>
    <row r="813" spans="1:17">
      <c r="A813" s="2012"/>
      <c r="B813" s="2012"/>
      <c r="C813" s="2012"/>
      <c r="D813" s="2012"/>
      <c r="E813" s="2012"/>
      <c r="F813" s="2012"/>
      <c r="I813" s="1986" t="s">
        <v>545</v>
      </c>
      <c r="J813" s="1986"/>
      <c r="P813" s="188"/>
    </row>
    <row r="814" spans="1:17" ht="54">
      <c r="A814" s="260" t="s">
        <v>77</v>
      </c>
      <c r="B814" s="260" t="s">
        <v>67</v>
      </c>
      <c r="C814" s="260" t="s">
        <v>131</v>
      </c>
      <c r="D814" s="260" t="s">
        <v>80</v>
      </c>
      <c r="E814" s="260" t="s">
        <v>132</v>
      </c>
      <c r="F814" s="260" t="s">
        <v>33</v>
      </c>
      <c r="I814" s="215" t="s">
        <v>186</v>
      </c>
      <c r="J814" s="215" t="s">
        <v>546</v>
      </c>
      <c r="K814" s="163"/>
      <c r="L814" s="187"/>
      <c r="P814" s="188"/>
    </row>
    <row r="815" spans="1:17">
      <c r="A815" s="195">
        <v>1</v>
      </c>
      <c r="B815" s="195">
        <v>2</v>
      </c>
      <c r="C815" s="195">
        <v>3</v>
      </c>
      <c r="D815" s="195">
        <v>4</v>
      </c>
      <c r="E815" s="195">
        <v>5</v>
      </c>
      <c r="F815" s="195">
        <v>6</v>
      </c>
      <c r="G815" s="160"/>
      <c r="H815" s="160"/>
      <c r="I815" s="217"/>
      <c r="J815" s="217"/>
      <c r="P815" s="188"/>
    </row>
    <row r="816" spans="1:17">
      <c r="A816" s="260">
        <v>1</v>
      </c>
      <c r="B816" s="31"/>
      <c r="C816" s="260"/>
      <c r="D816" s="260"/>
      <c r="E816" s="258" t="e">
        <f>F816/D816</f>
        <v>#DIV/0!</v>
      </c>
      <c r="F816" s="258"/>
      <c r="I816" s="220"/>
      <c r="J816" s="220"/>
      <c r="P816" s="188"/>
    </row>
    <row r="817" spans="1:17" s="160" customFormat="1">
      <c r="A817" s="260">
        <v>2</v>
      </c>
      <c r="B817" s="31"/>
      <c r="C817" s="35"/>
      <c r="D817" s="35"/>
      <c r="E817" s="258" t="e">
        <f t="shared" ref="E817:E819" si="20">F817/D817</f>
        <v>#DIV/0!</v>
      </c>
      <c r="F817" s="258"/>
      <c r="G817" s="149"/>
      <c r="H817" s="149"/>
      <c r="I817" s="220"/>
      <c r="J817" s="220"/>
      <c r="K817" s="161"/>
      <c r="O817" s="283"/>
      <c r="P817" s="281"/>
      <c r="Q817" s="283"/>
    </row>
    <row r="818" spans="1:17">
      <c r="A818" s="260"/>
      <c r="B818" s="31"/>
      <c r="C818" s="35"/>
      <c r="D818" s="35"/>
      <c r="E818" s="258" t="e">
        <f t="shared" si="20"/>
        <v>#DIV/0!</v>
      </c>
      <c r="F818" s="258"/>
      <c r="I818" s="220"/>
      <c r="J818" s="220"/>
      <c r="P818" s="188"/>
    </row>
    <row r="819" spans="1:17">
      <c r="A819" s="260">
        <v>3</v>
      </c>
      <c r="B819" s="31"/>
      <c r="C819" s="260"/>
      <c r="D819" s="260"/>
      <c r="E819" s="258" t="e">
        <f t="shared" si="20"/>
        <v>#DIV/0!</v>
      </c>
      <c r="F819" s="258"/>
      <c r="I819" s="220"/>
      <c r="J819" s="220"/>
      <c r="P819" s="188"/>
    </row>
    <row r="820" spans="1:17">
      <c r="A820" s="226"/>
      <c r="B820" s="227" t="s">
        <v>73</v>
      </c>
      <c r="C820" s="226" t="s">
        <v>74</v>
      </c>
      <c r="D820" s="226" t="s">
        <v>74</v>
      </c>
      <c r="E820" s="226" t="s">
        <v>74</v>
      </c>
      <c r="F820" s="228">
        <f>F819+F817+F816+F818</f>
        <v>0</v>
      </c>
      <c r="I820" s="217">
        <f>SUM(I816:I819)</f>
        <v>0</v>
      </c>
      <c r="J820" s="217">
        <f>SUM(J816:J819)</f>
        <v>0</v>
      </c>
      <c r="P820" s="188"/>
    </row>
    <row r="821" spans="1:17">
      <c r="A821" s="38"/>
      <c r="B821" s="32"/>
      <c r="C821" s="38"/>
      <c r="D821" s="38"/>
      <c r="E821" s="38"/>
      <c r="F821" s="57"/>
      <c r="P821" s="188"/>
    </row>
    <row r="822" spans="1:17">
      <c r="A822" s="2004" t="s">
        <v>529</v>
      </c>
      <c r="B822" s="2004"/>
      <c r="C822" s="2004"/>
      <c r="D822" s="2004"/>
      <c r="E822" s="2004"/>
      <c r="F822" s="2004"/>
      <c r="G822" s="2004"/>
      <c r="H822" s="2004"/>
      <c r="I822" s="2004"/>
      <c r="J822" s="2004"/>
      <c r="P822" s="188"/>
    </row>
    <row r="823" spans="1:17">
      <c r="A823" s="2012"/>
      <c r="B823" s="2012"/>
      <c r="C823" s="2012"/>
      <c r="D823" s="2012"/>
      <c r="E823" s="2012"/>
      <c r="F823" s="2012"/>
      <c r="I823" s="1986" t="s">
        <v>545</v>
      </c>
      <c r="J823" s="1986"/>
      <c r="P823" s="188"/>
    </row>
    <row r="824" spans="1:17" ht="54">
      <c r="A824" s="260" t="s">
        <v>77</v>
      </c>
      <c r="B824" s="260" t="s">
        <v>67</v>
      </c>
      <c r="C824" s="260" t="s">
        <v>131</v>
      </c>
      <c r="D824" s="260" t="s">
        <v>80</v>
      </c>
      <c r="E824" s="260" t="s">
        <v>132</v>
      </c>
      <c r="F824" s="260" t="s">
        <v>33</v>
      </c>
      <c r="I824" s="215" t="s">
        <v>186</v>
      </c>
      <c r="J824" s="215" t="s">
        <v>546</v>
      </c>
      <c r="K824" s="163"/>
      <c r="L824" s="187"/>
      <c r="P824" s="188"/>
    </row>
    <row r="825" spans="1:17">
      <c r="A825" s="195">
        <v>1</v>
      </c>
      <c r="B825" s="195">
        <v>2</v>
      </c>
      <c r="C825" s="195">
        <v>3</v>
      </c>
      <c r="D825" s="195">
        <v>4</v>
      </c>
      <c r="E825" s="195">
        <v>5</v>
      </c>
      <c r="F825" s="195">
        <v>6</v>
      </c>
      <c r="G825" s="160"/>
      <c r="H825" s="160"/>
      <c r="I825" s="217"/>
      <c r="J825" s="217"/>
      <c r="P825" s="188"/>
    </row>
    <row r="826" spans="1:17">
      <c r="A826" s="260">
        <v>1</v>
      </c>
      <c r="B826" s="31" t="s">
        <v>543</v>
      </c>
      <c r="C826" s="260"/>
      <c r="D826" s="260"/>
      <c r="E826" s="258" t="e">
        <f>F826/D826</f>
        <v>#DIV/0!</v>
      </c>
      <c r="F826" s="258"/>
      <c r="I826" s="220"/>
      <c r="J826" s="220"/>
      <c r="P826" s="188"/>
    </row>
    <row r="827" spans="1:17" s="160" customFormat="1">
      <c r="A827" s="260">
        <v>2</v>
      </c>
      <c r="B827" s="31" t="s">
        <v>544</v>
      </c>
      <c r="C827" s="35"/>
      <c r="D827" s="35"/>
      <c r="E827" s="258" t="e">
        <f t="shared" ref="E827:E829" si="21">F827/D827</f>
        <v>#DIV/0!</v>
      </c>
      <c r="F827" s="258"/>
      <c r="G827" s="149"/>
      <c r="H827" s="149"/>
      <c r="I827" s="220"/>
      <c r="J827" s="220"/>
      <c r="K827" s="161"/>
      <c r="O827" s="283"/>
      <c r="P827" s="281"/>
      <c r="Q827" s="283"/>
    </row>
    <row r="828" spans="1:17">
      <c r="A828" s="260">
        <v>3</v>
      </c>
      <c r="B828" s="31"/>
      <c r="C828" s="260"/>
      <c r="D828" s="260"/>
      <c r="E828" s="258" t="e">
        <f t="shared" si="21"/>
        <v>#DIV/0!</v>
      </c>
      <c r="F828" s="258"/>
      <c r="I828" s="220"/>
      <c r="J828" s="220"/>
      <c r="P828" s="188"/>
      <c r="Q828" s="290"/>
    </row>
    <row r="829" spans="1:17">
      <c r="A829" s="260">
        <v>4</v>
      </c>
      <c r="B829" s="31"/>
      <c r="C829" s="260"/>
      <c r="D829" s="260"/>
      <c r="E829" s="258" t="e">
        <f t="shared" si="21"/>
        <v>#DIV/0!</v>
      </c>
      <c r="F829" s="258"/>
      <c r="I829" s="220"/>
      <c r="J829" s="220"/>
      <c r="P829" s="188"/>
      <c r="Q829" s="290"/>
    </row>
    <row r="830" spans="1:17">
      <c r="A830" s="226"/>
      <c r="B830" s="227" t="s">
        <v>73</v>
      </c>
      <c r="C830" s="226" t="s">
        <v>74</v>
      </c>
      <c r="D830" s="226" t="s">
        <v>74</v>
      </c>
      <c r="E830" s="226" t="s">
        <v>74</v>
      </c>
      <c r="F830" s="228">
        <f>F829+F827+F826+F828</f>
        <v>0</v>
      </c>
      <c r="I830" s="217">
        <f>SUM(I826:I829)</f>
        <v>0</v>
      </c>
      <c r="J830" s="217">
        <f>SUM(J826:J829)</f>
        <v>0</v>
      </c>
      <c r="K830" s="158"/>
      <c r="P830" s="188"/>
      <c r="Q830" s="290"/>
    </row>
    <row r="831" spans="1:17">
      <c r="A831" s="38"/>
      <c r="B831" s="32"/>
      <c r="C831" s="38"/>
      <c r="D831" s="38"/>
      <c r="E831" s="38"/>
      <c r="F831" s="57"/>
      <c r="P831" s="188"/>
      <c r="Q831" s="290"/>
    </row>
    <row r="832" spans="1:17">
      <c r="A832" s="2004" t="s">
        <v>522</v>
      </c>
      <c r="B832" s="2004"/>
      <c r="C832" s="2004"/>
      <c r="D832" s="2004"/>
      <c r="E832" s="2004"/>
      <c r="F832" s="2004"/>
      <c r="G832" s="2004"/>
      <c r="H832" s="2004"/>
      <c r="I832" s="2004"/>
      <c r="J832" s="2004"/>
      <c r="P832" s="188"/>
      <c r="Q832" s="290"/>
    </row>
    <row r="833" spans="1:17">
      <c r="A833" s="2012"/>
      <c r="B833" s="2012"/>
      <c r="C833" s="2012"/>
      <c r="D833" s="2012"/>
      <c r="E833" s="2012"/>
      <c r="F833" s="38"/>
      <c r="I833" s="1986" t="s">
        <v>545</v>
      </c>
      <c r="J833" s="1986"/>
      <c r="O833" s="188"/>
    </row>
    <row r="834" spans="1:17" ht="54">
      <c r="A834" s="260" t="s">
        <v>68</v>
      </c>
      <c r="B834" s="260" t="s">
        <v>67</v>
      </c>
      <c r="C834" s="260" t="s">
        <v>80</v>
      </c>
      <c r="D834" s="260" t="s">
        <v>128</v>
      </c>
      <c r="E834" s="260" t="s">
        <v>33</v>
      </c>
      <c r="I834" s="215" t="s">
        <v>186</v>
      </c>
      <c r="J834" s="215" t="s">
        <v>546</v>
      </c>
      <c r="K834" s="163"/>
      <c r="O834" s="188"/>
    </row>
    <row r="835" spans="1:17">
      <c r="A835" s="195">
        <v>1</v>
      </c>
      <c r="B835" s="195">
        <v>2</v>
      </c>
      <c r="C835" s="195">
        <v>3</v>
      </c>
      <c r="D835" s="195">
        <v>4</v>
      </c>
      <c r="E835" s="195">
        <v>5</v>
      </c>
      <c r="F835" s="160"/>
      <c r="G835" s="160"/>
      <c r="H835" s="160"/>
      <c r="I835" s="217"/>
      <c r="J835" s="217"/>
      <c r="O835" s="188"/>
    </row>
    <row r="836" spans="1:17">
      <c r="A836" s="260">
        <v>1</v>
      </c>
      <c r="B836" s="31" t="s">
        <v>137</v>
      </c>
      <c r="C836" s="260"/>
      <c r="D836" s="258" t="e">
        <f>E836/C836</f>
        <v>#DIV/0!</v>
      </c>
      <c r="E836" s="258"/>
      <c r="I836" s="220"/>
      <c r="J836" s="220"/>
      <c r="O836" s="188"/>
    </row>
    <row r="837" spans="1:17" s="160" customFormat="1">
      <c r="A837" s="260">
        <v>2</v>
      </c>
      <c r="B837" s="31" t="s">
        <v>136</v>
      </c>
      <c r="C837" s="260"/>
      <c r="D837" s="258" t="e">
        <f>E837/C837</f>
        <v>#DIV/0!</v>
      </c>
      <c r="E837" s="258"/>
      <c r="F837" s="149"/>
      <c r="G837" s="149"/>
      <c r="H837" s="149"/>
      <c r="I837" s="220"/>
      <c r="J837" s="220"/>
      <c r="K837" s="161"/>
      <c r="O837" s="281"/>
      <c r="P837" s="283"/>
      <c r="Q837" s="283"/>
    </row>
    <row r="838" spans="1:17">
      <c r="A838" s="260">
        <v>3</v>
      </c>
      <c r="B838" s="31" t="s">
        <v>138</v>
      </c>
      <c r="C838" s="260"/>
      <c r="D838" s="258" t="e">
        <f>E838/C838</f>
        <v>#DIV/0!</v>
      </c>
      <c r="E838" s="258"/>
      <c r="I838" s="220"/>
      <c r="J838" s="220"/>
      <c r="O838" s="188"/>
    </row>
    <row r="839" spans="1:17">
      <c r="A839" s="260">
        <v>4</v>
      </c>
      <c r="B839" s="31" t="s">
        <v>139</v>
      </c>
      <c r="C839" s="260"/>
      <c r="D839" s="258" t="e">
        <f>E839/C839</f>
        <v>#DIV/0!</v>
      </c>
      <c r="E839" s="258"/>
      <c r="I839" s="220"/>
      <c r="J839" s="220"/>
      <c r="O839" s="188"/>
    </row>
    <row r="840" spans="1:17">
      <c r="A840" s="226"/>
      <c r="B840" s="227" t="s">
        <v>73</v>
      </c>
      <c r="C840" s="226"/>
      <c r="D840" s="226" t="s">
        <v>74</v>
      </c>
      <c r="E840" s="228">
        <f>E839+E838+E837+E836</f>
        <v>0</v>
      </c>
      <c r="I840" s="217">
        <f>SUM(I836:I839)</f>
        <v>0</v>
      </c>
      <c r="J840" s="217">
        <f>SUM(J836:J839)</f>
        <v>0</v>
      </c>
      <c r="O840" s="188"/>
    </row>
    <row r="841" spans="1:17">
      <c r="A841" s="56"/>
      <c r="B841" s="32"/>
      <c r="C841" s="38"/>
      <c r="D841" s="38"/>
      <c r="E841" s="38"/>
      <c r="F841" s="57"/>
      <c r="O841" s="188"/>
    </row>
    <row r="842" spans="1:17">
      <c r="A842" s="2004" t="s">
        <v>531</v>
      </c>
      <c r="B842" s="2004"/>
      <c r="C842" s="2004"/>
      <c r="D842" s="2004"/>
      <c r="E842" s="2004"/>
      <c r="F842" s="2004"/>
      <c r="G842" s="2004"/>
      <c r="H842" s="2004"/>
      <c r="I842" s="2004"/>
      <c r="J842" s="2004"/>
      <c r="O842" s="188"/>
    </row>
    <row r="843" spans="1:17">
      <c r="A843" s="51"/>
      <c r="B843" s="32"/>
      <c r="C843" s="38"/>
      <c r="D843" s="38"/>
      <c r="E843" s="38"/>
      <c r="F843" s="38"/>
      <c r="P843" s="188"/>
    </row>
    <row r="844" spans="1:17">
      <c r="A844" s="51"/>
      <c r="B844" s="32"/>
      <c r="C844" s="38"/>
      <c r="D844" s="38"/>
      <c r="E844" s="38"/>
      <c r="F844" s="38"/>
      <c r="I844" s="1986" t="s">
        <v>545</v>
      </c>
      <c r="J844" s="1986"/>
      <c r="K844" s="210"/>
    </row>
    <row r="845" spans="1:17" ht="54">
      <c r="A845" s="260" t="s">
        <v>77</v>
      </c>
      <c r="B845" s="260" t="s">
        <v>67</v>
      </c>
      <c r="C845" s="260" t="s">
        <v>127</v>
      </c>
      <c r="D845" s="260" t="s">
        <v>490</v>
      </c>
      <c r="F845" s="38"/>
      <c r="I845" s="215" t="s">
        <v>186</v>
      </c>
      <c r="J845" s="215" t="s">
        <v>546</v>
      </c>
      <c r="P845" s="188"/>
    </row>
    <row r="846" spans="1:17">
      <c r="A846" s="195">
        <v>1</v>
      </c>
      <c r="B846" s="195">
        <v>2</v>
      </c>
      <c r="C846" s="195">
        <v>3</v>
      </c>
      <c r="D846" s="195">
        <v>4</v>
      </c>
      <c r="E846" s="160"/>
      <c r="F846" s="14"/>
      <c r="G846" s="160"/>
      <c r="H846" s="160"/>
      <c r="I846" s="217"/>
      <c r="J846" s="217"/>
      <c r="P846" s="188"/>
    </row>
    <row r="847" spans="1:17">
      <c r="A847" s="260"/>
      <c r="B847" s="36"/>
      <c r="C847" s="34"/>
      <c r="D847" s="258"/>
      <c r="F847" s="38"/>
      <c r="I847" s="220"/>
      <c r="J847" s="220"/>
      <c r="P847" s="188"/>
    </row>
    <row r="848" spans="1:17" s="160" customFormat="1">
      <c r="A848" s="260"/>
      <c r="B848" s="36"/>
      <c r="C848" s="34"/>
      <c r="D848" s="258"/>
      <c r="E848" s="149"/>
      <c r="F848" s="57"/>
      <c r="G848" s="149"/>
      <c r="H848" s="149"/>
      <c r="I848" s="220"/>
      <c r="J848" s="220"/>
      <c r="K848" s="161"/>
      <c r="O848" s="283"/>
      <c r="P848" s="281"/>
      <c r="Q848" s="283"/>
    </row>
    <row r="849" spans="1:17">
      <c r="A849" s="260"/>
      <c r="B849" s="36"/>
      <c r="C849" s="34"/>
      <c r="D849" s="258"/>
      <c r="F849" s="38"/>
      <c r="I849" s="220"/>
      <c r="J849" s="220"/>
      <c r="P849" s="188"/>
      <c r="Q849" s="290"/>
    </row>
    <row r="850" spans="1:17">
      <c r="A850" s="260"/>
      <c r="B850" s="36"/>
      <c r="C850" s="34"/>
      <c r="D850" s="258"/>
      <c r="F850" s="38"/>
      <c r="I850" s="220"/>
      <c r="J850" s="220"/>
      <c r="P850" s="188"/>
      <c r="Q850" s="290"/>
    </row>
    <row r="851" spans="1:17">
      <c r="A851" s="226"/>
      <c r="B851" s="227" t="s">
        <v>73</v>
      </c>
      <c r="C851" s="226" t="s">
        <v>74</v>
      </c>
      <c r="D851" s="228">
        <f>SUM(D847:D850)</f>
        <v>0</v>
      </c>
      <c r="F851" s="38"/>
      <c r="I851" s="217">
        <f>SUM(I847:I850)</f>
        <v>0</v>
      </c>
      <c r="J851" s="217">
        <f>SUM(J847:J850)</f>
        <v>0</v>
      </c>
      <c r="P851" s="188"/>
      <c r="Q851" s="290"/>
    </row>
    <row r="852" spans="1:17">
      <c r="A852" s="56"/>
      <c r="B852" s="32"/>
      <c r="C852" s="38"/>
      <c r="D852" s="38"/>
      <c r="E852" s="38"/>
      <c r="F852" s="57"/>
      <c r="P852" s="188"/>
      <c r="Q852" s="290"/>
    </row>
    <row r="853" spans="1:17">
      <c r="A853" s="2014" t="s">
        <v>611</v>
      </c>
      <c r="B853" s="2014"/>
      <c r="C853" s="2014"/>
      <c r="D853" s="2014"/>
      <c r="E853" s="2014"/>
      <c r="F853" s="2014"/>
      <c r="G853" s="2014"/>
      <c r="H853" s="2014"/>
      <c r="I853" s="2014"/>
      <c r="J853" s="2014"/>
      <c r="P853" s="188"/>
    </row>
    <row r="854" spans="1:17">
      <c r="A854" s="56"/>
      <c r="B854" s="32"/>
      <c r="C854" s="38"/>
      <c r="D854" s="38"/>
      <c r="E854" s="38"/>
      <c r="F854" s="57"/>
      <c r="P854" s="188"/>
    </row>
    <row r="855" spans="1:17">
      <c r="A855" s="2016" t="s">
        <v>491</v>
      </c>
      <c r="B855" s="2016"/>
      <c r="C855" s="2016"/>
      <c r="D855" s="2016"/>
      <c r="E855" s="2016"/>
      <c r="F855" s="2016"/>
      <c r="G855" s="2016"/>
      <c r="H855" s="2016"/>
      <c r="I855" s="2016"/>
      <c r="J855" s="2016"/>
      <c r="K855" s="205"/>
    </row>
    <row r="856" spans="1:17">
      <c r="A856" s="76"/>
      <c r="B856" s="76"/>
      <c r="C856" s="76"/>
      <c r="D856" s="76"/>
      <c r="E856" s="76"/>
      <c r="F856" s="38"/>
      <c r="I856" s="1986" t="s">
        <v>545</v>
      </c>
      <c r="J856" s="1986"/>
      <c r="P856" s="188"/>
    </row>
    <row r="857" spans="1:17" ht="54">
      <c r="A857" s="260" t="s">
        <v>77</v>
      </c>
      <c r="B857" s="260" t="s">
        <v>67</v>
      </c>
      <c r="C857" s="260" t="s">
        <v>127</v>
      </c>
      <c r="D857" s="260" t="s">
        <v>490</v>
      </c>
      <c r="E857" s="150"/>
      <c r="F857" s="58"/>
      <c r="G857" s="20"/>
      <c r="H857" s="58"/>
      <c r="I857" s="215" t="s">
        <v>186</v>
      </c>
      <c r="J857" s="215" t="s">
        <v>546</v>
      </c>
      <c r="K857" s="210"/>
      <c r="P857" s="188"/>
    </row>
    <row r="858" spans="1:17">
      <c r="A858" s="195">
        <v>1</v>
      </c>
      <c r="B858" s="195">
        <v>2</v>
      </c>
      <c r="C858" s="195">
        <v>3</v>
      </c>
      <c r="D858" s="195">
        <v>4</v>
      </c>
      <c r="E858" s="161"/>
      <c r="F858" s="189"/>
      <c r="G858" s="190"/>
      <c r="H858" s="191"/>
      <c r="I858" s="223"/>
      <c r="J858" s="223"/>
      <c r="P858" s="188"/>
    </row>
    <row r="859" spans="1:17" s="150" customFormat="1">
      <c r="A859" s="260">
        <v>1</v>
      </c>
      <c r="B859" s="31"/>
      <c r="C859" s="34"/>
      <c r="D859" s="258"/>
      <c r="F859" s="58"/>
      <c r="G859" s="20"/>
      <c r="H859" s="42"/>
      <c r="I859" s="224"/>
      <c r="J859" s="224"/>
      <c r="O859" s="203"/>
      <c r="P859" s="170"/>
      <c r="Q859" s="203"/>
    </row>
    <row r="860" spans="1:17" s="161" customFormat="1">
      <c r="A860" s="226"/>
      <c r="B860" s="227" t="s">
        <v>73</v>
      </c>
      <c r="C860" s="226" t="s">
        <v>74</v>
      </c>
      <c r="D860" s="228">
        <f>SUM(D859:D859)</f>
        <v>0</v>
      </c>
      <c r="E860" s="150"/>
      <c r="F860" s="58"/>
      <c r="G860" s="20"/>
      <c r="H860" s="42"/>
      <c r="I860" s="217">
        <f>SUM(I859)</f>
        <v>0</v>
      </c>
      <c r="J860" s="217">
        <f>SUM(J859)</f>
        <v>0</v>
      </c>
      <c r="O860" s="288"/>
      <c r="P860" s="293"/>
      <c r="Q860" s="288"/>
    </row>
    <row r="861" spans="1:17" s="150" customFormat="1">
      <c r="A861" s="58"/>
      <c r="B861" s="58"/>
      <c r="C861" s="58"/>
      <c r="D861" s="58"/>
      <c r="E861" s="58"/>
      <c r="F861" s="58"/>
      <c r="G861" s="20"/>
      <c r="H861" s="42"/>
      <c r="I861" s="20"/>
      <c r="J861" s="20"/>
      <c r="O861" s="203"/>
      <c r="P861" s="170"/>
      <c r="Q861" s="294"/>
    </row>
    <row r="862" spans="1:17" s="150" customFormat="1">
      <c r="A862" s="2004" t="s">
        <v>525</v>
      </c>
      <c r="B862" s="2004"/>
      <c r="C862" s="2004"/>
      <c r="D862" s="2004"/>
      <c r="E862" s="2004"/>
      <c r="F862" s="2004"/>
      <c r="G862" s="2004"/>
      <c r="H862" s="2004"/>
      <c r="I862" s="2004"/>
      <c r="J862" s="2004"/>
      <c r="O862" s="203"/>
      <c r="P862" s="170"/>
      <c r="Q862" s="203"/>
    </row>
    <row r="863" spans="1:17" s="150" customFormat="1">
      <c r="A863" s="2012"/>
      <c r="B863" s="2012"/>
      <c r="C863" s="2012"/>
      <c r="D863" s="2012"/>
      <c r="E863" s="2012"/>
      <c r="F863" s="2012"/>
      <c r="G863" s="149"/>
      <c r="H863" s="149"/>
      <c r="I863" s="1986" t="s">
        <v>545</v>
      </c>
      <c r="J863" s="1986"/>
      <c r="O863" s="203"/>
      <c r="P863" s="170"/>
      <c r="Q863" s="203"/>
    </row>
    <row r="864" spans="1:17" s="150" customFormat="1" ht="54">
      <c r="A864" s="260" t="s">
        <v>77</v>
      </c>
      <c r="B864" s="260" t="s">
        <v>67</v>
      </c>
      <c r="C864" s="260" t="s">
        <v>131</v>
      </c>
      <c r="D864" s="260" t="s">
        <v>80</v>
      </c>
      <c r="E864" s="260" t="s">
        <v>132</v>
      </c>
      <c r="F864" s="260" t="s">
        <v>33</v>
      </c>
      <c r="H864" s="149"/>
      <c r="I864" s="215" t="s">
        <v>186</v>
      </c>
      <c r="J864" s="215" t="s">
        <v>546</v>
      </c>
      <c r="M864" s="158"/>
      <c r="O864" s="203"/>
      <c r="P864" s="170"/>
      <c r="Q864" s="203"/>
    </row>
    <row r="865" spans="1:17" s="150" customFormat="1">
      <c r="A865" s="195">
        <v>1</v>
      </c>
      <c r="B865" s="195">
        <v>2</v>
      </c>
      <c r="C865" s="195">
        <v>3</v>
      </c>
      <c r="D865" s="195">
        <v>4</v>
      </c>
      <c r="E865" s="195">
        <v>5</v>
      </c>
      <c r="F865" s="195">
        <v>6</v>
      </c>
      <c r="G865" s="161"/>
      <c r="H865" s="160"/>
      <c r="I865" s="212"/>
      <c r="J865" s="212"/>
      <c r="O865" s="203"/>
      <c r="P865" s="170"/>
      <c r="Q865" s="203"/>
    </row>
    <row r="866" spans="1:17" s="150" customFormat="1">
      <c r="A866" s="260">
        <v>1</v>
      </c>
      <c r="B866" s="31" t="s">
        <v>548</v>
      </c>
      <c r="C866" s="260"/>
      <c r="D866" s="260"/>
      <c r="E866" s="258" t="e">
        <f>F866/D866</f>
        <v>#DIV/0!</v>
      </c>
      <c r="F866" s="258"/>
      <c r="H866" s="149"/>
      <c r="I866" s="224"/>
      <c r="J866" s="224"/>
      <c r="O866" s="203"/>
      <c r="P866" s="170"/>
      <c r="Q866" s="203"/>
    </row>
    <row r="867" spans="1:17" s="161" customFormat="1">
      <c r="A867" s="226"/>
      <c r="B867" s="227" t="s">
        <v>73</v>
      </c>
      <c r="C867" s="226" t="s">
        <v>74</v>
      </c>
      <c r="D867" s="226" t="s">
        <v>74</v>
      </c>
      <c r="E867" s="226" t="s">
        <v>74</v>
      </c>
      <c r="F867" s="228">
        <f>F866</f>
        <v>0</v>
      </c>
      <c r="G867" s="149"/>
      <c r="H867" s="149"/>
      <c r="I867" s="217">
        <f>SUM(I866)</f>
        <v>0</v>
      </c>
      <c r="J867" s="217">
        <f>SUM(J866)</f>
        <v>0</v>
      </c>
      <c r="O867" s="288"/>
      <c r="P867" s="293"/>
      <c r="Q867" s="288"/>
    </row>
    <row r="868" spans="1:17" s="150" customFormat="1">
      <c r="A868" s="56"/>
      <c r="B868" s="32"/>
      <c r="C868" s="38"/>
      <c r="D868" s="38"/>
      <c r="E868" s="38"/>
      <c r="F868" s="57"/>
      <c r="G868" s="149"/>
      <c r="H868" s="149"/>
      <c r="I868" s="149"/>
      <c r="J868" s="149"/>
      <c r="O868" s="203"/>
      <c r="P868" s="170"/>
      <c r="Q868" s="203"/>
    </row>
    <row r="869" spans="1:17">
      <c r="A869" s="56"/>
      <c r="B869" s="69" t="s">
        <v>153</v>
      </c>
      <c r="C869" s="257">
        <f>C870+C871+C872</f>
        <v>0</v>
      </c>
      <c r="D869" s="289"/>
      <c r="P869" s="188"/>
    </row>
    <row r="870" spans="1:17">
      <c r="A870" s="56"/>
      <c r="B870" s="70" t="s">
        <v>11</v>
      </c>
      <c r="C870" s="257">
        <f>F867+D860+D851+E840+F830+F820+F810+F800+F790+F780+E770+D760+D749+E738+F728+F717+F709+F694+D685+D676+E667+E655+E646+C634+C623+C612+C601+C588+E575+E560+E549+D538+E522+F513+F506+F488+E474+J466-C871-C872</f>
        <v>0</v>
      </c>
      <c r="D870" s="290"/>
      <c r="P870" s="188"/>
    </row>
    <row r="871" spans="1:17">
      <c r="A871" s="38"/>
      <c r="B871" s="32" t="s">
        <v>65</v>
      </c>
      <c r="C871" s="257">
        <f>I867+I860+I851+I840+I830+I820+I810+I790+I800+I780+I770+I760+I749+I738+I728+I717+I709+I694+I685+I676+I667+I655+I646+I634+I623+I612+I601+I588+I575+I560+I549+I538+I522+I513+I506+I488+I474</f>
        <v>0</v>
      </c>
      <c r="D871" s="290"/>
      <c r="L871" s="59"/>
      <c r="M871" s="32"/>
      <c r="N871" s="157"/>
      <c r="P871" s="188"/>
    </row>
    <row r="872" spans="1:17">
      <c r="A872" s="38"/>
      <c r="B872" s="32" t="s">
        <v>165</v>
      </c>
      <c r="C872" s="257">
        <f>J867+J860+J851+J840+J830+J820+J810+J800+J790+J780+J770+J760+J749+J738+J728+J717+J709+J694+J685+J676+J667+J655+J646+J634+J623+J612+J601+J588+J575+J560+J549+J538+J522+J513+J506+J488+J474</f>
        <v>0</v>
      </c>
      <c r="D872" s="290"/>
    </row>
    <row r="873" spans="1:17">
      <c r="A873" s="38"/>
      <c r="B873" s="32"/>
      <c r="C873" s="38"/>
      <c r="D873" s="38"/>
      <c r="E873" s="38"/>
      <c r="F873" s="38"/>
    </row>
    <row r="874" spans="1:17">
      <c r="A874" s="38"/>
      <c r="B874" s="268" t="s">
        <v>626</v>
      </c>
      <c r="C874" s="296">
        <f>F867+D860+D851+E840+F830+F820+F810+F800+F790+F780+E770+D760+D749+E738+F728+F717+F709+F694+D685+D676+E667</f>
        <v>0</v>
      </c>
      <c r="D874" s="38"/>
      <c r="E874" s="38"/>
      <c r="F874" s="38"/>
    </row>
    <row r="875" spans="1:17" ht="45.6">
      <c r="A875" s="38"/>
      <c r="B875" s="295" t="s">
        <v>627</v>
      </c>
      <c r="C875" s="297"/>
      <c r="D875" s="38"/>
      <c r="E875" s="38"/>
      <c r="F875" s="38"/>
    </row>
    <row r="876" spans="1:17" ht="45.6">
      <c r="A876" s="38"/>
      <c r="B876" s="268" t="s">
        <v>628</v>
      </c>
      <c r="C876" s="296">
        <f>C874-C875</f>
        <v>0</v>
      </c>
      <c r="D876" s="38"/>
      <c r="E876" s="38"/>
      <c r="F876" s="38"/>
    </row>
    <row r="877" spans="1:17">
      <c r="A877" s="38"/>
      <c r="B877" s="32"/>
      <c r="C877" s="38"/>
      <c r="D877" s="38"/>
      <c r="E877" s="38"/>
      <c r="F877" s="38"/>
    </row>
    <row r="878" spans="1:17">
      <c r="A878" s="38"/>
      <c r="B878" s="32"/>
      <c r="C878" s="38"/>
      <c r="D878" s="38"/>
      <c r="E878" s="38"/>
      <c r="F878" s="38"/>
    </row>
    <row r="879" spans="1:17">
      <c r="A879" s="38"/>
      <c r="B879" s="32"/>
      <c r="C879" s="38"/>
      <c r="D879" s="38"/>
      <c r="E879" s="38"/>
      <c r="F879" s="38"/>
    </row>
    <row r="880" spans="1:17">
      <c r="A880" s="38"/>
      <c r="B880" s="32"/>
      <c r="C880" s="38"/>
      <c r="D880" s="38"/>
      <c r="E880" s="38"/>
      <c r="F880" s="38"/>
    </row>
    <row r="881" spans="1:17">
      <c r="A881" s="1927" t="s">
        <v>40</v>
      </c>
      <c r="B881" s="1927"/>
      <c r="C881" s="60"/>
      <c r="D881" s="2044" t="str">
        <f>'СВЕДЕНИЯ ЦС'!D67:G67</f>
        <v>Коппель С.А.</v>
      </c>
      <c r="E881" s="2044"/>
      <c r="F881" s="38"/>
      <c r="G881" s="38"/>
      <c r="H881" s="38"/>
      <c r="I881" s="38"/>
      <c r="J881" s="38"/>
    </row>
    <row r="882" spans="1:17">
      <c r="A882" s="38"/>
      <c r="B882" s="61"/>
      <c r="C882" s="254" t="s">
        <v>41</v>
      </c>
      <c r="D882" s="2045" t="s">
        <v>12</v>
      </c>
      <c r="E882" s="2045"/>
      <c r="F882" s="38"/>
      <c r="G882" s="38"/>
      <c r="H882" s="38"/>
      <c r="I882" s="38"/>
      <c r="J882" s="38"/>
    </row>
    <row r="883" spans="1:17" s="38" customFormat="1">
      <c r="A883" s="1929"/>
      <c r="B883" s="1929"/>
      <c r="C883" s="62"/>
      <c r="D883" s="255"/>
      <c r="E883" s="63"/>
      <c r="L883" s="193"/>
      <c r="O883" s="41"/>
      <c r="P883" s="41"/>
      <c r="Q883" s="41"/>
    </row>
    <row r="884" spans="1:17" s="38" customFormat="1">
      <c r="A884" s="1929"/>
      <c r="B884" s="1929"/>
      <c r="C884" s="62"/>
      <c r="D884" s="1950"/>
      <c r="E884" s="1950"/>
      <c r="L884" s="193"/>
      <c r="O884" s="41"/>
      <c r="P884" s="41"/>
      <c r="Q884" s="41"/>
    </row>
    <row r="885" spans="1:17" s="38" customFormat="1">
      <c r="A885" s="41"/>
      <c r="B885" s="64"/>
      <c r="C885" s="26"/>
      <c r="D885" s="1950"/>
      <c r="E885" s="1950"/>
      <c r="L885" s="193"/>
      <c r="O885" s="41"/>
      <c r="P885" s="41"/>
      <c r="Q885" s="41"/>
    </row>
    <row r="886" spans="1:17" s="38" customFormat="1">
      <c r="B886" s="61"/>
      <c r="C886" s="65"/>
      <c r="D886" s="66"/>
      <c r="E886" s="67"/>
      <c r="L886" s="193"/>
      <c r="O886" s="41"/>
      <c r="P886" s="41"/>
      <c r="Q886" s="41"/>
    </row>
    <row r="887" spans="1:17" s="38" customFormat="1">
      <c r="A887" s="1927" t="s">
        <v>42</v>
      </c>
      <c r="B887" s="1927"/>
      <c r="C887" s="68"/>
      <c r="D887" s="2044" t="str">
        <f>'СВЕДЕНИЯ ЦС'!D73:G73</f>
        <v>Кондакова Е.В.</v>
      </c>
      <c r="E887" s="2044"/>
      <c r="L887" s="193"/>
      <c r="O887" s="41"/>
      <c r="P887" s="41"/>
      <c r="Q887" s="41"/>
    </row>
    <row r="888" spans="1:17" s="38" customFormat="1">
      <c r="B888" s="61"/>
      <c r="C888" s="254" t="s">
        <v>41</v>
      </c>
      <c r="D888" s="2019" t="s">
        <v>12</v>
      </c>
      <c r="E888" s="2019"/>
      <c r="L888" s="193"/>
      <c r="O888" s="41"/>
      <c r="P888" s="41"/>
      <c r="Q888" s="41"/>
    </row>
    <row r="889" spans="1:17">
      <c r="A889" s="1987" t="str">
        <f>'130РПл'!A1:J1</f>
        <v>Муниципальное бюджетное общеобразовательное учреждение "Кингисеппская средняя общеобразовательная школа № 4"</v>
      </c>
      <c r="B889" s="1987"/>
      <c r="C889" s="1987"/>
      <c r="D889" s="1987"/>
      <c r="E889" s="1987"/>
      <c r="F889" s="1987"/>
      <c r="G889" s="1987"/>
      <c r="H889" s="1987"/>
      <c r="I889" s="1987"/>
      <c r="J889" s="1987"/>
      <c r="K889" s="198"/>
    </row>
    <row r="891" spans="1:17">
      <c r="A891" s="1959" t="s">
        <v>130</v>
      </c>
      <c r="B891" s="1959"/>
      <c r="C891" s="1959"/>
      <c r="D891" s="1959"/>
      <c r="E891" s="1959"/>
      <c r="F891" s="1959"/>
      <c r="G891" s="1959"/>
      <c r="H891" s="1959"/>
      <c r="I891" s="1959"/>
      <c r="J891" s="1959"/>
      <c r="K891" s="199"/>
    </row>
    <row r="893" spans="1:17">
      <c r="A893" s="193"/>
      <c r="B893" s="193"/>
      <c r="C893" s="193"/>
      <c r="D893" s="193"/>
      <c r="E893" s="193"/>
      <c r="F893" s="193"/>
      <c r="G893" s="151" t="s">
        <v>161</v>
      </c>
      <c r="H893" s="16"/>
      <c r="I893" s="152"/>
      <c r="J893" s="16"/>
      <c r="K893" s="200"/>
    </row>
    <row r="894" spans="1:17">
      <c r="B894" s="38"/>
    </row>
    <row r="895" spans="1:17" ht="23.25" customHeight="1">
      <c r="A895" s="1988" t="s">
        <v>148</v>
      </c>
      <c r="B895" s="1988"/>
      <c r="C895" s="1989" t="s">
        <v>549</v>
      </c>
      <c r="D895" s="1990"/>
      <c r="E895" s="1990"/>
      <c r="F895" s="1990"/>
      <c r="G895" s="1990"/>
      <c r="H895" s="1990"/>
      <c r="I895" s="1990"/>
      <c r="J895" s="1991"/>
      <c r="K895" s="154"/>
    </row>
    <row r="896" spans="1:17">
      <c r="A896" s="41"/>
      <c r="B896" s="41"/>
      <c r="C896" s="148"/>
      <c r="D896" s="148"/>
      <c r="E896" s="148"/>
      <c r="F896" s="148"/>
      <c r="G896" s="148"/>
      <c r="H896" s="148"/>
      <c r="I896" s="148"/>
      <c r="J896" s="148"/>
      <c r="K896" s="154"/>
    </row>
    <row r="898" spans="1:17" ht="55.5" customHeight="1">
      <c r="A898" s="1992" t="s">
        <v>1058</v>
      </c>
      <c r="B898" s="1992"/>
      <c r="C898" s="1992"/>
      <c r="D898" s="1992"/>
      <c r="E898" s="1992"/>
      <c r="F898" s="1992"/>
      <c r="G898" s="1992"/>
      <c r="H898" s="1992"/>
      <c r="I898" s="1992"/>
      <c r="J898" s="1992"/>
    </row>
    <row r="899" spans="1:17">
      <c r="A899" s="263"/>
      <c r="B899" s="263"/>
      <c r="C899" s="263"/>
      <c r="D899" s="263"/>
      <c r="E899" s="263"/>
      <c r="F899" s="263"/>
      <c r="G899" s="263"/>
      <c r="H899" s="263"/>
      <c r="I899" s="263"/>
      <c r="J899" s="263"/>
    </row>
    <row r="900" spans="1:17">
      <c r="A900" s="1993" t="s">
        <v>622</v>
      </c>
      <c r="B900" s="1993"/>
      <c r="C900" s="1993"/>
      <c r="D900" s="1993"/>
      <c r="E900" s="1993"/>
      <c r="F900" s="1993"/>
      <c r="G900" s="1993"/>
      <c r="H900" s="1993"/>
      <c r="I900" s="1993"/>
      <c r="J900" s="1993"/>
      <c r="K900" s="205"/>
    </row>
    <row r="901" spans="1:17">
      <c r="A901" s="269"/>
      <c r="B901" s="269"/>
      <c r="C901" s="269"/>
      <c r="D901" s="269"/>
      <c r="E901" s="269"/>
      <c r="F901" s="269"/>
      <c r="G901" s="269"/>
      <c r="H901" s="269"/>
      <c r="I901" s="269"/>
      <c r="J901" s="269"/>
      <c r="K901" s="263"/>
    </row>
    <row r="902" spans="1:17">
      <c r="A902" s="1995" t="s">
        <v>493</v>
      </c>
      <c r="B902" s="1995"/>
      <c r="C902" s="1995"/>
      <c r="D902" s="1995"/>
      <c r="E902" s="1995"/>
      <c r="F902" s="1995"/>
      <c r="G902" s="1995"/>
      <c r="H902" s="1995"/>
      <c r="I902" s="1995"/>
      <c r="J902" s="1995"/>
      <c r="K902" s="207"/>
    </row>
    <row r="903" spans="1:17">
      <c r="B903" s="193"/>
      <c r="C903" s="193"/>
      <c r="D903" s="193"/>
      <c r="E903" s="193"/>
      <c r="F903" s="193"/>
      <c r="G903" s="193"/>
      <c r="H903" s="193"/>
      <c r="I903" s="193"/>
      <c r="J903" s="193"/>
      <c r="K903" s="269"/>
    </row>
    <row r="904" spans="1:17">
      <c r="B904" s="32"/>
      <c r="C904" s="32"/>
      <c r="D904" s="41"/>
      <c r="E904" s="41"/>
      <c r="F904" s="41"/>
      <c r="G904" s="41"/>
      <c r="H904" s="41"/>
      <c r="I904" s="41"/>
      <c r="J904" s="41"/>
      <c r="K904" s="201"/>
    </row>
    <row r="905" spans="1:17">
      <c r="A905" s="1996" t="s">
        <v>77</v>
      </c>
      <c r="B905" s="1996" t="s">
        <v>75</v>
      </c>
      <c r="C905" s="1996" t="s">
        <v>76</v>
      </c>
      <c r="D905" s="1997" t="s">
        <v>69</v>
      </c>
      <c r="E905" s="1998"/>
      <c r="F905" s="1998"/>
      <c r="G905" s="1999"/>
      <c r="H905" s="2000" t="s">
        <v>70</v>
      </c>
      <c r="I905" s="2000" t="s">
        <v>78</v>
      </c>
      <c r="J905" s="2003" t="s">
        <v>541</v>
      </c>
      <c r="K905" s="39"/>
    </row>
    <row r="906" spans="1:17">
      <c r="A906" s="1980"/>
      <c r="B906" s="1980"/>
      <c r="C906" s="1980"/>
      <c r="D906" s="1996" t="s">
        <v>20</v>
      </c>
      <c r="E906" s="1997" t="s">
        <v>2</v>
      </c>
      <c r="F906" s="1998"/>
      <c r="G906" s="1999"/>
      <c r="H906" s="2001"/>
      <c r="I906" s="2001"/>
      <c r="J906" s="2003"/>
      <c r="K906" s="42"/>
    </row>
    <row r="907" spans="1:17" ht="68.400000000000006">
      <c r="A907" s="1981"/>
      <c r="B907" s="1981"/>
      <c r="C907" s="1981"/>
      <c r="D907" s="1981"/>
      <c r="E907" s="260" t="s">
        <v>71</v>
      </c>
      <c r="F907" s="260" t="s">
        <v>79</v>
      </c>
      <c r="G907" s="260" t="s">
        <v>72</v>
      </c>
      <c r="H907" s="2002"/>
      <c r="I907" s="2002"/>
      <c r="J907" s="2003"/>
      <c r="K907" s="273"/>
    </row>
    <row r="908" spans="1:17">
      <c r="A908" s="195">
        <v>1</v>
      </c>
      <c r="B908" s="195">
        <v>2</v>
      </c>
      <c r="C908" s="195">
        <v>3</v>
      </c>
      <c r="D908" s="195">
        <v>4</v>
      </c>
      <c r="E908" s="195">
        <v>5</v>
      </c>
      <c r="F908" s="195">
        <v>6</v>
      </c>
      <c r="G908" s="195">
        <v>7</v>
      </c>
      <c r="H908" s="195">
        <v>8</v>
      </c>
      <c r="I908" s="195">
        <v>9</v>
      </c>
      <c r="J908" s="195">
        <v>10</v>
      </c>
      <c r="K908" s="273"/>
    </row>
    <row r="909" spans="1:17">
      <c r="A909" s="260" t="s">
        <v>142</v>
      </c>
      <c r="B909" s="31"/>
      <c r="C909" s="258"/>
      <c r="D909" s="258">
        <f>F909+G909+E909</f>
        <v>0</v>
      </c>
      <c r="E909" s="258"/>
      <c r="F909" s="258"/>
      <c r="G909" s="258">
        <f>ROUND((J909-K909)/12,2)</f>
        <v>0</v>
      </c>
      <c r="H909" s="258">
        <v>0</v>
      </c>
      <c r="I909" s="258"/>
      <c r="J909" s="21"/>
      <c r="K909" s="278">
        <f>ROUND((E909+F909)*12,2)</f>
        <v>0</v>
      </c>
      <c r="M909" s="157"/>
      <c r="N909" s="274"/>
      <c r="O909" s="280"/>
    </row>
    <row r="910" spans="1:17" s="160" customFormat="1">
      <c r="A910" s="226"/>
      <c r="B910" s="227" t="s">
        <v>73</v>
      </c>
      <c r="C910" s="228">
        <f>SUM(C909:C909)</f>
        <v>0</v>
      </c>
      <c r="D910" s="228">
        <f>SUM(D909:D909)</f>
        <v>0</v>
      </c>
      <c r="E910" s="226" t="s">
        <v>74</v>
      </c>
      <c r="F910" s="226" t="s">
        <v>74</v>
      </c>
      <c r="G910" s="226" t="s">
        <v>74</v>
      </c>
      <c r="H910" s="226" t="s">
        <v>74</v>
      </c>
      <c r="I910" s="226" t="s">
        <v>74</v>
      </c>
      <c r="J910" s="228">
        <f>SUM(J909:J909)</f>
        <v>0</v>
      </c>
      <c r="K910" s="275"/>
      <c r="M910" s="157"/>
      <c r="N910" s="274"/>
      <c r="O910" s="280"/>
      <c r="P910" s="279"/>
      <c r="Q910" s="283"/>
    </row>
    <row r="911" spans="1:17">
      <c r="K911" s="196"/>
    </row>
    <row r="912" spans="1:17">
      <c r="A912" s="1994" t="s">
        <v>497</v>
      </c>
      <c r="B912" s="1994"/>
      <c r="C912" s="1994"/>
      <c r="D912" s="1994"/>
      <c r="E912" s="1994"/>
      <c r="F912" s="1994"/>
      <c r="G912" s="1994"/>
      <c r="H912" s="1994"/>
      <c r="I912" s="1994"/>
      <c r="J912" s="1994"/>
      <c r="K912" s="197"/>
    </row>
    <row r="913" spans="1:17">
      <c r="A913" s="267"/>
      <c r="B913" s="267"/>
      <c r="C913" s="267"/>
      <c r="D913" s="267"/>
      <c r="E913" s="267"/>
      <c r="F913" s="267"/>
      <c r="G913" s="267"/>
      <c r="H913" s="267"/>
      <c r="I913" s="1986" t="s">
        <v>545</v>
      </c>
      <c r="J913" s="1986"/>
    </row>
    <row r="914" spans="1:17" ht="54">
      <c r="A914" s="35" t="s">
        <v>77</v>
      </c>
      <c r="B914" s="35" t="s">
        <v>67</v>
      </c>
      <c r="C914" s="260" t="s">
        <v>505</v>
      </c>
      <c r="D914" s="260" t="s">
        <v>506</v>
      </c>
      <c r="E914" s="260" t="s">
        <v>507</v>
      </c>
      <c r="G914" s="267"/>
      <c r="H914" s="267"/>
      <c r="I914" s="215" t="s">
        <v>186</v>
      </c>
      <c r="J914" s="215" t="s">
        <v>546</v>
      </c>
      <c r="K914" s="202"/>
    </row>
    <row r="915" spans="1:17">
      <c r="A915" s="173">
        <v>1</v>
      </c>
      <c r="B915" s="173">
        <v>2</v>
      </c>
      <c r="C915" s="195">
        <v>3</v>
      </c>
      <c r="D915" s="195">
        <v>4</v>
      </c>
      <c r="E915" s="195">
        <v>5</v>
      </c>
      <c r="G915" s="267"/>
      <c r="H915" s="267"/>
      <c r="I915" s="216"/>
      <c r="J915" s="215"/>
    </row>
    <row r="916" spans="1:17" ht="136.80000000000001">
      <c r="A916" s="166">
        <v>1</v>
      </c>
      <c r="B916" s="172" t="s">
        <v>496</v>
      </c>
      <c r="C916" s="258"/>
      <c r="D916" s="159">
        <v>12</v>
      </c>
      <c r="E916" s="167"/>
      <c r="G916" s="168"/>
      <c r="H916" s="169"/>
      <c r="I916" s="220"/>
      <c r="J916" s="220"/>
    </row>
    <row r="917" spans="1:17">
      <c r="A917" s="166">
        <v>2</v>
      </c>
      <c r="B917" s="172" t="s">
        <v>533</v>
      </c>
      <c r="C917" s="258"/>
      <c r="D917" s="159"/>
      <c r="E917" s="167"/>
      <c r="G917" s="168"/>
      <c r="H917" s="169"/>
      <c r="I917" s="220"/>
      <c r="J917" s="220"/>
    </row>
    <row r="918" spans="1:17">
      <c r="A918" s="229"/>
      <c r="B918" s="227" t="s">
        <v>73</v>
      </c>
      <c r="C918" s="230"/>
      <c r="D918" s="231"/>
      <c r="E918" s="228">
        <f>E917+E916</f>
        <v>0</v>
      </c>
      <c r="G918" s="267"/>
      <c r="H918" s="267"/>
      <c r="I918" s="217">
        <f>SUM(I916:I917)</f>
        <v>0</v>
      </c>
      <c r="J918" s="217">
        <f>SUM(J916:J917)</f>
        <v>0</v>
      </c>
    </row>
    <row r="920" spans="1:17">
      <c r="A920" s="1993" t="s">
        <v>621</v>
      </c>
      <c r="B920" s="1993"/>
      <c r="C920" s="1993"/>
      <c r="D920" s="1993"/>
      <c r="E920" s="1993"/>
      <c r="F920" s="1993"/>
      <c r="G920" s="1993"/>
      <c r="H920" s="1993"/>
      <c r="I920" s="1993"/>
      <c r="J920" s="1993"/>
    </row>
    <row r="921" spans="1:17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</row>
    <row r="922" spans="1:17">
      <c r="A922" s="2009" t="s">
        <v>494</v>
      </c>
      <c r="B922" s="2009"/>
      <c r="C922" s="2009"/>
      <c r="D922" s="2009"/>
      <c r="E922" s="2009"/>
      <c r="F922" s="2009"/>
      <c r="G922" s="2009"/>
      <c r="H922" s="2009"/>
      <c r="I922" s="2009"/>
      <c r="J922" s="2009"/>
      <c r="K922" s="207"/>
    </row>
    <row r="923" spans="1:17">
      <c r="A923" s="256"/>
      <c r="B923" s="45"/>
      <c r="C923" s="256"/>
      <c r="D923" s="256"/>
      <c r="E923" s="256"/>
      <c r="F923" s="256"/>
      <c r="I923" s="1986" t="s">
        <v>545</v>
      </c>
      <c r="J923" s="1986"/>
      <c r="K923" s="193"/>
    </row>
    <row r="924" spans="1:17" ht="68.400000000000006">
      <c r="A924" s="260" t="s">
        <v>77</v>
      </c>
      <c r="B924" s="260" t="s">
        <v>67</v>
      </c>
      <c r="C924" s="260" t="s">
        <v>93</v>
      </c>
      <c r="D924" s="260" t="s">
        <v>91</v>
      </c>
      <c r="E924" s="260" t="s">
        <v>92</v>
      </c>
      <c r="F924" s="260" t="s">
        <v>133</v>
      </c>
      <c r="I924" s="215" t="s">
        <v>186</v>
      </c>
      <c r="J924" s="215" t="s">
        <v>546</v>
      </c>
      <c r="K924" s="204"/>
      <c r="O924" s="188"/>
    </row>
    <row r="925" spans="1:17">
      <c r="A925" s="195">
        <v>1</v>
      </c>
      <c r="B925" s="195">
        <v>2</v>
      </c>
      <c r="C925" s="195">
        <v>3</v>
      </c>
      <c r="D925" s="195">
        <v>4</v>
      </c>
      <c r="E925" s="195">
        <v>5</v>
      </c>
      <c r="F925" s="195">
        <v>6</v>
      </c>
      <c r="G925" s="160"/>
      <c r="H925" s="160"/>
      <c r="I925" s="218"/>
      <c r="J925" s="218"/>
      <c r="O925" s="188"/>
    </row>
    <row r="926" spans="1:17" ht="68.400000000000006">
      <c r="A926" s="260">
        <v>1</v>
      </c>
      <c r="B926" s="31" t="s">
        <v>81</v>
      </c>
      <c r="C926" s="260" t="s">
        <v>74</v>
      </c>
      <c r="D926" s="260" t="s">
        <v>74</v>
      </c>
      <c r="E926" s="260" t="s">
        <v>74</v>
      </c>
      <c r="F926" s="21">
        <f>F928</f>
        <v>0</v>
      </c>
      <c r="I926" s="219">
        <f>I928</f>
        <v>0</v>
      </c>
      <c r="J926" s="219">
        <f>J928</f>
        <v>0</v>
      </c>
      <c r="O926" s="188"/>
    </row>
    <row r="927" spans="1:17" s="160" customFormat="1">
      <c r="A927" s="2008" t="s">
        <v>82</v>
      </c>
      <c r="B927" s="31" t="s">
        <v>2</v>
      </c>
      <c r="C927" s="260"/>
      <c r="D927" s="260"/>
      <c r="E927" s="260"/>
      <c r="F927" s="21"/>
      <c r="G927" s="149"/>
      <c r="H927" s="149"/>
      <c r="I927" s="219"/>
      <c r="J927" s="219"/>
      <c r="K927" s="161"/>
      <c r="O927" s="281"/>
      <c r="P927" s="283"/>
      <c r="Q927" s="283"/>
    </row>
    <row r="928" spans="1:17" ht="68.400000000000006">
      <c r="A928" s="2008"/>
      <c r="B928" s="31" t="s">
        <v>83</v>
      </c>
      <c r="C928" s="260" t="e">
        <f>F928/E928/D928</f>
        <v>#DIV/0!</v>
      </c>
      <c r="D928" s="260"/>
      <c r="E928" s="260"/>
      <c r="F928" s="21"/>
      <c r="I928" s="225"/>
      <c r="J928" s="225"/>
      <c r="O928" s="188"/>
    </row>
    <row r="929" spans="1:17" ht="68.400000000000006">
      <c r="A929" s="260">
        <v>2</v>
      </c>
      <c r="B929" s="31" t="s">
        <v>87</v>
      </c>
      <c r="C929" s="260" t="s">
        <v>74</v>
      </c>
      <c r="D929" s="260" t="s">
        <v>74</v>
      </c>
      <c r="E929" s="260" t="s">
        <v>74</v>
      </c>
      <c r="F929" s="21">
        <f>F931</f>
        <v>0</v>
      </c>
      <c r="I929" s="219">
        <f>I931</f>
        <v>0</v>
      </c>
      <c r="J929" s="219">
        <f>J931</f>
        <v>0</v>
      </c>
      <c r="O929" s="188"/>
    </row>
    <row r="930" spans="1:17">
      <c r="A930" s="2008" t="s">
        <v>88</v>
      </c>
      <c r="B930" s="31" t="s">
        <v>2</v>
      </c>
      <c r="C930" s="260"/>
      <c r="D930" s="260"/>
      <c r="E930" s="260"/>
      <c r="F930" s="21"/>
      <c r="I930" s="219"/>
      <c r="J930" s="219"/>
      <c r="O930" s="188"/>
    </row>
    <row r="931" spans="1:17" ht="68.400000000000006">
      <c r="A931" s="2008"/>
      <c r="B931" s="31" t="s">
        <v>83</v>
      </c>
      <c r="C931" s="260" t="e">
        <f t="shared" ref="C931" si="22">F931/E931/D931</f>
        <v>#DIV/0!</v>
      </c>
      <c r="D931" s="260"/>
      <c r="E931" s="260"/>
      <c r="F931" s="21"/>
      <c r="I931" s="225"/>
      <c r="J931" s="225"/>
      <c r="O931" s="188"/>
    </row>
    <row r="932" spans="1:17">
      <c r="A932" s="229"/>
      <c r="B932" s="227" t="s">
        <v>73</v>
      </c>
      <c r="C932" s="226" t="s">
        <v>74</v>
      </c>
      <c r="D932" s="226" t="s">
        <v>74</v>
      </c>
      <c r="E932" s="226" t="s">
        <v>74</v>
      </c>
      <c r="F932" s="228">
        <f>F929+F926</f>
        <v>0</v>
      </c>
      <c r="I932" s="219">
        <f>I926+I929</f>
        <v>0</v>
      </c>
      <c r="J932" s="219">
        <f>J926+J929</f>
        <v>0</v>
      </c>
      <c r="O932" s="188"/>
    </row>
    <row r="933" spans="1:17">
      <c r="A933" s="38"/>
      <c r="B933" s="32"/>
      <c r="C933" s="38"/>
      <c r="D933" s="38"/>
      <c r="E933" s="38"/>
      <c r="F933" s="38"/>
      <c r="G933" s="203"/>
      <c r="O933" s="188"/>
    </row>
    <row r="934" spans="1:17">
      <c r="A934" s="2009" t="s">
        <v>491</v>
      </c>
      <c r="B934" s="2009"/>
      <c r="C934" s="2009"/>
      <c r="D934" s="2009"/>
      <c r="E934" s="2009"/>
      <c r="F934" s="2009"/>
      <c r="G934" s="2009"/>
      <c r="H934" s="2009"/>
      <c r="I934" s="2009"/>
      <c r="J934" s="2009"/>
      <c r="O934" s="188"/>
    </row>
    <row r="935" spans="1:17">
      <c r="A935" s="256"/>
      <c r="B935" s="45"/>
      <c r="C935" s="256"/>
      <c r="D935" s="256"/>
      <c r="E935" s="256"/>
      <c r="F935" s="256"/>
      <c r="I935" s="1986" t="s">
        <v>545</v>
      </c>
      <c r="J935" s="1986"/>
      <c r="O935" s="188"/>
    </row>
    <row r="936" spans="1:17" ht="68.400000000000006">
      <c r="A936" s="260" t="s">
        <v>77</v>
      </c>
      <c r="B936" s="260" t="s">
        <v>67</v>
      </c>
      <c r="C936" s="260" t="s">
        <v>536</v>
      </c>
      <c r="D936" s="260" t="s">
        <v>91</v>
      </c>
      <c r="E936" s="260" t="s">
        <v>92</v>
      </c>
      <c r="F936" s="260" t="s">
        <v>133</v>
      </c>
      <c r="I936" s="215" t="s">
        <v>186</v>
      </c>
      <c r="J936" s="215" t="s">
        <v>546</v>
      </c>
      <c r="K936" s="204"/>
      <c r="O936" s="188"/>
    </row>
    <row r="937" spans="1:17">
      <c r="A937" s="194">
        <v>1</v>
      </c>
      <c r="B937" s="194">
        <v>2</v>
      </c>
      <c r="C937" s="194">
        <v>3</v>
      </c>
      <c r="D937" s="194">
        <v>4</v>
      </c>
      <c r="E937" s="194">
        <v>5</v>
      </c>
      <c r="F937" s="194">
        <v>6</v>
      </c>
      <c r="G937" s="25"/>
      <c r="H937" s="25"/>
      <c r="I937" s="218"/>
      <c r="J937" s="218"/>
      <c r="O937" s="188"/>
    </row>
    <row r="938" spans="1:17" ht="68.400000000000006">
      <c r="A938" s="260">
        <v>1</v>
      </c>
      <c r="B938" s="31" t="s">
        <v>81</v>
      </c>
      <c r="C938" s="260" t="s">
        <v>74</v>
      </c>
      <c r="D938" s="260" t="s">
        <v>74</v>
      </c>
      <c r="E938" s="260" t="s">
        <v>74</v>
      </c>
      <c r="F938" s="21">
        <f>F940+F942+F941+F943</f>
        <v>0</v>
      </c>
      <c r="I938" s="219">
        <f>I940+I941+I942+I943</f>
        <v>0</v>
      </c>
      <c r="J938" s="219">
        <f>J940+J941+J942+J943</f>
        <v>0</v>
      </c>
      <c r="O938" s="188"/>
    </row>
    <row r="939" spans="1:17" s="25" customFormat="1">
      <c r="A939" s="260"/>
      <c r="B939" s="31" t="s">
        <v>2</v>
      </c>
      <c r="C939" s="260"/>
      <c r="D939" s="260"/>
      <c r="E939" s="260"/>
      <c r="F939" s="21"/>
      <c r="G939" s="149"/>
      <c r="H939" s="149"/>
      <c r="I939" s="219"/>
      <c r="J939" s="219"/>
      <c r="K939" s="162"/>
      <c r="O939" s="282"/>
      <c r="P939" s="287"/>
      <c r="Q939" s="287"/>
    </row>
    <row r="940" spans="1:17" ht="45.6">
      <c r="A940" s="260" t="s">
        <v>82</v>
      </c>
      <c r="B940" s="31" t="s">
        <v>85</v>
      </c>
      <c r="C940" s="260" t="e">
        <f t="shared" ref="C940:C941" si="23">F940/E940/D940</f>
        <v>#DIV/0!</v>
      </c>
      <c r="D940" s="260"/>
      <c r="E940" s="260"/>
      <c r="F940" s="21"/>
      <c r="I940" s="225"/>
      <c r="J940" s="225"/>
      <c r="O940" s="188"/>
    </row>
    <row r="941" spans="1:17" ht="45.6">
      <c r="A941" s="260" t="s">
        <v>84</v>
      </c>
      <c r="B941" s="31" t="s">
        <v>86</v>
      </c>
      <c r="C941" s="260" t="e">
        <f t="shared" si="23"/>
        <v>#DIV/0!</v>
      </c>
      <c r="D941" s="260"/>
      <c r="E941" s="260"/>
      <c r="F941" s="21"/>
      <c r="I941" s="225"/>
      <c r="J941" s="225"/>
      <c r="O941" s="188"/>
    </row>
    <row r="942" spans="1:17">
      <c r="A942" s="260"/>
      <c r="B942" s="31"/>
      <c r="C942" s="260"/>
      <c r="D942" s="260"/>
      <c r="E942" s="260"/>
      <c r="F942" s="21"/>
      <c r="I942" s="225"/>
      <c r="J942" s="225"/>
      <c r="O942" s="188"/>
    </row>
    <row r="943" spans="1:17">
      <c r="A943" s="260"/>
      <c r="B943" s="31"/>
      <c r="C943" s="260"/>
      <c r="D943" s="260"/>
      <c r="E943" s="260"/>
      <c r="F943" s="21"/>
      <c r="I943" s="225"/>
      <c r="J943" s="225"/>
      <c r="O943" s="188"/>
    </row>
    <row r="944" spans="1:17" ht="68.400000000000006">
      <c r="A944" s="260">
        <v>2</v>
      </c>
      <c r="B944" s="31" t="s">
        <v>87</v>
      </c>
      <c r="C944" s="260" t="s">
        <v>74</v>
      </c>
      <c r="D944" s="260" t="s">
        <v>74</v>
      </c>
      <c r="E944" s="260" t="s">
        <v>74</v>
      </c>
      <c r="F944" s="21">
        <f>F946+F948+F947+F949</f>
        <v>0</v>
      </c>
      <c r="I944" s="219">
        <f>I946+I947+I948+I949</f>
        <v>0</v>
      </c>
      <c r="J944" s="219">
        <f>J946+J947+J948+J949</f>
        <v>0</v>
      </c>
      <c r="O944" s="188"/>
    </row>
    <row r="945" spans="1:17">
      <c r="A945" s="260"/>
      <c r="B945" s="31" t="s">
        <v>2</v>
      </c>
      <c r="C945" s="260"/>
      <c r="D945" s="260"/>
      <c r="E945" s="260"/>
      <c r="F945" s="21"/>
      <c r="I945" s="219"/>
      <c r="J945" s="219"/>
      <c r="O945" s="188"/>
    </row>
    <row r="946" spans="1:17" ht="45.6">
      <c r="A946" s="260" t="s">
        <v>88</v>
      </c>
      <c r="B946" s="31" t="s">
        <v>85</v>
      </c>
      <c r="C946" s="260" t="e">
        <f t="shared" ref="C946:C947" si="24">F946/E946/D946</f>
        <v>#DIV/0!</v>
      </c>
      <c r="D946" s="260"/>
      <c r="E946" s="260"/>
      <c r="F946" s="21"/>
      <c r="I946" s="225"/>
      <c r="J946" s="225"/>
      <c r="O946" s="188"/>
    </row>
    <row r="947" spans="1:17" ht="45.6">
      <c r="A947" s="260" t="s">
        <v>89</v>
      </c>
      <c r="B947" s="31" t="s">
        <v>86</v>
      </c>
      <c r="C947" s="260" t="e">
        <f t="shared" si="24"/>
        <v>#DIV/0!</v>
      </c>
      <c r="D947" s="260"/>
      <c r="E947" s="260"/>
      <c r="F947" s="21"/>
      <c r="I947" s="225"/>
      <c r="J947" s="225"/>
      <c r="O947" s="188"/>
    </row>
    <row r="948" spans="1:17">
      <c r="A948" s="260"/>
      <c r="B948" s="31"/>
      <c r="C948" s="260"/>
      <c r="D948" s="260"/>
      <c r="E948" s="260"/>
      <c r="F948" s="21"/>
      <c r="I948" s="225"/>
      <c r="J948" s="225"/>
      <c r="O948" s="188"/>
    </row>
    <row r="949" spans="1:17">
      <c r="A949" s="260"/>
      <c r="B949" s="31"/>
      <c r="C949" s="260"/>
      <c r="D949" s="260"/>
      <c r="E949" s="260"/>
      <c r="F949" s="21"/>
      <c r="I949" s="225"/>
      <c r="J949" s="225"/>
      <c r="O949" s="188"/>
    </row>
    <row r="950" spans="1:17">
      <c r="A950" s="229"/>
      <c r="B950" s="227" t="s">
        <v>73</v>
      </c>
      <c r="C950" s="226" t="s">
        <v>74</v>
      </c>
      <c r="D950" s="226" t="s">
        <v>74</v>
      </c>
      <c r="E950" s="226" t="s">
        <v>74</v>
      </c>
      <c r="F950" s="228">
        <f>F944+F938</f>
        <v>0</v>
      </c>
      <c r="I950" s="219">
        <f>I938+I944</f>
        <v>0</v>
      </c>
      <c r="J950" s="219">
        <f>J938+J944</f>
        <v>0</v>
      </c>
      <c r="O950" s="188"/>
    </row>
    <row r="951" spans="1:17">
      <c r="A951" s="38"/>
      <c r="B951" s="32"/>
      <c r="C951" s="38"/>
      <c r="D951" s="38"/>
      <c r="E951" s="38"/>
      <c r="F951" s="38"/>
      <c r="O951" s="188"/>
    </row>
    <row r="952" spans="1:17">
      <c r="A952" s="2009" t="s">
        <v>492</v>
      </c>
      <c r="B952" s="2009"/>
      <c r="C952" s="2009"/>
      <c r="D952" s="2009"/>
      <c r="E952" s="2009"/>
      <c r="F952" s="2009"/>
      <c r="G952" s="2009"/>
      <c r="H952" s="2009"/>
      <c r="I952" s="2009"/>
      <c r="J952" s="2009"/>
      <c r="O952" s="188"/>
    </row>
    <row r="953" spans="1:17">
      <c r="A953" s="256"/>
      <c r="B953" s="45"/>
      <c r="C953" s="256"/>
      <c r="D953" s="256"/>
      <c r="E953" s="256"/>
      <c r="F953" s="256"/>
      <c r="I953" s="1986" t="s">
        <v>545</v>
      </c>
      <c r="J953" s="1986"/>
      <c r="O953" s="188"/>
    </row>
    <row r="954" spans="1:17" ht="91.2">
      <c r="A954" s="260" t="s">
        <v>77</v>
      </c>
      <c r="B954" s="260" t="s">
        <v>67</v>
      </c>
      <c r="C954" s="260" t="s">
        <v>96</v>
      </c>
      <c r="D954" s="260" t="s">
        <v>94</v>
      </c>
      <c r="E954" s="260" t="s">
        <v>97</v>
      </c>
      <c r="F954" s="260" t="s">
        <v>95</v>
      </c>
      <c r="I954" s="215" t="s">
        <v>186</v>
      </c>
      <c r="J954" s="215" t="s">
        <v>546</v>
      </c>
      <c r="K954" s="204"/>
      <c r="O954" s="188"/>
    </row>
    <row r="955" spans="1:17">
      <c r="A955" s="195">
        <v>1</v>
      </c>
      <c r="B955" s="195">
        <v>2</v>
      </c>
      <c r="C955" s="195">
        <v>3</v>
      </c>
      <c r="D955" s="195">
        <v>4</v>
      </c>
      <c r="E955" s="195">
        <v>5</v>
      </c>
      <c r="F955" s="195">
        <v>6</v>
      </c>
      <c r="G955" s="160"/>
      <c r="H955" s="160"/>
      <c r="I955" s="218"/>
      <c r="J955" s="218"/>
      <c r="O955" s="188"/>
    </row>
    <row r="956" spans="1:17">
      <c r="A956" s="260">
        <v>1</v>
      </c>
      <c r="B956" s="31" t="s">
        <v>98</v>
      </c>
      <c r="C956" s="260"/>
      <c r="D956" s="260"/>
      <c r="E956" s="260">
        <v>50</v>
      </c>
      <c r="F956" s="21">
        <f>E956*D956*C956</f>
        <v>0</v>
      </c>
      <c r="I956" s="220"/>
      <c r="J956" s="220"/>
      <c r="O956" s="188"/>
    </row>
    <row r="957" spans="1:17" s="160" customFormat="1">
      <c r="A957" s="229"/>
      <c r="B957" s="227" t="s">
        <v>73</v>
      </c>
      <c r="C957" s="226" t="s">
        <v>74</v>
      </c>
      <c r="D957" s="226" t="s">
        <v>74</v>
      </c>
      <c r="E957" s="226" t="s">
        <v>74</v>
      </c>
      <c r="F957" s="228">
        <f>F956</f>
        <v>0</v>
      </c>
      <c r="G957" s="149"/>
      <c r="H957" s="149"/>
      <c r="I957" s="217">
        <f>I956</f>
        <v>0</v>
      </c>
      <c r="J957" s="217">
        <f>J956</f>
        <v>0</v>
      </c>
      <c r="K957" s="161"/>
      <c r="O957" s="281"/>
      <c r="P957" s="283"/>
      <c r="Q957" s="283"/>
    </row>
    <row r="958" spans="1:17">
      <c r="O958" s="188"/>
    </row>
    <row r="959" spans="1:17" ht="50.25" customHeight="1">
      <c r="A959" s="2010" t="s">
        <v>620</v>
      </c>
      <c r="B959" s="2010"/>
      <c r="C959" s="2010"/>
      <c r="D959" s="2010"/>
      <c r="E959" s="2010"/>
      <c r="F959" s="2010"/>
      <c r="G959" s="2010"/>
      <c r="H959" s="2010"/>
      <c r="I959" s="2010"/>
      <c r="J959" s="2010"/>
      <c r="O959" s="188"/>
    </row>
    <row r="960" spans="1:17">
      <c r="A960" s="263"/>
      <c r="B960" s="263"/>
      <c r="C960" s="263"/>
      <c r="D960" s="263"/>
      <c r="E960" s="263"/>
      <c r="F960" s="263"/>
      <c r="G960" s="263"/>
      <c r="H960" s="263"/>
      <c r="I960" s="263"/>
      <c r="J960" s="263"/>
    </row>
    <row r="961" spans="1:17">
      <c r="A961" s="2004" t="s">
        <v>491</v>
      </c>
      <c r="B961" s="2004"/>
      <c r="C961" s="2004"/>
      <c r="D961" s="2004"/>
      <c r="E961" s="2004"/>
      <c r="F961" s="2004"/>
      <c r="G961" s="2004"/>
      <c r="H961" s="2004"/>
      <c r="I961" s="2004"/>
      <c r="J961" s="2004"/>
      <c r="K961" s="206"/>
    </row>
    <row r="962" spans="1:17">
      <c r="A962" s="2012"/>
      <c r="B962" s="2012"/>
      <c r="C962" s="2012"/>
      <c r="D962" s="2012"/>
      <c r="E962" s="2012"/>
      <c r="F962" s="38"/>
      <c r="I962" s="1986" t="s">
        <v>545</v>
      </c>
      <c r="J962" s="1986"/>
      <c r="K962" s="263"/>
    </row>
    <row r="963" spans="1:17" ht="54">
      <c r="A963" s="260" t="s">
        <v>68</v>
      </c>
      <c r="B963" s="260" t="s">
        <v>67</v>
      </c>
      <c r="C963" s="260" t="s">
        <v>80</v>
      </c>
      <c r="D963" s="260" t="s">
        <v>128</v>
      </c>
      <c r="E963" s="260" t="s">
        <v>129</v>
      </c>
      <c r="I963" s="215" t="s">
        <v>186</v>
      </c>
      <c r="J963" s="215" t="s">
        <v>546</v>
      </c>
      <c r="K963" s="163"/>
    </row>
    <row r="964" spans="1:17">
      <c r="A964" s="195">
        <v>1</v>
      </c>
      <c r="B964" s="195">
        <v>2</v>
      </c>
      <c r="C964" s="195">
        <v>3</v>
      </c>
      <c r="D964" s="195">
        <v>4</v>
      </c>
      <c r="E964" s="195">
        <v>5</v>
      </c>
      <c r="F964" s="160"/>
      <c r="G964" s="160"/>
      <c r="H964" s="160"/>
      <c r="I964" s="218"/>
      <c r="J964" s="218"/>
    </row>
    <row r="965" spans="1:17" ht="114">
      <c r="A965" s="260">
        <v>1</v>
      </c>
      <c r="B965" s="31" t="s">
        <v>163</v>
      </c>
      <c r="C965" s="260"/>
      <c r="D965" s="258" t="e">
        <f>E965/C965</f>
        <v>#DIV/0!</v>
      </c>
      <c r="E965" s="258"/>
      <c r="I965" s="220"/>
      <c r="J965" s="220"/>
    </row>
    <row r="966" spans="1:17" s="160" customFormat="1">
      <c r="A966" s="226"/>
      <c r="B966" s="227" t="s">
        <v>73</v>
      </c>
      <c r="C966" s="226"/>
      <c r="D966" s="226" t="s">
        <v>74</v>
      </c>
      <c r="E966" s="228">
        <f>E965</f>
        <v>0</v>
      </c>
      <c r="F966" s="149"/>
      <c r="G966" s="149"/>
      <c r="H966" s="149"/>
      <c r="I966" s="217">
        <f>I965</f>
        <v>0</v>
      </c>
      <c r="J966" s="217">
        <f>J965</f>
        <v>0</v>
      </c>
      <c r="K966" s="161"/>
      <c r="O966" s="283"/>
      <c r="P966" s="283"/>
      <c r="Q966" s="283"/>
    </row>
    <row r="968" spans="1:17" ht="63.75" customHeight="1">
      <c r="A968" s="2010" t="s">
        <v>619</v>
      </c>
      <c r="B968" s="2010"/>
      <c r="C968" s="2010"/>
      <c r="D968" s="2010"/>
      <c r="E968" s="2010"/>
      <c r="F968" s="2010"/>
      <c r="G968" s="2010"/>
      <c r="H968" s="2010"/>
      <c r="I968" s="2010"/>
      <c r="J968" s="2010"/>
    </row>
    <row r="969" spans="1:17">
      <c r="A969" s="38"/>
      <c r="B969" s="32"/>
      <c r="C969" s="38"/>
      <c r="D969" s="38"/>
      <c r="E969" s="38"/>
      <c r="F969" s="38"/>
    </row>
    <row r="970" spans="1:17">
      <c r="A970" s="2004" t="s">
        <v>495</v>
      </c>
      <c r="B970" s="2004"/>
      <c r="C970" s="2004"/>
      <c r="D970" s="2004"/>
      <c r="E970" s="2004"/>
      <c r="F970" s="2004"/>
      <c r="G970" s="2004"/>
      <c r="H970" s="2004"/>
      <c r="I970" s="2004"/>
      <c r="J970" s="2004"/>
      <c r="K970" s="206"/>
    </row>
    <row r="971" spans="1:17">
      <c r="A971" s="44"/>
      <c r="B971" s="32"/>
      <c r="C971" s="38"/>
      <c r="D971" s="38"/>
      <c r="E971" s="38"/>
      <c r="F971" s="38"/>
      <c r="I971" s="1986" t="s">
        <v>545</v>
      </c>
      <c r="J971" s="1986"/>
    </row>
    <row r="972" spans="1:17" ht="68.400000000000006">
      <c r="A972" s="260" t="s">
        <v>77</v>
      </c>
      <c r="B972" s="260" t="s">
        <v>99</v>
      </c>
      <c r="C972" s="260" t="s">
        <v>106</v>
      </c>
      <c r="D972" s="260" t="s">
        <v>107</v>
      </c>
      <c r="F972" s="38"/>
      <c r="I972" s="215" t="s">
        <v>186</v>
      </c>
      <c r="J972" s="215" t="s">
        <v>546</v>
      </c>
    </row>
    <row r="973" spans="1:17">
      <c r="A973" s="195">
        <v>1</v>
      </c>
      <c r="B973" s="195">
        <v>2</v>
      </c>
      <c r="C973" s="195">
        <v>3</v>
      </c>
      <c r="D973" s="195">
        <v>4</v>
      </c>
      <c r="E973" s="160"/>
      <c r="F973" s="14"/>
      <c r="G973" s="160"/>
      <c r="H973" s="160"/>
      <c r="I973" s="215"/>
      <c r="J973" s="215"/>
    </row>
    <row r="974" spans="1:17" ht="45.6">
      <c r="A974" s="264">
        <v>1</v>
      </c>
      <c r="B974" s="47" t="s">
        <v>100</v>
      </c>
      <c r="C974" s="264" t="s">
        <v>74</v>
      </c>
      <c r="D974" s="21">
        <f>D975</f>
        <v>0</v>
      </c>
      <c r="F974" s="38"/>
      <c r="I974" s="220">
        <f>I975</f>
        <v>0</v>
      </c>
      <c r="J974" s="220">
        <f>J975</f>
        <v>0</v>
      </c>
    </row>
    <row r="975" spans="1:17" s="160" customFormat="1">
      <c r="A975" s="260" t="s">
        <v>82</v>
      </c>
      <c r="B975" s="31" t="s">
        <v>101</v>
      </c>
      <c r="C975" s="258">
        <f>J910+E916</f>
        <v>0</v>
      </c>
      <c r="D975" s="258"/>
      <c r="E975" s="149"/>
      <c r="F975" s="38"/>
      <c r="G975" s="149"/>
      <c r="H975" s="149"/>
      <c r="I975" s="220"/>
      <c r="J975" s="220"/>
      <c r="K975" s="156">
        <f>C975*0.22</f>
        <v>0</v>
      </c>
      <c r="L975" s="2021" t="s">
        <v>176</v>
      </c>
      <c r="O975" s="283"/>
      <c r="P975" s="283"/>
      <c r="Q975" s="283"/>
    </row>
    <row r="976" spans="1:17" ht="45.6">
      <c r="A976" s="264">
        <v>2</v>
      </c>
      <c r="B976" s="47" t="s">
        <v>102</v>
      </c>
      <c r="C976" s="264" t="s">
        <v>74</v>
      </c>
      <c r="D976" s="21">
        <f>D978+D979</f>
        <v>0</v>
      </c>
      <c r="F976" s="38"/>
      <c r="I976" s="220">
        <f>I978+I979+I980</f>
        <v>0</v>
      </c>
      <c r="J976" s="220">
        <f>J978+J979+J980</f>
        <v>0</v>
      </c>
      <c r="K976" s="156"/>
      <c r="L976" s="2021"/>
    </row>
    <row r="977" spans="1:17">
      <c r="A977" s="2008" t="s">
        <v>88</v>
      </c>
      <c r="B977" s="31" t="s">
        <v>2</v>
      </c>
      <c r="C977" s="260"/>
      <c r="D977" s="258"/>
      <c r="F977" s="38"/>
      <c r="I977" s="220"/>
      <c r="J977" s="220"/>
      <c r="K977" s="156"/>
      <c r="L977" s="2021"/>
      <c r="N977" s="48"/>
      <c r="O977" s="48"/>
      <c r="P977" s="48"/>
      <c r="Q977" s="48"/>
    </row>
    <row r="978" spans="1:17" ht="68.400000000000006">
      <c r="A978" s="2008"/>
      <c r="B978" s="31" t="s">
        <v>103</v>
      </c>
      <c r="C978" s="23">
        <f>C975</f>
        <v>0</v>
      </c>
      <c r="D978" s="258"/>
      <c r="F978" s="38"/>
      <c r="I978" s="220"/>
      <c r="J978" s="220"/>
      <c r="K978" s="156">
        <f>C978*0.029</f>
        <v>0</v>
      </c>
      <c r="L978" s="2021"/>
      <c r="N978" s="48"/>
      <c r="O978" s="48"/>
      <c r="P978" s="48"/>
      <c r="Q978" s="48"/>
    </row>
    <row r="979" spans="1:17" ht="68.400000000000006">
      <c r="A979" s="260" t="s">
        <v>90</v>
      </c>
      <c r="B979" s="31" t="s">
        <v>104</v>
      </c>
      <c r="C979" s="258">
        <f>C975</f>
        <v>0</v>
      </c>
      <c r="D979" s="258"/>
      <c r="F979" s="38"/>
      <c r="I979" s="220"/>
      <c r="J979" s="220"/>
      <c r="K979" s="156">
        <f>C979*0.002</f>
        <v>0</v>
      </c>
      <c r="L979" s="2021"/>
      <c r="N979" s="48"/>
      <c r="O979" s="48"/>
      <c r="P979" s="48"/>
      <c r="Q979" s="48"/>
    </row>
    <row r="980" spans="1:17" ht="68.400000000000006">
      <c r="A980" s="264">
        <v>3</v>
      </c>
      <c r="B980" s="47" t="s">
        <v>105</v>
      </c>
      <c r="C980" s="258">
        <f>C975</f>
        <v>0</v>
      </c>
      <c r="D980" s="258"/>
      <c r="F980" s="38"/>
      <c r="I980" s="220"/>
      <c r="J980" s="220"/>
      <c r="K980" s="156">
        <f>C980*0.051</f>
        <v>0</v>
      </c>
      <c r="L980" s="2021"/>
      <c r="N980" s="48"/>
      <c r="O980" s="48"/>
      <c r="P980" s="48"/>
      <c r="Q980" s="48"/>
    </row>
    <row r="981" spans="1:17">
      <c r="A981" s="264">
        <v>4</v>
      </c>
      <c r="B981" s="47" t="s">
        <v>165</v>
      </c>
      <c r="C981" s="258"/>
      <c r="D981" s="258"/>
      <c r="F981" s="38"/>
      <c r="I981" s="220"/>
      <c r="J981" s="220"/>
      <c r="N981" s="48"/>
      <c r="O981" s="48"/>
      <c r="P981" s="48"/>
      <c r="Q981" s="48"/>
    </row>
    <row r="982" spans="1:17">
      <c r="A982" s="226"/>
      <c r="B982" s="227" t="s">
        <v>73</v>
      </c>
      <c r="C982" s="226" t="s">
        <v>74</v>
      </c>
      <c r="D982" s="228">
        <f>D980+D976+D974+D981</f>
        <v>0</v>
      </c>
      <c r="F982" s="38"/>
      <c r="I982" s="217">
        <f>I981+I980+I976+I974</f>
        <v>0</v>
      </c>
      <c r="J982" s="217">
        <f>J981+J980+J976+J974</f>
        <v>0</v>
      </c>
      <c r="N982" s="48"/>
      <c r="O982" s="48"/>
      <c r="P982" s="48"/>
      <c r="Q982" s="48"/>
    </row>
    <row r="984" spans="1:17" ht="63" customHeight="1">
      <c r="A984" s="2011" t="s">
        <v>618</v>
      </c>
      <c r="B984" s="2011"/>
      <c r="C984" s="2011"/>
      <c r="D984" s="2011"/>
      <c r="E984" s="2011"/>
      <c r="F984" s="2011"/>
      <c r="G984" s="2011"/>
      <c r="H984" s="2011"/>
      <c r="I984" s="2011"/>
      <c r="J984" s="2011"/>
    </row>
    <row r="986" spans="1:17">
      <c r="A986" s="1994" t="s">
        <v>535</v>
      </c>
      <c r="B986" s="1994"/>
      <c r="C986" s="1994"/>
      <c r="D986" s="1994"/>
      <c r="E986" s="1994"/>
      <c r="F986" s="1994"/>
      <c r="G986" s="1994"/>
      <c r="H986" s="1994"/>
      <c r="I986" s="1994"/>
      <c r="J986" s="1994"/>
      <c r="K986" s="208"/>
    </row>
    <row r="987" spans="1:17">
      <c r="A987" s="267"/>
      <c r="B987" s="267"/>
      <c r="C987" s="267"/>
      <c r="D987" s="267"/>
      <c r="E987" s="267"/>
      <c r="F987" s="267"/>
      <c r="G987" s="267"/>
      <c r="H987" s="267"/>
      <c r="I987" s="1986" t="s">
        <v>545</v>
      </c>
      <c r="J987" s="1986"/>
    </row>
    <row r="988" spans="1:17" ht="54">
      <c r="A988" s="35" t="s">
        <v>77</v>
      </c>
      <c r="B988" s="35" t="s">
        <v>67</v>
      </c>
      <c r="C988" s="260" t="s">
        <v>505</v>
      </c>
      <c r="D988" s="260" t="s">
        <v>506</v>
      </c>
      <c r="E988" s="260" t="s">
        <v>168</v>
      </c>
      <c r="G988" s="267"/>
      <c r="H988" s="267"/>
      <c r="I988" s="215" t="s">
        <v>186</v>
      </c>
      <c r="J988" s="215" t="s">
        <v>546</v>
      </c>
      <c r="K988" s="202"/>
    </row>
    <row r="989" spans="1:17">
      <c r="A989" s="173">
        <v>1</v>
      </c>
      <c r="B989" s="173">
        <v>2</v>
      </c>
      <c r="C989" s="195">
        <v>3</v>
      </c>
      <c r="D989" s="195">
        <v>4</v>
      </c>
      <c r="E989" s="195">
        <v>5</v>
      </c>
      <c r="G989" s="267"/>
      <c r="H989" s="267"/>
      <c r="I989" s="220"/>
      <c r="J989" s="220"/>
    </row>
    <row r="990" spans="1:17" ht="68.400000000000006">
      <c r="A990" s="166">
        <v>1</v>
      </c>
      <c r="B990" s="183" t="s">
        <v>539</v>
      </c>
      <c r="C990" s="258"/>
      <c r="D990" s="159" t="e">
        <f>E990/C990*100</f>
        <v>#DIV/0!</v>
      </c>
      <c r="E990" s="167"/>
      <c r="G990" s="168"/>
      <c r="H990" s="169"/>
      <c r="I990" s="220"/>
      <c r="J990" s="220"/>
    </row>
    <row r="991" spans="1:17" ht="91.2">
      <c r="A991" s="166">
        <v>2</v>
      </c>
      <c r="B991" s="183" t="s">
        <v>537</v>
      </c>
      <c r="C991" s="258"/>
      <c r="D991" s="159" t="e">
        <f>E991/C991*100</f>
        <v>#DIV/0!</v>
      </c>
      <c r="E991" s="167"/>
      <c r="G991" s="168"/>
      <c r="H991" s="169"/>
      <c r="I991" s="220"/>
      <c r="J991" s="220"/>
    </row>
    <row r="992" spans="1:17" ht="91.2">
      <c r="A992" s="166">
        <v>3</v>
      </c>
      <c r="B992" s="183" t="s">
        <v>538</v>
      </c>
      <c r="C992" s="258"/>
      <c r="D992" s="159" t="e">
        <f>E992/C992*100</f>
        <v>#DIV/0!</v>
      </c>
      <c r="E992" s="167"/>
      <c r="G992" s="168"/>
      <c r="H992" s="169"/>
      <c r="I992" s="220"/>
      <c r="J992" s="220"/>
    </row>
    <row r="993" spans="1:20">
      <c r="A993" s="229"/>
      <c r="B993" s="227" t="s">
        <v>73</v>
      </c>
      <c r="C993" s="230"/>
      <c r="D993" s="231"/>
      <c r="E993" s="228">
        <f>E990</f>
        <v>0</v>
      </c>
      <c r="G993" s="267"/>
      <c r="H993" s="267"/>
      <c r="I993" s="217">
        <f>I990</f>
        <v>0</v>
      </c>
      <c r="J993" s="217">
        <f>J990</f>
        <v>0</v>
      </c>
    </row>
    <row r="995" spans="1:20" ht="48" customHeight="1">
      <c r="A995" s="2011" t="s">
        <v>617</v>
      </c>
      <c r="B995" s="2011"/>
      <c r="C995" s="2011"/>
      <c r="D995" s="2011"/>
      <c r="E995" s="2011"/>
      <c r="F995" s="2011"/>
      <c r="G995" s="2011"/>
      <c r="H995" s="2011"/>
      <c r="I995" s="2011"/>
      <c r="J995" s="2011"/>
    </row>
    <row r="997" spans="1:20">
      <c r="A997" s="2004" t="s">
        <v>504</v>
      </c>
      <c r="B997" s="2004"/>
      <c r="C997" s="2004"/>
      <c r="D997" s="2004"/>
      <c r="E997" s="2004"/>
      <c r="F997" s="2004"/>
      <c r="G997" s="2004"/>
      <c r="H997" s="2004"/>
      <c r="I997" s="2004"/>
      <c r="J997" s="2004"/>
      <c r="K997" s="208"/>
    </row>
    <row r="998" spans="1:20">
      <c r="A998" s="2015"/>
      <c r="B998" s="2015"/>
      <c r="C998" s="2015"/>
      <c r="D998" s="2015"/>
      <c r="E998" s="2015"/>
      <c r="F998" s="38"/>
      <c r="G998" s="33"/>
      <c r="H998" s="33"/>
      <c r="I998" s="1986" t="s">
        <v>545</v>
      </c>
      <c r="J998" s="1986"/>
    </row>
    <row r="999" spans="1:20" s="33" customFormat="1" ht="54">
      <c r="A999" s="260" t="s">
        <v>77</v>
      </c>
      <c r="B999" s="260" t="s">
        <v>67</v>
      </c>
      <c r="C999" s="260" t="s">
        <v>111</v>
      </c>
      <c r="D999" s="260" t="s">
        <v>108</v>
      </c>
      <c r="E999" s="260" t="s">
        <v>33</v>
      </c>
      <c r="I999" s="215" t="s">
        <v>186</v>
      </c>
      <c r="J999" s="215" t="s">
        <v>546</v>
      </c>
      <c r="K999" s="163"/>
      <c r="L999" s="57"/>
      <c r="M999" s="57"/>
      <c r="O999" s="284"/>
      <c r="P999" s="291"/>
      <c r="Q999" s="291"/>
      <c r="R999" s="174"/>
      <c r="S999" s="174"/>
      <c r="T999" s="174"/>
    </row>
    <row r="1000" spans="1:20" s="33" customFormat="1">
      <c r="A1000" s="195">
        <v>1</v>
      </c>
      <c r="B1000" s="195">
        <v>2</v>
      </c>
      <c r="C1000" s="195">
        <v>3</v>
      </c>
      <c r="D1000" s="195">
        <v>4</v>
      </c>
      <c r="E1000" s="195">
        <v>5</v>
      </c>
      <c r="F1000" s="179"/>
      <c r="G1000" s="179"/>
      <c r="H1000" s="179"/>
      <c r="I1000" s="220"/>
      <c r="J1000" s="220"/>
      <c r="K1000" s="37"/>
      <c r="L1000" s="57"/>
      <c r="M1000" s="57"/>
      <c r="O1000" s="284"/>
      <c r="P1000" s="291"/>
      <c r="Q1000" s="291"/>
      <c r="R1000" s="174"/>
      <c r="S1000" s="174"/>
      <c r="T1000" s="174"/>
    </row>
    <row r="1001" spans="1:20" s="33" customFormat="1">
      <c r="A1001" s="260">
        <v>1</v>
      </c>
      <c r="B1001" s="31" t="s">
        <v>109</v>
      </c>
      <c r="C1001" s="176">
        <f>C1003</f>
        <v>0</v>
      </c>
      <c r="D1001" s="35">
        <f>D1003</f>
        <v>1.5</v>
      </c>
      <c r="E1001" s="176">
        <f>E1003</f>
        <v>0</v>
      </c>
      <c r="I1001" s="220">
        <f>I1003</f>
        <v>0</v>
      </c>
      <c r="J1001" s="220">
        <f>J1003</f>
        <v>0</v>
      </c>
      <c r="K1001" s="37"/>
      <c r="L1001" s="57"/>
      <c r="M1001" s="57"/>
      <c r="O1001" s="284"/>
      <c r="P1001" s="291"/>
      <c r="Q1001" s="291"/>
      <c r="R1001" s="174"/>
      <c r="S1001" s="174"/>
      <c r="T1001" s="174"/>
    </row>
    <row r="1002" spans="1:20" s="179" customFormat="1">
      <c r="A1002" s="260"/>
      <c r="B1002" s="31" t="s">
        <v>110</v>
      </c>
      <c r="C1002" s="258"/>
      <c r="D1002" s="260"/>
      <c r="E1002" s="258"/>
      <c r="F1002" s="33"/>
      <c r="G1002" s="33"/>
      <c r="H1002" s="33"/>
      <c r="I1002" s="220"/>
      <c r="J1002" s="220"/>
      <c r="K1002" s="180"/>
      <c r="L1002" s="181"/>
      <c r="M1002" s="181"/>
      <c r="O1002" s="285"/>
      <c r="P1002" s="292"/>
      <c r="Q1002" s="292"/>
      <c r="R1002" s="182"/>
      <c r="S1002" s="182"/>
      <c r="T1002" s="182"/>
    </row>
    <row r="1003" spans="1:20" s="33" customFormat="1">
      <c r="A1003" s="260"/>
      <c r="B1003" s="31" t="s">
        <v>503</v>
      </c>
      <c r="C1003" s="258"/>
      <c r="D1003" s="260">
        <v>1.5</v>
      </c>
      <c r="E1003" s="258"/>
      <c r="I1003" s="220"/>
      <c r="J1003" s="220"/>
      <c r="K1003" s="37" t="s">
        <v>624</v>
      </c>
      <c r="L1003" s="57"/>
      <c r="M1003" s="57"/>
      <c r="O1003" s="284"/>
      <c r="P1003" s="291"/>
      <c r="Q1003" s="291"/>
      <c r="R1003" s="174"/>
      <c r="S1003" s="174"/>
      <c r="T1003" s="174"/>
    </row>
    <row r="1004" spans="1:20" s="33" customFormat="1">
      <c r="A1004" s="226"/>
      <c r="B1004" s="227" t="s">
        <v>73</v>
      </c>
      <c r="C1004" s="226" t="s">
        <v>74</v>
      </c>
      <c r="D1004" s="226" t="s">
        <v>74</v>
      </c>
      <c r="E1004" s="228">
        <f>E1001</f>
        <v>0</v>
      </c>
      <c r="I1004" s="217">
        <f>I1001</f>
        <v>0</v>
      </c>
      <c r="J1004" s="217">
        <f>J1001</f>
        <v>0</v>
      </c>
      <c r="K1004" s="37"/>
      <c r="L1004" s="57"/>
      <c r="M1004" s="57"/>
      <c r="O1004" s="284"/>
      <c r="P1004" s="291"/>
      <c r="Q1004" s="291"/>
      <c r="R1004" s="174"/>
      <c r="S1004" s="174"/>
      <c r="T1004" s="174"/>
    </row>
    <row r="1005" spans="1:20" s="33" customFormat="1">
      <c r="A1005" s="49"/>
      <c r="B1005" s="50"/>
      <c r="C1005" s="49"/>
      <c r="D1005" s="49"/>
      <c r="E1005" s="38"/>
      <c r="F1005" s="38"/>
      <c r="K1005" s="37"/>
      <c r="L1005" s="57"/>
      <c r="M1005" s="57"/>
      <c r="O1005" s="284"/>
      <c r="P1005" s="291"/>
      <c r="Q1005" s="291"/>
      <c r="R1005" s="174"/>
      <c r="S1005" s="174"/>
      <c r="T1005" s="174"/>
    </row>
    <row r="1006" spans="1:20" s="33" customFormat="1">
      <c r="A1006" s="49"/>
      <c r="B1006" s="50"/>
      <c r="C1006" s="49"/>
      <c r="D1006" s="49"/>
      <c r="E1006" s="38"/>
      <c r="F1006" s="38"/>
      <c r="K1006" s="37"/>
      <c r="L1006" s="57"/>
      <c r="M1006" s="57"/>
      <c r="O1006" s="284"/>
      <c r="P1006" s="291"/>
      <c r="Q1006" s="291"/>
      <c r="R1006" s="174"/>
      <c r="S1006" s="174"/>
      <c r="T1006" s="174"/>
    </row>
    <row r="1007" spans="1:20" s="33" customFormat="1">
      <c r="A1007" s="49"/>
      <c r="B1007" s="50"/>
      <c r="C1007" s="49"/>
      <c r="D1007" s="49"/>
      <c r="E1007" s="38"/>
      <c r="F1007" s="38"/>
      <c r="I1007" s="1986" t="s">
        <v>545</v>
      </c>
      <c r="J1007" s="1986"/>
      <c r="K1007" s="37"/>
      <c r="L1007" s="57"/>
      <c r="M1007" s="57"/>
      <c r="O1007" s="284"/>
      <c r="P1007" s="291"/>
      <c r="Q1007" s="291"/>
      <c r="R1007" s="174"/>
      <c r="S1007" s="174"/>
      <c r="T1007" s="174"/>
    </row>
    <row r="1008" spans="1:20" s="33" customFormat="1" ht="114">
      <c r="A1008" s="261" t="s">
        <v>77</v>
      </c>
      <c r="B1008" s="260" t="s">
        <v>67</v>
      </c>
      <c r="C1008" s="261" t="s">
        <v>498</v>
      </c>
      <c r="D1008" s="260" t="s">
        <v>108</v>
      </c>
      <c r="E1008" s="260" t="s">
        <v>534</v>
      </c>
      <c r="I1008" s="215" t="s">
        <v>186</v>
      </c>
      <c r="J1008" s="215" t="s">
        <v>546</v>
      </c>
      <c r="K1008" s="37"/>
      <c r="L1008" s="57"/>
      <c r="M1008" s="57"/>
      <c r="O1008" s="284"/>
      <c r="P1008" s="291"/>
      <c r="Q1008" s="291"/>
      <c r="R1008" s="174"/>
      <c r="S1008" s="174"/>
      <c r="T1008" s="174"/>
    </row>
    <row r="1009" spans="1:20" s="33" customFormat="1">
      <c r="A1009" s="195">
        <v>1</v>
      </c>
      <c r="B1009" s="195">
        <v>2</v>
      </c>
      <c r="C1009" s="195">
        <v>3</v>
      </c>
      <c r="D1009" s="195">
        <v>4</v>
      </c>
      <c r="E1009" s="195">
        <v>5</v>
      </c>
      <c r="F1009" s="179"/>
      <c r="G1009" s="179"/>
      <c r="H1009" s="179"/>
      <c r="I1009" s="216"/>
      <c r="J1009" s="216"/>
      <c r="K1009" s="37"/>
      <c r="L1009" s="57"/>
      <c r="M1009" s="57"/>
      <c r="O1009" s="284"/>
      <c r="P1009" s="291"/>
      <c r="Q1009" s="291"/>
      <c r="R1009" s="174"/>
      <c r="S1009" s="174"/>
      <c r="T1009" s="174"/>
    </row>
    <row r="1010" spans="1:20" s="33" customFormat="1">
      <c r="A1010" s="34">
        <v>1</v>
      </c>
      <c r="B1010" s="177" t="s">
        <v>499</v>
      </c>
      <c r="C1010" s="258" t="s">
        <v>43</v>
      </c>
      <c r="D1010" s="258" t="s">
        <v>43</v>
      </c>
      <c r="E1010" s="258">
        <f>E1014</f>
        <v>0</v>
      </c>
      <c r="I1010" s="217">
        <f>I1011</f>
        <v>0</v>
      </c>
      <c r="J1010" s="217">
        <f>J1011</f>
        <v>0</v>
      </c>
      <c r="K1010" s="37"/>
      <c r="L1010" s="57"/>
      <c r="M1010" s="57"/>
      <c r="O1010" s="284"/>
      <c r="P1010" s="291"/>
      <c r="Q1010" s="291"/>
      <c r="R1010" s="174"/>
      <c r="S1010" s="174"/>
      <c r="T1010" s="174"/>
    </row>
    <row r="1011" spans="1:20" s="179" customFormat="1">
      <c r="A1011" s="258"/>
      <c r="B1011" s="177" t="s">
        <v>500</v>
      </c>
      <c r="C1011" s="258">
        <f>C1014</f>
        <v>0</v>
      </c>
      <c r="D1011" s="258">
        <f>D1014</f>
        <v>2.2000000000000002</v>
      </c>
      <c r="E1011" s="258">
        <f>E1014</f>
        <v>0</v>
      </c>
      <c r="F1011" s="33"/>
      <c r="G1011" s="33"/>
      <c r="H1011" s="33"/>
      <c r="I1011" s="217">
        <f>I1014</f>
        <v>0</v>
      </c>
      <c r="J1011" s="217">
        <f>J1014</f>
        <v>0</v>
      </c>
      <c r="K1011" s="180"/>
      <c r="L1011" s="181"/>
      <c r="M1011" s="181"/>
      <c r="O1011" s="285"/>
      <c r="P1011" s="292"/>
      <c r="Q1011" s="292"/>
      <c r="R1011" s="182"/>
      <c r="S1011" s="182"/>
      <c r="T1011" s="182"/>
    </row>
    <row r="1012" spans="1:20" s="33" customFormat="1">
      <c r="A1012" s="2013"/>
      <c r="B1012" s="177" t="s">
        <v>326</v>
      </c>
      <c r="C1012" s="2013"/>
      <c r="D1012" s="2013"/>
      <c r="E1012" s="2013"/>
      <c r="I1012" s="220"/>
      <c r="J1012" s="220"/>
      <c r="K1012" s="37"/>
      <c r="L1012" s="57"/>
      <c r="M1012" s="57"/>
      <c r="O1012" s="284"/>
      <c r="P1012" s="291"/>
      <c r="Q1012" s="291"/>
      <c r="R1012" s="174"/>
      <c r="S1012" s="174"/>
      <c r="T1012" s="174"/>
    </row>
    <row r="1013" spans="1:20" s="33" customFormat="1">
      <c r="A1013" s="2013"/>
      <c r="B1013" s="177" t="s">
        <v>501</v>
      </c>
      <c r="C1013" s="2013"/>
      <c r="D1013" s="2013"/>
      <c r="E1013" s="2013"/>
      <c r="I1013" s="220"/>
      <c r="J1013" s="220"/>
      <c r="K1013" s="37"/>
      <c r="L1013" s="57"/>
      <c r="M1013" s="57"/>
      <c r="O1013" s="284"/>
      <c r="P1013" s="291"/>
      <c r="Q1013" s="291"/>
      <c r="R1013" s="174"/>
      <c r="S1013" s="174"/>
      <c r="T1013" s="174"/>
    </row>
    <row r="1014" spans="1:20" s="33" customFormat="1">
      <c r="A1014" s="258"/>
      <c r="B1014" s="177" t="s">
        <v>502</v>
      </c>
      <c r="C1014" s="258">
        <f>E1014/D1014*100</f>
        <v>0</v>
      </c>
      <c r="D1014" s="258">
        <v>2.2000000000000002</v>
      </c>
      <c r="E1014" s="258"/>
      <c r="I1014" s="220"/>
      <c r="J1014" s="220"/>
      <c r="K1014" s="37"/>
      <c r="L1014" s="57"/>
      <c r="M1014" s="57"/>
      <c r="O1014" s="284"/>
      <c r="P1014" s="291"/>
      <c r="Q1014" s="291"/>
      <c r="R1014" s="174"/>
      <c r="S1014" s="174"/>
      <c r="T1014" s="174"/>
    </row>
    <row r="1015" spans="1:20" s="33" customFormat="1" hidden="1">
      <c r="A1015" s="2013"/>
      <c r="B1015" s="258" t="s">
        <v>326</v>
      </c>
      <c r="C1015" s="2013"/>
      <c r="D1015" s="2013"/>
      <c r="E1015" s="2013"/>
      <c r="I1015" s="221"/>
      <c r="J1015" s="221"/>
      <c r="K1015" s="37"/>
      <c r="L1015" s="57"/>
      <c r="M1015" s="57"/>
      <c r="O1015" s="284"/>
      <c r="P1015" s="291"/>
      <c r="Q1015" s="291"/>
      <c r="R1015" s="174"/>
      <c r="S1015" s="174"/>
      <c r="T1015" s="174"/>
    </row>
    <row r="1016" spans="1:20" s="33" customFormat="1" hidden="1">
      <c r="A1016" s="2013"/>
      <c r="B1016" s="258" t="s">
        <v>501</v>
      </c>
      <c r="C1016" s="2013"/>
      <c r="D1016" s="2013"/>
      <c r="E1016" s="2013"/>
      <c r="I1016" s="221"/>
      <c r="J1016" s="221"/>
      <c r="K1016" s="37"/>
      <c r="L1016" s="57"/>
      <c r="M1016" s="57"/>
      <c r="O1016" s="284"/>
      <c r="P1016" s="291"/>
      <c r="Q1016" s="291"/>
      <c r="R1016" s="174"/>
      <c r="S1016" s="174"/>
      <c r="T1016" s="174"/>
    </row>
    <row r="1017" spans="1:20" s="33" customFormat="1" hidden="1">
      <c r="A1017" s="258"/>
      <c r="B1017" s="258"/>
      <c r="C1017" s="258"/>
      <c r="D1017" s="258"/>
      <c r="E1017" s="258"/>
      <c r="I1017" s="221"/>
      <c r="J1017" s="221"/>
      <c r="K1017" s="37"/>
      <c r="L1017" s="57"/>
      <c r="M1017" s="57"/>
      <c r="O1017" s="284"/>
      <c r="P1017" s="291"/>
      <c r="Q1017" s="291"/>
      <c r="R1017" s="174"/>
      <c r="S1017" s="174"/>
      <c r="T1017" s="174"/>
    </row>
    <row r="1018" spans="1:20" s="33" customFormat="1" hidden="1">
      <c r="A1018" s="258"/>
      <c r="B1018" s="258"/>
      <c r="C1018" s="258"/>
      <c r="D1018" s="258"/>
      <c r="E1018" s="258"/>
      <c r="I1018" s="221"/>
      <c r="J1018" s="221"/>
      <c r="K1018" s="37"/>
      <c r="L1018" s="57"/>
      <c r="M1018" s="57"/>
      <c r="O1018" s="284"/>
      <c r="P1018" s="291"/>
      <c r="Q1018" s="291"/>
      <c r="R1018" s="174"/>
      <c r="S1018" s="174"/>
      <c r="T1018" s="174"/>
    </row>
    <row r="1019" spans="1:20" s="33" customFormat="1">
      <c r="A1019" s="228"/>
      <c r="B1019" s="228" t="s">
        <v>73</v>
      </c>
      <c r="C1019" s="228"/>
      <c r="D1019" s="228" t="s">
        <v>74</v>
      </c>
      <c r="E1019" s="228">
        <f>E1010</f>
        <v>0</v>
      </c>
      <c r="I1019" s="217">
        <f>I1010</f>
        <v>0</v>
      </c>
      <c r="J1019" s="217">
        <f>J1010</f>
        <v>0</v>
      </c>
      <c r="K1019" s="37"/>
      <c r="L1019" s="57"/>
      <c r="M1019" s="57"/>
      <c r="O1019" s="284"/>
      <c r="P1019" s="291"/>
      <c r="Q1019" s="291"/>
      <c r="R1019" s="174"/>
      <c r="S1019" s="174"/>
      <c r="T1019" s="174"/>
    </row>
    <row r="1020" spans="1:20" s="33" customFormat="1">
      <c r="A1020" s="149"/>
      <c r="B1020" s="149"/>
      <c r="C1020" s="149"/>
      <c r="D1020" s="149"/>
      <c r="E1020" s="149"/>
      <c r="F1020" s="149"/>
      <c r="G1020" s="149"/>
      <c r="H1020" s="149"/>
      <c r="I1020" s="149"/>
      <c r="J1020" s="149"/>
      <c r="K1020" s="37"/>
      <c r="L1020" s="57"/>
      <c r="M1020" s="57"/>
      <c r="O1020" s="284"/>
      <c r="P1020" s="291"/>
      <c r="Q1020" s="291"/>
      <c r="R1020" s="174"/>
      <c r="S1020" s="174"/>
      <c r="T1020" s="174"/>
    </row>
    <row r="1021" spans="1:20" s="33" customFormat="1" ht="55.5" customHeight="1">
      <c r="A1021" s="2014" t="s">
        <v>616</v>
      </c>
      <c r="B1021" s="2014"/>
      <c r="C1021" s="2014"/>
      <c r="D1021" s="2014"/>
      <c r="E1021" s="2014"/>
      <c r="F1021" s="2014"/>
      <c r="G1021" s="2014"/>
      <c r="H1021" s="2014"/>
      <c r="I1021" s="2014"/>
      <c r="J1021" s="2014"/>
      <c r="K1021" s="37"/>
      <c r="L1021" s="57"/>
      <c r="M1021" s="57"/>
      <c r="O1021" s="284"/>
      <c r="P1021" s="291"/>
      <c r="Q1021" s="291"/>
      <c r="R1021" s="174"/>
      <c r="S1021" s="174"/>
      <c r="T1021" s="174"/>
    </row>
    <row r="1022" spans="1:20">
      <c r="A1022" s="266"/>
      <c r="B1022" s="266"/>
      <c r="C1022" s="266"/>
      <c r="D1022" s="266"/>
      <c r="E1022" s="266"/>
      <c r="F1022" s="266"/>
      <c r="G1022" s="266"/>
      <c r="H1022" s="266"/>
      <c r="I1022" s="266"/>
      <c r="J1022" s="266"/>
    </row>
    <row r="1023" spans="1:20">
      <c r="A1023" s="2004" t="s">
        <v>504</v>
      </c>
      <c r="B1023" s="2004"/>
      <c r="C1023" s="2004"/>
      <c r="D1023" s="2004"/>
      <c r="E1023" s="2004"/>
      <c r="F1023" s="2004"/>
      <c r="G1023" s="2004"/>
      <c r="H1023" s="2004"/>
      <c r="I1023" s="2004"/>
      <c r="J1023" s="2004"/>
      <c r="K1023" s="205"/>
    </row>
    <row r="1024" spans="1:20">
      <c r="I1024" s="1986" t="s">
        <v>545</v>
      </c>
      <c r="J1024" s="1986"/>
      <c r="K1024" s="266"/>
    </row>
    <row r="1025" spans="1:20" s="33" customFormat="1" ht="54">
      <c r="A1025" s="35" t="s">
        <v>77</v>
      </c>
      <c r="B1025" s="35" t="s">
        <v>67</v>
      </c>
      <c r="C1025" s="35" t="s">
        <v>134</v>
      </c>
      <c r="D1025" s="149"/>
      <c r="E1025" s="149"/>
      <c r="F1025" s="149"/>
      <c r="G1025" s="149"/>
      <c r="H1025" s="149"/>
      <c r="I1025" s="215" t="s">
        <v>186</v>
      </c>
      <c r="J1025" s="215" t="s">
        <v>546</v>
      </c>
      <c r="K1025" s="163"/>
      <c r="L1025" s="57"/>
      <c r="M1025" s="57"/>
      <c r="O1025" s="284"/>
      <c r="P1025" s="291"/>
      <c r="Q1025" s="291"/>
      <c r="R1025" s="174"/>
      <c r="S1025" s="174"/>
      <c r="T1025" s="174"/>
    </row>
    <row r="1026" spans="1:20">
      <c r="A1026" s="173">
        <v>1</v>
      </c>
      <c r="B1026" s="173">
        <v>2</v>
      </c>
      <c r="C1026" s="173">
        <v>3</v>
      </c>
      <c r="D1026" s="160"/>
      <c r="E1026" s="160"/>
      <c r="F1026" s="160"/>
      <c r="G1026" s="160"/>
      <c r="H1026" s="160"/>
      <c r="I1026" s="222"/>
      <c r="J1026" s="222"/>
    </row>
    <row r="1027" spans="1:20">
      <c r="A1027" s="35">
        <v>1</v>
      </c>
      <c r="B1027" s="183" t="s">
        <v>135</v>
      </c>
      <c r="C1027" s="184">
        <f>C1028+C1029+C1030+C1031</f>
        <v>0</v>
      </c>
      <c r="I1027" s="217">
        <f>I1028+I1029+I1030+I1031</f>
        <v>0</v>
      </c>
      <c r="J1027" s="217">
        <f>J1028+J1029+J1030+J1031</f>
        <v>0</v>
      </c>
    </row>
    <row r="1028" spans="1:20" s="160" customFormat="1">
      <c r="A1028" s="35"/>
      <c r="B1028" s="183"/>
      <c r="C1028" s="176"/>
      <c r="D1028" s="149"/>
      <c r="E1028" s="149"/>
      <c r="F1028" s="149"/>
      <c r="G1028" s="149"/>
      <c r="H1028" s="149"/>
      <c r="I1028" s="222"/>
      <c r="J1028" s="222"/>
      <c r="K1028" s="161"/>
      <c r="O1028" s="283"/>
      <c r="P1028" s="283"/>
      <c r="Q1028" s="283"/>
    </row>
    <row r="1029" spans="1:20">
      <c r="A1029" s="35"/>
      <c r="B1029" s="183"/>
      <c r="C1029" s="176"/>
      <c r="I1029" s="222"/>
      <c r="J1029" s="222"/>
    </row>
    <row r="1030" spans="1:20">
      <c r="A1030" s="35"/>
      <c r="B1030" s="183"/>
      <c r="C1030" s="176"/>
      <c r="I1030" s="222"/>
      <c r="J1030" s="222"/>
    </row>
    <row r="1031" spans="1:20">
      <c r="A1031" s="35"/>
      <c r="B1031" s="183"/>
      <c r="C1031" s="176"/>
      <c r="I1031" s="222"/>
      <c r="J1031" s="222"/>
    </row>
    <row r="1032" spans="1:20">
      <c r="A1032" s="226"/>
      <c r="B1032" s="227" t="s">
        <v>73</v>
      </c>
      <c r="C1032" s="228">
        <f>C1027</f>
        <v>0</v>
      </c>
      <c r="I1032" s="217">
        <f>I1027</f>
        <v>0</v>
      </c>
      <c r="J1032" s="217">
        <f>J1027</f>
        <v>0</v>
      </c>
    </row>
    <row r="1034" spans="1:20" ht="36" customHeight="1">
      <c r="A1034" s="2014" t="s">
        <v>615</v>
      </c>
      <c r="B1034" s="2014"/>
      <c r="C1034" s="2014"/>
      <c r="D1034" s="2014"/>
      <c r="E1034" s="2014"/>
      <c r="F1034" s="2014"/>
      <c r="G1034" s="2014"/>
      <c r="H1034" s="2014"/>
      <c r="I1034" s="2014"/>
      <c r="J1034" s="2014"/>
    </row>
    <row r="1035" spans="1:20">
      <c r="A1035" s="266"/>
      <c r="B1035" s="266"/>
      <c r="C1035" s="266"/>
      <c r="D1035" s="266"/>
      <c r="E1035" s="266"/>
      <c r="F1035" s="266"/>
      <c r="G1035" s="266"/>
      <c r="H1035" s="266"/>
      <c r="I1035" s="266"/>
      <c r="J1035" s="266"/>
    </row>
    <row r="1036" spans="1:20">
      <c r="A1036" s="2004" t="s">
        <v>504</v>
      </c>
      <c r="B1036" s="2004"/>
      <c r="C1036" s="2004"/>
      <c r="D1036" s="2004"/>
      <c r="E1036" s="2004"/>
      <c r="F1036" s="2004"/>
      <c r="G1036" s="2004"/>
      <c r="H1036" s="2004"/>
      <c r="I1036" s="2004"/>
      <c r="J1036" s="2004"/>
      <c r="K1036" s="205"/>
    </row>
    <row r="1037" spans="1:20">
      <c r="I1037" s="1986" t="s">
        <v>545</v>
      </c>
      <c r="J1037" s="1986"/>
      <c r="K1037" s="266"/>
    </row>
    <row r="1038" spans="1:20" s="33" customFormat="1" ht="54">
      <c r="A1038" s="35" t="s">
        <v>77</v>
      </c>
      <c r="B1038" s="35" t="s">
        <v>67</v>
      </c>
      <c r="C1038" s="35" t="s">
        <v>134</v>
      </c>
      <c r="D1038" s="149"/>
      <c r="E1038" s="149"/>
      <c r="F1038" s="149"/>
      <c r="G1038" s="149"/>
      <c r="H1038" s="149"/>
      <c r="I1038" s="215" t="s">
        <v>186</v>
      </c>
      <c r="J1038" s="215" t="s">
        <v>546</v>
      </c>
      <c r="K1038" s="163"/>
      <c r="L1038" s="57"/>
      <c r="M1038" s="57"/>
      <c r="O1038" s="284"/>
      <c r="P1038" s="291"/>
      <c r="Q1038" s="291"/>
      <c r="R1038" s="174"/>
      <c r="S1038" s="174"/>
      <c r="T1038" s="174"/>
    </row>
    <row r="1039" spans="1:20">
      <c r="A1039" s="173">
        <v>1</v>
      </c>
      <c r="B1039" s="173">
        <v>2</v>
      </c>
      <c r="C1039" s="173">
        <v>3</v>
      </c>
      <c r="D1039" s="160"/>
      <c r="E1039" s="160"/>
      <c r="F1039" s="160"/>
      <c r="G1039" s="160"/>
      <c r="H1039" s="160"/>
      <c r="I1039" s="222"/>
      <c r="J1039" s="222"/>
    </row>
    <row r="1040" spans="1:20">
      <c r="A1040" s="35">
        <v>1</v>
      </c>
      <c r="B1040" s="183"/>
      <c r="C1040" s="184"/>
      <c r="I1040" s="220"/>
      <c r="J1040" s="220"/>
    </row>
    <row r="1041" spans="1:20" s="160" customFormat="1">
      <c r="A1041" s="35"/>
      <c r="B1041" s="183"/>
      <c r="C1041" s="176"/>
      <c r="D1041" s="149"/>
      <c r="E1041" s="149"/>
      <c r="F1041" s="149"/>
      <c r="G1041" s="149"/>
      <c r="H1041" s="149"/>
      <c r="I1041" s="222"/>
      <c r="J1041" s="222"/>
      <c r="K1041" s="161"/>
      <c r="O1041" s="283"/>
      <c r="P1041" s="283"/>
      <c r="Q1041" s="283"/>
    </row>
    <row r="1042" spans="1:20">
      <c r="A1042" s="35"/>
      <c r="B1042" s="183"/>
      <c r="C1042" s="176"/>
      <c r="I1042" s="222"/>
      <c r="J1042" s="222"/>
    </row>
    <row r="1043" spans="1:20">
      <c r="A1043" s="35"/>
      <c r="B1043" s="183"/>
      <c r="C1043" s="176"/>
      <c r="I1043" s="222"/>
      <c r="J1043" s="222"/>
    </row>
    <row r="1044" spans="1:20">
      <c r="A1044" s="35"/>
      <c r="B1044" s="183"/>
      <c r="C1044" s="176"/>
      <c r="I1044" s="222"/>
      <c r="J1044" s="222"/>
    </row>
    <row r="1045" spans="1:20">
      <c r="A1045" s="226"/>
      <c r="B1045" s="227" t="s">
        <v>73</v>
      </c>
      <c r="C1045" s="228">
        <f>SUM(C1040:C1044)</f>
        <v>0</v>
      </c>
      <c r="I1045" s="217">
        <f>SUM(I1040:I1044)</f>
        <v>0</v>
      </c>
      <c r="J1045" s="217">
        <f>SUM(J1040:J1044)</f>
        <v>0</v>
      </c>
    </row>
    <row r="1047" spans="1:20">
      <c r="A1047" s="2004" t="s">
        <v>508</v>
      </c>
      <c r="B1047" s="2004"/>
      <c r="C1047" s="2004"/>
      <c r="D1047" s="2004"/>
      <c r="E1047" s="2004"/>
      <c r="F1047" s="2004"/>
      <c r="G1047" s="2004"/>
      <c r="H1047" s="2004"/>
      <c r="I1047" s="2004"/>
      <c r="J1047" s="2004"/>
    </row>
    <row r="1048" spans="1:20">
      <c r="I1048" s="1986" t="s">
        <v>545</v>
      </c>
      <c r="J1048" s="1986"/>
    </row>
    <row r="1049" spans="1:20" s="33" customFormat="1" ht="54">
      <c r="A1049" s="35" t="s">
        <v>77</v>
      </c>
      <c r="B1049" s="35" t="s">
        <v>67</v>
      </c>
      <c r="C1049" s="35" t="s">
        <v>134</v>
      </c>
      <c r="D1049" s="149"/>
      <c r="E1049" s="149"/>
      <c r="F1049" s="149"/>
      <c r="G1049" s="149"/>
      <c r="H1049" s="149"/>
      <c r="I1049" s="215" t="s">
        <v>186</v>
      </c>
      <c r="J1049" s="215" t="s">
        <v>546</v>
      </c>
      <c r="K1049" s="163"/>
      <c r="L1049" s="57"/>
      <c r="M1049" s="57"/>
      <c r="O1049" s="284"/>
      <c r="P1049" s="291"/>
      <c r="Q1049" s="291"/>
      <c r="R1049" s="174"/>
      <c r="S1049" s="174"/>
      <c r="T1049" s="174"/>
    </row>
    <row r="1050" spans="1:20">
      <c r="A1050" s="173">
        <v>1</v>
      </c>
      <c r="B1050" s="173">
        <v>2</v>
      </c>
      <c r="C1050" s="173">
        <v>3</v>
      </c>
      <c r="D1050" s="160"/>
      <c r="E1050" s="160"/>
      <c r="F1050" s="160"/>
      <c r="G1050" s="160"/>
      <c r="H1050" s="160"/>
      <c r="I1050" s="222"/>
      <c r="J1050" s="222"/>
    </row>
    <row r="1051" spans="1:20">
      <c r="A1051" s="35">
        <v>1</v>
      </c>
      <c r="B1051" s="183"/>
      <c r="C1051" s="184"/>
      <c r="I1051" s="220"/>
      <c r="J1051" s="220"/>
    </row>
    <row r="1052" spans="1:20" s="160" customFormat="1">
      <c r="A1052" s="35"/>
      <c r="B1052" s="183"/>
      <c r="C1052" s="176"/>
      <c r="D1052" s="149"/>
      <c r="E1052" s="149"/>
      <c r="F1052" s="149"/>
      <c r="G1052" s="149"/>
      <c r="H1052" s="149"/>
      <c r="I1052" s="222"/>
      <c r="J1052" s="222"/>
      <c r="K1052" s="161"/>
      <c r="O1052" s="283"/>
      <c r="P1052" s="283"/>
      <c r="Q1052" s="283"/>
    </row>
    <row r="1053" spans="1:20">
      <c r="A1053" s="35"/>
      <c r="B1053" s="183"/>
      <c r="C1053" s="176"/>
      <c r="I1053" s="222"/>
      <c r="J1053" s="222"/>
    </row>
    <row r="1054" spans="1:20">
      <c r="A1054" s="35"/>
      <c r="B1054" s="183"/>
      <c r="C1054" s="176"/>
      <c r="I1054" s="222"/>
      <c r="J1054" s="222"/>
    </row>
    <row r="1055" spans="1:20">
      <c r="A1055" s="35"/>
      <c r="B1055" s="183"/>
      <c r="C1055" s="176"/>
      <c r="I1055" s="222"/>
      <c r="J1055" s="222"/>
    </row>
    <row r="1056" spans="1:20">
      <c r="A1056" s="226"/>
      <c r="B1056" s="227" t="s">
        <v>73</v>
      </c>
      <c r="C1056" s="228">
        <f>SUM(C1051:C1055)</f>
        <v>0</v>
      </c>
      <c r="I1056" s="217">
        <f>SUM(I1051:I1055)</f>
        <v>0</v>
      </c>
      <c r="J1056" s="217">
        <f>SUM(J1051:J1055)</f>
        <v>0</v>
      </c>
    </row>
    <row r="1058" spans="1:20">
      <c r="A1058" s="2004" t="s">
        <v>509</v>
      </c>
      <c r="B1058" s="2004"/>
      <c r="C1058" s="2004"/>
      <c r="D1058" s="2004"/>
      <c r="E1058" s="2004"/>
      <c r="F1058" s="2004"/>
      <c r="G1058" s="2004"/>
      <c r="H1058" s="2004"/>
      <c r="I1058" s="2004"/>
      <c r="J1058" s="2004"/>
    </row>
    <row r="1059" spans="1:20">
      <c r="I1059" s="1986" t="s">
        <v>545</v>
      </c>
      <c r="J1059" s="1986"/>
    </row>
    <row r="1060" spans="1:20" s="33" customFormat="1" ht="54">
      <c r="A1060" s="35" t="s">
        <v>77</v>
      </c>
      <c r="B1060" s="35" t="s">
        <v>67</v>
      </c>
      <c r="C1060" s="35" t="s">
        <v>134</v>
      </c>
      <c r="D1060" s="149"/>
      <c r="E1060" s="149"/>
      <c r="F1060" s="149"/>
      <c r="G1060" s="149"/>
      <c r="H1060" s="149"/>
      <c r="I1060" s="215" t="s">
        <v>186</v>
      </c>
      <c r="J1060" s="215" t="s">
        <v>546</v>
      </c>
      <c r="K1060" s="163"/>
      <c r="L1060" s="57"/>
      <c r="M1060" s="57"/>
      <c r="O1060" s="284"/>
      <c r="P1060" s="291"/>
      <c r="Q1060" s="291"/>
      <c r="R1060" s="174"/>
      <c r="S1060" s="174"/>
      <c r="T1060" s="174"/>
    </row>
    <row r="1061" spans="1:20">
      <c r="A1061" s="173">
        <v>1</v>
      </c>
      <c r="B1061" s="173">
        <v>2</v>
      </c>
      <c r="C1061" s="173">
        <v>3</v>
      </c>
      <c r="D1061" s="160"/>
      <c r="E1061" s="160"/>
      <c r="F1061" s="160"/>
      <c r="G1061" s="160"/>
      <c r="H1061" s="160"/>
      <c r="I1061" s="222"/>
      <c r="J1061" s="222"/>
    </row>
    <row r="1062" spans="1:20">
      <c r="A1062" s="35">
        <v>1</v>
      </c>
      <c r="B1062" s="183"/>
      <c r="C1062" s="184"/>
      <c r="I1062" s="220"/>
      <c r="J1062" s="220"/>
    </row>
    <row r="1063" spans="1:20" s="160" customFormat="1">
      <c r="A1063" s="35"/>
      <c r="B1063" s="183"/>
      <c r="C1063" s="176"/>
      <c r="D1063" s="149"/>
      <c r="E1063" s="149"/>
      <c r="F1063" s="149"/>
      <c r="G1063" s="149"/>
      <c r="H1063" s="149"/>
      <c r="I1063" s="222"/>
      <c r="J1063" s="222"/>
      <c r="K1063" s="161"/>
      <c r="O1063" s="283"/>
      <c r="P1063" s="283"/>
      <c r="Q1063" s="283"/>
    </row>
    <row r="1064" spans="1:20">
      <c r="A1064" s="35"/>
      <c r="B1064" s="183"/>
      <c r="C1064" s="176"/>
      <c r="I1064" s="222"/>
      <c r="J1064" s="222"/>
    </row>
    <row r="1065" spans="1:20">
      <c r="A1065" s="35"/>
      <c r="B1065" s="183"/>
      <c r="C1065" s="176"/>
      <c r="I1065" s="222"/>
      <c r="J1065" s="222"/>
    </row>
    <row r="1066" spans="1:20">
      <c r="A1066" s="35"/>
      <c r="B1066" s="183"/>
      <c r="C1066" s="176"/>
      <c r="I1066" s="222"/>
      <c r="J1066" s="222"/>
    </row>
    <row r="1067" spans="1:20">
      <c r="A1067" s="226"/>
      <c r="B1067" s="227" t="s">
        <v>73</v>
      </c>
      <c r="C1067" s="228">
        <f>SUM(C1062:C1066)</f>
        <v>0</v>
      </c>
      <c r="I1067" s="217">
        <f>SUM(I1062:I1066)</f>
        <v>0</v>
      </c>
      <c r="J1067" s="217">
        <f>SUM(J1062:J1066)</f>
        <v>0</v>
      </c>
    </row>
    <row r="1069" spans="1:20">
      <c r="A1069" s="2004" t="s">
        <v>510</v>
      </c>
      <c r="B1069" s="2004"/>
      <c r="C1069" s="2004"/>
      <c r="D1069" s="2004"/>
      <c r="E1069" s="2004"/>
      <c r="F1069" s="2004"/>
      <c r="G1069" s="2004"/>
      <c r="H1069" s="2004"/>
      <c r="I1069" s="2004"/>
      <c r="J1069" s="2004"/>
    </row>
    <row r="1070" spans="1:20">
      <c r="I1070" s="1986" t="s">
        <v>545</v>
      </c>
      <c r="J1070" s="1986"/>
    </row>
    <row r="1071" spans="1:20" s="33" customFormat="1" ht="54">
      <c r="A1071" s="35" t="s">
        <v>77</v>
      </c>
      <c r="B1071" s="35" t="s">
        <v>67</v>
      </c>
      <c r="C1071" s="35" t="s">
        <v>134</v>
      </c>
      <c r="D1071" s="149"/>
      <c r="E1071" s="149"/>
      <c r="F1071" s="149"/>
      <c r="G1071" s="149"/>
      <c r="H1071" s="149"/>
      <c r="I1071" s="215" t="s">
        <v>186</v>
      </c>
      <c r="J1071" s="215" t="s">
        <v>546</v>
      </c>
      <c r="K1071" s="163"/>
      <c r="L1071" s="57"/>
      <c r="M1071" s="57"/>
      <c r="O1071" s="284"/>
      <c r="P1071" s="291"/>
      <c r="Q1071" s="291"/>
      <c r="R1071" s="174"/>
      <c r="S1071" s="174"/>
      <c r="T1071" s="174"/>
    </row>
    <row r="1072" spans="1:20">
      <c r="A1072" s="173">
        <v>1</v>
      </c>
      <c r="B1072" s="173">
        <v>2</v>
      </c>
      <c r="C1072" s="173">
        <v>3</v>
      </c>
      <c r="D1072" s="160"/>
      <c r="E1072" s="160"/>
      <c r="F1072" s="160"/>
      <c r="G1072" s="160"/>
      <c r="H1072" s="160"/>
      <c r="I1072" s="222"/>
      <c r="J1072" s="222"/>
    </row>
    <row r="1073" spans="1:20">
      <c r="A1073" s="35">
        <v>1</v>
      </c>
      <c r="B1073" s="183"/>
      <c r="C1073" s="184"/>
      <c r="I1073" s="220"/>
      <c r="J1073" s="220"/>
    </row>
    <row r="1074" spans="1:20" s="160" customFormat="1">
      <c r="A1074" s="35"/>
      <c r="B1074" s="183"/>
      <c r="C1074" s="176"/>
      <c r="D1074" s="149"/>
      <c r="E1074" s="149"/>
      <c r="F1074" s="149"/>
      <c r="G1074" s="149"/>
      <c r="H1074" s="149"/>
      <c r="I1074" s="222"/>
      <c r="J1074" s="222"/>
      <c r="K1074" s="161"/>
      <c r="O1074" s="283"/>
      <c r="P1074" s="283"/>
      <c r="Q1074" s="283"/>
    </row>
    <row r="1075" spans="1:20">
      <c r="A1075" s="35"/>
      <c r="B1075" s="183"/>
      <c r="C1075" s="176"/>
      <c r="I1075" s="222"/>
      <c r="J1075" s="222"/>
    </row>
    <row r="1076" spans="1:20">
      <c r="A1076" s="35"/>
      <c r="B1076" s="183"/>
      <c r="C1076" s="176"/>
      <c r="I1076" s="222"/>
      <c r="J1076" s="222"/>
    </row>
    <row r="1077" spans="1:20">
      <c r="A1077" s="35"/>
      <c r="B1077" s="183"/>
      <c r="C1077" s="176"/>
      <c r="I1077" s="222"/>
      <c r="J1077" s="222"/>
    </row>
    <row r="1078" spans="1:20">
      <c r="A1078" s="226"/>
      <c r="B1078" s="227" t="s">
        <v>73</v>
      </c>
      <c r="C1078" s="228">
        <f>SUM(C1073:C1077)</f>
        <v>0</v>
      </c>
      <c r="I1078" s="217">
        <f>SUM(I1073:I1077)</f>
        <v>0</v>
      </c>
      <c r="J1078" s="217">
        <f>SUM(J1073:J1077)</f>
        <v>0</v>
      </c>
    </row>
    <row r="1081" spans="1:20" ht="54.75" customHeight="1">
      <c r="A1081" s="2014" t="s">
        <v>614</v>
      </c>
      <c r="B1081" s="2014"/>
      <c r="C1081" s="2014"/>
      <c r="D1081" s="2014"/>
      <c r="E1081" s="2014"/>
      <c r="F1081" s="2014"/>
      <c r="G1081" s="2014"/>
      <c r="H1081" s="2014"/>
      <c r="I1081" s="2014"/>
      <c r="J1081" s="2014"/>
    </row>
    <row r="1083" spans="1:20">
      <c r="A1083" s="2004" t="s">
        <v>511</v>
      </c>
      <c r="B1083" s="2004"/>
      <c r="C1083" s="2004"/>
      <c r="D1083" s="2004"/>
      <c r="E1083" s="2004"/>
      <c r="F1083" s="2004"/>
      <c r="G1083" s="2004"/>
      <c r="H1083" s="2004"/>
      <c r="I1083" s="2004"/>
      <c r="J1083" s="2004"/>
      <c r="K1083" s="205"/>
    </row>
    <row r="1084" spans="1:20">
      <c r="I1084" s="1986" t="s">
        <v>545</v>
      </c>
      <c r="J1084" s="1986"/>
    </row>
    <row r="1085" spans="1:20" s="33" customFormat="1" ht="54">
      <c r="A1085" s="35" t="s">
        <v>77</v>
      </c>
      <c r="B1085" s="35" t="s">
        <v>67</v>
      </c>
      <c r="C1085" s="260" t="s">
        <v>505</v>
      </c>
      <c r="D1085" s="260" t="s">
        <v>506</v>
      </c>
      <c r="E1085" s="260" t="s">
        <v>507</v>
      </c>
      <c r="F1085" s="149"/>
      <c r="G1085" s="149"/>
      <c r="H1085" s="149"/>
      <c r="I1085" s="215" t="s">
        <v>186</v>
      </c>
      <c r="J1085" s="215" t="s">
        <v>546</v>
      </c>
      <c r="K1085" s="163"/>
      <c r="L1085" s="57"/>
      <c r="M1085" s="57"/>
      <c r="O1085" s="284"/>
      <c r="P1085" s="291"/>
      <c r="Q1085" s="291"/>
      <c r="R1085" s="174"/>
      <c r="S1085" s="174"/>
      <c r="T1085" s="174"/>
    </row>
    <row r="1086" spans="1:20">
      <c r="A1086" s="173">
        <v>1</v>
      </c>
      <c r="B1086" s="173">
        <v>2</v>
      </c>
      <c r="C1086" s="195">
        <v>3</v>
      </c>
      <c r="D1086" s="195">
        <v>4</v>
      </c>
      <c r="E1086" s="195">
        <v>5</v>
      </c>
      <c r="F1086" s="160"/>
      <c r="G1086" s="160"/>
      <c r="H1086" s="160"/>
      <c r="I1086" s="220"/>
      <c r="J1086" s="220"/>
    </row>
    <row r="1087" spans="1:20">
      <c r="A1087" s="35">
        <v>1</v>
      </c>
      <c r="B1087" s="183"/>
      <c r="C1087" s="176"/>
      <c r="D1087" s="35"/>
      <c r="E1087" s="176"/>
      <c r="I1087" s="220"/>
      <c r="J1087" s="220"/>
    </row>
    <row r="1088" spans="1:20" s="160" customFormat="1">
      <c r="A1088" s="35"/>
      <c r="B1088" s="183"/>
      <c r="C1088" s="258"/>
      <c r="D1088" s="260"/>
      <c r="E1088" s="258"/>
      <c r="F1088" s="149"/>
      <c r="G1088" s="149"/>
      <c r="H1088" s="149"/>
      <c r="I1088" s="220"/>
      <c r="J1088" s="220"/>
      <c r="K1088" s="161"/>
      <c r="O1088" s="283"/>
      <c r="P1088" s="283"/>
      <c r="Q1088" s="283"/>
    </row>
    <row r="1089" spans="1:20">
      <c r="A1089" s="35"/>
      <c r="B1089" s="183"/>
      <c r="C1089" s="258"/>
      <c r="D1089" s="260"/>
      <c r="E1089" s="258"/>
      <c r="I1089" s="220"/>
      <c r="J1089" s="220"/>
    </row>
    <row r="1090" spans="1:20">
      <c r="A1090" s="226"/>
      <c r="B1090" s="227" t="s">
        <v>73</v>
      </c>
      <c r="C1090" s="226" t="s">
        <v>74</v>
      </c>
      <c r="D1090" s="226" t="s">
        <v>74</v>
      </c>
      <c r="E1090" s="228">
        <f>E1087</f>
        <v>0</v>
      </c>
      <c r="I1090" s="217">
        <f>SUM(I1087:I1089)</f>
        <v>0</v>
      </c>
      <c r="J1090" s="217">
        <f>SUM(J1087:J1089)</f>
        <v>0</v>
      </c>
    </row>
    <row r="1092" spans="1:20">
      <c r="A1092" s="2004" t="s">
        <v>512</v>
      </c>
      <c r="B1092" s="2004"/>
      <c r="C1092" s="2004"/>
      <c r="D1092" s="2004"/>
      <c r="E1092" s="2004"/>
      <c r="F1092" s="2004"/>
      <c r="G1092" s="2004"/>
      <c r="H1092" s="2004"/>
      <c r="I1092" s="2004"/>
      <c r="J1092" s="2004"/>
    </row>
    <row r="1093" spans="1:20">
      <c r="I1093" s="1986" t="s">
        <v>545</v>
      </c>
      <c r="J1093" s="1986"/>
    </row>
    <row r="1094" spans="1:20" s="33" customFormat="1" ht="54">
      <c r="A1094" s="35" t="s">
        <v>77</v>
      </c>
      <c r="B1094" s="35" t="s">
        <v>67</v>
      </c>
      <c r="C1094" s="260" t="s">
        <v>505</v>
      </c>
      <c r="D1094" s="260" t="s">
        <v>506</v>
      </c>
      <c r="E1094" s="260" t="s">
        <v>507</v>
      </c>
      <c r="F1094" s="149"/>
      <c r="G1094" s="149"/>
      <c r="H1094" s="149"/>
      <c r="I1094" s="215" t="s">
        <v>186</v>
      </c>
      <c r="J1094" s="215" t="s">
        <v>546</v>
      </c>
      <c r="K1094" s="163"/>
      <c r="L1094" s="57"/>
      <c r="M1094" s="57"/>
      <c r="O1094" s="284"/>
      <c r="P1094" s="291"/>
      <c r="Q1094" s="291"/>
      <c r="R1094" s="174"/>
      <c r="S1094" s="174"/>
      <c r="T1094" s="174"/>
    </row>
    <row r="1095" spans="1:20">
      <c r="A1095" s="173">
        <v>1</v>
      </c>
      <c r="B1095" s="173">
        <v>2</v>
      </c>
      <c r="C1095" s="195">
        <v>3</v>
      </c>
      <c r="D1095" s="195">
        <v>4</v>
      </c>
      <c r="E1095" s="195">
        <v>5</v>
      </c>
      <c r="F1095" s="160"/>
      <c r="G1095" s="160"/>
      <c r="H1095" s="160"/>
      <c r="I1095" s="220"/>
      <c r="J1095" s="220"/>
    </row>
    <row r="1096" spans="1:20">
      <c r="A1096" s="35">
        <v>1</v>
      </c>
      <c r="B1096" s="183"/>
      <c r="C1096" s="176"/>
      <c r="D1096" s="35"/>
      <c r="E1096" s="176"/>
      <c r="I1096" s="220"/>
      <c r="J1096" s="220"/>
    </row>
    <row r="1097" spans="1:20" s="160" customFormat="1">
      <c r="A1097" s="35"/>
      <c r="B1097" s="183"/>
      <c r="C1097" s="258"/>
      <c r="D1097" s="260"/>
      <c r="E1097" s="258"/>
      <c r="F1097" s="149"/>
      <c r="G1097" s="149"/>
      <c r="H1097" s="149"/>
      <c r="I1097" s="220"/>
      <c r="J1097" s="220"/>
      <c r="K1097" s="161"/>
      <c r="O1097" s="283"/>
      <c r="P1097" s="283"/>
      <c r="Q1097" s="283"/>
    </row>
    <row r="1098" spans="1:20">
      <c r="A1098" s="35"/>
      <c r="B1098" s="183"/>
      <c r="C1098" s="258"/>
      <c r="D1098" s="260"/>
      <c r="E1098" s="258"/>
      <c r="I1098" s="220"/>
      <c r="J1098" s="220"/>
    </row>
    <row r="1099" spans="1:20">
      <c r="A1099" s="226"/>
      <c r="B1099" s="227" t="s">
        <v>73</v>
      </c>
      <c r="C1099" s="226" t="s">
        <v>74</v>
      </c>
      <c r="D1099" s="226" t="s">
        <v>74</v>
      </c>
      <c r="E1099" s="228">
        <f>E1096</f>
        <v>0</v>
      </c>
      <c r="I1099" s="217">
        <f>SUM(I1096:I1098)</f>
        <v>0</v>
      </c>
      <c r="J1099" s="217">
        <f>SUM(J1096:J1098)</f>
        <v>0</v>
      </c>
    </row>
    <row r="1102" spans="1:20" ht="58.5" customHeight="1">
      <c r="A1102" s="2014" t="s">
        <v>613</v>
      </c>
      <c r="B1102" s="2014"/>
      <c r="C1102" s="2014"/>
      <c r="D1102" s="2014"/>
      <c r="E1102" s="2014"/>
      <c r="F1102" s="2014"/>
      <c r="G1102" s="2014"/>
      <c r="H1102" s="2014"/>
      <c r="I1102" s="2014"/>
      <c r="J1102" s="2014"/>
    </row>
    <row r="1104" spans="1:20">
      <c r="A1104" s="2017" t="s">
        <v>513</v>
      </c>
      <c r="B1104" s="2017"/>
      <c r="C1104" s="2017"/>
      <c r="D1104" s="2017"/>
      <c r="E1104" s="2017"/>
      <c r="F1104" s="2017"/>
      <c r="G1104" s="2017"/>
      <c r="H1104" s="2017"/>
      <c r="I1104" s="2017"/>
      <c r="J1104" s="2017"/>
      <c r="K1104" s="205"/>
    </row>
    <row r="1105" spans="1:17">
      <c r="A1105" s="53"/>
      <c r="B1105" s="32"/>
      <c r="C1105" s="38"/>
      <c r="D1105" s="38"/>
      <c r="E1105" s="38"/>
      <c r="F1105" s="38"/>
      <c r="I1105" s="1986" t="s">
        <v>545</v>
      </c>
      <c r="J1105" s="1986"/>
    </row>
    <row r="1106" spans="1:17" ht="54">
      <c r="A1106" s="260" t="s">
        <v>77</v>
      </c>
      <c r="B1106" s="260" t="s">
        <v>67</v>
      </c>
      <c r="C1106" s="260" t="s">
        <v>124</v>
      </c>
      <c r="D1106" s="260" t="s">
        <v>125</v>
      </c>
      <c r="E1106" s="260" t="s">
        <v>126</v>
      </c>
      <c r="I1106" s="215" t="s">
        <v>186</v>
      </c>
      <c r="J1106" s="215" t="s">
        <v>546</v>
      </c>
      <c r="K1106" s="209"/>
    </row>
    <row r="1107" spans="1:17">
      <c r="A1107" s="195">
        <v>1</v>
      </c>
      <c r="B1107" s="195">
        <v>2</v>
      </c>
      <c r="C1107" s="195">
        <v>3</v>
      </c>
      <c r="D1107" s="195">
        <v>4</v>
      </c>
      <c r="E1107" s="195">
        <v>5</v>
      </c>
      <c r="F1107" s="160"/>
      <c r="G1107" s="160"/>
      <c r="H1107" s="160"/>
      <c r="I1107" s="220"/>
      <c r="J1107" s="220"/>
    </row>
    <row r="1108" spans="1:17">
      <c r="A1108" s="264"/>
      <c r="B1108" s="47"/>
      <c r="C1108" s="260"/>
      <c r="D1108" s="34"/>
      <c r="E1108" s="258"/>
      <c r="I1108" s="220"/>
      <c r="J1108" s="220"/>
    </row>
    <row r="1109" spans="1:17" s="160" customFormat="1">
      <c r="A1109" s="260"/>
      <c r="B1109" s="31"/>
      <c r="C1109" s="260"/>
      <c r="D1109" s="34"/>
      <c r="E1109" s="258"/>
      <c r="F1109" s="149"/>
      <c r="G1109" s="149"/>
      <c r="H1109" s="149"/>
      <c r="I1109" s="220"/>
      <c r="J1109" s="220"/>
      <c r="K1109" s="161"/>
      <c r="O1109" s="283"/>
      <c r="P1109" s="283"/>
      <c r="Q1109" s="283"/>
    </row>
    <row r="1110" spans="1:17">
      <c r="A1110" s="260"/>
      <c r="B1110" s="31"/>
      <c r="C1110" s="260"/>
      <c r="D1110" s="34"/>
      <c r="E1110" s="258"/>
      <c r="I1110" s="220"/>
      <c r="J1110" s="220"/>
    </row>
    <row r="1111" spans="1:17">
      <c r="A1111" s="226"/>
      <c r="B1111" s="227" t="s">
        <v>73</v>
      </c>
      <c r="C1111" s="226" t="s">
        <v>74</v>
      </c>
      <c r="D1111" s="226" t="s">
        <v>74</v>
      </c>
      <c r="E1111" s="228">
        <f>SUM(E1108:E1110)</f>
        <v>0</v>
      </c>
      <c r="I1111" s="217">
        <f>SUM(I1108:I1110)</f>
        <v>0</v>
      </c>
      <c r="J1111" s="217">
        <f>SUM(J1108:J1110)</f>
        <v>0</v>
      </c>
    </row>
    <row r="1112" spans="1:17">
      <c r="A1112" s="51"/>
      <c r="B1112" s="52"/>
      <c r="C1112" s="51"/>
      <c r="D1112" s="51"/>
      <c r="E1112" s="51"/>
      <c r="F1112" s="51"/>
    </row>
    <row r="1113" spans="1:17">
      <c r="A1113" s="2016" t="s">
        <v>491</v>
      </c>
      <c r="B1113" s="2016"/>
      <c r="C1113" s="2016"/>
      <c r="D1113" s="2016"/>
      <c r="E1113" s="2016"/>
      <c r="F1113" s="2016"/>
      <c r="G1113" s="2016"/>
      <c r="H1113" s="2016"/>
      <c r="I1113" s="2016"/>
      <c r="J1113" s="2016"/>
    </row>
    <row r="1114" spans="1:17">
      <c r="A1114" s="51"/>
      <c r="B1114" s="32"/>
      <c r="C1114" s="38"/>
      <c r="D1114" s="38"/>
      <c r="E1114" s="38"/>
      <c r="F1114" s="38"/>
      <c r="I1114" s="1986" t="s">
        <v>545</v>
      </c>
      <c r="J1114" s="1986"/>
    </row>
    <row r="1115" spans="1:17" ht="54">
      <c r="A1115" s="260" t="s">
        <v>77</v>
      </c>
      <c r="B1115" s="260" t="s">
        <v>67</v>
      </c>
      <c r="C1115" s="260" t="s">
        <v>127</v>
      </c>
      <c r="D1115" s="260" t="s">
        <v>490</v>
      </c>
      <c r="F1115" s="38"/>
      <c r="I1115" s="215" t="s">
        <v>186</v>
      </c>
      <c r="J1115" s="215" t="s">
        <v>546</v>
      </c>
      <c r="K1115" s="210"/>
    </row>
    <row r="1116" spans="1:17">
      <c r="A1116" s="195">
        <v>1</v>
      </c>
      <c r="B1116" s="195">
        <v>2</v>
      </c>
      <c r="C1116" s="195">
        <v>3</v>
      </c>
      <c r="D1116" s="195">
        <v>4</v>
      </c>
      <c r="E1116" s="160"/>
      <c r="F1116" s="14"/>
      <c r="G1116" s="160"/>
      <c r="H1116" s="160"/>
      <c r="I1116" s="220"/>
      <c r="J1116" s="220"/>
    </row>
    <row r="1117" spans="1:17">
      <c r="A1117" s="260"/>
      <c r="B1117" s="47"/>
      <c r="C1117" s="34"/>
      <c r="D1117" s="258"/>
      <c r="F1117" s="38"/>
      <c r="I1117" s="220"/>
      <c r="J1117" s="220"/>
    </row>
    <row r="1118" spans="1:17" s="160" customFormat="1">
      <c r="A1118" s="260"/>
      <c r="B1118" s="31"/>
      <c r="C1118" s="34"/>
      <c r="D1118" s="258"/>
      <c r="E1118" s="149"/>
      <c r="F1118" s="38"/>
      <c r="G1118" s="149"/>
      <c r="H1118" s="149"/>
      <c r="I1118" s="220"/>
      <c r="J1118" s="220"/>
      <c r="K1118" s="161"/>
      <c r="O1118" s="283"/>
      <c r="P1118" s="283"/>
      <c r="Q1118" s="283"/>
    </row>
    <row r="1119" spans="1:17">
      <c r="A1119" s="260"/>
      <c r="B1119" s="31"/>
      <c r="C1119" s="34"/>
      <c r="D1119" s="258"/>
      <c r="F1119" s="38"/>
      <c r="I1119" s="220"/>
      <c r="J1119" s="220"/>
    </row>
    <row r="1120" spans="1:17">
      <c r="A1120" s="226"/>
      <c r="B1120" s="227" t="s">
        <v>73</v>
      </c>
      <c r="C1120" s="226" t="s">
        <v>74</v>
      </c>
      <c r="D1120" s="228">
        <f>SUM(D1117:D1119)</f>
        <v>0</v>
      </c>
      <c r="F1120" s="38"/>
      <c r="I1120" s="217">
        <f>SUM(I1117:I1119)</f>
        <v>0</v>
      </c>
      <c r="J1120" s="217">
        <f>SUM(J1117:J1119)</f>
        <v>0</v>
      </c>
    </row>
    <row r="1121" spans="1:17">
      <c r="A1121" s="51"/>
      <c r="B1121" s="52"/>
      <c r="C1121" s="51"/>
      <c r="D1121" s="51"/>
      <c r="E1121" s="51"/>
      <c r="F1121" s="51"/>
    </row>
    <row r="1122" spans="1:17">
      <c r="A1122" s="2016" t="s">
        <v>514</v>
      </c>
      <c r="B1122" s="2016"/>
      <c r="C1122" s="2016"/>
      <c r="D1122" s="2016"/>
      <c r="E1122" s="2016"/>
      <c r="F1122" s="2016"/>
      <c r="G1122" s="2016"/>
      <c r="H1122" s="2016"/>
      <c r="I1122" s="2016"/>
      <c r="J1122" s="2016"/>
    </row>
    <row r="1123" spans="1:17">
      <c r="A1123" s="51"/>
      <c r="B1123" s="32"/>
      <c r="C1123" s="38"/>
      <c r="D1123" s="38"/>
      <c r="E1123" s="38"/>
      <c r="F1123" s="38"/>
      <c r="I1123" s="1986" t="s">
        <v>545</v>
      </c>
      <c r="J1123" s="1986"/>
    </row>
    <row r="1124" spans="1:17" ht="54">
      <c r="A1124" s="260" t="s">
        <v>77</v>
      </c>
      <c r="B1124" s="260" t="s">
        <v>67</v>
      </c>
      <c r="C1124" s="260" t="s">
        <v>127</v>
      </c>
      <c r="D1124" s="260" t="s">
        <v>490</v>
      </c>
      <c r="F1124" s="38"/>
      <c r="I1124" s="215" t="s">
        <v>186</v>
      </c>
      <c r="J1124" s="215" t="s">
        <v>546</v>
      </c>
      <c r="K1124" s="210"/>
    </row>
    <row r="1125" spans="1:17">
      <c r="A1125" s="195">
        <v>1</v>
      </c>
      <c r="B1125" s="195">
        <v>2</v>
      </c>
      <c r="C1125" s="195">
        <v>3</v>
      </c>
      <c r="D1125" s="195">
        <v>4</v>
      </c>
      <c r="E1125" s="160"/>
      <c r="F1125" s="14"/>
      <c r="G1125" s="160"/>
      <c r="H1125" s="160"/>
      <c r="I1125" s="220"/>
      <c r="J1125" s="220"/>
    </row>
    <row r="1126" spans="1:17">
      <c r="A1126" s="260"/>
      <c r="B1126" s="47"/>
      <c r="C1126" s="34"/>
      <c r="D1126" s="258"/>
      <c r="F1126" s="38"/>
      <c r="I1126" s="220"/>
      <c r="J1126" s="220"/>
    </row>
    <row r="1127" spans="1:17" s="160" customFormat="1">
      <c r="A1127" s="260"/>
      <c r="B1127" s="31"/>
      <c r="C1127" s="34"/>
      <c r="D1127" s="258"/>
      <c r="E1127" s="149"/>
      <c r="F1127" s="38"/>
      <c r="G1127" s="149"/>
      <c r="H1127" s="149"/>
      <c r="I1127" s="220"/>
      <c r="J1127" s="220"/>
      <c r="K1127" s="161"/>
      <c r="O1127" s="283"/>
      <c r="P1127" s="283"/>
      <c r="Q1127" s="283"/>
    </row>
    <row r="1128" spans="1:17">
      <c r="A1128" s="260"/>
      <c r="B1128" s="31"/>
      <c r="C1128" s="34"/>
      <c r="D1128" s="258"/>
      <c r="F1128" s="38"/>
      <c r="I1128" s="220"/>
      <c r="J1128" s="220"/>
    </row>
    <row r="1129" spans="1:17">
      <c r="A1129" s="226"/>
      <c r="B1129" s="227" t="s">
        <v>73</v>
      </c>
      <c r="C1129" s="226" t="s">
        <v>74</v>
      </c>
      <c r="D1129" s="228">
        <f>SUM(D1126:D1128)</f>
        <v>0</v>
      </c>
      <c r="F1129" s="38"/>
      <c r="I1129" s="217">
        <f>SUM(I1126:I1128)</f>
        <v>0</v>
      </c>
      <c r="J1129" s="217">
        <f>SUM(J1126:J1128)</f>
        <v>0</v>
      </c>
    </row>
    <row r="1130" spans="1:17">
      <c r="A1130" s="51"/>
      <c r="B1130" s="52"/>
      <c r="C1130" s="51"/>
      <c r="D1130" s="51"/>
      <c r="E1130" s="51"/>
      <c r="F1130" s="51"/>
    </row>
    <row r="1131" spans="1:17">
      <c r="A1131" s="2004" t="s">
        <v>542</v>
      </c>
      <c r="B1131" s="2004"/>
      <c r="C1131" s="2004"/>
      <c r="D1131" s="2004"/>
      <c r="E1131" s="2004"/>
      <c r="F1131" s="2004"/>
      <c r="G1131" s="2004"/>
      <c r="H1131" s="2004"/>
      <c r="I1131" s="2004"/>
      <c r="J1131" s="2004"/>
    </row>
    <row r="1132" spans="1:17">
      <c r="A1132" s="2012"/>
      <c r="B1132" s="2012"/>
      <c r="C1132" s="2012"/>
      <c r="D1132" s="2012"/>
      <c r="E1132" s="2012"/>
      <c r="F1132" s="2012"/>
      <c r="I1132" s="1986" t="s">
        <v>545</v>
      </c>
      <c r="J1132" s="1986"/>
    </row>
    <row r="1133" spans="1:17" ht="54">
      <c r="A1133" s="260" t="s">
        <v>77</v>
      </c>
      <c r="B1133" s="260" t="s">
        <v>67</v>
      </c>
      <c r="C1133" s="260" t="s">
        <v>131</v>
      </c>
      <c r="D1133" s="260" t="s">
        <v>80</v>
      </c>
      <c r="E1133" s="260" t="s">
        <v>132</v>
      </c>
      <c r="F1133" s="260" t="s">
        <v>33</v>
      </c>
      <c r="I1133" s="215" t="s">
        <v>186</v>
      </c>
      <c r="J1133" s="215" t="s">
        <v>546</v>
      </c>
      <c r="K1133" s="163"/>
    </row>
    <row r="1134" spans="1:17">
      <c r="A1134" s="195">
        <v>1</v>
      </c>
      <c r="B1134" s="195">
        <v>2</v>
      </c>
      <c r="C1134" s="195">
        <v>3</v>
      </c>
      <c r="D1134" s="195">
        <v>4</v>
      </c>
      <c r="E1134" s="195">
        <v>5</v>
      </c>
      <c r="F1134" s="195">
        <v>6</v>
      </c>
      <c r="G1134" s="160"/>
      <c r="H1134" s="160"/>
      <c r="I1134" s="220"/>
      <c r="J1134" s="220"/>
    </row>
    <row r="1135" spans="1:17">
      <c r="A1135" s="260">
        <v>1</v>
      </c>
      <c r="B1135" s="31"/>
      <c r="C1135" s="260"/>
      <c r="D1135" s="260"/>
      <c r="E1135" s="258" t="e">
        <f>F1135/D1135</f>
        <v>#DIV/0!</v>
      </c>
      <c r="F1135" s="258"/>
      <c r="I1135" s="220"/>
      <c r="J1135" s="220"/>
    </row>
    <row r="1136" spans="1:17" s="160" customFormat="1">
      <c r="A1136" s="260">
        <v>2</v>
      </c>
      <c r="B1136" s="31"/>
      <c r="C1136" s="35"/>
      <c r="D1136" s="35"/>
      <c r="E1136" s="258" t="e">
        <f t="shared" ref="E1136:E1137" si="25">F1136/D1136</f>
        <v>#DIV/0!</v>
      </c>
      <c r="F1136" s="258"/>
      <c r="G1136" s="149"/>
      <c r="H1136" s="149"/>
      <c r="I1136" s="220"/>
      <c r="J1136" s="220"/>
      <c r="K1136" s="161"/>
      <c r="O1136" s="283"/>
      <c r="P1136" s="283"/>
      <c r="Q1136" s="283"/>
    </row>
    <row r="1137" spans="1:17">
      <c r="A1137" s="260">
        <v>3</v>
      </c>
      <c r="B1137" s="31"/>
      <c r="C1137" s="260"/>
      <c r="D1137" s="260"/>
      <c r="E1137" s="258" t="e">
        <f t="shared" si="25"/>
        <v>#DIV/0!</v>
      </c>
      <c r="F1137" s="258"/>
      <c r="I1137" s="220"/>
      <c r="J1137" s="220"/>
    </row>
    <row r="1138" spans="1:17">
      <c r="A1138" s="226"/>
      <c r="B1138" s="227" t="s">
        <v>73</v>
      </c>
      <c r="C1138" s="226" t="s">
        <v>74</v>
      </c>
      <c r="D1138" s="226" t="s">
        <v>74</v>
      </c>
      <c r="E1138" s="226" t="s">
        <v>74</v>
      </c>
      <c r="F1138" s="228">
        <f>F1137+F1136+F1135</f>
        <v>0</v>
      </c>
      <c r="I1138" s="217">
        <f>SUM(I1135:I1137)</f>
        <v>0</v>
      </c>
      <c r="J1138" s="217">
        <f>SUM(J1135:J1137)</f>
        <v>0</v>
      </c>
    </row>
    <row r="1139" spans="1:17">
      <c r="A1139" s="51"/>
      <c r="B1139" s="52"/>
      <c r="C1139" s="51"/>
      <c r="D1139" s="51"/>
      <c r="E1139" s="51"/>
      <c r="F1139" s="51"/>
    </row>
    <row r="1140" spans="1:17">
      <c r="A1140" s="51"/>
      <c r="B1140" s="52"/>
      <c r="C1140" s="51"/>
      <c r="D1140" s="51"/>
      <c r="E1140" s="51"/>
      <c r="F1140" s="51"/>
    </row>
    <row r="1141" spans="1:17">
      <c r="A1141" s="2014" t="s">
        <v>612</v>
      </c>
      <c r="B1141" s="2014"/>
      <c r="C1141" s="2014"/>
      <c r="D1141" s="2014"/>
      <c r="E1141" s="2014"/>
      <c r="F1141" s="2014"/>
      <c r="G1141" s="2014"/>
      <c r="H1141" s="2014"/>
      <c r="I1141" s="2014"/>
      <c r="J1141" s="2014"/>
    </row>
    <row r="1142" spans="1:17">
      <c r="A1142" s="51"/>
      <c r="B1142" s="52"/>
      <c r="C1142" s="51"/>
      <c r="D1142" s="51"/>
      <c r="E1142" s="51"/>
      <c r="F1142" s="51"/>
    </row>
    <row r="1143" spans="1:17">
      <c r="A1143" s="2009" t="s">
        <v>515</v>
      </c>
      <c r="B1143" s="2009"/>
      <c r="C1143" s="2009"/>
      <c r="D1143" s="2009"/>
      <c r="E1143" s="2009"/>
      <c r="F1143" s="2009"/>
      <c r="G1143" s="2009"/>
      <c r="H1143" s="2009"/>
      <c r="I1143" s="2009"/>
      <c r="J1143" s="2009"/>
      <c r="K1143" s="205"/>
    </row>
    <row r="1144" spans="1:17">
      <c r="A1144" s="259"/>
      <c r="B1144" s="55"/>
      <c r="C1144" s="259"/>
      <c r="D1144" s="259"/>
      <c r="E1144" s="259"/>
      <c r="F1144" s="259"/>
      <c r="I1144" s="1986" t="s">
        <v>545</v>
      </c>
      <c r="J1144" s="1986"/>
    </row>
    <row r="1145" spans="1:17" ht="54">
      <c r="A1145" s="260" t="s">
        <v>77</v>
      </c>
      <c r="B1145" s="260" t="s">
        <v>67</v>
      </c>
      <c r="C1145" s="260" t="s">
        <v>118</v>
      </c>
      <c r="D1145" s="260" t="s">
        <v>112</v>
      </c>
      <c r="E1145" s="260" t="s">
        <v>113</v>
      </c>
      <c r="F1145" s="260" t="s">
        <v>532</v>
      </c>
      <c r="I1145" s="215" t="s">
        <v>186</v>
      </c>
      <c r="J1145" s="215" t="s">
        <v>546</v>
      </c>
      <c r="K1145" s="204"/>
    </row>
    <row r="1146" spans="1:17">
      <c r="A1146" s="195">
        <v>1</v>
      </c>
      <c r="B1146" s="195">
        <v>2</v>
      </c>
      <c r="C1146" s="195">
        <v>3</v>
      </c>
      <c r="D1146" s="195">
        <v>4</v>
      </c>
      <c r="E1146" s="195">
        <v>5</v>
      </c>
      <c r="F1146" s="195">
        <v>6</v>
      </c>
      <c r="G1146" s="160"/>
      <c r="H1146" s="160"/>
      <c r="I1146" s="220"/>
      <c r="J1146" s="220"/>
    </row>
    <row r="1147" spans="1:17">
      <c r="A1147" s="260">
        <v>1</v>
      </c>
      <c r="B1147" s="31" t="s">
        <v>114</v>
      </c>
      <c r="C1147" s="260"/>
      <c r="D1147" s="260"/>
      <c r="E1147" s="258" t="e">
        <f>F1147/D1147/C1147</f>
        <v>#DIV/0!</v>
      </c>
      <c r="F1147" s="258"/>
      <c r="I1147" s="220"/>
      <c r="J1147" s="220"/>
    </row>
    <row r="1148" spans="1:17" s="160" customFormat="1" ht="68.400000000000006">
      <c r="A1148" s="260">
        <v>2</v>
      </c>
      <c r="B1148" s="31" t="s">
        <v>115</v>
      </c>
      <c r="C1148" s="260"/>
      <c r="D1148" s="260"/>
      <c r="E1148" s="258" t="e">
        <f t="shared" ref="E1148:E1152" si="26">F1148/D1148/C1148</f>
        <v>#DIV/0!</v>
      </c>
      <c r="F1148" s="258"/>
      <c r="G1148" s="149"/>
      <c r="H1148" s="149"/>
      <c r="I1148" s="220"/>
      <c r="J1148" s="220"/>
      <c r="K1148" s="161"/>
      <c r="O1148" s="283"/>
      <c r="P1148" s="283"/>
      <c r="Q1148" s="283"/>
    </row>
    <row r="1149" spans="1:17" ht="45.6">
      <c r="A1149" s="260">
        <v>3</v>
      </c>
      <c r="B1149" s="31" t="s">
        <v>116</v>
      </c>
      <c r="C1149" s="260"/>
      <c r="D1149" s="260"/>
      <c r="E1149" s="258" t="e">
        <f t="shared" si="26"/>
        <v>#DIV/0!</v>
      </c>
      <c r="F1149" s="258"/>
      <c r="I1149" s="220"/>
      <c r="J1149" s="220"/>
    </row>
    <row r="1150" spans="1:17">
      <c r="A1150" s="260">
        <v>4</v>
      </c>
      <c r="B1150" s="31" t="s">
        <v>117</v>
      </c>
      <c r="C1150" s="260"/>
      <c r="D1150" s="260"/>
      <c r="E1150" s="258" t="e">
        <f t="shared" si="26"/>
        <v>#DIV/0!</v>
      </c>
      <c r="F1150" s="258"/>
      <c r="I1150" s="222"/>
      <c r="J1150" s="222"/>
    </row>
    <row r="1151" spans="1:17" ht="91.2">
      <c r="A1151" s="260">
        <v>5</v>
      </c>
      <c r="B1151" s="31" t="s">
        <v>143</v>
      </c>
      <c r="C1151" s="260"/>
      <c r="D1151" s="260"/>
      <c r="E1151" s="258" t="e">
        <f t="shared" si="26"/>
        <v>#DIV/0!</v>
      </c>
      <c r="F1151" s="258"/>
      <c r="I1151" s="220"/>
      <c r="J1151" s="220"/>
    </row>
    <row r="1152" spans="1:17">
      <c r="A1152" s="260">
        <v>6</v>
      </c>
      <c r="B1152" s="31" t="s">
        <v>144</v>
      </c>
      <c r="C1152" s="260"/>
      <c r="D1152" s="260"/>
      <c r="E1152" s="258" t="e">
        <f t="shared" si="26"/>
        <v>#DIV/0!</v>
      </c>
      <c r="F1152" s="258"/>
      <c r="I1152" s="220"/>
      <c r="J1152" s="220"/>
    </row>
    <row r="1153" spans="1:17">
      <c r="A1153" s="226"/>
      <c r="B1153" s="227" t="s">
        <v>73</v>
      </c>
      <c r="C1153" s="226" t="s">
        <v>74</v>
      </c>
      <c r="D1153" s="226" t="s">
        <v>74</v>
      </c>
      <c r="E1153" s="226" t="s">
        <v>74</v>
      </c>
      <c r="F1153" s="228">
        <f>F1152+F1151+F1150+F1149+F1148+F1147</f>
        <v>0</v>
      </c>
      <c r="I1153" s="217">
        <f>SUM(I1147:I1152)</f>
        <v>0</v>
      </c>
      <c r="J1153" s="217">
        <f>SUM(J1147:J1152)</f>
        <v>0</v>
      </c>
    </row>
    <row r="1154" spans="1:17">
      <c r="A1154" s="38"/>
      <c r="B1154" s="32"/>
      <c r="C1154" s="38"/>
      <c r="D1154" s="38"/>
      <c r="E1154" s="38"/>
      <c r="F1154" s="38"/>
    </row>
    <row r="1155" spans="1:17">
      <c r="A1155" s="2009" t="s">
        <v>516</v>
      </c>
      <c r="B1155" s="2009"/>
      <c r="C1155" s="2009"/>
      <c r="D1155" s="2009"/>
      <c r="E1155" s="2009"/>
      <c r="F1155" s="2009"/>
      <c r="G1155" s="2009"/>
      <c r="H1155" s="2009"/>
      <c r="I1155" s="2009"/>
      <c r="J1155" s="2009"/>
    </row>
    <row r="1156" spans="1:17">
      <c r="A1156" s="256"/>
      <c r="B1156" s="45"/>
      <c r="C1156" s="256"/>
      <c r="D1156" s="256"/>
      <c r="E1156" s="256"/>
      <c r="F1156" s="38"/>
      <c r="I1156" s="1986" t="s">
        <v>545</v>
      </c>
      <c r="J1156" s="1986"/>
    </row>
    <row r="1157" spans="1:17" ht="54">
      <c r="A1157" s="260" t="s">
        <v>77</v>
      </c>
      <c r="B1157" s="260" t="s">
        <v>67</v>
      </c>
      <c r="C1157" s="260" t="s">
        <v>119</v>
      </c>
      <c r="D1157" s="260" t="s">
        <v>518</v>
      </c>
      <c r="E1157" s="262" t="s">
        <v>166</v>
      </c>
      <c r="F1157" s="260" t="s">
        <v>517</v>
      </c>
      <c r="I1157" s="215" t="s">
        <v>186</v>
      </c>
      <c r="J1157" s="215" t="s">
        <v>546</v>
      </c>
      <c r="K1157" s="204"/>
    </row>
    <row r="1158" spans="1:17">
      <c r="A1158" s="195">
        <v>1</v>
      </c>
      <c r="B1158" s="195">
        <v>2</v>
      </c>
      <c r="C1158" s="195">
        <v>3</v>
      </c>
      <c r="D1158" s="195">
        <v>4</v>
      </c>
      <c r="E1158" s="14">
        <v>5</v>
      </c>
      <c r="F1158" s="195">
        <v>6</v>
      </c>
      <c r="G1158" s="160"/>
      <c r="H1158" s="160"/>
      <c r="I1158" s="214"/>
      <c r="J1158" s="214"/>
    </row>
    <row r="1159" spans="1:17" ht="45.6">
      <c r="A1159" s="260">
        <v>1</v>
      </c>
      <c r="B1159" s="31" t="s">
        <v>140</v>
      </c>
      <c r="C1159" s="260"/>
      <c r="D1159" s="258" t="e">
        <f>F1159/C1159</f>
        <v>#DIV/0!</v>
      </c>
      <c r="E1159" s="262" t="s">
        <v>43</v>
      </c>
      <c r="F1159" s="258"/>
      <c r="I1159" s="220"/>
      <c r="J1159" s="220"/>
    </row>
    <row r="1160" spans="1:17" s="160" customFormat="1" ht="45.6">
      <c r="A1160" s="260">
        <v>2</v>
      </c>
      <c r="B1160" s="31" t="s">
        <v>629</v>
      </c>
      <c r="C1160" s="260" t="s">
        <v>43</v>
      </c>
      <c r="D1160" s="258"/>
      <c r="E1160" s="262" t="e">
        <f>F1160/D1160</f>
        <v>#DIV/0!</v>
      </c>
      <c r="F1160" s="258"/>
      <c r="G1160" s="149"/>
      <c r="H1160" s="149"/>
      <c r="I1160" s="220"/>
      <c r="J1160" s="220"/>
      <c r="K1160" s="161"/>
      <c r="O1160" s="283"/>
      <c r="P1160" s="283"/>
      <c r="Q1160" s="283"/>
    </row>
    <row r="1161" spans="1:17">
      <c r="A1161" s="226"/>
      <c r="B1161" s="227" t="s">
        <v>73</v>
      </c>
      <c r="C1161" s="226" t="s">
        <v>43</v>
      </c>
      <c r="D1161" s="226" t="s">
        <v>43</v>
      </c>
      <c r="E1161" s="226" t="s">
        <v>43</v>
      </c>
      <c r="F1161" s="228">
        <f>F1159+F1160</f>
        <v>0</v>
      </c>
      <c r="I1161" s="213">
        <f>SUM(I1159:I1160)</f>
        <v>0</v>
      </c>
      <c r="J1161" s="213">
        <f>SUM(J1159:J1160)</f>
        <v>0</v>
      </c>
    </row>
    <row r="1162" spans="1:17">
      <c r="A1162" s="38"/>
      <c r="B1162" s="32"/>
      <c r="C1162" s="38"/>
      <c r="D1162" s="38"/>
      <c r="E1162" s="38"/>
      <c r="F1162" s="38"/>
    </row>
    <row r="1163" spans="1:17">
      <c r="A1163" s="2004" t="s">
        <v>519</v>
      </c>
      <c r="B1163" s="2004"/>
      <c r="C1163" s="2004"/>
      <c r="D1163" s="2004"/>
      <c r="E1163" s="2004"/>
      <c r="F1163" s="2004"/>
      <c r="G1163" s="2004"/>
      <c r="H1163" s="2004"/>
      <c r="I1163" s="2004"/>
      <c r="J1163" s="2004"/>
    </row>
    <row r="1164" spans="1:17">
      <c r="A1164" s="265"/>
      <c r="B1164" s="265"/>
      <c r="C1164" s="265"/>
      <c r="D1164" s="265"/>
      <c r="E1164" s="265"/>
      <c r="F1164" s="265"/>
      <c r="G1164" s="265"/>
      <c r="H1164" s="265"/>
      <c r="I1164" s="1986" t="s">
        <v>545</v>
      </c>
      <c r="J1164" s="1986"/>
    </row>
    <row r="1165" spans="1:17" s="38" customFormat="1" ht="54">
      <c r="A1165" s="260" t="s">
        <v>77</v>
      </c>
      <c r="B1165" s="260" t="s">
        <v>0</v>
      </c>
      <c r="C1165" s="260" t="s">
        <v>122</v>
      </c>
      <c r="D1165" s="260" t="s">
        <v>120</v>
      </c>
      <c r="E1165" s="260" t="s">
        <v>123</v>
      </c>
      <c r="F1165" s="260" t="s">
        <v>33</v>
      </c>
      <c r="I1165" s="215" t="s">
        <v>186</v>
      </c>
      <c r="J1165" s="215" t="s">
        <v>546</v>
      </c>
      <c r="K1165" s="163"/>
      <c r="O1165" s="41"/>
      <c r="P1165" s="41"/>
      <c r="Q1165" s="41"/>
    </row>
    <row r="1166" spans="1:17" s="38" customFormat="1">
      <c r="A1166" s="195">
        <v>1</v>
      </c>
      <c r="B1166" s="195">
        <v>2</v>
      </c>
      <c r="C1166" s="195">
        <v>4</v>
      </c>
      <c r="D1166" s="195">
        <v>5</v>
      </c>
      <c r="E1166" s="195">
        <v>6</v>
      </c>
      <c r="F1166" s="195">
        <v>7</v>
      </c>
      <c r="G1166" s="14"/>
      <c r="H1166" s="14"/>
      <c r="I1166" s="217"/>
      <c r="J1166" s="217"/>
      <c r="K1166" s="40"/>
      <c r="O1166" s="41"/>
      <c r="P1166" s="41"/>
      <c r="Q1166" s="41"/>
    </row>
    <row r="1167" spans="1:17" s="38" customFormat="1">
      <c r="A1167" s="260">
        <v>1</v>
      </c>
      <c r="B1167" s="31" t="s">
        <v>145</v>
      </c>
      <c r="C1167" s="258" t="e">
        <f>F1167/D1167</f>
        <v>#DIV/0!</v>
      </c>
      <c r="D1167" s="258"/>
      <c r="E1167" s="258"/>
      <c r="F1167" s="258"/>
      <c r="I1167" s="220"/>
      <c r="J1167" s="220"/>
      <c r="K1167" s="40"/>
      <c r="O1167" s="41"/>
      <c r="P1167" s="41"/>
      <c r="Q1167" s="41"/>
    </row>
    <row r="1168" spans="1:17" s="14" customFormat="1">
      <c r="A1168" s="260">
        <v>2</v>
      </c>
      <c r="B1168" s="31" t="s">
        <v>121</v>
      </c>
      <c r="C1168" s="258" t="e">
        <f t="shared" ref="C1168:C1171" si="27">F1168/D1168</f>
        <v>#DIV/0!</v>
      </c>
      <c r="D1168" s="258"/>
      <c r="E1168" s="258"/>
      <c r="F1168" s="258"/>
      <c r="G1168" s="38"/>
      <c r="H1168" s="38"/>
      <c r="I1168" s="220"/>
      <c r="J1168" s="220"/>
      <c r="K1168" s="186"/>
      <c r="O1168" s="286"/>
      <c r="P1168" s="286"/>
      <c r="Q1168" s="286"/>
    </row>
    <row r="1169" spans="1:17" s="38" customFormat="1">
      <c r="A1169" s="260">
        <v>3</v>
      </c>
      <c r="B1169" s="31" t="s">
        <v>146</v>
      </c>
      <c r="C1169" s="258" t="e">
        <f t="shared" si="27"/>
        <v>#DIV/0!</v>
      </c>
      <c r="D1169" s="258"/>
      <c r="E1169" s="258"/>
      <c r="F1169" s="258"/>
      <c r="I1169" s="220"/>
      <c r="J1169" s="220"/>
      <c r="K1169" s="40"/>
      <c r="O1169" s="41"/>
      <c r="P1169" s="41"/>
      <c r="Q1169" s="41"/>
    </row>
    <row r="1170" spans="1:17" s="38" customFormat="1">
      <c r="A1170" s="260">
        <v>4</v>
      </c>
      <c r="B1170" s="31" t="s">
        <v>147</v>
      </c>
      <c r="C1170" s="258" t="e">
        <f t="shared" si="27"/>
        <v>#DIV/0!</v>
      </c>
      <c r="D1170" s="258"/>
      <c r="E1170" s="258"/>
      <c r="F1170" s="258"/>
      <c r="I1170" s="220"/>
      <c r="J1170" s="220"/>
      <c r="K1170" s="40"/>
      <c r="O1170" s="41"/>
      <c r="P1170" s="41"/>
      <c r="Q1170" s="41"/>
    </row>
    <row r="1171" spans="1:17" s="38" customFormat="1">
      <c r="A1171" s="260">
        <v>5</v>
      </c>
      <c r="B1171" s="31" t="s">
        <v>623</v>
      </c>
      <c r="C1171" s="258" t="e">
        <f t="shared" si="27"/>
        <v>#DIV/0!</v>
      </c>
      <c r="D1171" s="258"/>
      <c r="E1171" s="258"/>
      <c r="F1171" s="258"/>
      <c r="I1171" s="220"/>
      <c r="J1171" s="220"/>
      <c r="K1171" s="40"/>
      <c r="O1171" s="41"/>
      <c r="P1171" s="41"/>
      <c r="Q1171" s="41"/>
    </row>
    <row r="1172" spans="1:17" s="38" customFormat="1">
      <c r="A1172" s="226"/>
      <c r="B1172" s="227" t="s">
        <v>73</v>
      </c>
      <c r="C1172" s="226" t="s">
        <v>74</v>
      </c>
      <c r="D1172" s="226" t="s">
        <v>74</v>
      </c>
      <c r="E1172" s="226" t="s">
        <v>74</v>
      </c>
      <c r="F1172" s="228">
        <f>SUM(F1167:F1171)</f>
        <v>0</v>
      </c>
      <c r="I1172" s="217">
        <f>SUM(I1167:I1171)</f>
        <v>0</v>
      </c>
      <c r="J1172" s="217">
        <f>SUM(J1167:J1171)</f>
        <v>0</v>
      </c>
      <c r="K1172" s="40"/>
      <c r="O1172" s="41"/>
      <c r="P1172" s="41"/>
      <c r="Q1172" s="41"/>
    </row>
    <row r="1173" spans="1:17" s="38" customFormat="1">
      <c r="B1173" s="32"/>
      <c r="G1173" s="149"/>
      <c r="H1173" s="149"/>
      <c r="I1173" s="149"/>
      <c r="J1173" s="149"/>
      <c r="K1173" s="40"/>
      <c r="O1173" s="41"/>
      <c r="P1173" s="41"/>
      <c r="Q1173" s="41"/>
    </row>
    <row r="1174" spans="1:17" s="38" customFormat="1">
      <c r="A1174" s="2017" t="s">
        <v>513</v>
      </c>
      <c r="B1174" s="2017"/>
      <c r="C1174" s="2017"/>
      <c r="D1174" s="2017"/>
      <c r="E1174" s="2017"/>
      <c r="F1174" s="2017"/>
      <c r="G1174" s="2017"/>
      <c r="H1174" s="2017"/>
      <c r="I1174" s="2017"/>
      <c r="J1174" s="2017"/>
      <c r="K1174" s="40"/>
      <c r="O1174" s="41"/>
      <c r="P1174" s="41"/>
      <c r="Q1174" s="41"/>
    </row>
    <row r="1175" spans="1:17">
      <c r="A1175" s="53"/>
      <c r="B1175" s="32"/>
      <c r="C1175" s="38"/>
      <c r="D1175" s="38"/>
      <c r="E1175" s="38"/>
      <c r="F1175" s="38"/>
      <c r="I1175" s="1986" t="s">
        <v>545</v>
      </c>
      <c r="J1175" s="1986"/>
    </row>
    <row r="1176" spans="1:17" ht="54">
      <c r="A1176" s="260" t="s">
        <v>77</v>
      </c>
      <c r="B1176" s="260" t="s">
        <v>67</v>
      </c>
      <c r="C1176" s="260" t="s">
        <v>124</v>
      </c>
      <c r="D1176" s="260" t="s">
        <v>125</v>
      </c>
      <c r="E1176" s="260" t="s">
        <v>520</v>
      </c>
      <c r="I1176" s="215" t="s">
        <v>186</v>
      </c>
      <c r="J1176" s="215" t="s">
        <v>546</v>
      </c>
      <c r="K1176" s="209"/>
    </row>
    <row r="1177" spans="1:17">
      <c r="A1177" s="195">
        <v>1</v>
      </c>
      <c r="B1177" s="195">
        <v>2</v>
      </c>
      <c r="C1177" s="195">
        <v>3</v>
      </c>
      <c r="D1177" s="195">
        <v>4</v>
      </c>
      <c r="E1177" s="195">
        <v>5</v>
      </c>
      <c r="F1177" s="160"/>
      <c r="G1177" s="160"/>
      <c r="H1177" s="160"/>
      <c r="I1177" s="217"/>
      <c r="J1177" s="217"/>
    </row>
    <row r="1178" spans="1:17">
      <c r="A1178" s="260">
        <v>1</v>
      </c>
      <c r="B1178" s="31"/>
      <c r="C1178" s="260"/>
      <c r="D1178" s="34"/>
      <c r="E1178" s="258"/>
      <c r="I1178" s="220"/>
      <c r="J1178" s="220"/>
    </row>
    <row r="1179" spans="1:17" s="160" customFormat="1">
      <c r="A1179" s="260">
        <v>2</v>
      </c>
      <c r="B1179" s="31"/>
      <c r="C1179" s="260"/>
      <c r="D1179" s="34"/>
      <c r="E1179" s="258"/>
      <c r="F1179" s="149"/>
      <c r="G1179" s="149"/>
      <c r="H1179" s="149"/>
      <c r="I1179" s="220"/>
      <c r="J1179" s="220"/>
      <c r="K1179" s="161"/>
      <c r="O1179" s="283"/>
      <c r="P1179" s="283"/>
      <c r="Q1179" s="283"/>
    </row>
    <row r="1180" spans="1:17">
      <c r="A1180" s="260">
        <v>3</v>
      </c>
      <c r="B1180" s="31"/>
      <c r="C1180" s="260"/>
      <c r="D1180" s="34"/>
      <c r="E1180" s="258"/>
      <c r="I1180" s="220"/>
      <c r="J1180" s="220"/>
      <c r="P1180" s="188"/>
      <c r="Q1180" s="290"/>
    </row>
    <row r="1181" spans="1:17">
      <c r="A1181" s="260">
        <v>4</v>
      </c>
      <c r="B1181" s="31"/>
      <c r="C1181" s="260"/>
      <c r="D1181" s="34"/>
      <c r="E1181" s="258"/>
      <c r="I1181" s="220"/>
      <c r="J1181" s="220"/>
      <c r="P1181" s="188"/>
      <c r="Q1181" s="290"/>
    </row>
    <row r="1182" spans="1:17">
      <c r="A1182" s="226"/>
      <c r="B1182" s="227" t="s">
        <v>73</v>
      </c>
      <c r="C1182" s="226" t="s">
        <v>74</v>
      </c>
      <c r="D1182" s="226" t="s">
        <v>74</v>
      </c>
      <c r="E1182" s="228">
        <f>SUM(E1178:E1181)</f>
        <v>0</v>
      </c>
      <c r="I1182" s="217">
        <f>SUM(I1178:I1181)</f>
        <v>0</v>
      </c>
      <c r="J1182" s="217">
        <f>SUM(J1178:J1181)</f>
        <v>0</v>
      </c>
      <c r="P1182" s="188"/>
      <c r="Q1182" s="290"/>
    </row>
    <row r="1183" spans="1:17">
      <c r="A1183" s="38"/>
      <c r="B1183" s="32"/>
      <c r="C1183" s="38"/>
      <c r="D1183" s="38"/>
      <c r="E1183" s="38"/>
      <c r="F1183" s="38"/>
      <c r="P1183" s="188"/>
      <c r="Q1183" s="290"/>
    </row>
    <row r="1184" spans="1:17">
      <c r="A1184" s="2016" t="s">
        <v>491</v>
      </c>
      <c r="B1184" s="2016"/>
      <c r="C1184" s="2016"/>
      <c r="D1184" s="2016"/>
      <c r="E1184" s="2016"/>
      <c r="F1184" s="2016"/>
      <c r="G1184" s="2016"/>
      <c r="H1184" s="2016"/>
      <c r="I1184" s="2016"/>
      <c r="J1184" s="2016"/>
      <c r="P1184" s="188"/>
    </row>
    <row r="1185" spans="1:17">
      <c r="A1185" s="51"/>
      <c r="B1185" s="32"/>
      <c r="C1185" s="38"/>
      <c r="D1185" s="38"/>
      <c r="E1185" s="38"/>
      <c r="F1185" s="38"/>
      <c r="P1185" s="188"/>
    </row>
    <row r="1186" spans="1:17">
      <c r="A1186" s="51"/>
      <c r="B1186" s="32"/>
      <c r="C1186" s="38"/>
      <c r="D1186" s="38"/>
      <c r="E1186" s="38"/>
      <c r="F1186" s="38"/>
      <c r="I1186" s="1986" t="s">
        <v>545</v>
      </c>
      <c r="J1186" s="1986"/>
      <c r="K1186" s="210"/>
    </row>
    <row r="1187" spans="1:17" ht="54">
      <c r="A1187" s="260" t="s">
        <v>77</v>
      </c>
      <c r="B1187" s="260" t="s">
        <v>67</v>
      </c>
      <c r="C1187" s="260" t="s">
        <v>127</v>
      </c>
      <c r="D1187" s="260" t="s">
        <v>490</v>
      </c>
      <c r="F1187" s="38"/>
      <c r="I1187" s="215" t="s">
        <v>186</v>
      </c>
      <c r="J1187" s="215" t="s">
        <v>546</v>
      </c>
      <c r="P1187" s="188"/>
    </row>
    <row r="1188" spans="1:17">
      <c r="A1188" s="195">
        <v>1</v>
      </c>
      <c r="B1188" s="195">
        <v>2</v>
      </c>
      <c r="C1188" s="195">
        <v>3</v>
      </c>
      <c r="D1188" s="195">
        <v>4</v>
      </c>
      <c r="E1188" s="160"/>
      <c r="F1188" s="14"/>
      <c r="G1188" s="160"/>
      <c r="H1188" s="160"/>
      <c r="I1188" s="217"/>
      <c r="J1188" s="217"/>
      <c r="P1188" s="188"/>
    </row>
    <row r="1189" spans="1:17">
      <c r="A1189" s="260"/>
      <c r="B1189" s="36"/>
      <c r="C1189" s="34"/>
      <c r="D1189" s="258"/>
      <c r="F1189" s="38"/>
      <c r="I1189" s="220"/>
      <c r="J1189" s="220"/>
      <c r="P1189" s="188"/>
    </row>
    <row r="1190" spans="1:17" s="160" customFormat="1">
      <c r="A1190" s="260"/>
      <c r="B1190" s="36"/>
      <c r="C1190" s="34"/>
      <c r="D1190" s="258"/>
      <c r="E1190" s="149"/>
      <c r="F1190" s="57"/>
      <c r="G1190" s="149"/>
      <c r="H1190" s="149"/>
      <c r="I1190" s="220"/>
      <c r="J1190" s="220"/>
      <c r="K1190" s="161"/>
      <c r="O1190" s="283"/>
      <c r="P1190" s="281"/>
      <c r="Q1190" s="283"/>
    </row>
    <row r="1191" spans="1:17">
      <c r="A1191" s="260"/>
      <c r="B1191" s="36"/>
      <c r="C1191" s="34"/>
      <c r="D1191" s="258"/>
      <c r="F1191" s="38"/>
      <c r="I1191" s="220"/>
      <c r="J1191" s="220"/>
      <c r="P1191" s="188"/>
      <c r="Q1191" s="290"/>
    </row>
    <row r="1192" spans="1:17">
      <c r="A1192" s="260"/>
      <c r="B1192" s="36"/>
      <c r="C1192" s="34"/>
      <c r="D1192" s="258"/>
      <c r="F1192" s="38"/>
      <c r="I1192" s="220"/>
      <c r="J1192" s="220"/>
      <c r="P1192" s="188"/>
      <c r="Q1192" s="290"/>
    </row>
    <row r="1193" spans="1:17">
      <c r="A1193" s="226"/>
      <c r="B1193" s="227" t="s">
        <v>73</v>
      </c>
      <c r="C1193" s="226" t="s">
        <v>74</v>
      </c>
      <c r="D1193" s="228">
        <f>SUM(D1189:D1192)</f>
        <v>0</v>
      </c>
      <c r="F1193" s="38"/>
      <c r="I1193" s="217">
        <f>SUM(I1189:I1192)</f>
        <v>0</v>
      </c>
      <c r="J1193" s="217">
        <f>SUM(J1189:J1192)</f>
        <v>0</v>
      </c>
      <c r="P1193" s="188"/>
      <c r="Q1193" s="290"/>
    </row>
    <row r="1194" spans="1:17">
      <c r="A1194" s="56"/>
      <c r="B1194" s="32"/>
      <c r="C1194" s="38"/>
      <c r="D1194" s="38"/>
      <c r="E1194" s="38"/>
      <c r="F1194" s="38"/>
      <c r="P1194" s="188"/>
      <c r="Q1194" s="290"/>
    </row>
    <row r="1195" spans="1:17">
      <c r="A1195" s="2018" t="s">
        <v>521</v>
      </c>
      <c r="B1195" s="2018"/>
      <c r="C1195" s="2018"/>
      <c r="D1195" s="2018"/>
      <c r="E1195" s="2018"/>
      <c r="F1195" s="2018"/>
      <c r="G1195" s="2018"/>
      <c r="H1195" s="2018"/>
      <c r="I1195" s="2018"/>
      <c r="J1195" s="2018"/>
      <c r="P1195" s="188"/>
    </row>
    <row r="1196" spans="1:17">
      <c r="A1196" s="51"/>
      <c r="B1196" s="32"/>
      <c r="C1196" s="38"/>
      <c r="D1196" s="38"/>
      <c r="E1196" s="38"/>
      <c r="F1196" s="38"/>
      <c r="P1196" s="188"/>
    </row>
    <row r="1197" spans="1:17">
      <c r="A1197" s="51"/>
      <c r="B1197" s="32"/>
      <c r="C1197" s="38"/>
      <c r="D1197" s="38"/>
      <c r="E1197" s="38"/>
      <c r="F1197" s="38"/>
      <c r="I1197" s="1986" t="s">
        <v>545</v>
      </c>
      <c r="J1197" s="1986"/>
      <c r="K1197" s="211"/>
      <c r="P1197" s="188"/>
    </row>
    <row r="1198" spans="1:17" ht="54">
      <c r="A1198" s="260" t="s">
        <v>77</v>
      </c>
      <c r="B1198" s="260" t="s">
        <v>67</v>
      </c>
      <c r="C1198" s="260" t="s">
        <v>127</v>
      </c>
      <c r="D1198" s="260" t="s">
        <v>490</v>
      </c>
      <c r="F1198" s="38"/>
      <c r="I1198" s="215" t="s">
        <v>186</v>
      </c>
      <c r="J1198" s="215" t="s">
        <v>546</v>
      </c>
      <c r="P1198" s="188"/>
    </row>
    <row r="1199" spans="1:17">
      <c r="A1199" s="195">
        <v>1</v>
      </c>
      <c r="B1199" s="195">
        <v>2</v>
      </c>
      <c r="C1199" s="195">
        <v>3</v>
      </c>
      <c r="D1199" s="195">
        <v>4</v>
      </c>
      <c r="E1199" s="160"/>
      <c r="F1199" s="14"/>
      <c r="G1199" s="160"/>
      <c r="H1199" s="160"/>
      <c r="I1199" s="217"/>
      <c r="J1199" s="217"/>
      <c r="P1199" s="188"/>
    </row>
    <row r="1200" spans="1:17">
      <c r="A1200" s="260">
        <v>1</v>
      </c>
      <c r="B1200" s="36"/>
      <c r="C1200" s="34"/>
      <c r="D1200" s="258"/>
      <c r="F1200" s="38"/>
      <c r="G1200" s="157"/>
      <c r="I1200" s="220"/>
      <c r="J1200" s="220"/>
      <c r="P1200" s="188"/>
    </row>
    <row r="1201" spans="1:17" s="160" customFormat="1">
      <c r="A1201" s="260">
        <v>2</v>
      </c>
      <c r="B1201" s="36"/>
      <c r="C1201" s="34"/>
      <c r="D1201" s="258"/>
      <c r="E1201" s="149"/>
      <c r="F1201" s="38"/>
      <c r="G1201" s="149"/>
      <c r="H1201" s="149"/>
      <c r="I1201" s="220"/>
      <c r="J1201" s="220"/>
      <c r="K1201" s="161"/>
      <c r="O1201" s="283"/>
      <c r="P1201" s="281"/>
      <c r="Q1201" s="283"/>
    </row>
    <row r="1202" spans="1:17">
      <c r="A1202" s="260"/>
      <c r="B1202" s="36"/>
      <c r="C1202" s="34"/>
      <c r="D1202" s="258"/>
      <c r="F1202" s="38"/>
      <c r="I1202" s="220"/>
      <c r="J1202" s="220"/>
      <c r="P1202" s="188"/>
      <c r="Q1202" s="290"/>
    </row>
    <row r="1203" spans="1:17">
      <c r="A1203" s="260"/>
      <c r="B1203" s="36"/>
      <c r="C1203" s="34"/>
      <c r="D1203" s="258"/>
      <c r="F1203" s="38"/>
      <c r="I1203" s="220"/>
      <c r="J1203" s="220"/>
      <c r="P1203" s="188"/>
      <c r="Q1203" s="290"/>
    </row>
    <row r="1204" spans="1:17">
      <c r="A1204" s="226"/>
      <c r="B1204" s="227" t="s">
        <v>73</v>
      </c>
      <c r="C1204" s="226" t="s">
        <v>74</v>
      </c>
      <c r="D1204" s="228">
        <f>SUM(D1200:D1203)</f>
        <v>0</v>
      </c>
      <c r="F1204" s="38"/>
      <c r="I1204" s="217">
        <f>SUM(I1200:I1203)</f>
        <v>0</v>
      </c>
      <c r="J1204" s="217">
        <f>SUM(J1200:J1203)</f>
        <v>0</v>
      </c>
      <c r="P1204" s="188"/>
      <c r="Q1204" s="290"/>
    </row>
    <row r="1205" spans="1:17">
      <c r="A1205" s="56"/>
      <c r="B1205" s="32"/>
      <c r="C1205" s="38"/>
      <c r="D1205" s="38"/>
      <c r="E1205" s="38"/>
      <c r="F1205" s="38"/>
      <c r="P1205" s="188"/>
      <c r="Q1205" s="290"/>
    </row>
    <row r="1206" spans="1:17">
      <c r="A1206" s="2004" t="s">
        <v>523</v>
      </c>
      <c r="B1206" s="2004"/>
      <c r="C1206" s="2004"/>
      <c r="D1206" s="2004"/>
      <c r="E1206" s="2004"/>
      <c r="F1206" s="2004"/>
      <c r="G1206" s="2004"/>
      <c r="H1206" s="2004"/>
      <c r="I1206" s="2004"/>
      <c r="J1206" s="2004"/>
      <c r="P1206" s="188"/>
    </row>
    <row r="1207" spans="1:17">
      <c r="A1207" s="2012"/>
      <c r="B1207" s="2012"/>
      <c r="C1207" s="2012"/>
      <c r="D1207" s="2012"/>
      <c r="E1207" s="2012"/>
      <c r="F1207" s="38"/>
      <c r="I1207" s="1986" t="s">
        <v>545</v>
      </c>
      <c r="J1207" s="1986"/>
      <c r="P1207" s="188"/>
    </row>
    <row r="1208" spans="1:17" ht="54">
      <c r="A1208" s="260" t="s">
        <v>68</v>
      </c>
      <c r="B1208" s="260" t="s">
        <v>67</v>
      </c>
      <c r="C1208" s="260" t="s">
        <v>80</v>
      </c>
      <c r="D1208" s="260" t="s">
        <v>128</v>
      </c>
      <c r="E1208" s="260" t="s">
        <v>33</v>
      </c>
      <c r="I1208" s="215" t="s">
        <v>186</v>
      </c>
      <c r="J1208" s="215" t="s">
        <v>546</v>
      </c>
      <c r="P1208" s="188"/>
    </row>
    <row r="1209" spans="1:17">
      <c r="A1209" s="195">
        <v>1</v>
      </c>
      <c r="B1209" s="195">
        <v>2</v>
      </c>
      <c r="C1209" s="195">
        <v>3</v>
      </c>
      <c r="D1209" s="195">
        <v>4</v>
      </c>
      <c r="E1209" s="195">
        <v>5</v>
      </c>
      <c r="F1209" s="160"/>
      <c r="G1209" s="160"/>
      <c r="H1209" s="160"/>
      <c r="I1209" s="217"/>
      <c r="J1209" s="217"/>
      <c r="P1209" s="188"/>
    </row>
    <row r="1210" spans="1:17">
      <c r="A1210" s="260"/>
      <c r="B1210" s="31"/>
      <c r="C1210" s="260"/>
      <c r="D1210" s="258"/>
      <c r="E1210" s="258"/>
      <c r="I1210" s="220"/>
      <c r="J1210" s="220"/>
      <c r="P1210" s="188"/>
    </row>
    <row r="1211" spans="1:17" s="160" customFormat="1">
      <c r="A1211" s="260"/>
      <c r="B1211" s="31"/>
      <c r="C1211" s="260"/>
      <c r="D1211" s="258"/>
      <c r="E1211" s="258"/>
      <c r="F1211" s="149"/>
      <c r="G1211" s="149"/>
      <c r="H1211" s="149"/>
      <c r="I1211" s="220"/>
      <c r="J1211" s="220"/>
      <c r="K1211" s="161"/>
      <c r="O1211" s="283"/>
      <c r="P1211" s="281"/>
      <c r="Q1211" s="283"/>
    </row>
    <row r="1212" spans="1:17">
      <c r="A1212" s="260"/>
      <c r="B1212" s="31"/>
      <c r="C1212" s="260"/>
      <c r="D1212" s="258"/>
      <c r="E1212" s="258"/>
      <c r="I1212" s="220"/>
      <c r="J1212" s="220"/>
      <c r="P1212" s="188"/>
      <c r="Q1212" s="290"/>
    </row>
    <row r="1213" spans="1:17">
      <c r="A1213" s="260"/>
      <c r="B1213" s="31"/>
      <c r="C1213" s="260"/>
      <c r="D1213" s="258"/>
      <c r="E1213" s="258"/>
      <c r="I1213" s="220"/>
      <c r="J1213" s="220"/>
      <c r="P1213" s="188"/>
      <c r="Q1213" s="290"/>
    </row>
    <row r="1214" spans="1:17">
      <c r="A1214" s="226"/>
      <c r="B1214" s="227" t="s">
        <v>73</v>
      </c>
      <c r="C1214" s="226"/>
      <c r="D1214" s="226" t="s">
        <v>74</v>
      </c>
      <c r="E1214" s="228">
        <f>E1213+E1210+E1211+E1212</f>
        <v>0</v>
      </c>
      <c r="I1214" s="217">
        <f>SUM(I1210:I1213)</f>
        <v>0</v>
      </c>
      <c r="J1214" s="217">
        <f>SUM(J1210:J1213)</f>
        <v>0</v>
      </c>
      <c r="P1214" s="188"/>
      <c r="Q1214" s="290"/>
    </row>
    <row r="1215" spans="1:17">
      <c r="A1215" s="38"/>
      <c r="B1215" s="32"/>
      <c r="C1215" s="38"/>
      <c r="D1215" s="38"/>
      <c r="E1215" s="38"/>
      <c r="F1215" s="38"/>
      <c r="P1215" s="188"/>
      <c r="Q1215" s="290"/>
    </row>
    <row r="1216" spans="1:17">
      <c r="A1216" s="2004" t="s">
        <v>524</v>
      </c>
      <c r="B1216" s="2004"/>
      <c r="C1216" s="2004"/>
      <c r="D1216" s="2004"/>
      <c r="E1216" s="2004"/>
      <c r="F1216" s="2004"/>
      <c r="G1216" s="2004"/>
      <c r="H1216" s="2004"/>
      <c r="I1216" s="2004"/>
      <c r="J1216" s="2004"/>
      <c r="P1216" s="188"/>
    </row>
    <row r="1217" spans="1:17">
      <c r="A1217" s="2012"/>
      <c r="B1217" s="2012"/>
      <c r="C1217" s="2012"/>
      <c r="D1217" s="2012"/>
      <c r="E1217" s="2012"/>
      <c r="F1217" s="2012"/>
      <c r="I1217" s="1986" t="s">
        <v>545</v>
      </c>
      <c r="J1217" s="1986"/>
      <c r="P1217" s="188"/>
    </row>
    <row r="1218" spans="1:17" ht="54">
      <c r="A1218" s="260" t="s">
        <v>77</v>
      </c>
      <c r="B1218" s="260" t="s">
        <v>67</v>
      </c>
      <c r="C1218" s="260" t="s">
        <v>131</v>
      </c>
      <c r="D1218" s="260" t="s">
        <v>80</v>
      </c>
      <c r="E1218" s="260" t="s">
        <v>132</v>
      </c>
      <c r="F1218" s="260" t="s">
        <v>33</v>
      </c>
      <c r="I1218" s="215" t="s">
        <v>186</v>
      </c>
      <c r="J1218" s="215" t="s">
        <v>546</v>
      </c>
      <c r="K1218" s="163"/>
      <c r="L1218" s="163"/>
      <c r="P1218" s="188"/>
    </row>
    <row r="1219" spans="1:17">
      <c r="A1219" s="195">
        <v>1</v>
      </c>
      <c r="B1219" s="195">
        <v>2</v>
      </c>
      <c r="C1219" s="195">
        <v>3</v>
      </c>
      <c r="D1219" s="195">
        <v>4</v>
      </c>
      <c r="E1219" s="195">
        <v>5</v>
      </c>
      <c r="F1219" s="195">
        <v>6</v>
      </c>
      <c r="G1219" s="160"/>
      <c r="H1219" s="160"/>
      <c r="I1219" s="217"/>
      <c r="J1219" s="217"/>
      <c r="P1219" s="188"/>
    </row>
    <row r="1220" spans="1:17">
      <c r="A1220" s="260">
        <v>1</v>
      </c>
      <c r="B1220" s="31"/>
      <c r="C1220" s="260"/>
      <c r="D1220" s="260"/>
      <c r="E1220" s="258"/>
      <c r="F1220" s="258"/>
      <c r="I1220" s="220"/>
      <c r="J1220" s="220"/>
      <c r="P1220" s="188"/>
    </row>
    <row r="1221" spans="1:17" s="160" customFormat="1">
      <c r="A1221" s="260">
        <v>2</v>
      </c>
      <c r="B1221" s="31"/>
      <c r="C1221" s="260"/>
      <c r="D1221" s="260"/>
      <c r="E1221" s="258"/>
      <c r="F1221" s="258"/>
      <c r="G1221" s="149"/>
      <c r="H1221" s="149"/>
      <c r="I1221" s="220"/>
      <c r="J1221" s="220"/>
      <c r="K1221" s="161"/>
      <c r="O1221" s="283"/>
      <c r="P1221" s="281"/>
      <c r="Q1221" s="283"/>
    </row>
    <row r="1222" spans="1:17">
      <c r="A1222" s="260">
        <v>3</v>
      </c>
      <c r="B1222" s="31"/>
      <c r="C1222" s="260"/>
      <c r="D1222" s="260"/>
      <c r="E1222" s="258"/>
      <c r="F1222" s="258"/>
      <c r="I1222" s="220"/>
      <c r="J1222" s="220"/>
      <c r="K1222" s="158"/>
      <c r="P1222" s="188"/>
      <c r="Q1222" s="290"/>
    </row>
    <row r="1223" spans="1:17">
      <c r="A1223" s="260">
        <v>4</v>
      </c>
      <c r="B1223" s="31"/>
      <c r="C1223" s="260"/>
      <c r="D1223" s="260"/>
      <c r="E1223" s="258"/>
      <c r="F1223" s="258"/>
      <c r="I1223" s="220"/>
      <c r="J1223" s="220"/>
      <c r="P1223" s="188"/>
      <c r="Q1223" s="290"/>
    </row>
    <row r="1224" spans="1:17">
      <c r="A1224" s="226"/>
      <c r="B1224" s="227" t="s">
        <v>73</v>
      </c>
      <c r="C1224" s="226" t="s">
        <v>74</v>
      </c>
      <c r="D1224" s="226" t="s">
        <v>74</v>
      </c>
      <c r="E1224" s="226" t="s">
        <v>74</v>
      </c>
      <c r="F1224" s="228">
        <f>F1223+F1221+F1222+F1220</f>
        <v>0</v>
      </c>
      <c r="I1224" s="217">
        <f>SUM(I1220:I1223)</f>
        <v>0</v>
      </c>
      <c r="J1224" s="217">
        <f>SUM(J1220:J1223)</f>
        <v>0</v>
      </c>
      <c r="P1224" s="188"/>
      <c r="Q1224" s="290"/>
    </row>
    <row r="1225" spans="1:17">
      <c r="A1225" s="38"/>
      <c r="B1225" s="32"/>
      <c r="C1225" s="38"/>
      <c r="D1225" s="38"/>
      <c r="E1225" s="38"/>
      <c r="F1225" s="57"/>
      <c r="P1225" s="188"/>
      <c r="Q1225" s="290"/>
    </row>
    <row r="1226" spans="1:17">
      <c r="A1226" s="2004" t="s">
        <v>525</v>
      </c>
      <c r="B1226" s="2004"/>
      <c r="C1226" s="2004"/>
      <c r="D1226" s="2004"/>
      <c r="E1226" s="2004"/>
      <c r="F1226" s="2004"/>
      <c r="G1226" s="2004"/>
      <c r="H1226" s="2004"/>
      <c r="I1226" s="2004"/>
      <c r="J1226" s="2004"/>
      <c r="P1226" s="188"/>
    </row>
    <row r="1227" spans="1:17">
      <c r="A1227" s="2012"/>
      <c r="B1227" s="2012"/>
      <c r="C1227" s="2012"/>
      <c r="D1227" s="2012"/>
      <c r="E1227" s="2012"/>
      <c r="F1227" s="2012"/>
      <c r="I1227" s="1986" t="s">
        <v>545</v>
      </c>
      <c r="J1227" s="1986"/>
      <c r="P1227" s="188"/>
    </row>
    <row r="1228" spans="1:17" ht="54">
      <c r="A1228" s="260" t="s">
        <v>77</v>
      </c>
      <c r="B1228" s="260" t="s">
        <v>67</v>
      </c>
      <c r="C1228" s="260" t="s">
        <v>131</v>
      </c>
      <c r="D1228" s="260" t="s">
        <v>80</v>
      </c>
      <c r="E1228" s="260" t="s">
        <v>132</v>
      </c>
      <c r="F1228" s="260" t="s">
        <v>33</v>
      </c>
      <c r="I1228" s="215" t="s">
        <v>186</v>
      </c>
      <c r="J1228" s="215" t="s">
        <v>546</v>
      </c>
      <c r="K1228" s="163"/>
      <c r="L1228" s="163"/>
      <c r="P1228" s="188"/>
    </row>
    <row r="1229" spans="1:17">
      <c r="A1229" s="195">
        <v>1</v>
      </c>
      <c r="B1229" s="195">
        <v>2</v>
      </c>
      <c r="C1229" s="195">
        <v>3</v>
      </c>
      <c r="D1229" s="195">
        <v>4</v>
      </c>
      <c r="E1229" s="195">
        <v>5</v>
      </c>
      <c r="F1229" s="195">
        <v>6</v>
      </c>
      <c r="G1229" s="160"/>
      <c r="H1229" s="160"/>
      <c r="I1229" s="217"/>
      <c r="J1229" s="217"/>
      <c r="P1229" s="188"/>
    </row>
    <row r="1230" spans="1:17">
      <c r="A1230" s="260">
        <v>1</v>
      </c>
      <c r="B1230" s="31"/>
      <c r="C1230" s="260"/>
      <c r="D1230" s="260"/>
      <c r="E1230" s="258" t="e">
        <f>F1230/D1230</f>
        <v>#DIV/0!</v>
      </c>
      <c r="F1230" s="258"/>
      <c r="I1230" s="220"/>
      <c r="J1230" s="220"/>
      <c r="P1230" s="188"/>
    </row>
    <row r="1231" spans="1:17" s="160" customFormat="1">
      <c r="A1231" s="260">
        <v>2</v>
      </c>
      <c r="B1231" s="31"/>
      <c r="C1231" s="35"/>
      <c r="D1231" s="35"/>
      <c r="E1231" s="258" t="e">
        <f t="shared" ref="E1231:E1233" si="28">F1231/D1231</f>
        <v>#DIV/0!</v>
      </c>
      <c r="F1231" s="258"/>
      <c r="G1231" s="149"/>
      <c r="H1231" s="149"/>
      <c r="I1231" s="220"/>
      <c r="J1231" s="220"/>
      <c r="K1231" s="161"/>
      <c r="O1231" s="283"/>
      <c r="P1231" s="281"/>
      <c r="Q1231" s="283"/>
    </row>
    <row r="1232" spans="1:17">
      <c r="A1232" s="260"/>
      <c r="B1232" s="31"/>
      <c r="C1232" s="35"/>
      <c r="D1232" s="35"/>
      <c r="E1232" s="258" t="e">
        <f t="shared" si="28"/>
        <v>#DIV/0!</v>
      </c>
      <c r="F1232" s="258"/>
      <c r="I1232" s="220"/>
      <c r="J1232" s="220"/>
      <c r="P1232" s="188"/>
    </row>
    <row r="1233" spans="1:17">
      <c r="A1233" s="260">
        <v>3</v>
      </c>
      <c r="B1233" s="31"/>
      <c r="C1233" s="260"/>
      <c r="D1233" s="260"/>
      <c r="E1233" s="258" t="e">
        <f t="shared" si="28"/>
        <v>#DIV/0!</v>
      </c>
      <c r="F1233" s="258"/>
      <c r="I1233" s="220"/>
      <c r="J1233" s="220"/>
      <c r="P1233" s="188"/>
    </row>
    <row r="1234" spans="1:17">
      <c r="A1234" s="226"/>
      <c r="B1234" s="227" t="s">
        <v>73</v>
      </c>
      <c r="C1234" s="226" t="s">
        <v>74</v>
      </c>
      <c r="D1234" s="226" t="s">
        <v>74</v>
      </c>
      <c r="E1234" s="226" t="s">
        <v>74</v>
      </c>
      <c r="F1234" s="228">
        <f>F1233+F1231+F1230+F1232</f>
        <v>0</v>
      </c>
      <c r="I1234" s="217">
        <f>SUM(I1230:I1233)</f>
        <v>0</v>
      </c>
      <c r="J1234" s="217">
        <f>SUM(J1230:J1233)</f>
        <v>0</v>
      </c>
      <c r="P1234" s="188"/>
    </row>
    <row r="1235" spans="1:17">
      <c r="A1235" s="38"/>
      <c r="B1235" s="32"/>
      <c r="C1235" s="38"/>
      <c r="D1235" s="38"/>
      <c r="E1235" s="38"/>
      <c r="F1235" s="57"/>
      <c r="P1235" s="188"/>
    </row>
    <row r="1236" spans="1:17">
      <c r="A1236" s="2004" t="s">
        <v>526</v>
      </c>
      <c r="B1236" s="2004"/>
      <c r="C1236" s="2004"/>
      <c r="D1236" s="2004"/>
      <c r="E1236" s="2004"/>
      <c r="F1236" s="2004"/>
      <c r="G1236" s="2004"/>
      <c r="H1236" s="2004"/>
      <c r="I1236" s="2004"/>
      <c r="J1236" s="2004"/>
      <c r="P1236" s="188"/>
    </row>
    <row r="1237" spans="1:17">
      <c r="A1237" s="2012"/>
      <c r="B1237" s="2012"/>
      <c r="C1237" s="2012"/>
      <c r="D1237" s="2012"/>
      <c r="E1237" s="2012"/>
      <c r="F1237" s="2012"/>
      <c r="I1237" s="1986" t="s">
        <v>545</v>
      </c>
      <c r="J1237" s="1986"/>
      <c r="P1237" s="188"/>
    </row>
    <row r="1238" spans="1:17" ht="54">
      <c r="A1238" s="260" t="s">
        <v>77</v>
      </c>
      <c r="B1238" s="260" t="s">
        <v>67</v>
      </c>
      <c r="C1238" s="260" t="s">
        <v>131</v>
      </c>
      <c r="D1238" s="260" t="s">
        <v>80</v>
      </c>
      <c r="E1238" s="260" t="s">
        <v>132</v>
      </c>
      <c r="F1238" s="260" t="s">
        <v>33</v>
      </c>
      <c r="I1238" s="215" t="s">
        <v>186</v>
      </c>
      <c r="J1238" s="215" t="s">
        <v>546</v>
      </c>
      <c r="K1238" s="163"/>
      <c r="L1238" s="163"/>
      <c r="P1238" s="188"/>
    </row>
    <row r="1239" spans="1:17">
      <c r="A1239" s="195">
        <v>1</v>
      </c>
      <c r="B1239" s="195">
        <v>2</v>
      </c>
      <c r="C1239" s="195">
        <v>3</v>
      </c>
      <c r="D1239" s="195">
        <v>4</v>
      </c>
      <c r="E1239" s="195">
        <v>5</v>
      </c>
      <c r="F1239" s="195">
        <v>6</v>
      </c>
      <c r="G1239" s="160"/>
      <c r="H1239" s="160"/>
      <c r="I1239" s="217"/>
      <c r="J1239" s="217"/>
      <c r="P1239" s="188"/>
    </row>
    <row r="1240" spans="1:17">
      <c r="A1240" s="260">
        <v>1</v>
      </c>
      <c r="B1240" s="31"/>
      <c r="C1240" s="260"/>
      <c r="D1240" s="260"/>
      <c r="E1240" s="258" t="e">
        <f>F1240/D1240</f>
        <v>#DIV/0!</v>
      </c>
      <c r="F1240" s="258"/>
      <c r="I1240" s="220"/>
      <c r="J1240" s="220"/>
      <c r="P1240" s="188"/>
    </row>
    <row r="1241" spans="1:17" s="160" customFormat="1">
      <c r="A1241" s="260">
        <v>2</v>
      </c>
      <c r="B1241" s="31"/>
      <c r="C1241" s="35"/>
      <c r="D1241" s="35"/>
      <c r="E1241" s="258" t="e">
        <f t="shared" ref="E1241:E1243" si="29">F1241/D1241</f>
        <v>#DIV/0!</v>
      </c>
      <c r="F1241" s="258"/>
      <c r="G1241" s="149"/>
      <c r="H1241" s="149"/>
      <c r="I1241" s="220"/>
      <c r="J1241" s="220"/>
      <c r="K1241" s="161"/>
      <c r="O1241" s="283"/>
      <c r="P1241" s="281"/>
      <c r="Q1241" s="283"/>
    </row>
    <row r="1242" spans="1:17">
      <c r="A1242" s="260"/>
      <c r="B1242" s="31"/>
      <c r="C1242" s="35"/>
      <c r="D1242" s="35"/>
      <c r="E1242" s="258" t="e">
        <f t="shared" si="29"/>
        <v>#DIV/0!</v>
      </c>
      <c r="F1242" s="258"/>
      <c r="I1242" s="220"/>
      <c r="J1242" s="220"/>
      <c r="P1242" s="188"/>
    </row>
    <row r="1243" spans="1:17">
      <c r="A1243" s="260">
        <v>3</v>
      </c>
      <c r="B1243" s="31"/>
      <c r="C1243" s="260"/>
      <c r="D1243" s="260"/>
      <c r="E1243" s="258" t="e">
        <f t="shared" si="29"/>
        <v>#DIV/0!</v>
      </c>
      <c r="F1243" s="258"/>
      <c r="I1243" s="220"/>
      <c r="J1243" s="220"/>
      <c r="P1243" s="188"/>
    </row>
    <row r="1244" spans="1:17">
      <c r="A1244" s="226"/>
      <c r="B1244" s="227" t="s">
        <v>73</v>
      </c>
      <c r="C1244" s="226" t="s">
        <v>74</v>
      </c>
      <c r="D1244" s="226" t="s">
        <v>74</v>
      </c>
      <c r="E1244" s="226" t="s">
        <v>74</v>
      </c>
      <c r="F1244" s="228">
        <f>F1243+F1241+F1240+F1242</f>
        <v>0</v>
      </c>
      <c r="I1244" s="217">
        <f>SUM(I1240:I1243)</f>
        <v>0</v>
      </c>
      <c r="J1244" s="217">
        <f>SUM(J1240:J1243)</f>
        <v>0</v>
      </c>
      <c r="P1244" s="188"/>
    </row>
    <row r="1245" spans="1:17">
      <c r="A1245" s="38"/>
      <c r="B1245" s="32"/>
      <c r="C1245" s="38"/>
      <c r="D1245" s="38"/>
      <c r="E1245" s="38"/>
      <c r="F1245" s="57"/>
      <c r="P1245" s="188"/>
    </row>
    <row r="1246" spans="1:17">
      <c r="A1246" s="2004" t="s">
        <v>527</v>
      </c>
      <c r="B1246" s="2004"/>
      <c r="C1246" s="2004"/>
      <c r="D1246" s="2004"/>
      <c r="E1246" s="2004"/>
      <c r="F1246" s="2004"/>
      <c r="G1246" s="2004"/>
      <c r="H1246" s="2004"/>
      <c r="I1246" s="2004"/>
      <c r="J1246" s="2004"/>
      <c r="P1246" s="188"/>
    </row>
    <row r="1247" spans="1:17">
      <c r="A1247" s="2012"/>
      <c r="B1247" s="2012"/>
      <c r="C1247" s="2012"/>
      <c r="D1247" s="2012"/>
      <c r="E1247" s="2012"/>
      <c r="F1247" s="2012"/>
      <c r="I1247" s="1986" t="s">
        <v>545</v>
      </c>
      <c r="J1247" s="1986"/>
      <c r="P1247" s="188"/>
    </row>
    <row r="1248" spans="1:17" ht="54">
      <c r="A1248" s="260" t="s">
        <v>77</v>
      </c>
      <c r="B1248" s="260" t="s">
        <v>67</v>
      </c>
      <c r="C1248" s="260" t="s">
        <v>131</v>
      </c>
      <c r="D1248" s="260" t="s">
        <v>80</v>
      </c>
      <c r="E1248" s="260" t="s">
        <v>132</v>
      </c>
      <c r="F1248" s="260" t="s">
        <v>33</v>
      </c>
      <c r="I1248" s="215" t="s">
        <v>186</v>
      </c>
      <c r="J1248" s="215" t="s">
        <v>546</v>
      </c>
      <c r="K1248" s="163"/>
      <c r="L1248" s="163"/>
      <c r="P1248" s="188"/>
    </row>
    <row r="1249" spans="1:17">
      <c r="A1249" s="194">
        <v>1</v>
      </c>
      <c r="B1249" s="194">
        <v>2</v>
      </c>
      <c r="C1249" s="194">
        <v>3</v>
      </c>
      <c r="D1249" s="194">
        <v>4</v>
      </c>
      <c r="E1249" s="195">
        <v>5</v>
      </c>
      <c r="F1249" s="195">
        <v>6</v>
      </c>
      <c r="G1249" s="25"/>
      <c r="H1249" s="25"/>
      <c r="I1249" s="217"/>
      <c r="J1249" s="217"/>
      <c r="P1249" s="188"/>
    </row>
    <row r="1250" spans="1:17">
      <c r="A1250" s="260">
        <v>1</v>
      </c>
      <c r="B1250" s="31"/>
      <c r="C1250" s="260"/>
      <c r="D1250" s="260"/>
      <c r="E1250" s="258" t="e">
        <f>F1250/D1250</f>
        <v>#DIV/0!</v>
      </c>
      <c r="F1250" s="258"/>
      <c r="I1250" s="220"/>
      <c r="J1250" s="220"/>
      <c r="P1250" s="188"/>
    </row>
    <row r="1251" spans="1:17" s="25" customFormat="1">
      <c r="A1251" s="260">
        <v>2</v>
      </c>
      <c r="B1251" s="31"/>
      <c r="C1251" s="35"/>
      <c r="D1251" s="35"/>
      <c r="E1251" s="258" t="e">
        <f t="shared" ref="E1251:E1253" si="30">F1251/D1251</f>
        <v>#DIV/0!</v>
      </c>
      <c r="F1251" s="258"/>
      <c r="G1251" s="149"/>
      <c r="H1251" s="149"/>
      <c r="I1251" s="220"/>
      <c r="J1251" s="220"/>
      <c r="K1251" s="162"/>
      <c r="O1251" s="287"/>
      <c r="P1251" s="282"/>
      <c r="Q1251" s="287"/>
    </row>
    <row r="1252" spans="1:17">
      <c r="A1252" s="260"/>
      <c r="B1252" s="31"/>
      <c r="C1252" s="35"/>
      <c r="D1252" s="35"/>
      <c r="E1252" s="258" t="e">
        <f t="shared" si="30"/>
        <v>#DIV/0!</v>
      </c>
      <c r="F1252" s="258"/>
      <c r="I1252" s="220"/>
      <c r="J1252" s="220"/>
      <c r="P1252" s="188"/>
    </row>
    <row r="1253" spans="1:17">
      <c r="A1253" s="260">
        <v>3</v>
      </c>
      <c r="B1253" s="31"/>
      <c r="C1253" s="260"/>
      <c r="D1253" s="260"/>
      <c r="E1253" s="258" t="e">
        <f t="shared" si="30"/>
        <v>#DIV/0!</v>
      </c>
      <c r="F1253" s="258"/>
      <c r="I1253" s="220"/>
      <c r="J1253" s="220"/>
      <c r="P1253" s="188"/>
    </row>
    <row r="1254" spans="1:17">
      <c r="A1254" s="226"/>
      <c r="B1254" s="227" t="s">
        <v>73</v>
      </c>
      <c r="C1254" s="226" t="s">
        <v>74</v>
      </c>
      <c r="D1254" s="226" t="s">
        <v>74</v>
      </c>
      <c r="E1254" s="226" t="s">
        <v>74</v>
      </c>
      <c r="F1254" s="228">
        <f>F1253+F1251+F1250+F1252</f>
        <v>0</v>
      </c>
      <c r="I1254" s="217">
        <f>SUM(I1250:I1253)</f>
        <v>0</v>
      </c>
      <c r="J1254" s="217">
        <f>SUM(J1250:J1253)</f>
        <v>0</v>
      </c>
      <c r="P1254" s="188"/>
    </row>
    <row r="1255" spans="1:17">
      <c r="A1255" s="38"/>
      <c r="B1255" s="32"/>
      <c r="C1255" s="38"/>
      <c r="D1255" s="38"/>
      <c r="E1255" s="38"/>
      <c r="F1255" s="57"/>
      <c r="P1255" s="188"/>
    </row>
    <row r="1256" spans="1:17">
      <c r="A1256" s="2004" t="s">
        <v>528</v>
      </c>
      <c r="B1256" s="2004"/>
      <c r="C1256" s="2004"/>
      <c r="D1256" s="2004"/>
      <c r="E1256" s="2004"/>
      <c r="F1256" s="2004"/>
      <c r="G1256" s="2004"/>
      <c r="H1256" s="2004"/>
      <c r="I1256" s="2004"/>
      <c r="J1256" s="2004"/>
      <c r="P1256" s="188"/>
    </row>
    <row r="1257" spans="1:17">
      <c r="A1257" s="2012"/>
      <c r="B1257" s="2012"/>
      <c r="C1257" s="2012"/>
      <c r="D1257" s="2012"/>
      <c r="E1257" s="2012"/>
      <c r="F1257" s="2012"/>
      <c r="I1257" s="1986" t="s">
        <v>545</v>
      </c>
      <c r="J1257" s="1986"/>
      <c r="P1257" s="188"/>
    </row>
    <row r="1258" spans="1:17" ht="54">
      <c r="A1258" s="260" t="s">
        <v>77</v>
      </c>
      <c r="B1258" s="260" t="s">
        <v>67</v>
      </c>
      <c r="C1258" s="260" t="s">
        <v>131</v>
      </c>
      <c r="D1258" s="260" t="s">
        <v>80</v>
      </c>
      <c r="E1258" s="260" t="s">
        <v>132</v>
      </c>
      <c r="F1258" s="260" t="s">
        <v>33</v>
      </c>
      <c r="I1258" s="215" t="s">
        <v>186</v>
      </c>
      <c r="J1258" s="215" t="s">
        <v>546</v>
      </c>
      <c r="K1258" s="163"/>
      <c r="L1258" s="187"/>
      <c r="P1258" s="188"/>
    </row>
    <row r="1259" spans="1:17">
      <c r="A1259" s="195">
        <v>1</v>
      </c>
      <c r="B1259" s="195">
        <v>2</v>
      </c>
      <c r="C1259" s="195">
        <v>3</v>
      </c>
      <c r="D1259" s="195">
        <v>4</v>
      </c>
      <c r="E1259" s="195">
        <v>5</v>
      </c>
      <c r="F1259" s="195">
        <v>6</v>
      </c>
      <c r="G1259" s="160"/>
      <c r="H1259" s="160"/>
      <c r="I1259" s="217"/>
      <c r="J1259" s="217"/>
      <c r="P1259" s="188"/>
    </row>
    <row r="1260" spans="1:17">
      <c r="A1260" s="260">
        <v>1</v>
      </c>
      <c r="B1260" s="31"/>
      <c r="C1260" s="260"/>
      <c r="D1260" s="260"/>
      <c r="E1260" s="258" t="e">
        <f>F1260/D1260</f>
        <v>#DIV/0!</v>
      </c>
      <c r="F1260" s="258"/>
      <c r="I1260" s="220"/>
      <c r="J1260" s="220"/>
      <c r="P1260" s="188"/>
    </row>
    <row r="1261" spans="1:17" s="160" customFormat="1">
      <c r="A1261" s="260">
        <v>2</v>
      </c>
      <c r="B1261" s="31"/>
      <c r="C1261" s="35"/>
      <c r="D1261" s="35"/>
      <c r="E1261" s="258" t="e">
        <f t="shared" ref="E1261:E1263" si="31">F1261/D1261</f>
        <v>#DIV/0!</v>
      </c>
      <c r="F1261" s="258"/>
      <c r="G1261" s="149"/>
      <c r="H1261" s="149"/>
      <c r="I1261" s="220"/>
      <c r="J1261" s="220"/>
      <c r="K1261" s="161"/>
      <c r="O1261" s="283"/>
      <c r="P1261" s="281"/>
      <c r="Q1261" s="283"/>
    </row>
    <row r="1262" spans="1:17">
      <c r="A1262" s="260"/>
      <c r="B1262" s="31"/>
      <c r="C1262" s="35"/>
      <c r="D1262" s="35"/>
      <c r="E1262" s="258" t="e">
        <f t="shared" si="31"/>
        <v>#DIV/0!</v>
      </c>
      <c r="F1262" s="258"/>
      <c r="I1262" s="220"/>
      <c r="J1262" s="220"/>
      <c r="P1262" s="188"/>
    </row>
    <row r="1263" spans="1:17">
      <c r="A1263" s="260">
        <v>3</v>
      </c>
      <c r="B1263" s="31"/>
      <c r="C1263" s="260"/>
      <c r="D1263" s="260"/>
      <c r="E1263" s="258" t="e">
        <f t="shared" si="31"/>
        <v>#DIV/0!</v>
      </c>
      <c r="F1263" s="258"/>
      <c r="I1263" s="220"/>
      <c r="J1263" s="220"/>
      <c r="P1263" s="188"/>
    </row>
    <row r="1264" spans="1:17">
      <c r="A1264" s="226"/>
      <c r="B1264" s="227" t="s">
        <v>73</v>
      </c>
      <c r="C1264" s="226" t="s">
        <v>74</v>
      </c>
      <c r="D1264" s="226" t="s">
        <v>74</v>
      </c>
      <c r="E1264" s="226" t="s">
        <v>74</v>
      </c>
      <c r="F1264" s="228">
        <f>F1263+F1261+F1260+F1262</f>
        <v>0</v>
      </c>
      <c r="I1264" s="217">
        <f>SUM(I1260:I1263)</f>
        <v>0</v>
      </c>
      <c r="J1264" s="217">
        <f>SUM(J1260:J1263)</f>
        <v>0</v>
      </c>
      <c r="P1264" s="188"/>
    </row>
    <row r="1265" spans="1:17">
      <c r="A1265" s="38"/>
      <c r="B1265" s="32"/>
      <c r="C1265" s="38"/>
      <c r="D1265" s="38"/>
      <c r="E1265" s="38"/>
      <c r="F1265" s="57"/>
      <c r="P1265" s="188"/>
    </row>
    <row r="1266" spans="1:17">
      <c r="A1266" s="2004" t="s">
        <v>529</v>
      </c>
      <c r="B1266" s="2004"/>
      <c r="C1266" s="2004"/>
      <c r="D1266" s="2004"/>
      <c r="E1266" s="2004"/>
      <c r="F1266" s="2004"/>
      <c r="G1266" s="2004"/>
      <c r="H1266" s="2004"/>
      <c r="I1266" s="2004"/>
      <c r="J1266" s="2004"/>
      <c r="P1266" s="188"/>
    </row>
    <row r="1267" spans="1:17">
      <c r="A1267" s="2012"/>
      <c r="B1267" s="2012"/>
      <c r="C1267" s="2012"/>
      <c r="D1267" s="2012"/>
      <c r="E1267" s="2012"/>
      <c r="F1267" s="2012"/>
      <c r="I1267" s="1986" t="s">
        <v>545</v>
      </c>
      <c r="J1267" s="1986"/>
      <c r="P1267" s="188"/>
    </row>
    <row r="1268" spans="1:17" ht="54">
      <c r="A1268" s="260" t="s">
        <v>77</v>
      </c>
      <c r="B1268" s="260" t="s">
        <v>67</v>
      </c>
      <c r="C1268" s="260" t="s">
        <v>131</v>
      </c>
      <c r="D1268" s="260" t="s">
        <v>80</v>
      </c>
      <c r="E1268" s="260" t="s">
        <v>132</v>
      </c>
      <c r="F1268" s="260" t="s">
        <v>33</v>
      </c>
      <c r="I1268" s="215" t="s">
        <v>186</v>
      </c>
      <c r="J1268" s="215" t="s">
        <v>546</v>
      </c>
      <c r="K1268" s="163"/>
      <c r="L1268" s="187"/>
      <c r="P1268" s="188"/>
    </row>
    <row r="1269" spans="1:17">
      <c r="A1269" s="195">
        <v>1</v>
      </c>
      <c r="B1269" s="195">
        <v>2</v>
      </c>
      <c r="C1269" s="195">
        <v>3</v>
      </c>
      <c r="D1269" s="195">
        <v>4</v>
      </c>
      <c r="E1269" s="195">
        <v>5</v>
      </c>
      <c r="F1269" s="195">
        <v>6</v>
      </c>
      <c r="G1269" s="160"/>
      <c r="H1269" s="160"/>
      <c r="I1269" s="217"/>
      <c r="J1269" s="217"/>
      <c r="P1269" s="188"/>
    </row>
    <row r="1270" spans="1:17">
      <c r="A1270" s="260">
        <v>1</v>
      </c>
      <c r="B1270" s="31" t="s">
        <v>543</v>
      </c>
      <c r="C1270" s="260"/>
      <c r="D1270" s="260"/>
      <c r="E1270" s="258" t="e">
        <f>F1270/D1270</f>
        <v>#DIV/0!</v>
      </c>
      <c r="F1270" s="258"/>
      <c r="I1270" s="220"/>
      <c r="J1270" s="220"/>
      <c r="P1270" s="188"/>
    </row>
    <row r="1271" spans="1:17" s="160" customFormat="1">
      <c r="A1271" s="260">
        <v>2</v>
      </c>
      <c r="B1271" s="31" t="s">
        <v>544</v>
      </c>
      <c r="C1271" s="35"/>
      <c r="D1271" s="35"/>
      <c r="E1271" s="258" t="e">
        <f t="shared" ref="E1271:E1273" si="32">F1271/D1271</f>
        <v>#DIV/0!</v>
      </c>
      <c r="F1271" s="258"/>
      <c r="G1271" s="149"/>
      <c r="H1271" s="149"/>
      <c r="I1271" s="220"/>
      <c r="J1271" s="220"/>
      <c r="K1271" s="161"/>
      <c r="O1271" s="283"/>
      <c r="P1271" s="281"/>
      <c r="Q1271" s="283"/>
    </row>
    <row r="1272" spans="1:17">
      <c r="A1272" s="260">
        <v>3</v>
      </c>
      <c r="B1272" s="31"/>
      <c r="C1272" s="260"/>
      <c r="D1272" s="260"/>
      <c r="E1272" s="258" t="e">
        <f t="shared" si="32"/>
        <v>#DIV/0!</v>
      </c>
      <c r="F1272" s="258"/>
      <c r="I1272" s="220"/>
      <c r="J1272" s="220"/>
      <c r="P1272" s="188"/>
      <c r="Q1272" s="290"/>
    </row>
    <row r="1273" spans="1:17">
      <c r="A1273" s="260">
        <v>4</v>
      </c>
      <c r="B1273" s="31"/>
      <c r="C1273" s="260"/>
      <c r="D1273" s="260"/>
      <c r="E1273" s="258" t="e">
        <f t="shared" si="32"/>
        <v>#DIV/0!</v>
      </c>
      <c r="F1273" s="258"/>
      <c r="I1273" s="220"/>
      <c r="J1273" s="220"/>
      <c r="P1273" s="188"/>
      <c r="Q1273" s="290"/>
    </row>
    <row r="1274" spans="1:17">
      <c r="A1274" s="226"/>
      <c r="B1274" s="227" t="s">
        <v>73</v>
      </c>
      <c r="C1274" s="226" t="s">
        <v>74</v>
      </c>
      <c r="D1274" s="226" t="s">
        <v>74</v>
      </c>
      <c r="E1274" s="226" t="s">
        <v>74</v>
      </c>
      <c r="F1274" s="228">
        <f>F1273+F1271+F1270+F1272</f>
        <v>0</v>
      </c>
      <c r="I1274" s="217">
        <f>SUM(I1270:I1273)</f>
        <v>0</v>
      </c>
      <c r="J1274" s="217">
        <f>SUM(J1270:J1273)</f>
        <v>0</v>
      </c>
      <c r="K1274" s="158"/>
      <c r="P1274" s="188"/>
      <c r="Q1274" s="290"/>
    </row>
    <row r="1275" spans="1:17">
      <c r="A1275" s="38"/>
      <c r="B1275" s="32"/>
      <c r="C1275" s="38"/>
      <c r="D1275" s="38"/>
      <c r="E1275" s="38"/>
      <c r="F1275" s="57"/>
      <c r="P1275" s="188"/>
      <c r="Q1275" s="290"/>
    </row>
    <row r="1276" spans="1:17">
      <c r="A1276" s="2004" t="s">
        <v>522</v>
      </c>
      <c r="B1276" s="2004"/>
      <c r="C1276" s="2004"/>
      <c r="D1276" s="2004"/>
      <c r="E1276" s="2004"/>
      <c r="F1276" s="2004"/>
      <c r="G1276" s="2004"/>
      <c r="H1276" s="2004"/>
      <c r="I1276" s="2004"/>
      <c r="J1276" s="2004"/>
      <c r="P1276" s="188"/>
      <c r="Q1276" s="290"/>
    </row>
    <row r="1277" spans="1:17">
      <c r="A1277" s="2012"/>
      <c r="B1277" s="2012"/>
      <c r="C1277" s="2012"/>
      <c r="D1277" s="2012"/>
      <c r="E1277" s="2012"/>
      <c r="F1277" s="38"/>
      <c r="I1277" s="1986" t="s">
        <v>545</v>
      </c>
      <c r="J1277" s="1986"/>
      <c r="O1277" s="188"/>
    </row>
    <row r="1278" spans="1:17" ht="54">
      <c r="A1278" s="260" t="s">
        <v>68</v>
      </c>
      <c r="B1278" s="260" t="s">
        <v>67</v>
      </c>
      <c r="C1278" s="260" t="s">
        <v>80</v>
      </c>
      <c r="D1278" s="260" t="s">
        <v>128</v>
      </c>
      <c r="E1278" s="260" t="s">
        <v>33</v>
      </c>
      <c r="I1278" s="215" t="s">
        <v>186</v>
      </c>
      <c r="J1278" s="215" t="s">
        <v>546</v>
      </c>
      <c r="K1278" s="163"/>
      <c r="O1278" s="188"/>
    </row>
    <row r="1279" spans="1:17">
      <c r="A1279" s="195">
        <v>1</v>
      </c>
      <c r="B1279" s="195">
        <v>2</v>
      </c>
      <c r="C1279" s="195">
        <v>3</v>
      </c>
      <c r="D1279" s="195">
        <v>4</v>
      </c>
      <c r="E1279" s="195">
        <v>5</v>
      </c>
      <c r="F1279" s="160"/>
      <c r="G1279" s="160"/>
      <c r="H1279" s="160"/>
      <c r="I1279" s="217"/>
      <c r="J1279" s="217"/>
      <c r="O1279" s="188"/>
    </row>
    <row r="1280" spans="1:17">
      <c r="A1280" s="260">
        <v>1</v>
      </c>
      <c r="B1280" s="31" t="s">
        <v>137</v>
      </c>
      <c r="C1280" s="260"/>
      <c r="D1280" s="258" t="e">
        <f>E1280/C1280</f>
        <v>#DIV/0!</v>
      </c>
      <c r="E1280" s="258"/>
      <c r="I1280" s="220"/>
      <c r="J1280" s="220"/>
      <c r="O1280" s="188"/>
    </row>
    <row r="1281" spans="1:17" s="160" customFormat="1">
      <c r="A1281" s="260">
        <v>2</v>
      </c>
      <c r="B1281" s="31" t="s">
        <v>136</v>
      </c>
      <c r="C1281" s="260"/>
      <c r="D1281" s="258" t="e">
        <f>E1281/C1281</f>
        <v>#DIV/0!</v>
      </c>
      <c r="E1281" s="258"/>
      <c r="F1281" s="149"/>
      <c r="G1281" s="149"/>
      <c r="H1281" s="149"/>
      <c r="I1281" s="220"/>
      <c r="J1281" s="220"/>
      <c r="K1281" s="161"/>
      <c r="O1281" s="281"/>
      <c r="P1281" s="283"/>
      <c r="Q1281" s="283"/>
    </row>
    <row r="1282" spans="1:17">
      <c r="A1282" s="260">
        <v>3</v>
      </c>
      <c r="B1282" s="31" t="s">
        <v>138</v>
      </c>
      <c r="C1282" s="260"/>
      <c r="D1282" s="258" t="e">
        <f>E1282/C1282</f>
        <v>#DIV/0!</v>
      </c>
      <c r="E1282" s="258"/>
      <c r="I1282" s="220"/>
      <c r="J1282" s="220"/>
      <c r="O1282" s="188"/>
    </row>
    <row r="1283" spans="1:17">
      <c r="A1283" s="260">
        <v>4</v>
      </c>
      <c r="B1283" s="31" t="s">
        <v>139</v>
      </c>
      <c r="C1283" s="260"/>
      <c r="D1283" s="258" t="e">
        <f>E1283/C1283</f>
        <v>#DIV/0!</v>
      </c>
      <c r="E1283" s="258"/>
      <c r="I1283" s="220"/>
      <c r="J1283" s="220"/>
      <c r="O1283" s="188"/>
    </row>
    <row r="1284" spans="1:17">
      <c r="A1284" s="226"/>
      <c r="B1284" s="227" t="s">
        <v>73</v>
      </c>
      <c r="C1284" s="226"/>
      <c r="D1284" s="226" t="s">
        <v>74</v>
      </c>
      <c r="E1284" s="228">
        <f>E1283+E1282+E1281+E1280</f>
        <v>0</v>
      </c>
      <c r="I1284" s="217">
        <f>SUM(I1280:I1283)</f>
        <v>0</v>
      </c>
      <c r="J1284" s="217">
        <f>SUM(J1280:J1283)</f>
        <v>0</v>
      </c>
      <c r="O1284" s="188"/>
    </row>
    <row r="1285" spans="1:17">
      <c r="A1285" s="56"/>
      <c r="B1285" s="32"/>
      <c r="C1285" s="38"/>
      <c r="D1285" s="38"/>
      <c r="E1285" s="38"/>
      <c r="F1285" s="57"/>
      <c r="O1285" s="188"/>
    </row>
    <row r="1286" spans="1:17">
      <c r="A1286" s="2004" t="s">
        <v>531</v>
      </c>
      <c r="B1286" s="2004"/>
      <c r="C1286" s="2004"/>
      <c r="D1286" s="2004"/>
      <c r="E1286" s="2004"/>
      <c r="F1286" s="2004"/>
      <c r="G1286" s="2004"/>
      <c r="H1286" s="2004"/>
      <c r="I1286" s="2004"/>
      <c r="J1286" s="2004"/>
      <c r="O1286" s="188"/>
    </row>
    <row r="1287" spans="1:17">
      <c r="A1287" s="51"/>
      <c r="B1287" s="32"/>
      <c r="C1287" s="38"/>
      <c r="D1287" s="38"/>
      <c r="E1287" s="38"/>
      <c r="F1287" s="38"/>
      <c r="P1287" s="188"/>
    </row>
    <row r="1288" spans="1:17">
      <c r="A1288" s="51"/>
      <c r="B1288" s="32"/>
      <c r="C1288" s="38"/>
      <c r="D1288" s="38"/>
      <c r="E1288" s="38"/>
      <c r="F1288" s="38"/>
      <c r="I1288" s="1986" t="s">
        <v>545</v>
      </c>
      <c r="J1288" s="1986"/>
      <c r="K1288" s="210"/>
    </row>
    <row r="1289" spans="1:17" ht="54">
      <c r="A1289" s="260" t="s">
        <v>77</v>
      </c>
      <c r="B1289" s="260" t="s">
        <v>67</v>
      </c>
      <c r="C1289" s="260" t="s">
        <v>127</v>
      </c>
      <c r="D1289" s="260" t="s">
        <v>490</v>
      </c>
      <c r="F1289" s="38"/>
      <c r="I1289" s="215" t="s">
        <v>186</v>
      </c>
      <c r="J1289" s="215" t="s">
        <v>546</v>
      </c>
      <c r="P1289" s="188"/>
    </row>
    <row r="1290" spans="1:17">
      <c r="A1290" s="195">
        <v>1</v>
      </c>
      <c r="B1290" s="195">
        <v>2</v>
      </c>
      <c r="C1290" s="195">
        <v>3</v>
      </c>
      <c r="D1290" s="195">
        <v>4</v>
      </c>
      <c r="E1290" s="160"/>
      <c r="F1290" s="14"/>
      <c r="G1290" s="160"/>
      <c r="H1290" s="160"/>
      <c r="I1290" s="217"/>
      <c r="J1290" s="217"/>
      <c r="P1290" s="188"/>
    </row>
    <row r="1291" spans="1:17">
      <c r="A1291" s="260"/>
      <c r="B1291" s="36"/>
      <c r="C1291" s="34"/>
      <c r="D1291" s="258"/>
      <c r="F1291" s="38"/>
      <c r="I1291" s="220"/>
      <c r="J1291" s="220"/>
      <c r="P1291" s="188"/>
    </row>
    <row r="1292" spans="1:17" s="160" customFormat="1">
      <c r="A1292" s="260"/>
      <c r="B1292" s="36"/>
      <c r="C1292" s="34"/>
      <c r="D1292" s="258"/>
      <c r="E1292" s="149"/>
      <c r="F1292" s="57"/>
      <c r="G1292" s="149"/>
      <c r="H1292" s="149"/>
      <c r="I1292" s="220"/>
      <c r="J1292" s="220"/>
      <c r="K1292" s="161"/>
      <c r="O1292" s="283"/>
      <c r="P1292" s="281"/>
      <c r="Q1292" s="283"/>
    </row>
    <row r="1293" spans="1:17">
      <c r="A1293" s="260"/>
      <c r="B1293" s="36"/>
      <c r="C1293" s="34"/>
      <c r="D1293" s="258"/>
      <c r="F1293" s="38"/>
      <c r="I1293" s="220"/>
      <c r="J1293" s="220"/>
      <c r="P1293" s="188"/>
      <c r="Q1293" s="290"/>
    </row>
    <row r="1294" spans="1:17">
      <c r="A1294" s="260"/>
      <c r="B1294" s="36"/>
      <c r="C1294" s="34"/>
      <c r="D1294" s="258"/>
      <c r="F1294" s="38"/>
      <c r="I1294" s="220"/>
      <c r="J1294" s="220"/>
      <c r="P1294" s="188"/>
      <c r="Q1294" s="290"/>
    </row>
    <row r="1295" spans="1:17">
      <c r="A1295" s="226"/>
      <c r="B1295" s="227" t="s">
        <v>73</v>
      </c>
      <c r="C1295" s="226" t="s">
        <v>74</v>
      </c>
      <c r="D1295" s="228">
        <f>SUM(D1291:D1294)</f>
        <v>0</v>
      </c>
      <c r="F1295" s="38"/>
      <c r="I1295" s="217">
        <f>SUM(I1291:I1294)</f>
        <v>0</v>
      </c>
      <c r="J1295" s="217">
        <f>SUM(J1291:J1294)</f>
        <v>0</v>
      </c>
      <c r="P1295" s="188"/>
      <c r="Q1295" s="290"/>
    </row>
    <row r="1296" spans="1:17">
      <c r="A1296" s="56"/>
      <c r="B1296" s="32"/>
      <c r="C1296" s="38"/>
      <c r="D1296" s="38"/>
      <c r="E1296" s="38"/>
      <c r="F1296" s="57"/>
      <c r="P1296" s="188"/>
      <c r="Q1296" s="290"/>
    </row>
    <row r="1297" spans="1:17">
      <c r="A1297" s="2014" t="s">
        <v>611</v>
      </c>
      <c r="B1297" s="2014"/>
      <c r="C1297" s="2014"/>
      <c r="D1297" s="2014"/>
      <c r="E1297" s="2014"/>
      <c r="F1297" s="2014"/>
      <c r="G1297" s="2014"/>
      <c r="H1297" s="2014"/>
      <c r="I1297" s="2014"/>
      <c r="J1297" s="2014"/>
      <c r="P1297" s="188"/>
    </row>
    <row r="1298" spans="1:17">
      <c r="A1298" s="56"/>
      <c r="B1298" s="32"/>
      <c r="C1298" s="38"/>
      <c r="D1298" s="38"/>
      <c r="E1298" s="38"/>
      <c r="F1298" s="57"/>
      <c r="P1298" s="188"/>
    </row>
    <row r="1299" spans="1:17">
      <c r="A1299" s="2016" t="s">
        <v>491</v>
      </c>
      <c r="B1299" s="2016"/>
      <c r="C1299" s="2016"/>
      <c r="D1299" s="2016"/>
      <c r="E1299" s="2016"/>
      <c r="F1299" s="2016"/>
      <c r="G1299" s="2016"/>
      <c r="H1299" s="2016"/>
      <c r="I1299" s="2016"/>
      <c r="J1299" s="2016"/>
      <c r="K1299" s="205"/>
    </row>
    <row r="1300" spans="1:17">
      <c r="A1300" s="76"/>
      <c r="B1300" s="76"/>
      <c r="C1300" s="76"/>
      <c r="D1300" s="76"/>
      <c r="E1300" s="76"/>
      <c r="F1300" s="38"/>
      <c r="I1300" s="1986" t="s">
        <v>545</v>
      </c>
      <c r="J1300" s="1986"/>
      <c r="P1300" s="188"/>
    </row>
    <row r="1301" spans="1:17" ht="54">
      <c r="A1301" s="260" t="s">
        <v>77</v>
      </c>
      <c r="B1301" s="260" t="s">
        <v>67</v>
      </c>
      <c r="C1301" s="260" t="s">
        <v>127</v>
      </c>
      <c r="D1301" s="260" t="s">
        <v>490</v>
      </c>
      <c r="E1301" s="150"/>
      <c r="F1301" s="58"/>
      <c r="G1301" s="20"/>
      <c r="H1301" s="58"/>
      <c r="I1301" s="215" t="s">
        <v>186</v>
      </c>
      <c r="J1301" s="215" t="s">
        <v>546</v>
      </c>
      <c r="K1301" s="210"/>
      <c r="P1301" s="188"/>
    </row>
    <row r="1302" spans="1:17">
      <c r="A1302" s="195">
        <v>1</v>
      </c>
      <c r="B1302" s="195">
        <v>2</v>
      </c>
      <c r="C1302" s="195">
        <v>3</v>
      </c>
      <c r="D1302" s="195">
        <v>4</v>
      </c>
      <c r="E1302" s="161"/>
      <c r="F1302" s="189"/>
      <c r="G1302" s="190"/>
      <c r="H1302" s="191"/>
      <c r="I1302" s="223"/>
      <c r="J1302" s="223"/>
      <c r="P1302" s="188"/>
    </row>
    <row r="1303" spans="1:17" s="150" customFormat="1">
      <c r="A1303" s="260">
        <v>1</v>
      </c>
      <c r="B1303" s="31"/>
      <c r="C1303" s="34"/>
      <c r="D1303" s="258"/>
      <c r="F1303" s="58"/>
      <c r="G1303" s="20"/>
      <c r="H1303" s="42"/>
      <c r="I1303" s="224"/>
      <c r="J1303" s="224"/>
      <c r="O1303" s="203"/>
      <c r="P1303" s="170"/>
      <c r="Q1303" s="203"/>
    </row>
    <row r="1304" spans="1:17" s="161" customFormat="1">
      <c r="A1304" s="226"/>
      <c r="B1304" s="227" t="s">
        <v>73</v>
      </c>
      <c r="C1304" s="226" t="s">
        <v>74</v>
      </c>
      <c r="D1304" s="228">
        <f>SUM(D1303:D1303)</f>
        <v>0</v>
      </c>
      <c r="E1304" s="150"/>
      <c r="F1304" s="58"/>
      <c r="G1304" s="20"/>
      <c r="H1304" s="42"/>
      <c r="I1304" s="217">
        <f>SUM(I1303)</f>
        <v>0</v>
      </c>
      <c r="J1304" s="217">
        <f>SUM(J1303)</f>
        <v>0</v>
      </c>
      <c r="O1304" s="288"/>
      <c r="P1304" s="293"/>
      <c r="Q1304" s="288"/>
    </row>
    <row r="1305" spans="1:17" s="150" customFormat="1">
      <c r="A1305" s="58"/>
      <c r="B1305" s="58"/>
      <c r="C1305" s="58"/>
      <c r="D1305" s="58"/>
      <c r="E1305" s="58"/>
      <c r="F1305" s="58"/>
      <c r="G1305" s="20"/>
      <c r="H1305" s="42"/>
      <c r="I1305" s="20"/>
      <c r="J1305" s="20"/>
      <c r="O1305" s="203"/>
      <c r="P1305" s="170"/>
      <c r="Q1305" s="294"/>
    </row>
    <row r="1306" spans="1:17" s="150" customFormat="1">
      <c r="A1306" s="2004" t="s">
        <v>525</v>
      </c>
      <c r="B1306" s="2004"/>
      <c r="C1306" s="2004"/>
      <c r="D1306" s="2004"/>
      <c r="E1306" s="2004"/>
      <c r="F1306" s="2004"/>
      <c r="G1306" s="2004"/>
      <c r="H1306" s="2004"/>
      <c r="I1306" s="2004"/>
      <c r="J1306" s="2004"/>
      <c r="O1306" s="203"/>
      <c r="P1306" s="170"/>
      <c r="Q1306" s="203"/>
    </row>
    <row r="1307" spans="1:17" s="150" customFormat="1">
      <c r="A1307" s="2012"/>
      <c r="B1307" s="2012"/>
      <c r="C1307" s="2012"/>
      <c r="D1307" s="2012"/>
      <c r="E1307" s="2012"/>
      <c r="F1307" s="2012"/>
      <c r="G1307" s="149"/>
      <c r="H1307" s="149"/>
      <c r="I1307" s="1986" t="s">
        <v>545</v>
      </c>
      <c r="J1307" s="1986"/>
      <c r="O1307" s="203"/>
      <c r="P1307" s="170"/>
      <c r="Q1307" s="203"/>
    </row>
    <row r="1308" spans="1:17" s="150" customFormat="1" ht="54">
      <c r="A1308" s="260" t="s">
        <v>77</v>
      </c>
      <c r="B1308" s="260" t="s">
        <v>67</v>
      </c>
      <c r="C1308" s="260" t="s">
        <v>131</v>
      </c>
      <c r="D1308" s="260" t="s">
        <v>80</v>
      </c>
      <c r="E1308" s="260" t="s">
        <v>132</v>
      </c>
      <c r="F1308" s="260" t="s">
        <v>33</v>
      </c>
      <c r="H1308" s="149"/>
      <c r="I1308" s="215" t="s">
        <v>186</v>
      </c>
      <c r="J1308" s="215" t="s">
        <v>546</v>
      </c>
      <c r="M1308" s="158"/>
      <c r="O1308" s="203"/>
      <c r="P1308" s="170"/>
      <c r="Q1308" s="203"/>
    </row>
    <row r="1309" spans="1:17" s="150" customFormat="1">
      <c r="A1309" s="195">
        <v>1</v>
      </c>
      <c r="B1309" s="195">
        <v>2</v>
      </c>
      <c r="C1309" s="195">
        <v>3</v>
      </c>
      <c r="D1309" s="195">
        <v>4</v>
      </c>
      <c r="E1309" s="195">
        <v>5</v>
      </c>
      <c r="F1309" s="195">
        <v>6</v>
      </c>
      <c r="G1309" s="161"/>
      <c r="H1309" s="160"/>
      <c r="I1309" s="212"/>
      <c r="J1309" s="212"/>
      <c r="O1309" s="203"/>
      <c r="P1309" s="170"/>
      <c r="Q1309" s="203"/>
    </row>
    <row r="1310" spans="1:17" s="150" customFormat="1">
      <c r="A1310" s="260">
        <v>1</v>
      </c>
      <c r="B1310" s="31" t="s">
        <v>548</v>
      </c>
      <c r="C1310" s="260"/>
      <c r="D1310" s="260"/>
      <c r="E1310" s="258" t="e">
        <f>F1310/D1310</f>
        <v>#DIV/0!</v>
      </c>
      <c r="F1310" s="258"/>
      <c r="H1310" s="149"/>
      <c r="I1310" s="224"/>
      <c r="J1310" s="224"/>
      <c r="O1310" s="203"/>
      <c r="P1310" s="170"/>
      <c r="Q1310" s="203"/>
    </row>
    <row r="1311" spans="1:17" s="161" customFormat="1">
      <c r="A1311" s="226"/>
      <c r="B1311" s="227" t="s">
        <v>73</v>
      </c>
      <c r="C1311" s="226" t="s">
        <v>74</v>
      </c>
      <c r="D1311" s="226" t="s">
        <v>74</v>
      </c>
      <c r="E1311" s="226" t="s">
        <v>74</v>
      </c>
      <c r="F1311" s="228">
        <f>F1310</f>
        <v>0</v>
      </c>
      <c r="G1311" s="149"/>
      <c r="H1311" s="149"/>
      <c r="I1311" s="217">
        <f>SUM(I1310)</f>
        <v>0</v>
      </c>
      <c r="J1311" s="217">
        <f>SUM(J1310)</f>
        <v>0</v>
      </c>
      <c r="O1311" s="288"/>
      <c r="P1311" s="293"/>
      <c r="Q1311" s="288"/>
    </row>
    <row r="1312" spans="1:17" s="150" customFormat="1">
      <c r="A1312" s="56"/>
      <c r="B1312" s="32"/>
      <c r="C1312" s="38"/>
      <c r="D1312" s="38"/>
      <c r="E1312" s="38"/>
      <c r="F1312" s="57"/>
      <c r="G1312" s="149"/>
      <c r="H1312" s="149"/>
      <c r="I1312" s="149"/>
      <c r="J1312" s="149"/>
      <c r="O1312" s="203"/>
      <c r="P1312" s="170"/>
      <c r="Q1312" s="203"/>
    </row>
    <row r="1313" spans="1:17">
      <c r="A1313" s="56"/>
      <c r="B1313" s="69" t="s">
        <v>153</v>
      </c>
      <c r="C1313" s="257">
        <f>C1314+C1315+C1316</f>
        <v>0</v>
      </c>
      <c r="D1313" s="289"/>
      <c r="P1313" s="188"/>
    </row>
    <row r="1314" spans="1:17">
      <c r="A1314" s="56"/>
      <c r="B1314" s="70" t="s">
        <v>11</v>
      </c>
      <c r="C1314" s="257">
        <f>F1311+D1304+D1295+E1284+F1274+F1264+F1254+F1244+F1234+F1224+E1214+D1204+D1193+E1182+F1172+F1161+F1153+F1138+D1129+D1120+E1111+E1099+E1090+C1078+C1067+C1056+C1045+C1032+E1019+E1004+E993+D982+E966+F957+F950+F932+E918+J910-C1315-C1316</f>
        <v>0</v>
      </c>
      <c r="D1314" s="290"/>
      <c r="P1314" s="188"/>
    </row>
    <row r="1315" spans="1:17">
      <c r="A1315" s="38"/>
      <c r="B1315" s="32" t="s">
        <v>65</v>
      </c>
      <c r="C1315" s="257">
        <f>I1311+I1304+I1295+I1284+I1274+I1264+I1254+I1234+I1244+I1224+I1214+I1204+I1193+I1182+I1172+I1161+I1153+I1138+I1129+I1120+I1111+I1099+I1090+I1078+I1067+I1056+I1045+I1032+I1019+I1004+I993+I982+I966+I957+I950+I932+I918</f>
        <v>0</v>
      </c>
      <c r="D1315" s="290"/>
      <c r="L1315" s="59"/>
      <c r="M1315" s="32"/>
      <c r="N1315" s="157"/>
      <c r="P1315" s="188"/>
    </row>
    <row r="1316" spans="1:17">
      <c r="A1316" s="38"/>
      <c r="B1316" s="32" t="s">
        <v>165</v>
      </c>
      <c r="C1316" s="257">
        <f>J1311+J1304+J1295+J1284+J1274+J1264+J1254+J1244+J1234+J1224+J1214+J1204+J1193+J1182+J1172+J1161+J1153+J1138+J1129+J1120+J1111+J1099+J1090+J1078+J1067+J1056+J1045+J1032+J1019+J1004+J993+J982+J966+J957+J950+J932+J918</f>
        <v>0</v>
      </c>
      <c r="D1316" s="290"/>
    </row>
    <row r="1317" spans="1:17">
      <c r="A1317" s="38"/>
      <c r="B1317" s="32"/>
      <c r="C1317" s="38"/>
      <c r="D1317" s="38"/>
      <c r="E1317" s="38"/>
      <c r="F1317" s="38"/>
    </row>
    <row r="1318" spans="1:17">
      <c r="A1318" s="38"/>
      <c r="B1318" s="268" t="s">
        <v>626</v>
      </c>
      <c r="C1318" s="296">
        <f>F1311+D1304+D1295+E1284+F1274+F1264+F1254+F1244+F1234+F1224+E1214+D1204+D1193+E1182+F1172+F1161+F1153+F1138+D1129+D1120+E1111</f>
        <v>0</v>
      </c>
      <c r="D1318" s="38"/>
      <c r="E1318" s="38"/>
      <c r="F1318" s="38"/>
    </row>
    <row r="1319" spans="1:17" ht="45.6">
      <c r="A1319" s="38"/>
      <c r="B1319" s="295" t="s">
        <v>627</v>
      </c>
      <c r="C1319" s="297"/>
      <c r="D1319" s="38"/>
      <c r="E1319" s="38"/>
      <c r="F1319" s="38"/>
    </row>
    <row r="1320" spans="1:17" ht="45.6">
      <c r="A1320" s="38"/>
      <c r="B1320" s="268" t="s">
        <v>628</v>
      </c>
      <c r="C1320" s="296">
        <f>C1318-C1319</f>
        <v>0</v>
      </c>
      <c r="D1320" s="38"/>
      <c r="E1320" s="38"/>
      <c r="F1320" s="38"/>
    </row>
    <row r="1321" spans="1:17">
      <c r="A1321" s="38"/>
      <c r="B1321" s="32"/>
      <c r="C1321" s="38"/>
      <c r="D1321" s="38"/>
      <c r="E1321" s="38"/>
      <c r="F1321" s="38"/>
    </row>
    <row r="1322" spans="1:17">
      <c r="A1322" s="38"/>
      <c r="B1322" s="32"/>
      <c r="C1322" s="38"/>
      <c r="D1322" s="38"/>
      <c r="E1322" s="38"/>
      <c r="F1322" s="38"/>
    </row>
    <row r="1323" spans="1:17">
      <c r="A1323" s="38"/>
      <c r="B1323" s="32"/>
      <c r="C1323" s="38"/>
      <c r="D1323" s="38"/>
      <c r="E1323" s="38"/>
      <c r="F1323" s="38"/>
    </row>
    <row r="1324" spans="1:17">
      <c r="A1324" s="38"/>
      <c r="B1324" s="32"/>
      <c r="C1324" s="38"/>
      <c r="D1324" s="38"/>
      <c r="E1324" s="38"/>
      <c r="F1324" s="38"/>
    </row>
    <row r="1325" spans="1:17">
      <c r="A1325" s="1927" t="s">
        <v>40</v>
      </c>
      <c r="B1325" s="1927"/>
      <c r="C1325" s="60"/>
      <c r="D1325" s="2044" t="str">
        <f>'СВЕДЕНИЯ ЦС'!D67:G67</f>
        <v>Коппель С.А.</v>
      </c>
      <c r="E1325" s="2044"/>
      <c r="F1325" s="38"/>
      <c r="G1325" s="38"/>
      <c r="H1325" s="38"/>
      <c r="I1325" s="38"/>
      <c r="J1325" s="38"/>
    </row>
    <row r="1326" spans="1:17">
      <c r="A1326" s="38"/>
      <c r="B1326" s="61"/>
      <c r="C1326" s="254" t="s">
        <v>41</v>
      </c>
      <c r="D1326" s="2045" t="s">
        <v>12</v>
      </c>
      <c r="E1326" s="2045"/>
      <c r="F1326" s="38"/>
      <c r="G1326" s="38"/>
      <c r="H1326" s="38"/>
      <c r="I1326" s="38"/>
      <c r="J1326" s="38"/>
    </row>
    <row r="1327" spans="1:17" s="38" customFormat="1">
      <c r="A1327" s="1929"/>
      <c r="B1327" s="1929"/>
      <c r="C1327" s="62"/>
      <c r="D1327" s="255"/>
      <c r="E1327" s="63"/>
      <c r="L1327" s="193"/>
      <c r="O1327" s="41"/>
      <c r="P1327" s="41"/>
      <c r="Q1327" s="41"/>
    </row>
    <row r="1328" spans="1:17" s="38" customFormat="1">
      <c r="A1328" s="1929"/>
      <c r="B1328" s="1929"/>
      <c r="C1328" s="62"/>
      <c r="D1328" s="1950"/>
      <c r="E1328" s="1950"/>
      <c r="L1328" s="193"/>
      <c r="O1328" s="41"/>
      <c r="P1328" s="41"/>
      <c r="Q1328" s="41"/>
    </row>
    <row r="1329" spans="1:17" s="38" customFormat="1">
      <c r="A1329" s="41"/>
      <c r="B1329" s="64"/>
      <c r="C1329" s="26"/>
      <c r="D1329" s="1950"/>
      <c r="E1329" s="1950"/>
      <c r="L1329" s="193"/>
      <c r="O1329" s="41"/>
      <c r="P1329" s="41"/>
      <c r="Q1329" s="41"/>
    </row>
    <row r="1330" spans="1:17" s="38" customFormat="1">
      <c r="B1330" s="61"/>
      <c r="C1330" s="65"/>
      <c r="D1330" s="66"/>
      <c r="E1330" s="67"/>
      <c r="L1330" s="193"/>
      <c r="O1330" s="41"/>
      <c r="P1330" s="41"/>
      <c r="Q1330" s="41"/>
    </row>
    <row r="1331" spans="1:17" s="38" customFormat="1">
      <c r="A1331" s="1927" t="s">
        <v>42</v>
      </c>
      <c r="B1331" s="1927"/>
      <c r="C1331" s="68"/>
      <c r="D1331" s="2044" t="str">
        <f>'СВЕДЕНИЯ ЦС'!D73:G73</f>
        <v>Кондакова Е.В.</v>
      </c>
      <c r="E1331" s="2044"/>
      <c r="L1331" s="193"/>
      <c r="O1331" s="41"/>
      <c r="P1331" s="41"/>
      <c r="Q1331" s="41"/>
    </row>
    <row r="1332" spans="1:17" s="38" customFormat="1">
      <c r="B1332" s="61"/>
      <c r="C1332" s="254" t="s">
        <v>41</v>
      </c>
      <c r="D1332" s="2019" t="s">
        <v>12</v>
      </c>
      <c r="E1332" s="2019"/>
      <c r="L1332" s="193"/>
      <c r="O1332" s="41"/>
      <c r="P1332" s="41"/>
      <c r="Q1332" s="41"/>
    </row>
    <row r="1333" spans="1:17">
      <c r="A1333" s="38"/>
      <c r="B1333" s="32"/>
      <c r="C1333" s="38"/>
      <c r="D1333" s="38"/>
      <c r="E1333" s="38"/>
      <c r="F1333" s="38"/>
    </row>
    <row r="1334" spans="1:17">
      <c r="A1334" s="38"/>
      <c r="B1334" s="32"/>
      <c r="C1334" s="38"/>
      <c r="D1334" s="38"/>
      <c r="E1334" s="38"/>
      <c r="F1334" s="38"/>
    </row>
    <row r="1335" spans="1:17">
      <c r="A1335" s="38"/>
      <c r="B1335" s="32"/>
      <c r="C1335" s="38"/>
      <c r="D1335" s="38"/>
      <c r="E1335" s="38"/>
      <c r="F1335" s="38"/>
    </row>
  </sheetData>
  <mergeCells count="402">
    <mergeCell ref="A1328:B1328"/>
    <mergeCell ref="D1328:E1328"/>
    <mergeCell ref="D1329:E1329"/>
    <mergeCell ref="A1331:B1331"/>
    <mergeCell ref="D1331:E1331"/>
    <mergeCell ref="D1332:E1332"/>
    <mergeCell ref="A1307:F1307"/>
    <mergeCell ref="I1307:J1307"/>
    <mergeCell ref="A1325:B1325"/>
    <mergeCell ref="D1325:E1325"/>
    <mergeCell ref="D1326:E1326"/>
    <mergeCell ref="A1327:B1327"/>
    <mergeCell ref="A1286:J1286"/>
    <mergeCell ref="I1288:J1288"/>
    <mergeCell ref="A1297:J1297"/>
    <mergeCell ref="A1299:J1299"/>
    <mergeCell ref="I1300:J1300"/>
    <mergeCell ref="A1306:J1306"/>
    <mergeCell ref="A1266:J1266"/>
    <mergeCell ref="A1267:F1267"/>
    <mergeCell ref="I1267:J1267"/>
    <mergeCell ref="A1276:J1276"/>
    <mergeCell ref="A1277:E1277"/>
    <mergeCell ref="I1277:J1277"/>
    <mergeCell ref="A1246:J1246"/>
    <mergeCell ref="A1247:F1247"/>
    <mergeCell ref="I1247:J1247"/>
    <mergeCell ref="A1256:J1256"/>
    <mergeCell ref="A1257:F1257"/>
    <mergeCell ref="I1257:J1257"/>
    <mergeCell ref="A1226:J1226"/>
    <mergeCell ref="A1227:F1227"/>
    <mergeCell ref="I1227:J1227"/>
    <mergeCell ref="A1236:J1236"/>
    <mergeCell ref="A1237:F1237"/>
    <mergeCell ref="I1237:J1237"/>
    <mergeCell ref="I1197:J1197"/>
    <mergeCell ref="A1206:J1206"/>
    <mergeCell ref="A1207:E1207"/>
    <mergeCell ref="I1207:J1207"/>
    <mergeCell ref="A1216:J1216"/>
    <mergeCell ref="A1217:F1217"/>
    <mergeCell ref="I1217:J1217"/>
    <mergeCell ref="I1164:J1164"/>
    <mergeCell ref="A1174:J1174"/>
    <mergeCell ref="I1175:J1175"/>
    <mergeCell ref="A1184:J1184"/>
    <mergeCell ref="I1186:J1186"/>
    <mergeCell ref="A1195:J1195"/>
    <mergeCell ref="A1141:J1141"/>
    <mergeCell ref="A1143:J1143"/>
    <mergeCell ref="I1144:J1144"/>
    <mergeCell ref="A1155:J1155"/>
    <mergeCell ref="I1156:J1156"/>
    <mergeCell ref="A1163:J1163"/>
    <mergeCell ref="A1113:J1113"/>
    <mergeCell ref="I1114:J1114"/>
    <mergeCell ref="A1122:J1122"/>
    <mergeCell ref="I1123:J1123"/>
    <mergeCell ref="A1131:J1131"/>
    <mergeCell ref="A1132:F1132"/>
    <mergeCell ref="I1132:J1132"/>
    <mergeCell ref="I1084:J1084"/>
    <mergeCell ref="A1092:J1092"/>
    <mergeCell ref="I1093:J1093"/>
    <mergeCell ref="A1102:J1102"/>
    <mergeCell ref="A1104:J1104"/>
    <mergeCell ref="I1105:J1105"/>
    <mergeCell ref="A1058:J1058"/>
    <mergeCell ref="I1059:J1059"/>
    <mergeCell ref="A1069:J1069"/>
    <mergeCell ref="I1070:J1070"/>
    <mergeCell ref="A1081:J1081"/>
    <mergeCell ref="A1083:J1083"/>
    <mergeCell ref="I1024:J1024"/>
    <mergeCell ref="A1034:J1034"/>
    <mergeCell ref="A1036:J1036"/>
    <mergeCell ref="I1037:J1037"/>
    <mergeCell ref="A1047:J1047"/>
    <mergeCell ref="I1048:J1048"/>
    <mergeCell ref="A1015:A1016"/>
    <mergeCell ref="C1015:C1016"/>
    <mergeCell ref="D1015:D1016"/>
    <mergeCell ref="E1015:E1016"/>
    <mergeCell ref="A1021:J1021"/>
    <mergeCell ref="A1023:J1023"/>
    <mergeCell ref="A997:J997"/>
    <mergeCell ref="A998:E998"/>
    <mergeCell ref="I998:J998"/>
    <mergeCell ref="I1007:J1007"/>
    <mergeCell ref="A1012:A1013"/>
    <mergeCell ref="C1012:C1013"/>
    <mergeCell ref="D1012:D1013"/>
    <mergeCell ref="E1012:E1013"/>
    <mergeCell ref="L975:L980"/>
    <mergeCell ref="A977:A978"/>
    <mergeCell ref="A984:J984"/>
    <mergeCell ref="A986:J986"/>
    <mergeCell ref="I987:J987"/>
    <mergeCell ref="A995:J995"/>
    <mergeCell ref="A961:J961"/>
    <mergeCell ref="A962:E962"/>
    <mergeCell ref="I962:J962"/>
    <mergeCell ref="A968:J968"/>
    <mergeCell ref="A970:J970"/>
    <mergeCell ref="I971:J971"/>
    <mergeCell ref="A930:A931"/>
    <mergeCell ref="A934:J934"/>
    <mergeCell ref="I935:J935"/>
    <mergeCell ref="A952:J952"/>
    <mergeCell ref="I953:J953"/>
    <mergeCell ref="A959:J959"/>
    <mergeCell ref="A912:J912"/>
    <mergeCell ref="I913:J913"/>
    <mergeCell ref="A920:J920"/>
    <mergeCell ref="A922:J922"/>
    <mergeCell ref="I923:J923"/>
    <mergeCell ref="A927:A928"/>
    <mergeCell ref="A902:J902"/>
    <mergeCell ref="A905:A907"/>
    <mergeCell ref="B905:B907"/>
    <mergeCell ref="C905:C907"/>
    <mergeCell ref="D905:G905"/>
    <mergeCell ref="H905:H907"/>
    <mergeCell ref="I905:I907"/>
    <mergeCell ref="J905:J907"/>
    <mergeCell ref="D906:D907"/>
    <mergeCell ref="E906:G906"/>
    <mergeCell ref="A889:J889"/>
    <mergeCell ref="A891:J891"/>
    <mergeCell ref="A895:B895"/>
    <mergeCell ref="C895:J895"/>
    <mergeCell ref="A898:J898"/>
    <mergeCell ref="A900:J900"/>
    <mergeCell ref="A884:B884"/>
    <mergeCell ref="D884:E884"/>
    <mergeCell ref="D885:E885"/>
    <mergeCell ref="A887:B887"/>
    <mergeCell ref="D887:E887"/>
    <mergeCell ref="D888:E888"/>
    <mergeCell ref="A863:F863"/>
    <mergeCell ref="I863:J863"/>
    <mergeCell ref="A881:B881"/>
    <mergeCell ref="D881:E881"/>
    <mergeCell ref="D882:E882"/>
    <mergeCell ref="A883:B883"/>
    <mergeCell ref="A842:J842"/>
    <mergeCell ref="I844:J844"/>
    <mergeCell ref="A853:J853"/>
    <mergeCell ref="A855:J855"/>
    <mergeCell ref="I856:J856"/>
    <mergeCell ref="A862:J862"/>
    <mergeCell ref="A822:J822"/>
    <mergeCell ref="A823:F823"/>
    <mergeCell ref="I823:J823"/>
    <mergeCell ref="A832:J832"/>
    <mergeCell ref="A833:E833"/>
    <mergeCell ref="I833:J833"/>
    <mergeCell ref="A802:J802"/>
    <mergeCell ref="A803:F803"/>
    <mergeCell ref="I803:J803"/>
    <mergeCell ref="A812:J812"/>
    <mergeCell ref="A813:F813"/>
    <mergeCell ref="I813:J813"/>
    <mergeCell ref="A782:J782"/>
    <mergeCell ref="A783:F783"/>
    <mergeCell ref="I783:J783"/>
    <mergeCell ref="A792:J792"/>
    <mergeCell ref="A793:F793"/>
    <mergeCell ref="I793:J793"/>
    <mergeCell ref="I753:J753"/>
    <mergeCell ref="A762:J762"/>
    <mergeCell ref="A763:E763"/>
    <mergeCell ref="I763:J763"/>
    <mergeCell ref="A772:J772"/>
    <mergeCell ref="A773:F773"/>
    <mergeCell ref="I773:J773"/>
    <mergeCell ref="I720:J720"/>
    <mergeCell ref="A730:J730"/>
    <mergeCell ref="I731:J731"/>
    <mergeCell ref="A740:J740"/>
    <mergeCell ref="I742:J742"/>
    <mergeCell ref="A751:J751"/>
    <mergeCell ref="A697:J697"/>
    <mergeCell ref="A699:J699"/>
    <mergeCell ref="I700:J700"/>
    <mergeCell ref="A711:J711"/>
    <mergeCell ref="I712:J712"/>
    <mergeCell ref="A719:J719"/>
    <mergeCell ref="A669:J669"/>
    <mergeCell ref="I670:J670"/>
    <mergeCell ref="A678:J678"/>
    <mergeCell ref="I679:J679"/>
    <mergeCell ref="A687:J687"/>
    <mergeCell ref="A688:F688"/>
    <mergeCell ref="I688:J688"/>
    <mergeCell ref="I640:J640"/>
    <mergeCell ref="A648:J648"/>
    <mergeCell ref="I649:J649"/>
    <mergeCell ref="A658:J658"/>
    <mergeCell ref="A660:J660"/>
    <mergeCell ref="I661:J661"/>
    <mergeCell ref="A614:J614"/>
    <mergeCell ref="I615:J615"/>
    <mergeCell ref="A625:J625"/>
    <mergeCell ref="I626:J626"/>
    <mergeCell ref="A637:J637"/>
    <mergeCell ref="A639:J639"/>
    <mergeCell ref="I580:J580"/>
    <mergeCell ref="A590:J590"/>
    <mergeCell ref="A592:J592"/>
    <mergeCell ref="I593:J593"/>
    <mergeCell ref="A603:J603"/>
    <mergeCell ref="I604:J604"/>
    <mergeCell ref="A571:A572"/>
    <mergeCell ref="C571:C572"/>
    <mergeCell ref="D571:D572"/>
    <mergeCell ref="E571:E572"/>
    <mergeCell ref="A577:J577"/>
    <mergeCell ref="A579:J579"/>
    <mergeCell ref="A553:J553"/>
    <mergeCell ref="A554:E554"/>
    <mergeCell ref="I554:J554"/>
    <mergeCell ref="I563:J563"/>
    <mergeCell ref="A568:A569"/>
    <mergeCell ref="C568:C569"/>
    <mergeCell ref="D568:D569"/>
    <mergeCell ref="E568:E569"/>
    <mergeCell ref="L531:L536"/>
    <mergeCell ref="A533:A534"/>
    <mergeCell ref="A540:J540"/>
    <mergeCell ref="A542:J542"/>
    <mergeCell ref="I543:J543"/>
    <mergeCell ref="A551:J551"/>
    <mergeCell ref="A517:J517"/>
    <mergeCell ref="A518:E518"/>
    <mergeCell ref="I518:J518"/>
    <mergeCell ref="A524:J524"/>
    <mergeCell ref="A526:J526"/>
    <mergeCell ref="I527:J527"/>
    <mergeCell ref="A486:A487"/>
    <mergeCell ref="A490:J490"/>
    <mergeCell ref="I491:J491"/>
    <mergeCell ref="A508:J508"/>
    <mergeCell ref="I509:J509"/>
    <mergeCell ref="A515:J515"/>
    <mergeCell ref="A468:J468"/>
    <mergeCell ref="I469:J469"/>
    <mergeCell ref="A476:J476"/>
    <mergeCell ref="A478:J478"/>
    <mergeCell ref="I479:J479"/>
    <mergeCell ref="A483:A484"/>
    <mergeCell ref="A458:J458"/>
    <mergeCell ref="A461:A463"/>
    <mergeCell ref="B461:B463"/>
    <mergeCell ref="C461:C463"/>
    <mergeCell ref="D461:G461"/>
    <mergeCell ref="H461:H463"/>
    <mergeCell ref="I461:I463"/>
    <mergeCell ref="J461:J463"/>
    <mergeCell ref="D462:D463"/>
    <mergeCell ref="E462:G462"/>
    <mergeCell ref="A445:J445"/>
    <mergeCell ref="A447:J447"/>
    <mergeCell ref="A451:B451"/>
    <mergeCell ref="C451:J451"/>
    <mergeCell ref="A454:J454"/>
    <mergeCell ref="A456:J456"/>
    <mergeCell ref="A440:B440"/>
    <mergeCell ref="D440:E440"/>
    <mergeCell ref="D441:E441"/>
    <mergeCell ref="A443:B443"/>
    <mergeCell ref="D443:E443"/>
    <mergeCell ref="D444:E444"/>
    <mergeCell ref="A419:F419"/>
    <mergeCell ref="I419:J419"/>
    <mergeCell ref="A437:B437"/>
    <mergeCell ref="D437:E437"/>
    <mergeCell ref="D438:E438"/>
    <mergeCell ref="A439:B439"/>
    <mergeCell ref="A398:J398"/>
    <mergeCell ref="I400:J400"/>
    <mergeCell ref="A409:J409"/>
    <mergeCell ref="A411:J411"/>
    <mergeCell ref="I412:J412"/>
    <mergeCell ref="A418:J418"/>
    <mergeCell ref="A378:J378"/>
    <mergeCell ref="A379:F379"/>
    <mergeCell ref="I379:J379"/>
    <mergeCell ref="A388:J388"/>
    <mergeCell ref="A389:E389"/>
    <mergeCell ref="I389:J389"/>
    <mergeCell ref="A358:J358"/>
    <mergeCell ref="A359:F359"/>
    <mergeCell ref="I359:J359"/>
    <mergeCell ref="A368:J368"/>
    <mergeCell ref="A369:F369"/>
    <mergeCell ref="I369:J369"/>
    <mergeCell ref="A338:J338"/>
    <mergeCell ref="A339:F339"/>
    <mergeCell ref="I339:J339"/>
    <mergeCell ref="A348:J348"/>
    <mergeCell ref="A349:F349"/>
    <mergeCell ref="I349:J349"/>
    <mergeCell ref="I309:J309"/>
    <mergeCell ref="A318:J318"/>
    <mergeCell ref="A319:E319"/>
    <mergeCell ref="I319:J319"/>
    <mergeCell ref="A328:J328"/>
    <mergeCell ref="A329:F329"/>
    <mergeCell ref="I329:J329"/>
    <mergeCell ref="I276:J276"/>
    <mergeCell ref="A286:J286"/>
    <mergeCell ref="I287:J287"/>
    <mergeCell ref="A296:J296"/>
    <mergeCell ref="I298:J298"/>
    <mergeCell ref="A307:J307"/>
    <mergeCell ref="A253:J253"/>
    <mergeCell ref="A255:J255"/>
    <mergeCell ref="I256:J256"/>
    <mergeCell ref="A267:J267"/>
    <mergeCell ref="I268:J268"/>
    <mergeCell ref="A275:J275"/>
    <mergeCell ref="A225:J225"/>
    <mergeCell ref="I226:J226"/>
    <mergeCell ref="A234:J234"/>
    <mergeCell ref="I235:J235"/>
    <mergeCell ref="A243:J243"/>
    <mergeCell ref="A244:F244"/>
    <mergeCell ref="I244:J244"/>
    <mergeCell ref="I196:J196"/>
    <mergeCell ref="A204:J204"/>
    <mergeCell ref="I205:J205"/>
    <mergeCell ref="A214:J214"/>
    <mergeCell ref="A216:J216"/>
    <mergeCell ref="I217:J217"/>
    <mergeCell ref="A170:J170"/>
    <mergeCell ref="I171:J171"/>
    <mergeCell ref="A181:J181"/>
    <mergeCell ref="I182:J182"/>
    <mergeCell ref="A193:J193"/>
    <mergeCell ref="A195:J195"/>
    <mergeCell ref="I136:J136"/>
    <mergeCell ref="A146:J146"/>
    <mergeCell ref="A148:J148"/>
    <mergeCell ref="I149:J149"/>
    <mergeCell ref="A159:J159"/>
    <mergeCell ref="I160:J160"/>
    <mergeCell ref="A127:A128"/>
    <mergeCell ref="C127:C128"/>
    <mergeCell ref="D127:D128"/>
    <mergeCell ref="E127:E128"/>
    <mergeCell ref="A133:J133"/>
    <mergeCell ref="A135:J135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T1333"/>
  <sheetViews>
    <sheetView topLeftCell="A1306" zoomScale="70" zoomScaleNormal="70" workbookViewId="0">
      <selection activeCell="D1320" sqref="D1320:E1320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5.55468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1" width="21.88671875" style="150" customWidth="1"/>
    <col min="12" max="12" width="19.88671875" style="149" customWidth="1"/>
    <col min="13" max="13" width="21.332031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 ht="23.25" customHeight="1">
      <c r="A1" s="1987" t="str">
        <f>'130Возм ущ'!A889:J889</f>
        <v>Муниципальное бюджетное общеобразовательное учреждение "Кингисеппская средняя общеобразовательная школа № 4"</v>
      </c>
      <c r="B1" s="1987"/>
      <c r="C1" s="1987"/>
      <c r="D1" s="1987"/>
      <c r="E1" s="1987"/>
      <c r="F1" s="1987"/>
      <c r="G1" s="1987"/>
      <c r="H1" s="1987"/>
      <c r="I1" s="1987"/>
      <c r="J1" s="1987"/>
      <c r="K1" s="198"/>
    </row>
    <row r="3" spans="1:11">
      <c r="A3" s="1959" t="s">
        <v>130</v>
      </c>
      <c r="B3" s="1959"/>
      <c r="C3" s="1959"/>
      <c r="D3" s="1959"/>
      <c r="E3" s="1959"/>
      <c r="F3" s="1959"/>
      <c r="G3" s="1959"/>
      <c r="H3" s="1959"/>
      <c r="I3" s="1959"/>
      <c r="J3" s="1959"/>
      <c r="K3" s="199"/>
    </row>
    <row r="5" spans="1:11">
      <c r="A5" s="193"/>
      <c r="B5" s="193"/>
      <c r="C5" s="193"/>
      <c r="D5" s="193"/>
      <c r="E5" s="193"/>
      <c r="F5" s="193"/>
      <c r="G5" s="151" t="s">
        <v>161</v>
      </c>
      <c r="H5" s="16"/>
      <c r="I5" s="152"/>
      <c r="J5" s="16"/>
      <c r="K5" s="200"/>
    </row>
    <row r="6" spans="1:11">
      <c r="B6" s="38"/>
    </row>
    <row r="7" spans="1:11" ht="23.25" customHeight="1">
      <c r="A7" s="1988" t="s">
        <v>148</v>
      </c>
      <c r="B7" s="1988"/>
      <c r="C7" s="1989" t="s">
        <v>550</v>
      </c>
      <c r="D7" s="1990"/>
      <c r="E7" s="1990"/>
      <c r="F7" s="1990"/>
      <c r="G7" s="1990"/>
      <c r="H7" s="1990"/>
      <c r="I7" s="1990"/>
      <c r="J7" s="1991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58.5" customHeight="1">
      <c r="A10" s="1992" t="s">
        <v>610</v>
      </c>
      <c r="B10" s="1992"/>
      <c r="C10" s="1992"/>
      <c r="D10" s="1992"/>
      <c r="E10" s="1992"/>
      <c r="F10" s="1992"/>
      <c r="G10" s="1992"/>
      <c r="H10" s="1992"/>
      <c r="I10" s="1992"/>
      <c r="J10" s="1992"/>
    </row>
    <row r="11" spans="1:1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>
      <c r="A12" s="1993" t="s">
        <v>622</v>
      </c>
      <c r="B12" s="1993"/>
      <c r="C12" s="1993"/>
      <c r="D12" s="1993"/>
      <c r="E12" s="1993"/>
      <c r="F12" s="1993"/>
      <c r="G12" s="1993"/>
      <c r="H12" s="1993"/>
      <c r="I12" s="1993"/>
      <c r="J12" s="1993"/>
      <c r="K12" s="205"/>
    </row>
    <row r="13" spans="1:1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>
      <c r="A14" s="1995" t="s">
        <v>493</v>
      </c>
      <c r="B14" s="1995"/>
      <c r="C14" s="1995"/>
      <c r="D14" s="1995"/>
      <c r="E14" s="1995"/>
      <c r="F14" s="1995"/>
      <c r="G14" s="1995"/>
      <c r="H14" s="1995"/>
      <c r="I14" s="1995"/>
      <c r="J14" s="1995"/>
      <c r="K14" s="207"/>
    </row>
    <row r="15" spans="1:1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>
      <c r="A17" s="1996" t="s">
        <v>77</v>
      </c>
      <c r="B17" s="1996" t="s">
        <v>75</v>
      </c>
      <c r="C17" s="1996" t="s">
        <v>76</v>
      </c>
      <c r="D17" s="1997" t="s">
        <v>69</v>
      </c>
      <c r="E17" s="1998"/>
      <c r="F17" s="1998"/>
      <c r="G17" s="1999"/>
      <c r="H17" s="2000" t="s">
        <v>70</v>
      </c>
      <c r="I17" s="2000" t="s">
        <v>78</v>
      </c>
      <c r="J17" s="2003" t="s">
        <v>541</v>
      </c>
      <c r="K17" s="39"/>
    </row>
    <row r="18" spans="1:17">
      <c r="A18" s="1980"/>
      <c r="B18" s="1980"/>
      <c r="C18" s="1980"/>
      <c r="D18" s="1996" t="s">
        <v>20</v>
      </c>
      <c r="E18" s="1997" t="s">
        <v>2</v>
      </c>
      <c r="F18" s="1998"/>
      <c r="G18" s="1999"/>
      <c r="H18" s="2001"/>
      <c r="I18" s="2001"/>
      <c r="J18" s="2003"/>
      <c r="K18" s="42"/>
    </row>
    <row r="19" spans="1:17" ht="68.400000000000006">
      <c r="A19" s="1981"/>
      <c r="B19" s="1981"/>
      <c r="C19" s="1981"/>
      <c r="D19" s="1981"/>
      <c r="E19" s="260" t="s">
        <v>71</v>
      </c>
      <c r="F19" s="260" t="s">
        <v>79</v>
      </c>
      <c r="G19" s="260" t="s">
        <v>72</v>
      </c>
      <c r="H19" s="2002"/>
      <c r="I19" s="2002"/>
      <c r="J19" s="2003"/>
      <c r="K19" s="273"/>
    </row>
    <row r="20" spans="1:17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273"/>
    </row>
    <row r="21" spans="1:17">
      <c r="A21" s="260" t="s">
        <v>142</v>
      </c>
      <c r="B21" s="31"/>
      <c r="C21" s="258"/>
      <c r="D21" s="258">
        <f>F21+G21+E21</f>
        <v>0</v>
      </c>
      <c r="E21" s="258"/>
      <c r="F21" s="258"/>
      <c r="G21" s="258">
        <f>ROUND((J21-K21)/12,2)</f>
        <v>0</v>
      </c>
      <c r="H21" s="258">
        <v>0</v>
      </c>
      <c r="I21" s="258"/>
      <c r="J21" s="21"/>
      <c r="K21" s="278">
        <f>ROUND((E21+F21)*12,2)</f>
        <v>0</v>
      </c>
      <c r="M21" s="157"/>
      <c r="N21" s="274"/>
      <c r="O21" s="280"/>
    </row>
    <row r="22" spans="1:17" s="160" customFormat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>
      <c r="K23" s="196"/>
    </row>
    <row r="24" spans="1:17">
      <c r="A24" s="1994" t="s">
        <v>497</v>
      </c>
      <c r="B24" s="1994"/>
      <c r="C24" s="1994"/>
      <c r="D24" s="1994"/>
      <c r="E24" s="1994"/>
      <c r="F24" s="1994"/>
      <c r="G24" s="1994"/>
      <c r="H24" s="1994"/>
      <c r="I24" s="1994"/>
      <c r="J24" s="1994"/>
      <c r="K24" s="197"/>
    </row>
    <row r="25" spans="1:17">
      <c r="A25" s="267"/>
      <c r="B25" s="267"/>
      <c r="C25" s="267"/>
      <c r="D25" s="267"/>
      <c r="E25" s="267"/>
      <c r="F25" s="267"/>
      <c r="G25" s="267"/>
      <c r="H25" s="267"/>
      <c r="I25" s="1986" t="s">
        <v>545</v>
      </c>
      <c r="J25" s="1986"/>
    </row>
    <row r="26" spans="1:17" ht="54">
      <c r="A26" s="35" t="s">
        <v>77</v>
      </c>
      <c r="B26" s="35" t="s">
        <v>67</v>
      </c>
      <c r="C26" s="260" t="s">
        <v>505</v>
      </c>
      <c r="D26" s="260" t="s">
        <v>506</v>
      </c>
      <c r="E26" s="260" t="s">
        <v>507</v>
      </c>
      <c r="G26" s="267"/>
      <c r="H26" s="267"/>
      <c r="I26" s="215" t="s">
        <v>186</v>
      </c>
      <c r="J26" s="215" t="s">
        <v>546</v>
      </c>
      <c r="K26" s="202"/>
    </row>
    <row r="27" spans="1:17">
      <c r="A27" s="173">
        <v>1</v>
      </c>
      <c r="B27" s="173">
        <v>2</v>
      </c>
      <c r="C27" s="195">
        <v>3</v>
      </c>
      <c r="D27" s="195">
        <v>4</v>
      </c>
      <c r="E27" s="195">
        <v>5</v>
      </c>
      <c r="G27" s="267"/>
      <c r="H27" s="267"/>
      <c r="I27" s="216"/>
      <c r="J27" s="215"/>
    </row>
    <row r="28" spans="1:17" ht="136.80000000000001">
      <c r="A28" s="166">
        <v>1</v>
      </c>
      <c r="B28" s="172" t="s">
        <v>496</v>
      </c>
      <c r="C28" s="258"/>
      <c r="D28" s="159">
        <v>12</v>
      </c>
      <c r="E28" s="167"/>
      <c r="G28" s="168"/>
      <c r="H28" s="169"/>
      <c r="I28" s="220"/>
      <c r="J28" s="220"/>
    </row>
    <row r="29" spans="1:17">
      <c r="A29" s="166">
        <v>2</v>
      </c>
      <c r="B29" s="172" t="s">
        <v>533</v>
      </c>
      <c r="C29" s="258"/>
      <c r="D29" s="159"/>
      <c r="E29" s="167"/>
      <c r="G29" s="168"/>
      <c r="H29" s="169"/>
      <c r="I29" s="220"/>
      <c r="J29" s="220"/>
    </row>
    <row r="30" spans="1:17">
      <c r="A30" s="229"/>
      <c r="B30" s="227" t="s">
        <v>73</v>
      </c>
      <c r="C30" s="230"/>
      <c r="D30" s="231"/>
      <c r="E30" s="228">
        <f>E29+E28</f>
        <v>0</v>
      </c>
      <c r="G30" s="267"/>
      <c r="H30" s="267"/>
      <c r="I30" s="217">
        <f>SUM(I28:I29)</f>
        <v>0</v>
      </c>
      <c r="J30" s="217">
        <f>SUM(J28:J29)</f>
        <v>0</v>
      </c>
    </row>
    <row r="32" spans="1:17">
      <c r="A32" s="1993" t="s">
        <v>621</v>
      </c>
      <c r="B32" s="1993"/>
      <c r="C32" s="1993"/>
      <c r="D32" s="1993"/>
      <c r="E32" s="1993"/>
      <c r="F32" s="1993"/>
      <c r="G32" s="1993"/>
      <c r="H32" s="1993"/>
      <c r="I32" s="1993"/>
      <c r="J32" s="1993"/>
    </row>
    <row r="33" spans="1:17">
      <c r="A33" s="193"/>
      <c r="B33" s="193"/>
      <c r="C33" s="193"/>
      <c r="D33" s="193"/>
      <c r="E33" s="193"/>
      <c r="F33" s="193"/>
      <c r="G33" s="193"/>
      <c r="H33" s="193"/>
      <c r="I33" s="193"/>
      <c r="J33" s="193"/>
    </row>
    <row r="34" spans="1:17">
      <c r="A34" s="2009" t="s">
        <v>494</v>
      </c>
      <c r="B34" s="2009"/>
      <c r="C34" s="2009"/>
      <c r="D34" s="2009"/>
      <c r="E34" s="2009"/>
      <c r="F34" s="2009"/>
      <c r="G34" s="2009"/>
      <c r="H34" s="2009"/>
      <c r="I34" s="2009"/>
      <c r="J34" s="2009"/>
      <c r="K34" s="207"/>
    </row>
    <row r="35" spans="1:17">
      <c r="A35" s="256"/>
      <c r="B35" s="45"/>
      <c r="C35" s="256"/>
      <c r="D35" s="256"/>
      <c r="E35" s="256"/>
      <c r="F35" s="256"/>
      <c r="I35" s="1986" t="s">
        <v>545</v>
      </c>
      <c r="J35" s="1986"/>
      <c r="K35" s="193"/>
    </row>
    <row r="36" spans="1:17" ht="68.400000000000006">
      <c r="A36" s="260" t="s">
        <v>77</v>
      </c>
      <c r="B36" s="260" t="s">
        <v>67</v>
      </c>
      <c r="C36" s="260" t="s">
        <v>93</v>
      </c>
      <c r="D36" s="260" t="s">
        <v>91</v>
      </c>
      <c r="E36" s="260" t="s">
        <v>92</v>
      </c>
      <c r="F36" s="260" t="s">
        <v>133</v>
      </c>
      <c r="I36" s="215" t="s">
        <v>186</v>
      </c>
      <c r="J36" s="215" t="s">
        <v>546</v>
      </c>
      <c r="K36" s="204"/>
      <c r="O36" s="188"/>
    </row>
    <row r="37" spans="1:17">
      <c r="A37" s="195">
        <v>1</v>
      </c>
      <c r="B37" s="195">
        <v>2</v>
      </c>
      <c r="C37" s="195">
        <v>3</v>
      </c>
      <c r="D37" s="195">
        <v>4</v>
      </c>
      <c r="E37" s="195">
        <v>5</v>
      </c>
      <c r="F37" s="195">
        <v>6</v>
      </c>
      <c r="G37" s="160"/>
      <c r="H37" s="160"/>
      <c r="I37" s="218"/>
      <c r="J37" s="218"/>
      <c r="O37" s="188"/>
    </row>
    <row r="38" spans="1:17" ht="68.400000000000006">
      <c r="A38" s="260">
        <v>1</v>
      </c>
      <c r="B38" s="31" t="s">
        <v>81</v>
      </c>
      <c r="C38" s="260" t="s">
        <v>74</v>
      </c>
      <c r="D38" s="260" t="s">
        <v>74</v>
      </c>
      <c r="E38" s="260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>
      <c r="A39" s="2008" t="s">
        <v>82</v>
      </c>
      <c r="B39" s="31" t="s">
        <v>2</v>
      </c>
      <c r="C39" s="260"/>
      <c r="D39" s="260"/>
      <c r="E39" s="260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>
      <c r="A40" s="2008"/>
      <c r="B40" s="31" t="s">
        <v>83</v>
      </c>
      <c r="C40" s="260" t="e">
        <f>F40/E40/D40</f>
        <v>#DIV/0!</v>
      </c>
      <c r="D40" s="260"/>
      <c r="E40" s="260"/>
      <c r="F40" s="21"/>
      <c r="I40" s="225"/>
      <c r="J40" s="225"/>
      <c r="O40" s="188"/>
    </row>
    <row r="41" spans="1:17" ht="68.400000000000006">
      <c r="A41" s="260">
        <v>2</v>
      </c>
      <c r="B41" s="31" t="s">
        <v>87</v>
      </c>
      <c r="C41" s="260" t="s">
        <v>74</v>
      </c>
      <c r="D41" s="260" t="s">
        <v>74</v>
      </c>
      <c r="E41" s="260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>
      <c r="A42" s="2008" t="s">
        <v>88</v>
      </c>
      <c r="B42" s="31" t="s">
        <v>2</v>
      </c>
      <c r="C42" s="260"/>
      <c r="D42" s="260"/>
      <c r="E42" s="260"/>
      <c r="F42" s="21"/>
      <c r="I42" s="219"/>
      <c r="J42" s="219"/>
      <c r="O42" s="188"/>
    </row>
    <row r="43" spans="1:17" ht="68.400000000000006">
      <c r="A43" s="2008"/>
      <c r="B43" s="31" t="s">
        <v>83</v>
      </c>
      <c r="C43" s="260" t="e">
        <f t="shared" ref="C43" si="0">F43/E43/D43</f>
        <v>#DIV/0!</v>
      </c>
      <c r="D43" s="260"/>
      <c r="E43" s="260"/>
      <c r="F43" s="21"/>
      <c r="I43" s="225"/>
      <c r="J43" s="225"/>
      <c r="O43" s="188"/>
    </row>
    <row r="44" spans="1:17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>
      <c r="A45" s="38"/>
      <c r="B45" s="32"/>
      <c r="C45" s="38"/>
      <c r="D45" s="38"/>
      <c r="E45" s="38"/>
      <c r="F45" s="38"/>
      <c r="G45" s="203"/>
      <c r="O45" s="188"/>
    </row>
    <row r="46" spans="1:17">
      <c r="A46" s="2009" t="s">
        <v>491</v>
      </c>
      <c r="B46" s="2009"/>
      <c r="C46" s="2009"/>
      <c r="D46" s="2009"/>
      <c r="E46" s="2009"/>
      <c r="F46" s="2009"/>
      <c r="G46" s="2009"/>
      <c r="H46" s="2009"/>
      <c r="I46" s="2009"/>
      <c r="J46" s="2009"/>
      <c r="O46" s="188"/>
    </row>
    <row r="47" spans="1:17">
      <c r="A47" s="256"/>
      <c r="B47" s="45"/>
      <c r="C47" s="256"/>
      <c r="D47" s="256"/>
      <c r="E47" s="256"/>
      <c r="F47" s="256"/>
      <c r="I47" s="1986" t="s">
        <v>545</v>
      </c>
      <c r="J47" s="1986"/>
      <c r="O47" s="188"/>
    </row>
    <row r="48" spans="1:17" ht="68.400000000000006">
      <c r="A48" s="260" t="s">
        <v>77</v>
      </c>
      <c r="B48" s="260" t="s">
        <v>67</v>
      </c>
      <c r="C48" s="260" t="s">
        <v>536</v>
      </c>
      <c r="D48" s="260" t="s">
        <v>91</v>
      </c>
      <c r="E48" s="260" t="s">
        <v>92</v>
      </c>
      <c r="F48" s="260" t="s">
        <v>133</v>
      </c>
      <c r="I48" s="215" t="s">
        <v>186</v>
      </c>
      <c r="J48" s="215" t="s">
        <v>546</v>
      </c>
      <c r="K48" s="204"/>
      <c r="O48" s="188"/>
    </row>
    <row r="49" spans="1:17">
      <c r="A49" s="194">
        <v>1</v>
      </c>
      <c r="B49" s="194">
        <v>2</v>
      </c>
      <c r="C49" s="194">
        <v>3</v>
      </c>
      <c r="D49" s="194">
        <v>4</v>
      </c>
      <c r="E49" s="194">
        <v>5</v>
      </c>
      <c r="F49" s="194">
        <v>6</v>
      </c>
      <c r="G49" s="25"/>
      <c r="H49" s="25"/>
      <c r="I49" s="218"/>
      <c r="J49" s="218"/>
      <c r="O49" s="188"/>
    </row>
    <row r="50" spans="1:17" ht="68.400000000000006">
      <c r="A50" s="260">
        <v>1</v>
      </c>
      <c r="B50" s="31" t="s">
        <v>81</v>
      </c>
      <c r="C50" s="260" t="s">
        <v>74</v>
      </c>
      <c r="D50" s="260" t="s">
        <v>74</v>
      </c>
      <c r="E50" s="260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>
      <c r="A51" s="260"/>
      <c r="B51" s="31" t="s">
        <v>2</v>
      </c>
      <c r="C51" s="260"/>
      <c r="D51" s="260"/>
      <c r="E51" s="260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>
      <c r="A52" s="260" t="s">
        <v>82</v>
      </c>
      <c r="B52" s="31" t="s">
        <v>85</v>
      </c>
      <c r="C52" s="260" t="e">
        <f t="shared" ref="C52:C53" si="1">F52/E52/D52</f>
        <v>#DIV/0!</v>
      </c>
      <c r="D52" s="260"/>
      <c r="E52" s="260"/>
      <c r="F52" s="21"/>
      <c r="I52" s="225"/>
      <c r="J52" s="225"/>
      <c r="O52" s="188"/>
    </row>
    <row r="53" spans="1:17" ht="45.6">
      <c r="A53" s="260" t="s">
        <v>84</v>
      </c>
      <c r="B53" s="31" t="s">
        <v>86</v>
      </c>
      <c r="C53" s="260" t="e">
        <f t="shared" si="1"/>
        <v>#DIV/0!</v>
      </c>
      <c r="D53" s="260"/>
      <c r="E53" s="260"/>
      <c r="F53" s="21"/>
      <c r="I53" s="225"/>
      <c r="J53" s="225"/>
      <c r="O53" s="188"/>
    </row>
    <row r="54" spans="1:17">
      <c r="A54" s="260"/>
      <c r="B54" s="31"/>
      <c r="C54" s="260"/>
      <c r="D54" s="260"/>
      <c r="E54" s="260"/>
      <c r="F54" s="21"/>
      <c r="I54" s="225"/>
      <c r="J54" s="225"/>
      <c r="O54" s="188"/>
    </row>
    <row r="55" spans="1:17">
      <c r="A55" s="260"/>
      <c r="B55" s="31"/>
      <c r="C55" s="260"/>
      <c r="D55" s="260"/>
      <c r="E55" s="260"/>
      <c r="F55" s="21"/>
      <c r="I55" s="225"/>
      <c r="J55" s="225"/>
      <c r="O55" s="188"/>
    </row>
    <row r="56" spans="1:17" ht="68.400000000000006">
      <c r="A56" s="260">
        <v>2</v>
      </c>
      <c r="B56" s="31" t="s">
        <v>87</v>
      </c>
      <c r="C56" s="260" t="s">
        <v>74</v>
      </c>
      <c r="D56" s="260" t="s">
        <v>74</v>
      </c>
      <c r="E56" s="260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>
      <c r="A57" s="260"/>
      <c r="B57" s="31" t="s">
        <v>2</v>
      </c>
      <c r="C57" s="260"/>
      <c r="D57" s="260"/>
      <c r="E57" s="260"/>
      <c r="F57" s="21"/>
      <c r="I57" s="219"/>
      <c r="J57" s="219"/>
      <c r="O57" s="188"/>
    </row>
    <row r="58" spans="1:17" ht="45.6">
      <c r="A58" s="260" t="s">
        <v>88</v>
      </c>
      <c r="B58" s="31" t="s">
        <v>85</v>
      </c>
      <c r="C58" s="260" t="e">
        <f t="shared" ref="C58:C59" si="2">F58/E58/D58</f>
        <v>#DIV/0!</v>
      </c>
      <c r="D58" s="260"/>
      <c r="E58" s="260"/>
      <c r="F58" s="21"/>
      <c r="I58" s="225"/>
      <c r="J58" s="225"/>
      <c r="O58" s="188"/>
    </row>
    <row r="59" spans="1:17" ht="45.6">
      <c r="A59" s="260" t="s">
        <v>89</v>
      </c>
      <c r="B59" s="31" t="s">
        <v>86</v>
      </c>
      <c r="C59" s="260" t="e">
        <f t="shared" si="2"/>
        <v>#DIV/0!</v>
      </c>
      <c r="D59" s="260"/>
      <c r="E59" s="260"/>
      <c r="F59" s="21"/>
      <c r="I59" s="225"/>
      <c r="J59" s="225"/>
      <c r="O59" s="188"/>
    </row>
    <row r="60" spans="1:17">
      <c r="A60" s="260"/>
      <c r="B60" s="31"/>
      <c r="C60" s="260"/>
      <c r="D60" s="260"/>
      <c r="E60" s="260"/>
      <c r="F60" s="21"/>
      <c r="I60" s="225"/>
      <c r="J60" s="225"/>
      <c r="O60" s="188"/>
    </row>
    <row r="61" spans="1:17">
      <c r="A61" s="260"/>
      <c r="B61" s="31"/>
      <c r="C61" s="260"/>
      <c r="D61" s="260"/>
      <c r="E61" s="260"/>
      <c r="F61" s="21"/>
      <c r="I61" s="225"/>
      <c r="J61" s="225"/>
      <c r="O61" s="188"/>
    </row>
    <row r="62" spans="1:17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>
      <c r="A63" s="38"/>
      <c r="B63" s="32"/>
      <c r="C63" s="38"/>
      <c r="D63" s="38"/>
      <c r="E63" s="38"/>
      <c r="F63" s="38"/>
      <c r="O63" s="188"/>
    </row>
    <row r="64" spans="1:17">
      <c r="A64" s="2009" t="s">
        <v>492</v>
      </c>
      <c r="B64" s="2009"/>
      <c r="C64" s="2009"/>
      <c r="D64" s="2009"/>
      <c r="E64" s="2009"/>
      <c r="F64" s="2009"/>
      <c r="G64" s="2009"/>
      <c r="H64" s="2009"/>
      <c r="I64" s="2009"/>
      <c r="J64" s="2009"/>
      <c r="O64" s="188"/>
    </row>
    <row r="65" spans="1:17">
      <c r="A65" s="256"/>
      <c r="B65" s="45"/>
      <c r="C65" s="256"/>
      <c r="D65" s="256"/>
      <c r="E65" s="256"/>
      <c r="F65" s="256"/>
      <c r="I65" s="1986" t="s">
        <v>545</v>
      </c>
      <c r="J65" s="1986"/>
      <c r="O65" s="188"/>
    </row>
    <row r="66" spans="1:17" ht="91.2">
      <c r="A66" s="260" t="s">
        <v>77</v>
      </c>
      <c r="B66" s="260" t="s">
        <v>67</v>
      </c>
      <c r="C66" s="260" t="s">
        <v>96</v>
      </c>
      <c r="D66" s="260" t="s">
        <v>94</v>
      </c>
      <c r="E66" s="260" t="s">
        <v>97</v>
      </c>
      <c r="F66" s="260" t="s">
        <v>95</v>
      </c>
      <c r="I66" s="215" t="s">
        <v>186</v>
      </c>
      <c r="J66" s="215" t="s">
        <v>546</v>
      </c>
      <c r="K66" s="204"/>
      <c r="O66" s="188"/>
    </row>
    <row r="67" spans="1:17">
      <c r="A67" s="195">
        <v>1</v>
      </c>
      <c r="B67" s="195">
        <v>2</v>
      </c>
      <c r="C67" s="195">
        <v>3</v>
      </c>
      <c r="D67" s="195">
        <v>4</v>
      </c>
      <c r="E67" s="195">
        <v>5</v>
      </c>
      <c r="F67" s="195">
        <v>6</v>
      </c>
      <c r="G67" s="160"/>
      <c r="H67" s="160"/>
      <c r="I67" s="218"/>
      <c r="J67" s="218"/>
      <c r="O67" s="188"/>
    </row>
    <row r="68" spans="1:17">
      <c r="A68" s="260">
        <v>1</v>
      </c>
      <c r="B68" s="31" t="s">
        <v>98</v>
      </c>
      <c r="C68" s="260"/>
      <c r="D68" s="260"/>
      <c r="E68" s="260">
        <v>50</v>
      </c>
      <c r="F68" s="21">
        <f>E68*D68*C68</f>
        <v>0</v>
      </c>
      <c r="I68" s="220"/>
      <c r="J68" s="220"/>
      <c r="O68" s="188"/>
    </row>
    <row r="69" spans="1:17" s="160" customFormat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>
      <c r="O70" s="188"/>
    </row>
    <row r="71" spans="1:17" ht="64.5" customHeight="1">
      <c r="A71" s="2010" t="s">
        <v>620</v>
      </c>
      <c r="B71" s="2010"/>
      <c r="C71" s="2010"/>
      <c r="D71" s="2010"/>
      <c r="E71" s="2010"/>
      <c r="F71" s="2010"/>
      <c r="G71" s="2010"/>
      <c r="H71" s="2010"/>
      <c r="I71" s="2010"/>
      <c r="J71" s="2010"/>
      <c r="O71" s="188"/>
    </row>
    <row r="72" spans="1:17">
      <c r="A72" s="263"/>
      <c r="B72" s="263"/>
      <c r="C72" s="263"/>
      <c r="D72" s="263"/>
      <c r="E72" s="263"/>
      <c r="F72" s="263"/>
      <c r="G72" s="263"/>
      <c r="H72" s="263"/>
      <c r="I72" s="263"/>
      <c r="J72" s="263"/>
    </row>
    <row r="73" spans="1:17">
      <c r="A73" s="2004" t="s">
        <v>491</v>
      </c>
      <c r="B73" s="2004"/>
      <c r="C73" s="2004"/>
      <c r="D73" s="2004"/>
      <c r="E73" s="2004"/>
      <c r="F73" s="2004"/>
      <c r="G73" s="2004"/>
      <c r="H73" s="2004"/>
      <c r="I73" s="2004"/>
      <c r="J73" s="2004"/>
      <c r="K73" s="206"/>
    </row>
    <row r="74" spans="1:17">
      <c r="A74" s="2012"/>
      <c r="B74" s="2012"/>
      <c r="C74" s="2012"/>
      <c r="D74" s="2012"/>
      <c r="E74" s="2012"/>
      <c r="F74" s="38"/>
      <c r="I74" s="1986" t="s">
        <v>545</v>
      </c>
      <c r="J74" s="1986"/>
      <c r="K74" s="263"/>
    </row>
    <row r="75" spans="1:17" ht="54">
      <c r="A75" s="260" t="s">
        <v>68</v>
      </c>
      <c r="B75" s="260" t="s">
        <v>67</v>
      </c>
      <c r="C75" s="260" t="s">
        <v>80</v>
      </c>
      <c r="D75" s="260" t="s">
        <v>128</v>
      </c>
      <c r="E75" s="260" t="s">
        <v>129</v>
      </c>
      <c r="I75" s="215" t="s">
        <v>186</v>
      </c>
      <c r="J75" s="215" t="s">
        <v>546</v>
      </c>
      <c r="K75" s="163"/>
    </row>
    <row r="76" spans="1:17">
      <c r="A76" s="195">
        <v>1</v>
      </c>
      <c r="B76" s="195">
        <v>2</v>
      </c>
      <c r="C76" s="195">
        <v>3</v>
      </c>
      <c r="D76" s="195">
        <v>4</v>
      </c>
      <c r="E76" s="195">
        <v>5</v>
      </c>
      <c r="F76" s="160"/>
      <c r="G76" s="160"/>
      <c r="H76" s="160"/>
      <c r="I76" s="218"/>
      <c r="J76" s="218"/>
    </row>
    <row r="77" spans="1:17" ht="114">
      <c r="A77" s="260">
        <v>1</v>
      </c>
      <c r="B77" s="31" t="s">
        <v>163</v>
      </c>
      <c r="C77" s="260"/>
      <c r="D77" s="258" t="e">
        <f>E77/C77</f>
        <v>#DIV/0!</v>
      </c>
      <c r="E77" s="258"/>
      <c r="I77" s="220"/>
      <c r="J77" s="220"/>
    </row>
    <row r="78" spans="1:17" s="160" customFormat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80" spans="1:17" ht="51" customHeight="1">
      <c r="A80" s="2010" t="s">
        <v>619</v>
      </c>
      <c r="B80" s="2010"/>
      <c r="C80" s="2010"/>
      <c r="D80" s="2010"/>
      <c r="E80" s="2010"/>
      <c r="F80" s="2010"/>
      <c r="G80" s="2010"/>
      <c r="H80" s="2010"/>
      <c r="I80" s="2010"/>
      <c r="J80" s="2010"/>
    </row>
    <row r="81" spans="1:17">
      <c r="A81" s="38"/>
      <c r="B81" s="32"/>
      <c r="C81" s="38"/>
      <c r="D81" s="38"/>
      <c r="E81" s="38"/>
      <c r="F81" s="38"/>
    </row>
    <row r="82" spans="1:17">
      <c r="A82" s="2004" t="s">
        <v>495</v>
      </c>
      <c r="B82" s="2004"/>
      <c r="C82" s="2004"/>
      <c r="D82" s="2004"/>
      <c r="E82" s="2004"/>
      <c r="F82" s="2004"/>
      <c r="G82" s="2004"/>
      <c r="H82" s="2004"/>
      <c r="I82" s="2004"/>
      <c r="J82" s="2004"/>
      <c r="K82" s="206"/>
    </row>
    <row r="83" spans="1:17">
      <c r="A83" s="44"/>
      <c r="B83" s="32"/>
      <c r="C83" s="38"/>
      <c r="D83" s="38"/>
      <c r="E83" s="38"/>
      <c r="F83" s="38"/>
      <c r="I83" s="1986" t="s">
        <v>545</v>
      </c>
      <c r="J83" s="1986"/>
    </row>
    <row r="84" spans="1:17" ht="68.400000000000006">
      <c r="A84" s="260" t="s">
        <v>77</v>
      </c>
      <c r="B84" s="260" t="s">
        <v>99</v>
      </c>
      <c r="C84" s="260" t="s">
        <v>106</v>
      </c>
      <c r="D84" s="260" t="s">
        <v>107</v>
      </c>
      <c r="F84" s="38"/>
      <c r="I84" s="215" t="s">
        <v>186</v>
      </c>
      <c r="J84" s="215" t="s">
        <v>546</v>
      </c>
    </row>
    <row r="85" spans="1:17">
      <c r="A85" s="195">
        <v>1</v>
      </c>
      <c r="B85" s="195">
        <v>2</v>
      </c>
      <c r="C85" s="195">
        <v>3</v>
      </c>
      <c r="D85" s="195">
        <v>4</v>
      </c>
      <c r="E85" s="160"/>
      <c r="F85" s="14"/>
      <c r="G85" s="160"/>
      <c r="H85" s="160"/>
      <c r="I85" s="215"/>
      <c r="J85" s="215"/>
    </row>
    <row r="86" spans="1:17" ht="45.6">
      <c r="A86" s="264">
        <v>1</v>
      </c>
      <c r="B86" s="47" t="s">
        <v>100</v>
      </c>
      <c r="C86" s="264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>
      <c r="A87" s="260" t="s">
        <v>82</v>
      </c>
      <c r="B87" s="31" t="s">
        <v>101</v>
      </c>
      <c r="C87" s="258">
        <f>J22+E28</f>
        <v>0</v>
      </c>
      <c r="D87" s="258"/>
      <c r="E87" s="149"/>
      <c r="F87" s="38"/>
      <c r="G87" s="149"/>
      <c r="H87" s="149"/>
      <c r="I87" s="220"/>
      <c r="J87" s="220"/>
      <c r="K87" s="156">
        <f>C87*0.22</f>
        <v>0</v>
      </c>
      <c r="L87" s="2021" t="s">
        <v>176</v>
      </c>
      <c r="O87" s="283"/>
      <c r="P87" s="283"/>
      <c r="Q87" s="283"/>
    </row>
    <row r="88" spans="1:17" ht="45.6">
      <c r="A88" s="264">
        <v>2</v>
      </c>
      <c r="B88" s="47" t="s">
        <v>102</v>
      </c>
      <c r="C88" s="264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21"/>
    </row>
    <row r="89" spans="1:17">
      <c r="A89" s="2008" t="s">
        <v>88</v>
      </c>
      <c r="B89" s="31" t="s">
        <v>2</v>
      </c>
      <c r="C89" s="260"/>
      <c r="D89" s="258"/>
      <c r="F89" s="38"/>
      <c r="I89" s="220"/>
      <c r="J89" s="220"/>
      <c r="K89" s="156"/>
      <c r="L89" s="2021"/>
      <c r="N89" s="48"/>
      <c r="O89" s="48"/>
      <c r="P89" s="48"/>
      <c r="Q89" s="48"/>
    </row>
    <row r="90" spans="1:17" ht="68.400000000000006">
      <c r="A90" s="2008"/>
      <c r="B90" s="31" t="s">
        <v>103</v>
      </c>
      <c r="C90" s="23">
        <f>C87</f>
        <v>0</v>
      </c>
      <c r="D90" s="258"/>
      <c r="F90" s="38"/>
      <c r="I90" s="220"/>
      <c r="J90" s="220"/>
      <c r="K90" s="156">
        <f>C90*0.029</f>
        <v>0</v>
      </c>
      <c r="L90" s="2021"/>
      <c r="N90" s="48"/>
      <c r="O90" s="48"/>
      <c r="P90" s="48"/>
      <c r="Q90" s="48"/>
    </row>
    <row r="91" spans="1:17" ht="68.400000000000006">
      <c r="A91" s="260" t="s">
        <v>90</v>
      </c>
      <c r="B91" s="31" t="s">
        <v>104</v>
      </c>
      <c r="C91" s="258">
        <f>C87</f>
        <v>0</v>
      </c>
      <c r="D91" s="258"/>
      <c r="F91" s="38"/>
      <c r="I91" s="220"/>
      <c r="J91" s="220"/>
      <c r="K91" s="156">
        <f>C91*0.002</f>
        <v>0</v>
      </c>
      <c r="L91" s="2021"/>
      <c r="N91" s="48"/>
      <c r="O91" s="48"/>
      <c r="P91" s="48"/>
      <c r="Q91" s="48"/>
    </row>
    <row r="92" spans="1:17" ht="68.400000000000006">
      <c r="A92" s="264">
        <v>3</v>
      </c>
      <c r="B92" s="47" t="s">
        <v>105</v>
      </c>
      <c r="C92" s="258">
        <f>C87</f>
        <v>0</v>
      </c>
      <c r="D92" s="258"/>
      <c r="F92" s="38"/>
      <c r="I92" s="220"/>
      <c r="J92" s="220"/>
      <c r="K92" s="156">
        <f>C92*0.051</f>
        <v>0</v>
      </c>
      <c r="L92" s="2021"/>
      <c r="N92" s="48"/>
      <c r="O92" s="48"/>
      <c r="P92" s="48"/>
      <c r="Q92" s="48"/>
    </row>
    <row r="93" spans="1:17">
      <c r="A93" s="264">
        <v>4</v>
      </c>
      <c r="B93" s="47" t="s">
        <v>165</v>
      </c>
      <c r="C93" s="258"/>
      <c r="D93" s="258"/>
      <c r="F93" s="38"/>
      <c r="I93" s="220"/>
      <c r="J93" s="220"/>
      <c r="N93" s="48"/>
      <c r="O93" s="48"/>
      <c r="P93" s="48"/>
      <c r="Q93" s="48"/>
    </row>
    <row r="94" spans="1:17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6" spans="1:17" ht="36" customHeight="1">
      <c r="A96" s="2011" t="s">
        <v>618</v>
      </c>
      <c r="B96" s="2011"/>
      <c r="C96" s="2011"/>
      <c r="D96" s="2011"/>
      <c r="E96" s="2011"/>
      <c r="F96" s="2011"/>
      <c r="G96" s="2011"/>
      <c r="H96" s="2011"/>
      <c r="I96" s="2011"/>
      <c r="J96" s="2011"/>
    </row>
    <row r="98" spans="1:20">
      <c r="A98" s="1994" t="s">
        <v>535</v>
      </c>
      <c r="B98" s="1994"/>
      <c r="C98" s="1994"/>
      <c r="D98" s="1994"/>
      <c r="E98" s="1994"/>
      <c r="F98" s="1994"/>
      <c r="G98" s="1994"/>
      <c r="H98" s="1994"/>
      <c r="I98" s="1994"/>
      <c r="J98" s="1994"/>
      <c r="K98" s="208"/>
    </row>
    <row r="99" spans="1:20">
      <c r="A99" s="267"/>
      <c r="B99" s="267"/>
      <c r="C99" s="267"/>
      <c r="D99" s="267"/>
      <c r="E99" s="267"/>
      <c r="F99" s="267"/>
      <c r="G99" s="267"/>
      <c r="H99" s="267"/>
      <c r="I99" s="1986" t="s">
        <v>545</v>
      </c>
      <c r="J99" s="1986"/>
    </row>
    <row r="100" spans="1:20" ht="54">
      <c r="A100" s="35" t="s">
        <v>77</v>
      </c>
      <c r="B100" s="35" t="s">
        <v>67</v>
      </c>
      <c r="C100" s="260" t="s">
        <v>505</v>
      </c>
      <c r="D100" s="260" t="s">
        <v>506</v>
      </c>
      <c r="E100" s="260" t="s">
        <v>168</v>
      </c>
      <c r="G100" s="267"/>
      <c r="H100" s="267"/>
      <c r="I100" s="215" t="s">
        <v>186</v>
      </c>
      <c r="J100" s="215" t="s">
        <v>546</v>
      </c>
      <c r="K100" s="202"/>
    </row>
    <row r="101" spans="1:20">
      <c r="A101" s="173">
        <v>1</v>
      </c>
      <c r="B101" s="173">
        <v>2</v>
      </c>
      <c r="C101" s="195">
        <v>3</v>
      </c>
      <c r="D101" s="195">
        <v>4</v>
      </c>
      <c r="E101" s="195">
        <v>5</v>
      </c>
      <c r="G101" s="267"/>
      <c r="H101" s="267"/>
      <c r="I101" s="220"/>
      <c r="J101" s="220"/>
    </row>
    <row r="102" spans="1:20" ht="68.400000000000006">
      <c r="A102" s="166">
        <v>1</v>
      </c>
      <c r="B102" s="183" t="s">
        <v>539</v>
      </c>
      <c r="C102" s="25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91.2">
      <c r="A103" s="166">
        <v>2</v>
      </c>
      <c r="B103" s="183" t="s">
        <v>537</v>
      </c>
      <c r="C103" s="25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91.2">
      <c r="A104" s="166">
        <v>3</v>
      </c>
      <c r="B104" s="183" t="s">
        <v>538</v>
      </c>
      <c r="C104" s="25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>
      <c r="A105" s="229"/>
      <c r="B105" s="227" t="s">
        <v>73</v>
      </c>
      <c r="C105" s="230"/>
      <c r="D105" s="231"/>
      <c r="E105" s="228">
        <f>E102</f>
        <v>0</v>
      </c>
      <c r="G105" s="267"/>
      <c r="H105" s="267"/>
      <c r="I105" s="217">
        <f>I102</f>
        <v>0</v>
      </c>
      <c r="J105" s="217">
        <f>J102</f>
        <v>0</v>
      </c>
    </row>
    <row r="107" spans="1:20" ht="40.5" customHeight="1">
      <c r="A107" s="2011" t="s">
        <v>617</v>
      </c>
      <c r="B107" s="2011"/>
      <c r="C107" s="2011"/>
      <c r="D107" s="2011"/>
      <c r="E107" s="2011"/>
      <c r="F107" s="2011"/>
      <c r="G107" s="2011"/>
      <c r="H107" s="2011"/>
      <c r="I107" s="2011"/>
      <c r="J107" s="2011"/>
    </row>
    <row r="109" spans="1:20">
      <c r="A109" s="2004" t="s">
        <v>504</v>
      </c>
      <c r="B109" s="2004"/>
      <c r="C109" s="2004"/>
      <c r="D109" s="2004"/>
      <c r="E109" s="2004"/>
      <c r="F109" s="2004"/>
      <c r="G109" s="2004"/>
      <c r="H109" s="2004"/>
      <c r="I109" s="2004"/>
      <c r="J109" s="2004"/>
      <c r="K109" s="208"/>
    </row>
    <row r="110" spans="1:20">
      <c r="A110" s="2015"/>
      <c r="B110" s="2015"/>
      <c r="C110" s="2015"/>
      <c r="D110" s="2015"/>
      <c r="E110" s="2015"/>
      <c r="F110" s="38"/>
      <c r="G110" s="33"/>
      <c r="H110" s="33"/>
      <c r="I110" s="1986" t="s">
        <v>545</v>
      </c>
      <c r="J110" s="1986"/>
    </row>
    <row r="111" spans="1:20" s="33" customFormat="1" ht="54">
      <c r="A111" s="260" t="s">
        <v>77</v>
      </c>
      <c r="B111" s="260" t="s">
        <v>67</v>
      </c>
      <c r="C111" s="260" t="s">
        <v>111</v>
      </c>
      <c r="D111" s="260" t="s">
        <v>108</v>
      </c>
      <c r="E111" s="260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>
      <c r="A112" s="195">
        <v>1</v>
      </c>
      <c r="B112" s="195">
        <v>2</v>
      </c>
      <c r="C112" s="195">
        <v>3</v>
      </c>
      <c r="D112" s="195">
        <v>4</v>
      </c>
      <c r="E112" s="195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>
      <c r="A113" s="260">
        <v>1</v>
      </c>
      <c r="B113" s="31" t="s">
        <v>109</v>
      </c>
      <c r="C113" s="176">
        <f>C115</f>
        <v>0</v>
      </c>
      <c r="D113" s="35">
        <f>D115</f>
        <v>1.5</v>
      </c>
      <c r="E113" s="176">
        <f>E115</f>
        <v>0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>
      <c r="A114" s="260"/>
      <c r="B114" s="31" t="s">
        <v>110</v>
      </c>
      <c r="C114" s="258"/>
      <c r="D114" s="260"/>
      <c r="E114" s="25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>
      <c r="A115" s="260"/>
      <c r="B115" s="31" t="s">
        <v>503</v>
      </c>
      <c r="C115" s="258"/>
      <c r="D115" s="260">
        <v>1.5</v>
      </c>
      <c r="E115" s="258"/>
      <c r="I115" s="220"/>
      <c r="J115" s="220"/>
      <c r="K115" s="37" t="s">
        <v>624</v>
      </c>
      <c r="L115" s="57"/>
      <c r="M115" s="57"/>
      <c r="O115" s="284"/>
      <c r="P115" s="291"/>
      <c r="Q115" s="291"/>
      <c r="R115" s="174"/>
      <c r="S115" s="174"/>
      <c r="T115" s="174"/>
    </row>
    <row r="116" spans="1:20" s="33" customFormat="1">
      <c r="A116" s="226"/>
      <c r="B116" s="227" t="s">
        <v>73</v>
      </c>
      <c r="C116" s="226" t="s">
        <v>74</v>
      </c>
      <c r="D116" s="226" t="s">
        <v>74</v>
      </c>
      <c r="E116" s="228">
        <f>E113</f>
        <v>0</v>
      </c>
      <c r="I116" s="217">
        <f>I113</f>
        <v>0</v>
      </c>
      <c r="J116" s="217">
        <f>J113</f>
        <v>0</v>
      </c>
      <c r="K116" s="37"/>
      <c r="L116" s="57"/>
      <c r="M116" s="57"/>
      <c r="O116" s="284"/>
      <c r="P116" s="291"/>
      <c r="Q116" s="291"/>
      <c r="R116" s="174"/>
      <c r="S116" s="174"/>
      <c r="T116" s="174"/>
    </row>
    <row r="117" spans="1:20" s="33" customFormat="1">
      <c r="A117" s="49"/>
      <c r="B117" s="50"/>
      <c r="C117" s="49"/>
      <c r="D117" s="49"/>
      <c r="E117" s="38"/>
      <c r="F117" s="38"/>
      <c r="K117" s="37"/>
      <c r="L117" s="57"/>
      <c r="M117" s="57"/>
      <c r="O117" s="284"/>
      <c r="P117" s="291"/>
      <c r="Q117" s="291"/>
      <c r="R117" s="174"/>
      <c r="S117" s="174"/>
      <c r="T117" s="174"/>
    </row>
    <row r="118" spans="1:20" s="33" customFormat="1">
      <c r="A118" s="49"/>
      <c r="B118" s="50"/>
      <c r="C118" s="49"/>
      <c r="D118" s="49"/>
      <c r="E118" s="38"/>
      <c r="F118" s="38"/>
      <c r="K118" s="37"/>
      <c r="L118" s="57"/>
      <c r="M118" s="57"/>
      <c r="O118" s="284"/>
      <c r="P118" s="291"/>
      <c r="Q118" s="291"/>
      <c r="R118" s="174"/>
      <c r="S118" s="174"/>
      <c r="T118" s="174"/>
    </row>
    <row r="119" spans="1:20" s="33" customFormat="1">
      <c r="A119" s="49"/>
      <c r="B119" s="50"/>
      <c r="C119" s="49"/>
      <c r="D119" s="49"/>
      <c r="E119" s="38"/>
      <c r="F119" s="38"/>
      <c r="I119" s="1986" t="s">
        <v>545</v>
      </c>
      <c r="J119" s="1986"/>
      <c r="K119" s="37"/>
      <c r="L119" s="57"/>
      <c r="M119" s="57"/>
      <c r="O119" s="284"/>
      <c r="P119" s="291"/>
      <c r="Q119" s="291"/>
      <c r="R119" s="174"/>
      <c r="S119" s="174"/>
      <c r="T119" s="174"/>
    </row>
    <row r="120" spans="1:20" s="33" customFormat="1" ht="114">
      <c r="A120" s="261" t="s">
        <v>77</v>
      </c>
      <c r="B120" s="260" t="s">
        <v>67</v>
      </c>
      <c r="C120" s="261" t="s">
        <v>498</v>
      </c>
      <c r="D120" s="260" t="s">
        <v>108</v>
      </c>
      <c r="E120" s="260" t="s">
        <v>534</v>
      </c>
      <c r="I120" s="215" t="s">
        <v>186</v>
      </c>
      <c r="J120" s="215" t="s">
        <v>546</v>
      </c>
      <c r="K120" s="37"/>
      <c r="L120" s="57"/>
      <c r="M120" s="57"/>
      <c r="O120" s="284"/>
      <c r="P120" s="291"/>
      <c r="Q120" s="291"/>
      <c r="R120" s="174"/>
      <c r="S120" s="174"/>
      <c r="T120" s="174"/>
    </row>
    <row r="121" spans="1:20" s="33" customFormat="1">
      <c r="A121" s="195">
        <v>1</v>
      </c>
      <c r="B121" s="195">
        <v>2</v>
      </c>
      <c r="C121" s="195">
        <v>3</v>
      </c>
      <c r="D121" s="195">
        <v>4</v>
      </c>
      <c r="E121" s="195">
        <v>5</v>
      </c>
      <c r="F121" s="179"/>
      <c r="G121" s="179"/>
      <c r="H121" s="179"/>
      <c r="I121" s="216"/>
      <c r="J121" s="216"/>
      <c r="K121" s="37"/>
      <c r="L121" s="57"/>
      <c r="M121" s="57"/>
      <c r="O121" s="284"/>
      <c r="P121" s="291"/>
      <c r="Q121" s="291"/>
      <c r="R121" s="174"/>
      <c r="S121" s="174"/>
      <c r="T121" s="174"/>
    </row>
    <row r="122" spans="1:20" s="33" customFormat="1">
      <c r="A122" s="34">
        <v>1</v>
      </c>
      <c r="B122" s="177" t="s">
        <v>499</v>
      </c>
      <c r="C122" s="258" t="s">
        <v>43</v>
      </c>
      <c r="D122" s="258" t="s">
        <v>43</v>
      </c>
      <c r="E122" s="258">
        <f>E126</f>
        <v>0</v>
      </c>
      <c r="I122" s="217">
        <f>I123</f>
        <v>0</v>
      </c>
      <c r="J122" s="217">
        <f>J123</f>
        <v>0</v>
      </c>
      <c r="K122" s="37"/>
      <c r="L122" s="57"/>
      <c r="M122" s="57"/>
      <c r="O122" s="284"/>
      <c r="P122" s="291"/>
      <c r="Q122" s="291"/>
      <c r="R122" s="174"/>
      <c r="S122" s="174"/>
      <c r="T122" s="174"/>
    </row>
    <row r="123" spans="1:20" s="179" customFormat="1">
      <c r="A123" s="258"/>
      <c r="B123" s="177" t="s">
        <v>500</v>
      </c>
      <c r="C123" s="258">
        <f>C126</f>
        <v>0</v>
      </c>
      <c r="D123" s="258">
        <f>D126</f>
        <v>2.2000000000000002</v>
      </c>
      <c r="E123" s="258">
        <f>E126</f>
        <v>0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181"/>
      <c r="O123" s="285"/>
      <c r="P123" s="292"/>
      <c r="Q123" s="292"/>
      <c r="R123" s="182"/>
      <c r="S123" s="182"/>
      <c r="T123" s="182"/>
    </row>
    <row r="124" spans="1:20" s="33" customFormat="1">
      <c r="A124" s="2013"/>
      <c r="B124" s="177" t="s">
        <v>326</v>
      </c>
      <c r="C124" s="2013"/>
      <c r="D124" s="2013"/>
      <c r="E124" s="2013"/>
      <c r="I124" s="220"/>
      <c r="J124" s="220"/>
      <c r="K124" s="37"/>
      <c r="L124" s="57"/>
      <c r="M124" s="57"/>
      <c r="O124" s="284"/>
      <c r="P124" s="291"/>
      <c r="Q124" s="291"/>
      <c r="R124" s="174"/>
      <c r="S124" s="174"/>
      <c r="T124" s="174"/>
    </row>
    <row r="125" spans="1:20" s="33" customFormat="1">
      <c r="A125" s="2013"/>
      <c r="B125" s="177" t="s">
        <v>501</v>
      </c>
      <c r="C125" s="2013"/>
      <c r="D125" s="2013"/>
      <c r="E125" s="2013"/>
      <c r="I125" s="220"/>
      <c r="J125" s="220"/>
      <c r="K125" s="37"/>
      <c r="L125" s="57"/>
      <c r="M125" s="57"/>
      <c r="O125" s="284"/>
      <c r="P125" s="291"/>
      <c r="Q125" s="291"/>
      <c r="R125" s="174"/>
      <c r="S125" s="174"/>
      <c r="T125" s="174"/>
    </row>
    <row r="126" spans="1:20" s="33" customFormat="1">
      <c r="A126" s="258"/>
      <c r="B126" s="177" t="s">
        <v>502</v>
      </c>
      <c r="C126" s="258">
        <f>E126/D126*100</f>
        <v>0</v>
      </c>
      <c r="D126" s="258">
        <v>2.2000000000000002</v>
      </c>
      <c r="E126" s="258"/>
      <c r="I126" s="220"/>
      <c r="J126" s="220"/>
      <c r="K126" s="37"/>
      <c r="L126" s="57"/>
      <c r="M126" s="57"/>
      <c r="O126" s="284"/>
      <c r="P126" s="291"/>
      <c r="Q126" s="291"/>
      <c r="R126" s="174"/>
      <c r="S126" s="174"/>
      <c r="T126" s="174"/>
    </row>
    <row r="127" spans="1:20" s="33" customFormat="1">
      <c r="A127" s="2013"/>
      <c r="B127" s="258" t="s">
        <v>326</v>
      </c>
      <c r="C127" s="2013"/>
      <c r="D127" s="2013"/>
      <c r="E127" s="2013"/>
      <c r="I127" s="221"/>
      <c r="J127" s="221"/>
      <c r="K127" s="37"/>
      <c r="L127" s="57"/>
      <c r="M127" s="57"/>
      <c r="O127" s="284"/>
      <c r="P127" s="291"/>
      <c r="Q127" s="291"/>
      <c r="R127" s="174"/>
      <c r="S127" s="174"/>
      <c r="T127" s="174"/>
    </row>
    <row r="128" spans="1:20" s="33" customFormat="1">
      <c r="A128" s="2013"/>
      <c r="B128" s="258" t="s">
        <v>501</v>
      </c>
      <c r="C128" s="2013"/>
      <c r="D128" s="2013"/>
      <c r="E128" s="2013"/>
      <c r="I128" s="221"/>
      <c r="J128" s="221"/>
      <c r="K128" s="37"/>
      <c r="L128" s="57"/>
      <c r="M128" s="57"/>
      <c r="O128" s="284"/>
      <c r="P128" s="291"/>
      <c r="Q128" s="291"/>
      <c r="R128" s="174"/>
      <c r="S128" s="174"/>
      <c r="T128" s="174"/>
    </row>
    <row r="129" spans="1:20" s="33" customFormat="1">
      <c r="A129" s="258"/>
      <c r="B129" s="258"/>
      <c r="C129" s="258"/>
      <c r="D129" s="258"/>
      <c r="E129" s="258"/>
      <c r="I129" s="221"/>
      <c r="J129" s="221"/>
      <c r="K129" s="37"/>
      <c r="L129" s="57"/>
      <c r="M129" s="57"/>
      <c r="O129" s="284"/>
      <c r="P129" s="291"/>
      <c r="Q129" s="291"/>
      <c r="R129" s="174"/>
      <c r="S129" s="174"/>
      <c r="T129" s="174"/>
    </row>
    <row r="130" spans="1:20" s="33" customFormat="1">
      <c r="A130" s="258"/>
      <c r="B130" s="258"/>
      <c r="C130" s="258"/>
      <c r="D130" s="258"/>
      <c r="E130" s="258"/>
      <c r="I130" s="221"/>
      <c r="J130" s="221"/>
      <c r="K130" s="37"/>
      <c r="L130" s="57"/>
      <c r="M130" s="57"/>
      <c r="O130" s="284"/>
      <c r="P130" s="291"/>
      <c r="Q130" s="291"/>
      <c r="R130" s="174"/>
      <c r="S130" s="174"/>
      <c r="T130" s="174"/>
    </row>
    <row r="131" spans="1:20" s="33" customFormat="1">
      <c r="A131" s="228"/>
      <c r="B131" s="228" t="s">
        <v>73</v>
      </c>
      <c r="C131" s="228"/>
      <c r="D131" s="228" t="s">
        <v>74</v>
      </c>
      <c r="E131" s="228">
        <f>E122</f>
        <v>0</v>
      </c>
      <c r="I131" s="217">
        <f>I122</f>
        <v>0</v>
      </c>
      <c r="J131" s="217">
        <f>J122</f>
        <v>0</v>
      </c>
      <c r="K131" s="37"/>
      <c r="L131" s="57"/>
      <c r="M131" s="57"/>
      <c r="O131" s="284"/>
      <c r="P131" s="291"/>
      <c r="Q131" s="291"/>
      <c r="R131" s="174"/>
      <c r="S131" s="174"/>
      <c r="T131" s="174"/>
    </row>
    <row r="132" spans="1:20" s="33" customFormat="1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37"/>
      <c r="L132" s="57"/>
      <c r="M132" s="57"/>
      <c r="O132" s="284"/>
      <c r="P132" s="291"/>
      <c r="Q132" s="291"/>
      <c r="R132" s="174"/>
      <c r="S132" s="174"/>
      <c r="T132" s="174"/>
    </row>
    <row r="133" spans="1:20" s="33" customFormat="1" ht="57.75" customHeight="1">
      <c r="A133" s="2014" t="s">
        <v>616</v>
      </c>
      <c r="B133" s="2014"/>
      <c r="C133" s="2014"/>
      <c r="D133" s="2014"/>
      <c r="E133" s="2014"/>
      <c r="F133" s="2014"/>
      <c r="G133" s="2014"/>
      <c r="H133" s="2014"/>
      <c r="I133" s="2014"/>
      <c r="J133" s="2014"/>
      <c r="K133" s="37"/>
      <c r="L133" s="57"/>
      <c r="M133" s="57"/>
      <c r="O133" s="284"/>
      <c r="P133" s="291"/>
      <c r="Q133" s="291"/>
      <c r="R133" s="174"/>
      <c r="S133" s="174"/>
      <c r="T133" s="174"/>
    </row>
    <row r="134" spans="1:20">
      <c r="A134" s="266"/>
      <c r="B134" s="266"/>
      <c r="C134" s="266"/>
      <c r="D134" s="266"/>
      <c r="E134" s="266"/>
      <c r="F134" s="266"/>
      <c r="G134" s="266"/>
      <c r="H134" s="266"/>
      <c r="I134" s="266"/>
      <c r="J134" s="266"/>
    </row>
    <row r="135" spans="1:20">
      <c r="A135" s="2004" t="s">
        <v>504</v>
      </c>
      <c r="B135" s="2004"/>
      <c r="C135" s="2004"/>
      <c r="D135" s="2004"/>
      <c r="E135" s="2004"/>
      <c r="F135" s="2004"/>
      <c r="G135" s="2004"/>
      <c r="H135" s="2004"/>
      <c r="I135" s="2004"/>
      <c r="J135" s="2004"/>
      <c r="K135" s="205"/>
    </row>
    <row r="136" spans="1:20">
      <c r="I136" s="1986" t="s">
        <v>545</v>
      </c>
      <c r="J136" s="1986"/>
      <c r="K136" s="266"/>
    </row>
    <row r="137" spans="1:20" s="33" customFormat="1" ht="54">
      <c r="A137" s="35" t="s">
        <v>77</v>
      </c>
      <c r="B137" s="35" t="s">
        <v>67</v>
      </c>
      <c r="C137" s="35" t="s">
        <v>134</v>
      </c>
      <c r="D137" s="149"/>
      <c r="E137" s="149"/>
      <c r="F137" s="149"/>
      <c r="G137" s="149"/>
      <c r="H137" s="149"/>
      <c r="I137" s="215" t="s">
        <v>186</v>
      </c>
      <c r="J137" s="215" t="s">
        <v>546</v>
      </c>
      <c r="K137" s="163"/>
      <c r="L137" s="57"/>
      <c r="M137" s="57"/>
      <c r="O137" s="284"/>
      <c r="P137" s="291"/>
      <c r="Q137" s="291"/>
      <c r="R137" s="174"/>
      <c r="S137" s="174"/>
      <c r="T137" s="174"/>
    </row>
    <row r="138" spans="1:20">
      <c r="A138" s="173">
        <v>1</v>
      </c>
      <c r="B138" s="173">
        <v>2</v>
      </c>
      <c r="C138" s="173">
        <v>3</v>
      </c>
      <c r="D138" s="160"/>
      <c r="E138" s="160"/>
      <c r="F138" s="160"/>
      <c r="G138" s="160"/>
      <c r="H138" s="160"/>
      <c r="I138" s="222"/>
      <c r="J138" s="222"/>
    </row>
    <row r="139" spans="1:20">
      <c r="A139" s="35">
        <v>1</v>
      </c>
      <c r="B139" s="183" t="s">
        <v>135</v>
      </c>
      <c r="C139" s="184">
        <f>C140+C141+C142+C143</f>
        <v>0</v>
      </c>
      <c r="I139" s="217">
        <f>I140+I141+I142+I143</f>
        <v>0</v>
      </c>
      <c r="J139" s="217">
        <f>J140+J141+J142+J143</f>
        <v>0</v>
      </c>
    </row>
    <row r="140" spans="1:20" s="160" customFormat="1">
      <c r="A140" s="35"/>
      <c r="B140" s="183"/>
      <c r="C140" s="176"/>
      <c r="D140" s="149"/>
      <c r="E140" s="149"/>
      <c r="F140" s="149"/>
      <c r="G140" s="149"/>
      <c r="H140" s="149"/>
      <c r="I140" s="222"/>
      <c r="J140" s="222"/>
      <c r="K140" s="161"/>
      <c r="O140" s="283"/>
      <c r="P140" s="283"/>
      <c r="Q140" s="283"/>
    </row>
    <row r="141" spans="1:20">
      <c r="A141" s="35"/>
      <c r="B141" s="183"/>
      <c r="C141" s="176"/>
      <c r="I141" s="222"/>
      <c r="J141" s="222"/>
    </row>
    <row r="142" spans="1:20">
      <c r="A142" s="35"/>
      <c r="B142" s="183"/>
      <c r="C142" s="176"/>
      <c r="I142" s="222"/>
      <c r="J142" s="222"/>
    </row>
    <row r="143" spans="1:20">
      <c r="A143" s="35"/>
      <c r="B143" s="183"/>
      <c r="C143" s="176"/>
      <c r="I143" s="222"/>
      <c r="J143" s="222"/>
    </row>
    <row r="144" spans="1:20">
      <c r="A144" s="226"/>
      <c r="B144" s="227" t="s">
        <v>73</v>
      </c>
      <c r="C144" s="228">
        <f>C139</f>
        <v>0</v>
      </c>
      <c r="I144" s="217">
        <f>I139</f>
        <v>0</v>
      </c>
      <c r="J144" s="217">
        <f>J139</f>
        <v>0</v>
      </c>
    </row>
    <row r="146" spans="1:20" ht="38.25" customHeight="1">
      <c r="A146" s="2014" t="s">
        <v>615</v>
      </c>
      <c r="B146" s="2014"/>
      <c r="C146" s="2014"/>
      <c r="D146" s="2014"/>
      <c r="E146" s="2014"/>
      <c r="F146" s="2014"/>
      <c r="G146" s="2014"/>
      <c r="H146" s="2014"/>
      <c r="I146" s="2014"/>
      <c r="J146" s="2014"/>
    </row>
    <row r="147" spans="1:20">
      <c r="A147" s="266"/>
      <c r="B147" s="266"/>
      <c r="C147" s="266"/>
      <c r="D147" s="266"/>
      <c r="E147" s="266"/>
      <c r="F147" s="266"/>
      <c r="G147" s="266"/>
      <c r="H147" s="266"/>
      <c r="I147" s="266"/>
      <c r="J147" s="266"/>
    </row>
    <row r="148" spans="1:20">
      <c r="A148" s="2004" t="s">
        <v>504</v>
      </c>
      <c r="B148" s="2004"/>
      <c r="C148" s="2004"/>
      <c r="D148" s="2004"/>
      <c r="E148" s="2004"/>
      <c r="F148" s="2004"/>
      <c r="G148" s="2004"/>
      <c r="H148" s="2004"/>
      <c r="I148" s="2004"/>
      <c r="J148" s="2004"/>
      <c r="K148" s="205"/>
    </row>
    <row r="149" spans="1:20">
      <c r="I149" s="1986" t="s">
        <v>545</v>
      </c>
      <c r="J149" s="1986"/>
      <c r="K149" s="266"/>
    </row>
    <row r="150" spans="1:20" s="33" customFormat="1" ht="54">
      <c r="A150" s="35" t="s">
        <v>77</v>
      </c>
      <c r="B150" s="35" t="s">
        <v>67</v>
      </c>
      <c r="C150" s="35" t="s">
        <v>134</v>
      </c>
      <c r="D150" s="149"/>
      <c r="E150" s="149"/>
      <c r="F150" s="149"/>
      <c r="G150" s="149"/>
      <c r="H150" s="149"/>
      <c r="I150" s="215" t="s">
        <v>186</v>
      </c>
      <c r="J150" s="215" t="s">
        <v>546</v>
      </c>
      <c r="K150" s="163"/>
      <c r="L150" s="57"/>
      <c r="M150" s="57"/>
      <c r="O150" s="284"/>
      <c r="P150" s="291"/>
      <c r="Q150" s="291"/>
      <c r="R150" s="174"/>
      <c r="S150" s="174"/>
      <c r="T150" s="174"/>
    </row>
    <row r="151" spans="1:20">
      <c r="A151" s="173">
        <v>1</v>
      </c>
      <c r="B151" s="173">
        <v>2</v>
      </c>
      <c r="C151" s="173">
        <v>3</v>
      </c>
      <c r="D151" s="160"/>
      <c r="E151" s="160"/>
      <c r="F151" s="160"/>
      <c r="G151" s="160"/>
      <c r="H151" s="160"/>
      <c r="I151" s="222"/>
      <c r="J151" s="222"/>
    </row>
    <row r="152" spans="1:20">
      <c r="A152" s="35">
        <v>1</v>
      </c>
      <c r="B152" s="183"/>
      <c r="C152" s="184"/>
      <c r="I152" s="220"/>
      <c r="J152" s="220"/>
    </row>
    <row r="153" spans="1:20" s="160" customFormat="1">
      <c r="A153" s="35"/>
      <c r="B153" s="183"/>
      <c r="C153" s="176"/>
      <c r="D153" s="149"/>
      <c r="E153" s="149"/>
      <c r="F153" s="149"/>
      <c r="G153" s="149"/>
      <c r="H153" s="149"/>
      <c r="I153" s="222"/>
      <c r="J153" s="222"/>
      <c r="K153" s="161"/>
      <c r="O153" s="283"/>
      <c r="P153" s="283"/>
      <c r="Q153" s="283"/>
    </row>
    <row r="154" spans="1:20">
      <c r="A154" s="35"/>
      <c r="B154" s="183"/>
      <c r="C154" s="176"/>
      <c r="I154" s="222"/>
      <c r="J154" s="222"/>
    </row>
    <row r="155" spans="1:20">
      <c r="A155" s="35"/>
      <c r="B155" s="183"/>
      <c r="C155" s="176"/>
      <c r="I155" s="222"/>
      <c r="J155" s="222"/>
    </row>
    <row r="156" spans="1:20">
      <c r="A156" s="35"/>
      <c r="B156" s="183"/>
      <c r="C156" s="176"/>
      <c r="I156" s="222"/>
      <c r="J156" s="222"/>
    </row>
    <row r="157" spans="1:20">
      <c r="A157" s="226"/>
      <c r="B157" s="227" t="s">
        <v>73</v>
      </c>
      <c r="C157" s="228">
        <f>SUM(C152:C156)</f>
        <v>0</v>
      </c>
      <c r="I157" s="217">
        <f>SUM(I152:I156)</f>
        <v>0</v>
      </c>
      <c r="J157" s="217">
        <f>SUM(J152:J156)</f>
        <v>0</v>
      </c>
    </row>
    <row r="159" spans="1:20">
      <c r="A159" s="2004" t="s">
        <v>508</v>
      </c>
      <c r="B159" s="2004"/>
      <c r="C159" s="2004"/>
      <c r="D159" s="2004"/>
      <c r="E159" s="2004"/>
      <c r="F159" s="2004"/>
      <c r="G159" s="2004"/>
      <c r="H159" s="2004"/>
      <c r="I159" s="2004"/>
      <c r="J159" s="2004"/>
    </row>
    <row r="160" spans="1:20">
      <c r="I160" s="1986" t="s">
        <v>545</v>
      </c>
      <c r="J160" s="1986"/>
    </row>
    <row r="161" spans="1:20" s="33" customFormat="1" ht="54">
      <c r="A161" s="35" t="s">
        <v>77</v>
      </c>
      <c r="B161" s="35" t="s">
        <v>67</v>
      </c>
      <c r="C161" s="35" t="s">
        <v>134</v>
      </c>
      <c r="D161" s="149"/>
      <c r="E161" s="149"/>
      <c r="F161" s="149"/>
      <c r="G161" s="149"/>
      <c r="H161" s="149"/>
      <c r="I161" s="215" t="s">
        <v>186</v>
      </c>
      <c r="J161" s="215" t="s">
        <v>546</v>
      </c>
      <c r="K161" s="163"/>
      <c r="L161" s="57"/>
      <c r="M161" s="57"/>
      <c r="O161" s="284"/>
      <c r="P161" s="291"/>
      <c r="Q161" s="291"/>
      <c r="R161" s="174"/>
      <c r="S161" s="174"/>
      <c r="T161" s="174"/>
    </row>
    <row r="162" spans="1:20">
      <c r="A162" s="173">
        <v>1</v>
      </c>
      <c r="B162" s="173">
        <v>2</v>
      </c>
      <c r="C162" s="173">
        <v>3</v>
      </c>
      <c r="D162" s="160"/>
      <c r="E162" s="160"/>
      <c r="F162" s="160"/>
      <c r="G162" s="160"/>
      <c r="H162" s="160"/>
      <c r="I162" s="222"/>
      <c r="J162" s="222"/>
    </row>
    <row r="163" spans="1:20">
      <c r="A163" s="35">
        <v>1</v>
      </c>
      <c r="B163" s="183"/>
      <c r="C163" s="184"/>
      <c r="I163" s="220"/>
      <c r="J163" s="220"/>
    </row>
    <row r="164" spans="1:20" s="160" customFormat="1">
      <c r="A164" s="35"/>
      <c r="B164" s="183"/>
      <c r="C164" s="176"/>
      <c r="D164" s="149"/>
      <c r="E164" s="149"/>
      <c r="F164" s="149"/>
      <c r="G164" s="149"/>
      <c r="H164" s="149"/>
      <c r="I164" s="222"/>
      <c r="J164" s="222"/>
      <c r="K164" s="161"/>
      <c r="O164" s="283"/>
      <c r="P164" s="283"/>
      <c r="Q164" s="283"/>
    </row>
    <row r="165" spans="1:20">
      <c r="A165" s="35"/>
      <c r="B165" s="183"/>
      <c r="C165" s="176"/>
      <c r="I165" s="222"/>
      <c r="J165" s="222"/>
    </row>
    <row r="166" spans="1:20">
      <c r="A166" s="35"/>
      <c r="B166" s="183"/>
      <c r="C166" s="176"/>
      <c r="I166" s="222"/>
      <c r="J166" s="222"/>
    </row>
    <row r="167" spans="1:20">
      <c r="A167" s="35"/>
      <c r="B167" s="183"/>
      <c r="C167" s="176"/>
      <c r="I167" s="222"/>
      <c r="J167" s="222"/>
    </row>
    <row r="168" spans="1:20">
      <c r="A168" s="226"/>
      <c r="B168" s="227" t="s">
        <v>73</v>
      </c>
      <c r="C168" s="228">
        <f>SUM(C163:C167)</f>
        <v>0</v>
      </c>
      <c r="I168" s="217">
        <f>SUM(I163:I167)</f>
        <v>0</v>
      </c>
      <c r="J168" s="217">
        <f>SUM(J163:J167)</f>
        <v>0</v>
      </c>
    </row>
    <row r="170" spans="1:20">
      <c r="A170" s="2004" t="s">
        <v>509</v>
      </c>
      <c r="B170" s="2004"/>
      <c r="C170" s="2004"/>
      <c r="D170" s="2004"/>
      <c r="E170" s="2004"/>
      <c r="F170" s="2004"/>
      <c r="G170" s="2004"/>
      <c r="H170" s="2004"/>
      <c r="I170" s="2004"/>
      <c r="J170" s="2004"/>
    </row>
    <row r="171" spans="1:20">
      <c r="I171" s="1986" t="s">
        <v>545</v>
      </c>
      <c r="J171" s="1986"/>
    </row>
    <row r="172" spans="1:20" s="33" customFormat="1" ht="54">
      <c r="A172" s="35" t="s">
        <v>77</v>
      </c>
      <c r="B172" s="35" t="s">
        <v>67</v>
      </c>
      <c r="C172" s="35" t="s">
        <v>134</v>
      </c>
      <c r="D172" s="149"/>
      <c r="E172" s="149"/>
      <c r="F172" s="149"/>
      <c r="G172" s="149"/>
      <c r="H172" s="149"/>
      <c r="I172" s="215" t="s">
        <v>186</v>
      </c>
      <c r="J172" s="215" t="s">
        <v>546</v>
      </c>
      <c r="K172" s="163"/>
      <c r="L172" s="57"/>
      <c r="M172" s="57"/>
      <c r="O172" s="284"/>
      <c r="P172" s="291"/>
      <c r="Q172" s="291"/>
      <c r="R172" s="174"/>
      <c r="S172" s="174"/>
      <c r="T172" s="174"/>
    </row>
    <row r="173" spans="1:20">
      <c r="A173" s="173">
        <v>1</v>
      </c>
      <c r="B173" s="173">
        <v>2</v>
      </c>
      <c r="C173" s="173">
        <v>3</v>
      </c>
      <c r="D173" s="160"/>
      <c r="E173" s="160"/>
      <c r="F173" s="160"/>
      <c r="G173" s="160"/>
      <c r="H173" s="160"/>
      <c r="I173" s="222"/>
      <c r="J173" s="222"/>
    </row>
    <row r="174" spans="1:20">
      <c r="A174" s="35">
        <v>1</v>
      </c>
      <c r="B174" s="183"/>
      <c r="C174" s="184"/>
      <c r="I174" s="220"/>
      <c r="J174" s="220"/>
    </row>
    <row r="175" spans="1:20" s="160" customFormat="1">
      <c r="A175" s="35"/>
      <c r="B175" s="183"/>
      <c r="C175" s="176"/>
      <c r="D175" s="149"/>
      <c r="E175" s="149"/>
      <c r="F175" s="149"/>
      <c r="G175" s="149"/>
      <c r="H175" s="149"/>
      <c r="I175" s="222"/>
      <c r="J175" s="222"/>
      <c r="K175" s="161"/>
      <c r="O175" s="283"/>
      <c r="P175" s="283"/>
      <c r="Q175" s="283"/>
    </row>
    <row r="176" spans="1:20">
      <c r="A176" s="35"/>
      <c r="B176" s="183"/>
      <c r="C176" s="176"/>
      <c r="I176" s="222"/>
      <c r="J176" s="222"/>
    </row>
    <row r="177" spans="1:20">
      <c r="A177" s="35"/>
      <c r="B177" s="183"/>
      <c r="C177" s="176"/>
      <c r="I177" s="222"/>
      <c r="J177" s="222"/>
    </row>
    <row r="178" spans="1:20">
      <c r="A178" s="35"/>
      <c r="B178" s="183"/>
      <c r="C178" s="176"/>
      <c r="I178" s="222"/>
      <c r="J178" s="222"/>
    </row>
    <row r="179" spans="1:20">
      <c r="A179" s="226"/>
      <c r="B179" s="227" t="s">
        <v>73</v>
      </c>
      <c r="C179" s="228">
        <f>SUM(C174:C178)</f>
        <v>0</v>
      </c>
      <c r="I179" s="217">
        <f>SUM(I174:I178)</f>
        <v>0</v>
      </c>
      <c r="J179" s="217">
        <f>SUM(J174:J178)</f>
        <v>0</v>
      </c>
    </row>
    <row r="181" spans="1:20">
      <c r="A181" s="2004" t="s">
        <v>510</v>
      </c>
      <c r="B181" s="2004"/>
      <c r="C181" s="2004"/>
      <c r="D181" s="2004"/>
      <c r="E181" s="2004"/>
      <c r="F181" s="2004"/>
      <c r="G181" s="2004"/>
      <c r="H181" s="2004"/>
      <c r="I181" s="2004"/>
      <c r="J181" s="2004"/>
    </row>
    <row r="182" spans="1:20">
      <c r="I182" s="1986" t="s">
        <v>545</v>
      </c>
      <c r="J182" s="1986"/>
    </row>
    <row r="183" spans="1:20" s="33" customFormat="1" ht="54">
      <c r="A183" s="35" t="s">
        <v>77</v>
      </c>
      <c r="B183" s="35" t="s">
        <v>67</v>
      </c>
      <c r="C183" s="35" t="s">
        <v>134</v>
      </c>
      <c r="D183" s="149"/>
      <c r="E183" s="149"/>
      <c r="F183" s="149"/>
      <c r="G183" s="149"/>
      <c r="H183" s="149"/>
      <c r="I183" s="215" t="s">
        <v>186</v>
      </c>
      <c r="J183" s="215" t="s">
        <v>546</v>
      </c>
      <c r="K183" s="163"/>
      <c r="L183" s="57"/>
      <c r="M183" s="57"/>
      <c r="O183" s="284"/>
      <c r="P183" s="291"/>
      <c r="Q183" s="291"/>
      <c r="R183" s="174"/>
      <c r="S183" s="174"/>
      <c r="T183" s="174"/>
    </row>
    <row r="184" spans="1:20">
      <c r="A184" s="173">
        <v>1</v>
      </c>
      <c r="B184" s="173">
        <v>2</v>
      </c>
      <c r="C184" s="173">
        <v>3</v>
      </c>
      <c r="D184" s="160"/>
      <c r="E184" s="160"/>
      <c r="F184" s="160"/>
      <c r="G184" s="160"/>
      <c r="H184" s="160"/>
      <c r="I184" s="222"/>
      <c r="J184" s="222"/>
    </row>
    <row r="185" spans="1:20">
      <c r="A185" s="35">
        <v>1</v>
      </c>
      <c r="B185" s="183"/>
      <c r="C185" s="184"/>
      <c r="I185" s="220"/>
      <c r="J185" s="220"/>
    </row>
    <row r="186" spans="1:20" s="160" customFormat="1">
      <c r="A186" s="35"/>
      <c r="B186" s="183"/>
      <c r="C186" s="176"/>
      <c r="D186" s="149"/>
      <c r="E186" s="149"/>
      <c r="F186" s="149"/>
      <c r="G186" s="149"/>
      <c r="H186" s="149"/>
      <c r="I186" s="222"/>
      <c r="J186" s="222"/>
      <c r="K186" s="161"/>
      <c r="O186" s="283"/>
      <c r="P186" s="283"/>
      <c r="Q186" s="283"/>
    </row>
    <row r="187" spans="1:20">
      <c r="A187" s="35"/>
      <c r="B187" s="183"/>
      <c r="C187" s="176"/>
      <c r="I187" s="222"/>
      <c r="J187" s="222"/>
    </row>
    <row r="188" spans="1:20">
      <c r="A188" s="35"/>
      <c r="B188" s="183"/>
      <c r="C188" s="176"/>
      <c r="I188" s="222"/>
      <c r="J188" s="222"/>
    </row>
    <row r="189" spans="1:20">
      <c r="A189" s="35"/>
      <c r="B189" s="183"/>
      <c r="C189" s="176"/>
      <c r="I189" s="222"/>
      <c r="J189" s="222"/>
    </row>
    <row r="190" spans="1:20">
      <c r="A190" s="226"/>
      <c r="B190" s="227" t="s">
        <v>73</v>
      </c>
      <c r="C190" s="228">
        <f>SUM(C185:C189)</f>
        <v>0</v>
      </c>
      <c r="I190" s="217">
        <f>SUM(I185:I189)</f>
        <v>0</v>
      </c>
      <c r="J190" s="217">
        <f>SUM(J185:J189)</f>
        <v>0</v>
      </c>
    </row>
    <row r="193" spans="1:20" ht="53.25" customHeight="1">
      <c r="A193" s="2014" t="s">
        <v>614</v>
      </c>
      <c r="B193" s="2014"/>
      <c r="C193" s="2014"/>
      <c r="D193" s="2014"/>
      <c r="E193" s="2014"/>
      <c r="F193" s="2014"/>
      <c r="G193" s="2014"/>
      <c r="H193" s="2014"/>
      <c r="I193" s="2014"/>
      <c r="J193" s="2014"/>
    </row>
    <row r="195" spans="1:20">
      <c r="A195" s="2004" t="s">
        <v>511</v>
      </c>
      <c r="B195" s="2004"/>
      <c r="C195" s="2004"/>
      <c r="D195" s="2004"/>
      <c r="E195" s="2004"/>
      <c r="F195" s="2004"/>
      <c r="G195" s="2004"/>
      <c r="H195" s="2004"/>
      <c r="I195" s="2004"/>
      <c r="J195" s="2004"/>
      <c r="K195" s="205"/>
    </row>
    <row r="196" spans="1:20">
      <c r="I196" s="1986" t="s">
        <v>545</v>
      </c>
      <c r="J196" s="1986"/>
    </row>
    <row r="197" spans="1:20" s="33" customFormat="1" ht="54">
      <c r="A197" s="35" t="s">
        <v>77</v>
      </c>
      <c r="B197" s="35" t="s">
        <v>67</v>
      </c>
      <c r="C197" s="260" t="s">
        <v>505</v>
      </c>
      <c r="D197" s="260" t="s">
        <v>506</v>
      </c>
      <c r="E197" s="260" t="s">
        <v>507</v>
      </c>
      <c r="F197" s="149"/>
      <c r="G197" s="149"/>
      <c r="H197" s="149"/>
      <c r="I197" s="215" t="s">
        <v>186</v>
      </c>
      <c r="J197" s="215" t="s">
        <v>546</v>
      </c>
      <c r="K197" s="163"/>
      <c r="L197" s="57"/>
      <c r="M197" s="57"/>
      <c r="O197" s="284"/>
      <c r="P197" s="291"/>
      <c r="Q197" s="291"/>
      <c r="R197" s="174"/>
      <c r="S197" s="174"/>
      <c r="T197" s="174"/>
    </row>
    <row r="198" spans="1:20">
      <c r="A198" s="173">
        <v>1</v>
      </c>
      <c r="B198" s="173">
        <v>2</v>
      </c>
      <c r="C198" s="195">
        <v>3</v>
      </c>
      <c r="D198" s="195">
        <v>4</v>
      </c>
      <c r="E198" s="195">
        <v>5</v>
      </c>
      <c r="F198" s="160"/>
      <c r="G198" s="160"/>
      <c r="H198" s="160"/>
      <c r="I198" s="220"/>
      <c r="J198" s="220"/>
    </row>
    <row r="199" spans="1:20">
      <c r="A199" s="35">
        <v>1</v>
      </c>
      <c r="B199" s="183"/>
      <c r="C199" s="176"/>
      <c r="D199" s="35"/>
      <c r="E199" s="176"/>
      <c r="I199" s="220"/>
      <c r="J199" s="220"/>
    </row>
    <row r="200" spans="1:20" s="160" customFormat="1">
      <c r="A200" s="35"/>
      <c r="B200" s="183"/>
      <c r="C200" s="258"/>
      <c r="D200" s="260"/>
      <c r="E200" s="258"/>
      <c r="F200" s="149"/>
      <c r="G200" s="149"/>
      <c r="H200" s="149"/>
      <c r="I200" s="220"/>
      <c r="J200" s="220"/>
      <c r="K200" s="161"/>
      <c r="O200" s="283"/>
      <c r="P200" s="283"/>
      <c r="Q200" s="283"/>
    </row>
    <row r="201" spans="1:20">
      <c r="A201" s="35"/>
      <c r="B201" s="183"/>
      <c r="C201" s="258"/>
      <c r="D201" s="260"/>
      <c r="E201" s="258"/>
      <c r="I201" s="220"/>
      <c r="J201" s="220"/>
    </row>
    <row r="202" spans="1:20">
      <c r="A202" s="226"/>
      <c r="B202" s="227" t="s">
        <v>73</v>
      </c>
      <c r="C202" s="226" t="s">
        <v>74</v>
      </c>
      <c r="D202" s="226" t="s">
        <v>74</v>
      </c>
      <c r="E202" s="228">
        <f>E199</f>
        <v>0</v>
      </c>
      <c r="I202" s="217">
        <f>SUM(I199:I201)</f>
        <v>0</v>
      </c>
      <c r="J202" s="217">
        <f>SUM(J199:J201)</f>
        <v>0</v>
      </c>
    </row>
    <row r="204" spans="1:20">
      <c r="A204" s="2004" t="s">
        <v>512</v>
      </c>
      <c r="B204" s="2004"/>
      <c r="C204" s="2004"/>
      <c r="D204" s="2004"/>
      <c r="E204" s="2004"/>
      <c r="F204" s="2004"/>
      <c r="G204" s="2004"/>
      <c r="H204" s="2004"/>
      <c r="I204" s="2004"/>
      <c r="J204" s="2004"/>
    </row>
    <row r="205" spans="1:20">
      <c r="I205" s="1986" t="s">
        <v>545</v>
      </c>
      <c r="J205" s="1986"/>
    </row>
    <row r="206" spans="1:20" s="33" customFormat="1" ht="54">
      <c r="A206" s="35" t="s">
        <v>77</v>
      </c>
      <c r="B206" s="35" t="s">
        <v>67</v>
      </c>
      <c r="C206" s="260" t="s">
        <v>505</v>
      </c>
      <c r="D206" s="260" t="s">
        <v>506</v>
      </c>
      <c r="E206" s="260" t="s">
        <v>507</v>
      </c>
      <c r="F206" s="149"/>
      <c r="G206" s="149"/>
      <c r="H206" s="149"/>
      <c r="I206" s="215" t="s">
        <v>186</v>
      </c>
      <c r="J206" s="215" t="s">
        <v>546</v>
      </c>
      <c r="K206" s="163"/>
      <c r="L206" s="57"/>
      <c r="M206" s="57"/>
      <c r="O206" s="284"/>
      <c r="P206" s="291"/>
      <c r="Q206" s="291"/>
      <c r="R206" s="174"/>
      <c r="S206" s="174"/>
      <c r="T206" s="174"/>
    </row>
    <row r="207" spans="1:20">
      <c r="A207" s="173">
        <v>1</v>
      </c>
      <c r="B207" s="173">
        <v>2</v>
      </c>
      <c r="C207" s="195">
        <v>3</v>
      </c>
      <c r="D207" s="195">
        <v>4</v>
      </c>
      <c r="E207" s="195">
        <v>5</v>
      </c>
      <c r="F207" s="160"/>
      <c r="G207" s="160"/>
      <c r="H207" s="160"/>
      <c r="I207" s="220"/>
      <c r="J207" s="220"/>
    </row>
    <row r="208" spans="1:20">
      <c r="A208" s="35">
        <v>1</v>
      </c>
      <c r="B208" s="183"/>
      <c r="C208" s="176"/>
      <c r="D208" s="35"/>
      <c r="E208" s="176"/>
      <c r="I208" s="220"/>
      <c r="J208" s="220"/>
    </row>
    <row r="209" spans="1:17" s="160" customFormat="1">
      <c r="A209" s="35"/>
      <c r="B209" s="183"/>
      <c r="C209" s="258"/>
      <c r="D209" s="260"/>
      <c r="E209" s="258"/>
      <c r="F209" s="149"/>
      <c r="G209" s="149"/>
      <c r="H209" s="149"/>
      <c r="I209" s="220"/>
      <c r="J209" s="220"/>
      <c r="K209" s="161"/>
      <c r="O209" s="283"/>
      <c r="P209" s="283"/>
      <c r="Q209" s="283"/>
    </row>
    <row r="210" spans="1:17">
      <c r="A210" s="35"/>
      <c r="B210" s="183"/>
      <c r="C210" s="258"/>
      <c r="D210" s="260"/>
      <c r="E210" s="258"/>
      <c r="I210" s="220"/>
      <c r="J210" s="220"/>
    </row>
    <row r="211" spans="1:17">
      <c r="A211" s="226"/>
      <c r="B211" s="227" t="s">
        <v>73</v>
      </c>
      <c r="C211" s="226" t="s">
        <v>74</v>
      </c>
      <c r="D211" s="226" t="s">
        <v>74</v>
      </c>
      <c r="E211" s="228">
        <f>E208</f>
        <v>0</v>
      </c>
      <c r="I211" s="217">
        <f>SUM(I208:I210)</f>
        <v>0</v>
      </c>
      <c r="J211" s="217">
        <f>SUM(J208:J210)</f>
        <v>0</v>
      </c>
    </row>
    <row r="214" spans="1:17" ht="60" customHeight="1">
      <c r="A214" s="2014" t="s">
        <v>613</v>
      </c>
      <c r="B214" s="2014"/>
      <c r="C214" s="2014"/>
      <c r="D214" s="2014"/>
      <c r="E214" s="2014"/>
      <c r="F214" s="2014"/>
      <c r="G214" s="2014"/>
      <c r="H214" s="2014"/>
      <c r="I214" s="2014"/>
      <c r="J214" s="2014"/>
    </row>
    <row r="216" spans="1:17">
      <c r="A216" s="2017" t="s">
        <v>513</v>
      </c>
      <c r="B216" s="2017"/>
      <c r="C216" s="2017"/>
      <c r="D216" s="2017"/>
      <c r="E216" s="2017"/>
      <c r="F216" s="2017"/>
      <c r="G216" s="2017"/>
      <c r="H216" s="2017"/>
      <c r="I216" s="2017"/>
      <c r="J216" s="2017"/>
      <c r="K216" s="205"/>
    </row>
    <row r="217" spans="1:17">
      <c r="A217" s="53"/>
      <c r="B217" s="32"/>
      <c r="C217" s="38"/>
      <c r="D217" s="38"/>
      <c r="E217" s="38"/>
      <c r="F217" s="38"/>
      <c r="I217" s="1986" t="s">
        <v>545</v>
      </c>
      <c r="J217" s="1986"/>
    </row>
    <row r="218" spans="1:17" ht="54">
      <c r="A218" s="260" t="s">
        <v>77</v>
      </c>
      <c r="B218" s="260" t="s">
        <v>67</v>
      </c>
      <c r="C218" s="260" t="s">
        <v>124</v>
      </c>
      <c r="D218" s="260" t="s">
        <v>125</v>
      </c>
      <c r="E218" s="260" t="s">
        <v>126</v>
      </c>
      <c r="I218" s="215" t="s">
        <v>186</v>
      </c>
      <c r="J218" s="215" t="s">
        <v>546</v>
      </c>
      <c r="K218" s="209"/>
    </row>
    <row r="219" spans="1:17">
      <c r="A219" s="195">
        <v>1</v>
      </c>
      <c r="B219" s="195">
        <v>2</v>
      </c>
      <c r="C219" s="195">
        <v>3</v>
      </c>
      <c r="D219" s="195">
        <v>4</v>
      </c>
      <c r="E219" s="195">
        <v>5</v>
      </c>
      <c r="F219" s="160"/>
      <c r="G219" s="160"/>
      <c r="H219" s="160"/>
      <c r="I219" s="220"/>
      <c r="J219" s="220"/>
    </row>
    <row r="220" spans="1:17">
      <c r="A220" s="264"/>
      <c r="B220" s="47"/>
      <c r="C220" s="260"/>
      <c r="D220" s="34"/>
      <c r="E220" s="258"/>
      <c r="I220" s="220"/>
      <c r="J220" s="220"/>
    </row>
    <row r="221" spans="1:17" s="160" customFormat="1">
      <c r="A221" s="260"/>
      <c r="B221" s="31"/>
      <c r="C221" s="260"/>
      <c r="D221" s="34"/>
      <c r="E221" s="258"/>
      <c r="F221" s="149"/>
      <c r="G221" s="149"/>
      <c r="H221" s="149"/>
      <c r="I221" s="220"/>
      <c r="J221" s="220"/>
      <c r="K221" s="161"/>
      <c r="O221" s="283"/>
      <c r="P221" s="283"/>
      <c r="Q221" s="283"/>
    </row>
    <row r="222" spans="1:17">
      <c r="A222" s="260"/>
      <c r="B222" s="31"/>
      <c r="C222" s="260"/>
      <c r="D222" s="34"/>
      <c r="E222" s="258"/>
      <c r="I222" s="220"/>
      <c r="J222" s="220"/>
    </row>
    <row r="223" spans="1:17">
      <c r="A223" s="226"/>
      <c r="B223" s="227" t="s">
        <v>73</v>
      </c>
      <c r="C223" s="226" t="s">
        <v>74</v>
      </c>
      <c r="D223" s="226" t="s">
        <v>74</v>
      </c>
      <c r="E223" s="228">
        <f>SUM(E220:E222)</f>
        <v>0</v>
      </c>
      <c r="I223" s="217">
        <f>SUM(I220:I222)</f>
        <v>0</v>
      </c>
      <c r="J223" s="217">
        <f>SUM(J220:J222)</f>
        <v>0</v>
      </c>
    </row>
    <row r="224" spans="1:17">
      <c r="A224" s="51"/>
      <c r="B224" s="52"/>
      <c r="C224" s="51"/>
      <c r="D224" s="51"/>
      <c r="E224" s="51"/>
      <c r="F224" s="51"/>
    </row>
    <row r="225" spans="1:17">
      <c r="A225" s="2016" t="s">
        <v>491</v>
      </c>
      <c r="B225" s="2016"/>
      <c r="C225" s="2016"/>
      <c r="D225" s="2016"/>
      <c r="E225" s="2016"/>
      <c r="F225" s="2016"/>
      <c r="G225" s="2016"/>
      <c r="H225" s="2016"/>
      <c r="I225" s="2016"/>
      <c r="J225" s="2016"/>
    </row>
    <row r="226" spans="1:17">
      <c r="A226" s="51"/>
      <c r="B226" s="32"/>
      <c r="C226" s="38"/>
      <c r="D226" s="38"/>
      <c r="E226" s="38"/>
      <c r="F226" s="38"/>
      <c r="I226" s="1986" t="s">
        <v>545</v>
      </c>
      <c r="J226" s="1986"/>
    </row>
    <row r="227" spans="1:17" ht="54">
      <c r="A227" s="260" t="s">
        <v>77</v>
      </c>
      <c r="B227" s="260" t="s">
        <v>67</v>
      </c>
      <c r="C227" s="260" t="s">
        <v>127</v>
      </c>
      <c r="D227" s="260" t="s">
        <v>490</v>
      </c>
      <c r="F227" s="38"/>
      <c r="I227" s="215" t="s">
        <v>186</v>
      </c>
      <c r="J227" s="215" t="s">
        <v>546</v>
      </c>
      <c r="K227" s="210"/>
    </row>
    <row r="228" spans="1:17">
      <c r="A228" s="195">
        <v>1</v>
      </c>
      <c r="B228" s="195">
        <v>2</v>
      </c>
      <c r="C228" s="195">
        <v>3</v>
      </c>
      <c r="D228" s="195">
        <v>4</v>
      </c>
      <c r="E228" s="160"/>
      <c r="F228" s="14"/>
      <c r="G228" s="160"/>
      <c r="H228" s="160"/>
      <c r="I228" s="220"/>
      <c r="J228" s="220"/>
    </row>
    <row r="229" spans="1:17">
      <c r="A229" s="260"/>
      <c r="B229" s="47"/>
      <c r="C229" s="34"/>
      <c r="D229" s="258"/>
      <c r="F229" s="38"/>
      <c r="I229" s="220"/>
      <c r="J229" s="220"/>
    </row>
    <row r="230" spans="1:17" s="160" customFormat="1">
      <c r="A230" s="260"/>
      <c r="B230" s="31"/>
      <c r="C230" s="34"/>
      <c r="D230" s="258"/>
      <c r="E230" s="149"/>
      <c r="F230" s="38"/>
      <c r="G230" s="149"/>
      <c r="H230" s="149"/>
      <c r="I230" s="220"/>
      <c r="J230" s="220"/>
      <c r="K230" s="161"/>
      <c r="O230" s="283"/>
      <c r="P230" s="283"/>
      <c r="Q230" s="283"/>
    </row>
    <row r="231" spans="1:17">
      <c r="A231" s="260"/>
      <c r="B231" s="31"/>
      <c r="C231" s="34"/>
      <c r="D231" s="258"/>
      <c r="F231" s="38"/>
      <c r="I231" s="220"/>
      <c r="J231" s="220"/>
    </row>
    <row r="232" spans="1:17">
      <c r="A232" s="226"/>
      <c r="B232" s="227" t="s">
        <v>73</v>
      </c>
      <c r="C232" s="226" t="s">
        <v>74</v>
      </c>
      <c r="D232" s="228">
        <f>SUM(D229:D231)</f>
        <v>0</v>
      </c>
      <c r="F232" s="38"/>
      <c r="I232" s="217">
        <f>SUM(I229:I231)</f>
        <v>0</v>
      </c>
      <c r="J232" s="217">
        <f>SUM(J229:J231)</f>
        <v>0</v>
      </c>
    </row>
    <row r="233" spans="1:17">
      <c r="A233" s="51"/>
      <c r="B233" s="52"/>
      <c r="C233" s="51"/>
      <c r="D233" s="51"/>
      <c r="E233" s="51"/>
      <c r="F233" s="51"/>
    </row>
    <row r="234" spans="1:17">
      <c r="A234" s="2016" t="s">
        <v>514</v>
      </c>
      <c r="B234" s="2016"/>
      <c r="C234" s="2016"/>
      <c r="D234" s="2016"/>
      <c r="E234" s="2016"/>
      <c r="F234" s="2016"/>
      <c r="G234" s="2016"/>
      <c r="H234" s="2016"/>
      <c r="I234" s="2016"/>
      <c r="J234" s="2016"/>
    </row>
    <row r="235" spans="1:17">
      <c r="A235" s="51"/>
      <c r="B235" s="32"/>
      <c r="C235" s="38"/>
      <c r="D235" s="38"/>
      <c r="E235" s="38"/>
      <c r="F235" s="38"/>
      <c r="I235" s="1986" t="s">
        <v>545</v>
      </c>
      <c r="J235" s="1986"/>
    </row>
    <row r="236" spans="1:17" ht="54">
      <c r="A236" s="260" t="s">
        <v>77</v>
      </c>
      <c r="B236" s="260" t="s">
        <v>67</v>
      </c>
      <c r="C236" s="260" t="s">
        <v>127</v>
      </c>
      <c r="D236" s="260" t="s">
        <v>490</v>
      </c>
      <c r="F236" s="38"/>
      <c r="I236" s="215" t="s">
        <v>186</v>
      </c>
      <c r="J236" s="215" t="s">
        <v>546</v>
      </c>
      <c r="K236" s="210"/>
    </row>
    <row r="237" spans="1:17">
      <c r="A237" s="195">
        <v>1</v>
      </c>
      <c r="B237" s="195">
        <v>2</v>
      </c>
      <c r="C237" s="195">
        <v>3</v>
      </c>
      <c r="D237" s="195">
        <v>4</v>
      </c>
      <c r="E237" s="160"/>
      <c r="F237" s="14"/>
      <c r="G237" s="160"/>
      <c r="H237" s="160"/>
      <c r="I237" s="220"/>
      <c r="J237" s="220"/>
    </row>
    <row r="238" spans="1:17">
      <c r="A238" s="260"/>
      <c r="B238" s="47"/>
      <c r="C238" s="34"/>
      <c r="D238" s="258"/>
      <c r="F238" s="38"/>
      <c r="I238" s="220"/>
      <c r="J238" s="220"/>
    </row>
    <row r="239" spans="1:17" s="160" customFormat="1">
      <c r="A239" s="260"/>
      <c r="B239" s="31"/>
      <c r="C239" s="34"/>
      <c r="D239" s="258"/>
      <c r="E239" s="149"/>
      <c r="F239" s="38"/>
      <c r="G239" s="149"/>
      <c r="H239" s="149"/>
      <c r="I239" s="220"/>
      <c r="J239" s="220"/>
      <c r="K239" s="161"/>
      <c r="O239" s="283"/>
      <c r="P239" s="283"/>
      <c r="Q239" s="283"/>
    </row>
    <row r="240" spans="1:17">
      <c r="A240" s="260"/>
      <c r="B240" s="31"/>
      <c r="C240" s="34"/>
      <c r="D240" s="258"/>
      <c r="F240" s="38"/>
      <c r="I240" s="220"/>
      <c r="J240" s="220"/>
    </row>
    <row r="241" spans="1:17">
      <c r="A241" s="226"/>
      <c r="B241" s="227" t="s">
        <v>73</v>
      </c>
      <c r="C241" s="226" t="s">
        <v>74</v>
      </c>
      <c r="D241" s="228">
        <f>SUM(D238:D240)</f>
        <v>0</v>
      </c>
      <c r="F241" s="38"/>
      <c r="I241" s="217">
        <f>SUM(I238:I240)</f>
        <v>0</v>
      </c>
      <c r="J241" s="217">
        <f>SUM(J238:J240)</f>
        <v>0</v>
      </c>
    </row>
    <row r="242" spans="1:17">
      <c r="A242" s="51"/>
      <c r="B242" s="52"/>
      <c r="C242" s="51"/>
      <c r="D242" s="51"/>
      <c r="E242" s="51"/>
      <c r="F242" s="51"/>
    </row>
    <row r="243" spans="1:17">
      <c r="A243" s="2004" t="s">
        <v>542</v>
      </c>
      <c r="B243" s="2004"/>
      <c r="C243" s="2004"/>
      <c r="D243" s="2004"/>
      <c r="E243" s="2004"/>
      <c r="F243" s="2004"/>
      <c r="G243" s="2004"/>
      <c r="H243" s="2004"/>
      <c r="I243" s="2004"/>
      <c r="J243" s="2004"/>
    </row>
    <row r="244" spans="1:17">
      <c r="A244" s="2012"/>
      <c r="B244" s="2012"/>
      <c r="C244" s="2012"/>
      <c r="D244" s="2012"/>
      <c r="E244" s="2012"/>
      <c r="F244" s="2012"/>
      <c r="I244" s="1986" t="s">
        <v>545</v>
      </c>
      <c r="J244" s="1986"/>
    </row>
    <row r="245" spans="1:17" ht="54">
      <c r="A245" s="260" t="s">
        <v>77</v>
      </c>
      <c r="B245" s="260" t="s">
        <v>67</v>
      </c>
      <c r="C245" s="260" t="s">
        <v>131</v>
      </c>
      <c r="D245" s="260" t="s">
        <v>80</v>
      </c>
      <c r="E245" s="260" t="s">
        <v>132</v>
      </c>
      <c r="F245" s="260" t="s">
        <v>33</v>
      </c>
      <c r="I245" s="215" t="s">
        <v>186</v>
      </c>
      <c r="J245" s="215" t="s">
        <v>546</v>
      </c>
      <c r="K245" s="163"/>
    </row>
    <row r="246" spans="1:17">
      <c r="A246" s="195">
        <v>1</v>
      </c>
      <c r="B246" s="195">
        <v>2</v>
      </c>
      <c r="C246" s="195">
        <v>3</v>
      </c>
      <c r="D246" s="195">
        <v>4</v>
      </c>
      <c r="E246" s="195">
        <v>5</v>
      </c>
      <c r="F246" s="195">
        <v>6</v>
      </c>
      <c r="G246" s="160"/>
      <c r="H246" s="160"/>
      <c r="I246" s="220"/>
      <c r="J246" s="220"/>
    </row>
    <row r="247" spans="1:17">
      <c r="A247" s="260">
        <v>1</v>
      </c>
      <c r="B247" s="31"/>
      <c r="C247" s="260"/>
      <c r="D247" s="260"/>
      <c r="E247" s="258" t="e">
        <f>F247/D247</f>
        <v>#DIV/0!</v>
      </c>
      <c r="F247" s="258"/>
      <c r="I247" s="220"/>
      <c r="J247" s="220"/>
    </row>
    <row r="248" spans="1:17" s="160" customFormat="1">
      <c r="A248" s="260">
        <v>2</v>
      </c>
      <c r="B248" s="31"/>
      <c r="C248" s="35"/>
      <c r="D248" s="35"/>
      <c r="E248" s="258" t="e">
        <f t="shared" ref="E248:E249" si="3">F248/D248</f>
        <v>#DIV/0!</v>
      </c>
      <c r="F248" s="258"/>
      <c r="G248" s="149"/>
      <c r="H248" s="149"/>
      <c r="I248" s="220"/>
      <c r="J248" s="220"/>
      <c r="K248" s="161"/>
      <c r="O248" s="283"/>
      <c r="P248" s="283"/>
      <c r="Q248" s="283"/>
    </row>
    <row r="249" spans="1:17">
      <c r="A249" s="260">
        <v>3</v>
      </c>
      <c r="B249" s="31"/>
      <c r="C249" s="260"/>
      <c r="D249" s="260"/>
      <c r="E249" s="258" t="e">
        <f t="shared" si="3"/>
        <v>#DIV/0!</v>
      </c>
      <c r="F249" s="258"/>
      <c r="I249" s="220"/>
      <c r="J249" s="220"/>
    </row>
    <row r="250" spans="1:17">
      <c r="A250" s="226"/>
      <c r="B250" s="227" t="s">
        <v>73</v>
      </c>
      <c r="C250" s="226" t="s">
        <v>74</v>
      </c>
      <c r="D250" s="226" t="s">
        <v>74</v>
      </c>
      <c r="E250" s="226" t="s">
        <v>74</v>
      </c>
      <c r="F250" s="228">
        <f>F249+F248+F247</f>
        <v>0</v>
      </c>
      <c r="I250" s="217">
        <f>SUM(I247:I249)</f>
        <v>0</v>
      </c>
      <c r="J250" s="217">
        <f>SUM(J247:J249)</f>
        <v>0</v>
      </c>
    </row>
    <row r="251" spans="1:17">
      <c r="A251" s="51"/>
      <c r="B251" s="52"/>
      <c r="C251" s="51"/>
      <c r="D251" s="51"/>
      <c r="E251" s="51"/>
      <c r="F251" s="51"/>
    </row>
    <row r="252" spans="1:17">
      <c r="A252" s="51"/>
      <c r="B252" s="52"/>
      <c r="C252" s="51"/>
      <c r="D252" s="51"/>
      <c r="E252" s="51"/>
      <c r="F252" s="51"/>
    </row>
    <row r="253" spans="1:17">
      <c r="A253" s="2014" t="s">
        <v>612</v>
      </c>
      <c r="B253" s="2014"/>
      <c r="C253" s="2014"/>
      <c r="D253" s="2014"/>
      <c r="E253" s="2014"/>
      <c r="F253" s="2014"/>
      <c r="G253" s="2014"/>
      <c r="H253" s="2014"/>
      <c r="I253" s="2014"/>
      <c r="J253" s="2014"/>
    </row>
    <row r="254" spans="1:17">
      <c r="A254" s="51"/>
      <c r="B254" s="52"/>
      <c r="C254" s="51"/>
      <c r="D254" s="51"/>
      <c r="E254" s="51"/>
      <c r="F254" s="51"/>
    </row>
    <row r="255" spans="1:17">
      <c r="A255" s="2009" t="s">
        <v>515</v>
      </c>
      <c r="B255" s="2009"/>
      <c r="C255" s="2009"/>
      <c r="D255" s="2009"/>
      <c r="E255" s="2009"/>
      <c r="F255" s="2009"/>
      <c r="G255" s="2009"/>
      <c r="H255" s="2009"/>
      <c r="I255" s="2009"/>
      <c r="J255" s="2009"/>
      <c r="K255" s="205"/>
    </row>
    <row r="256" spans="1:17">
      <c r="A256" s="259"/>
      <c r="B256" s="55"/>
      <c r="C256" s="259"/>
      <c r="D256" s="259"/>
      <c r="E256" s="259"/>
      <c r="F256" s="259"/>
      <c r="I256" s="1986" t="s">
        <v>545</v>
      </c>
      <c r="J256" s="1986"/>
    </row>
    <row r="257" spans="1:17" ht="54">
      <c r="A257" s="260" t="s">
        <v>77</v>
      </c>
      <c r="B257" s="260" t="s">
        <v>67</v>
      </c>
      <c r="C257" s="260" t="s">
        <v>118</v>
      </c>
      <c r="D257" s="260" t="s">
        <v>112</v>
      </c>
      <c r="E257" s="260" t="s">
        <v>113</v>
      </c>
      <c r="F257" s="260" t="s">
        <v>532</v>
      </c>
      <c r="I257" s="215" t="s">
        <v>186</v>
      </c>
      <c r="J257" s="215" t="s">
        <v>546</v>
      </c>
      <c r="K257" s="204"/>
    </row>
    <row r="258" spans="1:17">
      <c r="A258" s="195">
        <v>1</v>
      </c>
      <c r="B258" s="195">
        <v>2</v>
      </c>
      <c r="C258" s="195">
        <v>3</v>
      </c>
      <c r="D258" s="195">
        <v>4</v>
      </c>
      <c r="E258" s="195">
        <v>5</v>
      </c>
      <c r="F258" s="195">
        <v>6</v>
      </c>
      <c r="G258" s="160"/>
      <c r="H258" s="160"/>
      <c r="I258" s="220"/>
      <c r="J258" s="220"/>
    </row>
    <row r="259" spans="1:17">
      <c r="A259" s="260">
        <v>1</v>
      </c>
      <c r="B259" s="31" t="s">
        <v>114</v>
      </c>
      <c r="C259" s="260"/>
      <c r="D259" s="260"/>
      <c r="E259" s="258" t="e">
        <f>F259/D259/C259</f>
        <v>#DIV/0!</v>
      </c>
      <c r="F259" s="258"/>
      <c r="I259" s="220"/>
      <c r="J259" s="220"/>
    </row>
    <row r="260" spans="1:17" s="160" customFormat="1" ht="68.400000000000006">
      <c r="A260" s="260">
        <v>2</v>
      </c>
      <c r="B260" s="31" t="s">
        <v>115</v>
      </c>
      <c r="C260" s="260"/>
      <c r="D260" s="260"/>
      <c r="E260" s="258" t="e">
        <f t="shared" ref="E260:E264" si="4">F260/D260/C260</f>
        <v>#DIV/0!</v>
      </c>
      <c r="F260" s="258"/>
      <c r="G260" s="149"/>
      <c r="H260" s="149"/>
      <c r="I260" s="220"/>
      <c r="J260" s="220"/>
      <c r="K260" s="161"/>
      <c r="O260" s="283"/>
      <c r="P260" s="283"/>
      <c r="Q260" s="283"/>
    </row>
    <row r="261" spans="1:17" ht="45.6">
      <c r="A261" s="260">
        <v>3</v>
      </c>
      <c r="B261" s="31" t="s">
        <v>116</v>
      </c>
      <c r="C261" s="260"/>
      <c r="D261" s="260"/>
      <c r="E261" s="258" t="e">
        <f t="shared" si="4"/>
        <v>#DIV/0!</v>
      </c>
      <c r="F261" s="258"/>
      <c r="I261" s="220"/>
      <c r="J261" s="220"/>
    </row>
    <row r="262" spans="1:17">
      <c r="A262" s="260">
        <v>4</v>
      </c>
      <c r="B262" s="31" t="s">
        <v>117</v>
      </c>
      <c r="C262" s="260"/>
      <c r="D262" s="260"/>
      <c r="E262" s="258" t="e">
        <f t="shared" si="4"/>
        <v>#DIV/0!</v>
      </c>
      <c r="F262" s="258"/>
      <c r="I262" s="222"/>
      <c r="J262" s="222"/>
    </row>
    <row r="263" spans="1:17" ht="91.2">
      <c r="A263" s="260">
        <v>5</v>
      </c>
      <c r="B263" s="31" t="s">
        <v>143</v>
      </c>
      <c r="C263" s="260"/>
      <c r="D263" s="260"/>
      <c r="E263" s="258" t="e">
        <f t="shared" si="4"/>
        <v>#DIV/0!</v>
      </c>
      <c r="F263" s="258"/>
      <c r="I263" s="220"/>
      <c r="J263" s="220"/>
    </row>
    <row r="264" spans="1:17">
      <c r="A264" s="260">
        <v>6</v>
      </c>
      <c r="B264" s="31" t="s">
        <v>144</v>
      </c>
      <c r="C264" s="260"/>
      <c r="D264" s="260"/>
      <c r="E264" s="258" t="e">
        <f t="shared" si="4"/>
        <v>#DIV/0!</v>
      </c>
      <c r="F264" s="258"/>
      <c r="I264" s="220"/>
      <c r="J264" s="220"/>
    </row>
    <row r="265" spans="1:17">
      <c r="A265" s="226"/>
      <c r="B265" s="227" t="s">
        <v>73</v>
      </c>
      <c r="C265" s="226" t="s">
        <v>74</v>
      </c>
      <c r="D265" s="226" t="s">
        <v>74</v>
      </c>
      <c r="E265" s="226" t="s">
        <v>74</v>
      </c>
      <c r="F265" s="228">
        <f>F264+F263+F262+F261+F260+F259</f>
        <v>0</v>
      </c>
      <c r="I265" s="217">
        <f>SUM(I259:I264)</f>
        <v>0</v>
      </c>
      <c r="J265" s="217">
        <f>SUM(J259:J264)</f>
        <v>0</v>
      </c>
    </row>
    <row r="266" spans="1:17">
      <c r="A266" s="38"/>
      <c r="B266" s="32"/>
      <c r="C266" s="38"/>
      <c r="D266" s="38"/>
      <c r="E266" s="38"/>
      <c r="F266" s="38"/>
    </row>
    <row r="267" spans="1:17">
      <c r="A267" s="2009" t="s">
        <v>516</v>
      </c>
      <c r="B267" s="2009"/>
      <c r="C267" s="2009"/>
      <c r="D267" s="2009"/>
      <c r="E267" s="2009"/>
      <c r="F267" s="2009"/>
      <c r="G267" s="2009"/>
      <c r="H267" s="2009"/>
      <c r="I267" s="2009"/>
      <c r="J267" s="2009"/>
    </row>
    <row r="268" spans="1:17">
      <c r="A268" s="256"/>
      <c r="B268" s="45"/>
      <c r="C268" s="256"/>
      <c r="D268" s="256"/>
      <c r="E268" s="256"/>
      <c r="F268" s="38"/>
      <c r="I268" s="1986" t="s">
        <v>545</v>
      </c>
      <c r="J268" s="1986"/>
    </row>
    <row r="269" spans="1:17" ht="54">
      <c r="A269" s="260" t="s">
        <v>77</v>
      </c>
      <c r="B269" s="260" t="s">
        <v>67</v>
      </c>
      <c r="C269" s="260" t="s">
        <v>119</v>
      </c>
      <c r="D269" s="260" t="s">
        <v>518</v>
      </c>
      <c r="E269" s="262" t="s">
        <v>166</v>
      </c>
      <c r="F269" s="260" t="s">
        <v>517</v>
      </c>
      <c r="I269" s="215" t="s">
        <v>186</v>
      </c>
      <c r="J269" s="215" t="s">
        <v>546</v>
      </c>
      <c r="K269" s="204"/>
    </row>
    <row r="270" spans="1:17">
      <c r="A270" s="195">
        <v>1</v>
      </c>
      <c r="B270" s="195">
        <v>2</v>
      </c>
      <c r="C270" s="195">
        <v>3</v>
      </c>
      <c r="D270" s="195">
        <v>4</v>
      </c>
      <c r="E270" s="14">
        <v>5</v>
      </c>
      <c r="F270" s="195">
        <v>6</v>
      </c>
      <c r="G270" s="160"/>
      <c r="H270" s="160"/>
      <c r="I270" s="214"/>
      <c r="J270" s="214"/>
    </row>
    <row r="271" spans="1:17" ht="45.6">
      <c r="A271" s="260">
        <v>1</v>
      </c>
      <c r="B271" s="31" t="s">
        <v>140</v>
      </c>
      <c r="C271" s="260"/>
      <c r="D271" s="258" t="e">
        <f>F271/C271</f>
        <v>#DIV/0!</v>
      </c>
      <c r="E271" s="262" t="s">
        <v>43</v>
      </c>
      <c r="F271" s="258"/>
      <c r="I271" s="220"/>
      <c r="J271" s="220"/>
    </row>
    <row r="272" spans="1:17" s="160" customFormat="1" ht="45.6">
      <c r="A272" s="260">
        <v>2</v>
      </c>
      <c r="B272" s="31" t="s">
        <v>629</v>
      </c>
      <c r="C272" s="260" t="s">
        <v>43</v>
      </c>
      <c r="D272" s="258"/>
      <c r="E272" s="262" t="e">
        <f>F272/D272</f>
        <v>#DIV/0!</v>
      </c>
      <c r="F272" s="258"/>
      <c r="G272" s="149"/>
      <c r="H272" s="149"/>
      <c r="I272" s="220"/>
      <c r="J272" s="220"/>
      <c r="K272" s="161"/>
      <c r="O272" s="283"/>
      <c r="P272" s="283"/>
      <c r="Q272" s="283"/>
    </row>
    <row r="273" spans="1:17">
      <c r="A273" s="226"/>
      <c r="B273" s="227" t="s">
        <v>73</v>
      </c>
      <c r="C273" s="226" t="s">
        <v>43</v>
      </c>
      <c r="D273" s="226" t="s">
        <v>43</v>
      </c>
      <c r="E273" s="226" t="s">
        <v>43</v>
      </c>
      <c r="F273" s="228">
        <f>F271+F272</f>
        <v>0</v>
      </c>
      <c r="I273" s="213">
        <f>SUM(I271:I272)</f>
        <v>0</v>
      </c>
      <c r="J273" s="213">
        <f>SUM(J271:J272)</f>
        <v>0</v>
      </c>
    </row>
    <row r="274" spans="1:17">
      <c r="A274" s="38"/>
      <c r="B274" s="32"/>
      <c r="C274" s="38"/>
      <c r="D274" s="38"/>
      <c r="E274" s="38"/>
      <c r="F274" s="38"/>
    </row>
    <row r="275" spans="1:17">
      <c r="A275" s="2004" t="s">
        <v>519</v>
      </c>
      <c r="B275" s="2004"/>
      <c r="C275" s="2004"/>
      <c r="D275" s="2004"/>
      <c r="E275" s="2004"/>
      <c r="F275" s="2004"/>
      <c r="G275" s="2004"/>
      <c r="H275" s="2004"/>
      <c r="I275" s="2004"/>
      <c r="J275" s="2004"/>
    </row>
    <row r="276" spans="1:17">
      <c r="A276" s="265"/>
      <c r="B276" s="265"/>
      <c r="C276" s="265"/>
      <c r="D276" s="265"/>
      <c r="E276" s="265"/>
      <c r="F276" s="265"/>
      <c r="G276" s="265"/>
      <c r="H276" s="265"/>
      <c r="I276" s="1986" t="s">
        <v>545</v>
      </c>
      <c r="J276" s="1986"/>
    </row>
    <row r="277" spans="1:17" s="38" customFormat="1" ht="54">
      <c r="A277" s="260" t="s">
        <v>77</v>
      </c>
      <c r="B277" s="260" t="s">
        <v>0</v>
      </c>
      <c r="C277" s="260" t="s">
        <v>122</v>
      </c>
      <c r="D277" s="260" t="s">
        <v>120</v>
      </c>
      <c r="E277" s="260" t="s">
        <v>123</v>
      </c>
      <c r="F277" s="260" t="s">
        <v>33</v>
      </c>
      <c r="I277" s="215" t="s">
        <v>186</v>
      </c>
      <c r="J277" s="215" t="s">
        <v>546</v>
      </c>
      <c r="K277" s="163"/>
      <c r="O277" s="41"/>
      <c r="P277" s="41"/>
      <c r="Q277" s="41"/>
    </row>
    <row r="278" spans="1:17" s="38" customFormat="1">
      <c r="A278" s="195">
        <v>1</v>
      </c>
      <c r="B278" s="195">
        <v>2</v>
      </c>
      <c r="C278" s="195">
        <v>4</v>
      </c>
      <c r="D278" s="195">
        <v>5</v>
      </c>
      <c r="E278" s="195">
        <v>6</v>
      </c>
      <c r="F278" s="195">
        <v>7</v>
      </c>
      <c r="G278" s="14"/>
      <c r="H278" s="14"/>
      <c r="I278" s="217"/>
      <c r="J278" s="217"/>
      <c r="K278" s="40"/>
      <c r="O278" s="41"/>
      <c r="P278" s="41"/>
      <c r="Q278" s="41"/>
    </row>
    <row r="279" spans="1:17" s="38" customFormat="1">
      <c r="A279" s="260">
        <v>1</v>
      </c>
      <c r="B279" s="31" t="s">
        <v>145</v>
      </c>
      <c r="C279" s="258" t="e">
        <f>F279/D279</f>
        <v>#DIV/0!</v>
      </c>
      <c r="D279" s="258"/>
      <c r="E279" s="258"/>
      <c r="F279" s="258"/>
      <c r="I279" s="220"/>
      <c r="J279" s="220"/>
      <c r="K279" s="40"/>
      <c r="O279" s="41"/>
      <c r="P279" s="41"/>
      <c r="Q279" s="41"/>
    </row>
    <row r="280" spans="1:17" s="14" customFormat="1">
      <c r="A280" s="260">
        <v>2</v>
      </c>
      <c r="B280" s="31" t="s">
        <v>121</v>
      </c>
      <c r="C280" s="258" t="e">
        <f t="shared" ref="C280:C283" si="5">F280/D280</f>
        <v>#DIV/0!</v>
      </c>
      <c r="D280" s="258"/>
      <c r="E280" s="258"/>
      <c r="F280" s="258"/>
      <c r="G280" s="38"/>
      <c r="H280" s="38"/>
      <c r="I280" s="220"/>
      <c r="J280" s="220"/>
      <c r="K280" s="186"/>
      <c r="O280" s="286"/>
      <c r="P280" s="286"/>
      <c r="Q280" s="286"/>
    </row>
    <row r="281" spans="1:17" s="38" customFormat="1">
      <c r="A281" s="260">
        <v>3</v>
      </c>
      <c r="B281" s="31" t="s">
        <v>146</v>
      </c>
      <c r="C281" s="258" t="e">
        <f t="shared" si="5"/>
        <v>#DIV/0!</v>
      </c>
      <c r="D281" s="258"/>
      <c r="E281" s="258"/>
      <c r="F281" s="258"/>
      <c r="I281" s="220"/>
      <c r="J281" s="220"/>
      <c r="K281" s="40"/>
      <c r="O281" s="41"/>
      <c r="P281" s="41"/>
      <c r="Q281" s="41"/>
    </row>
    <row r="282" spans="1:17" s="38" customFormat="1">
      <c r="A282" s="260">
        <v>4</v>
      </c>
      <c r="B282" s="31" t="s">
        <v>147</v>
      </c>
      <c r="C282" s="258" t="e">
        <f t="shared" si="5"/>
        <v>#DIV/0!</v>
      </c>
      <c r="D282" s="258"/>
      <c r="E282" s="258"/>
      <c r="F282" s="258"/>
      <c r="I282" s="220"/>
      <c r="J282" s="220"/>
      <c r="K282" s="40"/>
      <c r="O282" s="41"/>
      <c r="P282" s="41"/>
      <c r="Q282" s="41"/>
    </row>
    <row r="283" spans="1:17" s="38" customFormat="1">
      <c r="A283" s="260">
        <v>5</v>
      </c>
      <c r="B283" s="31" t="s">
        <v>623</v>
      </c>
      <c r="C283" s="258" t="e">
        <f t="shared" si="5"/>
        <v>#DIV/0!</v>
      </c>
      <c r="D283" s="258"/>
      <c r="E283" s="258"/>
      <c r="F283" s="258"/>
      <c r="I283" s="220"/>
      <c r="J283" s="220"/>
      <c r="K283" s="40"/>
      <c r="O283" s="41"/>
      <c r="P283" s="41"/>
      <c r="Q283" s="41"/>
    </row>
    <row r="284" spans="1:17" s="38" customFormat="1">
      <c r="A284" s="226"/>
      <c r="B284" s="227" t="s">
        <v>73</v>
      </c>
      <c r="C284" s="226" t="s">
        <v>74</v>
      </c>
      <c r="D284" s="226" t="s">
        <v>74</v>
      </c>
      <c r="E284" s="226" t="s">
        <v>74</v>
      </c>
      <c r="F284" s="228">
        <f>SUM(F279:F283)</f>
        <v>0</v>
      </c>
      <c r="I284" s="217">
        <f>SUM(I279:I283)</f>
        <v>0</v>
      </c>
      <c r="J284" s="217">
        <f>SUM(J279:J283)</f>
        <v>0</v>
      </c>
      <c r="K284" s="40"/>
      <c r="O284" s="41"/>
      <c r="P284" s="41"/>
      <c r="Q284" s="41"/>
    </row>
    <row r="285" spans="1:17" s="38" customFormat="1">
      <c r="B285" s="32"/>
      <c r="G285" s="149"/>
      <c r="H285" s="149"/>
      <c r="I285" s="149"/>
      <c r="J285" s="149"/>
      <c r="K285" s="40"/>
      <c r="O285" s="41"/>
      <c r="P285" s="41"/>
      <c r="Q285" s="41"/>
    </row>
    <row r="286" spans="1:17" s="38" customFormat="1">
      <c r="A286" s="2017" t="s">
        <v>513</v>
      </c>
      <c r="B286" s="2017"/>
      <c r="C286" s="2017"/>
      <c r="D286" s="2017"/>
      <c r="E286" s="2017"/>
      <c r="F286" s="2017"/>
      <c r="G286" s="2017"/>
      <c r="H286" s="2017"/>
      <c r="I286" s="2017"/>
      <c r="J286" s="2017"/>
      <c r="K286" s="40"/>
      <c r="O286" s="41"/>
      <c r="P286" s="41"/>
      <c r="Q286" s="41"/>
    </row>
    <row r="287" spans="1:17">
      <c r="A287" s="53"/>
      <c r="B287" s="32"/>
      <c r="C287" s="38"/>
      <c r="D287" s="38"/>
      <c r="E287" s="38"/>
      <c r="F287" s="38"/>
      <c r="I287" s="1986" t="s">
        <v>545</v>
      </c>
      <c r="J287" s="1986"/>
    </row>
    <row r="288" spans="1:17" ht="54">
      <c r="A288" s="260" t="s">
        <v>77</v>
      </c>
      <c r="B288" s="260" t="s">
        <v>67</v>
      </c>
      <c r="C288" s="260" t="s">
        <v>124</v>
      </c>
      <c r="D288" s="260" t="s">
        <v>125</v>
      </c>
      <c r="E288" s="260" t="s">
        <v>520</v>
      </c>
      <c r="I288" s="215" t="s">
        <v>186</v>
      </c>
      <c r="J288" s="215" t="s">
        <v>546</v>
      </c>
      <c r="K288" s="209"/>
    </row>
    <row r="289" spans="1:17">
      <c r="A289" s="195">
        <v>1</v>
      </c>
      <c r="B289" s="195">
        <v>2</v>
      </c>
      <c r="C289" s="195">
        <v>3</v>
      </c>
      <c r="D289" s="195">
        <v>4</v>
      </c>
      <c r="E289" s="195">
        <v>5</v>
      </c>
      <c r="F289" s="160"/>
      <c r="G289" s="160"/>
      <c r="H289" s="160"/>
      <c r="I289" s="217"/>
      <c r="J289" s="217"/>
    </row>
    <row r="290" spans="1:17">
      <c r="A290" s="260">
        <v>1</v>
      </c>
      <c r="B290" s="31"/>
      <c r="C290" s="260"/>
      <c r="D290" s="34"/>
      <c r="E290" s="258"/>
      <c r="I290" s="220"/>
      <c r="J290" s="220"/>
    </row>
    <row r="291" spans="1:17" s="160" customFormat="1">
      <c r="A291" s="260">
        <v>2</v>
      </c>
      <c r="B291" s="31"/>
      <c r="C291" s="260"/>
      <c r="D291" s="34"/>
      <c r="E291" s="258"/>
      <c r="F291" s="149"/>
      <c r="G291" s="149"/>
      <c r="H291" s="149"/>
      <c r="I291" s="220"/>
      <c r="J291" s="220"/>
      <c r="K291" s="161"/>
      <c r="O291" s="283"/>
      <c r="P291" s="283"/>
      <c r="Q291" s="283"/>
    </row>
    <row r="292" spans="1:17">
      <c r="A292" s="260">
        <v>3</v>
      </c>
      <c r="B292" s="31"/>
      <c r="C292" s="260"/>
      <c r="D292" s="34"/>
      <c r="E292" s="258"/>
      <c r="I292" s="220"/>
      <c r="J292" s="220"/>
      <c r="P292" s="188"/>
      <c r="Q292" s="290"/>
    </row>
    <row r="293" spans="1:17">
      <c r="A293" s="260">
        <v>4</v>
      </c>
      <c r="B293" s="31"/>
      <c r="C293" s="260"/>
      <c r="D293" s="34"/>
      <c r="E293" s="258"/>
      <c r="I293" s="220"/>
      <c r="J293" s="220"/>
      <c r="P293" s="188"/>
      <c r="Q293" s="290"/>
    </row>
    <row r="294" spans="1:17">
      <c r="A294" s="226"/>
      <c r="B294" s="227" t="s">
        <v>73</v>
      </c>
      <c r="C294" s="226" t="s">
        <v>74</v>
      </c>
      <c r="D294" s="226" t="s">
        <v>74</v>
      </c>
      <c r="E294" s="228">
        <f>SUM(E290:E293)</f>
        <v>0</v>
      </c>
      <c r="I294" s="217">
        <f>SUM(I290:I293)</f>
        <v>0</v>
      </c>
      <c r="J294" s="217">
        <f>SUM(J290:J293)</f>
        <v>0</v>
      </c>
      <c r="P294" s="188"/>
      <c r="Q294" s="290"/>
    </row>
    <row r="295" spans="1:17">
      <c r="A295" s="38"/>
      <c r="B295" s="32"/>
      <c r="C295" s="38"/>
      <c r="D295" s="38"/>
      <c r="E295" s="38"/>
      <c r="F295" s="38"/>
      <c r="P295" s="188"/>
      <c r="Q295" s="290"/>
    </row>
    <row r="296" spans="1:17">
      <c r="A296" s="2016" t="s">
        <v>491</v>
      </c>
      <c r="B296" s="2016"/>
      <c r="C296" s="2016"/>
      <c r="D296" s="2016"/>
      <c r="E296" s="2016"/>
      <c r="F296" s="2016"/>
      <c r="G296" s="2016"/>
      <c r="H296" s="2016"/>
      <c r="I296" s="2016"/>
      <c r="J296" s="2016"/>
      <c r="P296" s="188"/>
    </row>
    <row r="297" spans="1:17">
      <c r="A297" s="51"/>
      <c r="B297" s="32"/>
      <c r="C297" s="38"/>
      <c r="D297" s="38"/>
      <c r="E297" s="38"/>
      <c r="F297" s="38"/>
      <c r="P297" s="188"/>
    </row>
    <row r="298" spans="1:17">
      <c r="A298" s="51"/>
      <c r="B298" s="32"/>
      <c r="C298" s="38"/>
      <c r="D298" s="38"/>
      <c r="E298" s="38"/>
      <c r="F298" s="38"/>
      <c r="I298" s="1986" t="s">
        <v>545</v>
      </c>
      <c r="J298" s="1986"/>
      <c r="K298" s="210"/>
    </row>
    <row r="299" spans="1:17" ht="54">
      <c r="A299" s="260" t="s">
        <v>77</v>
      </c>
      <c r="B299" s="260" t="s">
        <v>67</v>
      </c>
      <c r="C299" s="260" t="s">
        <v>127</v>
      </c>
      <c r="D299" s="260" t="s">
        <v>490</v>
      </c>
      <c r="F299" s="38"/>
      <c r="I299" s="215" t="s">
        <v>186</v>
      </c>
      <c r="J299" s="215" t="s">
        <v>546</v>
      </c>
      <c r="P299" s="188"/>
    </row>
    <row r="300" spans="1:17">
      <c r="A300" s="195">
        <v>1</v>
      </c>
      <c r="B300" s="195">
        <v>2</v>
      </c>
      <c r="C300" s="195">
        <v>3</v>
      </c>
      <c r="D300" s="195">
        <v>4</v>
      </c>
      <c r="E300" s="160"/>
      <c r="F300" s="14"/>
      <c r="G300" s="160"/>
      <c r="H300" s="160"/>
      <c r="I300" s="217"/>
      <c r="J300" s="217"/>
      <c r="P300" s="188"/>
    </row>
    <row r="301" spans="1:17">
      <c r="A301" s="260"/>
      <c r="B301" s="36"/>
      <c r="C301" s="34"/>
      <c r="D301" s="258"/>
      <c r="F301" s="38"/>
      <c r="I301" s="220"/>
      <c r="J301" s="220"/>
      <c r="P301" s="188"/>
    </row>
    <row r="302" spans="1:17" s="160" customFormat="1">
      <c r="A302" s="260"/>
      <c r="B302" s="36"/>
      <c r="C302" s="34"/>
      <c r="D302" s="258"/>
      <c r="E302" s="149"/>
      <c r="F302" s="57"/>
      <c r="G302" s="149"/>
      <c r="H302" s="149"/>
      <c r="I302" s="220"/>
      <c r="J302" s="220"/>
      <c r="K302" s="161"/>
      <c r="O302" s="283"/>
      <c r="P302" s="281"/>
      <c r="Q302" s="283"/>
    </row>
    <row r="303" spans="1:17">
      <c r="A303" s="260"/>
      <c r="B303" s="36"/>
      <c r="C303" s="34"/>
      <c r="D303" s="258"/>
      <c r="F303" s="38"/>
      <c r="I303" s="220"/>
      <c r="J303" s="220"/>
      <c r="P303" s="188"/>
      <c r="Q303" s="290"/>
    </row>
    <row r="304" spans="1:17">
      <c r="A304" s="260"/>
      <c r="B304" s="36"/>
      <c r="C304" s="34"/>
      <c r="D304" s="258"/>
      <c r="F304" s="38"/>
      <c r="I304" s="220"/>
      <c r="J304" s="220"/>
      <c r="P304" s="188"/>
      <c r="Q304" s="290"/>
    </row>
    <row r="305" spans="1:17">
      <c r="A305" s="226"/>
      <c r="B305" s="227" t="s">
        <v>73</v>
      </c>
      <c r="C305" s="226" t="s">
        <v>74</v>
      </c>
      <c r="D305" s="228">
        <f>SUM(D301:D304)</f>
        <v>0</v>
      </c>
      <c r="F305" s="38"/>
      <c r="I305" s="217">
        <f>SUM(I301:I304)</f>
        <v>0</v>
      </c>
      <c r="J305" s="217">
        <f>SUM(J301:J304)</f>
        <v>0</v>
      </c>
      <c r="P305" s="188"/>
      <c r="Q305" s="290"/>
    </row>
    <row r="306" spans="1:17">
      <c r="A306" s="56"/>
      <c r="B306" s="32"/>
      <c r="C306" s="38"/>
      <c r="D306" s="38"/>
      <c r="E306" s="38"/>
      <c r="F306" s="38"/>
      <c r="P306" s="188"/>
      <c r="Q306" s="290"/>
    </row>
    <row r="307" spans="1:17">
      <c r="A307" s="2018" t="s">
        <v>521</v>
      </c>
      <c r="B307" s="2018"/>
      <c r="C307" s="2018"/>
      <c r="D307" s="2018"/>
      <c r="E307" s="2018"/>
      <c r="F307" s="2018"/>
      <c r="G307" s="2018"/>
      <c r="H307" s="2018"/>
      <c r="I307" s="2018"/>
      <c r="J307" s="2018"/>
      <c r="P307" s="188"/>
    </row>
    <row r="308" spans="1:17">
      <c r="A308" s="51"/>
      <c r="B308" s="32"/>
      <c r="C308" s="38"/>
      <c r="D308" s="38"/>
      <c r="E308" s="38"/>
      <c r="F308" s="38"/>
      <c r="P308" s="188"/>
    </row>
    <row r="309" spans="1:17">
      <c r="A309" s="51"/>
      <c r="B309" s="32"/>
      <c r="C309" s="38"/>
      <c r="D309" s="38"/>
      <c r="E309" s="38"/>
      <c r="F309" s="38"/>
      <c r="I309" s="1986" t="s">
        <v>545</v>
      </c>
      <c r="J309" s="1986"/>
      <c r="K309" s="211"/>
      <c r="P309" s="188"/>
    </row>
    <row r="310" spans="1:17" ht="54">
      <c r="A310" s="260" t="s">
        <v>77</v>
      </c>
      <c r="B310" s="260" t="s">
        <v>67</v>
      </c>
      <c r="C310" s="260" t="s">
        <v>127</v>
      </c>
      <c r="D310" s="260" t="s">
        <v>490</v>
      </c>
      <c r="F310" s="38"/>
      <c r="I310" s="215" t="s">
        <v>186</v>
      </c>
      <c r="J310" s="215" t="s">
        <v>546</v>
      </c>
      <c r="P310" s="188"/>
    </row>
    <row r="311" spans="1:17">
      <c r="A311" s="195">
        <v>1</v>
      </c>
      <c r="B311" s="195">
        <v>2</v>
      </c>
      <c r="C311" s="195">
        <v>3</v>
      </c>
      <c r="D311" s="195">
        <v>4</v>
      </c>
      <c r="E311" s="160"/>
      <c r="F311" s="14"/>
      <c r="G311" s="160"/>
      <c r="H311" s="160"/>
      <c r="I311" s="217"/>
      <c r="J311" s="217"/>
      <c r="P311" s="188"/>
    </row>
    <row r="312" spans="1:17">
      <c r="A312" s="260">
        <v>1</v>
      </c>
      <c r="B312" s="36"/>
      <c r="C312" s="34"/>
      <c r="D312" s="258"/>
      <c r="F312" s="38"/>
      <c r="G312" s="157"/>
      <c r="I312" s="220"/>
      <c r="J312" s="220"/>
      <c r="P312" s="188"/>
    </row>
    <row r="313" spans="1:17" s="160" customFormat="1">
      <c r="A313" s="260">
        <v>2</v>
      </c>
      <c r="B313" s="36"/>
      <c r="C313" s="34"/>
      <c r="D313" s="258"/>
      <c r="E313" s="149"/>
      <c r="F313" s="38"/>
      <c r="G313" s="149"/>
      <c r="H313" s="149"/>
      <c r="I313" s="220"/>
      <c r="J313" s="220"/>
      <c r="K313" s="161"/>
      <c r="O313" s="283"/>
      <c r="P313" s="281"/>
      <c r="Q313" s="283"/>
    </row>
    <row r="314" spans="1:17">
      <c r="A314" s="260"/>
      <c r="B314" s="36"/>
      <c r="C314" s="34"/>
      <c r="D314" s="258"/>
      <c r="F314" s="38"/>
      <c r="I314" s="220"/>
      <c r="J314" s="220"/>
      <c r="P314" s="188"/>
      <c r="Q314" s="290"/>
    </row>
    <row r="315" spans="1:17">
      <c r="A315" s="260"/>
      <c r="B315" s="36"/>
      <c r="C315" s="34"/>
      <c r="D315" s="258"/>
      <c r="F315" s="38"/>
      <c r="I315" s="220"/>
      <c r="J315" s="220"/>
      <c r="P315" s="188"/>
      <c r="Q315" s="290"/>
    </row>
    <row r="316" spans="1:17">
      <c r="A316" s="226"/>
      <c r="B316" s="227" t="s">
        <v>73</v>
      </c>
      <c r="C316" s="226" t="s">
        <v>74</v>
      </c>
      <c r="D316" s="228">
        <f>SUM(D312:D315)</f>
        <v>0</v>
      </c>
      <c r="F316" s="38"/>
      <c r="I316" s="217">
        <f>SUM(I312:I315)</f>
        <v>0</v>
      </c>
      <c r="J316" s="217">
        <f>SUM(J312:J315)</f>
        <v>0</v>
      </c>
      <c r="P316" s="188"/>
      <c r="Q316" s="290"/>
    </row>
    <row r="317" spans="1:17">
      <c r="A317" s="56"/>
      <c r="B317" s="32"/>
      <c r="C317" s="38"/>
      <c r="D317" s="38"/>
      <c r="E317" s="38"/>
      <c r="F317" s="38"/>
      <c r="P317" s="188"/>
      <c r="Q317" s="290"/>
    </row>
    <row r="318" spans="1:17">
      <c r="A318" s="2004" t="s">
        <v>523</v>
      </c>
      <c r="B318" s="2004"/>
      <c r="C318" s="2004"/>
      <c r="D318" s="2004"/>
      <c r="E318" s="2004"/>
      <c r="F318" s="2004"/>
      <c r="G318" s="2004"/>
      <c r="H318" s="2004"/>
      <c r="I318" s="2004"/>
      <c r="J318" s="2004"/>
      <c r="P318" s="188"/>
    </row>
    <row r="319" spans="1:17">
      <c r="A319" s="2012"/>
      <c r="B319" s="2012"/>
      <c r="C319" s="2012"/>
      <c r="D319" s="2012"/>
      <c r="E319" s="2012"/>
      <c r="F319" s="38"/>
      <c r="I319" s="1986" t="s">
        <v>545</v>
      </c>
      <c r="J319" s="1986"/>
      <c r="P319" s="188"/>
    </row>
    <row r="320" spans="1:17" ht="54">
      <c r="A320" s="260" t="s">
        <v>68</v>
      </c>
      <c r="B320" s="260" t="s">
        <v>67</v>
      </c>
      <c r="C320" s="260" t="s">
        <v>80</v>
      </c>
      <c r="D320" s="260" t="s">
        <v>128</v>
      </c>
      <c r="E320" s="260" t="s">
        <v>33</v>
      </c>
      <c r="I320" s="215" t="s">
        <v>186</v>
      </c>
      <c r="J320" s="215" t="s">
        <v>546</v>
      </c>
      <c r="P320" s="188"/>
    </row>
    <row r="321" spans="1:17">
      <c r="A321" s="195">
        <v>1</v>
      </c>
      <c r="B321" s="195">
        <v>2</v>
      </c>
      <c r="C321" s="195">
        <v>3</v>
      </c>
      <c r="D321" s="195">
        <v>4</v>
      </c>
      <c r="E321" s="195">
        <v>5</v>
      </c>
      <c r="F321" s="160"/>
      <c r="G321" s="160"/>
      <c r="H321" s="160"/>
      <c r="I321" s="217"/>
      <c r="J321" s="217"/>
      <c r="P321" s="188"/>
    </row>
    <row r="322" spans="1:17">
      <c r="A322" s="260"/>
      <c r="B322" s="31"/>
      <c r="C322" s="260"/>
      <c r="D322" s="258"/>
      <c r="E322" s="258"/>
      <c r="I322" s="220"/>
      <c r="J322" s="220"/>
      <c r="P322" s="188"/>
    </row>
    <row r="323" spans="1:17" s="160" customFormat="1">
      <c r="A323" s="260"/>
      <c r="B323" s="31"/>
      <c r="C323" s="260"/>
      <c r="D323" s="258"/>
      <c r="E323" s="258"/>
      <c r="F323" s="149"/>
      <c r="G323" s="149"/>
      <c r="H323" s="149"/>
      <c r="I323" s="220"/>
      <c r="J323" s="220"/>
      <c r="K323" s="161"/>
      <c r="O323" s="283"/>
      <c r="P323" s="281"/>
      <c r="Q323" s="283"/>
    </row>
    <row r="324" spans="1:17">
      <c r="A324" s="260"/>
      <c r="B324" s="31"/>
      <c r="C324" s="260"/>
      <c r="D324" s="258"/>
      <c r="E324" s="258"/>
      <c r="I324" s="220"/>
      <c r="J324" s="220"/>
      <c r="P324" s="188"/>
      <c r="Q324" s="290"/>
    </row>
    <row r="325" spans="1:17">
      <c r="A325" s="260"/>
      <c r="B325" s="31"/>
      <c r="C325" s="260"/>
      <c r="D325" s="258"/>
      <c r="E325" s="258"/>
      <c r="I325" s="220"/>
      <c r="J325" s="220"/>
      <c r="P325" s="188"/>
      <c r="Q325" s="290"/>
    </row>
    <row r="326" spans="1:17">
      <c r="A326" s="226"/>
      <c r="B326" s="227" t="s">
        <v>73</v>
      </c>
      <c r="C326" s="226"/>
      <c r="D326" s="226" t="s">
        <v>74</v>
      </c>
      <c r="E326" s="228">
        <f>E325+E322+E323+E324</f>
        <v>0</v>
      </c>
      <c r="I326" s="217">
        <f>SUM(I322:I325)</f>
        <v>0</v>
      </c>
      <c r="J326" s="217">
        <f>SUM(J322:J325)</f>
        <v>0</v>
      </c>
      <c r="P326" s="188"/>
      <c r="Q326" s="290"/>
    </row>
    <row r="327" spans="1:17">
      <c r="A327" s="38"/>
      <c r="B327" s="32"/>
      <c r="C327" s="38"/>
      <c r="D327" s="38"/>
      <c r="E327" s="38"/>
      <c r="F327" s="38"/>
      <c r="P327" s="188"/>
      <c r="Q327" s="290"/>
    </row>
    <row r="328" spans="1:17">
      <c r="A328" s="2004" t="s">
        <v>524</v>
      </c>
      <c r="B328" s="2004"/>
      <c r="C328" s="2004"/>
      <c r="D328" s="2004"/>
      <c r="E328" s="2004"/>
      <c r="F328" s="2004"/>
      <c r="G328" s="2004"/>
      <c r="H328" s="2004"/>
      <c r="I328" s="2004"/>
      <c r="J328" s="2004"/>
      <c r="P328" s="188"/>
    </row>
    <row r="329" spans="1:17">
      <c r="A329" s="2012"/>
      <c r="B329" s="2012"/>
      <c r="C329" s="2012"/>
      <c r="D329" s="2012"/>
      <c r="E329" s="2012"/>
      <c r="F329" s="2012"/>
      <c r="I329" s="1986" t="s">
        <v>545</v>
      </c>
      <c r="J329" s="1986"/>
      <c r="P329" s="188"/>
    </row>
    <row r="330" spans="1:17" ht="54">
      <c r="A330" s="260" t="s">
        <v>77</v>
      </c>
      <c r="B330" s="260" t="s">
        <v>67</v>
      </c>
      <c r="C330" s="260" t="s">
        <v>131</v>
      </c>
      <c r="D330" s="260" t="s">
        <v>80</v>
      </c>
      <c r="E330" s="260" t="s">
        <v>132</v>
      </c>
      <c r="F330" s="260" t="s">
        <v>33</v>
      </c>
      <c r="I330" s="215" t="s">
        <v>186</v>
      </c>
      <c r="J330" s="215" t="s">
        <v>546</v>
      </c>
      <c r="K330" s="163"/>
      <c r="L330" s="163"/>
      <c r="P330" s="188"/>
    </row>
    <row r="331" spans="1:17">
      <c r="A331" s="195">
        <v>1</v>
      </c>
      <c r="B331" s="195">
        <v>2</v>
      </c>
      <c r="C331" s="195">
        <v>3</v>
      </c>
      <c r="D331" s="195">
        <v>4</v>
      </c>
      <c r="E331" s="195">
        <v>5</v>
      </c>
      <c r="F331" s="195">
        <v>6</v>
      </c>
      <c r="G331" s="160"/>
      <c r="H331" s="160"/>
      <c r="I331" s="217"/>
      <c r="J331" s="217"/>
      <c r="P331" s="188"/>
    </row>
    <row r="332" spans="1:17">
      <c r="A332" s="260">
        <v>1</v>
      </c>
      <c r="B332" s="31"/>
      <c r="C332" s="260"/>
      <c r="D332" s="260"/>
      <c r="E332" s="258"/>
      <c r="F332" s="258"/>
      <c r="I332" s="220"/>
      <c r="J332" s="220"/>
      <c r="P332" s="188"/>
    </row>
    <row r="333" spans="1:17" s="160" customFormat="1">
      <c r="A333" s="260">
        <v>2</v>
      </c>
      <c r="B333" s="31"/>
      <c r="C333" s="260"/>
      <c r="D333" s="260"/>
      <c r="E333" s="258"/>
      <c r="F333" s="258"/>
      <c r="G333" s="149"/>
      <c r="H333" s="149"/>
      <c r="I333" s="220"/>
      <c r="J333" s="220"/>
      <c r="K333" s="161"/>
      <c r="O333" s="283"/>
      <c r="P333" s="281"/>
      <c r="Q333" s="283"/>
    </row>
    <row r="334" spans="1:17">
      <c r="A334" s="260">
        <v>3</v>
      </c>
      <c r="B334" s="31"/>
      <c r="C334" s="260"/>
      <c r="D334" s="260"/>
      <c r="E334" s="258"/>
      <c r="F334" s="258"/>
      <c r="I334" s="220"/>
      <c r="J334" s="220"/>
      <c r="K334" s="158"/>
      <c r="P334" s="188"/>
      <c r="Q334" s="290"/>
    </row>
    <row r="335" spans="1:17">
      <c r="A335" s="260">
        <v>4</v>
      </c>
      <c r="B335" s="31"/>
      <c r="C335" s="260"/>
      <c r="D335" s="260"/>
      <c r="E335" s="258"/>
      <c r="F335" s="258"/>
      <c r="I335" s="220"/>
      <c r="J335" s="220"/>
      <c r="P335" s="188"/>
      <c r="Q335" s="290"/>
    </row>
    <row r="336" spans="1:17">
      <c r="A336" s="226"/>
      <c r="B336" s="227" t="s">
        <v>73</v>
      </c>
      <c r="C336" s="226" t="s">
        <v>74</v>
      </c>
      <c r="D336" s="226" t="s">
        <v>74</v>
      </c>
      <c r="E336" s="226" t="s">
        <v>74</v>
      </c>
      <c r="F336" s="228">
        <f>F335+F333+F334+F332</f>
        <v>0</v>
      </c>
      <c r="I336" s="217">
        <f>SUM(I332:I335)</f>
        <v>0</v>
      </c>
      <c r="J336" s="217">
        <f>SUM(J332:J335)</f>
        <v>0</v>
      </c>
      <c r="P336" s="188"/>
      <c r="Q336" s="290"/>
    </row>
    <row r="337" spans="1:17">
      <c r="A337" s="38"/>
      <c r="B337" s="32"/>
      <c r="C337" s="38"/>
      <c r="D337" s="38"/>
      <c r="E337" s="38"/>
      <c r="F337" s="57"/>
      <c r="P337" s="188"/>
      <c r="Q337" s="290"/>
    </row>
    <row r="338" spans="1:17">
      <c r="A338" s="2004" t="s">
        <v>525</v>
      </c>
      <c r="B338" s="2004"/>
      <c r="C338" s="2004"/>
      <c r="D338" s="2004"/>
      <c r="E338" s="2004"/>
      <c r="F338" s="2004"/>
      <c r="G338" s="2004"/>
      <c r="H338" s="2004"/>
      <c r="I338" s="2004"/>
      <c r="J338" s="2004"/>
      <c r="P338" s="188"/>
    </row>
    <row r="339" spans="1:17">
      <c r="A339" s="2012"/>
      <c r="B339" s="2012"/>
      <c r="C339" s="2012"/>
      <c r="D339" s="2012"/>
      <c r="E339" s="2012"/>
      <c r="F339" s="2012"/>
      <c r="I339" s="1986" t="s">
        <v>545</v>
      </c>
      <c r="J339" s="1986"/>
      <c r="P339" s="188"/>
    </row>
    <row r="340" spans="1:17" ht="54">
      <c r="A340" s="260" t="s">
        <v>77</v>
      </c>
      <c r="B340" s="260" t="s">
        <v>67</v>
      </c>
      <c r="C340" s="260" t="s">
        <v>131</v>
      </c>
      <c r="D340" s="260" t="s">
        <v>80</v>
      </c>
      <c r="E340" s="260" t="s">
        <v>132</v>
      </c>
      <c r="F340" s="260" t="s">
        <v>33</v>
      </c>
      <c r="I340" s="215" t="s">
        <v>186</v>
      </c>
      <c r="J340" s="215" t="s">
        <v>546</v>
      </c>
      <c r="K340" s="163"/>
      <c r="L340" s="163"/>
      <c r="P340" s="188"/>
    </row>
    <row r="341" spans="1:17">
      <c r="A341" s="195">
        <v>1</v>
      </c>
      <c r="B341" s="195">
        <v>2</v>
      </c>
      <c r="C341" s="195">
        <v>3</v>
      </c>
      <c r="D341" s="195">
        <v>4</v>
      </c>
      <c r="E341" s="195">
        <v>5</v>
      </c>
      <c r="F341" s="195">
        <v>6</v>
      </c>
      <c r="G341" s="160"/>
      <c r="H341" s="160"/>
      <c r="I341" s="217"/>
      <c r="J341" s="217"/>
      <c r="P341" s="188"/>
    </row>
    <row r="342" spans="1:17">
      <c r="A342" s="260">
        <v>1</v>
      </c>
      <c r="B342" s="31"/>
      <c r="C342" s="260" t="s">
        <v>877</v>
      </c>
      <c r="D342" s="260"/>
      <c r="E342" s="258" t="e">
        <f>F342/D342</f>
        <v>#DIV/0!</v>
      </c>
      <c r="F342" s="258"/>
      <c r="I342" s="220"/>
      <c r="J342" s="220"/>
      <c r="P342" s="188"/>
    </row>
    <row r="343" spans="1:17" s="160" customFormat="1">
      <c r="A343" s="260">
        <v>2</v>
      </c>
      <c r="B343" s="31"/>
      <c r="C343" s="35"/>
      <c r="D343" s="35"/>
      <c r="E343" s="258" t="e">
        <f t="shared" ref="E343:E345" si="6">F343/D343</f>
        <v>#DIV/0!</v>
      </c>
      <c r="F343" s="258"/>
      <c r="G343" s="149"/>
      <c r="H343" s="149"/>
      <c r="I343" s="220"/>
      <c r="J343" s="220"/>
      <c r="K343" s="161"/>
      <c r="O343" s="283"/>
      <c r="P343" s="281"/>
      <c r="Q343" s="283"/>
    </row>
    <row r="344" spans="1:17">
      <c r="A344" s="260"/>
      <c r="B344" s="31"/>
      <c r="C344" s="35"/>
      <c r="D344" s="35"/>
      <c r="E344" s="258" t="e">
        <f t="shared" si="6"/>
        <v>#DIV/0!</v>
      </c>
      <c r="F344" s="258"/>
      <c r="I344" s="220"/>
      <c r="J344" s="220"/>
      <c r="P344" s="188"/>
    </row>
    <row r="345" spans="1:17">
      <c r="A345" s="260">
        <v>3</v>
      </c>
      <c r="B345" s="31"/>
      <c r="C345" s="260"/>
      <c r="D345" s="260"/>
      <c r="E345" s="258" t="e">
        <f t="shared" si="6"/>
        <v>#DIV/0!</v>
      </c>
      <c r="F345" s="258"/>
      <c r="I345" s="220"/>
      <c r="J345" s="220"/>
      <c r="P345" s="188"/>
    </row>
    <row r="346" spans="1:17">
      <c r="A346" s="226"/>
      <c r="B346" s="227" t="s">
        <v>73</v>
      </c>
      <c r="C346" s="226" t="s">
        <v>74</v>
      </c>
      <c r="D346" s="226" t="s">
        <v>74</v>
      </c>
      <c r="E346" s="226" t="s">
        <v>74</v>
      </c>
      <c r="F346" s="228">
        <f>F345+F343+F342+F344</f>
        <v>0</v>
      </c>
      <c r="I346" s="217">
        <f>SUM(I342:I345)</f>
        <v>0</v>
      </c>
      <c r="J346" s="217">
        <f>SUM(J342:J345)</f>
        <v>0</v>
      </c>
      <c r="P346" s="188"/>
    </row>
    <row r="347" spans="1:17">
      <c r="A347" s="38"/>
      <c r="B347" s="32"/>
      <c r="C347" s="38"/>
      <c r="D347" s="38"/>
      <c r="E347" s="38"/>
      <c r="F347" s="57"/>
      <c r="P347" s="188"/>
    </row>
    <row r="348" spans="1:17">
      <c r="A348" s="2004" t="s">
        <v>526</v>
      </c>
      <c r="B348" s="2004"/>
      <c r="C348" s="2004"/>
      <c r="D348" s="2004"/>
      <c r="E348" s="2004"/>
      <c r="F348" s="2004"/>
      <c r="G348" s="2004"/>
      <c r="H348" s="2004"/>
      <c r="I348" s="2004"/>
      <c r="J348" s="2004"/>
      <c r="P348" s="188"/>
    </row>
    <row r="349" spans="1:17">
      <c r="A349" s="2012"/>
      <c r="B349" s="2012"/>
      <c r="C349" s="2012"/>
      <c r="D349" s="2012"/>
      <c r="E349" s="2012"/>
      <c r="F349" s="2012"/>
      <c r="I349" s="1986" t="s">
        <v>545</v>
      </c>
      <c r="J349" s="1986"/>
      <c r="P349" s="188"/>
    </row>
    <row r="350" spans="1:17" ht="54">
      <c r="A350" s="260" t="s">
        <v>77</v>
      </c>
      <c r="B350" s="260" t="s">
        <v>67</v>
      </c>
      <c r="C350" s="260" t="s">
        <v>131</v>
      </c>
      <c r="D350" s="260" t="s">
        <v>80</v>
      </c>
      <c r="E350" s="260" t="s">
        <v>132</v>
      </c>
      <c r="F350" s="260" t="s">
        <v>33</v>
      </c>
      <c r="I350" s="215" t="s">
        <v>186</v>
      </c>
      <c r="J350" s="215" t="s">
        <v>546</v>
      </c>
      <c r="K350" s="163"/>
      <c r="L350" s="163"/>
      <c r="P350" s="188"/>
    </row>
    <row r="351" spans="1:17">
      <c r="A351" s="195">
        <v>1</v>
      </c>
      <c r="B351" s="195">
        <v>2</v>
      </c>
      <c r="C351" s="195">
        <v>3</v>
      </c>
      <c r="D351" s="195">
        <v>4</v>
      </c>
      <c r="E351" s="195">
        <v>5</v>
      </c>
      <c r="F351" s="195">
        <v>6</v>
      </c>
      <c r="G351" s="160"/>
      <c r="H351" s="160"/>
      <c r="I351" s="217"/>
      <c r="J351" s="217"/>
      <c r="P351" s="188"/>
    </row>
    <row r="352" spans="1:17">
      <c r="A352" s="260">
        <v>1</v>
      </c>
      <c r="B352" s="31"/>
      <c r="C352" s="260"/>
      <c r="D352" s="260"/>
      <c r="E352" s="258" t="e">
        <f>F352/D352</f>
        <v>#DIV/0!</v>
      </c>
      <c r="F352" s="258"/>
      <c r="I352" s="220"/>
      <c r="J352" s="220"/>
      <c r="P352" s="188"/>
    </row>
    <row r="353" spans="1:17" s="160" customFormat="1">
      <c r="A353" s="260">
        <v>2</v>
      </c>
      <c r="B353" s="31"/>
      <c r="C353" s="35"/>
      <c r="D353" s="35"/>
      <c r="E353" s="258" t="e">
        <f t="shared" ref="E353:E355" si="7">F353/D353</f>
        <v>#DIV/0!</v>
      </c>
      <c r="F353" s="258"/>
      <c r="G353" s="149"/>
      <c r="H353" s="149"/>
      <c r="I353" s="220"/>
      <c r="J353" s="220"/>
      <c r="K353" s="161"/>
      <c r="O353" s="283"/>
      <c r="P353" s="281"/>
      <c r="Q353" s="283"/>
    </row>
    <row r="354" spans="1:17">
      <c r="A354" s="260"/>
      <c r="B354" s="31"/>
      <c r="C354" s="35"/>
      <c r="D354" s="35"/>
      <c r="E354" s="258" t="e">
        <f t="shared" si="7"/>
        <v>#DIV/0!</v>
      </c>
      <c r="F354" s="258"/>
      <c r="I354" s="220"/>
      <c r="J354" s="220"/>
      <c r="P354" s="188"/>
    </row>
    <row r="355" spans="1:17">
      <c r="A355" s="260">
        <v>3</v>
      </c>
      <c r="B355" s="31"/>
      <c r="C355" s="260"/>
      <c r="D355" s="260"/>
      <c r="E355" s="258" t="e">
        <f t="shared" si="7"/>
        <v>#DIV/0!</v>
      </c>
      <c r="F355" s="258"/>
      <c r="I355" s="220"/>
      <c r="J355" s="220"/>
      <c r="P355" s="188"/>
    </row>
    <row r="356" spans="1:17">
      <c r="A356" s="226"/>
      <c r="B356" s="227" t="s">
        <v>73</v>
      </c>
      <c r="C356" s="226" t="s">
        <v>74</v>
      </c>
      <c r="D356" s="226" t="s">
        <v>74</v>
      </c>
      <c r="E356" s="226" t="s">
        <v>74</v>
      </c>
      <c r="F356" s="228">
        <f>F355+F353+F352+F354</f>
        <v>0</v>
      </c>
      <c r="I356" s="217">
        <f>SUM(I352:I355)</f>
        <v>0</v>
      </c>
      <c r="J356" s="217">
        <f>SUM(J352:J355)</f>
        <v>0</v>
      </c>
      <c r="P356" s="188"/>
    </row>
    <row r="357" spans="1:17">
      <c r="A357" s="38"/>
      <c r="B357" s="32"/>
      <c r="C357" s="38"/>
      <c r="D357" s="38"/>
      <c r="E357" s="38"/>
      <c r="F357" s="57"/>
      <c r="P357" s="188"/>
    </row>
    <row r="358" spans="1:17">
      <c r="A358" s="2004" t="s">
        <v>527</v>
      </c>
      <c r="B358" s="2004"/>
      <c r="C358" s="2004"/>
      <c r="D358" s="2004"/>
      <c r="E358" s="2004"/>
      <c r="F358" s="2004"/>
      <c r="G358" s="2004"/>
      <c r="H358" s="2004"/>
      <c r="I358" s="2004"/>
      <c r="J358" s="2004"/>
      <c r="P358" s="188"/>
    </row>
    <row r="359" spans="1:17">
      <c r="A359" s="2012"/>
      <c r="B359" s="2012"/>
      <c r="C359" s="2012"/>
      <c r="D359" s="2012"/>
      <c r="E359" s="2012"/>
      <c r="F359" s="2012"/>
      <c r="I359" s="1986" t="s">
        <v>545</v>
      </c>
      <c r="J359" s="1986"/>
      <c r="P359" s="188"/>
    </row>
    <row r="360" spans="1:17" ht="54">
      <c r="A360" s="260" t="s">
        <v>77</v>
      </c>
      <c r="B360" s="260" t="s">
        <v>67</v>
      </c>
      <c r="C360" s="260" t="s">
        <v>131</v>
      </c>
      <c r="D360" s="260" t="s">
        <v>80</v>
      </c>
      <c r="E360" s="260" t="s">
        <v>132</v>
      </c>
      <c r="F360" s="260" t="s">
        <v>33</v>
      </c>
      <c r="I360" s="215" t="s">
        <v>186</v>
      </c>
      <c r="J360" s="215" t="s">
        <v>546</v>
      </c>
      <c r="K360" s="163"/>
      <c r="L360" s="163"/>
      <c r="P360" s="188"/>
    </row>
    <row r="361" spans="1:17">
      <c r="A361" s="194">
        <v>1</v>
      </c>
      <c r="B361" s="194">
        <v>2</v>
      </c>
      <c r="C361" s="194">
        <v>3</v>
      </c>
      <c r="D361" s="194">
        <v>4</v>
      </c>
      <c r="E361" s="195">
        <v>5</v>
      </c>
      <c r="F361" s="195">
        <v>6</v>
      </c>
      <c r="G361" s="25"/>
      <c r="H361" s="25"/>
      <c r="I361" s="217"/>
      <c r="J361" s="217"/>
      <c r="P361" s="188"/>
    </row>
    <row r="362" spans="1:17">
      <c r="A362" s="260">
        <v>1</v>
      </c>
      <c r="B362" s="31"/>
      <c r="C362" s="260"/>
      <c r="D362" s="260"/>
      <c r="E362" s="258" t="e">
        <f>F362/D362</f>
        <v>#DIV/0!</v>
      </c>
      <c r="F362" s="258"/>
      <c r="I362" s="220"/>
      <c r="J362" s="220"/>
      <c r="P362" s="188"/>
    </row>
    <row r="363" spans="1:17" s="25" customFormat="1">
      <c r="A363" s="260">
        <v>2</v>
      </c>
      <c r="B363" s="31"/>
      <c r="C363" s="35"/>
      <c r="D363" s="35"/>
      <c r="E363" s="258" t="e">
        <f t="shared" ref="E363:E365" si="8">F363/D363</f>
        <v>#DIV/0!</v>
      </c>
      <c r="F363" s="258"/>
      <c r="G363" s="149"/>
      <c r="H363" s="149"/>
      <c r="I363" s="220"/>
      <c r="J363" s="220"/>
      <c r="K363" s="162"/>
      <c r="O363" s="287"/>
      <c r="P363" s="282"/>
      <c r="Q363" s="287"/>
    </row>
    <row r="364" spans="1:17">
      <c r="A364" s="260"/>
      <c r="B364" s="31"/>
      <c r="C364" s="35"/>
      <c r="D364" s="35"/>
      <c r="E364" s="258" t="e">
        <f t="shared" si="8"/>
        <v>#DIV/0!</v>
      </c>
      <c r="F364" s="258"/>
      <c r="I364" s="220"/>
      <c r="J364" s="220"/>
      <c r="P364" s="188"/>
    </row>
    <row r="365" spans="1:17">
      <c r="A365" s="260">
        <v>3</v>
      </c>
      <c r="B365" s="31"/>
      <c r="C365" s="260"/>
      <c r="D365" s="260"/>
      <c r="E365" s="258" t="e">
        <f t="shared" si="8"/>
        <v>#DIV/0!</v>
      </c>
      <c r="F365" s="258"/>
      <c r="I365" s="220"/>
      <c r="J365" s="220"/>
      <c r="P365" s="188"/>
    </row>
    <row r="366" spans="1:17">
      <c r="A366" s="226"/>
      <c r="B366" s="227" t="s">
        <v>73</v>
      </c>
      <c r="C366" s="226" t="s">
        <v>74</v>
      </c>
      <c r="D366" s="226" t="s">
        <v>74</v>
      </c>
      <c r="E366" s="226" t="s">
        <v>74</v>
      </c>
      <c r="F366" s="228">
        <f>F365+F363+F362+F364</f>
        <v>0</v>
      </c>
      <c r="I366" s="217">
        <f>SUM(I362:I365)</f>
        <v>0</v>
      </c>
      <c r="J366" s="217">
        <f>SUM(J362:J365)</f>
        <v>0</v>
      </c>
      <c r="P366" s="188"/>
    </row>
    <row r="367" spans="1:17">
      <c r="A367" s="38"/>
      <c r="B367" s="32"/>
      <c r="C367" s="38"/>
      <c r="D367" s="38"/>
      <c r="E367" s="38"/>
      <c r="F367" s="57"/>
      <c r="P367" s="188"/>
    </row>
    <row r="368" spans="1:17">
      <c r="A368" s="2004" t="s">
        <v>528</v>
      </c>
      <c r="B368" s="2004"/>
      <c r="C368" s="2004"/>
      <c r="D368" s="2004"/>
      <c r="E368" s="2004"/>
      <c r="F368" s="2004"/>
      <c r="G368" s="2004"/>
      <c r="H368" s="2004"/>
      <c r="I368" s="2004"/>
      <c r="J368" s="2004"/>
      <c r="P368" s="188"/>
    </row>
    <row r="369" spans="1:17">
      <c r="A369" s="2012"/>
      <c r="B369" s="2012"/>
      <c r="C369" s="2012"/>
      <c r="D369" s="2012"/>
      <c r="E369" s="2012"/>
      <c r="F369" s="2012"/>
      <c r="I369" s="1986" t="s">
        <v>545</v>
      </c>
      <c r="J369" s="1986"/>
      <c r="P369" s="188"/>
    </row>
    <row r="370" spans="1:17" ht="54">
      <c r="A370" s="260" t="s">
        <v>77</v>
      </c>
      <c r="B370" s="260" t="s">
        <v>67</v>
      </c>
      <c r="C370" s="260" t="s">
        <v>131</v>
      </c>
      <c r="D370" s="260" t="s">
        <v>80</v>
      </c>
      <c r="E370" s="260" t="s">
        <v>132</v>
      </c>
      <c r="F370" s="260" t="s">
        <v>33</v>
      </c>
      <c r="I370" s="215" t="s">
        <v>186</v>
      </c>
      <c r="J370" s="215" t="s">
        <v>546</v>
      </c>
      <c r="K370" s="163"/>
      <c r="L370" s="187"/>
      <c r="P370" s="188"/>
    </row>
    <row r="371" spans="1:17">
      <c r="A371" s="195">
        <v>1</v>
      </c>
      <c r="B371" s="195">
        <v>2</v>
      </c>
      <c r="C371" s="195">
        <v>3</v>
      </c>
      <c r="D371" s="195">
        <v>4</v>
      </c>
      <c r="E371" s="195">
        <v>5</v>
      </c>
      <c r="F371" s="195">
        <v>6</v>
      </c>
      <c r="G371" s="160"/>
      <c r="H371" s="160"/>
      <c r="I371" s="217"/>
      <c r="J371" s="217"/>
      <c r="P371" s="188"/>
    </row>
    <row r="372" spans="1:17">
      <c r="A372" s="260">
        <v>1</v>
      </c>
      <c r="B372" s="31"/>
      <c r="C372" s="260"/>
      <c r="D372" s="260"/>
      <c r="E372" s="258" t="e">
        <f>F372/D372</f>
        <v>#DIV/0!</v>
      </c>
      <c r="F372" s="258"/>
      <c r="I372" s="220"/>
      <c r="J372" s="220"/>
      <c r="P372" s="188"/>
    </row>
    <row r="373" spans="1:17" s="160" customFormat="1">
      <c r="A373" s="260">
        <v>2</v>
      </c>
      <c r="B373" s="31"/>
      <c r="C373" s="35"/>
      <c r="D373" s="35"/>
      <c r="E373" s="258" t="e">
        <f t="shared" ref="E373:E375" si="9">F373/D373</f>
        <v>#DIV/0!</v>
      </c>
      <c r="F373" s="258"/>
      <c r="G373" s="149"/>
      <c r="H373" s="149"/>
      <c r="I373" s="220"/>
      <c r="J373" s="220"/>
      <c r="K373" s="161"/>
      <c r="O373" s="283"/>
      <c r="P373" s="281"/>
      <c r="Q373" s="283"/>
    </row>
    <row r="374" spans="1:17">
      <c r="A374" s="260"/>
      <c r="B374" s="31"/>
      <c r="C374" s="35"/>
      <c r="D374" s="35"/>
      <c r="E374" s="258" t="e">
        <f t="shared" si="9"/>
        <v>#DIV/0!</v>
      </c>
      <c r="F374" s="258"/>
      <c r="I374" s="220"/>
      <c r="J374" s="220"/>
      <c r="P374" s="188"/>
    </row>
    <row r="375" spans="1:17">
      <c r="A375" s="260">
        <v>3</v>
      </c>
      <c r="B375" s="31"/>
      <c r="C375" s="260"/>
      <c r="D375" s="260"/>
      <c r="E375" s="258" t="e">
        <f t="shared" si="9"/>
        <v>#DIV/0!</v>
      </c>
      <c r="F375" s="258"/>
      <c r="I375" s="220"/>
      <c r="J375" s="220"/>
      <c r="P375" s="188"/>
    </row>
    <row r="376" spans="1:17">
      <c r="A376" s="226"/>
      <c r="B376" s="227" t="s">
        <v>73</v>
      </c>
      <c r="C376" s="226" t="s">
        <v>74</v>
      </c>
      <c r="D376" s="226" t="s">
        <v>74</v>
      </c>
      <c r="E376" s="226" t="s">
        <v>74</v>
      </c>
      <c r="F376" s="228">
        <f>F375+F373+F372+F374</f>
        <v>0</v>
      </c>
      <c r="I376" s="217">
        <f>SUM(I372:I375)</f>
        <v>0</v>
      </c>
      <c r="J376" s="217">
        <f>SUM(J372:J375)</f>
        <v>0</v>
      </c>
      <c r="P376" s="188"/>
    </row>
    <row r="377" spans="1:17">
      <c r="A377" s="38"/>
      <c r="B377" s="32"/>
      <c r="C377" s="38"/>
      <c r="D377" s="38"/>
      <c r="E377" s="38"/>
      <c r="F377" s="57"/>
      <c r="P377" s="188"/>
    </row>
    <row r="378" spans="1:17">
      <c r="A378" s="2004" t="s">
        <v>529</v>
      </c>
      <c r="B378" s="2004"/>
      <c r="C378" s="2004"/>
      <c r="D378" s="2004"/>
      <c r="E378" s="2004"/>
      <c r="F378" s="2004"/>
      <c r="G378" s="2004"/>
      <c r="H378" s="2004"/>
      <c r="I378" s="2004"/>
      <c r="J378" s="2004"/>
      <c r="P378" s="188"/>
    </row>
    <row r="379" spans="1:17">
      <c r="A379" s="2012"/>
      <c r="B379" s="2012"/>
      <c r="C379" s="2012"/>
      <c r="D379" s="2012"/>
      <c r="E379" s="2012"/>
      <c r="F379" s="2012"/>
      <c r="I379" s="1986" t="s">
        <v>545</v>
      </c>
      <c r="J379" s="1986"/>
      <c r="P379" s="188"/>
    </row>
    <row r="380" spans="1:17" ht="54">
      <c r="A380" s="260" t="s">
        <v>77</v>
      </c>
      <c r="B380" s="260" t="s">
        <v>67</v>
      </c>
      <c r="C380" s="260" t="s">
        <v>131</v>
      </c>
      <c r="D380" s="260" t="s">
        <v>80</v>
      </c>
      <c r="E380" s="260" t="s">
        <v>132</v>
      </c>
      <c r="F380" s="260" t="s">
        <v>33</v>
      </c>
      <c r="I380" s="215" t="s">
        <v>186</v>
      </c>
      <c r="J380" s="215" t="s">
        <v>546</v>
      </c>
      <c r="K380" s="163"/>
      <c r="L380" s="187"/>
      <c r="P380" s="188"/>
    </row>
    <row r="381" spans="1:17">
      <c r="A381" s="195">
        <v>1</v>
      </c>
      <c r="B381" s="195">
        <v>2</v>
      </c>
      <c r="C381" s="195">
        <v>3</v>
      </c>
      <c r="D381" s="195">
        <v>4</v>
      </c>
      <c r="E381" s="195">
        <v>5</v>
      </c>
      <c r="F381" s="195">
        <v>6</v>
      </c>
      <c r="G381" s="160"/>
      <c r="H381" s="160"/>
      <c r="I381" s="217"/>
      <c r="J381" s="217"/>
      <c r="P381" s="188"/>
    </row>
    <row r="382" spans="1:17">
      <c r="A382" s="260">
        <v>1</v>
      </c>
      <c r="B382" s="31" t="s">
        <v>543</v>
      </c>
      <c r="C382" s="260"/>
      <c r="D382" s="260"/>
      <c r="E382" s="258" t="e">
        <f>F382/D382</f>
        <v>#DIV/0!</v>
      </c>
      <c r="F382" s="258"/>
      <c r="I382" s="220"/>
      <c r="J382" s="220"/>
      <c r="P382" s="188"/>
    </row>
    <row r="383" spans="1:17" s="160" customFormat="1">
      <c r="A383" s="260">
        <v>2</v>
      </c>
      <c r="B383" s="31" t="s">
        <v>544</v>
      </c>
      <c r="C383" s="35"/>
      <c r="D383" s="35"/>
      <c r="E383" s="258" t="e">
        <f t="shared" ref="E383:E385" si="10">F383/D383</f>
        <v>#DIV/0!</v>
      </c>
      <c r="F383" s="258"/>
      <c r="G383" s="149"/>
      <c r="H383" s="149"/>
      <c r="I383" s="220"/>
      <c r="J383" s="220"/>
      <c r="K383" s="161"/>
      <c r="O383" s="283"/>
      <c r="P383" s="281"/>
      <c r="Q383" s="283"/>
    </row>
    <row r="384" spans="1:17">
      <c r="A384" s="260">
        <v>3</v>
      </c>
      <c r="B384" s="31"/>
      <c r="C384" s="260"/>
      <c r="D384" s="260"/>
      <c r="E384" s="258" t="e">
        <f t="shared" si="10"/>
        <v>#DIV/0!</v>
      </c>
      <c r="F384" s="258"/>
      <c r="I384" s="220"/>
      <c r="J384" s="220"/>
      <c r="P384" s="188"/>
      <c r="Q384" s="290"/>
    </row>
    <row r="385" spans="1:17">
      <c r="A385" s="260">
        <v>4</v>
      </c>
      <c r="B385" s="31"/>
      <c r="C385" s="260"/>
      <c r="D385" s="260"/>
      <c r="E385" s="258" t="e">
        <f t="shared" si="10"/>
        <v>#DIV/0!</v>
      </c>
      <c r="F385" s="258"/>
      <c r="I385" s="220"/>
      <c r="J385" s="220"/>
      <c r="P385" s="188"/>
      <c r="Q385" s="290"/>
    </row>
    <row r="386" spans="1:17">
      <c r="A386" s="226"/>
      <c r="B386" s="227" t="s">
        <v>73</v>
      </c>
      <c r="C386" s="226" t="s">
        <v>74</v>
      </c>
      <c r="D386" s="226" t="s">
        <v>74</v>
      </c>
      <c r="E386" s="226" t="s">
        <v>74</v>
      </c>
      <c r="F386" s="228">
        <f>F385+F383+F382+F384</f>
        <v>0</v>
      </c>
      <c r="I386" s="217">
        <f>SUM(I382:I385)</f>
        <v>0</v>
      </c>
      <c r="J386" s="217">
        <f>SUM(J382:J385)</f>
        <v>0</v>
      </c>
      <c r="K386" s="158"/>
      <c r="P386" s="188"/>
      <c r="Q386" s="290"/>
    </row>
    <row r="387" spans="1:17">
      <c r="A387" s="38"/>
      <c r="B387" s="32"/>
      <c r="C387" s="38"/>
      <c r="D387" s="38"/>
      <c r="E387" s="38"/>
      <c r="F387" s="57"/>
      <c r="P387" s="188"/>
      <c r="Q387" s="290"/>
    </row>
    <row r="388" spans="1:17">
      <c r="A388" s="2004" t="s">
        <v>522</v>
      </c>
      <c r="B388" s="2004"/>
      <c r="C388" s="2004"/>
      <c r="D388" s="2004"/>
      <c r="E388" s="2004"/>
      <c r="F388" s="2004"/>
      <c r="G388" s="2004"/>
      <c r="H388" s="2004"/>
      <c r="I388" s="2004"/>
      <c r="J388" s="2004"/>
      <c r="P388" s="188"/>
      <c r="Q388" s="290"/>
    </row>
    <row r="389" spans="1:17">
      <c r="A389" s="2012"/>
      <c r="B389" s="2012"/>
      <c r="C389" s="2012"/>
      <c r="D389" s="2012"/>
      <c r="E389" s="2012"/>
      <c r="F389" s="38"/>
      <c r="I389" s="1986" t="s">
        <v>545</v>
      </c>
      <c r="J389" s="1986"/>
      <c r="O389" s="188"/>
    </row>
    <row r="390" spans="1:17" ht="54">
      <c r="A390" s="260" t="s">
        <v>68</v>
      </c>
      <c r="B390" s="260" t="s">
        <v>67</v>
      </c>
      <c r="C390" s="260" t="s">
        <v>80</v>
      </c>
      <c r="D390" s="260" t="s">
        <v>128</v>
      </c>
      <c r="E390" s="260" t="s">
        <v>33</v>
      </c>
      <c r="I390" s="215" t="s">
        <v>186</v>
      </c>
      <c r="J390" s="215" t="s">
        <v>546</v>
      </c>
      <c r="K390" s="163"/>
      <c r="O390" s="188"/>
    </row>
    <row r="391" spans="1:17">
      <c r="A391" s="195">
        <v>1</v>
      </c>
      <c r="B391" s="195">
        <v>2</v>
      </c>
      <c r="C391" s="195">
        <v>3</v>
      </c>
      <c r="D391" s="195">
        <v>4</v>
      </c>
      <c r="E391" s="195">
        <v>5</v>
      </c>
      <c r="F391" s="160"/>
      <c r="G391" s="160"/>
      <c r="H391" s="160"/>
      <c r="I391" s="217"/>
      <c r="J391" s="217"/>
      <c r="O391" s="188"/>
    </row>
    <row r="392" spans="1:17">
      <c r="A392" s="260">
        <v>1</v>
      </c>
      <c r="B392" s="31" t="s">
        <v>137</v>
      </c>
      <c r="C392" s="260"/>
      <c r="D392" s="258" t="e">
        <f>E392/C392</f>
        <v>#DIV/0!</v>
      </c>
      <c r="E392" s="258"/>
      <c r="I392" s="220"/>
      <c r="J392" s="220"/>
      <c r="O392" s="188"/>
    </row>
    <row r="393" spans="1:17" s="160" customFormat="1">
      <c r="A393" s="260">
        <v>2</v>
      </c>
      <c r="B393" s="31" t="s">
        <v>136</v>
      </c>
      <c r="C393" s="260"/>
      <c r="D393" s="258" t="e">
        <f>E393/C393</f>
        <v>#DIV/0!</v>
      </c>
      <c r="E393" s="258"/>
      <c r="F393" s="149"/>
      <c r="G393" s="149"/>
      <c r="H393" s="149"/>
      <c r="I393" s="220"/>
      <c r="J393" s="220"/>
      <c r="K393" s="161"/>
      <c r="O393" s="281"/>
      <c r="P393" s="283"/>
      <c r="Q393" s="283"/>
    </row>
    <row r="394" spans="1:17">
      <c r="A394" s="260">
        <v>3</v>
      </c>
      <c r="B394" s="31" t="s">
        <v>138</v>
      </c>
      <c r="C394" s="260"/>
      <c r="D394" s="258" t="e">
        <f>E394/C394</f>
        <v>#DIV/0!</v>
      </c>
      <c r="E394" s="258"/>
      <c r="I394" s="220"/>
      <c r="J394" s="220"/>
      <c r="O394" s="188"/>
    </row>
    <row r="395" spans="1:17">
      <c r="A395" s="260">
        <v>4</v>
      </c>
      <c r="B395" s="31" t="s">
        <v>139</v>
      </c>
      <c r="C395" s="260"/>
      <c r="D395" s="258" t="e">
        <f>E395/C395</f>
        <v>#DIV/0!</v>
      </c>
      <c r="E395" s="258"/>
      <c r="I395" s="220"/>
      <c r="J395" s="220"/>
      <c r="O395" s="188"/>
    </row>
    <row r="396" spans="1:17">
      <c r="A396" s="226"/>
      <c r="B396" s="227" t="s">
        <v>73</v>
      </c>
      <c r="C396" s="226"/>
      <c r="D396" s="226" t="s">
        <v>74</v>
      </c>
      <c r="E396" s="228">
        <f>E395+E394+E393+E392</f>
        <v>0</v>
      </c>
      <c r="I396" s="217">
        <f>SUM(I392:I395)</f>
        <v>0</v>
      </c>
      <c r="J396" s="217">
        <f>SUM(J392:J395)</f>
        <v>0</v>
      </c>
      <c r="O396" s="188"/>
    </row>
    <row r="397" spans="1:17">
      <c r="A397" s="56"/>
      <c r="B397" s="32"/>
      <c r="C397" s="38"/>
      <c r="D397" s="38"/>
      <c r="E397" s="38"/>
      <c r="F397" s="57"/>
      <c r="O397" s="188"/>
    </row>
    <row r="398" spans="1:17">
      <c r="A398" s="2004" t="s">
        <v>531</v>
      </c>
      <c r="B398" s="2004"/>
      <c r="C398" s="2004"/>
      <c r="D398" s="2004"/>
      <c r="E398" s="2004"/>
      <c r="F398" s="2004"/>
      <c r="G398" s="2004"/>
      <c r="H398" s="2004"/>
      <c r="I398" s="2004"/>
      <c r="J398" s="2004"/>
      <c r="O398" s="188"/>
    </row>
    <row r="399" spans="1:17">
      <c r="A399" s="51"/>
      <c r="B399" s="32"/>
      <c r="C399" s="38"/>
      <c r="D399" s="38"/>
      <c r="E399" s="38"/>
      <c r="F399" s="38"/>
      <c r="P399" s="188"/>
    </row>
    <row r="400" spans="1:17">
      <c r="A400" s="51"/>
      <c r="B400" s="32"/>
      <c r="C400" s="38"/>
      <c r="D400" s="38"/>
      <c r="E400" s="38"/>
      <c r="F400" s="38"/>
      <c r="I400" s="1986" t="s">
        <v>545</v>
      </c>
      <c r="J400" s="1986"/>
      <c r="K400" s="210"/>
    </row>
    <row r="401" spans="1:17" ht="54">
      <c r="A401" s="260" t="s">
        <v>77</v>
      </c>
      <c r="B401" s="260" t="s">
        <v>67</v>
      </c>
      <c r="C401" s="260" t="s">
        <v>127</v>
      </c>
      <c r="D401" s="260" t="s">
        <v>490</v>
      </c>
      <c r="F401" s="38"/>
      <c r="I401" s="215" t="s">
        <v>186</v>
      </c>
      <c r="J401" s="215" t="s">
        <v>546</v>
      </c>
      <c r="P401" s="188"/>
    </row>
    <row r="402" spans="1:17">
      <c r="A402" s="195">
        <v>1</v>
      </c>
      <c r="B402" s="195">
        <v>2</v>
      </c>
      <c r="C402" s="195">
        <v>3</v>
      </c>
      <c r="D402" s="195">
        <v>4</v>
      </c>
      <c r="E402" s="160"/>
      <c r="F402" s="14"/>
      <c r="G402" s="160"/>
      <c r="H402" s="160"/>
      <c r="I402" s="217"/>
      <c r="J402" s="217"/>
      <c r="P402" s="188"/>
    </row>
    <row r="403" spans="1:17">
      <c r="A403" s="260"/>
      <c r="B403" s="36"/>
      <c r="C403" s="34"/>
      <c r="D403" s="258"/>
      <c r="F403" s="38"/>
      <c r="I403" s="220"/>
      <c r="J403" s="220"/>
      <c r="P403" s="188"/>
    </row>
    <row r="404" spans="1:17" s="160" customFormat="1">
      <c r="A404" s="260"/>
      <c r="B404" s="36"/>
      <c r="C404" s="34"/>
      <c r="D404" s="258"/>
      <c r="E404" s="149"/>
      <c r="F404" s="57"/>
      <c r="G404" s="149"/>
      <c r="H404" s="149"/>
      <c r="I404" s="220"/>
      <c r="J404" s="220"/>
      <c r="K404" s="161"/>
      <c r="O404" s="283"/>
      <c r="P404" s="281"/>
      <c r="Q404" s="283"/>
    </row>
    <row r="405" spans="1:17">
      <c r="A405" s="260"/>
      <c r="B405" s="36"/>
      <c r="C405" s="34"/>
      <c r="D405" s="258"/>
      <c r="F405" s="38"/>
      <c r="I405" s="220"/>
      <c r="J405" s="220"/>
      <c r="P405" s="188"/>
      <c r="Q405" s="290"/>
    </row>
    <row r="406" spans="1:17">
      <c r="A406" s="260"/>
      <c r="B406" s="36"/>
      <c r="C406" s="34"/>
      <c r="D406" s="258"/>
      <c r="F406" s="38"/>
      <c r="I406" s="220"/>
      <c r="J406" s="220"/>
      <c r="P406" s="188"/>
      <c r="Q406" s="290"/>
    </row>
    <row r="407" spans="1:17">
      <c r="A407" s="226"/>
      <c r="B407" s="227" t="s">
        <v>73</v>
      </c>
      <c r="C407" s="226" t="s">
        <v>74</v>
      </c>
      <c r="D407" s="228">
        <f>SUM(D403:D406)</f>
        <v>0</v>
      </c>
      <c r="F407" s="38"/>
      <c r="I407" s="217">
        <f>SUM(I403:I406)</f>
        <v>0</v>
      </c>
      <c r="J407" s="217">
        <f>SUM(J403:J406)</f>
        <v>0</v>
      </c>
      <c r="P407" s="188"/>
      <c r="Q407" s="290"/>
    </row>
    <row r="408" spans="1:17">
      <c r="A408" s="56"/>
      <c r="B408" s="32"/>
      <c r="C408" s="38"/>
      <c r="D408" s="38"/>
      <c r="E408" s="38"/>
      <c r="F408" s="57"/>
      <c r="P408" s="188"/>
      <c r="Q408" s="290"/>
    </row>
    <row r="409" spans="1:17">
      <c r="A409" s="2014" t="s">
        <v>611</v>
      </c>
      <c r="B409" s="2014"/>
      <c r="C409" s="2014"/>
      <c r="D409" s="2014"/>
      <c r="E409" s="2014"/>
      <c r="F409" s="2014"/>
      <c r="G409" s="2014"/>
      <c r="H409" s="2014"/>
      <c r="I409" s="2014"/>
      <c r="J409" s="2014"/>
      <c r="P409" s="188"/>
    </row>
    <row r="410" spans="1:17">
      <c r="A410" s="56"/>
      <c r="B410" s="32"/>
      <c r="C410" s="38"/>
      <c r="D410" s="38"/>
      <c r="E410" s="38"/>
      <c r="F410" s="57"/>
      <c r="P410" s="188"/>
    </row>
    <row r="411" spans="1:17">
      <c r="A411" s="2016" t="s">
        <v>491</v>
      </c>
      <c r="B411" s="2016"/>
      <c r="C411" s="2016"/>
      <c r="D411" s="2016"/>
      <c r="E411" s="2016"/>
      <c r="F411" s="2016"/>
      <c r="G411" s="2016"/>
      <c r="H411" s="2016"/>
      <c r="I411" s="2016"/>
      <c r="J411" s="2016"/>
      <c r="K411" s="205"/>
    </row>
    <row r="412" spans="1:17">
      <c r="A412" s="76"/>
      <c r="B412" s="76"/>
      <c r="C412" s="76"/>
      <c r="D412" s="76"/>
      <c r="E412" s="76"/>
      <c r="F412" s="38"/>
      <c r="I412" s="1986" t="s">
        <v>545</v>
      </c>
      <c r="J412" s="1986"/>
      <c r="P412" s="188"/>
    </row>
    <row r="413" spans="1:17" ht="54">
      <c r="A413" s="260" t="s">
        <v>77</v>
      </c>
      <c r="B413" s="260" t="s">
        <v>67</v>
      </c>
      <c r="C413" s="260" t="s">
        <v>127</v>
      </c>
      <c r="D413" s="260" t="s">
        <v>490</v>
      </c>
      <c r="E413" s="150"/>
      <c r="F413" s="58"/>
      <c r="G413" s="20"/>
      <c r="H413" s="58"/>
      <c r="I413" s="215" t="s">
        <v>186</v>
      </c>
      <c r="J413" s="215" t="s">
        <v>546</v>
      </c>
      <c r="K413" s="210"/>
      <c r="P413" s="188"/>
    </row>
    <row r="414" spans="1:17">
      <c r="A414" s="195">
        <v>1</v>
      </c>
      <c r="B414" s="195">
        <v>2</v>
      </c>
      <c r="C414" s="195">
        <v>3</v>
      </c>
      <c r="D414" s="195">
        <v>4</v>
      </c>
      <c r="E414" s="161"/>
      <c r="F414" s="189"/>
      <c r="G414" s="190"/>
      <c r="H414" s="191"/>
      <c r="I414" s="223"/>
      <c r="J414" s="223"/>
      <c r="P414" s="188"/>
    </row>
    <row r="415" spans="1:17" s="150" customFormat="1">
      <c r="A415" s="260">
        <v>1</v>
      </c>
      <c r="B415" s="31"/>
      <c r="C415" s="34"/>
      <c r="D415" s="258"/>
      <c r="F415" s="58"/>
      <c r="G415" s="20"/>
      <c r="H415" s="42"/>
      <c r="I415" s="224"/>
      <c r="J415" s="224"/>
      <c r="O415" s="203"/>
      <c r="P415" s="170"/>
      <c r="Q415" s="203"/>
    </row>
    <row r="416" spans="1:17" s="161" customFormat="1">
      <c r="A416" s="226"/>
      <c r="B416" s="227" t="s">
        <v>73</v>
      </c>
      <c r="C416" s="226" t="s">
        <v>74</v>
      </c>
      <c r="D416" s="228">
        <f>SUM(D415:D415)</f>
        <v>0</v>
      </c>
      <c r="E416" s="150"/>
      <c r="F416" s="58"/>
      <c r="G416" s="20"/>
      <c r="H416" s="42"/>
      <c r="I416" s="217">
        <f>SUM(I415)</f>
        <v>0</v>
      </c>
      <c r="J416" s="217">
        <f>SUM(J415)</f>
        <v>0</v>
      </c>
      <c r="O416" s="288"/>
      <c r="P416" s="293"/>
      <c r="Q416" s="288"/>
    </row>
    <row r="417" spans="1:17" s="150" customFormat="1">
      <c r="A417" s="58"/>
      <c r="B417" s="58"/>
      <c r="C417" s="58"/>
      <c r="D417" s="58"/>
      <c r="E417" s="58"/>
      <c r="F417" s="58"/>
      <c r="G417" s="20"/>
      <c r="H417" s="42"/>
      <c r="I417" s="20"/>
      <c r="J417" s="20"/>
      <c r="O417" s="203"/>
      <c r="P417" s="170"/>
      <c r="Q417" s="294"/>
    </row>
    <row r="418" spans="1:17" s="150" customFormat="1">
      <c r="A418" s="2004" t="s">
        <v>525</v>
      </c>
      <c r="B418" s="2004"/>
      <c r="C418" s="2004"/>
      <c r="D418" s="2004"/>
      <c r="E418" s="2004"/>
      <c r="F418" s="2004"/>
      <c r="G418" s="2004"/>
      <c r="H418" s="2004"/>
      <c r="I418" s="2004"/>
      <c r="J418" s="2004"/>
      <c r="O418" s="203"/>
      <c r="P418" s="170"/>
      <c r="Q418" s="203"/>
    </row>
    <row r="419" spans="1:17" s="150" customFormat="1">
      <c r="A419" s="2012"/>
      <c r="B419" s="2012"/>
      <c r="C419" s="2012"/>
      <c r="D419" s="2012"/>
      <c r="E419" s="2012"/>
      <c r="F419" s="2012"/>
      <c r="G419" s="149"/>
      <c r="H419" s="149"/>
      <c r="I419" s="1986" t="s">
        <v>545</v>
      </c>
      <c r="J419" s="1986"/>
      <c r="O419" s="203"/>
      <c r="P419" s="170"/>
      <c r="Q419" s="203"/>
    </row>
    <row r="420" spans="1:17" s="150" customFormat="1" ht="54">
      <c r="A420" s="260" t="s">
        <v>77</v>
      </c>
      <c r="B420" s="260" t="s">
        <v>67</v>
      </c>
      <c r="C420" s="260" t="s">
        <v>131</v>
      </c>
      <c r="D420" s="260" t="s">
        <v>80</v>
      </c>
      <c r="E420" s="260" t="s">
        <v>132</v>
      </c>
      <c r="F420" s="260" t="s">
        <v>33</v>
      </c>
      <c r="H420" s="149"/>
      <c r="I420" s="215" t="s">
        <v>186</v>
      </c>
      <c r="J420" s="215" t="s">
        <v>546</v>
      </c>
      <c r="M420" s="158"/>
      <c r="O420" s="203"/>
      <c r="P420" s="170"/>
      <c r="Q420" s="203"/>
    </row>
    <row r="421" spans="1:17" s="150" customFormat="1">
      <c r="A421" s="195">
        <v>1</v>
      </c>
      <c r="B421" s="195">
        <v>2</v>
      </c>
      <c r="C421" s="195">
        <v>3</v>
      </c>
      <c r="D421" s="195">
        <v>4</v>
      </c>
      <c r="E421" s="195">
        <v>5</v>
      </c>
      <c r="F421" s="195">
        <v>6</v>
      </c>
      <c r="G421" s="161"/>
      <c r="H421" s="160"/>
      <c r="I421" s="212"/>
      <c r="J421" s="212"/>
      <c r="O421" s="203"/>
      <c r="P421" s="170"/>
      <c r="Q421" s="203"/>
    </row>
    <row r="422" spans="1:17" s="150" customFormat="1">
      <c r="A422" s="260">
        <v>1</v>
      </c>
      <c r="B422" s="31" t="s">
        <v>548</v>
      </c>
      <c r="C422" s="260"/>
      <c r="D422" s="260"/>
      <c r="E422" s="258" t="e">
        <f>F422/D422</f>
        <v>#DIV/0!</v>
      </c>
      <c r="F422" s="258"/>
      <c r="H422" s="149"/>
      <c r="I422" s="224"/>
      <c r="J422" s="224"/>
      <c r="O422" s="203"/>
      <c r="P422" s="170"/>
      <c r="Q422" s="203"/>
    </row>
    <row r="423" spans="1:17" s="161" customFormat="1">
      <c r="A423" s="226"/>
      <c r="B423" s="227" t="s">
        <v>73</v>
      </c>
      <c r="C423" s="226" t="s">
        <v>74</v>
      </c>
      <c r="D423" s="226" t="s">
        <v>74</v>
      </c>
      <c r="E423" s="226" t="s">
        <v>74</v>
      </c>
      <c r="F423" s="228">
        <f>F422</f>
        <v>0</v>
      </c>
      <c r="G423" s="149"/>
      <c r="H423" s="149"/>
      <c r="I423" s="217">
        <f>SUM(I422)</f>
        <v>0</v>
      </c>
      <c r="J423" s="217">
        <f>SUM(J422)</f>
        <v>0</v>
      </c>
      <c r="O423" s="288"/>
      <c r="P423" s="293"/>
      <c r="Q423" s="288"/>
    </row>
    <row r="424" spans="1:17" s="150" customFormat="1">
      <c r="A424" s="56"/>
      <c r="B424" s="32"/>
      <c r="C424" s="38"/>
      <c r="D424" s="38"/>
      <c r="E424" s="38"/>
      <c r="F424" s="57"/>
      <c r="G424" s="149"/>
      <c r="H424" s="149"/>
      <c r="I424" s="149"/>
      <c r="J424" s="149"/>
      <c r="O424" s="203"/>
      <c r="P424" s="170"/>
      <c r="Q424" s="203"/>
    </row>
    <row r="425" spans="1:17">
      <c r="A425" s="56"/>
      <c r="B425" s="69" t="s">
        <v>153</v>
      </c>
      <c r="C425" s="257">
        <f>C426+C427+C428</f>
        <v>0</v>
      </c>
      <c r="D425" s="289"/>
      <c r="P425" s="188"/>
    </row>
    <row r="426" spans="1:17">
      <c r="A426" s="56"/>
      <c r="B426" s="70" t="s">
        <v>11</v>
      </c>
      <c r="C426" s="257">
        <f>F423+D416+D407+E396+F386+F376+F366+F356+F346+F336+E326+D316+D305+E294+F284+F273+F265+F250+D241+D232+E223+E211+E202+C190+C179+C168+C157+C144+E131+E116+E105+D94+E78+F69+F62+F44+E30+J22-C427-C428</f>
        <v>0</v>
      </c>
      <c r="D426" s="290"/>
      <c r="P426" s="188"/>
    </row>
    <row r="427" spans="1:17">
      <c r="A427" s="38"/>
      <c r="B427" s="32" t="s">
        <v>65</v>
      </c>
      <c r="C427" s="257">
        <f>I423+I416+I407+I396+I386+I376+I366+I346+I356+I336+I326+I316+I305+I294+I284+I273+I265+I250+I241+I232+I223+I211+I202+I190+I179+I168+I157+I144+I131+I116+I105+I94+I78+I69+I62+I44+I30</f>
        <v>0</v>
      </c>
      <c r="D427" s="290"/>
      <c r="L427" s="59"/>
      <c r="M427" s="32"/>
      <c r="N427" s="157"/>
      <c r="P427" s="188"/>
    </row>
    <row r="428" spans="1:17">
      <c r="A428" s="38"/>
      <c r="B428" s="32" t="s">
        <v>165</v>
      </c>
      <c r="C428" s="257">
        <f>J423+J416+J407+J396+J386+J376+J366+J356+J346+J336+J326+J316+J305+J294+J284+J273+J265+J250+J241+J232+J223+J211+J202+J190+J179+J168+J157+J144+J131+J116+J105+J94+J78+J69+J62+J44+J30</f>
        <v>0</v>
      </c>
      <c r="D428" s="290"/>
    </row>
    <row r="429" spans="1:17">
      <c r="A429" s="38"/>
      <c r="B429" s="32"/>
      <c r="C429" s="38"/>
      <c r="D429" s="38"/>
      <c r="E429" s="38"/>
      <c r="F429" s="38"/>
    </row>
    <row r="430" spans="1:17">
      <c r="A430" s="38"/>
      <c r="B430" s="268" t="s">
        <v>626</v>
      </c>
      <c r="C430" s="296">
        <f>F423+D416+D407+E396+F386+F376+F366+F356+F346+F336+E326+D316+D305+E294+F284+F273+F265+F250+D241+D232+E223</f>
        <v>0</v>
      </c>
      <c r="D430" s="38"/>
      <c r="E430" s="38"/>
      <c r="F430" s="38"/>
    </row>
    <row r="431" spans="1:17" ht="50.25" customHeight="1">
      <c r="A431" s="38"/>
      <c r="B431" s="295" t="s">
        <v>627</v>
      </c>
      <c r="C431" s="297"/>
      <c r="D431" s="38"/>
      <c r="E431" s="38"/>
      <c r="F431" s="38"/>
    </row>
    <row r="432" spans="1:17" ht="45.6">
      <c r="A432" s="38"/>
      <c r="B432" s="268" t="s">
        <v>628</v>
      </c>
      <c r="C432" s="296">
        <f>C430-C431</f>
        <v>0</v>
      </c>
      <c r="D432" s="38"/>
      <c r="E432" s="38"/>
      <c r="F432" s="38"/>
    </row>
    <row r="433" spans="1:17">
      <c r="A433" s="38"/>
      <c r="B433" s="32"/>
      <c r="C433" s="38"/>
      <c r="D433" s="38"/>
      <c r="E433" s="38"/>
      <c r="F433" s="38"/>
    </row>
    <row r="434" spans="1:17">
      <c r="A434" s="38"/>
      <c r="B434" s="32"/>
      <c r="C434" s="38"/>
      <c r="D434" s="38"/>
      <c r="E434" s="38"/>
      <c r="F434" s="38"/>
    </row>
    <row r="435" spans="1:17">
      <c r="A435" s="38"/>
      <c r="B435" s="32"/>
      <c r="C435" s="38"/>
      <c r="D435" s="38"/>
      <c r="E435" s="38"/>
      <c r="F435" s="38"/>
    </row>
    <row r="436" spans="1:17">
      <c r="A436" s="38"/>
      <c r="B436" s="32"/>
      <c r="C436" s="38"/>
      <c r="D436" s="38"/>
      <c r="E436" s="38"/>
      <c r="F436" s="38"/>
    </row>
    <row r="437" spans="1:17">
      <c r="A437" s="1927" t="s">
        <v>40</v>
      </c>
      <c r="B437" s="1927"/>
      <c r="C437" s="60"/>
      <c r="D437" s="1945" t="str">
        <f>'СВЕДЕНИЯ ЦС'!D67:G67</f>
        <v>Коппель С.А.</v>
      </c>
      <c r="E437" s="1945"/>
      <c r="F437" s="38"/>
      <c r="G437" s="38"/>
      <c r="H437" s="38"/>
      <c r="I437" s="38"/>
      <c r="J437" s="38"/>
    </row>
    <row r="438" spans="1:17">
      <c r="A438" s="38"/>
      <c r="B438" s="61"/>
      <c r="C438" s="254" t="s">
        <v>41</v>
      </c>
      <c r="D438" s="2019" t="s">
        <v>12</v>
      </c>
      <c r="E438" s="2019"/>
      <c r="F438" s="38"/>
      <c r="G438" s="38"/>
      <c r="H438" s="38"/>
      <c r="I438" s="38"/>
      <c r="J438" s="38"/>
    </row>
    <row r="439" spans="1:17" s="38" customFormat="1">
      <c r="A439" s="1929"/>
      <c r="B439" s="1929"/>
      <c r="C439" s="62"/>
      <c r="D439" s="26"/>
      <c r="E439" s="575"/>
      <c r="L439" s="193"/>
      <c r="O439" s="41"/>
      <c r="P439" s="41"/>
      <c r="Q439" s="41"/>
    </row>
    <row r="440" spans="1:17" s="38" customFormat="1">
      <c r="A440" s="1929"/>
      <c r="B440" s="1929"/>
      <c r="C440" s="62"/>
      <c r="D440" s="2047"/>
      <c r="E440" s="2047"/>
      <c r="L440" s="193"/>
      <c r="O440" s="41"/>
      <c r="P440" s="41"/>
      <c r="Q440" s="41"/>
    </row>
    <row r="441" spans="1:17" s="38" customFormat="1">
      <c r="A441" s="41"/>
      <c r="B441" s="64"/>
      <c r="C441" s="26"/>
      <c r="D441" s="2047"/>
      <c r="E441" s="2047"/>
      <c r="L441" s="193"/>
      <c r="O441" s="41"/>
      <c r="P441" s="41"/>
      <c r="Q441" s="41"/>
    </row>
    <row r="442" spans="1:17" s="38" customFormat="1">
      <c r="B442" s="61"/>
      <c r="C442" s="65"/>
      <c r="D442" s="576"/>
      <c r="E442" s="577"/>
      <c r="L442" s="193"/>
      <c r="O442" s="41"/>
      <c r="P442" s="41"/>
      <c r="Q442" s="41"/>
    </row>
    <row r="443" spans="1:17" s="38" customFormat="1">
      <c r="A443" s="1927" t="s">
        <v>42</v>
      </c>
      <c r="B443" s="1927"/>
      <c r="C443" s="68"/>
      <c r="D443" s="1945" t="str">
        <f>'СВЕДЕНИЯ ЦС'!D73:G73</f>
        <v>Кондакова Е.В.</v>
      </c>
      <c r="E443" s="1945"/>
      <c r="L443" s="193"/>
      <c r="O443" s="41"/>
      <c r="P443" s="41"/>
      <c r="Q443" s="41"/>
    </row>
    <row r="444" spans="1:17" s="38" customFormat="1">
      <c r="B444" s="61"/>
      <c r="C444" s="254" t="s">
        <v>41</v>
      </c>
      <c r="D444" s="2019" t="s">
        <v>12</v>
      </c>
      <c r="E444" s="2019"/>
      <c r="L444" s="193"/>
      <c r="O444" s="41"/>
      <c r="P444" s="41"/>
      <c r="Q444" s="41"/>
    </row>
    <row r="445" spans="1:17" ht="23.25" customHeight="1">
      <c r="A445" s="1987" t="str">
        <f>'130Возм ущ'!A889:J889</f>
        <v>Муниципальное бюджетное общеобразовательное учреждение "Кингисеппская средняя общеобразовательная школа № 4"</v>
      </c>
      <c r="B445" s="1987"/>
      <c r="C445" s="1987"/>
      <c r="D445" s="1987"/>
      <c r="E445" s="1987"/>
      <c r="F445" s="1987"/>
      <c r="G445" s="1987"/>
      <c r="H445" s="1987"/>
      <c r="I445" s="1987"/>
      <c r="J445" s="1987"/>
      <c r="K445" s="198"/>
    </row>
    <row r="447" spans="1:17">
      <c r="A447" s="1959" t="s">
        <v>130</v>
      </c>
      <c r="B447" s="1959"/>
      <c r="C447" s="1959"/>
      <c r="D447" s="1959"/>
      <c r="E447" s="1959"/>
      <c r="F447" s="1959"/>
      <c r="G447" s="1959"/>
      <c r="H447" s="1959"/>
      <c r="I447" s="1959"/>
      <c r="J447" s="1959"/>
      <c r="K447" s="199"/>
    </row>
    <row r="449" spans="1:11">
      <c r="A449" s="193"/>
      <c r="B449" s="193"/>
      <c r="C449" s="193"/>
      <c r="D449" s="193"/>
      <c r="E449" s="193"/>
      <c r="F449" s="193"/>
      <c r="G449" s="151" t="s">
        <v>161</v>
      </c>
      <c r="H449" s="16"/>
      <c r="I449" s="152"/>
      <c r="J449" s="16"/>
      <c r="K449" s="200"/>
    </row>
    <row r="450" spans="1:11">
      <c r="B450" s="38"/>
    </row>
    <row r="451" spans="1:11" ht="23.25" customHeight="1">
      <c r="A451" s="1988" t="s">
        <v>148</v>
      </c>
      <c r="B451" s="1988"/>
      <c r="C451" s="1989" t="s">
        <v>550</v>
      </c>
      <c r="D451" s="1990"/>
      <c r="E451" s="1990"/>
      <c r="F451" s="1990"/>
      <c r="G451" s="1990"/>
      <c r="H451" s="1990"/>
      <c r="I451" s="1990"/>
      <c r="J451" s="1991"/>
      <c r="K451" s="154"/>
    </row>
    <row r="452" spans="1:11">
      <c r="A452" s="41"/>
      <c r="B452" s="41"/>
      <c r="C452" s="148"/>
      <c r="D452" s="148"/>
      <c r="E452" s="148"/>
      <c r="F452" s="148"/>
      <c r="G452" s="148"/>
      <c r="H452" s="148"/>
      <c r="I452" s="148"/>
      <c r="J452" s="148"/>
      <c r="K452" s="154"/>
    </row>
    <row r="454" spans="1:11" ht="60" customHeight="1">
      <c r="A454" s="1992" t="s">
        <v>1006</v>
      </c>
      <c r="B454" s="1992"/>
      <c r="C454" s="1992"/>
      <c r="D454" s="1992"/>
      <c r="E454" s="1992"/>
      <c r="F454" s="1992"/>
      <c r="G454" s="1992"/>
      <c r="H454" s="1992"/>
      <c r="I454" s="1992"/>
      <c r="J454" s="1992"/>
    </row>
    <row r="455" spans="1:11">
      <c r="A455" s="263"/>
      <c r="B455" s="263"/>
      <c r="C455" s="263"/>
      <c r="D455" s="263"/>
      <c r="E455" s="263"/>
      <c r="F455" s="263"/>
      <c r="G455" s="263"/>
      <c r="H455" s="263"/>
      <c r="I455" s="263"/>
      <c r="J455" s="263"/>
    </row>
    <row r="456" spans="1:11">
      <c r="A456" s="1993" t="s">
        <v>622</v>
      </c>
      <c r="B456" s="1993"/>
      <c r="C456" s="1993"/>
      <c r="D456" s="1993"/>
      <c r="E456" s="1993"/>
      <c r="F456" s="1993"/>
      <c r="G456" s="1993"/>
      <c r="H456" s="1993"/>
      <c r="I456" s="1993"/>
      <c r="J456" s="1993"/>
      <c r="K456" s="205"/>
    </row>
    <row r="457" spans="1:11">
      <c r="A457" s="269"/>
      <c r="B457" s="269"/>
      <c r="C457" s="269"/>
      <c r="D457" s="269"/>
      <c r="E457" s="269"/>
      <c r="F457" s="269"/>
      <c r="G457" s="269"/>
      <c r="H457" s="269"/>
      <c r="I457" s="269"/>
      <c r="J457" s="269"/>
      <c r="K457" s="263"/>
    </row>
    <row r="458" spans="1:11">
      <c r="A458" s="1995" t="s">
        <v>493</v>
      </c>
      <c r="B458" s="1995"/>
      <c r="C458" s="1995"/>
      <c r="D458" s="1995"/>
      <c r="E458" s="1995"/>
      <c r="F458" s="1995"/>
      <c r="G458" s="1995"/>
      <c r="H458" s="1995"/>
      <c r="I458" s="1995"/>
      <c r="J458" s="1995"/>
      <c r="K458" s="207"/>
    </row>
    <row r="459" spans="1:11">
      <c r="B459" s="193"/>
      <c r="C459" s="193"/>
      <c r="D459" s="193"/>
      <c r="E459" s="193"/>
      <c r="F459" s="193"/>
      <c r="G459" s="193"/>
      <c r="H459" s="193"/>
      <c r="I459" s="193"/>
      <c r="J459" s="193"/>
      <c r="K459" s="269"/>
    </row>
    <row r="460" spans="1:11">
      <c r="B460" s="32"/>
      <c r="C460" s="32"/>
      <c r="D460" s="41"/>
      <c r="E460" s="41"/>
      <c r="F460" s="41"/>
      <c r="G460" s="41"/>
      <c r="H460" s="41"/>
      <c r="I460" s="41"/>
      <c r="J460" s="41"/>
      <c r="K460" s="201"/>
    </row>
    <row r="461" spans="1:11">
      <c r="A461" s="1996" t="s">
        <v>77</v>
      </c>
      <c r="B461" s="1996" t="s">
        <v>75</v>
      </c>
      <c r="C461" s="1996" t="s">
        <v>76</v>
      </c>
      <c r="D461" s="1997" t="s">
        <v>69</v>
      </c>
      <c r="E461" s="1998"/>
      <c r="F461" s="1998"/>
      <c r="G461" s="1999"/>
      <c r="H461" s="2000" t="s">
        <v>70</v>
      </c>
      <c r="I461" s="2000" t="s">
        <v>78</v>
      </c>
      <c r="J461" s="2003" t="s">
        <v>541</v>
      </c>
      <c r="K461" s="39"/>
    </row>
    <row r="462" spans="1:11">
      <c r="A462" s="1980"/>
      <c r="B462" s="1980"/>
      <c r="C462" s="1980"/>
      <c r="D462" s="1996" t="s">
        <v>20</v>
      </c>
      <c r="E462" s="1997" t="s">
        <v>2</v>
      </c>
      <c r="F462" s="1998"/>
      <c r="G462" s="1999"/>
      <c r="H462" s="2001"/>
      <c r="I462" s="2001"/>
      <c r="J462" s="2003"/>
      <c r="K462" s="42"/>
    </row>
    <row r="463" spans="1:11" ht="68.400000000000006">
      <c r="A463" s="1981"/>
      <c r="B463" s="1981"/>
      <c r="C463" s="1981"/>
      <c r="D463" s="1981"/>
      <c r="E463" s="260" t="s">
        <v>71</v>
      </c>
      <c r="F463" s="260" t="s">
        <v>79</v>
      </c>
      <c r="G463" s="260" t="s">
        <v>72</v>
      </c>
      <c r="H463" s="2002"/>
      <c r="I463" s="2002"/>
      <c r="J463" s="2003"/>
      <c r="K463" s="273"/>
    </row>
    <row r="464" spans="1:11">
      <c r="A464" s="195">
        <v>1</v>
      </c>
      <c r="B464" s="195">
        <v>2</v>
      </c>
      <c r="C464" s="195">
        <v>3</v>
      </c>
      <c r="D464" s="195">
        <v>4</v>
      </c>
      <c r="E464" s="195">
        <v>5</v>
      </c>
      <c r="F464" s="195">
        <v>6</v>
      </c>
      <c r="G464" s="195">
        <v>7</v>
      </c>
      <c r="H464" s="195">
        <v>8</v>
      </c>
      <c r="I464" s="195">
        <v>9</v>
      </c>
      <c r="J464" s="195">
        <v>10</v>
      </c>
      <c r="K464" s="273"/>
    </row>
    <row r="465" spans="1:17">
      <c r="A465" s="260" t="s">
        <v>142</v>
      </c>
      <c r="B465" s="31"/>
      <c r="C465" s="258"/>
      <c r="D465" s="258">
        <f>F465+G465+E465</f>
        <v>0</v>
      </c>
      <c r="E465" s="258"/>
      <c r="F465" s="258"/>
      <c r="G465" s="258">
        <f>ROUND((J465-K465)/12,2)</f>
        <v>0</v>
      </c>
      <c r="H465" s="258">
        <v>0</v>
      </c>
      <c r="I465" s="258"/>
      <c r="J465" s="21"/>
      <c r="K465" s="278">
        <f>ROUND((E465+F465)*12,2)</f>
        <v>0</v>
      </c>
      <c r="M465" s="157"/>
      <c r="N465" s="274"/>
      <c r="O465" s="280"/>
    </row>
    <row r="466" spans="1:17" s="160" customFormat="1">
      <c r="A466" s="226"/>
      <c r="B466" s="227" t="s">
        <v>73</v>
      </c>
      <c r="C466" s="228">
        <f>SUM(C465:C465)</f>
        <v>0</v>
      </c>
      <c r="D466" s="228">
        <f>SUM(D465:D465)</f>
        <v>0</v>
      </c>
      <c r="E466" s="226" t="s">
        <v>74</v>
      </c>
      <c r="F466" s="226" t="s">
        <v>74</v>
      </c>
      <c r="G466" s="226" t="s">
        <v>74</v>
      </c>
      <c r="H466" s="226" t="s">
        <v>74</v>
      </c>
      <c r="I466" s="226" t="s">
        <v>74</v>
      </c>
      <c r="J466" s="228">
        <f>SUM(J465:J465)</f>
        <v>0</v>
      </c>
      <c r="K466" s="275"/>
      <c r="M466" s="157"/>
      <c r="N466" s="274"/>
      <c r="O466" s="280"/>
      <c r="P466" s="279"/>
      <c r="Q466" s="283"/>
    </row>
    <row r="467" spans="1:17">
      <c r="K467" s="196"/>
    </row>
    <row r="468" spans="1:17">
      <c r="A468" s="1994" t="s">
        <v>497</v>
      </c>
      <c r="B468" s="1994"/>
      <c r="C468" s="1994"/>
      <c r="D468" s="1994"/>
      <c r="E468" s="1994"/>
      <c r="F468" s="1994"/>
      <c r="G468" s="1994"/>
      <c r="H468" s="1994"/>
      <c r="I468" s="1994"/>
      <c r="J468" s="1994"/>
      <c r="K468" s="197"/>
    </row>
    <row r="469" spans="1:17">
      <c r="A469" s="267"/>
      <c r="B469" s="267"/>
      <c r="C469" s="267"/>
      <c r="D469" s="267"/>
      <c r="E469" s="267"/>
      <c r="F469" s="267"/>
      <c r="G469" s="267"/>
      <c r="H469" s="267"/>
      <c r="I469" s="1986" t="s">
        <v>545</v>
      </c>
      <c r="J469" s="1986"/>
    </row>
    <row r="470" spans="1:17" ht="54">
      <c r="A470" s="35" t="s">
        <v>77</v>
      </c>
      <c r="B470" s="35" t="s">
        <v>67</v>
      </c>
      <c r="C470" s="260" t="s">
        <v>505</v>
      </c>
      <c r="D470" s="260" t="s">
        <v>506</v>
      </c>
      <c r="E470" s="260" t="s">
        <v>507</v>
      </c>
      <c r="G470" s="267"/>
      <c r="H470" s="267"/>
      <c r="I470" s="215" t="s">
        <v>186</v>
      </c>
      <c r="J470" s="215" t="s">
        <v>546</v>
      </c>
      <c r="K470" s="202"/>
    </row>
    <row r="471" spans="1:17">
      <c r="A471" s="173">
        <v>1</v>
      </c>
      <c r="B471" s="173">
        <v>2</v>
      </c>
      <c r="C471" s="195">
        <v>3</v>
      </c>
      <c r="D471" s="195">
        <v>4</v>
      </c>
      <c r="E471" s="195">
        <v>5</v>
      </c>
      <c r="G471" s="267"/>
      <c r="H471" s="267"/>
      <c r="I471" s="216"/>
      <c r="J471" s="215"/>
    </row>
    <row r="472" spans="1:17" ht="136.80000000000001">
      <c r="A472" s="166">
        <v>1</v>
      </c>
      <c r="B472" s="172" t="s">
        <v>496</v>
      </c>
      <c r="C472" s="258"/>
      <c r="D472" s="159">
        <v>12</v>
      </c>
      <c r="E472" s="167"/>
      <c r="G472" s="168"/>
      <c r="H472" s="169"/>
      <c r="I472" s="220"/>
      <c r="J472" s="220"/>
    </row>
    <row r="473" spans="1:17">
      <c r="A473" s="166">
        <v>2</v>
      </c>
      <c r="B473" s="172" t="s">
        <v>533</v>
      </c>
      <c r="C473" s="258"/>
      <c r="D473" s="159"/>
      <c r="E473" s="167"/>
      <c r="G473" s="168"/>
      <c r="H473" s="169"/>
      <c r="I473" s="220"/>
      <c r="J473" s="220"/>
    </row>
    <row r="474" spans="1:17">
      <c r="A474" s="229"/>
      <c r="B474" s="227" t="s">
        <v>73</v>
      </c>
      <c r="C474" s="230"/>
      <c r="D474" s="231"/>
      <c r="E474" s="228">
        <f>E473+E472</f>
        <v>0</v>
      </c>
      <c r="G474" s="267"/>
      <c r="H474" s="267"/>
      <c r="I474" s="217">
        <f>SUM(I472:I473)</f>
        <v>0</v>
      </c>
      <c r="J474" s="217">
        <f>SUM(J472:J473)</f>
        <v>0</v>
      </c>
    </row>
    <row r="476" spans="1:17">
      <c r="A476" s="1993" t="s">
        <v>621</v>
      </c>
      <c r="B476" s="1993"/>
      <c r="C476" s="1993"/>
      <c r="D476" s="1993"/>
      <c r="E476" s="1993"/>
      <c r="F476" s="1993"/>
      <c r="G476" s="1993"/>
      <c r="H476" s="1993"/>
      <c r="I476" s="1993"/>
      <c r="J476" s="1993"/>
    </row>
    <row r="477" spans="1:17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</row>
    <row r="478" spans="1:17">
      <c r="A478" s="2009" t="s">
        <v>494</v>
      </c>
      <c r="B478" s="2009"/>
      <c r="C478" s="2009"/>
      <c r="D478" s="2009"/>
      <c r="E478" s="2009"/>
      <c r="F478" s="2009"/>
      <c r="G478" s="2009"/>
      <c r="H478" s="2009"/>
      <c r="I478" s="2009"/>
      <c r="J478" s="2009"/>
      <c r="K478" s="207"/>
    </row>
    <row r="479" spans="1:17">
      <c r="A479" s="256"/>
      <c r="B479" s="45"/>
      <c r="C479" s="256"/>
      <c r="D479" s="256"/>
      <c r="E479" s="256"/>
      <c r="F479" s="256"/>
      <c r="I479" s="1986" t="s">
        <v>545</v>
      </c>
      <c r="J479" s="1986"/>
      <c r="K479" s="193"/>
    </row>
    <row r="480" spans="1:17" ht="68.400000000000006">
      <c r="A480" s="260" t="s">
        <v>77</v>
      </c>
      <c r="B480" s="260" t="s">
        <v>67</v>
      </c>
      <c r="C480" s="260" t="s">
        <v>93</v>
      </c>
      <c r="D480" s="260" t="s">
        <v>91</v>
      </c>
      <c r="E480" s="260" t="s">
        <v>92</v>
      </c>
      <c r="F480" s="260" t="s">
        <v>133</v>
      </c>
      <c r="I480" s="215" t="s">
        <v>186</v>
      </c>
      <c r="J480" s="215" t="s">
        <v>546</v>
      </c>
      <c r="K480" s="204"/>
      <c r="O480" s="188"/>
    </row>
    <row r="481" spans="1:17">
      <c r="A481" s="195">
        <v>1</v>
      </c>
      <c r="B481" s="195">
        <v>2</v>
      </c>
      <c r="C481" s="195">
        <v>3</v>
      </c>
      <c r="D481" s="195">
        <v>4</v>
      </c>
      <c r="E481" s="195">
        <v>5</v>
      </c>
      <c r="F481" s="195">
        <v>6</v>
      </c>
      <c r="G481" s="160"/>
      <c r="H481" s="160"/>
      <c r="I481" s="218"/>
      <c r="J481" s="218"/>
      <c r="O481" s="188"/>
    </row>
    <row r="482" spans="1:17" ht="68.400000000000006">
      <c r="A482" s="260">
        <v>1</v>
      </c>
      <c r="B482" s="31" t="s">
        <v>81</v>
      </c>
      <c r="C482" s="260" t="s">
        <v>74</v>
      </c>
      <c r="D482" s="260" t="s">
        <v>74</v>
      </c>
      <c r="E482" s="260" t="s">
        <v>74</v>
      </c>
      <c r="F482" s="21">
        <f>F484</f>
        <v>0</v>
      </c>
      <c r="I482" s="219">
        <f>I484</f>
        <v>0</v>
      </c>
      <c r="J482" s="219">
        <f>J484</f>
        <v>0</v>
      </c>
      <c r="O482" s="188"/>
    </row>
    <row r="483" spans="1:17" s="160" customFormat="1">
      <c r="A483" s="2008" t="s">
        <v>82</v>
      </c>
      <c r="B483" s="31" t="s">
        <v>2</v>
      </c>
      <c r="C483" s="260"/>
      <c r="D483" s="260"/>
      <c r="E483" s="260"/>
      <c r="F483" s="21"/>
      <c r="G483" s="149"/>
      <c r="H483" s="149"/>
      <c r="I483" s="219"/>
      <c r="J483" s="219"/>
      <c r="K483" s="161"/>
      <c r="O483" s="281"/>
      <c r="P483" s="283"/>
      <c r="Q483" s="283"/>
    </row>
    <row r="484" spans="1:17" ht="68.400000000000006">
      <c r="A484" s="2008"/>
      <c r="B484" s="31" t="s">
        <v>83</v>
      </c>
      <c r="C484" s="260" t="e">
        <f>F484/E484/D484</f>
        <v>#DIV/0!</v>
      </c>
      <c r="D484" s="260"/>
      <c r="E484" s="260"/>
      <c r="F484" s="21"/>
      <c r="I484" s="225"/>
      <c r="J484" s="225"/>
      <c r="O484" s="188"/>
    </row>
    <row r="485" spans="1:17" ht="68.400000000000006">
      <c r="A485" s="260">
        <v>2</v>
      </c>
      <c r="B485" s="31" t="s">
        <v>87</v>
      </c>
      <c r="C485" s="260" t="s">
        <v>74</v>
      </c>
      <c r="D485" s="260" t="s">
        <v>74</v>
      </c>
      <c r="E485" s="260" t="s">
        <v>74</v>
      </c>
      <c r="F485" s="21">
        <f>F487</f>
        <v>0</v>
      </c>
      <c r="I485" s="219">
        <f>I487</f>
        <v>0</v>
      </c>
      <c r="J485" s="219">
        <f>J487</f>
        <v>0</v>
      </c>
      <c r="O485" s="188"/>
    </row>
    <row r="486" spans="1:17">
      <c r="A486" s="2008" t="s">
        <v>88</v>
      </c>
      <c r="B486" s="31" t="s">
        <v>2</v>
      </c>
      <c r="C486" s="260"/>
      <c r="D486" s="260"/>
      <c r="E486" s="260"/>
      <c r="F486" s="21"/>
      <c r="I486" s="219"/>
      <c r="J486" s="219"/>
      <c r="O486" s="188"/>
    </row>
    <row r="487" spans="1:17" ht="68.400000000000006">
      <c r="A487" s="2008"/>
      <c r="B487" s="31" t="s">
        <v>83</v>
      </c>
      <c r="C487" s="260" t="e">
        <f t="shared" ref="C487" si="11">F487/E487/D487</f>
        <v>#DIV/0!</v>
      </c>
      <c r="D487" s="260"/>
      <c r="E487" s="260"/>
      <c r="F487" s="21"/>
      <c r="I487" s="225"/>
      <c r="J487" s="225"/>
      <c r="O487" s="188"/>
    </row>
    <row r="488" spans="1:17">
      <c r="A488" s="229"/>
      <c r="B488" s="227" t="s">
        <v>73</v>
      </c>
      <c r="C488" s="226" t="s">
        <v>74</v>
      </c>
      <c r="D488" s="226" t="s">
        <v>74</v>
      </c>
      <c r="E488" s="226" t="s">
        <v>74</v>
      </c>
      <c r="F488" s="228">
        <f>F485+F482</f>
        <v>0</v>
      </c>
      <c r="I488" s="219">
        <f>I482+I485</f>
        <v>0</v>
      </c>
      <c r="J488" s="219">
        <f>J482+J485</f>
        <v>0</v>
      </c>
      <c r="O488" s="188"/>
    </row>
    <row r="489" spans="1:17">
      <c r="A489" s="38"/>
      <c r="B489" s="32"/>
      <c r="C489" s="38"/>
      <c r="D489" s="38"/>
      <c r="E489" s="38"/>
      <c r="F489" s="38"/>
      <c r="G489" s="203"/>
      <c r="O489" s="188"/>
    </row>
    <row r="490" spans="1:17">
      <c r="A490" s="2009" t="s">
        <v>491</v>
      </c>
      <c r="B490" s="2009"/>
      <c r="C490" s="2009"/>
      <c r="D490" s="2009"/>
      <c r="E490" s="2009"/>
      <c r="F490" s="2009"/>
      <c r="G490" s="2009"/>
      <c r="H490" s="2009"/>
      <c r="I490" s="2009"/>
      <c r="J490" s="2009"/>
      <c r="O490" s="188"/>
    </row>
    <row r="491" spans="1:17">
      <c r="A491" s="256"/>
      <c r="B491" s="45"/>
      <c r="C491" s="256"/>
      <c r="D491" s="256"/>
      <c r="E491" s="256"/>
      <c r="F491" s="256"/>
      <c r="I491" s="1986" t="s">
        <v>545</v>
      </c>
      <c r="J491" s="1986"/>
      <c r="O491" s="188"/>
    </row>
    <row r="492" spans="1:17" ht="68.400000000000006">
      <c r="A492" s="260" t="s">
        <v>77</v>
      </c>
      <c r="B492" s="260" t="s">
        <v>67</v>
      </c>
      <c r="C492" s="260" t="s">
        <v>536</v>
      </c>
      <c r="D492" s="260" t="s">
        <v>91</v>
      </c>
      <c r="E492" s="260" t="s">
        <v>92</v>
      </c>
      <c r="F492" s="260" t="s">
        <v>133</v>
      </c>
      <c r="I492" s="215" t="s">
        <v>186</v>
      </c>
      <c r="J492" s="215" t="s">
        <v>546</v>
      </c>
      <c r="K492" s="204"/>
      <c r="O492" s="188"/>
    </row>
    <row r="493" spans="1:17">
      <c r="A493" s="194">
        <v>1</v>
      </c>
      <c r="B493" s="194">
        <v>2</v>
      </c>
      <c r="C493" s="194">
        <v>3</v>
      </c>
      <c r="D493" s="194">
        <v>4</v>
      </c>
      <c r="E493" s="194">
        <v>5</v>
      </c>
      <c r="F493" s="194">
        <v>6</v>
      </c>
      <c r="G493" s="25"/>
      <c r="H493" s="25"/>
      <c r="I493" s="218"/>
      <c r="J493" s="218"/>
      <c r="O493" s="188"/>
    </row>
    <row r="494" spans="1:17" ht="68.400000000000006">
      <c r="A494" s="260">
        <v>1</v>
      </c>
      <c r="B494" s="31" t="s">
        <v>81</v>
      </c>
      <c r="C494" s="260" t="s">
        <v>74</v>
      </c>
      <c r="D494" s="260" t="s">
        <v>74</v>
      </c>
      <c r="E494" s="260" t="s">
        <v>74</v>
      </c>
      <c r="F494" s="21">
        <f>F496+F498+F497+F499</f>
        <v>0</v>
      </c>
      <c r="I494" s="219">
        <f>I496+I497+I498+I499</f>
        <v>0</v>
      </c>
      <c r="J494" s="219">
        <f>J496+J497+J498+J499</f>
        <v>0</v>
      </c>
      <c r="O494" s="188"/>
    </row>
    <row r="495" spans="1:17" s="25" customFormat="1">
      <c r="A495" s="260"/>
      <c r="B495" s="31" t="s">
        <v>2</v>
      </c>
      <c r="C495" s="260"/>
      <c r="D495" s="260"/>
      <c r="E495" s="260"/>
      <c r="F495" s="21"/>
      <c r="G495" s="149"/>
      <c r="H495" s="149"/>
      <c r="I495" s="219"/>
      <c r="J495" s="219"/>
      <c r="K495" s="162"/>
      <c r="O495" s="282"/>
      <c r="P495" s="287"/>
      <c r="Q495" s="287"/>
    </row>
    <row r="496" spans="1:17" ht="45.6">
      <c r="A496" s="260" t="s">
        <v>82</v>
      </c>
      <c r="B496" s="31" t="s">
        <v>85</v>
      </c>
      <c r="C496" s="260" t="e">
        <f t="shared" ref="C496:C497" si="12">F496/E496/D496</f>
        <v>#DIV/0!</v>
      </c>
      <c r="D496" s="260"/>
      <c r="E496" s="260"/>
      <c r="F496" s="21"/>
      <c r="I496" s="225"/>
      <c r="J496" s="225"/>
      <c r="O496" s="188"/>
    </row>
    <row r="497" spans="1:15" ht="45.6">
      <c r="A497" s="260" t="s">
        <v>84</v>
      </c>
      <c r="B497" s="31" t="s">
        <v>86</v>
      </c>
      <c r="C497" s="260" t="e">
        <f t="shared" si="12"/>
        <v>#DIV/0!</v>
      </c>
      <c r="D497" s="260"/>
      <c r="E497" s="260"/>
      <c r="F497" s="21"/>
      <c r="I497" s="225"/>
      <c r="J497" s="225"/>
      <c r="O497" s="188"/>
    </row>
    <row r="498" spans="1:15">
      <c r="A498" s="260"/>
      <c r="B498" s="31"/>
      <c r="C498" s="260"/>
      <c r="D498" s="260"/>
      <c r="E498" s="260"/>
      <c r="F498" s="21"/>
      <c r="I498" s="225"/>
      <c r="J498" s="225"/>
      <c r="O498" s="188"/>
    </row>
    <row r="499" spans="1:15">
      <c r="A499" s="260"/>
      <c r="B499" s="31"/>
      <c r="C499" s="260"/>
      <c r="D499" s="260"/>
      <c r="E499" s="260"/>
      <c r="F499" s="21"/>
      <c r="I499" s="225"/>
      <c r="J499" s="225"/>
      <c r="O499" s="188"/>
    </row>
    <row r="500" spans="1:15" ht="68.400000000000006">
      <c r="A500" s="260">
        <v>2</v>
      </c>
      <c r="B500" s="31" t="s">
        <v>87</v>
      </c>
      <c r="C500" s="260" t="s">
        <v>74</v>
      </c>
      <c r="D500" s="260" t="s">
        <v>74</v>
      </c>
      <c r="E500" s="260" t="s">
        <v>74</v>
      </c>
      <c r="F500" s="21">
        <f>F502+F504+F503+F505</f>
        <v>0</v>
      </c>
      <c r="I500" s="219">
        <f>I502+I503+I504+I505</f>
        <v>0</v>
      </c>
      <c r="J500" s="219">
        <f>J502+J503+J504+J505</f>
        <v>0</v>
      </c>
      <c r="O500" s="188"/>
    </row>
    <row r="501" spans="1:15">
      <c r="A501" s="260"/>
      <c r="B501" s="31" t="s">
        <v>2</v>
      </c>
      <c r="C501" s="260"/>
      <c r="D501" s="260"/>
      <c r="E501" s="260"/>
      <c r="F501" s="21"/>
      <c r="I501" s="219"/>
      <c r="J501" s="219"/>
      <c r="O501" s="188"/>
    </row>
    <row r="502" spans="1:15" ht="45.6">
      <c r="A502" s="260" t="s">
        <v>88</v>
      </c>
      <c r="B502" s="31" t="s">
        <v>85</v>
      </c>
      <c r="C502" s="260" t="e">
        <f t="shared" ref="C502:C503" si="13">F502/E502/D502</f>
        <v>#DIV/0!</v>
      </c>
      <c r="D502" s="260"/>
      <c r="E502" s="260"/>
      <c r="F502" s="21"/>
      <c r="I502" s="225"/>
      <c r="J502" s="225"/>
      <c r="O502" s="188"/>
    </row>
    <row r="503" spans="1:15" ht="45.6">
      <c r="A503" s="260" t="s">
        <v>89</v>
      </c>
      <c r="B503" s="31" t="s">
        <v>86</v>
      </c>
      <c r="C503" s="260" t="e">
        <f t="shared" si="13"/>
        <v>#DIV/0!</v>
      </c>
      <c r="D503" s="260"/>
      <c r="E503" s="260"/>
      <c r="F503" s="21"/>
      <c r="I503" s="225"/>
      <c r="J503" s="225"/>
      <c r="O503" s="188"/>
    </row>
    <row r="504" spans="1:15">
      <c r="A504" s="260"/>
      <c r="B504" s="31"/>
      <c r="C504" s="260"/>
      <c r="D504" s="260"/>
      <c r="E504" s="260"/>
      <c r="F504" s="21"/>
      <c r="I504" s="225"/>
      <c r="J504" s="225"/>
      <c r="O504" s="188"/>
    </row>
    <row r="505" spans="1:15">
      <c r="A505" s="260"/>
      <c r="B505" s="31"/>
      <c r="C505" s="260"/>
      <c r="D505" s="260"/>
      <c r="E505" s="260"/>
      <c r="F505" s="21"/>
      <c r="I505" s="225"/>
      <c r="J505" s="225"/>
      <c r="O505" s="188"/>
    </row>
    <row r="506" spans="1:15">
      <c r="A506" s="229"/>
      <c r="B506" s="227" t="s">
        <v>73</v>
      </c>
      <c r="C506" s="226" t="s">
        <v>74</v>
      </c>
      <c r="D506" s="226" t="s">
        <v>74</v>
      </c>
      <c r="E506" s="226" t="s">
        <v>74</v>
      </c>
      <c r="F506" s="228">
        <f>F500+F494</f>
        <v>0</v>
      </c>
      <c r="I506" s="219">
        <f>I494+I500</f>
        <v>0</v>
      </c>
      <c r="J506" s="219">
        <f>J494+J500</f>
        <v>0</v>
      </c>
      <c r="O506" s="188"/>
    </row>
    <row r="507" spans="1:15">
      <c r="A507" s="38"/>
      <c r="B507" s="32"/>
      <c r="C507" s="38"/>
      <c r="D507" s="38"/>
      <c r="E507" s="38"/>
      <c r="F507" s="38"/>
      <c r="O507" s="188"/>
    </row>
    <row r="508" spans="1:15">
      <c r="A508" s="2009" t="s">
        <v>492</v>
      </c>
      <c r="B508" s="2009"/>
      <c r="C508" s="2009"/>
      <c r="D508" s="2009"/>
      <c r="E508" s="2009"/>
      <c r="F508" s="2009"/>
      <c r="G508" s="2009"/>
      <c r="H508" s="2009"/>
      <c r="I508" s="2009"/>
      <c r="J508" s="2009"/>
      <c r="O508" s="188"/>
    </row>
    <row r="509" spans="1:15">
      <c r="A509" s="256"/>
      <c r="B509" s="45"/>
      <c r="C509" s="256"/>
      <c r="D509" s="256"/>
      <c r="E509" s="256"/>
      <c r="F509" s="256"/>
      <c r="I509" s="1986" t="s">
        <v>545</v>
      </c>
      <c r="J509" s="1986"/>
      <c r="O509" s="188"/>
    </row>
    <row r="510" spans="1:15" ht="91.2">
      <c r="A510" s="260" t="s">
        <v>77</v>
      </c>
      <c r="B510" s="260" t="s">
        <v>67</v>
      </c>
      <c r="C510" s="260" t="s">
        <v>96</v>
      </c>
      <c r="D510" s="260" t="s">
        <v>94</v>
      </c>
      <c r="E510" s="260" t="s">
        <v>97</v>
      </c>
      <c r="F510" s="260" t="s">
        <v>95</v>
      </c>
      <c r="I510" s="215" t="s">
        <v>186</v>
      </c>
      <c r="J510" s="215" t="s">
        <v>546</v>
      </c>
      <c r="K510" s="204"/>
      <c r="O510" s="188"/>
    </row>
    <row r="511" spans="1:15">
      <c r="A511" s="195">
        <v>1</v>
      </c>
      <c r="B511" s="195">
        <v>2</v>
      </c>
      <c r="C511" s="195">
        <v>3</v>
      </c>
      <c r="D511" s="195">
        <v>4</v>
      </c>
      <c r="E511" s="195">
        <v>5</v>
      </c>
      <c r="F511" s="195">
        <v>6</v>
      </c>
      <c r="G511" s="160"/>
      <c r="H511" s="160"/>
      <c r="I511" s="218"/>
      <c r="J511" s="218"/>
      <c r="O511" s="188"/>
    </row>
    <row r="512" spans="1:15">
      <c r="A512" s="260">
        <v>1</v>
      </c>
      <c r="B512" s="31" t="s">
        <v>98</v>
      </c>
      <c r="C512" s="260"/>
      <c r="D512" s="260"/>
      <c r="E512" s="260">
        <v>50</v>
      </c>
      <c r="F512" s="21">
        <f>E512*D512*C512</f>
        <v>0</v>
      </c>
      <c r="I512" s="220"/>
      <c r="J512" s="220"/>
      <c r="O512" s="188"/>
    </row>
    <row r="513" spans="1:17" s="160" customFormat="1">
      <c r="A513" s="229"/>
      <c r="B513" s="227" t="s">
        <v>73</v>
      </c>
      <c r="C513" s="226" t="s">
        <v>74</v>
      </c>
      <c r="D513" s="226" t="s">
        <v>74</v>
      </c>
      <c r="E513" s="226" t="s">
        <v>74</v>
      </c>
      <c r="F513" s="228">
        <f>F512</f>
        <v>0</v>
      </c>
      <c r="G513" s="149"/>
      <c r="H513" s="149"/>
      <c r="I513" s="217">
        <f>I512</f>
        <v>0</v>
      </c>
      <c r="J513" s="217">
        <f>J512</f>
        <v>0</v>
      </c>
      <c r="K513" s="161"/>
      <c r="O513" s="281"/>
      <c r="P513" s="283"/>
      <c r="Q513" s="283"/>
    </row>
    <row r="514" spans="1:17">
      <c r="O514" s="188"/>
    </row>
    <row r="515" spans="1:17" ht="55.5" customHeight="1">
      <c r="A515" s="2010" t="s">
        <v>620</v>
      </c>
      <c r="B515" s="2010"/>
      <c r="C515" s="2010"/>
      <c r="D515" s="2010"/>
      <c r="E515" s="2010"/>
      <c r="F515" s="2010"/>
      <c r="G515" s="2010"/>
      <c r="H515" s="2010"/>
      <c r="I515" s="2010"/>
      <c r="J515" s="2010"/>
      <c r="O515" s="188"/>
    </row>
    <row r="516" spans="1:17">
      <c r="A516" s="263"/>
      <c r="B516" s="263"/>
      <c r="C516" s="263"/>
      <c r="D516" s="263"/>
      <c r="E516" s="263"/>
      <c r="F516" s="263"/>
      <c r="G516" s="263"/>
      <c r="H516" s="263"/>
      <c r="I516" s="263"/>
      <c r="J516" s="263"/>
    </row>
    <row r="517" spans="1:17">
      <c r="A517" s="2004" t="s">
        <v>491</v>
      </c>
      <c r="B517" s="2004"/>
      <c r="C517" s="2004"/>
      <c r="D517" s="2004"/>
      <c r="E517" s="2004"/>
      <c r="F517" s="2004"/>
      <c r="G517" s="2004"/>
      <c r="H517" s="2004"/>
      <c r="I517" s="2004"/>
      <c r="J517" s="2004"/>
      <c r="K517" s="206"/>
    </row>
    <row r="518" spans="1:17">
      <c r="A518" s="2012"/>
      <c r="B518" s="2012"/>
      <c r="C518" s="2012"/>
      <c r="D518" s="2012"/>
      <c r="E518" s="2012"/>
      <c r="F518" s="38"/>
      <c r="I518" s="1986" t="s">
        <v>545</v>
      </c>
      <c r="J518" s="1986"/>
      <c r="K518" s="263"/>
    </row>
    <row r="519" spans="1:17" ht="54">
      <c r="A519" s="260" t="s">
        <v>68</v>
      </c>
      <c r="B519" s="260" t="s">
        <v>67</v>
      </c>
      <c r="C519" s="260" t="s">
        <v>80</v>
      </c>
      <c r="D519" s="260" t="s">
        <v>128</v>
      </c>
      <c r="E519" s="260" t="s">
        <v>129</v>
      </c>
      <c r="I519" s="215" t="s">
        <v>186</v>
      </c>
      <c r="J519" s="215" t="s">
        <v>546</v>
      </c>
      <c r="K519" s="163"/>
    </row>
    <row r="520" spans="1:17">
      <c r="A520" s="195">
        <v>1</v>
      </c>
      <c r="B520" s="195">
        <v>2</v>
      </c>
      <c r="C520" s="195">
        <v>3</v>
      </c>
      <c r="D520" s="195">
        <v>4</v>
      </c>
      <c r="E520" s="195">
        <v>5</v>
      </c>
      <c r="F520" s="160"/>
      <c r="G520" s="160"/>
      <c r="H520" s="160"/>
      <c r="I520" s="218"/>
      <c r="J520" s="218"/>
    </row>
    <row r="521" spans="1:17" ht="114">
      <c r="A521" s="260">
        <v>1</v>
      </c>
      <c r="B521" s="31" t="s">
        <v>163</v>
      </c>
      <c r="C521" s="260"/>
      <c r="D521" s="258" t="e">
        <f>E521/C521</f>
        <v>#DIV/0!</v>
      </c>
      <c r="E521" s="258"/>
      <c r="I521" s="220"/>
      <c r="J521" s="220"/>
    </row>
    <row r="522" spans="1:17" s="160" customFormat="1">
      <c r="A522" s="226"/>
      <c r="B522" s="227" t="s">
        <v>73</v>
      </c>
      <c r="C522" s="226"/>
      <c r="D522" s="226" t="s">
        <v>74</v>
      </c>
      <c r="E522" s="228">
        <f>E521</f>
        <v>0</v>
      </c>
      <c r="F522" s="149"/>
      <c r="G522" s="149"/>
      <c r="H522" s="149"/>
      <c r="I522" s="217">
        <f>I521</f>
        <v>0</v>
      </c>
      <c r="J522" s="217">
        <f>J521</f>
        <v>0</v>
      </c>
      <c r="K522" s="161"/>
      <c r="O522" s="283"/>
      <c r="P522" s="283"/>
      <c r="Q522" s="283"/>
    </row>
    <row r="524" spans="1:17" ht="52.5" customHeight="1">
      <c r="A524" s="2010" t="s">
        <v>619</v>
      </c>
      <c r="B524" s="2010"/>
      <c r="C524" s="2010"/>
      <c r="D524" s="2010"/>
      <c r="E524" s="2010"/>
      <c r="F524" s="2010"/>
      <c r="G524" s="2010"/>
      <c r="H524" s="2010"/>
      <c r="I524" s="2010"/>
      <c r="J524" s="2010"/>
    </row>
    <row r="525" spans="1:17">
      <c r="A525" s="38"/>
      <c r="B525" s="32"/>
      <c r="C525" s="38"/>
      <c r="D525" s="38"/>
      <c r="E525" s="38"/>
      <c r="F525" s="38"/>
    </row>
    <row r="526" spans="1:17">
      <c r="A526" s="2004" t="s">
        <v>495</v>
      </c>
      <c r="B526" s="2004"/>
      <c r="C526" s="2004"/>
      <c r="D526" s="2004"/>
      <c r="E526" s="2004"/>
      <c r="F526" s="2004"/>
      <c r="G526" s="2004"/>
      <c r="H526" s="2004"/>
      <c r="I526" s="2004"/>
      <c r="J526" s="2004"/>
      <c r="K526" s="206"/>
    </row>
    <row r="527" spans="1:17">
      <c r="A527" s="44"/>
      <c r="B527" s="32"/>
      <c r="C527" s="38"/>
      <c r="D527" s="38"/>
      <c r="E527" s="38"/>
      <c r="F527" s="38"/>
      <c r="I527" s="1986" t="s">
        <v>545</v>
      </c>
      <c r="J527" s="1986"/>
    </row>
    <row r="528" spans="1:17" ht="68.400000000000006">
      <c r="A528" s="260" t="s">
        <v>77</v>
      </c>
      <c r="B528" s="260" t="s">
        <v>99</v>
      </c>
      <c r="C528" s="260" t="s">
        <v>106</v>
      </c>
      <c r="D528" s="260" t="s">
        <v>107</v>
      </c>
      <c r="F528" s="38"/>
      <c r="I528" s="215" t="s">
        <v>186</v>
      </c>
      <c r="J528" s="215" t="s">
        <v>546</v>
      </c>
    </row>
    <row r="529" spans="1:17">
      <c r="A529" s="195">
        <v>1</v>
      </c>
      <c r="B529" s="195">
        <v>2</v>
      </c>
      <c r="C529" s="195">
        <v>3</v>
      </c>
      <c r="D529" s="195">
        <v>4</v>
      </c>
      <c r="E529" s="160"/>
      <c r="F529" s="14"/>
      <c r="G529" s="160"/>
      <c r="H529" s="160"/>
      <c r="I529" s="215"/>
      <c r="J529" s="215"/>
    </row>
    <row r="530" spans="1:17" ht="45.6">
      <c r="A530" s="264">
        <v>1</v>
      </c>
      <c r="B530" s="47" t="s">
        <v>100</v>
      </c>
      <c r="C530" s="264" t="s">
        <v>74</v>
      </c>
      <c r="D530" s="21">
        <f>D531</f>
        <v>0</v>
      </c>
      <c r="F530" s="38"/>
      <c r="I530" s="220">
        <f>I531</f>
        <v>0</v>
      </c>
      <c r="J530" s="220">
        <f>J531</f>
        <v>0</v>
      </c>
    </row>
    <row r="531" spans="1:17" s="160" customFormat="1">
      <c r="A531" s="260" t="s">
        <v>82</v>
      </c>
      <c r="B531" s="31" t="s">
        <v>101</v>
      </c>
      <c r="C531" s="258">
        <f>J466+E472</f>
        <v>0</v>
      </c>
      <c r="D531" s="258"/>
      <c r="E531" s="149"/>
      <c r="F531" s="38"/>
      <c r="G531" s="149"/>
      <c r="H531" s="149"/>
      <c r="I531" s="220"/>
      <c r="J531" s="220"/>
      <c r="K531" s="156">
        <f>C531*0.22</f>
        <v>0</v>
      </c>
      <c r="L531" s="2021" t="s">
        <v>176</v>
      </c>
      <c r="O531" s="283"/>
      <c r="P531" s="283"/>
      <c r="Q531" s="283"/>
    </row>
    <row r="532" spans="1:17" ht="45.6">
      <c r="A532" s="264">
        <v>2</v>
      </c>
      <c r="B532" s="47" t="s">
        <v>102</v>
      </c>
      <c r="C532" s="264" t="s">
        <v>74</v>
      </c>
      <c r="D532" s="21">
        <f>D534+D535</f>
        <v>0</v>
      </c>
      <c r="F532" s="38"/>
      <c r="I532" s="220">
        <f>I534+I535+I536</f>
        <v>0</v>
      </c>
      <c r="J532" s="220">
        <f>J534+J535+J536</f>
        <v>0</v>
      </c>
      <c r="K532" s="156"/>
      <c r="L532" s="2021"/>
    </row>
    <row r="533" spans="1:17">
      <c r="A533" s="2008" t="s">
        <v>88</v>
      </c>
      <c r="B533" s="31" t="s">
        <v>2</v>
      </c>
      <c r="C533" s="260"/>
      <c r="D533" s="258"/>
      <c r="F533" s="38"/>
      <c r="I533" s="220"/>
      <c r="J533" s="220"/>
      <c r="K533" s="156"/>
      <c r="L533" s="2021"/>
      <c r="N533" s="48"/>
      <c r="O533" s="48"/>
      <c r="P533" s="48"/>
      <c r="Q533" s="48"/>
    </row>
    <row r="534" spans="1:17" ht="68.400000000000006">
      <c r="A534" s="2008"/>
      <c r="B534" s="31" t="s">
        <v>103</v>
      </c>
      <c r="C534" s="23">
        <f>C531</f>
        <v>0</v>
      </c>
      <c r="D534" s="258"/>
      <c r="F534" s="38"/>
      <c r="I534" s="220"/>
      <c r="J534" s="220"/>
      <c r="K534" s="156">
        <f>C534*0.029</f>
        <v>0</v>
      </c>
      <c r="L534" s="2021"/>
      <c r="N534" s="48"/>
      <c r="O534" s="48"/>
      <c r="P534" s="48"/>
      <c r="Q534" s="48"/>
    </row>
    <row r="535" spans="1:17" ht="68.400000000000006">
      <c r="A535" s="260" t="s">
        <v>90</v>
      </c>
      <c r="B535" s="31" t="s">
        <v>104</v>
      </c>
      <c r="C535" s="258">
        <f>C531</f>
        <v>0</v>
      </c>
      <c r="D535" s="258"/>
      <c r="F535" s="38"/>
      <c r="I535" s="220"/>
      <c r="J535" s="220"/>
      <c r="K535" s="156">
        <f>C535*0.002</f>
        <v>0</v>
      </c>
      <c r="L535" s="2021"/>
      <c r="N535" s="48"/>
      <c r="O535" s="48"/>
      <c r="P535" s="48"/>
      <c r="Q535" s="48"/>
    </row>
    <row r="536" spans="1:17" ht="68.400000000000006">
      <c r="A536" s="264">
        <v>3</v>
      </c>
      <c r="B536" s="47" t="s">
        <v>105</v>
      </c>
      <c r="C536" s="258">
        <f>C531</f>
        <v>0</v>
      </c>
      <c r="D536" s="258"/>
      <c r="F536" s="38"/>
      <c r="I536" s="220"/>
      <c r="J536" s="220"/>
      <c r="K536" s="156">
        <f>C536*0.051</f>
        <v>0</v>
      </c>
      <c r="L536" s="2021"/>
      <c r="N536" s="48"/>
      <c r="O536" s="48"/>
      <c r="P536" s="48"/>
      <c r="Q536" s="48"/>
    </row>
    <row r="537" spans="1:17">
      <c r="A537" s="264">
        <v>4</v>
      </c>
      <c r="B537" s="47" t="s">
        <v>165</v>
      </c>
      <c r="C537" s="258"/>
      <c r="D537" s="258"/>
      <c r="F537" s="38"/>
      <c r="I537" s="220"/>
      <c r="J537" s="220"/>
      <c r="N537" s="48"/>
      <c r="O537" s="48"/>
      <c r="P537" s="48"/>
      <c r="Q537" s="48"/>
    </row>
    <row r="538" spans="1:17">
      <c r="A538" s="226"/>
      <c r="B538" s="227" t="s">
        <v>73</v>
      </c>
      <c r="C538" s="226" t="s">
        <v>74</v>
      </c>
      <c r="D538" s="228">
        <f>D536+D532+D530+D537</f>
        <v>0</v>
      </c>
      <c r="F538" s="38"/>
      <c r="I538" s="217">
        <f>I537+I536+I532+I530</f>
        <v>0</v>
      </c>
      <c r="J538" s="217">
        <f>J537+J536+J532+J530</f>
        <v>0</v>
      </c>
      <c r="N538" s="48"/>
      <c r="O538" s="48"/>
      <c r="P538" s="48"/>
      <c r="Q538" s="48"/>
    </row>
    <row r="540" spans="1:17" ht="48.75" customHeight="1">
      <c r="A540" s="2011" t="s">
        <v>618</v>
      </c>
      <c r="B540" s="2011"/>
      <c r="C540" s="2011"/>
      <c r="D540" s="2011"/>
      <c r="E540" s="2011"/>
      <c r="F540" s="2011"/>
      <c r="G540" s="2011"/>
      <c r="H540" s="2011"/>
      <c r="I540" s="2011"/>
      <c r="J540" s="2011"/>
    </row>
    <row r="542" spans="1:17">
      <c r="A542" s="1994" t="s">
        <v>535</v>
      </c>
      <c r="B542" s="1994"/>
      <c r="C542" s="1994"/>
      <c r="D542" s="1994"/>
      <c r="E542" s="1994"/>
      <c r="F542" s="1994"/>
      <c r="G542" s="1994"/>
      <c r="H542" s="1994"/>
      <c r="I542" s="1994"/>
      <c r="J542" s="1994"/>
      <c r="K542" s="208"/>
    </row>
    <row r="543" spans="1:17">
      <c r="A543" s="267"/>
      <c r="B543" s="267"/>
      <c r="C543" s="267"/>
      <c r="D543" s="267"/>
      <c r="E543" s="267"/>
      <c r="F543" s="267"/>
      <c r="G543" s="267"/>
      <c r="H543" s="267"/>
      <c r="I543" s="1986" t="s">
        <v>545</v>
      </c>
      <c r="J543" s="1986"/>
    </row>
    <row r="544" spans="1:17" ht="54">
      <c r="A544" s="35" t="s">
        <v>77</v>
      </c>
      <c r="B544" s="35" t="s">
        <v>67</v>
      </c>
      <c r="C544" s="260" t="s">
        <v>505</v>
      </c>
      <c r="D544" s="260" t="s">
        <v>506</v>
      </c>
      <c r="E544" s="260" t="s">
        <v>168</v>
      </c>
      <c r="G544" s="267"/>
      <c r="H544" s="267"/>
      <c r="I544" s="215" t="s">
        <v>186</v>
      </c>
      <c r="J544" s="215" t="s">
        <v>546</v>
      </c>
      <c r="K544" s="202"/>
    </row>
    <row r="545" spans="1:20">
      <c r="A545" s="173">
        <v>1</v>
      </c>
      <c r="B545" s="173">
        <v>2</v>
      </c>
      <c r="C545" s="195">
        <v>3</v>
      </c>
      <c r="D545" s="195">
        <v>4</v>
      </c>
      <c r="E545" s="195">
        <v>5</v>
      </c>
      <c r="G545" s="267"/>
      <c r="H545" s="267"/>
      <c r="I545" s="220"/>
      <c r="J545" s="220"/>
    </row>
    <row r="546" spans="1:20" ht="68.400000000000006">
      <c r="A546" s="166">
        <v>1</v>
      </c>
      <c r="B546" s="183" t="s">
        <v>539</v>
      </c>
      <c r="C546" s="258"/>
      <c r="D546" s="159" t="e">
        <f>E546/C546*100</f>
        <v>#DIV/0!</v>
      </c>
      <c r="E546" s="167"/>
      <c r="G546" s="168"/>
      <c r="H546" s="169"/>
      <c r="I546" s="220"/>
      <c r="J546" s="220"/>
    </row>
    <row r="547" spans="1:20" ht="91.2">
      <c r="A547" s="166">
        <v>2</v>
      </c>
      <c r="B547" s="183" t="s">
        <v>537</v>
      </c>
      <c r="C547" s="258"/>
      <c r="D547" s="159" t="e">
        <f>E547/C547*100</f>
        <v>#DIV/0!</v>
      </c>
      <c r="E547" s="167"/>
      <c r="G547" s="168"/>
      <c r="H547" s="169"/>
      <c r="I547" s="220"/>
      <c r="J547" s="220"/>
    </row>
    <row r="548" spans="1:20" ht="91.2">
      <c r="A548" s="166">
        <v>3</v>
      </c>
      <c r="B548" s="183" t="s">
        <v>538</v>
      </c>
      <c r="C548" s="258"/>
      <c r="D548" s="159" t="e">
        <f>E548/C548*100</f>
        <v>#DIV/0!</v>
      </c>
      <c r="E548" s="167"/>
      <c r="G548" s="168"/>
      <c r="H548" s="169"/>
      <c r="I548" s="220"/>
      <c r="J548" s="220"/>
    </row>
    <row r="549" spans="1:20">
      <c r="A549" s="229"/>
      <c r="B549" s="227" t="s">
        <v>73</v>
      </c>
      <c r="C549" s="230"/>
      <c r="D549" s="231"/>
      <c r="E549" s="228">
        <f>E546</f>
        <v>0</v>
      </c>
      <c r="G549" s="267"/>
      <c r="H549" s="267"/>
      <c r="I549" s="217">
        <f>I546</f>
        <v>0</v>
      </c>
      <c r="J549" s="217">
        <f>J546</f>
        <v>0</v>
      </c>
    </row>
    <row r="551" spans="1:20" ht="42.75" customHeight="1">
      <c r="A551" s="2011" t="s">
        <v>617</v>
      </c>
      <c r="B551" s="2011"/>
      <c r="C551" s="2011"/>
      <c r="D551" s="2011"/>
      <c r="E551" s="2011"/>
      <c r="F551" s="2011"/>
      <c r="G551" s="2011"/>
      <c r="H551" s="2011"/>
      <c r="I551" s="2011"/>
      <c r="J551" s="2011"/>
    </row>
    <row r="553" spans="1:20">
      <c r="A553" s="2004" t="s">
        <v>504</v>
      </c>
      <c r="B553" s="2004"/>
      <c r="C553" s="2004"/>
      <c r="D553" s="2004"/>
      <c r="E553" s="2004"/>
      <c r="F553" s="2004"/>
      <c r="G553" s="2004"/>
      <c r="H553" s="2004"/>
      <c r="I553" s="2004"/>
      <c r="J553" s="2004"/>
      <c r="K553" s="208"/>
    </row>
    <row r="554" spans="1:20">
      <c r="A554" s="2015"/>
      <c r="B554" s="2015"/>
      <c r="C554" s="2015"/>
      <c r="D554" s="2015"/>
      <c r="E554" s="2015"/>
      <c r="F554" s="38"/>
      <c r="G554" s="33"/>
      <c r="H554" s="33"/>
      <c r="I554" s="1986" t="s">
        <v>545</v>
      </c>
      <c r="J554" s="1986"/>
    </row>
    <row r="555" spans="1:20" s="33" customFormat="1" ht="54">
      <c r="A555" s="260" t="s">
        <v>77</v>
      </c>
      <c r="B555" s="260" t="s">
        <v>67</v>
      </c>
      <c r="C555" s="260" t="s">
        <v>111</v>
      </c>
      <c r="D555" s="260" t="s">
        <v>108</v>
      </c>
      <c r="E555" s="260" t="s">
        <v>33</v>
      </c>
      <c r="I555" s="215" t="s">
        <v>186</v>
      </c>
      <c r="J555" s="215" t="s">
        <v>546</v>
      </c>
      <c r="K555" s="163"/>
      <c r="L555" s="57"/>
      <c r="M555" s="57"/>
      <c r="O555" s="284"/>
      <c r="P555" s="291"/>
      <c r="Q555" s="291"/>
      <c r="R555" s="174"/>
      <c r="S555" s="174"/>
      <c r="T555" s="174"/>
    </row>
    <row r="556" spans="1:20" s="33" customFormat="1">
      <c r="A556" s="195">
        <v>1</v>
      </c>
      <c r="B556" s="195">
        <v>2</v>
      </c>
      <c r="C556" s="195">
        <v>3</v>
      </c>
      <c r="D556" s="195">
        <v>4</v>
      </c>
      <c r="E556" s="195">
        <v>5</v>
      </c>
      <c r="F556" s="179"/>
      <c r="G556" s="179"/>
      <c r="H556" s="179"/>
      <c r="I556" s="220"/>
      <c r="J556" s="220"/>
      <c r="K556" s="37"/>
      <c r="L556" s="57"/>
      <c r="M556" s="57"/>
      <c r="O556" s="284"/>
      <c r="P556" s="291"/>
      <c r="Q556" s="291"/>
      <c r="R556" s="174"/>
      <c r="S556" s="174"/>
      <c r="T556" s="174"/>
    </row>
    <row r="557" spans="1:20" s="33" customFormat="1">
      <c r="A557" s="260">
        <v>1</v>
      </c>
      <c r="B557" s="31" t="s">
        <v>109</v>
      </c>
      <c r="C557" s="176">
        <f>C559</f>
        <v>0</v>
      </c>
      <c r="D557" s="35">
        <f>D559</f>
        <v>1.5</v>
      </c>
      <c r="E557" s="176">
        <f>E559</f>
        <v>0</v>
      </c>
      <c r="I557" s="220">
        <f>I559</f>
        <v>0</v>
      </c>
      <c r="J557" s="220">
        <f>J559</f>
        <v>0</v>
      </c>
      <c r="K557" s="37"/>
      <c r="L557" s="57"/>
      <c r="M557" s="57"/>
      <c r="O557" s="284"/>
      <c r="P557" s="291"/>
      <c r="Q557" s="291"/>
      <c r="R557" s="174"/>
      <c r="S557" s="174"/>
      <c r="T557" s="174"/>
    </row>
    <row r="558" spans="1:20" s="179" customFormat="1">
      <c r="A558" s="260"/>
      <c r="B558" s="31" t="s">
        <v>110</v>
      </c>
      <c r="C558" s="258"/>
      <c r="D558" s="260"/>
      <c r="E558" s="258"/>
      <c r="F558" s="33"/>
      <c r="G558" s="33"/>
      <c r="H558" s="33"/>
      <c r="I558" s="220"/>
      <c r="J558" s="220"/>
      <c r="K558" s="180"/>
      <c r="L558" s="181"/>
      <c r="M558" s="181"/>
      <c r="O558" s="285"/>
      <c r="P558" s="292"/>
      <c r="Q558" s="292"/>
      <c r="R558" s="182"/>
      <c r="S558" s="182"/>
      <c r="T558" s="182"/>
    </row>
    <row r="559" spans="1:20" s="33" customFormat="1">
      <c r="A559" s="260"/>
      <c r="B559" s="31" t="s">
        <v>503</v>
      </c>
      <c r="C559" s="258"/>
      <c r="D559" s="260">
        <v>1.5</v>
      </c>
      <c r="E559" s="258"/>
      <c r="I559" s="220"/>
      <c r="J559" s="220"/>
      <c r="K559" s="37" t="s">
        <v>624</v>
      </c>
      <c r="L559" s="57"/>
      <c r="M559" s="57"/>
      <c r="O559" s="284"/>
      <c r="P559" s="291"/>
      <c r="Q559" s="291"/>
      <c r="R559" s="174"/>
      <c r="S559" s="174"/>
      <c r="T559" s="174"/>
    </row>
    <row r="560" spans="1:20" s="33" customFormat="1">
      <c r="A560" s="226"/>
      <c r="B560" s="227" t="s">
        <v>73</v>
      </c>
      <c r="C560" s="226" t="s">
        <v>74</v>
      </c>
      <c r="D560" s="226" t="s">
        <v>74</v>
      </c>
      <c r="E560" s="228">
        <f>E557</f>
        <v>0</v>
      </c>
      <c r="I560" s="217">
        <f>I557</f>
        <v>0</v>
      </c>
      <c r="J560" s="217">
        <f>J557</f>
        <v>0</v>
      </c>
      <c r="K560" s="37"/>
      <c r="L560" s="57"/>
      <c r="M560" s="57"/>
      <c r="O560" s="284"/>
      <c r="P560" s="291"/>
      <c r="Q560" s="291"/>
      <c r="R560" s="174"/>
      <c r="S560" s="174"/>
      <c r="T560" s="174"/>
    </row>
    <row r="561" spans="1:20" s="33" customFormat="1">
      <c r="A561" s="49"/>
      <c r="B561" s="50"/>
      <c r="C561" s="49"/>
      <c r="D561" s="49"/>
      <c r="E561" s="38"/>
      <c r="F561" s="38"/>
      <c r="K561" s="37"/>
      <c r="L561" s="57"/>
      <c r="M561" s="57"/>
      <c r="O561" s="284"/>
      <c r="P561" s="291"/>
      <c r="Q561" s="291"/>
      <c r="R561" s="174"/>
      <c r="S561" s="174"/>
      <c r="T561" s="174"/>
    </row>
    <row r="562" spans="1:20" s="33" customFormat="1">
      <c r="A562" s="49"/>
      <c r="B562" s="50"/>
      <c r="C562" s="49"/>
      <c r="D562" s="49"/>
      <c r="E562" s="38"/>
      <c r="F562" s="38"/>
      <c r="K562" s="37"/>
      <c r="L562" s="57"/>
      <c r="M562" s="57"/>
      <c r="O562" s="284"/>
      <c r="P562" s="291"/>
      <c r="Q562" s="291"/>
      <c r="R562" s="174"/>
      <c r="S562" s="174"/>
      <c r="T562" s="174"/>
    </row>
    <row r="563" spans="1:20" s="33" customFormat="1">
      <c r="A563" s="49"/>
      <c r="B563" s="50"/>
      <c r="C563" s="49"/>
      <c r="D563" s="49"/>
      <c r="E563" s="38"/>
      <c r="F563" s="38"/>
      <c r="I563" s="1986" t="s">
        <v>545</v>
      </c>
      <c r="J563" s="1986"/>
      <c r="K563" s="37"/>
      <c r="L563" s="57"/>
      <c r="M563" s="57"/>
      <c r="O563" s="284"/>
      <c r="P563" s="291"/>
      <c r="Q563" s="291"/>
      <c r="R563" s="174"/>
      <c r="S563" s="174"/>
      <c r="T563" s="174"/>
    </row>
    <row r="564" spans="1:20" s="33" customFormat="1" ht="114">
      <c r="A564" s="261" t="s">
        <v>77</v>
      </c>
      <c r="B564" s="260" t="s">
        <v>67</v>
      </c>
      <c r="C564" s="261" t="s">
        <v>498</v>
      </c>
      <c r="D564" s="260" t="s">
        <v>108</v>
      </c>
      <c r="E564" s="260" t="s">
        <v>534</v>
      </c>
      <c r="I564" s="215" t="s">
        <v>186</v>
      </c>
      <c r="J564" s="215" t="s">
        <v>546</v>
      </c>
      <c r="K564" s="37"/>
      <c r="L564" s="57"/>
      <c r="M564" s="57"/>
      <c r="O564" s="284"/>
      <c r="P564" s="291"/>
      <c r="Q564" s="291"/>
      <c r="R564" s="174"/>
      <c r="S564" s="174"/>
      <c r="T564" s="174"/>
    </row>
    <row r="565" spans="1:20" s="33" customFormat="1">
      <c r="A565" s="195">
        <v>1</v>
      </c>
      <c r="B565" s="195">
        <v>2</v>
      </c>
      <c r="C565" s="195">
        <v>3</v>
      </c>
      <c r="D565" s="195">
        <v>4</v>
      </c>
      <c r="E565" s="195">
        <v>5</v>
      </c>
      <c r="F565" s="179"/>
      <c r="G565" s="179"/>
      <c r="H565" s="179"/>
      <c r="I565" s="216"/>
      <c r="J565" s="216"/>
      <c r="K565" s="37"/>
      <c r="L565" s="57"/>
      <c r="M565" s="57"/>
      <c r="O565" s="284"/>
      <c r="P565" s="291"/>
      <c r="Q565" s="291"/>
      <c r="R565" s="174"/>
      <c r="S565" s="174"/>
      <c r="T565" s="174"/>
    </row>
    <row r="566" spans="1:20" s="33" customFormat="1">
      <c r="A566" s="34">
        <v>1</v>
      </c>
      <c r="B566" s="177" t="s">
        <v>499</v>
      </c>
      <c r="C566" s="258" t="s">
        <v>43</v>
      </c>
      <c r="D566" s="258" t="s">
        <v>43</v>
      </c>
      <c r="E566" s="258">
        <f>E570</f>
        <v>0</v>
      </c>
      <c r="I566" s="217">
        <f>I567</f>
        <v>0</v>
      </c>
      <c r="J566" s="217">
        <f>J567</f>
        <v>0</v>
      </c>
      <c r="K566" s="37"/>
      <c r="L566" s="57"/>
      <c r="M566" s="57"/>
      <c r="O566" s="284"/>
      <c r="P566" s="291"/>
      <c r="Q566" s="291"/>
      <c r="R566" s="174"/>
      <c r="S566" s="174"/>
      <c r="T566" s="174"/>
    </row>
    <row r="567" spans="1:20" s="179" customFormat="1">
      <c r="A567" s="258"/>
      <c r="B567" s="177" t="s">
        <v>500</v>
      </c>
      <c r="C567" s="258">
        <f>C570</f>
        <v>0</v>
      </c>
      <c r="D567" s="258">
        <f>D570</f>
        <v>2.2000000000000002</v>
      </c>
      <c r="E567" s="258">
        <f>E570</f>
        <v>0</v>
      </c>
      <c r="F567" s="33"/>
      <c r="G567" s="33"/>
      <c r="H567" s="33"/>
      <c r="I567" s="217">
        <f>I570</f>
        <v>0</v>
      </c>
      <c r="J567" s="217">
        <f>J570</f>
        <v>0</v>
      </c>
      <c r="K567" s="180"/>
      <c r="L567" s="181"/>
      <c r="M567" s="181"/>
      <c r="O567" s="285"/>
      <c r="P567" s="292"/>
      <c r="Q567" s="292"/>
      <c r="R567" s="182"/>
      <c r="S567" s="182"/>
      <c r="T567" s="182"/>
    </row>
    <row r="568" spans="1:20" s="33" customFormat="1">
      <c r="A568" s="2013"/>
      <c r="B568" s="177" t="s">
        <v>326</v>
      </c>
      <c r="C568" s="2013"/>
      <c r="D568" s="2013"/>
      <c r="E568" s="2013"/>
      <c r="I568" s="220"/>
      <c r="J568" s="220"/>
      <c r="K568" s="37"/>
      <c r="L568" s="57"/>
      <c r="M568" s="57"/>
      <c r="O568" s="284"/>
      <c r="P568" s="291"/>
      <c r="Q568" s="291"/>
      <c r="R568" s="174"/>
      <c r="S568" s="174"/>
      <c r="T568" s="174"/>
    </row>
    <row r="569" spans="1:20" s="33" customFormat="1">
      <c r="A569" s="2013"/>
      <c r="B569" s="177" t="s">
        <v>501</v>
      </c>
      <c r="C569" s="2013"/>
      <c r="D569" s="2013"/>
      <c r="E569" s="2013"/>
      <c r="I569" s="220"/>
      <c r="J569" s="220"/>
      <c r="K569" s="37"/>
      <c r="L569" s="57"/>
      <c r="M569" s="57"/>
      <c r="O569" s="284"/>
      <c r="P569" s="291"/>
      <c r="Q569" s="291"/>
      <c r="R569" s="174"/>
      <c r="S569" s="174"/>
      <c r="T569" s="174"/>
    </row>
    <row r="570" spans="1:20" s="33" customFormat="1">
      <c r="A570" s="258"/>
      <c r="B570" s="177" t="s">
        <v>502</v>
      </c>
      <c r="C570" s="258">
        <f>E570/D570*100</f>
        <v>0</v>
      </c>
      <c r="D570" s="258">
        <v>2.2000000000000002</v>
      </c>
      <c r="E570" s="258"/>
      <c r="I570" s="220"/>
      <c r="J570" s="220"/>
      <c r="K570" s="37"/>
      <c r="L570" s="57"/>
      <c r="M570" s="57"/>
      <c r="O570" s="284"/>
      <c r="P570" s="291"/>
      <c r="Q570" s="291"/>
      <c r="R570" s="174"/>
      <c r="S570" s="174"/>
      <c r="T570" s="174"/>
    </row>
    <row r="571" spans="1:20" s="33" customFormat="1">
      <c r="A571" s="2013"/>
      <c r="B571" s="258" t="s">
        <v>326</v>
      </c>
      <c r="C571" s="2013"/>
      <c r="D571" s="2013"/>
      <c r="E571" s="2013"/>
      <c r="I571" s="221"/>
      <c r="J571" s="221"/>
      <c r="K571" s="37"/>
      <c r="L571" s="57"/>
      <c r="M571" s="57"/>
      <c r="O571" s="284"/>
      <c r="P571" s="291"/>
      <c r="Q571" s="291"/>
      <c r="R571" s="174"/>
      <c r="S571" s="174"/>
      <c r="T571" s="174"/>
    </row>
    <row r="572" spans="1:20" s="33" customFormat="1">
      <c r="A572" s="2013"/>
      <c r="B572" s="258" t="s">
        <v>501</v>
      </c>
      <c r="C572" s="2013"/>
      <c r="D572" s="2013"/>
      <c r="E572" s="2013"/>
      <c r="I572" s="221"/>
      <c r="J572" s="221"/>
      <c r="K572" s="37"/>
      <c r="L572" s="57"/>
      <c r="M572" s="57"/>
      <c r="O572" s="284"/>
      <c r="P572" s="291"/>
      <c r="Q572" s="291"/>
      <c r="R572" s="174"/>
      <c r="S572" s="174"/>
      <c r="T572" s="174"/>
    </row>
    <row r="573" spans="1:20" s="33" customFormat="1">
      <c r="A573" s="258"/>
      <c r="B573" s="258"/>
      <c r="C573" s="258"/>
      <c r="D573" s="258"/>
      <c r="E573" s="258"/>
      <c r="I573" s="221"/>
      <c r="J573" s="221"/>
      <c r="K573" s="37"/>
      <c r="L573" s="57"/>
      <c r="M573" s="57"/>
      <c r="O573" s="284"/>
      <c r="P573" s="291"/>
      <c r="Q573" s="291"/>
      <c r="R573" s="174"/>
      <c r="S573" s="174"/>
      <c r="T573" s="174"/>
    </row>
    <row r="574" spans="1:20" s="33" customFormat="1">
      <c r="A574" s="258"/>
      <c r="B574" s="258"/>
      <c r="C574" s="258"/>
      <c r="D574" s="258"/>
      <c r="E574" s="258"/>
      <c r="I574" s="221"/>
      <c r="J574" s="221"/>
      <c r="K574" s="37"/>
      <c r="L574" s="57"/>
      <c r="M574" s="57"/>
      <c r="O574" s="284"/>
      <c r="P574" s="291"/>
      <c r="Q574" s="291"/>
      <c r="R574" s="174"/>
      <c r="S574" s="174"/>
      <c r="T574" s="174"/>
    </row>
    <row r="575" spans="1:20" s="33" customFormat="1">
      <c r="A575" s="228"/>
      <c r="B575" s="228" t="s">
        <v>73</v>
      </c>
      <c r="C575" s="228"/>
      <c r="D575" s="228" t="s">
        <v>74</v>
      </c>
      <c r="E575" s="228">
        <f>E566</f>
        <v>0</v>
      </c>
      <c r="I575" s="217">
        <f>I566</f>
        <v>0</v>
      </c>
      <c r="J575" s="217">
        <f>J566</f>
        <v>0</v>
      </c>
      <c r="K575" s="37"/>
      <c r="L575" s="57"/>
      <c r="M575" s="57"/>
      <c r="O575" s="284"/>
      <c r="P575" s="291"/>
      <c r="Q575" s="291"/>
      <c r="R575" s="174"/>
      <c r="S575" s="174"/>
      <c r="T575" s="174"/>
    </row>
    <row r="576" spans="1:20" s="33" customFormat="1">
      <c r="A576" s="149"/>
      <c r="B576" s="149"/>
      <c r="C576" s="149"/>
      <c r="D576" s="149"/>
      <c r="E576" s="149"/>
      <c r="F576" s="149"/>
      <c r="G576" s="149"/>
      <c r="H576" s="149"/>
      <c r="I576" s="149"/>
      <c r="J576" s="149"/>
      <c r="K576" s="37"/>
      <c r="L576" s="57"/>
      <c r="M576" s="57"/>
      <c r="O576" s="284"/>
      <c r="P576" s="291"/>
      <c r="Q576" s="291"/>
      <c r="R576" s="174"/>
      <c r="S576" s="174"/>
      <c r="T576" s="174"/>
    </row>
    <row r="577" spans="1:20" s="33" customFormat="1" ht="53.25" customHeight="1">
      <c r="A577" s="2014" t="s">
        <v>616</v>
      </c>
      <c r="B577" s="2014"/>
      <c r="C577" s="2014"/>
      <c r="D577" s="2014"/>
      <c r="E577" s="2014"/>
      <c r="F577" s="2014"/>
      <c r="G577" s="2014"/>
      <c r="H577" s="2014"/>
      <c r="I577" s="2014"/>
      <c r="J577" s="2014"/>
      <c r="K577" s="37"/>
      <c r="L577" s="57"/>
      <c r="M577" s="57"/>
      <c r="O577" s="284"/>
      <c r="P577" s="291"/>
      <c r="Q577" s="291"/>
      <c r="R577" s="174"/>
      <c r="S577" s="174"/>
      <c r="T577" s="174"/>
    </row>
    <row r="578" spans="1:20">
      <c r="A578" s="266"/>
      <c r="B578" s="266"/>
      <c r="C578" s="266"/>
      <c r="D578" s="266"/>
      <c r="E578" s="266"/>
      <c r="F578" s="266"/>
      <c r="G578" s="266"/>
      <c r="H578" s="266"/>
      <c r="I578" s="266"/>
      <c r="J578" s="266"/>
    </row>
    <row r="579" spans="1:20">
      <c r="A579" s="2004" t="s">
        <v>504</v>
      </c>
      <c r="B579" s="2004"/>
      <c r="C579" s="2004"/>
      <c r="D579" s="2004"/>
      <c r="E579" s="2004"/>
      <c r="F579" s="2004"/>
      <c r="G579" s="2004"/>
      <c r="H579" s="2004"/>
      <c r="I579" s="2004"/>
      <c r="J579" s="2004"/>
      <c r="K579" s="205"/>
    </row>
    <row r="580" spans="1:20">
      <c r="I580" s="1986" t="s">
        <v>545</v>
      </c>
      <c r="J580" s="1986"/>
      <c r="K580" s="266"/>
    </row>
    <row r="581" spans="1:20" s="33" customFormat="1" ht="54">
      <c r="A581" s="35" t="s">
        <v>77</v>
      </c>
      <c r="B581" s="35" t="s">
        <v>67</v>
      </c>
      <c r="C581" s="35" t="s">
        <v>134</v>
      </c>
      <c r="D581" s="149"/>
      <c r="E581" s="149"/>
      <c r="F581" s="149"/>
      <c r="G581" s="149"/>
      <c r="H581" s="149"/>
      <c r="I581" s="215" t="s">
        <v>186</v>
      </c>
      <c r="J581" s="215" t="s">
        <v>546</v>
      </c>
      <c r="K581" s="163"/>
      <c r="L581" s="57"/>
      <c r="M581" s="57"/>
      <c r="O581" s="284"/>
      <c r="P581" s="291"/>
      <c r="Q581" s="291"/>
      <c r="R581" s="174"/>
      <c r="S581" s="174"/>
      <c r="T581" s="174"/>
    </row>
    <row r="582" spans="1:20">
      <c r="A582" s="173">
        <v>1</v>
      </c>
      <c r="B582" s="173">
        <v>2</v>
      </c>
      <c r="C582" s="173">
        <v>3</v>
      </c>
      <c r="D582" s="160"/>
      <c r="E582" s="160"/>
      <c r="F582" s="160"/>
      <c r="G582" s="160"/>
      <c r="H582" s="160"/>
      <c r="I582" s="222"/>
      <c r="J582" s="222"/>
    </row>
    <row r="583" spans="1:20">
      <c r="A583" s="35">
        <v>1</v>
      </c>
      <c r="B583" s="183" t="s">
        <v>135</v>
      </c>
      <c r="C583" s="184">
        <f>C584+C585+C586+C587</f>
        <v>0</v>
      </c>
      <c r="I583" s="217">
        <f>I584+I585+I586+I587</f>
        <v>0</v>
      </c>
      <c r="J583" s="217">
        <f>J584+J585+J586+J587</f>
        <v>0</v>
      </c>
    </row>
    <row r="584" spans="1:20" s="160" customFormat="1">
      <c r="A584" s="35"/>
      <c r="B584" s="183"/>
      <c r="C584" s="176"/>
      <c r="D584" s="149"/>
      <c r="E584" s="149"/>
      <c r="F584" s="149"/>
      <c r="G584" s="149"/>
      <c r="H584" s="149"/>
      <c r="I584" s="222"/>
      <c r="J584" s="222"/>
      <c r="K584" s="161"/>
      <c r="O584" s="283"/>
      <c r="P584" s="283"/>
      <c r="Q584" s="283"/>
    </row>
    <row r="585" spans="1:20">
      <c r="A585" s="35"/>
      <c r="B585" s="183"/>
      <c r="C585" s="176"/>
      <c r="I585" s="222"/>
      <c r="J585" s="222"/>
    </row>
    <row r="586" spans="1:20">
      <c r="A586" s="35"/>
      <c r="B586" s="183"/>
      <c r="C586" s="176"/>
      <c r="I586" s="222"/>
      <c r="J586" s="222"/>
    </row>
    <row r="587" spans="1:20">
      <c r="A587" s="35"/>
      <c r="B587" s="183"/>
      <c r="C587" s="176"/>
      <c r="I587" s="222"/>
      <c r="J587" s="222"/>
    </row>
    <row r="588" spans="1:20">
      <c r="A588" s="226"/>
      <c r="B588" s="227" t="s">
        <v>73</v>
      </c>
      <c r="C588" s="228">
        <f>C583</f>
        <v>0</v>
      </c>
      <c r="I588" s="217">
        <f>I583</f>
        <v>0</v>
      </c>
      <c r="J588" s="217">
        <f>J583</f>
        <v>0</v>
      </c>
    </row>
    <row r="590" spans="1:20" ht="40.5" customHeight="1">
      <c r="A590" s="2014" t="s">
        <v>615</v>
      </c>
      <c r="B590" s="2014"/>
      <c r="C590" s="2014"/>
      <c r="D590" s="2014"/>
      <c r="E590" s="2014"/>
      <c r="F590" s="2014"/>
      <c r="G590" s="2014"/>
      <c r="H590" s="2014"/>
      <c r="I590" s="2014"/>
      <c r="J590" s="2014"/>
    </row>
    <row r="591" spans="1:20">
      <c r="A591" s="266"/>
      <c r="B591" s="266"/>
      <c r="C591" s="266"/>
      <c r="D591" s="266"/>
      <c r="E591" s="266"/>
      <c r="F591" s="266"/>
      <c r="G591" s="266"/>
      <c r="H591" s="266"/>
      <c r="I591" s="266"/>
      <c r="J591" s="266"/>
    </row>
    <row r="592" spans="1:20">
      <c r="A592" s="2004" t="s">
        <v>504</v>
      </c>
      <c r="B592" s="2004"/>
      <c r="C592" s="2004"/>
      <c r="D592" s="2004"/>
      <c r="E592" s="2004"/>
      <c r="F592" s="2004"/>
      <c r="G592" s="2004"/>
      <c r="H592" s="2004"/>
      <c r="I592" s="2004"/>
      <c r="J592" s="2004"/>
      <c r="K592" s="205"/>
    </row>
    <row r="593" spans="1:20">
      <c r="I593" s="1986" t="s">
        <v>545</v>
      </c>
      <c r="J593" s="1986"/>
      <c r="K593" s="266"/>
    </row>
    <row r="594" spans="1:20" s="33" customFormat="1" ht="54">
      <c r="A594" s="35" t="s">
        <v>77</v>
      </c>
      <c r="B594" s="35" t="s">
        <v>67</v>
      </c>
      <c r="C594" s="35" t="s">
        <v>134</v>
      </c>
      <c r="D594" s="149"/>
      <c r="E594" s="149"/>
      <c r="F594" s="149"/>
      <c r="G594" s="149"/>
      <c r="H594" s="149"/>
      <c r="I594" s="215" t="s">
        <v>186</v>
      </c>
      <c r="J594" s="215" t="s">
        <v>546</v>
      </c>
      <c r="K594" s="163"/>
      <c r="L594" s="57"/>
      <c r="M594" s="57"/>
      <c r="O594" s="284"/>
      <c r="P594" s="291"/>
      <c r="Q594" s="291"/>
      <c r="R594" s="174"/>
      <c r="S594" s="174"/>
      <c r="T594" s="174"/>
    </row>
    <row r="595" spans="1:20">
      <c r="A595" s="173">
        <v>1</v>
      </c>
      <c r="B595" s="173">
        <v>2</v>
      </c>
      <c r="C595" s="173">
        <v>3</v>
      </c>
      <c r="D595" s="160"/>
      <c r="E595" s="160"/>
      <c r="F595" s="160"/>
      <c r="G595" s="160"/>
      <c r="H595" s="160"/>
      <c r="I595" s="222"/>
      <c r="J595" s="222"/>
    </row>
    <row r="596" spans="1:20">
      <c r="A596" s="35">
        <v>1</v>
      </c>
      <c r="B596" s="183"/>
      <c r="C596" s="184"/>
      <c r="I596" s="220"/>
      <c r="J596" s="220"/>
    </row>
    <row r="597" spans="1:20" s="160" customFormat="1">
      <c r="A597" s="35"/>
      <c r="B597" s="183"/>
      <c r="C597" s="176"/>
      <c r="D597" s="149"/>
      <c r="E597" s="149"/>
      <c r="F597" s="149"/>
      <c r="G597" s="149"/>
      <c r="H597" s="149"/>
      <c r="I597" s="222"/>
      <c r="J597" s="222"/>
      <c r="K597" s="161"/>
      <c r="O597" s="283"/>
      <c r="P597" s="283"/>
      <c r="Q597" s="283"/>
    </row>
    <row r="598" spans="1:20">
      <c r="A598" s="35"/>
      <c r="B598" s="183"/>
      <c r="C598" s="176"/>
      <c r="I598" s="222"/>
      <c r="J598" s="222"/>
    </row>
    <row r="599" spans="1:20">
      <c r="A599" s="35"/>
      <c r="B599" s="183"/>
      <c r="C599" s="176"/>
      <c r="I599" s="222"/>
      <c r="J599" s="222"/>
    </row>
    <row r="600" spans="1:20">
      <c r="A600" s="35"/>
      <c r="B600" s="183"/>
      <c r="C600" s="176"/>
      <c r="I600" s="222"/>
      <c r="J600" s="222"/>
    </row>
    <row r="601" spans="1:20">
      <c r="A601" s="226"/>
      <c r="B601" s="227" t="s">
        <v>73</v>
      </c>
      <c r="C601" s="228">
        <f>SUM(C596:C600)</f>
        <v>0</v>
      </c>
      <c r="I601" s="217">
        <f>SUM(I596:I600)</f>
        <v>0</v>
      </c>
      <c r="J601" s="217">
        <f>SUM(J596:J600)</f>
        <v>0</v>
      </c>
    </row>
    <row r="603" spans="1:20">
      <c r="A603" s="2004" t="s">
        <v>508</v>
      </c>
      <c r="B603" s="2004"/>
      <c r="C603" s="2004"/>
      <c r="D603" s="2004"/>
      <c r="E603" s="2004"/>
      <c r="F603" s="2004"/>
      <c r="G603" s="2004"/>
      <c r="H603" s="2004"/>
      <c r="I603" s="2004"/>
      <c r="J603" s="2004"/>
    </row>
    <row r="604" spans="1:20">
      <c r="I604" s="1986" t="s">
        <v>545</v>
      </c>
      <c r="J604" s="1986"/>
    </row>
    <row r="605" spans="1:20" s="33" customFormat="1" ht="54">
      <c r="A605" s="35" t="s">
        <v>77</v>
      </c>
      <c r="B605" s="35" t="s">
        <v>67</v>
      </c>
      <c r="C605" s="35" t="s">
        <v>134</v>
      </c>
      <c r="D605" s="149"/>
      <c r="E605" s="149"/>
      <c r="F605" s="149"/>
      <c r="G605" s="149"/>
      <c r="H605" s="149"/>
      <c r="I605" s="215" t="s">
        <v>186</v>
      </c>
      <c r="J605" s="215" t="s">
        <v>546</v>
      </c>
      <c r="K605" s="163"/>
      <c r="L605" s="57"/>
      <c r="M605" s="57"/>
      <c r="O605" s="284"/>
      <c r="P605" s="291"/>
      <c r="Q605" s="291"/>
      <c r="R605" s="174"/>
      <c r="S605" s="174"/>
      <c r="T605" s="174"/>
    </row>
    <row r="606" spans="1:20">
      <c r="A606" s="173">
        <v>1</v>
      </c>
      <c r="B606" s="173">
        <v>2</v>
      </c>
      <c r="C606" s="173">
        <v>3</v>
      </c>
      <c r="D606" s="160"/>
      <c r="E606" s="160"/>
      <c r="F606" s="160"/>
      <c r="G606" s="160"/>
      <c r="H606" s="160"/>
      <c r="I606" s="222"/>
      <c r="J606" s="222"/>
    </row>
    <row r="607" spans="1:20">
      <c r="A607" s="35">
        <v>1</v>
      </c>
      <c r="B607" s="183"/>
      <c r="C607" s="184"/>
      <c r="I607" s="220"/>
      <c r="J607" s="220"/>
    </row>
    <row r="608" spans="1:20" s="160" customFormat="1">
      <c r="A608" s="35"/>
      <c r="B608" s="183"/>
      <c r="C608" s="176"/>
      <c r="D608" s="149"/>
      <c r="E608" s="149"/>
      <c r="F608" s="149"/>
      <c r="G608" s="149"/>
      <c r="H608" s="149"/>
      <c r="I608" s="222"/>
      <c r="J608" s="222"/>
      <c r="K608" s="161"/>
      <c r="O608" s="283"/>
      <c r="P608" s="283"/>
      <c r="Q608" s="283"/>
    </row>
    <row r="609" spans="1:20">
      <c r="A609" s="35"/>
      <c r="B609" s="183"/>
      <c r="C609" s="176"/>
      <c r="I609" s="222"/>
      <c r="J609" s="222"/>
    </row>
    <row r="610" spans="1:20">
      <c r="A610" s="35"/>
      <c r="B610" s="183"/>
      <c r="C610" s="176"/>
      <c r="I610" s="222"/>
      <c r="J610" s="222"/>
    </row>
    <row r="611" spans="1:20">
      <c r="A611" s="35"/>
      <c r="B611" s="183"/>
      <c r="C611" s="176"/>
      <c r="I611" s="222"/>
      <c r="J611" s="222"/>
    </row>
    <row r="612" spans="1:20">
      <c r="A612" s="226"/>
      <c r="B612" s="227" t="s">
        <v>73</v>
      </c>
      <c r="C612" s="228">
        <f>SUM(C607:C611)</f>
        <v>0</v>
      </c>
      <c r="I612" s="217">
        <f>SUM(I607:I611)</f>
        <v>0</v>
      </c>
      <c r="J612" s="217">
        <f>SUM(J607:J611)</f>
        <v>0</v>
      </c>
    </row>
    <row r="614" spans="1:20">
      <c r="A614" s="2004" t="s">
        <v>509</v>
      </c>
      <c r="B614" s="2004"/>
      <c r="C614" s="2004"/>
      <c r="D614" s="2004"/>
      <c r="E614" s="2004"/>
      <c r="F614" s="2004"/>
      <c r="G614" s="2004"/>
      <c r="H614" s="2004"/>
      <c r="I614" s="2004"/>
      <c r="J614" s="2004"/>
    </row>
    <row r="615" spans="1:20">
      <c r="I615" s="1986" t="s">
        <v>545</v>
      </c>
      <c r="J615" s="1986"/>
    </row>
    <row r="616" spans="1:20" s="33" customFormat="1" ht="54">
      <c r="A616" s="35" t="s">
        <v>77</v>
      </c>
      <c r="B616" s="35" t="s">
        <v>67</v>
      </c>
      <c r="C616" s="35" t="s">
        <v>134</v>
      </c>
      <c r="D616" s="149"/>
      <c r="E616" s="149"/>
      <c r="F616" s="149"/>
      <c r="G616" s="149"/>
      <c r="H616" s="149"/>
      <c r="I616" s="215" t="s">
        <v>186</v>
      </c>
      <c r="J616" s="215" t="s">
        <v>546</v>
      </c>
      <c r="K616" s="163"/>
      <c r="L616" s="57"/>
      <c r="M616" s="57"/>
      <c r="O616" s="284"/>
      <c r="P616" s="291"/>
      <c r="Q616" s="291"/>
      <c r="R616" s="174"/>
      <c r="S616" s="174"/>
      <c r="T616" s="174"/>
    </row>
    <row r="617" spans="1:20">
      <c r="A617" s="173">
        <v>1</v>
      </c>
      <c r="B617" s="173">
        <v>2</v>
      </c>
      <c r="C617" s="173">
        <v>3</v>
      </c>
      <c r="D617" s="160"/>
      <c r="E617" s="160"/>
      <c r="F617" s="160"/>
      <c r="G617" s="160"/>
      <c r="H617" s="160"/>
      <c r="I617" s="222"/>
      <c r="J617" s="222"/>
    </row>
    <row r="618" spans="1:20">
      <c r="A618" s="35">
        <v>1</v>
      </c>
      <c r="B618" s="183"/>
      <c r="C618" s="184"/>
      <c r="I618" s="220"/>
      <c r="J618" s="220"/>
    </row>
    <row r="619" spans="1:20" s="160" customFormat="1">
      <c r="A619" s="35"/>
      <c r="B619" s="183"/>
      <c r="C619" s="176"/>
      <c r="D619" s="149"/>
      <c r="E619" s="149"/>
      <c r="F619" s="149"/>
      <c r="G619" s="149"/>
      <c r="H619" s="149"/>
      <c r="I619" s="222"/>
      <c r="J619" s="222"/>
      <c r="K619" s="161"/>
      <c r="O619" s="283"/>
      <c r="P619" s="283"/>
      <c r="Q619" s="283"/>
    </row>
    <row r="620" spans="1:20">
      <c r="A620" s="35"/>
      <c r="B620" s="183"/>
      <c r="C620" s="176"/>
      <c r="I620" s="222"/>
      <c r="J620" s="222"/>
    </row>
    <row r="621" spans="1:20">
      <c r="A621" s="35"/>
      <c r="B621" s="183"/>
      <c r="C621" s="176"/>
      <c r="I621" s="222"/>
      <c r="J621" s="222"/>
    </row>
    <row r="622" spans="1:20">
      <c r="A622" s="35"/>
      <c r="B622" s="183"/>
      <c r="C622" s="176"/>
      <c r="I622" s="222"/>
      <c r="J622" s="222"/>
    </row>
    <row r="623" spans="1:20">
      <c r="A623" s="226"/>
      <c r="B623" s="227" t="s">
        <v>73</v>
      </c>
      <c r="C623" s="228">
        <f>SUM(C618:C622)</f>
        <v>0</v>
      </c>
      <c r="I623" s="217">
        <f>SUM(I618:I622)</f>
        <v>0</v>
      </c>
      <c r="J623" s="217">
        <f>SUM(J618:J622)</f>
        <v>0</v>
      </c>
    </row>
    <row r="625" spans="1:20">
      <c r="A625" s="2004" t="s">
        <v>510</v>
      </c>
      <c r="B625" s="2004"/>
      <c r="C625" s="2004"/>
      <c r="D625" s="2004"/>
      <c r="E625" s="2004"/>
      <c r="F625" s="2004"/>
      <c r="G625" s="2004"/>
      <c r="H625" s="2004"/>
      <c r="I625" s="2004"/>
      <c r="J625" s="2004"/>
    </row>
    <row r="626" spans="1:20">
      <c r="I626" s="1986" t="s">
        <v>545</v>
      </c>
      <c r="J626" s="1986"/>
    </row>
    <row r="627" spans="1:20" s="33" customFormat="1" ht="54">
      <c r="A627" s="35" t="s">
        <v>77</v>
      </c>
      <c r="B627" s="35" t="s">
        <v>67</v>
      </c>
      <c r="C627" s="35" t="s">
        <v>134</v>
      </c>
      <c r="D627" s="149"/>
      <c r="E627" s="149"/>
      <c r="F627" s="149"/>
      <c r="G627" s="149"/>
      <c r="H627" s="149"/>
      <c r="I627" s="215" t="s">
        <v>186</v>
      </c>
      <c r="J627" s="215" t="s">
        <v>546</v>
      </c>
      <c r="K627" s="163"/>
      <c r="L627" s="57"/>
      <c r="M627" s="57"/>
      <c r="O627" s="284"/>
      <c r="P627" s="291"/>
      <c r="Q627" s="291"/>
      <c r="R627" s="174"/>
      <c r="S627" s="174"/>
      <c r="T627" s="174"/>
    </row>
    <row r="628" spans="1:20">
      <c r="A628" s="173">
        <v>1</v>
      </c>
      <c r="B628" s="173">
        <v>2</v>
      </c>
      <c r="C628" s="173">
        <v>3</v>
      </c>
      <c r="D628" s="160"/>
      <c r="E628" s="160"/>
      <c r="F628" s="160"/>
      <c r="G628" s="160"/>
      <c r="H628" s="160"/>
      <c r="I628" s="222"/>
      <c r="J628" s="222"/>
    </row>
    <row r="629" spans="1:20">
      <c r="A629" s="35">
        <v>1</v>
      </c>
      <c r="B629" s="183"/>
      <c r="C629" s="184"/>
      <c r="I629" s="220"/>
      <c r="J629" s="220"/>
    </row>
    <row r="630" spans="1:20" s="160" customFormat="1">
      <c r="A630" s="35"/>
      <c r="B630" s="183"/>
      <c r="C630" s="176"/>
      <c r="D630" s="149"/>
      <c r="E630" s="149"/>
      <c r="F630" s="149"/>
      <c r="G630" s="149"/>
      <c r="H630" s="149"/>
      <c r="I630" s="222"/>
      <c r="J630" s="222"/>
      <c r="K630" s="161"/>
      <c r="O630" s="283"/>
      <c r="P630" s="283"/>
      <c r="Q630" s="283"/>
    </row>
    <row r="631" spans="1:20">
      <c r="A631" s="35"/>
      <c r="B631" s="183"/>
      <c r="C631" s="176"/>
      <c r="I631" s="222"/>
      <c r="J631" s="222"/>
    </row>
    <row r="632" spans="1:20">
      <c r="A632" s="35"/>
      <c r="B632" s="183"/>
      <c r="C632" s="176"/>
      <c r="I632" s="222"/>
      <c r="J632" s="222"/>
    </row>
    <row r="633" spans="1:20">
      <c r="A633" s="35"/>
      <c r="B633" s="183"/>
      <c r="C633" s="176"/>
      <c r="I633" s="222"/>
      <c r="J633" s="222"/>
    </row>
    <row r="634" spans="1:20">
      <c r="A634" s="226"/>
      <c r="B634" s="227" t="s">
        <v>73</v>
      </c>
      <c r="C634" s="228">
        <f>SUM(C629:C633)</f>
        <v>0</v>
      </c>
      <c r="I634" s="217">
        <f>SUM(I629:I633)</f>
        <v>0</v>
      </c>
      <c r="J634" s="217">
        <f>SUM(J629:J633)</f>
        <v>0</v>
      </c>
    </row>
    <row r="637" spans="1:20" ht="55.5" customHeight="1">
      <c r="A637" s="2014" t="s">
        <v>614</v>
      </c>
      <c r="B637" s="2014"/>
      <c r="C637" s="2014"/>
      <c r="D637" s="2014"/>
      <c r="E637" s="2014"/>
      <c r="F637" s="2014"/>
      <c r="G637" s="2014"/>
      <c r="H637" s="2014"/>
      <c r="I637" s="2014"/>
      <c r="J637" s="2014"/>
    </row>
    <row r="639" spans="1:20">
      <c r="A639" s="2004" t="s">
        <v>511</v>
      </c>
      <c r="B639" s="2004"/>
      <c r="C639" s="2004"/>
      <c r="D639" s="2004"/>
      <c r="E639" s="2004"/>
      <c r="F639" s="2004"/>
      <c r="G639" s="2004"/>
      <c r="H639" s="2004"/>
      <c r="I639" s="2004"/>
      <c r="J639" s="2004"/>
      <c r="K639" s="205"/>
    </row>
    <row r="640" spans="1:20">
      <c r="I640" s="1986" t="s">
        <v>545</v>
      </c>
      <c r="J640" s="1986"/>
    </row>
    <row r="641" spans="1:20" s="33" customFormat="1" ht="54">
      <c r="A641" s="35" t="s">
        <v>77</v>
      </c>
      <c r="B641" s="35" t="s">
        <v>67</v>
      </c>
      <c r="C641" s="260" t="s">
        <v>505</v>
      </c>
      <c r="D641" s="260" t="s">
        <v>506</v>
      </c>
      <c r="E641" s="260" t="s">
        <v>507</v>
      </c>
      <c r="F641" s="149"/>
      <c r="G641" s="149"/>
      <c r="H641" s="149"/>
      <c r="I641" s="215" t="s">
        <v>186</v>
      </c>
      <c r="J641" s="215" t="s">
        <v>546</v>
      </c>
      <c r="K641" s="163"/>
      <c r="L641" s="57"/>
      <c r="M641" s="57"/>
      <c r="O641" s="284"/>
      <c r="P641" s="291"/>
      <c r="Q641" s="291"/>
      <c r="R641" s="174"/>
      <c r="S641" s="174"/>
      <c r="T641" s="174"/>
    </row>
    <row r="642" spans="1:20">
      <c r="A642" s="173">
        <v>1</v>
      </c>
      <c r="B642" s="173">
        <v>2</v>
      </c>
      <c r="C642" s="195">
        <v>3</v>
      </c>
      <c r="D642" s="195">
        <v>4</v>
      </c>
      <c r="E642" s="195">
        <v>5</v>
      </c>
      <c r="F642" s="160"/>
      <c r="G642" s="160"/>
      <c r="H642" s="160"/>
      <c r="I642" s="220"/>
      <c r="J642" s="220"/>
    </row>
    <row r="643" spans="1:20">
      <c r="A643" s="35">
        <v>1</v>
      </c>
      <c r="B643" s="183"/>
      <c r="C643" s="176"/>
      <c r="D643" s="35"/>
      <c r="E643" s="176"/>
      <c r="I643" s="220"/>
      <c r="J643" s="220"/>
    </row>
    <row r="644" spans="1:20" s="160" customFormat="1">
      <c r="A644" s="35"/>
      <c r="B644" s="183"/>
      <c r="C644" s="258"/>
      <c r="D644" s="260"/>
      <c r="E644" s="258"/>
      <c r="F644" s="149"/>
      <c r="G644" s="149"/>
      <c r="H644" s="149"/>
      <c r="I644" s="220"/>
      <c r="J644" s="220"/>
      <c r="K644" s="161"/>
      <c r="O644" s="283"/>
      <c r="P644" s="283"/>
      <c r="Q644" s="283"/>
    </row>
    <row r="645" spans="1:20">
      <c r="A645" s="35"/>
      <c r="B645" s="183"/>
      <c r="C645" s="258"/>
      <c r="D645" s="260"/>
      <c r="E645" s="258"/>
      <c r="I645" s="220"/>
      <c r="J645" s="220"/>
    </row>
    <row r="646" spans="1:20">
      <c r="A646" s="226"/>
      <c r="B646" s="227" t="s">
        <v>73</v>
      </c>
      <c r="C646" s="226" t="s">
        <v>74</v>
      </c>
      <c r="D646" s="226" t="s">
        <v>74</v>
      </c>
      <c r="E646" s="228">
        <f>E643</f>
        <v>0</v>
      </c>
      <c r="I646" s="217">
        <f>SUM(I643:I645)</f>
        <v>0</v>
      </c>
      <c r="J646" s="217">
        <f>SUM(J643:J645)</f>
        <v>0</v>
      </c>
    </row>
    <row r="648" spans="1:20">
      <c r="A648" s="2004" t="s">
        <v>512</v>
      </c>
      <c r="B648" s="2004"/>
      <c r="C648" s="2004"/>
      <c r="D648" s="2004"/>
      <c r="E648" s="2004"/>
      <c r="F648" s="2004"/>
      <c r="G648" s="2004"/>
      <c r="H648" s="2004"/>
      <c r="I648" s="2004"/>
      <c r="J648" s="2004"/>
    </row>
    <row r="649" spans="1:20">
      <c r="I649" s="1986" t="s">
        <v>545</v>
      </c>
      <c r="J649" s="1986"/>
    </row>
    <row r="650" spans="1:20" s="33" customFormat="1" ht="54">
      <c r="A650" s="35" t="s">
        <v>77</v>
      </c>
      <c r="B650" s="35" t="s">
        <v>67</v>
      </c>
      <c r="C650" s="260" t="s">
        <v>505</v>
      </c>
      <c r="D650" s="260" t="s">
        <v>506</v>
      </c>
      <c r="E650" s="260" t="s">
        <v>507</v>
      </c>
      <c r="F650" s="149"/>
      <c r="G650" s="149"/>
      <c r="H650" s="149"/>
      <c r="I650" s="215" t="s">
        <v>186</v>
      </c>
      <c r="J650" s="215" t="s">
        <v>546</v>
      </c>
      <c r="K650" s="163"/>
      <c r="L650" s="57"/>
      <c r="M650" s="57"/>
      <c r="O650" s="284"/>
      <c r="P650" s="291"/>
      <c r="Q650" s="291"/>
      <c r="R650" s="174"/>
      <c r="S650" s="174"/>
      <c r="T650" s="174"/>
    </row>
    <row r="651" spans="1:20">
      <c r="A651" s="173">
        <v>1</v>
      </c>
      <c r="B651" s="173">
        <v>2</v>
      </c>
      <c r="C651" s="195">
        <v>3</v>
      </c>
      <c r="D651" s="195">
        <v>4</v>
      </c>
      <c r="E651" s="195">
        <v>5</v>
      </c>
      <c r="F651" s="160"/>
      <c r="G651" s="160"/>
      <c r="H651" s="160"/>
      <c r="I651" s="220"/>
      <c r="J651" s="220"/>
    </row>
    <row r="652" spans="1:20">
      <c r="A652" s="35">
        <v>1</v>
      </c>
      <c r="B652" s="183"/>
      <c r="C652" s="176"/>
      <c r="D652" s="35"/>
      <c r="E652" s="176"/>
      <c r="I652" s="220"/>
      <c r="J652" s="220"/>
    </row>
    <row r="653" spans="1:20" s="160" customFormat="1">
      <c r="A653" s="35"/>
      <c r="B653" s="183"/>
      <c r="C653" s="258"/>
      <c r="D653" s="260"/>
      <c r="E653" s="258"/>
      <c r="F653" s="149"/>
      <c r="G653" s="149"/>
      <c r="H653" s="149"/>
      <c r="I653" s="220"/>
      <c r="J653" s="220"/>
      <c r="K653" s="161"/>
      <c r="O653" s="283"/>
      <c r="P653" s="283"/>
      <c r="Q653" s="283"/>
    </row>
    <row r="654" spans="1:20">
      <c r="A654" s="35"/>
      <c r="B654" s="183"/>
      <c r="C654" s="258"/>
      <c r="D654" s="260"/>
      <c r="E654" s="258"/>
      <c r="I654" s="220"/>
      <c r="J654" s="220"/>
    </row>
    <row r="655" spans="1:20">
      <c r="A655" s="226"/>
      <c r="B655" s="227" t="s">
        <v>73</v>
      </c>
      <c r="C655" s="226" t="s">
        <v>74</v>
      </c>
      <c r="D655" s="226" t="s">
        <v>74</v>
      </c>
      <c r="E655" s="228">
        <f>E652</f>
        <v>0</v>
      </c>
      <c r="I655" s="217">
        <f>SUM(I652:I654)</f>
        <v>0</v>
      </c>
      <c r="J655" s="217">
        <f>SUM(J652:J654)</f>
        <v>0</v>
      </c>
    </row>
    <row r="658" spans="1:17" ht="53.25" customHeight="1">
      <c r="A658" s="2014" t="s">
        <v>613</v>
      </c>
      <c r="B658" s="2014"/>
      <c r="C658" s="2014"/>
      <c r="D658" s="2014"/>
      <c r="E658" s="2014"/>
      <c r="F658" s="2014"/>
      <c r="G658" s="2014"/>
      <c r="H658" s="2014"/>
      <c r="I658" s="2014"/>
      <c r="J658" s="2014"/>
    </row>
    <row r="660" spans="1:17">
      <c r="A660" s="2017" t="s">
        <v>513</v>
      </c>
      <c r="B660" s="2017"/>
      <c r="C660" s="2017"/>
      <c r="D660" s="2017"/>
      <c r="E660" s="2017"/>
      <c r="F660" s="2017"/>
      <c r="G660" s="2017"/>
      <c r="H660" s="2017"/>
      <c r="I660" s="2017"/>
      <c r="J660" s="2017"/>
      <c r="K660" s="205"/>
    </row>
    <row r="661" spans="1:17">
      <c r="A661" s="53"/>
      <c r="B661" s="32"/>
      <c r="C661" s="38"/>
      <c r="D661" s="38"/>
      <c r="E661" s="38"/>
      <c r="F661" s="38"/>
      <c r="I661" s="1986" t="s">
        <v>545</v>
      </c>
      <c r="J661" s="1986"/>
    </row>
    <row r="662" spans="1:17" ht="54">
      <c r="A662" s="260" t="s">
        <v>77</v>
      </c>
      <c r="B662" s="260" t="s">
        <v>67</v>
      </c>
      <c r="C662" s="260" t="s">
        <v>124</v>
      </c>
      <c r="D662" s="260" t="s">
        <v>125</v>
      </c>
      <c r="E662" s="260" t="s">
        <v>126</v>
      </c>
      <c r="I662" s="215" t="s">
        <v>186</v>
      </c>
      <c r="J662" s="215" t="s">
        <v>546</v>
      </c>
      <c r="K662" s="209"/>
    </row>
    <row r="663" spans="1:17">
      <c r="A663" s="195">
        <v>1</v>
      </c>
      <c r="B663" s="195">
        <v>2</v>
      </c>
      <c r="C663" s="195">
        <v>3</v>
      </c>
      <c r="D663" s="195">
        <v>4</v>
      </c>
      <c r="E663" s="195">
        <v>5</v>
      </c>
      <c r="F663" s="160"/>
      <c r="G663" s="160"/>
      <c r="H663" s="160"/>
      <c r="I663" s="220"/>
      <c r="J663" s="220"/>
    </row>
    <row r="664" spans="1:17">
      <c r="A664" s="264"/>
      <c r="B664" s="47"/>
      <c r="C664" s="260"/>
      <c r="D664" s="34"/>
      <c r="E664" s="258"/>
      <c r="I664" s="220"/>
      <c r="J664" s="220"/>
    </row>
    <row r="665" spans="1:17" s="160" customFormat="1">
      <c r="A665" s="260"/>
      <c r="B665" s="31"/>
      <c r="C665" s="260"/>
      <c r="D665" s="34"/>
      <c r="E665" s="258"/>
      <c r="F665" s="149"/>
      <c r="G665" s="149"/>
      <c r="H665" s="149"/>
      <c r="I665" s="220"/>
      <c r="J665" s="220"/>
      <c r="K665" s="161"/>
      <c r="O665" s="283"/>
      <c r="P665" s="283"/>
      <c r="Q665" s="283"/>
    </row>
    <row r="666" spans="1:17">
      <c r="A666" s="260"/>
      <c r="B666" s="31"/>
      <c r="C666" s="260"/>
      <c r="D666" s="34"/>
      <c r="E666" s="258"/>
      <c r="I666" s="220"/>
      <c r="J666" s="220"/>
    </row>
    <row r="667" spans="1:17">
      <c r="A667" s="226"/>
      <c r="B667" s="227" t="s">
        <v>73</v>
      </c>
      <c r="C667" s="226" t="s">
        <v>74</v>
      </c>
      <c r="D667" s="226" t="s">
        <v>74</v>
      </c>
      <c r="E667" s="228">
        <f>SUM(E664:E666)</f>
        <v>0</v>
      </c>
      <c r="I667" s="217">
        <f>SUM(I664:I666)</f>
        <v>0</v>
      </c>
      <c r="J667" s="217">
        <f>SUM(J664:J666)</f>
        <v>0</v>
      </c>
    </row>
    <row r="668" spans="1:17">
      <c r="A668" s="51"/>
      <c r="B668" s="52"/>
      <c r="C668" s="51"/>
      <c r="D668" s="51"/>
      <c r="E668" s="51"/>
      <c r="F668" s="51"/>
    </row>
    <row r="669" spans="1:17">
      <c r="A669" s="2016" t="s">
        <v>491</v>
      </c>
      <c r="B669" s="2016"/>
      <c r="C669" s="2016"/>
      <c r="D669" s="2016"/>
      <c r="E669" s="2016"/>
      <c r="F669" s="2016"/>
      <c r="G669" s="2016"/>
      <c r="H669" s="2016"/>
      <c r="I669" s="2016"/>
      <c r="J669" s="2016"/>
    </row>
    <row r="670" spans="1:17">
      <c r="A670" s="51"/>
      <c r="B670" s="32"/>
      <c r="C670" s="38"/>
      <c r="D670" s="38"/>
      <c r="E670" s="38"/>
      <c r="F670" s="38"/>
      <c r="I670" s="1986" t="s">
        <v>545</v>
      </c>
      <c r="J670" s="1986"/>
    </row>
    <row r="671" spans="1:17" ht="54">
      <c r="A671" s="260" t="s">
        <v>77</v>
      </c>
      <c r="B671" s="260" t="s">
        <v>67</v>
      </c>
      <c r="C671" s="260" t="s">
        <v>127</v>
      </c>
      <c r="D671" s="260" t="s">
        <v>490</v>
      </c>
      <c r="F671" s="38"/>
      <c r="I671" s="215" t="s">
        <v>186</v>
      </c>
      <c r="J671" s="215" t="s">
        <v>546</v>
      </c>
      <c r="K671" s="210"/>
    </row>
    <row r="672" spans="1:17">
      <c r="A672" s="195">
        <v>1</v>
      </c>
      <c r="B672" s="195">
        <v>2</v>
      </c>
      <c r="C672" s="195">
        <v>3</v>
      </c>
      <c r="D672" s="195">
        <v>4</v>
      </c>
      <c r="E672" s="160"/>
      <c r="F672" s="14"/>
      <c r="G672" s="160"/>
      <c r="H672" s="160"/>
      <c r="I672" s="220"/>
      <c r="J672" s="220"/>
    </row>
    <row r="673" spans="1:17">
      <c r="A673" s="260"/>
      <c r="B673" s="47"/>
      <c r="C673" s="34"/>
      <c r="D673" s="258"/>
      <c r="F673" s="38"/>
      <c r="I673" s="220"/>
      <c r="J673" s="220"/>
    </row>
    <row r="674" spans="1:17" s="160" customFormat="1">
      <c r="A674" s="260"/>
      <c r="B674" s="31"/>
      <c r="C674" s="34"/>
      <c r="D674" s="258"/>
      <c r="E674" s="149"/>
      <c r="F674" s="38"/>
      <c r="G674" s="149"/>
      <c r="H674" s="149"/>
      <c r="I674" s="220"/>
      <c r="J674" s="220"/>
      <c r="K674" s="161"/>
      <c r="O674" s="283"/>
      <c r="P674" s="283"/>
      <c r="Q674" s="283"/>
    </row>
    <row r="675" spans="1:17">
      <c r="A675" s="260"/>
      <c r="B675" s="31"/>
      <c r="C675" s="34"/>
      <c r="D675" s="258"/>
      <c r="F675" s="38"/>
      <c r="I675" s="220"/>
      <c r="J675" s="220"/>
    </row>
    <row r="676" spans="1:17">
      <c r="A676" s="226"/>
      <c r="B676" s="227" t="s">
        <v>73</v>
      </c>
      <c r="C676" s="226" t="s">
        <v>74</v>
      </c>
      <c r="D676" s="228">
        <f>SUM(D673:D675)</f>
        <v>0</v>
      </c>
      <c r="F676" s="38"/>
      <c r="I676" s="217">
        <f>SUM(I673:I675)</f>
        <v>0</v>
      </c>
      <c r="J676" s="217">
        <f>SUM(J673:J675)</f>
        <v>0</v>
      </c>
    </row>
    <row r="677" spans="1:17">
      <c r="A677" s="51"/>
      <c r="B677" s="52"/>
      <c r="C677" s="51"/>
      <c r="D677" s="51"/>
      <c r="E677" s="51"/>
      <c r="F677" s="51"/>
    </row>
    <row r="678" spans="1:17">
      <c r="A678" s="2016" t="s">
        <v>514</v>
      </c>
      <c r="B678" s="2016"/>
      <c r="C678" s="2016"/>
      <c r="D678" s="2016"/>
      <c r="E678" s="2016"/>
      <c r="F678" s="2016"/>
      <c r="G678" s="2016"/>
      <c r="H678" s="2016"/>
      <c r="I678" s="2016"/>
      <c r="J678" s="2016"/>
    </row>
    <row r="679" spans="1:17">
      <c r="A679" s="51"/>
      <c r="B679" s="32"/>
      <c r="C679" s="38"/>
      <c r="D679" s="38"/>
      <c r="E679" s="38"/>
      <c r="F679" s="38"/>
      <c r="I679" s="1986" t="s">
        <v>545</v>
      </c>
      <c r="J679" s="1986"/>
    </row>
    <row r="680" spans="1:17" ht="54">
      <c r="A680" s="260" t="s">
        <v>77</v>
      </c>
      <c r="B680" s="260" t="s">
        <v>67</v>
      </c>
      <c r="C680" s="260" t="s">
        <v>127</v>
      </c>
      <c r="D680" s="260" t="s">
        <v>490</v>
      </c>
      <c r="F680" s="38"/>
      <c r="I680" s="215" t="s">
        <v>186</v>
      </c>
      <c r="J680" s="215" t="s">
        <v>546</v>
      </c>
      <c r="K680" s="210"/>
    </row>
    <row r="681" spans="1:17">
      <c r="A681" s="195">
        <v>1</v>
      </c>
      <c r="B681" s="195">
        <v>2</v>
      </c>
      <c r="C681" s="195">
        <v>3</v>
      </c>
      <c r="D681" s="195">
        <v>4</v>
      </c>
      <c r="E681" s="160"/>
      <c r="F681" s="14"/>
      <c r="G681" s="160"/>
      <c r="H681" s="160"/>
      <c r="I681" s="220"/>
      <c r="J681" s="220"/>
    </row>
    <row r="682" spans="1:17">
      <c r="A682" s="260"/>
      <c r="B682" s="47"/>
      <c r="C682" s="34"/>
      <c r="D682" s="258"/>
      <c r="F682" s="38"/>
      <c r="I682" s="220"/>
      <c r="J682" s="220"/>
    </row>
    <row r="683" spans="1:17" s="160" customFormat="1">
      <c r="A683" s="260"/>
      <c r="B683" s="31"/>
      <c r="C683" s="34"/>
      <c r="D683" s="258"/>
      <c r="E683" s="149"/>
      <c r="F683" s="38"/>
      <c r="G683" s="149"/>
      <c r="H683" s="149"/>
      <c r="I683" s="220"/>
      <c r="J683" s="220"/>
      <c r="K683" s="161"/>
      <c r="O683" s="283"/>
      <c r="P683" s="283"/>
      <c r="Q683" s="283"/>
    </row>
    <row r="684" spans="1:17">
      <c r="A684" s="260"/>
      <c r="B684" s="31"/>
      <c r="C684" s="34"/>
      <c r="D684" s="258"/>
      <c r="F684" s="38"/>
      <c r="I684" s="220"/>
      <c r="J684" s="220"/>
    </row>
    <row r="685" spans="1:17">
      <c r="A685" s="226"/>
      <c r="B685" s="227" t="s">
        <v>73</v>
      </c>
      <c r="C685" s="226" t="s">
        <v>74</v>
      </c>
      <c r="D685" s="228">
        <f>SUM(D682:D684)</f>
        <v>0</v>
      </c>
      <c r="F685" s="38"/>
      <c r="I685" s="217">
        <f>SUM(I682:I684)</f>
        <v>0</v>
      </c>
      <c r="J685" s="217">
        <f>SUM(J682:J684)</f>
        <v>0</v>
      </c>
    </row>
    <row r="686" spans="1:17">
      <c r="A686" s="51"/>
      <c r="B686" s="52"/>
      <c r="C686" s="51"/>
      <c r="D686" s="51"/>
      <c r="E686" s="51"/>
      <c r="F686" s="51"/>
    </row>
    <row r="687" spans="1:17">
      <c r="A687" s="2004" t="s">
        <v>542</v>
      </c>
      <c r="B687" s="2004"/>
      <c r="C687" s="2004"/>
      <c r="D687" s="2004"/>
      <c r="E687" s="2004"/>
      <c r="F687" s="2004"/>
      <c r="G687" s="2004"/>
      <c r="H687" s="2004"/>
      <c r="I687" s="2004"/>
      <c r="J687" s="2004"/>
    </row>
    <row r="688" spans="1:17">
      <c r="A688" s="2012"/>
      <c r="B688" s="2012"/>
      <c r="C688" s="2012"/>
      <c r="D688" s="2012"/>
      <c r="E688" s="2012"/>
      <c r="F688" s="2012"/>
      <c r="I688" s="1986" t="s">
        <v>545</v>
      </c>
      <c r="J688" s="1986"/>
    </row>
    <row r="689" spans="1:17" ht="54">
      <c r="A689" s="260" t="s">
        <v>77</v>
      </c>
      <c r="B689" s="260" t="s">
        <v>67</v>
      </c>
      <c r="C689" s="260" t="s">
        <v>131</v>
      </c>
      <c r="D689" s="260" t="s">
        <v>80</v>
      </c>
      <c r="E689" s="260" t="s">
        <v>132</v>
      </c>
      <c r="F689" s="260" t="s">
        <v>33</v>
      </c>
      <c r="I689" s="215" t="s">
        <v>186</v>
      </c>
      <c r="J689" s="215" t="s">
        <v>546</v>
      </c>
      <c r="K689" s="163"/>
    </row>
    <row r="690" spans="1:17">
      <c r="A690" s="195">
        <v>1</v>
      </c>
      <c r="B690" s="195">
        <v>2</v>
      </c>
      <c r="C690" s="195">
        <v>3</v>
      </c>
      <c r="D690" s="195">
        <v>4</v>
      </c>
      <c r="E690" s="195">
        <v>5</v>
      </c>
      <c r="F690" s="195">
        <v>6</v>
      </c>
      <c r="G690" s="160"/>
      <c r="H690" s="160"/>
      <c r="I690" s="220"/>
      <c r="J690" s="220"/>
    </row>
    <row r="691" spans="1:17">
      <c r="A691" s="260">
        <v>1</v>
      </c>
      <c r="B691" s="31"/>
      <c r="C691" s="260"/>
      <c r="D691" s="260"/>
      <c r="E691" s="258" t="e">
        <f>F691/D691</f>
        <v>#DIV/0!</v>
      </c>
      <c r="F691" s="258"/>
      <c r="I691" s="220"/>
      <c r="J691" s="220"/>
    </row>
    <row r="692" spans="1:17" s="160" customFormat="1">
      <c r="A692" s="260">
        <v>2</v>
      </c>
      <c r="B692" s="31"/>
      <c r="C692" s="35"/>
      <c r="D692" s="35"/>
      <c r="E692" s="258" t="e">
        <f t="shared" ref="E692:E693" si="14">F692/D692</f>
        <v>#DIV/0!</v>
      </c>
      <c r="F692" s="258"/>
      <c r="G692" s="149"/>
      <c r="H692" s="149"/>
      <c r="I692" s="220"/>
      <c r="J692" s="220"/>
      <c r="K692" s="161"/>
      <c r="O692" s="283"/>
      <c r="P692" s="283"/>
      <c r="Q692" s="283"/>
    </row>
    <row r="693" spans="1:17">
      <c r="A693" s="260">
        <v>3</v>
      </c>
      <c r="B693" s="31"/>
      <c r="C693" s="260"/>
      <c r="D693" s="260"/>
      <c r="E693" s="258" t="e">
        <f t="shared" si="14"/>
        <v>#DIV/0!</v>
      </c>
      <c r="F693" s="258"/>
      <c r="I693" s="220"/>
      <c r="J693" s="220"/>
    </row>
    <row r="694" spans="1:17">
      <c r="A694" s="226"/>
      <c r="B694" s="227" t="s">
        <v>73</v>
      </c>
      <c r="C694" s="226" t="s">
        <v>74</v>
      </c>
      <c r="D694" s="226" t="s">
        <v>74</v>
      </c>
      <c r="E694" s="226" t="s">
        <v>74</v>
      </c>
      <c r="F694" s="228">
        <f>F693+F692+F691</f>
        <v>0</v>
      </c>
      <c r="I694" s="217">
        <f>SUM(I691:I693)</f>
        <v>0</v>
      </c>
      <c r="J694" s="217">
        <f>SUM(J691:J693)</f>
        <v>0</v>
      </c>
    </row>
    <row r="695" spans="1:17">
      <c r="A695" s="51"/>
      <c r="B695" s="52"/>
      <c r="C695" s="51"/>
      <c r="D695" s="51"/>
      <c r="E695" s="51"/>
      <c r="F695" s="51"/>
    </row>
    <row r="696" spans="1:17">
      <c r="A696" s="51"/>
      <c r="B696" s="52"/>
      <c r="C696" s="51"/>
      <c r="D696" s="51"/>
      <c r="E696" s="51"/>
      <c r="F696" s="51"/>
    </row>
    <row r="697" spans="1:17">
      <c r="A697" s="2014" t="s">
        <v>612</v>
      </c>
      <c r="B697" s="2014"/>
      <c r="C697" s="2014"/>
      <c r="D697" s="2014"/>
      <c r="E697" s="2014"/>
      <c r="F697" s="2014"/>
      <c r="G697" s="2014"/>
      <c r="H697" s="2014"/>
      <c r="I697" s="2014"/>
      <c r="J697" s="2014"/>
    </row>
    <row r="698" spans="1:17">
      <c r="A698" s="51"/>
      <c r="B698" s="52"/>
      <c r="C698" s="51"/>
      <c r="D698" s="51"/>
      <c r="E698" s="51"/>
      <c r="F698" s="51"/>
    </row>
    <row r="699" spans="1:17">
      <c r="A699" s="2009" t="s">
        <v>515</v>
      </c>
      <c r="B699" s="2009"/>
      <c r="C699" s="2009"/>
      <c r="D699" s="2009"/>
      <c r="E699" s="2009"/>
      <c r="F699" s="2009"/>
      <c r="G699" s="2009"/>
      <c r="H699" s="2009"/>
      <c r="I699" s="2009"/>
      <c r="J699" s="2009"/>
      <c r="K699" s="205"/>
    </row>
    <row r="700" spans="1:17">
      <c r="A700" s="259"/>
      <c r="B700" s="55"/>
      <c r="C700" s="259"/>
      <c r="D700" s="259"/>
      <c r="E700" s="259"/>
      <c r="F700" s="259"/>
      <c r="I700" s="1986" t="s">
        <v>545</v>
      </c>
      <c r="J700" s="1986"/>
    </row>
    <row r="701" spans="1:17" ht="54">
      <c r="A701" s="260" t="s">
        <v>77</v>
      </c>
      <c r="B701" s="260" t="s">
        <v>67</v>
      </c>
      <c r="C701" s="260" t="s">
        <v>118</v>
      </c>
      <c r="D701" s="260" t="s">
        <v>112</v>
      </c>
      <c r="E701" s="260" t="s">
        <v>113</v>
      </c>
      <c r="F701" s="260" t="s">
        <v>532</v>
      </c>
      <c r="I701" s="215" t="s">
        <v>186</v>
      </c>
      <c r="J701" s="215" t="s">
        <v>546</v>
      </c>
      <c r="K701" s="204"/>
    </row>
    <row r="702" spans="1:17">
      <c r="A702" s="195">
        <v>1</v>
      </c>
      <c r="B702" s="195">
        <v>2</v>
      </c>
      <c r="C702" s="195">
        <v>3</v>
      </c>
      <c r="D702" s="195">
        <v>4</v>
      </c>
      <c r="E702" s="195">
        <v>5</v>
      </c>
      <c r="F702" s="195">
        <v>6</v>
      </c>
      <c r="G702" s="160"/>
      <c r="H702" s="160"/>
      <c r="I702" s="220"/>
      <c r="J702" s="220"/>
    </row>
    <row r="703" spans="1:17">
      <c r="A703" s="260">
        <v>1</v>
      </c>
      <c r="B703" s="31" t="s">
        <v>114</v>
      </c>
      <c r="C703" s="260"/>
      <c r="D703" s="260"/>
      <c r="E703" s="258" t="e">
        <f>F703/D703/C703</f>
        <v>#DIV/0!</v>
      </c>
      <c r="F703" s="258"/>
      <c r="I703" s="220"/>
      <c r="J703" s="220"/>
    </row>
    <row r="704" spans="1:17" s="160" customFormat="1" ht="68.400000000000006">
      <c r="A704" s="260">
        <v>2</v>
      </c>
      <c r="B704" s="31" t="s">
        <v>115</v>
      </c>
      <c r="C704" s="260"/>
      <c r="D704" s="260"/>
      <c r="E704" s="258" t="e">
        <f t="shared" ref="E704:E708" si="15">F704/D704/C704</f>
        <v>#DIV/0!</v>
      </c>
      <c r="F704" s="258"/>
      <c r="G704" s="149"/>
      <c r="H704" s="149"/>
      <c r="I704" s="220"/>
      <c r="J704" s="220"/>
      <c r="K704" s="161"/>
      <c r="O704" s="283"/>
      <c r="P704" s="283"/>
      <c r="Q704" s="283"/>
    </row>
    <row r="705" spans="1:17" ht="45.6">
      <c r="A705" s="260">
        <v>3</v>
      </c>
      <c r="B705" s="31" t="s">
        <v>116</v>
      </c>
      <c r="C705" s="260"/>
      <c r="D705" s="260"/>
      <c r="E705" s="258" t="e">
        <f t="shared" si="15"/>
        <v>#DIV/0!</v>
      </c>
      <c r="F705" s="258"/>
      <c r="I705" s="220"/>
      <c r="J705" s="220"/>
    </row>
    <row r="706" spans="1:17">
      <c r="A706" s="260">
        <v>4</v>
      </c>
      <c r="B706" s="31" t="s">
        <v>117</v>
      </c>
      <c r="C706" s="260"/>
      <c r="D706" s="260"/>
      <c r="E706" s="258" t="e">
        <f t="shared" si="15"/>
        <v>#DIV/0!</v>
      </c>
      <c r="F706" s="258"/>
      <c r="I706" s="222"/>
      <c r="J706" s="222"/>
    </row>
    <row r="707" spans="1:17" ht="91.2">
      <c r="A707" s="260">
        <v>5</v>
      </c>
      <c r="B707" s="31" t="s">
        <v>143</v>
      </c>
      <c r="C707" s="260"/>
      <c r="D707" s="260"/>
      <c r="E707" s="258" t="e">
        <f t="shared" si="15"/>
        <v>#DIV/0!</v>
      </c>
      <c r="F707" s="258"/>
      <c r="I707" s="220"/>
      <c r="J707" s="220"/>
    </row>
    <row r="708" spans="1:17">
      <c r="A708" s="260">
        <v>6</v>
      </c>
      <c r="B708" s="31" t="s">
        <v>144</v>
      </c>
      <c r="C708" s="260"/>
      <c r="D708" s="260"/>
      <c r="E708" s="258" t="e">
        <f t="shared" si="15"/>
        <v>#DIV/0!</v>
      </c>
      <c r="F708" s="258"/>
      <c r="I708" s="220"/>
      <c r="J708" s="220"/>
    </row>
    <row r="709" spans="1:17">
      <c r="A709" s="226"/>
      <c r="B709" s="227" t="s">
        <v>73</v>
      </c>
      <c r="C709" s="226" t="s">
        <v>74</v>
      </c>
      <c r="D709" s="226" t="s">
        <v>74</v>
      </c>
      <c r="E709" s="226" t="s">
        <v>74</v>
      </c>
      <c r="F709" s="228">
        <f>F708+F707+F706+F705+F704+F703</f>
        <v>0</v>
      </c>
      <c r="I709" s="217">
        <f>SUM(I703:I708)</f>
        <v>0</v>
      </c>
      <c r="J709" s="217">
        <f>SUM(J703:J708)</f>
        <v>0</v>
      </c>
    </row>
    <row r="710" spans="1:17">
      <c r="A710" s="38"/>
      <c r="B710" s="32"/>
      <c r="C710" s="38"/>
      <c r="D710" s="38"/>
      <c r="E710" s="38"/>
      <c r="F710" s="38"/>
    </row>
    <row r="711" spans="1:17">
      <c r="A711" s="2009" t="s">
        <v>516</v>
      </c>
      <c r="B711" s="2009"/>
      <c r="C711" s="2009"/>
      <c r="D711" s="2009"/>
      <c r="E711" s="2009"/>
      <c r="F711" s="2009"/>
      <c r="G711" s="2009"/>
      <c r="H711" s="2009"/>
      <c r="I711" s="2009"/>
      <c r="J711" s="2009"/>
    </row>
    <row r="712" spans="1:17">
      <c r="A712" s="256"/>
      <c r="B712" s="45"/>
      <c r="C712" s="256"/>
      <c r="D712" s="256"/>
      <c r="E712" s="256"/>
      <c r="F712" s="38"/>
      <c r="I712" s="1986" t="s">
        <v>545</v>
      </c>
      <c r="J712" s="1986"/>
    </row>
    <row r="713" spans="1:17" ht="54">
      <c r="A713" s="260" t="s">
        <v>77</v>
      </c>
      <c r="B713" s="260" t="s">
        <v>67</v>
      </c>
      <c r="C713" s="260" t="s">
        <v>119</v>
      </c>
      <c r="D713" s="260" t="s">
        <v>518</v>
      </c>
      <c r="E713" s="262" t="s">
        <v>166</v>
      </c>
      <c r="F713" s="260" t="s">
        <v>517</v>
      </c>
      <c r="I713" s="215" t="s">
        <v>186</v>
      </c>
      <c r="J713" s="215" t="s">
        <v>546</v>
      </c>
      <c r="K713" s="204"/>
    </row>
    <row r="714" spans="1:17">
      <c r="A714" s="195">
        <v>1</v>
      </c>
      <c r="B714" s="195">
        <v>2</v>
      </c>
      <c r="C714" s="195">
        <v>3</v>
      </c>
      <c r="D714" s="195">
        <v>4</v>
      </c>
      <c r="E714" s="14">
        <v>5</v>
      </c>
      <c r="F714" s="195">
        <v>6</v>
      </c>
      <c r="G714" s="160"/>
      <c r="H714" s="160"/>
      <c r="I714" s="214"/>
      <c r="J714" s="214"/>
    </row>
    <row r="715" spans="1:17" ht="45.6">
      <c r="A715" s="260">
        <v>1</v>
      </c>
      <c r="B715" s="31" t="s">
        <v>140</v>
      </c>
      <c r="C715" s="260"/>
      <c r="D715" s="258" t="e">
        <f>F715/C715</f>
        <v>#DIV/0!</v>
      </c>
      <c r="E715" s="262" t="s">
        <v>43</v>
      </c>
      <c r="F715" s="258"/>
      <c r="I715" s="220"/>
      <c r="J715" s="220"/>
    </row>
    <row r="716" spans="1:17" s="160" customFormat="1" ht="45.6">
      <c r="A716" s="260">
        <v>2</v>
      </c>
      <c r="B716" s="31" t="s">
        <v>629</v>
      </c>
      <c r="C716" s="260" t="s">
        <v>43</v>
      </c>
      <c r="D716" s="258"/>
      <c r="E716" s="262" t="e">
        <f>F716/D716</f>
        <v>#DIV/0!</v>
      </c>
      <c r="F716" s="258"/>
      <c r="G716" s="149"/>
      <c r="H716" s="149"/>
      <c r="I716" s="220"/>
      <c r="J716" s="220"/>
      <c r="K716" s="161"/>
      <c r="O716" s="283"/>
      <c r="P716" s="283"/>
      <c r="Q716" s="283"/>
    </row>
    <row r="717" spans="1:17">
      <c r="A717" s="226"/>
      <c r="B717" s="227" t="s">
        <v>73</v>
      </c>
      <c r="C717" s="226" t="s">
        <v>43</v>
      </c>
      <c r="D717" s="226" t="s">
        <v>43</v>
      </c>
      <c r="E717" s="226" t="s">
        <v>43</v>
      </c>
      <c r="F717" s="228">
        <f>F715+F716</f>
        <v>0</v>
      </c>
      <c r="I717" s="213">
        <f>SUM(I715:I716)</f>
        <v>0</v>
      </c>
      <c r="J717" s="213">
        <f>SUM(J715:J716)</f>
        <v>0</v>
      </c>
    </row>
    <row r="718" spans="1:17">
      <c r="A718" s="38"/>
      <c r="B718" s="32"/>
      <c r="C718" s="38"/>
      <c r="D718" s="38"/>
      <c r="E718" s="38"/>
      <c r="F718" s="38"/>
    </row>
    <row r="719" spans="1:17">
      <c r="A719" s="2004" t="s">
        <v>519</v>
      </c>
      <c r="B719" s="2004"/>
      <c r="C719" s="2004"/>
      <c r="D719" s="2004"/>
      <c r="E719" s="2004"/>
      <c r="F719" s="2004"/>
      <c r="G719" s="2004"/>
      <c r="H719" s="2004"/>
      <c r="I719" s="2004"/>
      <c r="J719" s="2004"/>
    </row>
    <row r="720" spans="1:17">
      <c r="A720" s="265"/>
      <c r="B720" s="265"/>
      <c r="C720" s="265"/>
      <c r="D720" s="265"/>
      <c r="E720" s="265"/>
      <c r="F720" s="265"/>
      <c r="G720" s="265"/>
      <c r="H720" s="265"/>
      <c r="I720" s="1986" t="s">
        <v>545</v>
      </c>
      <c r="J720" s="1986"/>
    </row>
    <row r="721" spans="1:17" s="38" customFormat="1" ht="54">
      <c r="A721" s="260" t="s">
        <v>77</v>
      </c>
      <c r="B721" s="260" t="s">
        <v>0</v>
      </c>
      <c r="C721" s="260" t="s">
        <v>122</v>
      </c>
      <c r="D721" s="260" t="s">
        <v>120</v>
      </c>
      <c r="E721" s="260" t="s">
        <v>123</v>
      </c>
      <c r="F721" s="260" t="s">
        <v>33</v>
      </c>
      <c r="I721" s="215" t="s">
        <v>186</v>
      </c>
      <c r="J721" s="215" t="s">
        <v>546</v>
      </c>
      <c r="K721" s="163"/>
      <c r="O721" s="41"/>
      <c r="P721" s="41"/>
      <c r="Q721" s="41"/>
    </row>
    <row r="722" spans="1:17" s="38" customFormat="1">
      <c r="A722" s="195">
        <v>1</v>
      </c>
      <c r="B722" s="195">
        <v>2</v>
      </c>
      <c r="C722" s="195">
        <v>4</v>
      </c>
      <c r="D722" s="195">
        <v>5</v>
      </c>
      <c r="E722" s="195">
        <v>6</v>
      </c>
      <c r="F722" s="195">
        <v>7</v>
      </c>
      <c r="G722" s="14"/>
      <c r="H722" s="14"/>
      <c r="I722" s="217"/>
      <c r="J722" s="217"/>
      <c r="K722" s="40"/>
      <c r="O722" s="41"/>
      <c r="P722" s="41"/>
      <c r="Q722" s="41"/>
    </row>
    <row r="723" spans="1:17" s="38" customFormat="1">
      <c r="A723" s="260">
        <v>1</v>
      </c>
      <c r="B723" s="31" t="s">
        <v>145</v>
      </c>
      <c r="C723" s="258" t="e">
        <f>F723/D723</f>
        <v>#DIV/0!</v>
      </c>
      <c r="D723" s="258"/>
      <c r="E723" s="258"/>
      <c r="F723" s="258"/>
      <c r="I723" s="220"/>
      <c r="J723" s="220"/>
      <c r="K723" s="40"/>
      <c r="O723" s="41"/>
      <c r="P723" s="41"/>
      <c r="Q723" s="41"/>
    </row>
    <row r="724" spans="1:17" s="14" customFormat="1">
      <c r="A724" s="260">
        <v>2</v>
      </c>
      <c r="B724" s="31" t="s">
        <v>121</v>
      </c>
      <c r="C724" s="258" t="e">
        <f t="shared" ref="C724:C727" si="16">F724/D724</f>
        <v>#DIV/0!</v>
      </c>
      <c r="D724" s="258"/>
      <c r="E724" s="258"/>
      <c r="F724" s="258"/>
      <c r="G724" s="38"/>
      <c r="H724" s="38"/>
      <c r="I724" s="220"/>
      <c r="J724" s="220"/>
      <c r="K724" s="186"/>
      <c r="O724" s="286"/>
      <c r="P724" s="286"/>
      <c r="Q724" s="286"/>
    </row>
    <row r="725" spans="1:17" s="38" customFormat="1">
      <c r="A725" s="260">
        <v>3</v>
      </c>
      <c r="B725" s="31" t="s">
        <v>146</v>
      </c>
      <c r="C725" s="258" t="e">
        <f t="shared" si="16"/>
        <v>#DIV/0!</v>
      </c>
      <c r="D725" s="258"/>
      <c r="E725" s="258"/>
      <c r="F725" s="258"/>
      <c r="I725" s="220"/>
      <c r="J725" s="220"/>
      <c r="K725" s="40"/>
      <c r="O725" s="41"/>
      <c r="P725" s="41"/>
      <c r="Q725" s="41"/>
    </row>
    <row r="726" spans="1:17" s="38" customFormat="1">
      <c r="A726" s="260">
        <v>4</v>
      </c>
      <c r="B726" s="31" t="s">
        <v>147</v>
      </c>
      <c r="C726" s="258" t="e">
        <f t="shared" si="16"/>
        <v>#DIV/0!</v>
      </c>
      <c r="D726" s="258"/>
      <c r="E726" s="258"/>
      <c r="F726" s="258"/>
      <c r="I726" s="220"/>
      <c r="J726" s="220"/>
      <c r="K726" s="40"/>
      <c r="O726" s="41"/>
      <c r="P726" s="41"/>
      <c r="Q726" s="41"/>
    </row>
    <row r="727" spans="1:17" s="38" customFormat="1">
      <c r="A727" s="260">
        <v>5</v>
      </c>
      <c r="B727" s="31" t="s">
        <v>623</v>
      </c>
      <c r="C727" s="258" t="e">
        <f t="shared" si="16"/>
        <v>#DIV/0!</v>
      </c>
      <c r="D727" s="258"/>
      <c r="E727" s="258"/>
      <c r="F727" s="258"/>
      <c r="I727" s="220"/>
      <c r="J727" s="220"/>
      <c r="K727" s="40"/>
      <c r="O727" s="41"/>
      <c r="P727" s="41"/>
      <c r="Q727" s="41"/>
    </row>
    <row r="728" spans="1:17" s="38" customFormat="1">
      <c r="A728" s="226"/>
      <c r="B728" s="227" t="s">
        <v>73</v>
      </c>
      <c r="C728" s="226" t="s">
        <v>74</v>
      </c>
      <c r="D728" s="226" t="s">
        <v>74</v>
      </c>
      <c r="E728" s="226" t="s">
        <v>74</v>
      </c>
      <c r="F728" s="228">
        <f>SUM(F723:F727)</f>
        <v>0</v>
      </c>
      <c r="I728" s="217">
        <f>SUM(I723:I727)</f>
        <v>0</v>
      </c>
      <c r="J728" s="217">
        <f>SUM(J723:J727)</f>
        <v>0</v>
      </c>
      <c r="K728" s="40"/>
      <c r="O728" s="41"/>
      <c r="P728" s="41"/>
      <c r="Q728" s="41"/>
    </row>
    <row r="729" spans="1:17" s="38" customFormat="1">
      <c r="B729" s="32"/>
      <c r="G729" s="149"/>
      <c r="H729" s="149"/>
      <c r="I729" s="149"/>
      <c r="J729" s="149"/>
      <c r="K729" s="40"/>
      <c r="O729" s="41"/>
      <c r="P729" s="41"/>
      <c r="Q729" s="41"/>
    </row>
    <row r="730" spans="1:17" s="38" customFormat="1">
      <c r="A730" s="2017" t="s">
        <v>513</v>
      </c>
      <c r="B730" s="2017"/>
      <c r="C730" s="2017"/>
      <c r="D730" s="2017"/>
      <c r="E730" s="2017"/>
      <c r="F730" s="2017"/>
      <c r="G730" s="2017"/>
      <c r="H730" s="2017"/>
      <c r="I730" s="2017"/>
      <c r="J730" s="2017"/>
      <c r="K730" s="40"/>
      <c r="O730" s="41"/>
      <c r="P730" s="41"/>
      <c r="Q730" s="41"/>
    </row>
    <row r="731" spans="1:17">
      <c r="A731" s="53"/>
      <c r="B731" s="32"/>
      <c r="C731" s="38"/>
      <c r="D731" s="38"/>
      <c r="E731" s="38"/>
      <c r="F731" s="38"/>
      <c r="I731" s="1986" t="s">
        <v>545</v>
      </c>
      <c r="J731" s="1986"/>
    </row>
    <row r="732" spans="1:17" ht="54">
      <c r="A732" s="260" t="s">
        <v>77</v>
      </c>
      <c r="B732" s="260" t="s">
        <v>67</v>
      </c>
      <c r="C732" s="260" t="s">
        <v>124</v>
      </c>
      <c r="D732" s="260" t="s">
        <v>125</v>
      </c>
      <c r="E732" s="260" t="s">
        <v>520</v>
      </c>
      <c r="I732" s="215" t="s">
        <v>186</v>
      </c>
      <c r="J732" s="215" t="s">
        <v>546</v>
      </c>
      <c r="K732" s="209"/>
    </row>
    <row r="733" spans="1:17">
      <c r="A733" s="195">
        <v>1</v>
      </c>
      <c r="B733" s="195">
        <v>2</v>
      </c>
      <c r="C733" s="195">
        <v>3</v>
      </c>
      <c r="D733" s="195">
        <v>4</v>
      </c>
      <c r="E733" s="195">
        <v>5</v>
      </c>
      <c r="F733" s="160"/>
      <c r="G733" s="160"/>
      <c r="H733" s="160"/>
      <c r="I733" s="217"/>
      <c r="J733" s="217"/>
    </row>
    <row r="734" spans="1:17">
      <c r="A734" s="260">
        <v>1</v>
      </c>
      <c r="B734" s="31"/>
      <c r="C734" s="260"/>
      <c r="D734" s="34"/>
      <c r="E734" s="258"/>
      <c r="I734" s="220"/>
      <c r="J734" s="220"/>
    </row>
    <row r="735" spans="1:17" s="160" customFormat="1">
      <c r="A735" s="260">
        <v>2</v>
      </c>
      <c r="B735" s="31"/>
      <c r="C735" s="260"/>
      <c r="D735" s="34"/>
      <c r="E735" s="258"/>
      <c r="F735" s="149"/>
      <c r="G735" s="149"/>
      <c r="H735" s="149"/>
      <c r="I735" s="220"/>
      <c r="J735" s="220"/>
      <c r="K735" s="161"/>
      <c r="O735" s="283"/>
      <c r="P735" s="283"/>
      <c r="Q735" s="283"/>
    </row>
    <row r="736" spans="1:17">
      <c r="A736" s="260">
        <v>3</v>
      </c>
      <c r="B736" s="31"/>
      <c r="C736" s="260"/>
      <c r="D736" s="34"/>
      <c r="E736" s="258"/>
      <c r="I736" s="220"/>
      <c r="J736" s="220"/>
      <c r="P736" s="188"/>
      <c r="Q736" s="290"/>
    </row>
    <row r="737" spans="1:17">
      <c r="A737" s="260">
        <v>4</v>
      </c>
      <c r="B737" s="31"/>
      <c r="C737" s="260"/>
      <c r="D737" s="34"/>
      <c r="E737" s="258"/>
      <c r="I737" s="220"/>
      <c r="J737" s="220"/>
      <c r="P737" s="188"/>
      <c r="Q737" s="290"/>
    </row>
    <row r="738" spans="1:17">
      <c r="A738" s="226"/>
      <c r="B738" s="227" t="s">
        <v>73</v>
      </c>
      <c r="C738" s="226" t="s">
        <v>74</v>
      </c>
      <c r="D738" s="226" t="s">
        <v>74</v>
      </c>
      <c r="E738" s="228">
        <f>SUM(E734:E737)</f>
        <v>0</v>
      </c>
      <c r="I738" s="217">
        <f>SUM(I734:I737)</f>
        <v>0</v>
      </c>
      <c r="J738" s="217">
        <f>SUM(J734:J737)</f>
        <v>0</v>
      </c>
      <c r="P738" s="188"/>
      <c r="Q738" s="290"/>
    </row>
    <row r="739" spans="1:17">
      <c r="A739" s="38"/>
      <c r="B739" s="32"/>
      <c r="C739" s="38"/>
      <c r="D739" s="38"/>
      <c r="E739" s="38"/>
      <c r="F739" s="38"/>
      <c r="P739" s="188"/>
      <c r="Q739" s="290"/>
    </row>
    <row r="740" spans="1:17">
      <c r="A740" s="2016" t="s">
        <v>491</v>
      </c>
      <c r="B740" s="2016"/>
      <c r="C740" s="2016"/>
      <c r="D740" s="2016"/>
      <c r="E740" s="2016"/>
      <c r="F740" s="2016"/>
      <c r="G740" s="2016"/>
      <c r="H740" s="2016"/>
      <c r="I740" s="2016"/>
      <c r="J740" s="2016"/>
      <c r="P740" s="188"/>
    </row>
    <row r="741" spans="1:17">
      <c r="A741" s="51"/>
      <c r="B741" s="32"/>
      <c r="C741" s="38"/>
      <c r="D741" s="38"/>
      <c r="E741" s="38"/>
      <c r="F741" s="38"/>
      <c r="P741" s="188"/>
    </row>
    <row r="742" spans="1:17">
      <c r="A742" s="51"/>
      <c r="B742" s="32"/>
      <c r="C742" s="38"/>
      <c r="D742" s="38"/>
      <c r="E742" s="38"/>
      <c r="F742" s="38"/>
      <c r="I742" s="1986" t="s">
        <v>545</v>
      </c>
      <c r="J742" s="1986"/>
      <c r="K742" s="210"/>
    </row>
    <row r="743" spans="1:17" ht="54">
      <c r="A743" s="260" t="s">
        <v>77</v>
      </c>
      <c r="B743" s="260" t="s">
        <v>67</v>
      </c>
      <c r="C743" s="260" t="s">
        <v>127</v>
      </c>
      <c r="D743" s="260" t="s">
        <v>490</v>
      </c>
      <c r="F743" s="38"/>
      <c r="I743" s="215" t="s">
        <v>186</v>
      </c>
      <c r="J743" s="215" t="s">
        <v>546</v>
      </c>
      <c r="P743" s="188"/>
    </row>
    <row r="744" spans="1:17">
      <c r="A744" s="195">
        <v>1</v>
      </c>
      <c r="B744" s="195">
        <v>2</v>
      </c>
      <c r="C744" s="195">
        <v>3</v>
      </c>
      <c r="D744" s="195">
        <v>4</v>
      </c>
      <c r="E744" s="160"/>
      <c r="F744" s="14"/>
      <c r="G744" s="160"/>
      <c r="H744" s="160"/>
      <c r="I744" s="217"/>
      <c r="J744" s="217"/>
      <c r="P744" s="188"/>
    </row>
    <row r="745" spans="1:17">
      <c r="A745" s="260"/>
      <c r="B745" s="36"/>
      <c r="C745" s="34"/>
      <c r="D745" s="258"/>
      <c r="F745" s="38"/>
      <c r="I745" s="220"/>
      <c r="J745" s="220"/>
      <c r="P745" s="188"/>
    </row>
    <row r="746" spans="1:17" s="160" customFormat="1">
      <c r="A746" s="260"/>
      <c r="B746" s="36"/>
      <c r="C746" s="34"/>
      <c r="D746" s="258"/>
      <c r="E746" s="149"/>
      <c r="F746" s="57"/>
      <c r="G746" s="149"/>
      <c r="H746" s="149"/>
      <c r="I746" s="220"/>
      <c r="J746" s="220"/>
      <c r="K746" s="161"/>
      <c r="O746" s="283"/>
      <c r="P746" s="281"/>
      <c r="Q746" s="283"/>
    </row>
    <row r="747" spans="1:17">
      <c r="A747" s="260"/>
      <c r="B747" s="36"/>
      <c r="C747" s="34"/>
      <c r="D747" s="258"/>
      <c r="F747" s="38"/>
      <c r="I747" s="220"/>
      <c r="J747" s="220"/>
      <c r="P747" s="188"/>
      <c r="Q747" s="290"/>
    </row>
    <row r="748" spans="1:17">
      <c r="A748" s="260"/>
      <c r="B748" s="36"/>
      <c r="C748" s="34"/>
      <c r="D748" s="258"/>
      <c r="F748" s="38"/>
      <c r="I748" s="220"/>
      <c r="J748" s="220"/>
      <c r="P748" s="188"/>
      <c r="Q748" s="290"/>
    </row>
    <row r="749" spans="1:17">
      <c r="A749" s="226"/>
      <c r="B749" s="227" t="s">
        <v>73</v>
      </c>
      <c r="C749" s="226" t="s">
        <v>74</v>
      </c>
      <c r="D749" s="228">
        <f>SUM(D745:D748)</f>
        <v>0</v>
      </c>
      <c r="F749" s="38"/>
      <c r="I749" s="217">
        <f>SUM(I745:I748)</f>
        <v>0</v>
      </c>
      <c r="J749" s="217">
        <f>SUM(J745:J748)</f>
        <v>0</v>
      </c>
      <c r="P749" s="188"/>
      <c r="Q749" s="290"/>
    </row>
    <row r="750" spans="1:17">
      <c r="A750" s="56"/>
      <c r="B750" s="32"/>
      <c r="C750" s="38"/>
      <c r="D750" s="38"/>
      <c r="E750" s="38"/>
      <c r="F750" s="38"/>
      <c r="P750" s="188"/>
      <c r="Q750" s="290"/>
    </row>
    <row r="751" spans="1:17">
      <c r="A751" s="2018" t="s">
        <v>521</v>
      </c>
      <c r="B751" s="2018"/>
      <c r="C751" s="2018"/>
      <c r="D751" s="2018"/>
      <c r="E751" s="2018"/>
      <c r="F751" s="2018"/>
      <c r="G751" s="2018"/>
      <c r="H751" s="2018"/>
      <c r="I751" s="2018"/>
      <c r="J751" s="2018"/>
      <c r="P751" s="188"/>
    </row>
    <row r="752" spans="1:17">
      <c r="A752" s="51"/>
      <c r="B752" s="32"/>
      <c r="C752" s="38"/>
      <c r="D752" s="38"/>
      <c r="E752" s="38"/>
      <c r="F752" s="38"/>
      <c r="P752" s="188"/>
    </row>
    <row r="753" spans="1:17">
      <c r="A753" s="51"/>
      <c r="B753" s="32"/>
      <c r="C753" s="38"/>
      <c r="D753" s="38"/>
      <c r="E753" s="38"/>
      <c r="F753" s="38"/>
      <c r="I753" s="1986" t="s">
        <v>545</v>
      </c>
      <c r="J753" s="1986"/>
      <c r="K753" s="211"/>
      <c r="P753" s="188"/>
    </row>
    <row r="754" spans="1:17" ht="54">
      <c r="A754" s="260" t="s">
        <v>77</v>
      </c>
      <c r="B754" s="260" t="s">
        <v>67</v>
      </c>
      <c r="C754" s="260" t="s">
        <v>127</v>
      </c>
      <c r="D754" s="260" t="s">
        <v>490</v>
      </c>
      <c r="F754" s="38"/>
      <c r="I754" s="215" t="s">
        <v>186</v>
      </c>
      <c r="J754" s="215" t="s">
        <v>546</v>
      </c>
      <c r="P754" s="188"/>
    </row>
    <row r="755" spans="1:17">
      <c r="A755" s="195">
        <v>1</v>
      </c>
      <c r="B755" s="195">
        <v>2</v>
      </c>
      <c r="C755" s="195">
        <v>3</v>
      </c>
      <c r="D755" s="195">
        <v>4</v>
      </c>
      <c r="E755" s="160"/>
      <c r="F755" s="14"/>
      <c r="G755" s="160"/>
      <c r="H755" s="160"/>
      <c r="I755" s="217"/>
      <c r="J755" s="217"/>
      <c r="P755" s="188"/>
    </row>
    <row r="756" spans="1:17">
      <c r="A756" s="260">
        <v>1</v>
      </c>
      <c r="B756" s="36"/>
      <c r="C756" s="34"/>
      <c r="D756" s="258"/>
      <c r="F756" s="38"/>
      <c r="G756" s="157"/>
      <c r="I756" s="220"/>
      <c r="J756" s="220"/>
      <c r="P756" s="188"/>
    </row>
    <row r="757" spans="1:17" s="160" customFormat="1">
      <c r="A757" s="260">
        <v>2</v>
      </c>
      <c r="B757" s="36"/>
      <c r="C757" s="34"/>
      <c r="D757" s="258"/>
      <c r="E757" s="149"/>
      <c r="F757" s="38"/>
      <c r="G757" s="149"/>
      <c r="H757" s="149"/>
      <c r="I757" s="220"/>
      <c r="J757" s="220"/>
      <c r="K757" s="161"/>
      <c r="O757" s="283"/>
      <c r="P757" s="281"/>
      <c r="Q757" s="283"/>
    </row>
    <row r="758" spans="1:17">
      <c r="A758" s="260"/>
      <c r="B758" s="36"/>
      <c r="C758" s="34"/>
      <c r="D758" s="258"/>
      <c r="F758" s="38"/>
      <c r="I758" s="220"/>
      <c r="J758" s="220"/>
      <c r="P758" s="188"/>
      <c r="Q758" s="290"/>
    </row>
    <row r="759" spans="1:17">
      <c r="A759" s="260"/>
      <c r="B759" s="36"/>
      <c r="C759" s="34"/>
      <c r="D759" s="258"/>
      <c r="F759" s="38"/>
      <c r="I759" s="220"/>
      <c r="J759" s="220"/>
      <c r="P759" s="188"/>
      <c r="Q759" s="290"/>
    </row>
    <row r="760" spans="1:17">
      <c r="A760" s="226"/>
      <c r="B760" s="227" t="s">
        <v>73</v>
      </c>
      <c r="C760" s="226" t="s">
        <v>74</v>
      </c>
      <c r="D760" s="228">
        <f>SUM(D756:D759)</f>
        <v>0</v>
      </c>
      <c r="F760" s="38"/>
      <c r="I760" s="217">
        <f>SUM(I756:I759)</f>
        <v>0</v>
      </c>
      <c r="J760" s="217">
        <f>SUM(J756:J759)</f>
        <v>0</v>
      </c>
      <c r="P760" s="188"/>
      <c r="Q760" s="290"/>
    </row>
    <row r="761" spans="1:17">
      <c r="A761" s="56"/>
      <c r="B761" s="32"/>
      <c r="C761" s="38"/>
      <c r="D761" s="38"/>
      <c r="E761" s="38"/>
      <c r="F761" s="38"/>
      <c r="P761" s="188"/>
      <c r="Q761" s="290"/>
    </row>
    <row r="762" spans="1:17">
      <c r="A762" s="2004" t="s">
        <v>523</v>
      </c>
      <c r="B762" s="2004"/>
      <c r="C762" s="2004"/>
      <c r="D762" s="2004"/>
      <c r="E762" s="2004"/>
      <c r="F762" s="2004"/>
      <c r="G762" s="2004"/>
      <c r="H762" s="2004"/>
      <c r="I762" s="2004"/>
      <c r="J762" s="2004"/>
      <c r="P762" s="188"/>
    </row>
    <row r="763" spans="1:17">
      <c r="A763" s="2012"/>
      <c r="B763" s="2012"/>
      <c r="C763" s="2012"/>
      <c r="D763" s="2012"/>
      <c r="E763" s="2012"/>
      <c r="F763" s="38"/>
      <c r="I763" s="1986" t="s">
        <v>545</v>
      </c>
      <c r="J763" s="1986"/>
      <c r="P763" s="188"/>
    </row>
    <row r="764" spans="1:17" ht="54">
      <c r="A764" s="260" t="s">
        <v>68</v>
      </c>
      <c r="B764" s="260" t="s">
        <v>67</v>
      </c>
      <c r="C764" s="260" t="s">
        <v>80</v>
      </c>
      <c r="D764" s="260" t="s">
        <v>128</v>
      </c>
      <c r="E764" s="260" t="s">
        <v>33</v>
      </c>
      <c r="I764" s="215" t="s">
        <v>186</v>
      </c>
      <c r="J764" s="215" t="s">
        <v>546</v>
      </c>
      <c r="P764" s="188"/>
    </row>
    <row r="765" spans="1:17">
      <c r="A765" s="195">
        <v>1</v>
      </c>
      <c r="B765" s="195">
        <v>2</v>
      </c>
      <c r="C765" s="195">
        <v>3</v>
      </c>
      <c r="D765" s="195">
        <v>4</v>
      </c>
      <c r="E765" s="195">
        <v>5</v>
      </c>
      <c r="F765" s="160"/>
      <c r="G765" s="160"/>
      <c r="H765" s="160"/>
      <c r="I765" s="217"/>
      <c r="J765" s="217"/>
      <c r="P765" s="188"/>
    </row>
    <row r="766" spans="1:17">
      <c r="A766" s="260"/>
      <c r="B766" s="31"/>
      <c r="C766" s="260"/>
      <c r="D766" s="258"/>
      <c r="E766" s="258"/>
      <c r="I766" s="220"/>
      <c r="J766" s="220"/>
      <c r="P766" s="188"/>
    </row>
    <row r="767" spans="1:17" s="160" customFormat="1">
      <c r="A767" s="260"/>
      <c r="B767" s="31"/>
      <c r="C767" s="260"/>
      <c r="D767" s="258"/>
      <c r="E767" s="258"/>
      <c r="F767" s="149"/>
      <c r="G767" s="149"/>
      <c r="H767" s="149"/>
      <c r="I767" s="220"/>
      <c r="J767" s="220"/>
      <c r="K767" s="161"/>
      <c r="O767" s="283"/>
      <c r="P767" s="281"/>
      <c r="Q767" s="283"/>
    </row>
    <row r="768" spans="1:17">
      <c r="A768" s="260"/>
      <c r="B768" s="31"/>
      <c r="C768" s="260"/>
      <c r="D768" s="258"/>
      <c r="E768" s="258"/>
      <c r="I768" s="220"/>
      <c r="J768" s="220"/>
      <c r="P768" s="188"/>
      <c r="Q768" s="290"/>
    </row>
    <row r="769" spans="1:17">
      <c r="A769" s="260"/>
      <c r="B769" s="31"/>
      <c r="C769" s="260"/>
      <c r="D769" s="258"/>
      <c r="E769" s="258"/>
      <c r="I769" s="220"/>
      <c r="J769" s="220"/>
      <c r="P769" s="188"/>
      <c r="Q769" s="290"/>
    </row>
    <row r="770" spans="1:17">
      <c r="A770" s="226"/>
      <c r="B770" s="227" t="s">
        <v>73</v>
      </c>
      <c r="C770" s="226"/>
      <c r="D770" s="226" t="s">
        <v>74</v>
      </c>
      <c r="E770" s="228">
        <f>E769+E766+E767+E768</f>
        <v>0</v>
      </c>
      <c r="I770" s="217">
        <f>SUM(I766:I769)</f>
        <v>0</v>
      </c>
      <c r="J770" s="217">
        <f>SUM(J766:J769)</f>
        <v>0</v>
      </c>
      <c r="P770" s="188"/>
      <c r="Q770" s="290"/>
    </row>
    <row r="771" spans="1:17">
      <c r="A771" s="38"/>
      <c r="B771" s="32"/>
      <c r="C771" s="38"/>
      <c r="D771" s="38"/>
      <c r="E771" s="38"/>
      <c r="F771" s="38"/>
      <c r="P771" s="188"/>
      <c r="Q771" s="290"/>
    </row>
    <row r="772" spans="1:17">
      <c r="A772" s="2004" t="s">
        <v>524</v>
      </c>
      <c r="B772" s="2004"/>
      <c r="C772" s="2004"/>
      <c r="D772" s="2004"/>
      <c r="E772" s="2004"/>
      <c r="F772" s="2004"/>
      <c r="G772" s="2004"/>
      <c r="H772" s="2004"/>
      <c r="I772" s="2004"/>
      <c r="J772" s="2004"/>
      <c r="P772" s="188"/>
    </row>
    <row r="773" spans="1:17">
      <c r="A773" s="2012"/>
      <c r="B773" s="2012"/>
      <c r="C773" s="2012"/>
      <c r="D773" s="2012"/>
      <c r="E773" s="2012"/>
      <c r="F773" s="2012"/>
      <c r="I773" s="1986" t="s">
        <v>545</v>
      </c>
      <c r="J773" s="1986"/>
      <c r="P773" s="188"/>
    </row>
    <row r="774" spans="1:17" ht="54">
      <c r="A774" s="260" t="s">
        <v>77</v>
      </c>
      <c r="B774" s="260" t="s">
        <v>67</v>
      </c>
      <c r="C774" s="260" t="s">
        <v>131</v>
      </c>
      <c r="D774" s="260" t="s">
        <v>80</v>
      </c>
      <c r="E774" s="260" t="s">
        <v>132</v>
      </c>
      <c r="F774" s="260" t="s">
        <v>33</v>
      </c>
      <c r="I774" s="215" t="s">
        <v>186</v>
      </c>
      <c r="J774" s="215" t="s">
        <v>546</v>
      </c>
      <c r="K774" s="163"/>
      <c r="L774" s="163"/>
      <c r="P774" s="188"/>
    </row>
    <row r="775" spans="1:17">
      <c r="A775" s="195">
        <v>1</v>
      </c>
      <c r="B775" s="195">
        <v>2</v>
      </c>
      <c r="C775" s="195">
        <v>3</v>
      </c>
      <c r="D775" s="195">
        <v>4</v>
      </c>
      <c r="E775" s="195">
        <v>5</v>
      </c>
      <c r="F775" s="195">
        <v>6</v>
      </c>
      <c r="G775" s="160"/>
      <c r="H775" s="160"/>
      <c r="I775" s="217"/>
      <c r="J775" s="217"/>
      <c r="P775" s="188"/>
    </row>
    <row r="776" spans="1:17">
      <c r="A776" s="260">
        <v>1</v>
      </c>
      <c r="B776" s="31"/>
      <c r="C776" s="260"/>
      <c r="D776" s="260"/>
      <c r="E776" s="258"/>
      <c r="F776" s="258"/>
      <c r="I776" s="220"/>
      <c r="J776" s="220"/>
      <c r="P776" s="188"/>
    </row>
    <row r="777" spans="1:17" s="160" customFormat="1">
      <c r="A777" s="260">
        <v>2</v>
      </c>
      <c r="B777" s="31"/>
      <c r="C777" s="260"/>
      <c r="D777" s="260"/>
      <c r="E777" s="258"/>
      <c r="F777" s="258"/>
      <c r="G777" s="149"/>
      <c r="H777" s="149"/>
      <c r="I777" s="220"/>
      <c r="J777" s="220"/>
      <c r="K777" s="161"/>
      <c r="O777" s="283"/>
      <c r="P777" s="281"/>
      <c r="Q777" s="283"/>
    </row>
    <row r="778" spans="1:17">
      <c r="A778" s="260">
        <v>3</v>
      </c>
      <c r="B778" s="31"/>
      <c r="C778" s="260"/>
      <c r="D778" s="260"/>
      <c r="E778" s="258"/>
      <c r="F778" s="258"/>
      <c r="I778" s="220"/>
      <c r="J778" s="220"/>
      <c r="K778" s="158"/>
      <c r="P778" s="188"/>
      <c r="Q778" s="290"/>
    </row>
    <row r="779" spans="1:17">
      <c r="A779" s="260">
        <v>4</v>
      </c>
      <c r="B779" s="31"/>
      <c r="C779" s="260"/>
      <c r="D779" s="260"/>
      <c r="E779" s="258"/>
      <c r="F779" s="258"/>
      <c r="I779" s="220"/>
      <c r="J779" s="220"/>
      <c r="P779" s="188"/>
      <c r="Q779" s="290"/>
    </row>
    <row r="780" spans="1:17">
      <c r="A780" s="226"/>
      <c r="B780" s="227" t="s">
        <v>73</v>
      </c>
      <c r="C780" s="226" t="s">
        <v>74</v>
      </c>
      <c r="D780" s="226" t="s">
        <v>74</v>
      </c>
      <c r="E780" s="226" t="s">
        <v>74</v>
      </c>
      <c r="F780" s="228">
        <f>F779+F777+F778+F776</f>
        <v>0</v>
      </c>
      <c r="I780" s="217">
        <f>SUM(I776:I779)</f>
        <v>0</v>
      </c>
      <c r="J780" s="217">
        <f>SUM(J776:J779)</f>
        <v>0</v>
      </c>
      <c r="P780" s="188"/>
      <c r="Q780" s="290"/>
    </row>
    <row r="781" spans="1:17">
      <c r="A781" s="38"/>
      <c r="B781" s="32"/>
      <c r="C781" s="38"/>
      <c r="D781" s="38"/>
      <c r="E781" s="38"/>
      <c r="F781" s="57"/>
      <c r="P781" s="188"/>
      <c r="Q781" s="290"/>
    </row>
    <row r="782" spans="1:17">
      <c r="A782" s="2004" t="s">
        <v>525</v>
      </c>
      <c r="B782" s="2004"/>
      <c r="C782" s="2004"/>
      <c r="D782" s="2004"/>
      <c r="E782" s="2004"/>
      <c r="F782" s="2004"/>
      <c r="G782" s="2004"/>
      <c r="H782" s="2004"/>
      <c r="I782" s="2004"/>
      <c r="J782" s="2004"/>
      <c r="P782" s="188"/>
    </row>
    <row r="783" spans="1:17">
      <c r="A783" s="2012"/>
      <c r="B783" s="2012"/>
      <c r="C783" s="2012"/>
      <c r="D783" s="2012"/>
      <c r="E783" s="2012"/>
      <c r="F783" s="2012"/>
      <c r="I783" s="1986" t="s">
        <v>545</v>
      </c>
      <c r="J783" s="1986"/>
      <c r="P783" s="188"/>
    </row>
    <row r="784" spans="1:17" ht="54">
      <c r="A784" s="260" t="s">
        <v>77</v>
      </c>
      <c r="B784" s="260" t="s">
        <v>67</v>
      </c>
      <c r="C784" s="260" t="s">
        <v>131</v>
      </c>
      <c r="D784" s="260" t="s">
        <v>80</v>
      </c>
      <c r="E784" s="260" t="s">
        <v>132</v>
      </c>
      <c r="F784" s="260" t="s">
        <v>33</v>
      </c>
      <c r="I784" s="215" t="s">
        <v>186</v>
      </c>
      <c r="J784" s="215" t="s">
        <v>546</v>
      </c>
      <c r="K784" s="163"/>
      <c r="L784" s="163"/>
      <c r="P784" s="188"/>
    </row>
    <row r="785" spans="1:17">
      <c r="A785" s="195">
        <v>1</v>
      </c>
      <c r="B785" s="195">
        <v>2</v>
      </c>
      <c r="C785" s="195">
        <v>3</v>
      </c>
      <c r="D785" s="195">
        <v>4</v>
      </c>
      <c r="E785" s="195">
        <v>5</v>
      </c>
      <c r="F785" s="195">
        <v>6</v>
      </c>
      <c r="G785" s="160"/>
      <c r="H785" s="160"/>
      <c r="I785" s="217"/>
      <c r="J785" s="217"/>
      <c r="P785" s="188"/>
    </row>
    <row r="786" spans="1:17">
      <c r="A786" s="260">
        <v>1</v>
      </c>
      <c r="B786" s="31"/>
      <c r="C786" s="260" t="s">
        <v>877</v>
      </c>
      <c r="D786" s="260"/>
      <c r="E786" s="258" t="e">
        <f>F786/D786</f>
        <v>#DIV/0!</v>
      </c>
      <c r="F786" s="258"/>
      <c r="I786" s="220"/>
      <c r="J786" s="220"/>
      <c r="P786" s="188"/>
    </row>
    <row r="787" spans="1:17" s="160" customFormat="1">
      <c r="A787" s="260">
        <v>2</v>
      </c>
      <c r="B787" s="31"/>
      <c r="C787" s="35"/>
      <c r="D787" s="35"/>
      <c r="E787" s="258" t="e">
        <f t="shared" ref="E787:E789" si="17">F787/D787</f>
        <v>#DIV/0!</v>
      </c>
      <c r="F787" s="258"/>
      <c r="G787" s="149"/>
      <c r="H787" s="149"/>
      <c r="I787" s="220"/>
      <c r="J787" s="220"/>
      <c r="K787" s="161"/>
      <c r="O787" s="283"/>
      <c r="P787" s="281"/>
      <c r="Q787" s="283"/>
    </row>
    <row r="788" spans="1:17">
      <c r="A788" s="260"/>
      <c r="B788" s="31"/>
      <c r="C788" s="35"/>
      <c r="D788" s="35"/>
      <c r="E788" s="258" t="e">
        <f t="shared" si="17"/>
        <v>#DIV/0!</v>
      </c>
      <c r="F788" s="258"/>
      <c r="I788" s="220"/>
      <c r="J788" s="220"/>
      <c r="P788" s="188"/>
    </row>
    <row r="789" spans="1:17">
      <c r="A789" s="260">
        <v>3</v>
      </c>
      <c r="B789" s="31"/>
      <c r="C789" s="260"/>
      <c r="D789" s="260"/>
      <c r="E789" s="258" t="e">
        <f t="shared" si="17"/>
        <v>#DIV/0!</v>
      </c>
      <c r="F789" s="258"/>
      <c r="I789" s="220"/>
      <c r="J789" s="220"/>
      <c r="P789" s="188"/>
    </row>
    <row r="790" spans="1:17">
      <c r="A790" s="226"/>
      <c r="B790" s="227" t="s">
        <v>73</v>
      </c>
      <c r="C790" s="226" t="s">
        <v>74</v>
      </c>
      <c r="D790" s="226" t="s">
        <v>74</v>
      </c>
      <c r="E790" s="226" t="s">
        <v>74</v>
      </c>
      <c r="F790" s="228">
        <f>F789+F787+F786+F788</f>
        <v>0</v>
      </c>
      <c r="I790" s="217">
        <f>SUM(I786:I789)</f>
        <v>0</v>
      </c>
      <c r="J790" s="217">
        <f>SUM(J786:J789)</f>
        <v>0</v>
      </c>
      <c r="P790" s="188"/>
    </row>
    <row r="791" spans="1:17">
      <c r="A791" s="38"/>
      <c r="B791" s="32"/>
      <c r="C791" s="38"/>
      <c r="D791" s="38"/>
      <c r="E791" s="38"/>
      <c r="F791" s="57"/>
      <c r="P791" s="188"/>
    </row>
    <row r="792" spans="1:17">
      <c r="A792" s="2004" t="s">
        <v>526</v>
      </c>
      <c r="B792" s="2004"/>
      <c r="C792" s="2004"/>
      <c r="D792" s="2004"/>
      <c r="E792" s="2004"/>
      <c r="F792" s="2004"/>
      <c r="G792" s="2004"/>
      <c r="H792" s="2004"/>
      <c r="I792" s="2004"/>
      <c r="J792" s="2004"/>
      <c r="P792" s="188"/>
    </row>
    <row r="793" spans="1:17">
      <c r="A793" s="2012"/>
      <c r="B793" s="2012"/>
      <c r="C793" s="2012"/>
      <c r="D793" s="2012"/>
      <c r="E793" s="2012"/>
      <c r="F793" s="2012"/>
      <c r="I793" s="1986" t="s">
        <v>545</v>
      </c>
      <c r="J793" s="1986"/>
      <c r="P793" s="188"/>
    </row>
    <row r="794" spans="1:17" ht="54">
      <c r="A794" s="260" t="s">
        <v>77</v>
      </c>
      <c r="B794" s="260" t="s">
        <v>67</v>
      </c>
      <c r="C794" s="260" t="s">
        <v>131</v>
      </c>
      <c r="D794" s="260" t="s">
        <v>80</v>
      </c>
      <c r="E794" s="260" t="s">
        <v>132</v>
      </c>
      <c r="F794" s="260" t="s">
        <v>33</v>
      </c>
      <c r="I794" s="215" t="s">
        <v>186</v>
      </c>
      <c r="J794" s="215" t="s">
        <v>546</v>
      </c>
      <c r="K794" s="163"/>
      <c r="L794" s="163"/>
      <c r="P794" s="188"/>
    </row>
    <row r="795" spans="1:17">
      <c r="A795" s="195">
        <v>1</v>
      </c>
      <c r="B795" s="195">
        <v>2</v>
      </c>
      <c r="C795" s="195">
        <v>3</v>
      </c>
      <c r="D795" s="195">
        <v>4</v>
      </c>
      <c r="E795" s="195">
        <v>5</v>
      </c>
      <c r="F795" s="195">
        <v>6</v>
      </c>
      <c r="G795" s="160"/>
      <c r="H795" s="160"/>
      <c r="I795" s="217"/>
      <c r="J795" s="217"/>
      <c r="P795" s="188"/>
    </row>
    <row r="796" spans="1:17">
      <c r="A796" s="260">
        <v>1</v>
      </c>
      <c r="B796" s="31"/>
      <c r="C796" s="260"/>
      <c r="D796" s="260"/>
      <c r="E796" s="258" t="e">
        <f>F796/D796</f>
        <v>#DIV/0!</v>
      </c>
      <c r="F796" s="258"/>
      <c r="I796" s="220"/>
      <c r="J796" s="220"/>
      <c r="P796" s="188"/>
    </row>
    <row r="797" spans="1:17" s="160" customFormat="1">
      <c r="A797" s="260">
        <v>2</v>
      </c>
      <c r="B797" s="31"/>
      <c r="C797" s="35"/>
      <c r="D797" s="35"/>
      <c r="E797" s="258" t="e">
        <f t="shared" ref="E797:E799" si="18">F797/D797</f>
        <v>#DIV/0!</v>
      </c>
      <c r="F797" s="258"/>
      <c r="G797" s="149"/>
      <c r="H797" s="149"/>
      <c r="I797" s="220"/>
      <c r="J797" s="220"/>
      <c r="K797" s="161"/>
      <c r="O797" s="283"/>
      <c r="P797" s="281"/>
      <c r="Q797" s="283"/>
    </row>
    <row r="798" spans="1:17">
      <c r="A798" s="260"/>
      <c r="B798" s="31"/>
      <c r="C798" s="35"/>
      <c r="D798" s="35"/>
      <c r="E798" s="258" t="e">
        <f t="shared" si="18"/>
        <v>#DIV/0!</v>
      </c>
      <c r="F798" s="258"/>
      <c r="I798" s="220"/>
      <c r="J798" s="220"/>
      <c r="P798" s="188"/>
    </row>
    <row r="799" spans="1:17">
      <c r="A799" s="260">
        <v>3</v>
      </c>
      <c r="B799" s="31"/>
      <c r="C799" s="260"/>
      <c r="D799" s="260"/>
      <c r="E799" s="258" t="e">
        <f t="shared" si="18"/>
        <v>#DIV/0!</v>
      </c>
      <c r="F799" s="258"/>
      <c r="I799" s="220"/>
      <c r="J799" s="220"/>
      <c r="P799" s="188"/>
    </row>
    <row r="800" spans="1:17">
      <c r="A800" s="226"/>
      <c r="B800" s="227" t="s">
        <v>73</v>
      </c>
      <c r="C800" s="226" t="s">
        <v>74</v>
      </c>
      <c r="D800" s="226" t="s">
        <v>74</v>
      </c>
      <c r="E800" s="226" t="s">
        <v>74</v>
      </c>
      <c r="F800" s="228">
        <f>F799+F797+F796+F798</f>
        <v>0</v>
      </c>
      <c r="I800" s="217">
        <f>SUM(I796:I799)</f>
        <v>0</v>
      </c>
      <c r="J800" s="217">
        <f>SUM(J796:J799)</f>
        <v>0</v>
      </c>
      <c r="P800" s="188"/>
    </row>
    <row r="801" spans="1:17">
      <c r="A801" s="38"/>
      <c r="B801" s="32"/>
      <c r="C801" s="38"/>
      <c r="D801" s="38"/>
      <c r="E801" s="38"/>
      <c r="F801" s="57"/>
      <c r="P801" s="188"/>
    </row>
    <row r="802" spans="1:17">
      <c r="A802" s="2004" t="s">
        <v>527</v>
      </c>
      <c r="B802" s="2004"/>
      <c r="C802" s="2004"/>
      <c r="D802" s="2004"/>
      <c r="E802" s="2004"/>
      <c r="F802" s="2004"/>
      <c r="G802" s="2004"/>
      <c r="H802" s="2004"/>
      <c r="I802" s="2004"/>
      <c r="J802" s="2004"/>
      <c r="P802" s="188"/>
    </row>
    <row r="803" spans="1:17">
      <c r="A803" s="2012"/>
      <c r="B803" s="2012"/>
      <c r="C803" s="2012"/>
      <c r="D803" s="2012"/>
      <c r="E803" s="2012"/>
      <c r="F803" s="2012"/>
      <c r="I803" s="1986" t="s">
        <v>545</v>
      </c>
      <c r="J803" s="1986"/>
      <c r="P803" s="188"/>
    </row>
    <row r="804" spans="1:17" ht="54">
      <c r="A804" s="260" t="s">
        <v>77</v>
      </c>
      <c r="B804" s="260" t="s">
        <v>67</v>
      </c>
      <c r="C804" s="260" t="s">
        <v>131</v>
      </c>
      <c r="D804" s="260" t="s">
        <v>80</v>
      </c>
      <c r="E804" s="260" t="s">
        <v>132</v>
      </c>
      <c r="F804" s="260" t="s">
        <v>33</v>
      </c>
      <c r="I804" s="215" t="s">
        <v>186</v>
      </c>
      <c r="J804" s="215" t="s">
        <v>546</v>
      </c>
      <c r="K804" s="163"/>
      <c r="L804" s="163"/>
      <c r="P804" s="188"/>
    </row>
    <row r="805" spans="1:17">
      <c r="A805" s="194">
        <v>1</v>
      </c>
      <c r="B805" s="194">
        <v>2</v>
      </c>
      <c r="C805" s="194">
        <v>3</v>
      </c>
      <c r="D805" s="194">
        <v>4</v>
      </c>
      <c r="E805" s="195">
        <v>5</v>
      </c>
      <c r="F805" s="195">
        <v>6</v>
      </c>
      <c r="G805" s="25"/>
      <c r="H805" s="25"/>
      <c r="I805" s="217"/>
      <c r="J805" s="217"/>
      <c r="P805" s="188"/>
    </row>
    <row r="806" spans="1:17">
      <c r="A806" s="260">
        <v>1</v>
      </c>
      <c r="B806" s="31"/>
      <c r="C806" s="260"/>
      <c r="D806" s="260"/>
      <c r="E806" s="258" t="e">
        <f>F806/D806</f>
        <v>#DIV/0!</v>
      </c>
      <c r="F806" s="258"/>
      <c r="I806" s="220"/>
      <c r="J806" s="220"/>
      <c r="P806" s="188"/>
    </row>
    <row r="807" spans="1:17" s="25" customFormat="1">
      <c r="A807" s="260">
        <v>2</v>
      </c>
      <c r="B807" s="31"/>
      <c r="C807" s="35"/>
      <c r="D807" s="35"/>
      <c r="E807" s="258" t="e">
        <f t="shared" ref="E807:E809" si="19">F807/D807</f>
        <v>#DIV/0!</v>
      </c>
      <c r="F807" s="258"/>
      <c r="G807" s="149"/>
      <c r="H807" s="149"/>
      <c r="I807" s="220"/>
      <c r="J807" s="220"/>
      <c r="K807" s="162"/>
      <c r="O807" s="287"/>
      <c r="P807" s="282"/>
      <c r="Q807" s="287"/>
    </row>
    <row r="808" spans="1:17">
      <c r="A808" s="260"/>
      <c r="B808" s="31"/>
      <c r="C808" s="35"/>
      <c r="D808" s="35"/>
      <c r="E808" s="258" t="e">
        <f t="shared" si="19"/>
        <v>#DIV/0!</v>
      </c>
      <c r="F808" s="258"/>
      <c r="I808" s="220"/>
      <c r="J808" s="220"/>
      <c r="P808" s="188"/>
    </row>
    <row r="809" spans="1:17">
      <c r="A809" s="260">
        <v>3</v>
      </c>
      <c r="B809" s="31"/>
      <c r="C809" s="260"/>
      <c r="D809" s="260"/>
      <c r="E809" s="258" t="e">
        <f t="shared" si="19"/>
        <v>#DIV/0!</v>
      </c>
      <c r="F809" s="258"/>
      <c r="I809" s="220"/>
      <c r="J809" s="220"/>
      <c r="P809" s="188"/>
    </row>
    <row r="810" spans="1:17">
      <c r="A810" s="226"/>
      <c r="B810" s="227" t="s">
        <v>73</v>
      </c>
      <c r="C810" s="226" t="s">
        <v>74</v>
      </c>
      <c r="D810" s="226" t="s">
        <v>74</v>
      </c>
      <c r="E810" s="226" t="s">
        <v>74</v>
      </c>
      <c r="F810" s="228">
        <f>F809+F807+F806+F808</f>
        <v>0</v>
      </c>
      <c r="I810" s="217">
        <f>SUM(I806:I809)</f>
        <v>0</v>
      </c>
      <c r="J810" s="217">
        <f>SUM(J806:J809)</f>
        <v>0</v>
      </c>
      <c r="P810" s="188"/>
    </row>
    <row r="811" spans="1:17">
      <c r="A811" s="38"/>
      <c r="B811" s="32"/>
      <c r="C811" s="38"/>
      <c r="D811" s="38"/>
      <c r="E811" s="38"/>
      <c r="F811" s="57"/>
      <c r="P811" s="188"/>
    </row>
    <row r="812" spans="1:17">
      <c r="A812" s="2004" t="s">
        <v>528</v>
      </c>
      <c r="B812" s="2004"/>
      <c r="C812" s="2004"/>
      <c r="D812" s="2004"/>
      <c r="E812" s="2004"/>
      <c r="F812" s="2004"/>
      <c r="G812" s="2004"/>
      <c r="H812" s="2004"/>
      <c r="I812" s="2004"/>
      <c r="J812" s="2004"/>
      <c r="P812" s="188"/>
    </row>
    <row r="813" spans="1:17">
      <c r="A813" s="2012"/>
      <c r="B813" s="2012"/>
      <c r="C813" s="2012"/>
      <c r="D813" s="2012"/>
      <c r="E813" s="2012"/>
      <c r="F813" s="2012"/>
      <c r="I813" s="1986" t="s">
        <v>545</v>
      </c>
      <c r="J813" s="1986"/>
      <c r="P813" s="188"/>
    </row>
    <row r="814" spans="1:17" ht="54">
      <c r="A814" s="260" t="s">
        <v>77</v>
      </c>
      <c r="B814" s="260" t="s">
        <v>67</v>
      </c>
      <c r="C814" s="260" t="s">
        <v>131</v>
      </c>
      <c r="D814" s="260" t="s">
        <v>80</v>
      </c>
      <c r="E814" s="260" t="s">
        <v>132</v>
      </c>
      <c r="F814" s="260" t="s">
        <v>33</v>
      </c>
      <c r="I814" s="215" t="s">
        <v>186</v>
      </c>
      <c r="J814" s="215" t="s">
        <v>546</v>
      </c>
      <c r="K814" s="163"/>
      <c r="L814" s="187"/>
      <c r="P814" s="188"/>
    </row>
    <row r="815" spans="1:17">
      <c r="A815" s="195">
        <v>1</v>
      </c>
      <c r="B815" s="195">
        <v>2</v>
      </c>
      <c r="C815" s="195">
        <v>3</v>
      </c>
      <c r="D815" s="195">
        <v>4</v>
      </c>
      <c r="E815" s="195">
        <v>5</v>
      </c>
      <c r="F815" s="195">
        <v>6</v>
      </c>
      <c r="G815" s="160"/>
      <c r="H815" s="160"/>
      <c r="I815" s="217"/>
      <c r="J815" s="217"/>
      <c r="P815" s="188"/>
    </row>
    <row r="816" spans="1:17">
      <c r="A816" s="260">
        <v>1</v>
      </c>
      <c r="B816" s="31"/>
      <c r="C816" s="260"/>
      <c r="D816" s="260"/>
      <c r="E816" s="258" t="e">
        <f>F816/D816</f>
        <v>#DIV/0!</v>
      </c>
      <c r="F816" s="258"/>
      <c r="I816" s="220"/>
      <c r="J816" s="220"/>
      <c r="P816" s="188"/>
    </row>
    <row r="817" spans="1:17" s="160" customFormat="1">
      <c r="A817" s="260">
        <v>2</v>
      </c>
      <c r="B817" s="31"/>
      <c r="C817" s="35"/>
      <c r="D817" s="35"/>
      <c r="E817" s="258" t="e">
        <f t="shared" ref="E817:E819" si="20">F817/D817</f>
        <v>#DIV/0!</v>
      </c>
      <c r="F817" s="258"/>
      <c r="G817" s="149"/>
      <c r="H817" s="149"/>
      <c r="I817" s="220"/>
      <c r="J817" s="220"/>
      <c r="K817" s="161"/>
      <c r="O817" s="283"/>
      <c r="P817" s="281"/>
      <c r="Q817" s="283"/>
    </row>
    <row r="818" spans="1:17">
      <c r="A818" s="260"/>
      <c r="B818" s="31"/>
      <c r="C818" s="35"/>
      <c r="D818" s="35"/>
      <c r="E818" s="258" t="e">
        <f t="shared" si="20"/>
        <v>#DIV/0!</v>
      </c>
      <c r="F818" s="258"/>
      <c r="I818" s="220"/>
      <c r="J818" s="220"/>
      <c r="P818" s="188"/>
    </row>
    <row r="819" spans="1:17">
      <c r="A819" s="260">
        <v>3</v>
      </c>
      <c r="B819" s="31"/>
      <c r="C819" s="260"/>
      <c r="D819" s="260"/>
      <c r="E819" s="258" t="e">
        <f t="shared" si="20"/>
        <v>#DIV/0!</v>
      </c>
      <c r="F819" s="258"/>
      <c r="I819" s="220"/>
      <c r="J819" s="220"/>
      <c r="P819" s="188"/>
    </row>
    <row r="820" spans="1:17">
      <c r="A820" s="226"/>
      <c r="B820" s="227" t="s">
        <v>73</v>
      </c>
      <c r="C820" s="226" t="s">
        <v>74</v>
      </c>
      <c r="D820" s="226" t="s">
        <v>74</v>
      </c>
      <c r="E820" s="226" t="s">
        <v>74</v>
      </c>
      <c r="F820" s="228">
        <f>F819+F817+F816+F818</f>
        <v>0</v>
      </c>
      <c r="I820" s="217">
        <f>SUM(I816:I819)</f>
        <v>0</v>
      </c>
      <c r="J820" s="217">
        <f>SUM(J816:J819)</f>
        <v>0</v>
      </c>
      <c r="P820" s="188"/>
    </row>
    <row r="821" spans="1:17">
      <c r="A821" s="38"/>
      <c r="B821" s="32"/>
      <c r="C821" s="38"/>
      <c r="D821" s="38"/>
      <c r="E821" s="38"/>
      <c r="F821" s="57"/>
      <c r="P821" s="188"/>
    </row>
    <row r="822" spans="1:17">
      <c r="A822" s="2004" t="s">
        <v>529</v>
      </c>
      <c r="B822" s="2004"/>
      <c r="C822" s="2004"/>
      <c r="D822" s="2004"/>
      <c r="E822" s="2004"/>
      <c r="F822" s="2004"/>
      <c r="G822" s="2004"/>
      <c r="H822" s="2004"/>
      <c r="I822" s="2004"/>
      <c r="J822" s="2004"/>
      <c r="P822" s="188"/>
    </row>
    <row r="823" spans="1:17">
      <c r="A823" s="2012"/>
      <c r="B823" s="2012"/>
      <c r="C823" s="2012"/>
      <c r="D823" s="2012"/>
      <c r="E823" s="2012"/>
      <c r="F823" s="2012"/>
      <c r="I823" s="1986" t="s">
        <v>545</v>
      </c>
      <c r="J823" s="1986"/>
      <c r="P823" s="188"/>
    </row>
    <row r="824" spans="1:17" ht="54">
      <c r="A824" s="260" t="s">
        <v>77</v>
      </c>
      <c r="B824" s="260" t="s">
        <v>67</v>
      </c>
      <c r="C824" s="260" t="s">
        <v>131</v>
      </c>
      <c r="D824" s="260" t="s">
        <v>80</v>
      </c>
      <c r="E824" s="260" t="s">
        <v>132</v>
      </c>
      <c r="F824" s="260" t="s">
        <v>33</v>
      </c>
      <c r="I824" s="215" t="s">
        <v>186</v>
      </c>
      <c r="J824" s="215" t="s">
        <v>546</v>
      </c>
      <c r="K824" s="163"/>
      <c r="L824" s="187"/>
      <c r="P824" s="188"/>
    </row>
    <row r="825" spans="1:17">
      <c r="A825" s="195">
        <v>1</v>
      </c>
      <c r="B825" s="195">
        <v>2</v>
      </c>
      <c r="C825" s="195">
        <v>3</v>
      </c>
      <c r="D825" s="195">
        <v>4</v>
      </c>
      <c r="E825" s="195">
        <v>5</v>
      </c>
      <c r="F825" s="195">
        <v>6</v>
      </c>
      <c r="G825" s="160"/>
      <c r="H825" s="160"/>
      <c r="I825" s="217"/>
      <c r="J825" s="217"/>
      <c r="P825" s="188"/>
    </row>
    <row r="826" spans="1:17">
      <c r="A826" s="260">
        <v>1</v>
      </c>
      <c r="B826" s="31" t="s">
        <v>543</v>
      </c>
      <c r="C826" s="260"/>
      <c r="D826" s="260"/>
      <c r="E826" s="258" t="e">
        <f>F826/D826</f>
        <v>#DIV/0!</v>
      </c>
      <c r="F826" s="258"/>
      <c r="I826" s="220"/>
      <c r="J826" s="220"/>
      <c r="P826" s="188"/>
    </row>
    <row r="827" spans="1:17" s="160" customFormat="1">
      <c r="A827" s="260">
        <v>2</v>
      </c>
      <c r="B827" s="31" t="s">
        <v>544</v>
      </c>
      <c r="C827" s="35"/>
      <c r="D827" s="35"/>
      <c r="E827" s="258" t="e">
        <f t="shared" ref="E827:E829" si="21">F827/D827</f>
        <v>#DIV/0!</v>
      </c>
      <c r="F827" s="258"/>
      <c r="G827" s="149"/>
      <c r="H827" s="149"/>
      <c r="I827" s="220"/>
      <c r="J827" s="220"/>
      <c r="K827" s="161"/>
      <c r="O827" s="283"/>
      <c r="P827" s="281"/>
      <c r="Q827" s="283"/>
    </row>
    <row r="828" spans="1:17">
      <c r="A828" s="260">
        <v>3</v>
      </c>
      <c r="B828" s="31"/>
      <c r="C828" s="260"/>
      <c r="D828" s="260"/>
      <c r="E828" s="258" t="e">
        <f t="shared" si="21"/>
        <v>#DIV/0!</v>
      </c>
      <c r="F828" s="258"/>
      <c r="I828" s="220"/>
      <c r="J828" s="220"/>
      <c r="P828" s="188"/>
      <c r="Q828" s="290"/>
    </row>
    <row r="829" spans="1:17">
      <c r="A829" s="260">
        <v>4</v>
      </c>
      <c r="B829" s="31"/>
      <c r="C829" s="260"/>
      <c r="D829" s="260"/>
      <c r="E829" s="258" t="e">
        <f t="shared" si="21"/>
        <v>#DIV/0!</v>
      </c>
      <c r="F829" s="258"/>
      <c r="I829" s="220"/>
      <c r="J829" s="220"/>
      <c r="P829" s="188"/>
      <c r="Q829" s="290"/>
    </row>
    <row r="830" spans="1:17">
      <c r="A830" s="226"/>
      <c r="B830" s="227" t="s">
        <v>73</v>
      </c>
      <c r="C830" s="226" t="s">
        <v>74</v>
      </c>
      <c r="D830" s="226" t="s">
        <v>74</v>
      </c>
      <c r="E830" s="226" t="s">
        <v>74</v>
      </c>
      <c r="F830" s="228">
        <f>F829+F827+F826+F828</f>
        <v>0</v>
      </c>
      <c r="I830" s="217">
        <f>SUM(I826:I829)</f>
        <v>0</v>
      </c>
      <c r="J830" s="217">
        <f>SUM(J826:J829)</f>
        <v>0</v>
      </c>
      <c r="K830" s="158"/>
      <c r="P830" s="188"/>
      <c r="Q830" s="290"/>
    </row>
    <row r="831" spans="1:17">
      <c r="A831" s="38"/>
      <c r="B831" s="32"/>
      <c r="C831" s="38"/>
      <c r="D831" s="38"/>
      <c r="E831" s="38"/>
      <c r="F831" s="57"/>
      <c r="P831" s="188"/>
      <c r="Q831" s="290"/>
    </row>
    <row r="832" spans="1:17">
      <c r="A832" s="2004" t="s">
        <v>522</v>
      </c>
      <c r="B832" s="2004"/>
      <c r="C832" s="2004"/>
      <c r="D832" s="2004"/>
      <c r="E832" s="2004"/>
      <c r="F832" s="2004"/>
      <c r="G832" s="2004"/>
      <c r="H832" s="2004"/>
      <c r="I832" s="2004"/>
      <c r="J832" s="2004"/>
      <c r="P832" s="188"/>
      <c r="Q832" s="290"/>
    </row>
    <row r="833" spans="1:17">
      <c r="A833" s="2012"/>
      <c r="B833" s="2012"/>
      <c r="C833" s="2012"/>
      <c r="D833" s="2012"/>
      <c r="E833" s="2012"/>
      <c r="F833" s="38"/>
      <c r="I833" s="1986" t="s">
        <v>545</v>
      </c>
      <c r="J833" s="1986"/>
      <c r="O833" s="188"/>
    </row>
    <row r="834" spans="1:17" ht="54">
      <c r="A834" s="260" t="s">
        <v>68</v>
      </c>
      <c r="B834" s="260" t="s">
        <v>67</v>
      </c>
      <c r="C834" s="260" t="s">
        <v>80</v>
      </c>
      <c r="D834" s="260" t="s">
        <v>128</v>
      </c>
      <c r="E834" s="260" t="s">
        <v>33</v>
      </c>
      <c r="I834" s="215" t="s">
        <v>186</v>
      </c>
      <c r="J834" s="215" t="s">
        <v>546</v>
      </c>
      <c r="K834" s="163"/>
      <c r="O834" s="188"/>
    </row>
    <row r="835" spans="1:17">
      <c r="A835" s="195">
        <v>1</v>
      </c>
      <c r="B835" s="195">
        <v>2</v>
      </c>
      <c r="C835" s="195">
        <v>3</v>
      </c>
      <c r="D835" s="195">
        <v>4</v>
      </c>
      <c r="E835" s="195">
        <v>5</v>
      </c>
      <c r="F835" s="160"/>
      <c r="G835" s="160"/>
      <c r="H835" s="160"/>
      <c r="I835" s="217"/>
      <c r="J835" s="217"/>
      <c r="O835" s="188"/>
    </row>
    <row r="836" spans="1:17">
      <c r="A836" s="260">
        <v>1</v>
      </c>
      <c r="B836" s="31" t="s">
        <v>137</v>
      </c>
      <c r="C836" s="260"/>
      <c r="D836" s="258" t="e">
        <f>E836/C836</f>
        <v>#DIV/0!</v>
      </c>
      <c r="E836" s="258"/>
      <c r="I836" s="220"/>
      <c r="J836" s="220"/>
      <c r="O836" s="188"/>
    </row>
    <row r="837" spans="1:17" s="160" customFormat="1">
      <c r="A837" s="260">
        <v>2</v>
      </c>
      <c r="B837" s="31" t="s">
        <v>136</v>
      </c>
      <c r="C837" s="260"/>
      <c r="D837" s="258" t="e">
        <f>E837/C837</f>
        <v>#DIV/0!</v>
      </c>
      <c r="E837" s="258"/>
      <c r="F837" s="149"/>
      <c r="G837" s="149"/>
      <c r="H837" s="149"/>
      <c r="I837" s="220"/>
      <c r="J837" s="220"/>
      <c r="K837" s="161"/>
      <c r="O837" s="281"/>
      <c r="P837" s="283"/>
      <c r="Q837" s="283"/>
    </row>
    <row r="838" spans="1:17">
      <c r="A838" s="260">
        <v>3</v>
      </c>
      <c r="B838" s="31" t="s">
        <v>138</v>
      </c>
      <c r="C838" s="260"/>
      <c r="D838" s="258" t="e">
        <f>E838/C838</f>
        <v>#DIV/0!</v>
      </c>
      <c r="E838" s="258"/>
      <c r="I838" s="220"/>
      <c r="J838" s="220"/>
      <c r="O838" s="188"/>
    </row>
    <row r="839" spans="1:17">
      <c r="A839" s="260">
        <v>4</v>
      </c>
      <c r="B839" s="31" t="s">
        <v>139</v>
      </c>
      <c r="C839" s="260"/>
      <c r="D839" s="258" t="e">
        <f>E839/C839</f>
        <v>#DIV/0!</v>
      </c>
      <c r="E839" s="258"/>
      <c r="I839" s="220"/>
      <c r="J839" s="220"/>
      <c r="O839" s="188"/>
    </row>
    <row r="840" spans="1:17">
      <c r="A840" s="226"/>
      <c r="B840" s="227" t="s">
        <v>73</v>
      </c>
      <c r="C840" s="226"/>
      <c r="D840" s="226" t="s">
        <v>74</v>
      </c>
      <c r="E840" s="228">
        <f>E839+E838+E837+E836</f>
        <v>0</v>
      </c>
      <c r="I840" s="217">
        <f>SUM(I836:I839)</f>
        <v>0</v>
      </c>
      <c r="J840" s="217">
        <f>SUM(J836:J839)</f>
        <v>0</v>
      </c>
      <c r="O840" s="188"/>
    </row>
    <row r="841" spans="1:17">
      <c r="A841" s="56"/>
      <c r="B841" s="32"/>
      <c r="C841" s="38"/>
      <c r="D841" s="38"/>
      <c r="E841" s="38"/>
      <c r="F841" s="57"/>
      <c r="O841" s="188"/>
    </row>
    <row r="842" spans="1:17">
      <c r="A842" s="2004" t="s">
        <v>531</v>
      </c>
      <c r="B842" s="2004"/>
      <c r="C842" s="2004"/>
      <c r="D842" s="2004"/>
      <c r="E842" s="2004"/>
      <c r="F842" s="2004"/>
      <c r="G842" s="2004"/>
      <c r="H842" s="2004"/>
      <c r="I842" s="2004"/>
      <c r="J842" s="2004"/>
      <c r="O842" s="188"/>
    </row>
    <row r="843" spans="1:17">
      <c r="A843" s="51"/>
      <c r="B843" s="32"/>
      <c r="C843" s="38"/>
      <c r="D843" s="38"/>
      <c r="E843" s="38"/>
      <c r="F843" s="38"/>
      <c r="P843" s="188"/>
    </row>
    <row r="844" spans="1:17">
      <c r="A844" s="51"/>
      <c r="B844" s="32"/>
      <c r="C844" s="38"/>
      <c r="D844" s="38"/>
      <c r="E844" s="38"/>
      <c r="F844" s="38"/>
      <c r="I844" s="1986" t="s">
        <v>545</v>
      </c>
      <c r="J844" s="1986"/>
      <c r="K844" s="210"/>
    </row>
    <row r="845" spans="1:17" ht="54">
      <c r="A845" s="260" t="s">
        <v>77</v>
      </c>
      <c r="B845" s="260" t="s">
        <v>67</v>
      </c>
      <c r="C845" s="260" t="s">
        <v>127</v>
      </c>
      <c r="D845" s="260" t="s">
        <v>490</v>
      </c>
      <c r="F845" s="38"/>
      <c r="I845" s="215" t="s">
        <v>186</v>
      </c>
      <c r="J845" s="215" t="s">
        <v>546</v>
      </c>
      <c r="P845" s="188"/>
    </row>
    <row r="846" spans="1:17">
      <c r="A846" s="195">
        <v>1</v>
      </c>
      <c r="B846" s="195">
        <v>2</v>
      </c>
      <c r="C846" s="195">
        <v>3</v>
      </c>
      <c r="D846" s="195">
        <v>4</v>
      </c>
      <c r="E846" s="160"/>
      <c r="F846" s="14"/>
      <c r="G846" s="160"/>
      <c r="H846" s="160"/>
      <c r="I846" s="217"/>
      <c r="J846" s="217"/>
      <c r="P846" s="188"/>
    </row>
    <row r="847" spans="1:17">
      <c r="A847" s="260"/>
      <c r="B847" s="36"/>
      <c r="C847" s="34"/>
      <c r="D847" s="258"/>
      <c r="F847" s="38"/>
      <c r="I847" s="220"/>
      <c r="J847" s="220"/>
      <c r="P847" s="188"/>
    </row>
    <row r="848" spans="1:17" s="160" customFormat="1">
      <c r="A848" s="260"/>
      <c r="B848" s="36"/>
      <c r="C848" s="34"/>
      <c r="D848" s="258"/>
      <c r="E848" s="149"/>
      <c r="F848" s="57"/>
      <c r="G848" s="149"/>
      <c r="H848" s="149"/>
      <c r="I848" s="220"/>
      <c r="J848" s="220"/>
      <c r="K848" s="161"/>
      <c r="O848" s="283"/>
      <c r="P848" s="281"/>
      <c r="Q848" s="283"/>
    </row>
    <row r="849" spans="1:17">
      <c r="A849" s="260"/>
      <c r="B849" s="36"/>
      <c r="C849" s="34"/>
      <c r="D849" s="258"/>
      <c r="F849" s="38"/>
      <c r="I849" s="220"/>
      <c r="J849" s="220"/>
      <c r="P849" s="188"/>
      <c r="Q849" s="290"/>
    </row>
    <row r="850" spans="1:17">
      <c r="A850" s="260"/>
      <c r="B850" s="36"/>
      <c r="C850" s="34"/>
      <c r="D850" s="258"/>
      <c r="F850" s="38"/>
      <c r="I850" s="220"/>
      <c r="J850" s="220"/>
      <c r="P850" s="188"/>
      <c r="Q850" s="290"/>
    </row>
    <row r="851" spans="1:17">
      <c r="A851" s="226"/>
      <c r="B851" s="227" t="s">
        <v>73</v>
      </c>
      <c r="C851" s="226" t="s">
        <v>74</v>
      </c>
      <c r="D851" s="228">
        <f>SUM(D847:D850)</f>
        <v>0</v>
      </c>
      <c r="F851" s="38"/>
      <c r="I851" s="217">
        <f>SUM(I847:I850)</f>
        <v>0</v>
      </c>
      <c r="J851" s="217">
        <f>SUM(J847:J850)</f>
        <v>0</v>
      </c>
      <c r="P851" s="188"/>
      <c r="Q851" s="290"/>
    </row>
    <row r="852" spans="1:17">
      <c r="A852" s="56"/>
      <c r="B852" s="32"/>
      <c r="C852" s="38"/>
      <c r="D852" s="38"/>
      <c r="E852" s="38"/>
      <c r="F852" s="57"/>
      <c r="P852" s="188"/>
      <c r="Q852" s="290"/>
    </row>
    <row r="853" spans="1:17">
      <c r="A853" s="2014" t="s">
        <v>611</v>
      </c>
      <c r="B853" s="2014"/>
      <c r="C853" s="2014"/>
      <c r="D853" s="2014"/>
      <c r="E853" s="2014"/>
      <c r="F853" s="2014"/>
      <c r="G853" s="2014"/>
      <c r="H853" s="2014"/>
      <c r="I853" s="2014"/>
      <c r="J853" s="2014"/>
      <c r="P853" s="188"/>
    </row>
    <row r="854" spans="1:17">
      <c r="A854" s="56"/>
      <c r="B854" s="32"/>
      <c r="C854" s="38"/>
      <c r="D854" s="38"/>
      <c r="E854" s="38"/>
      <c r="F854" s="57"/>
      <c r="P854" s="188"/>
    </row>
    <row r="855" spans="1:17">
      <c r="A855" s="2016" t="s">
        <v>491</v>
      </c>
      <c r="B855" s="2016"/>
      <c r="C855" s="2016"/>
      <c r="D855" s="2016"/>
      <c r="E855" s="2016"/>
      <c r="F855" s="2016"/>
      <c r="G855" s="2016"/>
      <c r="H855" s="2016"/>
      <c r="I855" s="2016"/>
      <c r="J855" s="2016"/>
      <c r="K855" s="205"/>
    </row>
    <row r="856" spans="1:17">
      <c r="A856" s="76"/>
      <c r="B856" s="76"/>
      <c r="C856" s="76"/>
      <c r="D856" s="76"/>
      <c r="E856" s="76"/>
      <c r="F856" s="38"/>
      <c r="I856" s="1986" t="s">
        <v>545</v>
      </c>
      <c r="J856" s="1986"/>
      <c r="P856" s="188"/>
    </row>
    <row r="857" spans="1:17" ht="54">
      <c r="A857" s="260" t="s">
        <v>77</v>
      </c>
      <c r="B857" s="260" t="s">
        <v>67</v>
      </c>
      <c r="C857" s="260" t="s">
        <v>127</v>
      </c>
      <c r="D857" s="260" t="s">
        <v>490</v>
      </c>
      <c r="E857" s="150"/>
      <c r="F857" s="58"/>
      <c r="G857" s="20"/>
      <c r="H857" s="58"/>
      <c r="I857" s="215" t="s">
        <v>186</v>
      </c>
      <c r="J857" s="215" t="s">
        <v>546</v>
      </c>
      <c r="K857" s="210"/>
      <c r="P857" s="188"/>
    </row>
    <row r="858" spans="1:17">
      <c r="A858" s="195">
        <v>1</v>
      </c>
      <c r="B858" s="195">
        <v>2</v>
      </c>
      <c r="C858" s="195">
        <v>3</v>
      </c>
      <c r="D858" s="195">
        <v>4</v>
      </c>
      <c r="E858" s="161"/>
      <c r="F858" s="189"/>
      <c r="G858" s="190"/>
      <c r="H858" s="191"/>
      <c r="I858" s="223"/>
      <c r="J858" s="223"/>
      <c r="P858" s="188"/>
    </row>
    <row r="859" spans="1:17" s="150" customFormat="1">
      <c r="A859" s="260">
        <v>1</v>
      </c>
      <c r="B859" s="31"/>
      <c r="C859" s="34"/>
      <c r="D859" s="258"/>
      <c r="F859" s="58"/>
      <c r="G859" s="20"/>
      <c r="H859" s="42"/>
      <c r="I859" s="224"/>
      <c r="J859" s="224"/>
      <c r="O859" s="203"/>
      <c r="P859" s="170"/>
      <c r="Q859" s="203"/>
    </row>
    <row r="860" spans="1:17" s="161" customFormat="1">
      <c r="A860" s="226"/>
      <c r="B860" s="227" t="s">
        <v>73</v>
      </c>
      <c r="C860" s="226" t="s">
        <v>74</v>
      </c>
      <c r="D860" s="228">
        <f>SUM(D859:D859)</f>
        <v>0</v>
      </c>
      <c r="E860" s="150"/>
      <c r="F860" s="58"/>
      <c r="G860" s="20"/>
      <c r="H860" s="42"/>
      <c r="I860" s="217">
        <f>SUM(I859)</f>
        <v>0</v>
      </c>
      <c r="J860" s="217">
        <f>SUM(J859)</f>
        <v>0</v>
      </c>
      <c r="O860" s="288"/>
      <c r="P860" s="293"/>
      <c r="Q860" s="288"/>
    </row>
    <row r="861" spans="1:17" s="150" customFormat="1">
      <c r="A861" s="58"/>
      <c r="B861" s="58"/>
      <c r="C861" s="58"/>
      <c r="D861" s="58"/>
      <c r="E861" s="58"/>
      <c r="F861" s="58"/>
      <c r="G861" s="20"/>
      <c r="H861" s="42"/>
      <c r="I861" s="20"/>
      <c r="J861" s="20"/>
      <c r="O861" s="203"/>
      <c r="P861" s="170"/>
      <c r="Q861" s="294"/>
    </row>
    <row r="862" spans="1:17" s="150" customFormat="1">
      <c r="A862" s="2004" t="s">
        <v>525</v>
      </c>
      <c r="B862" s="2004"/>
      <c r="C862" s="2004"/>
      <c r="D862" s="2004"/>
      <c r="E862" s="2004"/>
      <c r="F862" s="2004"/>
      <c r="G862" s="2004"/>
      <c r="H862" s="2004"/>
      <c r="I862" s="2004"/>
      <c r="J862" s="2004"/>
      <c r="O862" s="203"/>
      <c r="P862" s="170"/>
      <c r="Q862" s="203"/>
    </row>
    <row r="863" spans="1:17" s="150" customFormat="1">
      <c r="A863" s="2012"/>
      <c r="B863" s="2012"/>
      <c r="C863" s="2012"/>
      <c r="D863" s="2012"/>
      <c r="E863" s="2012"/>
      <c r="F863" s="2012"/>
      <c r="G863" s="149"/>
      <c r="H863" s="149"/>
      <c r="I863" s="1986" t="s">
        <v>545</v>
      </c>
      <c r="J863" s="1986"/>
      <c r="O863" s="203"/>
      <c r="P863" s="170"/>
      <c r="Q863" s="203"/>
    </row>
    <row r="864" spans="1:17" s="150" customFormat="1" ht="54">
      <c r="A864" s="260" t="s">
        <v>77</v>
      </c>
      <c r="B864" s="260" t="s">
        <v>67</v>
      </c>
      <c r="C864" s="260" t="s">
        <v>131</v>
      </c>
      <c r="D864" s="260" t="s">
        <v>80</v>
      </c>
      <c r="E864" s="260" t="s">
        <v>132</v>
      </c>
      <c r="F864" s="260" t="s">
        <v>33</v>
      </c>
      <c r="H864" s="149"/>
      <c r="I864" s="215" t="s">
        <v>186</v>
      </c>
      <c r="J864" s="215" t="s">
        <v>546</v>
      </c>
      <c r="M864" s="158"/>
      <c r="O864" s="203"/>
      <c r="P864" s="170"/>
      <c r="Q864" s="203"/>
    </row>
    <row r="865" spans="1:17" s="150" customFormat="1">
      <c r="A865" s="195">
        <v>1</v>
      </c>
      <c r="B865" s="195">
        <v>2</v>
      </c>
      <c r="C865" s="195">
        <v>3</v>
      </c>
      <c r="D865" s="195">
        <v>4</v>
      </c>
      <c r="E865" s="195">
        <v>5</v>
      </c>
      <c r="F865" s="195">
        <v>6</v>
      </c>
      <c r="G865" s="161"/>
      <c r="H865" s="160"/>
      <c r="I865" s="212"/>
      <c r="J865" s="212"/>
      <c r="O865" s="203"/>
      <c r="P865" s="170"/>
      <c r="Q865" s="203"/>
    </row>
    <row r="866" spans="1:17" s="150" customFormat="1">
      <c r="A866" s="260">
        <v>1</v>
      </c>
      <c r="B866" s="31" t="s">
        <v>548</v>
      </c>
      <c r="C866" s="260"/>
      <c r="D866" s="260"/>
      <c r="E866" s="258" t="e">
        <f>F866/D866</f>
        <v>#DIV/0!</v>
      </c>
      <c r="F866" s="258"/>
      <c r="H866" s="149"/>
      <c r="I866" s="224"/>
      <c r="J866" s="224"/>
      <c r="O866" s="203"/>
      <c r="P866" s="170"/>
      <c r="Q866" s="203"/>
    </row>
    <row r="867" spans="1:17" s="161" customFormat="1">
      <c r="A867" s="226"/>
      <c r="B867" s="227" t="s">
        <v>73</v>
      </c>
      <c r="C867" s="226" t="s">
        <v>74</v>
      </c>
      <c r="D867" s="226" t="s">
        <v>74</v>
      </c>
      <c r="E867" s="226" t="s">
        <v>74</v>
      </c>
      <c r="F867" s="228">
        <f>F866</f>
        <v>0</v>
      </c>
      <c r="G867" s="149"/>
      <c r="H867" s="149"/>
      <c r="I867" s="217">
        <f>SUM(I866)</f>
        <v>0</v>
      </c>
      <c r="J867" s="217">
        <f>SUM(J866)</f>
        <v>0</v>
      </c>
      <c r="O867" s="288"/>
      <c r="P867" s="293"/>
      <c r="Q867" s="288"/>
    </row>
    <row r="868" spans="1:17" s="150" customFormat="1">
      <c r="A868" s="56"/>
      <c r="B868" s="32"/>
      <c r="C868" s="38"/>
      <c r="D868" s="38"/>
      <c r="E868" s="38"/>
      <c r="F868" s="57"/>
      <c r="G868" s="149"/>
      <c r="H868" s="149"/>
      <c r="I868" s="149"/>
      <c r="J868" s="149"/>
      <c r="O868" s="203"/>
      <c r="P868" s="170"/>
      <c r="Q868" s="203"/>
    </row>
    <row r="869" spans="1:17">
      <c r="A869" s="56"/>
      <c r="B869" s="69" t="s">
        <v>153</v>
      </c>
      <c r="C869" s="257">
        <f>C870+C871+C872</f>
        <v>0</v>
      </c>
      <c r="D869" s="289"/>
      <c r="P869" s="188"/>
    </row>
    <row r="870" spans="1:17">
      <c r="A870" s="56"/>
      <c r="B870" s="70" t="s">
        <v>11</v>
      </c>
      <c r="C870" s="257">
        <f>F867+D860+D851+E840+F830+F820+F810+F800+F790+F780+E770+D760+D749+E738+F728+F717+F709+F694+D685+D676+E667+E655+E646+C634+C623+C612+C601+C588+E575+E560+E549+D538+E522+F513+F506+F488+E474+J466-C871-C872</f>
        <v>0</v>
      </c>
      <c r="D870" s="290"/>
      <c r="P870" s="188"/>
    </row>
    <row r="871" spans="1:17">
      <c r="A871" s="38"/>
      <c r="B871" s="32" t="s">
        <v>65</v>
      </c>
      <c r="C871" s="257">
        <f>I867+I860+I851+I840+I830+I820+I810+I790+I800+I780+I770+I760+I749+I738+I728+I717+I709+I694+I685+I676+I667+I655+I646+I634+I623+I612+I601+I588+I575+I560+I549+I538+I522+I513+I506+I488+I474</f>
        <v>0</v>
      </c>
      <c r="D871" s="290"/>
      <c r="L871" s="59"/>
      <c r="M871" s="32"/>
      <c r="N871" s="157"/>
      <c r="P871" s="188"/>
    </row>
    <row r="872" spans="1:17">
      <c r="A872" s="38"/>
      <c r="B872" s="32" t="s">
        <v>165</v>
      </c>
      <c r="C872" s="257">
        <f>J867+J860+J851+J840+J830+J820+J810+J800+J790+J780+J770+J760+J749+J738+J728+J717+J709+J694+J685+J676+J667+J655+J646+J634+J623+J612+J601+J588+J575+J560+J549+J538+J522+J513+J506+J488+J474</f>
        <v>0</v>
      </c>
      <c r="D872" s="290"/>
    </row>
    <row r="873" spans="1:17">
      <c r="A873" s="38"/>
      <c r="B873" s="32"/>
      <c r="C873" s="38"/>
      <c r="D873" s="38"/>
      <c r="E873" s="38"/>
      <c r="F873" s="38"/>
    </row>
    <row r="874" spans="1:17">
      <c r="A874" s="38"/>
      <c r="B874" s="268" t="s">
        <v>626</v>
      </c>
      <c r="C874" s="296">
        <f>F867+D860+D851+E840+F830+F820+F810+F800+F790+F780+E770+D760+D749+E738+F728+F717+F709+F694+D685+D676+E667</f>
        <v>0</v>
      </c>
      <c r="D874" s="38"/>
      <c r="E874" s="38"/>
      <c r="F874" s="38"/>
    </row>
    <row r="875" spans="1:17" ht="51.75" customHeight="1">
      <c r="A875" s="38"/>
      <c r="B875" s="295" t="s">
        <v>627</v>
      </c>
      <c r="C875" s="297"/>
      <c r="D875" s="38"/>
      <c r="E875" s="38"/>
      <c r="F875" s="38"/>
    </row>
    <row r="876" spans="1:17" ht="45.6">
      <c r="A876" s="38"/>
      <c r="B876" s="268" t="s">
        <v>628</v>
      </c>
      <c r="C876" s="296">
        <f>C874-C875</f>
        <v>0</v>
      </c>
      <c r="D876" s="38"/>
      <c r="E876" s="38"/>
      <c r="F876" s="38"/>
    </row>
    <row r="877" spans="1:17">
      <c r="A877" s="38"/>
      <c r="B877" s="32"/>
      <c r="C877" s="38"/>
      <c r="D877" s="38"/>
      <c r="E877" s="38"/>
      <c r="F877" s="38"/>
    </row>
    <row r="878" spans="1:17">
      <c r="A878" s="38"/>
      <c r="B878" s="32"/>
      <c r="C878" s="38"/>
      <c r="D878" s="38"/>
      <c r="E878" s="38"/>
      <c r="F878" s="38"/>
    </row>
    <row r="879" spans="1:17">
      <c r="A879" s="38"/>
      <c r="B879" s="32"/>
      <c r="C879" s="38"/>
      <c r="D879" s="38"/>
      <c r="E879" s="38"/>
      <c r="F879" s="38"/>
    </row>
    <row r="880" spans="1:17">
      <c r="A880" s="38"/>
      <c r="B880" s="32"/>
      <c r="C880" s="38"/>
      <c r="D880" s="38"/>
      <c r="E880" s="38"/>
      <c r="F880" s="38"/>
    </row>
    <row r="881" spans="1:17">
      <c r="A881" s="1927" t="s">
        <v>40</v>
      </c>
      <c r="B881" s="1927"/>
      <c r="C881" s="60"/>
      <c r="D881" s="1945" t="str">
        <f>'СВЕДЕНИЯ ЦС'!D67:G67</f>
        <v>Коппель С.А.</v>
      </c>
      <c r="E881" s="1945"/>
      <c r="F881" s="38"/>
      <c r="G881" s="38"/>
      <c r="H881" s="38"/>
      <c r="I881" s="38"/>
      <c r="J881" s="38"/>
    </row>
    <row r="882" spans="1:17">
      <c r="A882" s="38"/>
      <c r="B882" s="61"/>
      <c r="C882" s="254" t="s">
        <v>41</v>
      </c>
      <c r="D882" s="2019" t="s">
        <v>12</v>
      </c>
      <c r="E882" s="2019"/>
      <c r="F882" s="38"/>
      <c r="G882" s="38"/>
      <c r="H882" s="38"/>
      <c r="I882" s="38"/>
      <c r="J882" s="38"/>
    </row>
    <row r="883" spans="1:17" s="38" customFormat="1">
      <c r="A883" s="1929"/>
      <c r="B883" s="1929"/>
      <c r="C883" s="62"/>
      <c r="D883" s="26"/>
      <c r="E883" s="575"/>
      <c r="L883" s="193"/>
      <c r="O883" s="41"/>
      <c r="P883" s="41"/>
      <c r="Q883" s="41"/>
    </row>
    <row r="884" spans="1:17" s="38" customFormat="1">
      <c r="A884" s="1929"/>
      <c r="B884" s="1929"/>
      <c r="C884" s="62"/>
      <c r="D884" s="2047"/>
      <c r="E884" s="2047"/>
      <c r="L884" s="193"/>
      <c r="O884" s="41"/>
      <c r="P884" s="41"/>
      <c r="Q884" s="41"/>
    </row>
    <row r="885" spans="1:17" s="38" customFormat="1">
      <c r="A885" s="41"/>
      <c r="B885" s="64"/>
      <c r="C885" s="26"/>
      <c r="D885" s="2047"/>
      <c r="E885" s="2047"/>
      <c r="L885" s="193"/>
      <c r="O885" s="41"/>
      <c r="P885" s="41"/>
      <c r="Q885" s="41"/>
    </row>
    <row r="886" spans="1:17" s="38" customFormat="1">
      <c r="B886" s="61"/>
      <c r="C886" s="65"/>
      <c r="D886" s="576"/>
      <c r="E886" s="577"/>
      <c r="L886" s="193"/>
      <c r="O886" s="41"/>
      <c r="P886" s="41"/>
      <c r="Q886" s="41"/>
    </row>
    <row r="887" spans="1:17" s="38" customFormat="1">
      <c r="A887" s="1927" t="s">
        <v>42</v>
      </c>
      <c r="B887" s="1927"/>
      <c r="C887" s="68"/>
      <c r="D887" s="1945" t="str">
        <f>'СВЕДЕНИЯ ЦС'!D73:G73</f>
        <v>Кондакова Е.В.</v>
      </c>
      <c r="E887" s="1945"/>
      <c r="L887" s="193"/>
      <c r="O887" s="41"/>
      <c r="P887" s="41"/>
      <c r="Q887" s="41"/>
    </row>
    <row r="888" spans="1:17" s="38" customFormat="1">
      <c r="B888" s="61"/>
      <c r="C888" s="254" t="s">
        <v>41</v>
      </c>
      <c r="D888" s="2019" t="s">
        <v>12</v>
      </c>
      <c r="E888" s="2019"/>
      <c r="L888" s="193"/>
      <c r="O888" s="41"/>
      <c r="P888" s="41"/>
      <c r="Q888" s="41"/>
    </row>
    <row r="889" spans="1:17" ht="23.25" customHeight="1">
      <c r="A889" s="1987" t="str">
        <f>'130Возм ущ'!A889:J889</f>
        <v>Муниципальное бюджетное общеобразовательное учреждение "Кингисеппская средняя общеобразовательная школа № 4"</v>
      </c>
      <c r="B889" s="1987"/>
      <c r="C889" s="1987"/>
      <c r="D889" s="1987"/>
      <c r="E889" s="1987"/>
      <c r="F889" s="1987"/>
      <c r="G889" s="1987"/>
      <c r="H889" s="1987"/>
      <c r="I889" s="1987"/>
      <c r="J889" s="1987"/>
      <c r="K889" s="198"/>
    </row>
    <row r="891" spans="1:17">
      <c r="A891" s="1959" t="s">
        <v>130</v>
      </c>
      <c r="B891" s="1959"/>
      <c r="C891" s="1959"/>
      <c r="D891" s="1959"/>
      <c r="E891" s="1959"/>
      <c r="F891" s="1959"/>
      <c r="G891" s="1959"/>
      <c r="H891" s="1959"/>
      <c r="I891" s="1959"/>
      <c r="J891" s="1959"/>
      <c r="K891" s="199"/>
    </row>
    <row r="893" spans="1:17">
      <c r="A893" s="193"/>
      <c r="B893" s="193"/>
      <c r="C893" s="193"/>
      <c r="D893" s="193"/>
      <c r="E893" s="193"/>
      <c r="F893" s="193"/>
      <c r="G893" s="151" t="s">
        <v>161</v>
      </c>
      <c r="H893" s="16"/>
      <c r="I893" s="152"/>
      <c r="J893" s="16"/>
      <c r="K893" s="200"/>
    </row>
    <row r="894" spans="1:17">
      <c r="B894" s="38"/>
    </row>
    <row r="895" spans="1:17" ht="23.25" customHeight="1">
      <c r="A895" s="1988" t="s">
        <v>148</v>
      </c>
      <c r="B895" s="1988"/>
      <c r="C895" s="1989" t="s">
        <v>550</v>
      </c>
      <c r="D895" s="1990"/>
      <c r="E895" s="1990"/>
      <c r="F895" s="1990"/>
      <c r="G895" s="1990"/>
      <c r="H895" s="1990"/>
      <c r="I895" s="1990"/>
      <c r="J895" s="1991"/>
      <c r="K895" s="154"/>
    </row>
    <row r="896" spans="1:17">
      <c r="A896" s="41"/>
      <c r="B896" s="41"/>
      <c r="C896" s="148"/>
      <c r="D896" s="148"/>
      <c r="E896" s="148"/>
      <c r="F896" s="148"/>
      <c r="G896" s="148"/>
      <c r="H896" s="148"/>
      <c r="I896" s="148"/>
      <c r="J896" s="148"/>
      <c r="K896" s="154"/>
    </row>
    <row r="898" spans="1:17" ht="54" customHeight="1">
      <c r="A898" s="1992" t="s">
        <v>1058</v>
      </c>
      <c r="B898" s="1992"/>
      <c r="C898" s="1992"/>
      <c r="D898" s="1992"/>
      <c r="E898" s="1992"/>
      <c r="F898" s="1992"/>
      <c r="G898" s="1992"/>
      <c r="H898" s="1992"/>
      <c r="I898" s="1992"/>
      <c r="J898" s="1992"/>
    </row>
    <row r="899" spans="1:17">
      <c r="A899" s="263"/>
      <c r="B899" s="263"/>
      <c r="C899" s="263"/>
      <c r="D899" s="263"/>
      <c r="E899" s="263"/>
      <c r="F899" s="263"/>
      <c r="G899" s="263"/>
      <c r="H899" s="263"/>
      <c r="I899" s="263"/>
      <c r="J899" s="263"/>
    </row>
    <row r="900" spans="1:17">
      <c r="A900" s="1993" t="s">
        <v>622</v>
      </c>
      <c r="B900" s="1993"/>
      <c r="C900" s="1993"/>
      <c r="D900" s="1993"/>
      <c r="E900" s="1993"/>
      <c r="F900" s="1993"/>
      <c r="G900" s="1993"/>
      <c r="H900" s="1993"/>
      <c r="I900" s="1993"/>
      <c r="J900" s="1993"/>
      <c r="K900" s="205"/>
    </row>
    <row r="901" spans="1:17">
      <c r="A901" s="269"/>
      <c r="B901" s="269"/>
      <c r="C901" s="269"/>
      <c r="D901" s="269"/>
      <c r="E901" s="269"/>
      <c r="F901" s="269"/>
      <c r="G901" s="269"/>
      <c r="H901" s="269"/>
      <c r="I901" s="269"/>
      <c r="J901" s="269"/>
      <c r="K901" s="263"/>
    </row>
    <row r="902" spans="1:17">
      <c r="A902" s="1995" t="s">
        <v>493</v>
      </c>
      <c r="B902" s="1995"/>
      <c r="C902" s="1995"/>
      <c r="D902" s="1995"/>
      <c r="E902" s="1995"/>
      <c r="F902" s="1995"/>
      <c r="G902" s="1995"/>
      <c r="H902" s="1995"/>
      <c r="I902" s="1995"/>
      <c r="J902" s="1995"/>
      <c r="K902" s="207"/>
    </row>
    <row r="903" spans="1:17">
      <c r="B903" s="193"/>
      <c r="C903" s="193"/>
      <c r="D903" s="193"/>
      <c r="E903" s="193"/>
      <c r="F903" s="193"/>
      <c r="G903" s="193"/>
      <c r="H903" s="193"/>
      <c r="I903" s="193"/>
      <c r="J903" s="193"/>
      <c r="K903" s="269"/>
    </row>
    <row r="904" spans="1:17">
      <c r="B904" s="32"/>
      <c r="C904" s="32"/>
      <c r="D904" s="41"/>
      <c r="E904" s="41"/>
      <c r="F904" s="41"/>
      <c r="G904" s="41"/>
      <c r="H904" s="41"/>
      <c r="I904" s="41"/>
      <c r="J904" s="41"/>
      <c r="K904" s="201"/>
    </row>
    <row r="905" spans="1:17">
      <c r="A905" s="1996" t="s">
        <v>77</v>
      </c>
      <c r="B905" s="1996" t="s">
        <v>75</v>
      </c>
      <c r="C905" s="1996" t="s">
        <v>76</v>
      </c>
      <c r="D905" s="1997" t="s">
        <v>69</v>
      </c>
      <c r="E905" s="1998"/>
      <c r="F905" s="1998"/>
      <c r="G905" s="1999"/>
      <c r="H905" s="2000" t="s">
        <v>70</v>
      </c>
      <c r="I905" s="2000" t="s">
        <v>78</v>
      </c>
      <c r="J905" s="2003" t="s">
        <v>541</v>
      </c>
      <c r="K905" s="39"/>
    </row>
    <row r="906" spans="1:17">
      <c r="A906" s="1980"/>
      <c r="B906" s="1980"/>
      <c r="C906" s="1980"/>
      <c r="D906" s="1996" t="s">
        <v>20</v>
      </c>
      <c r="E906" s="1997" t="s">
        <v>2</v>
      </c>
      <c r="F906" s="1998"/>
      <c r="G906" s="1999"/>
      <c r="H906" s="2001"/>
      <c r="I906" s="2001"/>
      <c r="J906" s="2003"/>
      <c r="K906" s="42"/>
    </row>
    <row r="907" spans="1:17" ht="68.400000000000006">
      <c r="A907" s="1981"/>
      <c r="B907" s="1981"/>
      <c r="C907" s="1981"/>
      <c r="D907" s="1981"/>
      <c r="E907" s="260" t="s">
        <v>71</v>
      </c>
      <c r="F907" s="260" t="s">
        <v>79</v>
      </c>
      <c r="G907" s="260" t="s">
        <v>72</v>
      </c>
      <c r="H907" s="2002"/>
      <c r="I907" s="2002"/>
      <c r="J907" s="2003"/>
      <c r="K907" s="273"/>
    </row>
    <row r="908" spans="1:17">
      <c r="A908" s="195">
        <v>1</v>
      </c>
      <c r="B908" s="195">
        <v>2</v>
      </c>
      <c r="C908" s="195">
        <v>3</v>
      </c>
      <c r="D908" s="195">
        <v>4</v>
      </c>
      <c r="E908" s="195">
        <v>5</v>
      </c>
      <c r="F908" s="195">
        <v>6</v>
      </c>
      <c r="G908" s="195">
        <v>7</v>
      </c>
      <c r="H908" s="195">
        <v>8</v>
      </c>
      <c r="I908" s="195">
        <v>9</v>
      </c>
      <c r="J908" s="195">
        <v>10</v>
      </c>
      <c r="K908" s="273"/>
    </row>
    <row r="909" spans="1:17">
      <c r="A909" s="260" t="s">
        <v>142</v>
      </c>
      <c r="B909" s="31"/>
      <c r="C909" s="258"/>
      <c r="D909" s="258">
        <f>F909+G909+E909</f>
        <v>0</v>
      </c>
      <c r="E909" s="258"/>
      <c r="F909" s="258"/>
      <c r="G909" s="258">
        <f>ROUND((J909-K909)/12,2)</f>
        <v>0</v>
      </c>
      <c r="H909" s="258">
        <v>0</v>
      </c>
      <c r="I909" s="258"/>
      <c r="J909" s="21"/>
      <c r="K909" s="278">
        <f>ROUND((E909+F909)*12,2)</f>
        <v>0</v>
      </c>
      <c r="M909" s="157"/>
      <c r="N909" s="274"/>
      <c r="O909" s="280"/>
    </row>
    <row r="910" spans="1:17" s="160" customFormat="1">
      <c r="A910" s="226"/>
      <c r="B910" s="227" t="s">
        <v>73</v>
      </c>
      <c r="C910" s="228">
        <f>SUM(C909:C909)</f>
        <v>0</v>
      </c>
      <c r="D910" s="228">
        <f>SUM(D909:D909)</f>
        <v>0</v>
      </c>
      <c r="E910" s="226" t="s">
        <v>74</v>
      </c>
      <c r="F910" s="226" t="s">
        <v>74</v>
      </c>
      <c r="G910" s="226" t="s">
        <v>74</v>
      </c>
      <c r="H910" s="226" t="s">
        <v>74</v>
      </c>
      <c r="I910" s="226" t="s">
        <v>74</v>
      </c>
      <c r="J910" s="228">
        <f>SUM(J909:J909)</f>
        <v>0</v>
      </c>
      <c r="K910" s="275"/>
      <c r="M910" s="157"/>
      <c r="N910" s="274"/>
      <c r="O910" s="280"/>
      <c r="P910" s="279"/>
      <c r="Q910" s="283"/>
    </row>
    <row r="911" spans="1:17">
      <c r="K911" s="196"/>
    </row>
    <row r="912" spans="1:17">
      <c r="A912" s="1994" t="s">
        <v>497</v>
      </c>
      <c r="B912" s="1994"/>
      <c r="C912" s="1994"/>
      <c r="D912" s="1994"/>
      <c r="E912" s="1994"/>
      <c r="F912" s="1994"/>
      <c r="G912" s="1994"/>
      <c r="H912" s="1994"/>
      <c r="I912" s="1994"/>
      <c r="J912" s="1994"/>
      <c r="K912" s="197"/>
    </row>
    <row r="913" spans="1:17">
      <c r="A913" s="267"/>
      <c r="B913" s="267"/>
      <c r="C913" s="267"/>
      <c r="D913" s="267"/>
      <c r="E913" s="267"/>
      <c r="F913" s="267"/>
      <c r="G913" s="267"/>
      <c r="H913" s="267"/>
      <c r="I913" s="1986" t="s">
        <v>545</v>
      </c>
      <c r="J913" s="1986"/>
    </row>
    <row r="914" spans="1:17" ht="54">
      <c r="A914" s="35" t="s">
        <v>77</v>
      </c>
      <c r="B914" s="35" t="s">
        <v>67</v>
      </c>
      <c r="C914" s="260" t="s">
        <v>505</v>
      </c>
      <c r="D914" s="260" t="s">
        <v>506</v>
      </c>
      <c r="E914" s="260" t="s">
        <v>507</v>
      </c>
      <c r="G914" s="267"/>
      <c r="H914" s="267"/>
      <c r="I914" s="215" t="s">
        <v>186</v>
      </c>
      <c r="J914" s="215" t="s">
        <v>546</v>
      </c>
      <c r="K914" s="202"/>
    </row>
    <row r="915" spans="1:17">
      <c r="A915" s="173">
        <v>1</v>
      </c>
      <c r="B915" s="173">
        <v>2</v>
      </c>
      <c r="C915" s="195">
        <v>3</v>
      </c>
      <c r="D915" s="195">
        <v>4</v>
      </c>
      <c r="E915" s="195">
        <v>5</v>
      </c>
      <c r="G915" s="267"/>
      <c r="H915" s="267"/>
      <c r="I915" s="216"/>
      <c r="J915" s="215"/>
    </row>
    <row r="916" spans="1:17" ht="136.80000000000001">
      <c r="A916" s="166">
        <v>1</v>
      </c>
      <c r="B916" s="172" t="s">
        <v>496</v>
      </c>
      <c r="C916" s="258"/>
      <c r="D916" s="159">
        <v>12</v>
      </c>
      <c r="E916" s="167"/>
      <c r="G916" s="168"/>
      <c r="H916" s="169"/>
      <c r="I916" s="220"/>
      <c r="J916" s="220"/>
    </row>
    <row r="917" spans="1:17">
      <c r="A917" s="166">
        <v>2</v>
      </c>
      <c r="B917" s="172" t="s">
        <v>533</v>
      </c>
      <c r="C917" s="258"/>
      <c r="D917" s="159"/>
      <c r="E917" s="167"/>
      <c r="G917" s="168"/>
      <c r="H917" s="169"/>
      <c r="I917" s="220"/>
      <c r="J917" s="220"/>
    </row>
    <row r="918" spans="1:17">
      <c r="A918" s="229"/>
      <c r="B918" s="227" t="s">
        <v>73</v>
      </c>
      <c r="C918" s="230"/>
      <c r="D918" s="231"/>
      <c r="E918" s="228">
        <f>E917+E916</f>
        <v>0</v>
      </c>
      <c r="G918" s="267"/>
      <c r="H918" s="267"/>
      <c r="I918" s="217">
        <f>SUM(I916:I917)</f>
        <v>0</v>
      </c>
      <c r="J918" s="217">
        <f>SUM(J916:J917)</f>
        <v>0</v>
      </c>
    </row>
    <row r="920" spans="1:17">
      <c r="A920" s="1993" t="s">
        <v>621</v>
      </c>
      <c r="B920" s="1993"/>
      <c r="C920" s="1993"/>
      <c r="D920" s="1993"/>
      <c r="E920" s="1993"/>
      <c r="F920" s="1993"/>
      <c r="G920" s="1993"/>
      <c r="H920" s="1993"/>
      <c r="I920" s="1993"/>
      <c r="J920" s="1993"/>
    </row>
    <row r="921" spans="1:17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</row>
    <row r="922" spans="1:17">
      <c r="A922" s="2009" t="s">
        <v>494</v>
      </c>
      <c r="B922" s="2009"/>
      <c r="C922" s="2009"/>
      <c r="D922" s="2009"/>
      <c r="E922" s="2009"/>
      <c r="F922" s="2009"/>
      <c r="G922" s="2009"/>
      <c r="H922" s="2009"/>
      <c r="I922" s="2009"/>
      <c r="J922" s="2009"/>
      <c r="K922" s="207"/>
    </row>
    <row r="923" spans="1:17">
      <c r="A923" s="256"/>
      <c r="B923" s="45"/>
      <c r="C923" s="256"/>
      <c r="D923" s="256"/>
      <c r="E923" s="256"/>
      <c r="F923" s="256"/>
      <c r="I923" s="1986" t="s">
        <v>545</v>
      </c>
      <c r="J923" s="1986"/>
      <c r="K923" s="193"/>
    </row>
    <row r="924" spans="1:17" ht="68.400000000000006">
      <c r="A924" s="260" t="s">
        <v>77</v>
      </c>
      <c r="B924" s="260" t="s">
        <v>67</v>
      </c>
      <c r="C924" s="260" t="s">
        <v>93</v>
      </c>
      <c r="D924" s="260" t="s">
        <v>91</v>
      </c>
      <c r="E924" s="260" t="s">
        <v>92</v>
      </c>
      <c r="F924" s="260" t="s">
        <v>133</v>
      </c>
      <c r="I924" s="215" t="s">
        <v>186</v>
      </c>
      <c r="J924" s="215" t="s">
        <v>546</v>
      </c>
      <c r="K924" s="204"/>
      <c r="O924" s="188"/>
    </row>
    <row r="925" spans="1:17">
      <c r="A925" s="195">
        <v>1</v>
      </c>
      <c r="B925" s="195">
        <v>2</v>
      </c>
      <c r="C925" s="195">
        <v>3</v>
      </c>
      <c r="D925" s="195">
        <v>4</v>
      </c>
      <c r="E925" s="195">
        <v>5</v>
      </c>
      <c r="F925" s="195">
        <v>6</v>
      </c>
      <c r="G925" s="160"/>
      <c r="H925" s="160"/>
      <c r="I925" s="218"/>
      <c r="J925" s="218"/>
      <c r="O925" s="188"/>
    </row>
    <row r="926" spans="1:17" ht="68.400000000000006">
      <c r="A926" s="260">
        <v>1</v>
      </c>
      <c r="B926" s="31" t="s">
        <v>81</v>
      </c>
      <c r="C926" s="260" t="s">
        <v>74</v>
      </c>
      <c r="D926" s="260" t="s">
        <v>74</v>
      </c>
      <c r="E926" s="260" t="s">
        <v>74</v>
      </c>
      <c r="F926" s="21">
        <f>F928</f>
        <v>0</v>
      </c>
      <c r="I926" s="219">
        <f>I928</f>
        <v>0</v>
      </c>
      <c r="J926" s="219">
        <f>J928</f>
        <v>0</v>
      </c>
      <c r="O926" s="188"/>
    </row>
    <row r="927" spans="1:17" s="160" customFormat="1">
      <c r="A927" s="2008" t="s">
        <v>82</v>
      </c>
      <c r="B927" s="31" t="s">
        <v>2</v>
      </c>
      <c r="C927" s="260"/>
      <c r="D927" s="260"/>
      <c r="E927" s="260"/>
      <c r="F927" s="21"/>
      <c r="G927" s="149"/>
      <c r="H927" s="149"/>
      <c r="I927" s="219"/>
      <c r="J927" s="219"/>
      <c r="K927" s="161"/>
      <c r="O927" s="281"/>
      <c r="P927" s="283"/>
      <c r="Q927" s="283"/>
    </row>
    <row r="928" spans="1:17" ht="68.400000000000006">
      <c r="A928" s="2008"/>
      <c r="B928" s="31" t="s">
        <v>83</v>
      </c>
      <c r="C928" s="260" t="e">
        <f>F928/E928/D928</f>
        <v>#DIV/0!</v>
      </c>
      <c r="D928" s="260"/>
      <c r="E928" s="260"/>
      <c r="F928" s="21"/>
      <c r="I928" s="225"/>
      <c r="J928" s="225"/>
      <c r="O928" s="188"/>
    </row>
    <row r="929" spans="1:17" ht="68.400000000000006">
      <c r="A929" s="260">
        <v>2</v>
      </c>
      <c r="B929" s="31" t="s">
        <v>87</v>
      </c>
      <c r="C929" s="260" t="s">
        <v>74</v>
      </c>
      <c r="D929" s="260" t="s">
        <v>74</v>
      </c>
      <c r="E929" s="260" t="s">
        <v>74</v>
      </c>
      <c r="F929" s="21">
        <f>F931</f>
        <v>0</v>
      </c>
      <c r="I929" s="219">
        <f>I931</f>
        <v>0</v>
      </c>
      <c r="J929" s="219">
        <f>J931</f>
        <v>0</v>
      </c>
      <c r="O929" s="188"/>
    </row>
    <row r="930" spans="1:17">
      <c r="A930" s="2008" t="s">
        <v>88</v>
      </c>
      <c r="B930" s="31" t="s">
        <v>2</v>
      </c>
      <c r="C930" s="260"/>
      <c r="D930" s="260"/>
      <c r="E930" s="260"/>
      <c r="F930" s="21"/>
      <c r="I930" s="219"/>
      <c r="J930" s="219"/>
      <c r="O930" s="188"/>
    </row>
    <row r="931" spans="1:17" ht="68.400000000000006">
      <c r="A931" s="2008"/>
      <c r="B931" s="31" t="s">
        <v>83</v>
      </c>
      <c r="C931" s="260" t="e">
        <f t="shared" ref="C931" si="22">F931/E931/D931</f>
        <v>#DIV/0!</v>
      </c>
      <c r="D931" s="260"/>
      <c r="E931" s="260"/>
      <c r="F931" s="21"/>
      <c r="I931" s="225"/>
      <c r="J931" s="225"/>
      <c r="O931" s="188"/>
    </row>
    <row r="932" spans="1:17">
      <c r="A932" s="229"/>
      <c r="B932" s="227" t="s">
        <v>73</v>
      </c>
      <c r="C932" s="226" t="s">
        <v>74</v>
      </c>
      <c r="D932" s="226" t="s">
        <v>74</v>
      </c>
      <c r="E932" s="226" t="s">
        <v>74</v>
      </c>
      <c r="F932" s="228">
        <f>F929+F926</f>
        <v>0</v>
      </c>
      <c r="I932" s="219">
        <f>I926+I929</f>
        <v>0</v>
      </c>
      <c r="J932" s="219">
        <f>J926+J929</f>
        <v>0</v>
      </c>
      <c r="O932" s="188"/>
    </row>
    <row r="933" spans="1:17">
      <c r="A933" s="38"/>
      <c r="B933" s="32"/>
      <c r="C933" s="38"/>
      <c r="D933" s="38"/>
      <c r="E933" s="38"/>
      <c r="F933" s="38"/>
      <c r="G933" s="203"/>
      <c r="O933" s="188"/>
    </row>
    <row r="934" spans="1:17">
      <c r="A934" s="2009" t="s">
        <v>491</v>
      </c>
      <c r="B934" s="2009"/>
      <c r="C934" s="2009"/>
      <c r="D934" s="2009"/>
      <c r="E934" s="2009"/>
      <c r="F934" s="2009"/>
      <c r="G934" s="2009"/>
      <c r="H934" s="2009"/>
      <c r="I934" s="2009"/>
      <c r="J934" s="2009"/>
      <c r="O934" s="188"/>
    </row>
    <row r="935" spans="1:17">
      <c r="A935" s="256"/>
      <c r="B935" s="45"/>
      <c r="C935" s="256"/>
      <c r="D935" s="256"/>
      <c r="E935" s="256"/>
      <c r="F935" s="256"/>
      <c r="I935" s="1986" t="s">
        <v>545</v>
      </c>
      <c r="J935" s="1986"/>
      <c r="O935" s="188"/>
    </row>
    <row r="936" spans="1:17" ht="68.400000000000006">
      <c r="A936" s="260" t="s">
        <v>77</v>
      </c>
      <c r="B936" s="260" t="s">
        <v>67</v>
      </c>
      <c r="C936" s="260" t="s">
        <v>536</v>
      </c>
      <c r="D936" s="260" t="s">
        <v>91</v>
      </c>
      <c r="E936" s="260" t="s">
        <v>92</v>
      </c>
      <c r="F936" s="260" t="s">
        <v>133</v>
      </c>
      <c r="I936" s="215" t="s">
        <v>186</v>
      </c>
      <c r="J936" s="215" t="s">
        <v>546</v>
      </c>
      <c r="K936" s="204"/>
      <c r="O936" s="188"/>
    </row>
    <row r="937" spans="1:17">
      <c r="A937" s="194">
        <v>1</v>
      </c>
      <c r="B937" s="194">
        <v>2</v>
      </c>
      <c r="C937" s="194">
        <v>3</v>
      </c>
      <c r="D937" s="194">
        <v>4</v>
      </c>
      <c r="E937" s="194">
        <v>5</v>
      </c>
      <c r="F937" s="194">
        <v>6</v>
      </c>
      <c r="G937" s="25"/>
      <c r="H937" s="25"/>
      <c r="I937" s="218"/>
      <c r="J937" s="218"/>
      <c r="O937" s="188"/>
    </row>
    <row r="938" spans="1:17" ht="68.400000000000006">
      <c r="A938" s="260">
        <v>1</v>
      </c>
      <c r="B938" s="31" t="s">
        <v>81</v>
      </c>
      <c r="C938" s="260" t="s">
        <v>74</v>
      </c>
      <c r="D938" s="260" t="s">
        <v>74</v>
      </c>
      <c r="E938" s="260" t="s">
        <v>74</v>
      </c>
      <c r="F938" s="21">
        <f>F940+F942+F941+F943</f>
        <v>0</v>
      </c>
      <c r="I938" s="219">
        <f>I940+I941+I942+I943</f>
        <v>0</v>
      </c>
      <c r="J938" s="219">
        <f>J940+J941+J942+J943</f>
        <v>0</v>
      </c>
      <c r="O938" s="188"/>
    </row>
    <row r="939" spans="1:17" s="25" customFormat="1">
      <c r="A939" s="260"/>
      <c r="B939" s="31" t="s">
        <v>2</v>
      </c>
      <c r="C939" s="260"/>
      <c r="D939" s="260"/>
      <c r="E939" s="260"/>
      <c r="F939" s="21"/>
      <c r="G939" s="149"/>
      <c r="H939" s="149"/>
      <c r="I939" s="219"/>
      <c r="J939" s="219"/>
      <c r="K939" s="162"/>
      <c r="O939" s="282"/>
      <c r="P939" s="287"/>
      <c r="Q939" s="287"/>
    </row>
    <row r="940" spans="1:17" ht="45.6">
      <c r="A940" s="260" t="s">
        <v>82</v>
      </c>
      <c r="B940" s="31" t="s">
        <v>85</v>
      </c>
      <c r="C940" s="260" t="e">
        <f t="shared" ref="C940:C941" si="23">F940/E940/D940</f>
        <v>#DIV/0!</v>
      </c>
      <c r="D940" s="260"/>
      <c r="E940" s="260"/>
      <c r="F940" s="21"/>
      <c r="I940" s="225"/>
      <c r="J940" s="225"/>
      <c r="O940" s="188"/>
    </row>
    <row r="941" spans="1:17" ht="45.6">
      <c r="A941" s="260" t="s">
        <v>84</v>
      </c>
      <c r="B941" s="31" t="s">
        <v>86</v>
      </c>
      <c r="C941" s="260" t="e">
        <f t="shared" si="23"/>
        <v>#DIV/0!</v>
      </c>
      <c r="D941" s="260"/>
      <c r="E941" s="260"/>
      <c r="F941" s="21"/>
      <c r="I941" s="225"/>
      <c r="J941" s="225"/>
      <c r="O941" s="188"/>
    </row>
    <row r="942" spans="1:17">
      <c r="A942" s="260"/>
      <c r="B942" s="31"/>
      <c r="C942" s="260"/>
      <c r="D942" s="260"/>
      <c r="E942" s="260"/>
      <c r="F942" s="21"/>
      <c r="I942" s="225"/>
      <c r="J942" s="225"/>
      <c r="O942" s="188"/>
    </row>
    <row r="943" spans="1:17">
      <c r="A943" s="260"/>
      <c r="B943" s="31"/>
      <c r="C943" s="260"/>
      <c r="D943" s="260"/>
      <c r="E943" s="260"/>
      <c r="F943" s="21"/>
      <c r="I943" s="225"/>
      <c r="J943" s="225"/>
      <c r="O943" s="188"/>
    </row>
    <row r="944" spans="1:17" ht="68.400000000000006">
      <c r="A944" s="260">
        <v>2</v>
      </c>
      <c r="B944" s="31" t="s">
        <v>87</v>
      </c>
      <c r="C944" s="260" t="s">
        <v>74</v>
      </c>
      <c r="D944" s="260" t="s">
        <v>74</v>
      </c>
      <c r="E944" s="260" t="s">
        <v>74</v>
      </c>
      <c r="F944" s="21">
        <f>F946+F948+F947+F949</f>
        <v>0</v>
      </c>
      <c r="I944" s="219">
        <f>I946+I947+I948+I949</f>
        <v>0</v>
      </c>
      <c r="J944" s="219">
        <f>J946+J947+J948+J949</f>
        <v>0</v>
      </c>
      <c r="O944" s="188"/>
    </row>
    <row r="945" spans="1:17">
      <c r="A945" s="260"/>
      <c r="B945" s="31" t="s">
        <v>2</v>
      </c>
      <c r="C945" s="260"/>
      <c r="D945" s="260"/>
      <c r="E945" s="260"/>
      <c r="F945" s="21"/>
      <c r="I945" s="219"/>
      <c r="J945" s="219"/>
      <c r="O945" s="188"/>
    </row>
    <row r="946" spans="1:17" ht="45.6">
      <c r="A946" s="260" t="s">
        <v>88</v>
      </c>
      <c r="B946" s="31" t="s">
        <v>85</v>
      </c>
      <c r="C946" s="260" t="e">
        <f t="shared" ref="C946:C947" si="24">F946/E946/D946</f>
        <v>#DIV/0!</v>
      </c>
      <c r="D946" s="260"/>
      <c r="E946" s="260"/>
      <c r="F946" s="21"/>
      <c r="I946" s="225"/>
      <c r="J946" s="225"/>
      <c r="O946" s="188"/>
    </row>
    <row r="947" spans="1:17" ht="45.6">
      <c r="A947" s="260" t="s">
        <v>89</v>
      </c>
      <c r="B947" s="31" t="s">
        <v>86</v>
      </c>
      <c r="C947" s="260" t="e">
        <f t="shared" si="24"/>
        <v>#DIV/0!</v>
      </c>
      <c r="D947" s="260"/>
      <c r="E947" s="260"/>
      <c r="F947" s="21"/>
      <c r="I947" s="225"/>
      <c r="J947" s="225"/>
      <c r="O947" s="188"/>
    </row>
    <row r="948" spans="1:17">
      <c r="A948" s="260"/>
      <c r="B948" s="31"/>
      <c r="C948" s="260"/>
      <c r="D948" s="260"/>
      <c r="E948" s="260"/>
      <c r="F948" s="21"/>
      <c r="I948" s="225"/>
      <c r="J948" s="225"/>
      <c r="O948" s="188"/>
    </row>
    <row r="949" spans="1:17">
      <c r="A949" s="260"/>
      <c r="B949" s="31"/>
      <c r="C949" s="260"/>
      <c r="D949" s="260"/>
      <c r="E949" s="260"/>
      <c r="F949" s="21"/>
      <c r="I949" s="225"/>
      <c r="J949" s="225"/>
      <c r="O949" s="188"/>
    </row>
    <row r="950" spans="1:17">
      <c r="A950" s="229"/>
      <c r="B950" s="227" t="s">
        <v>73</v>
      </c>
      <c r="C950" s="226" t="s">
        <v>74</v>
      </c>
      <c r="D950" s="226" t="s">
        <v>74</v>
      </c>
      <c r="E950" s="226" t="s">
        <v>74</v>
      </c>
      <c r="F950" s="228">
        <f>F944+F938</f>
        <v>0</v>
      </c>
      <c r="I950" s="219">
        <f>I938+I944</f>
        <v>0</v>
      </c>
      <c r="J950" s="219">
        <f>J938+J944</f>
        <v>0</v>
      </c>
      <c r="O950" s="188"/>
    </row>
    <row r="951" spans="1:17">
      <c r="A951" s="38"/>
      <c r="B951" s="32"/>
      <c r="C951" s="38"/>
      <c r="D951" s="38"/>
      <c r="E951" s="38"/>
      <c r="F951" s="38"/>
      <c r="O951" s="188"/>
    </row>
    <row r="952" spans="1:17">
      <c r="A952" s="2009" t="s">
        <v>492</v>
      </c>
      <c r="B952" s="2009"/>
      <c r="C952" s="2009"/>
      <c r="D952" s="2009"/>
      <c r="E952" s="2009"/>
      <c r="F952" s="2009"/>
      <c r="G952" s="2009"/>
      <c r="H952" s="2009"/>
      <c r="I952" s="2009"/>
      <c r="J952" s="2009"/>
      <c r="O952" s="188"/>
    </row>
    <row r="953" spans="1:17">
      <c r="A953" s="256"/>
      <c r="B953" s="45"/>
      <c r="C953" s="256"/>
      <c r="D953" s="256"/>
      <c r="E953" s="256"/>
      <c r="F953" s="256"/>
      <c r="I953" s="1986" t="s">
        <v>545</v>
      </c>
      <c r="J953" s="1986"/>
      <c r="O953" s="188"/>
    </row>
    <row r="954" spans="1:17" ht="91.2">
      <c r="A954" s="260" t="s">
        <v>77</v>
      </c>
      <c r="B954" s="260" t="s">
        <v>67</v>
      </c>
      <c r="C954" s="260" t="s">
        <v>96</v>
      </c>
      <c r="D954" s="260" t="s">
        <v>94</v>
      </c>
      <c r="E954" s="260" t="s">
        <v>97</v>
      </c>
      <c r="F954" s="260" t="s">
        <v>95</v>
      </c>
      <c r="I954" s="215" t="s">
        <v>186</v>
      </c>
      <c r="J954" s="215" t="s">
        <v>546</v>
      </c>
      <c r="K954" s="204"/>
      <c r="O954" s="188"/>
    </row>
    <row r="955" spans="1:17">
      <c r="A955" s="195">
        <v>1</v>
      </c>
      <c r="B955" s="195">
        <v>2</v>
      </c>
      <c r="C955" s="195">
        <v>3</v>
      </c>
      <c r="D955" s="195">
        <v>4</v>
      </c>
      <c r="E955" s="195">
        <v>5</v>
      </c>
      <c r="F955" s="195">
        <v>6</v>
      </c>
      <c r="G955" s="160"/>
      <c r="H955" s="160"/>
      <c r="I955" s="218"/>
      <c r="J955" s="218"/>
      <c r="O955" s="188"/>
    </row>
    <row r="956" spans="1:17">
      <c r="A956" s="260">
        <v>1</v>
      </c>
      <c r="B956" s="31" t="s">
        <v>98</v>
      </c>
      <c r="C956" s="260"/>
      <c r="D956" s="260"/>
      <c r="E956" s="260">
        <v>50</v>
      </c>
      <c r="F956" s="21">
        <f>E956*D956*C956</f>
        <v>0</v>
      </c>
      <c r="I956" s="220"/>
      <c r="J956" s="220"/>
      <c r="O956" s="188"/>
    </row>
    <row r="957" spans="1:17" s="160" customFormat="1">
      <c r="A957" s="229"/>
      <c r="B957" s="227" t="s">
        <v>73</v>
      </c>
      <c r="C957" s="226" t="s">
        <v>74</v>
      </c>
      <c r="D957" s="226" t="s">
        <v>74</v>
      </c>
      <c r="E957" s="226" t="s">
        <v>74</v>
      </c>
      <c r="F957" s="228">
        <f>F956</f>
        <v>0</v>
      </c>
      <c r="G957" s="149"/>
      <c r="H957" s="149"/>
      <c r="I957" s="217">
        <f>I956</f>
        <v>0</v>
      </c>
      <c r="J957" s="217">
        <f>J956</f>
        <v>0</v>
      </c>
      <c r="K957" s="161"/>
      <c r="O957" s="281"/>
      <c r="P957" s="283"/>
      <c r="Q957" s="283"/>
    </row>
    <row r="958" spans="1:17">
      <c r="O958" s="188"/>
    </row>
    <row r="959" spans="1:17" ht="51" customHeight="1">
      <c r="A959" s="2010" t="s">
        <v>620</v>
      </c>
      <c r="B959" s="2010"/>
      <c r="C959" s="2010"/>
      <c r="D959" s="2010"/>
      <c r="E959" s="2010"/>
      <c r="F959" s="2010"/>
      <c r="G959" s="2010"/>
      <c r="H959" s="2010"/>
      <c r="I959" s="2010"/>
      <c r="J959" s="2010"/>
      <c r="O959" s="188"/>
    </row>
    <row r="960" spans="1:17">
      <c r="A960" s="263"/>
      <c r="B960" s="263"/>
      <c r="C960" s="263"/>
      <c r="D960" s="263"/>
      <c r="E960" s="263"/>
      <c r="F960" s="263"/>
      <c r="G960" s="263"/>
      <c r="H960" s="263"/>
      <c r="I960" s="263"/>
      <c r="J960" s="263"/>
    </row>
    <row r="961" spans="1:17">
      <c r="A961" s="2004" t="s">
        <v>491</v>
      </c>
      <c r="B961" s="2004"/>
      <c r="C961" s="2004"/>
      <c r="D961" s="2004"/>
      <c r="E961" s="2004"/>
      <c r="F961" s="2004"/>
      <c r="G961" s="2004"/>
      <c r="H961" s="2004"/>
      <c r="I961" s="2004"/>
      <c r="J961" s="2004"/>
      <c r="K961" s="206"/>
    </row>
    <row r="962" spans="1:17">
      <c r="A962" s="2012"/>
      <c r="B962" s="2012"/>
      <c r="C962" s="2012"/>
      <c r="D962" s="2012"/>
      <c r="E962" s="2012"/>
      <c r="F962" s="38"/>
      <c r="I962" s="1986" t="s">
        <v>545</v>
      </c>
      <c r="J962" s="1986"/>
      <c r="K962" s="263"/>
    </row>
    <row r="963" spans="1:17" ht="54">
      <c r="A963" s="260" t="s">
        <v>68</v>
      </c>
      <c r="B963" s="260" t="s">
        <v>67</v>
      </c>
      <c r="C963" s="260" t="s">
        <v>80</v>
      </c>
      <c r="D963" s="260" t="s">
        <v>128</v>
      </c>
      <c r="E963" s="260" t="s">
        <v>129</v>
      </c>
      <c r="I963" s="215" t="s">
        <v>186</v>
      </c>
      <c r="J963" s="215" t="s">
        <v>546</v>
      </c>
      <c r="K963" s="163"/>
    </row>
    <row r="964" spans="1:17">
      <c r="A964" s="195">
        <v>1</v>
      </c>
      <c r="B964" s="195">
        <v>2</v>
      </c>
      <c r="C964" s="195">
        <v>3</v>
      </c>
      <c r="D964" s="195">
        <v>4</v>
      </c>
      <c r="E964" s="195">
        <v>5</v>
      </c>
      <c r="F964" s="160"/>
      <c r="G964" s="160"/>
      <c r="H964" s="160"/>
      <c r="I964" s="218"/>
      <c r="J964" s="218"/>
    </row>
    <row r="965" spans="1:17" ht="114">
      <c r="A965" s="260">
        <v>1</v>
      </c>
      <c r="B965" s="31" t="s">
        <v>163</v>
      </c>
      <c r="C965" s="260"/>
      <c r="D965" s="258" t="e">
        <f>E965/C965</f>
        <v>#DIV/0!</v>
      </c>
      <c r="E965" s="258"/>
      <c r="I965" s="220"/>
      <c r="J965" s="220"/>
    </row>
    <row r="966" spans="1:17" s="160" customFormat="1">
      <c r="A966" s="226"/>
      <c r="B966" s="227" t="s">
        <v>73</v>
      </c>
      <c r="C966" s="226"/>
      <c r="D966" s="226" t="s">
        <v>74</v>
      </c>
      <c r="E966" s="228">
        <f>E965</f>
        <v>0</v>
      </c>
      <c r="F966" s="149"/>
      <c r="G966" s="149"/>
      <c r="H966" s="149"/>
      <c r="I966" s="217">
        <f>I965</f>
        <v>0</v>
      </c>
      <c r="J966" s="217">
        <f>J965</f>
        <v>0</v>
      </c>
      <c r="K966" s="161"/>
      <c r="O966" s="283"/>
      <c r="P966" s="283"/>
      <c r="Q966" s="283"/>
    </row>
    <row r="968" spans="1:17" ht="52.5" customHeight="1">
      <c r="A968" s="2010" t="s">
        <v>619</v>
      </c>
      <c r="B968" s="2010"/>
      <c r="C968" s="2010"/>
      <c r="D968" s="2010"/>
      <c r="E968" s="2010"/>
      <c r="F968" s="2010"/>
      <c r="G968" s="2010"/>
      <c r="H968" s="2010"/>
      <c r="I968" s="2010"/>
      <c r="J968" s="2010"/>
    </row>
    <row r="969" spans="1:17">
      <c r="A969" s="38"/>
      <c r="B969" s="32"/>
      <c r="C969" s="38"/>
      <c r="D969" s="38"/>
      <c r="E969" s="38"/>
      <c r="F969" s="38"/>
    </row>
    <row r="970" spans="1:17">
      <c r="A970" s="2004" t="s">
        <v>495</v>
      </c>
      <c r="B970" s="2004"/>
      <c r="C970" s="2004"/>
      <c r="D970" s="2004"/>
      <c r="E970" s="2004"/>
      <c r="F970" s="2004"/>
      <c r="G970" s="2004"/>
      <c r="H970" s="2004"/>
      <c r="I970" s="2004"/>
      <c r="J970" s="2004"/>
      <c r="K970" s="206"/>
    </row>
    <row r="971" spans="1:17">
      <c r="A971" s="44"/>
      <c r="B971" s="32"/>
      <c r="C971" s="38"/>
      <c r="D971" s="38"/>
      <c r="E971" s="38"/>
      <c r="F971" s="38"/>
      <c r="I971" s="1986" t="s">
        <v>545</v>
      </c>
      <c r="J971" s="1986"/>
    </row>
    <row r="972" spans="1:17" ht="68.400000000000006">
      <c r="A972" s="260" t="s">
        <v>77</v>
      </c>
      <c r="B972" s="260" t="s">
        <v>99</v>
      </c>
      <c r="C972" s="260" t="s">
        <v>106</v>
      </c>
      <c r="D972" s="260" t="s">
        <v>107</v>
      </c>
      <c r="F972" s="38"/>
      <c r="I972" s="215" t="s">
        <v>186</v>
      </c>
      <c r="J972" s="215" t="s">
        <v>546</v>
      </c>
    </row>
    <row r="973" spans="1:17">
      <c r="A973" s="195">
        <v>1</v>
      </c>
      <c r="B973" s="195">
        <v>2</v>
      </c>
      <c r="C973" s="195">
        <v>3</v>
      </c>
      <c r="D973" s="195">
        <v>4</v>
      </c>
      <c r="E973" s="160"/>
      <c r="F973" s="14"/>
      <c r="G973" s="160"/>
      <c r="H973" s="160"/>
      <c r="I973" s="215"/>
      <c r="J973" s="215"/>
    </row>
    <row r="974" spans="1:17" ht="45.6">
      <c r="A974" s="264">
        <v>1</v>
      </c>
      <c r="B974" s="47" t="s">
        <v>100</v>
      </c>
      <c r="C974" s="264" t="s">
        <v>74</v>
      </c>
      <c r="D974" s="21">
        <f>D975</f>
        <v>0</v>
      </c>
      <c r="F974" s="38"/>
      <c r="I974" s="220">
        <f>I975</f>
        <v>0</v>
      </c>
      <c r="J974" s="220">
        <f>J975</f>
        <v>0</v>
      </c>
    </row>
    <row r="975" spans="1:17" s="160" customFormat="1">
      <c r="A975" s="260" t="s">
        <v>82</v>
      </c>
      <c r="B975" s="31" t="s">
        <v>101</v>
      </c>
      <c r="C975" s="258">
        <f>J910+E916</f>
        <v>0</v>
      </c>
      <c r="D975" s="258"/>
      <c r="E975" s="149"/>
      <c r="F975" s="38"/>
      <c r="G975" s="149"/>
      <c r="H975" s="149"/>
      <c r="I975" s="220"/>
      <c r="J975" s="220"/>
      <c r="K975" s="156">
        <f>C975*0.22</f>
        <v>0</v>
      </c>
      <c r="L975" s="2021" t="s">
        <v>176</v>
      </c>
      <c r="O975" s="283"/>
      <c r="P975" s="283"/>
      <c r="Q975" s="283"/>
    </row>
    <row r="976" spans="1:17" ht="45.6">
      <c r="A976" s="264">
        <v>2</v>
      </c>
      <c r="B976" s="47" t="s">
        <v>102</v>
      </c>
      <c r="C976" s="264" t="s">
        <v>74</v>
      </c>
      <c r="D976" s="21">
        <f>D978+D979</f>
        <v>0</v>
      </c>
      <c r="F976" s="38"/>
      <c r="I976" s="220">
        <f>I978+I979+I980</f>
        <v>0</v>
      </c>
      <c r="J976" s="220">
        <f>J978+J979+J980</f>
        <v>0</v>
      </c>
      <c r="K976" s="156"/>
      <c r="L976" s="2021"/>
    </row>
    <row r="977" spans="1:17">
      <c r="A977" s="2008" t="s">
        <v>88</v>
      </c>
      <c r="B977" s="31" t="s">
        <v>2</v>
      </c>
      <c r="C977" s="260"/>
      <c r="D977" s="258"/>
      <c r="F977" s="38"/>
      <c r="I977" s="220"/>
      <c r="J977" s="220"/>
      <c r="K977" s="156"/>
      <c r="L977" s="2021"/>
      <c r="N977" s="48"/>
      <c r="O977" s="48"/>
      <c r="P977" s="48"/>
      <c r="Q977" s="48"/>
    </row>
    <row r="978" spans="1:17" ht="68.400000000000006">
      <c r="A978" s="2008"/>
      <c r="B978" s="31" t="s">
        <v>103</v>
      </c>
      <c r="C978" s="23">
        <f>C975</f>
        <v>0</v>
      </c>
      <c r="D978" s="258"/>
      <c r="F978" s="38"/>
      <c r="I978" s="220"/>
      <c r="J978" s="220"/>
      <c r="K978" s="156">
        <f>C978*0.029</f>
        <v>0</v>
      </c>
      <c r="L978" s="2021"/>
      <c r="N978" s="48"/>
      <c r="O978" s="48"/>
      <c r="P978" s="48"/>
      <c r="Q978" s="48"/>
    </row>
    <row r="979" spans="1:17" ht="68.400000000000006">
      <c r="A979" s="260" t="s">
        <v>90</v>
      </c>
      <c r="B979" s="31" t="s">
        <v>104</v>
      </c>
      <c r="C979" s="258">
        <f>C975</f>
        <v>0</v>
      </c>
      <c r="D979" s="258"/>
      <c r="F979" s="38"/>
      <c r="I979" s="220"/>
      <c r="J979" s="220"/>
      <c r="K979" s="156">
        <f>C979*0.002</f>
        <v>0</v>
      </c>
      <c r="L979" s="2021"/>
      <c r="N979" s="48"/>
      <c r="O979" s="48"/>
      <c r="P979" s="48"/>
      <c r="Q979" s="48"/>
    </row>
    <row r="980" spans="1:17" ht="68.400000000000006">
      <c r="A980" s="264">
        <v>3</v>
      </c>
      <c r="B980" s="47" t="s">
        <v>105</v>
      </c>
      <c r="C980" s="258">
        <f>C975</f>
        <v>0</v>
      </c>
      <c r="D980" s="258"/>
      <c r="F980" s="38"/>
      <c r="I980" s="220"/>
      <c r="J980" s="220"/>
      <c r="K980" s="156">
        <f>C980*0.051</f>
        <v>0</v>
      </c>
      <c r="L980" s="2021"/>
      <c r="N980" s="48"/>
      <c r="O980" s="48"/>
      <c r="P980" s="48"/>
      <c r="Q980" s="48"/>
    </row>
    <row r="981" spans="1:17">
      <c r="A981" s="264">
        <v>4</v>
      </c>
      <c r="B981" s="47" t="s">
        <v>165</v>
      </c>
      <c r="C981" s="258"/>
      <c r="D981" s="258"/>
      <c r="F981" s="38"/>
      <c r="I981" s="220"/>
      <c r="J981" s="220"/>
      <c r="N981" s="48"/>
      <c r="O981" s="48"/>
      <c r="P981" s="48"/>
      <c r="Q981" s="48"/>
    </row>
    <row r="982" spans="1:17">
      <c r="A982" s="226"/>
      <c r="B982" s="227" t="s">
        <v>73</v>
      </c>
      <c r="C982" s="226" t="s">
        <v>74</v>
      </c>
      <c r="D982" s="228">
        <f>D980+D976+D974+D981</f>
        <v>0</v>
      </c>
      <c r="F982" s="38"/>
      <c r="I982" s="217">
        <f>I981+I980+I976+I974</f>
        <v>0</v>
      </c>
      <c r="J982" s="217">
        <f>J981+J980+J976+J974</f>
        <v>0</v>
      </c>
      <c r="N982" s="48"/>
      <c r="O982" s="48"/>
      <c r="P982" s="48"/>
      <c r="Q982" s="48"/>
    </row>
    <row r="984" spans="1:17" ht="39.75" customHeight="1">
      <c r="A984" s="2011" t="s">
        <v>618</v>
      </c>
      <c r="B984" s="2011"/>
      <c r="C984" s="2011"/>
      <c r="D984" s="2011"/>
      <c r="E984" s="2011"/>
      <c r="F984" s="2011"/>
      <c r="G984" s="2011"/>
      <c r="H984" s="2011"/>
      <c r="I984" s="2011"/>
      <c r="J984" s="2011"/>
    </row>
    <row r="986" spans="1:17">
      <c r="A986" s="1994" t="s">
        <v>535</v>
      </c>
      <c r="B986" s="1994"/>
      <c r="C986" s="1994"/>
      <c r="D986" s="1994"/>
      <c r="E986" s="1994"/>
      <c r="F986" s="1994"/>
      <c r="G986" s="1994"/>
      <c r="H986" s="1994"/>
      <c r="I986" s="1994"/>
      <c r="J986" s="1994"/>
      <c r="K986" s="208"/>
    </row>
    <row r="987" spans="1:17">
      <c r="A987" s="267"/>
      <c r="B987" s="267"/>
      <c r="C987" s="267"/>
      <c r="D987" s="267"/>
      <c r="E987" s="267"/>
      <c r="F987" s="267"/>
      <c r="G987" s="267"/>
      <c r="H987" s="267"/>
      <c r="I987" s="1986" t="s">
        <v>545</v>
      </c>
      <c r="J987" s="1986"/>
    </row>
    <row r="988" spans="1:17" ht="54">
      <c r="A988" s="35" t="s">
        <v>77</v>
      </c>
      <c r="B988" s="35" t="s">
        <v>67</v>
      </c>
      <c r="C988" s="260" t="s">
        <v>505</v>
      </c>
      <c r="D988" s="260" t="s">
        <v>506</v>
      </c>
      <c r="E988" s="260" t="s">
        <v>168</v>
      </c>
      <c r="G988" s="267"/>
      <c r="H988" s="267"/>
      <c r="I988" s="215" t="s">
        <v>186</v>
      </c>
      <c r="J988" s="215" t="s">
        <v>546</v>
      </c>
      <c r="K988" s="202"/>
    </row>
    <row r="989" spans="1:17">
      <c r="A989" s="173">
        <v>1</v>
      </c>
      <c r="B989" s="173">
        <v>2</v>
      </c>
      <c r="C989" s="195">
        <v>3</v>
      </c>
      <c r="D989" s="195">
        <v>4</v>
      </c>
      <c r="E989" s="195">
        <v>5</v>
      </c>
      <c r="G989" s="267"/>
      <c r="H989" s="267"/>
      <c r="I989" s="220"/>
      <c r="J989" s="220"/>
    </row>
    <row r="990" spans="1:17" ht="68.400000000000006">
      <c r="A990" s="166">
        <v>1</v>
      </c>
      <c r="B990" s="183" t="s">
        <v>539</v>
      </c>
      <c r="C990" s="258"/>
      <c r="D990" s="159" t="e">
        <f>E990/C990*100</f>
        <v>#DIV/0!</v>
      </c>
      <c r="E990" s="167"/>
      <c r="G990" s="168"/>
      <c r="H990" s="169"/>
      <c r="I990" s="220"/>
      <c r="J990" s="220"/>
    </row>
    <row r="991" spans="1:17" ht="91.2">
      <c r="A991" s="166">
        <v>2</v>
      </c>
      <c r="B991" s="183" t="s">
        <v>537</v>
      </c>
      <c r="C991" s="258"/>
      <c r="D991" s="159" t="e">
        <f>E991/C991*100</f>
        <v>#DIV/0!</v>
      </c>
      <c r="E991" s="167"/>
      <c r="G991" s="168"/>
      <c r="H991" s="169"/>
      <c r="I991" s="220"/>
      <c r="J991" s="220"/>
    </row>
    <row r="992" spans="1:17" ht="91.2">
      <c r="A992" s="166">
        <v>3</v>
      </c>
      <c r="B992" s="183" t="s">
        <v>538</v>
      </c>
      <c r="C992" s="258"/>
      <c r="D992" s="159" t="e">
        <f>E992/C992*100</f>
        <v>#DIV/0!</v>
      </c>
      <c r="E992" s="167"/>
      <c r="G992" s="168"/>
      <c r="H992" s="169"/>
      <c r="I992" s="220"/>
      <c r="J992" s="220"/>
    </row>
    <row r="993" spans="1:20">
      <c r="A993" s="229"/>
      <c r="B993" s="227" t="s">
        <v>73</v>
      </c>
      <c r="C993" s="230"/>
      <c r="D993" s="231"/>
      <c r="E993" s="228">
        <f>E990</f>
        <v>0</v>
      </c>
      <c r="G993" s="267"/>
      <c r="H993" s="267"/>
      <c r="I993" s="217">
        <f>I990</f>
        <v>0</v>
      </c>
      <c r="J993" s="217">
        <f>J990</f>
        <v>0</v>
      </c>
    </row>
    <row r="995" spans="1:20">
      <c r="A995" s="2011" t="s">
        <v>617</v>
      </c>
      <c r="B995" s="2011"/>
      <c r="C995" s="2011"/>
      <c r="D995" s="2011"/>
      <c r="E995" s="2011"/>
      <c r="F995" s="2011"/>
      <c r="G995" s="2011"/>
      <c r="H995" s="2011"/>
      <c r="I995" s="2011"/>
      <c r="J995" s="2011"/>
    </row>
    <row r="997" spans="1:20">
      <c r="A997" s="2004" t="s">
        <v>504</v>
      </c>
      <c r="B997" s="2004"/>
      <c r="C997" s="2004"/>
      <c r="D997" s="2004"/>
      <c r="E997" s="2004"/>
      <c r="F997" s="2004"/>
      <c r="G997" s="2004"/>
      <c r="H997" s="2004"/>
      <c r="I997" s="2004"/>
      <c r="J997" s="2004"/>
      <c r="K997" s="208"/>
    </row>
    <row r="998" spans="1:20">
      <c r="A998" s="2015"/>
      <c r="B998" s="2015"/>
      <c r="C998" s="2015"/>
      <c r="D998" s="2015"/>
      <c r="E998" s="2015"/>
      <c r="F998" s="38"/>
      <c r="G998" s="33"/>
      <c r="H998" s="33"/>
      <c r="I998" s="1986" t="s">
        <v>545</v>
      </c>
      <c r="J998" s="1986"/>
    </row>
    <row r="999" spans="1:20" s="33" customFormat="1" ht="54">
      <c r="A999" s="260" t="s">
        <v>77</v>
      </c>
      <c r="B999" s="260" t="s">
        <v>67</v>
      </c>
      <c r="C999" s="260" t="s">
        <v>111</v>
      </c>
      <c r="D999" s="260" t="s">
        <v>108</v>
      </c>
      <c r="E999" s="260" t="s">
        <v>33</v>
      </c>
      <c r="I999" s="215" t="s">
        <v>186</v>
      </c>
      <c r="J999" s="215" t="s">
        <v>546</v>
      </c>
      <c r="K999" s="163"/>
      <c r="L999" s="57"/>
      <c r="M999" s="57"/>
      <c r="O999" s="284"/>
      <c r="P999" s="291"/>
      <c r="Q999" s="291"/>
      <c r="R999" s="174"/>
      <c r="S999" s="174"/>
      <c r="T999" s="174"/>
    </row>
    <row r="1000" spans="1:20" s="33" customFormat="1">
      <c r="A1000" s="195">
        <v>1</v>
      </c>
      <c r="B1000" s="195">
        <v>2</v>
      </c>
      <c r="C1000" s="195">
        <v>3</v>
      </c>
      <c r="D1000" s="195">
        <v>4</v>
      </c>
      <c r="E1000" s="195">
        <v>5</v>
      </c>
      <c r="F1000" s="179"/>
      <c r="G1000" s="179"/>
      <c r="H1000" s="179"/>
      <c r="I1000" s="220"/>
      <c r="J1000" s="220"/>
      <c r="K1000" s="37"/>
      <c r="L1000" s="57"/>
      <c r="M1000" s="57"/>
      <c r="O1000" s="284"/>
      <c r="P1000" s="291"/>
      <c r="Q1000" s="291"/>
      <c r="R1000" s="174"/>
      <c r="S1000" s="174"/>
      <c r="T1000" s="174"/>
    </row>
    <row r="1001" spans="1:20" s="33" customFormat="1">
      <c r="A1001" s="260">
        <v>1</v>
      </c>
      <c r="B1001" s="31" t="s">
        <v>109</v>
      </c>
      <c r="C1001" s="176">
        <f>C1003</f>
        <v>0</v>
      </c>
      <c r="D1001" s="35">
        <f>D1003</f>
        <v>1.5</v>
      </c>
      <c r="E1001" s="176">
        <f>E1003</f>
        <v>0</v>
      </c>
      <c r="I1001" s="220">
        <f>I1003</f>
        <v>0</v>
      </c>
      <c r="J1001" s="220">
        <f>J1003</f>
        <v>0</v>
      </c>
      <c r="K1001" s="37"/>
      <c r="L1001" s="57"/>
      <c r="M1001" s="57"/>
      <c r="O1001" s="284"/>
      <c r="P1001" s="291"/>
      <c r="Q1001" s="291"/>
      <c r="R1001" s="174"/>
      <c r="S1001" s="174"/>
      <c r="T1001" s="174"/>
    </row>
    <row r="1002" spans="1:20" s="179" customFormat="1">
      <c r="A1002" s="260"/>
      <c r="B1002" s="31" t="s">
        <v>110</v>
      </c>
      <c r="C1002" s="258"/>
      <c r="D1002" s="260"/>
      <c r="E1002" s="258"/>
      <c r="F1002" s="33"/>
      <c r="G1002" s="33"/>
      <c r="H1002" s="33"/>
      <c r="I1002" s="220"/>
      <c r="J1002" s="220"/>
      <c r="K1002" s="180"/>
      <c r="L1002" s="181"/>
      <c r="M1002" s="181"/>
      <c r="O1002" s="285"/>
      <c r="P1002" s="292"/>
      <c r="Q1002" s="292"/>
      <c r="R1002" s="182"/>
      <c r="S1002" s="182"/>
      <c r="T1002" s="182"/>
    </row>
    <row r="1003" spans="1:20" s="33" customFormat="1">
      <c r="A1003" s="260"/>
      <c r="B1003" s="31" t="s">
        <v>503</v>
      </c>
      <c r="C1003" s="258"/>
      <c r="D1003" s="260">
        <v>1.5</v>
      </c>
      <c r="E1003" s="258"/>
      <c r="I1003" s="220"/>
      <c r="J1003" s="220"/>
      <c r="K1003" s="37" t="s">
        <v>624</v>
      </c>
      <c r="L1003" s="57"/>
      <c r="M1003" s="57"/>
      <c r="O1003" s="284"/>
      <c r="P1003" s="291"/>
      <c r="Q1003" s="291"/>
      <c r="R1003" s="174"/>
      <c r="S1003" s="174"/>
      <c r="T1003" s="174"/>
    </row>
    <row r="1004" spans="1:20" s="33" customFormat="1">
      <c r="A1004" s="226"/>
      <c r="B1004" s="227" t="s">
        <v>73</v>
      </c>
      <c r="C1004" s="226" t="s">
        <v>74</v>
      </c>
      <c r="D1004" s="226" t="s">
        <v>74</v>
      </c>
      <c r="E1004" s="228">
        <f>E1001</f>
        <v>0</v>
      </c>
      <c r="I1004" s="217">
        <f>I1001</f>
        <v>0</v>
      </c>
      <c r="J1004" s="217">
        <f>J1001</f>
        <v>0</v>
      </c>
      <c r="K1004" s="37"/>
      <c r="L1004" s="57"/>
      <c r="M1004" s="57"/>
      <c r="O1004" s="284"/>
      <c r="P1004" s="291"/>
      <c r="Q1004" s="291"/>
      <c r="R1004" s="174"/>
      <c r="S1004" s="174"/>
      <c r="T1004" s="174"/>
    </row>
    <row r="1005" spans="1:20" s="33" customFormat="1">
      <c r="A1005" s="49"/>
      <c r="B1005" s="50"/>
      <c r="C1005" s="49"/>
      <c r="D1005" s="49"/>
      <c r="E1005" s="38"/>
      <c r="F1005" s="38"/>
      <c r="K1005" s="37"/>
      <c r="L1005" s="57"/>
      <c r="M1005" s="57"/>
      <c r="O1005" s="284"/>
      <c r="P1005" s="291"/>
      <c r="Q1005" s="291"/>
      <c r="R1005" s="174"/>
      <c r="S1005" s="174"/>
      <c r="T1005" s="174"/>
    </row>
    <row r="1006" spans="1:20" s="33" customFormat="1">
      <c r="A1006" s="49"/>
      <c r="B1006" s="50"/>
      <c r="C1006" s="49"/>
      <c r="D1006" s="49"/>
      <c r="E1006" s="38"/>
      <c r="F1006" s="38"/>
      <c r="K1006" s="37"/>
      <c r="L1006" s="57"/>
      <c r="M1006" s="57"/>
      <c r="O1006" s="284"/>
      <c r="P1006" s="291"/>
      <c r="Q1006" s="291"/>
      <c r="R1006" s="174"/>
      <c r="S1006" s="174"/>
      <c r="T1006" s="174"/>
    </row>
    <row r="1007" spans="1:20" s="33" customFormat="1">
      <c r="A1007" s="49"/>
      <c r="B1007" s="50"/>
      <c r="C1007" s="49"/>
      <c r="D1007" s="49"/>
      <c r="E1007" s="38"/>
      <c r="F1007" s="38"/>
      <c r="I1007" s="1986" t="s">
        <v>545</v>
      </c>
      <c r="J1007" s="1986"/>
      <c r="K1007" s="37"/>
      <c r="L1007" s="57"/>
      <c r="M1007" s="57"/>
      <c r="O1007" s="284"/>
      <c r="P1007" s="291"/>
      <c r="Q1007" s="291"/>
      <c r="R1007" s="174"/>
      <c r="S1007" s="174"/>
      <c r="T1007" s="174"/>
    </row>
    <row r="1008" spans="1:20" s="33" customFormat="1" ht="114">
      <c r="A1008" s="261" t="s">
        <v>77</v>
      </c>
      <c r="B1008" s="260" t="s">
        <v>67</v>
      </c>
      <c r="C1008" s="261" t="s">
        <v>498</v>
      </c>
      <c r="D1008" s="260" t="s">
        <v>108</v>
      </c>
      <c r="E1008" s="260" t="s">
        <v>534</v>
      </c>
      <c r="I1008" s="215" t="s">
        <v>186</v>
      </c>
      <c r="J1008" s="215" t="s">
        <v>546</v>
      </c>
      <c r="K1008" s="37"/>
      <c r="L1008" s="57"/>
      <c r="M1008" s="57"/>
      <c r="O1008" s="284"/>
      <c r="P1008" s="291"/>
      <c r="Q1008" s="291"/>
      <c r="R1008" s="174"/>
      <c r="S1008" s="174"/>
      <c r="T1008" s="174"/>
    </row>
    <row r="1009" spans="1:20" s="33" customFormat="1">
      <c r="A1009" s="195">
        <v>1</v>
      </c>
      <c r="B1009" s="195">
        <v>2</v>
      </c>
      <c r="C1009" s="195">
        <v>3</v>
      </c>
      <c r="D1009" s="195">
        <v>4</v>
      </c>
      <c r="E1009" s="195">
        <v>5</v>
      </c>
      <c r="F1009" s="179"/>
      <c r="G1009" s="179"/>
      <c r="H1009" s="179"/>
      <c r="I1009" s="216"/>
      <c r="J1009" s="216"/>
      <c r="K1009" s="37"/>
      <c r="L1009" s="57"/>
      <c r="M1009" s="57"/>
      <c r="O1009" s="284"/>
      <c r="P1009" s="291"/>
      <c r="Q1009" s="291"/>
      <c r="R1009" s="174"/>
      <c r="S1009" s="174"/>
      <c r="T1009" s="174"/>
    </row>
    <row r="1010" spans="1:20" s="33" customFormat="1">
      <c r="A1010" s="34">
        <v>1</v>
      </c>
      <c r="B1010" s="177" t="s">
        <v>499</v>
      </c>
      <c r="C1010" s="258" t="s">
        <v>43</v>
      </c>
      <c r="D1010" s="258" t="s">
        <v>43</v>
      </c>
      <c r="E1010" s="258">
        <f>E1014</f>
        <v>0</v>
      </c>
      <c r="I1010" s="217">
        <f>I1011</f>
        <v>0</v>
      </c>
      <c r="J1010" s="217">
        <f>J1011</f>
        <v>0</v>
      </c>
      <c r="K1010" s="37"/>
      <c r="L1010" s="57"/>
      <c r="M1010" s="57"/>
      <c r="O1010" s="284"/>
      <c r="P1010" s="291"/>
      <c r="Q1010" s="291"/>
      <c r="R1010" s="174"/>
      <c r="S1010" s="174"/>
      <c r="T1010" s="174"/>
    </row>
    <row r="1011" spans="1:20" s="179" customFormat="1">
      <c r="A1011" s="258"/>
      <c r="B1011" s="177" t="s">
        <v>500</v>
      </c>
      <c r="C1011" s="258">
        <f>C1014</f>
        <v>0</v>
      </c>
      <c r="D1011" s="258">
        <f>D1014</f>
        <v>2.2000000000000002</v>
      </c>
      <c r="E1011" s="258">
        <f>E1014</f>
        <v>0</v>
      </c>
      <c r="F1011" s="33"/>
      <c r="G1011" s="33"/>
      <c r="H1011" s="33"/>
      <c r="I1011" s="217">
        <f>I1014</f>
        <v>0</v>
      </c>
      <c r="J1011" s="217">
        <f>J1014</f>
        <v>0</v>
      </c>
      <c r="K1011" s="180"/>
      <c r="L1011" s="181"/>
      <c r="M1011" s="181"/>
      <c r="O1011" s="285"/>
      <c r="P1011" s="292"/>
      <c r="Q1011" s="292"/>
      <c r="R1011" s="182"/>
      <c r="S1011" s="182"/>
      <c r="T1011" s="182"/>
    </row>
    <row r="1012" spans="1:20" s="33" customFormat="1">
      <c r="A1012" s="2013"/>
      <c r="B1012" s="177" t="s">
        <v>326</v>
      </c>
      <c r="C1012" s="2013"/>
      <c r="D1012" s="2013"/>
      <c r="E1012" s="2013"/>
      <c r="I1012" s="220"/>
      <c r="J1012" s="220"/>
      <c r="K1012" s="37"/>
      <c r="L1012" s="57"/>
      <c r="M1012" s="57"/>
      <c r="O1012" s="284"/>
      <c r="P1012" s="291"/>
      <c r="Q1012" s="291"/>
      <c r="R1012" s="174"/>
      <c r="S1012" s="174"/>
      <c r="T1012" s="174"/>
    </row>
    <row r="1013" spans="1:20" s="33" customFormat="1">
      <c r="A1013" s="2013"/>
      <c r="B1013" s="177" t="s">
        <v>501</v>
      </c>
      <c r="C1013" s="2013"/>
      <c r="D1013" s="2013"/>
      <c r="E1013" s="2013"/>
      <c r="I1013" s="220"/>
      <c r="J1013" s="220"/>
      <c r="K1013" s="37"/>
      <c r="L1013" s="57"/>
      <c r="M1013" s="57"/>
      <c r="O1013" s="284"/>
      <c r="P1013" s="291"/>
      <c r="Q1013" s="291"/>
      <c r="R1013" s="174"/>
      <c r="S1013" s="174"/>
      <c r="T1013" s="174"/>
    </row>
    <row r="1014" spans="1:20" s="33" customFormat="1">
      <c r="A1014" s="258"/>
      <c r="B1014" s="177" t="s">
        <v>502</v>
      </c>
      <c r="C1014" s="258">
        <f>E1014/D1014*100</f>
        <v>0</v>
      </c>
      <c r="D1014" s="258">
        <v>2.2000000000000002</v>
      </c>
      <c r="E1014" s="258"/>
      <c r="I1014" s="220"/>
      <c r="J1014" s="220"/>
      <c r="K1014" s="37"/>
      <c r="L1014" s="57"/>
      <c r="M1014" s="57"/>
      <c r="O1014" s="284"/>
      <c r="P1014" s="291"/>
      <c r="Q1014" s="291"/>
      <c r="R1014" s="174"/>
      <c r="S1014" s="174"/>
      <c r="T1014" s="174"/>
    </row>
    <row r="1015" spans="1:20" s="33" customFormat="1">
      <c r="A1015" s="2013"/>
      <c r="B1015" s="258" t="s">
        <v>326</v>
      </c>
      <c r="C1015" s="2013"/>
      <c r="D1015" s="2013"/>
      <c r="E1015" s="2013"/>
      <c r="I1015" s="221"/>
      <c r="J1015" s="221"/>
      <c r="K1015" s="37"/>
      <c r="L1015" s="57"/>
      <c r="M1015" s="57"/>
      <c r="O1015" s="284"/>
      <c r="P1015" s="291"/>
      <c r="Q1015" s="291"/>
      <c r="R1015" s="174"/>
      <c r="S1015" s="174"/>
      <c r="T1015" s="174"/>
    </row>
    <row r="1016" spans="1:20" s="33" customFormat="1">
      <c r="A1016" s="2013"/>
      <c r="B1016" s="258" t="s">
        <v>501</v>
      </c>
      <c r="C1016" s="2013"/>
      <c r="D1016" s="2013"/>
      <c r="E1016" s="2013"/>
      <c r="I1016" s="221"/>
      <c r="J1016" s="221"/>
      <c r="K1016" s="37"/>
      <c r="L1016" s="57"/>
      <c r="M1016" s="57"/>
      <c r="O1016" s="284"/>
      <c r="P1016" s="291"/>
      <c r="Q1016" s="291"/>
      <c r="R1016" s="174"/>
      <c r="S1016" s="174"/>
      <c r="T1016" s="174"/>
    </row>
    <row r="1017" spans="1:20" s="33" customFormat="1">
      <c r="A1017" s="258"/>
      <c r="B1017" s="258"/>
      <c r="C1017" s="258"/>
      <c r="D1017" s="258"/>
      <c r="E1017" s="258"/>
      <c r="I1017" s="221"/>
      <c r="J1017" s="221"/>
      <c r="K1017" s="37"/>
      <c r="L1017" s="57"/>
      <c r="M1017" s="57"/>
      <c r="O1017" s="284"/>
      <c r="P1017" s="291"/>
      <c r="Q1017" s="291"/>
      <c r="R1017" s="174"/>
      <c r="S1017" s="174"/>
      <c r="T1017" s="174"/>
    </row>
    <row r="1018" spans="1:20" s="33" customFormat="1">
      <c r="A1018" s="258"/>
      <c r="B1018" s="258"/>
      <c r="C1018" s="258"/>
      <c r="D1018" s="258"/>
      <c r="E1018" s="258"/>
      <c r="I1018" s="221"/>
      <c r="J1018" s="221"/>
      <c r="K1018" s="37"/>
      <c r="L1018" s="57"/>
      <c r="M1018" s="57"/>
      <c r="O1018" s="284"/>
      <c r="P1018" s="291"/>
      <c r="Q1018" s="291"/>
      <c r="R1018" s="174"/>
      <c r="S1018" s="174"/>
      <c r="T1018" s="174"/>
    </row>
    <row r="1019" spans="1:20" s="33" customFormat="1">
      <c r="A1019" s="228"/>
      <c r="B1019" s="228" t="s">
        <v>73</v>
      </c>
      <c r="C1019" s="228"/>
      <c r="D1019" s="228" t="s">
        <v>74</v>
      </c>
      <c r="E1019" s="228">
        <f>E1010</f>
        <v>0</v>
      </c>
      <c r="I1019" s="217">
        <f>I1010</f>
        <v>0</v>
      </c>
      <c r="J1019" s="217">
        <f>J1010</f>
        <v>0</v>
      </c>
      <c r="K1019" s="37"/>
      <c r="L1019" s="57"/>
      <c r="M1019" s="57"/>
      <c r="O1019" s="284"/>
      <c r="P1019" s="291"/>
      <c r="Q1019" s="291"/>
      <c r="R1019" s="174"/>
      <c r="S1019" s="174"/>
      <c r="T1019" s="174"/>
    </row>
    <row r="1020" spans="1:20" s="33" customFormat="1">
      <c r="A1020" s="149"/>
      <c r="B1020" s="149"/>
      <c r="C1020" s="149"/>
      <c r="D1020" s="149"/>
      <c r="E1020" s="149"/>
      <c r="F1020" s="149"/>
      <c r="G1020" s="149"/>
      <c r="H1020" s="149"/>
      <c r="I1020" s="149"/>
      <c r="J1020" s="149"/>
      <c r="K1020" s="37"/>
      <c r="L1020" s="57"/>
      <c r="M1020" s="57"/>
      <c r="O1020" s="284"/>
      <c r="P1020" s="291"/>
      <c r="Q1020" s="291"/>
      <c r="R1020" s="174"/>
      <c r="S1020" s="174"/>
      <c r="T1020" s="174"/>
    </row>
    <row r="1021" spans="1:20" s="33" customFormat="1" ht="56.25" customHeight="1">
      <c r="A1021" s="2014" t="s">
        <v>616</v>
      </c>
      <c r="B1021" s="2014"/>
      <c r="C1021" s="2014"/>
      <c r="D1021" s="2014"/>
      <c r="E1021" s="2014"/>
      <c r="F1021" s="2014"/>
      <c r="G1021" s="2014"/>
      <c r="H1021" s="2014"/>
      <c r="I1021" s="2014"/>
      <c r="J1021" s="2014"/>
      <c r="K1021" s="37"/>
      <c r="L1021" s="57"/>
      <c r="M1021" s="57"/>
      <c r="O1021" s="284"/>
      <c r="P1021" s="291"/>
      <c r="Q1021" s="291"/>
      <c r="R1021" s="174"/>
      <c r="S1021" s="174"/>
      <c r="T1021" s="174"/>
    </row>
    <row r="1022" spans="1:20">
      <c r="A1022" s="266"/>
      <c r="B1022" s="266"/>
      <c r="C1022" s="266"/>
      <c r="D1022" s="266"/>
      <c r="E1022" s="266"/>
      <c r="F1022" s="266"/>
      <c r="G1022" s="266"/>
      <c r="H1022" s="266"/>
      <c r="I1022" s="266"/>
      <c r="J1022" s="266"/>
    </row>
    <row r="1023" spans="1:20">
      <c r="A1023" s="2004" t="s">
        <v>504</v>
      </c>
      <c r="B1023" s="2004"/>
      <c r="C1023" s="2004"/>
      <c r="D1023" s="2004"/>
      <c r="E1023" s="2004"/>
      <c r="F1023" s="2004"/>
      <c r="G1023" s="2004"/>
      <c r="H1023" s="2004"/>
      <c r="I1023" s="2004"/>
      <c r="J1023" s="2004"/>
      <c r="K1023" s="205"/>
    </row>
    <row r="1024" spans="1:20">
      <c r="I1024" s="1986" t="s">
        <v>545</v>
      </c>
      <c r="J1024" s="1986"/>
      <c r="K1024" s="266"/>
    </row>
    <row r="1025" spans="1:20" s="33" customFormat="1" ht="54">
      <c r="A1025" s="35" t="s">
        <v>77</v>
      </c>
      <c r="B1025" s="35" t="s">
        <v>67</v>
      </c>
      <c r="C1025" s="35" t="s">
        <v>134</v>
      </c>
      <c r="D1025" s="149"/>
      <c r="E1025" s="149"/>
      <c r="F1025" s="149"/>
      <c r="G1025" s="149"/>
      <c r="H1025" s="149"/>
      <c r="I1025" s="215" t="s">
        <v>186</v>
      </c>
      <c r="J1025" s="215" t="s">
        <v>546</v>
      </c>
      <c r="K1025" s="163"/>
      <c r="L1025" s="57"/>
      <c r="M1025" s="57"/>
      <c r="O1025" s="284"/>
      <c r="P1025" s="291"/>
      <c r="Q1025" s="291"/>
      <c r="R1025" s="174"/>
      <c r="S1025" s="174"/>
      <c r="T1025" s="174"/>
    </row>
    <row r="1026" spans="1:20">
      <c r="A1026" s="173">
        <v>1</v>
      </c>
      <c r="B1026" s="173">
        <v>2</v>
      </c>
      <c r="C1026" s="173">
        <v>3</v>
      </c>
      <c r="D1026" s="160"/>
      <c r="E1026" s="160"/>
      <c r="F1026" s="160"/>
      <c r="G1026" s="160"/>
      <c r="H1026" s="160"/>
      <c r="I1026" s="222"/>
      <c r="J1026" s="222"/>
    </row>
    <row r="1027" spans="1:20">
      <c r="A1027" s="35">
        <v>1</v>
      </c>
      <c r="B1027" s="183" t="s">
        <v>135</v>
      </c>
      <c r="C1027" s="184">
        <f>C1028+C1029+C1030+C1031</f>
        <v>0</v>
      </c>
      <c r="I1027" s="217">
        <f>I1028+I1029+I1030+I1031</f>
        <v>0</v>
      </c>
      <c r="J1027" s="217">
        <f>J1028+J1029+J1030+J1031</f>
        <v>0</v>
      </c>
    </row>
    <row r="1028" spans="1:20" s="160" customFormat="1">
      <c r="A1028" s="35"/>
      <c r="B1028" s="183"/>
      <c r="C1028" s="176"/>
      <c r="D1028" s="149"/>
      <c r="E1028" s="149"/>
      <c r="F1028" s="149"/>
      <c r="G1028" s="149"/>
      <c r="H1028" s="149"/>
      <c r="I1028" s="222"/>
      <c r="J1028" s="222"/>
      <c r="K1028" s="161"/>
      <c r="O1028" s="283"/>
      <c r="P1028" s="283"/>
      <c r="Q1028" s="283"/>
    </row>
    <row r="1029" spans="1:20">
      <c r="A1029" s="35"/>
      <c r="B1029" s="183"/>
      <c r="C1029" s="176"/>
      <c r="I1029" s="222"/>
      <c r="J1029" s="222"/>
    </row>
    <row r="1030" spans="1:20">
      <c r="A1030" s="35"/>
      <c r="B1030" s="183"/>
      <c r="C1030" s="176"/>
      <c r="I1030" s="222"/>
      <c r="J1030" s="222"/>
    </row>
    <row r="1031" spans="1:20">
      <c r="A1031" s="35"/>
      <c r="B1031" s="183"/>
      <c r="C1031" s="176"/>
      <c r="I1031" s="222"/>
      <c r="J1031" s="222"/>
    </row>
    <row r="1032" spans="1:20">
      <c r="A1032" s="226"/>
      <c r="B1032" s="227" t="s">
        <v>73</v>
      </c>
      <c r="C1032" s="228">
        <f>C1027</f>
        <v>0</v>
      </c>
      <c r="I1032" s="217">
        <f>I1027</f>
        <v>0</v>
      </c>
      <c r="J1032" s="217">
        <f>J1027</f>
        <v>0</v>
      </c>
    </row>
    <row r="1034" spans="1:20">
      <c r="A1034" s="2014" t="s">
        <v>615</v>
      </c>
      <c r="B1034" s="2014"/>
      <c r="C1034" s="2014"/>
      <c r="D1034" s="2014"/>
      <c r="E1034" s="2014"/>
      <c r="F1034" s="2014"/>
      <c r="G1034" s="2014"/>
      <c r="H1034" s="2014"/>
      <c r="I1034" s="2014"/>
      <c r="J1034" s="2014"/>
    </row>
    <row r="1035" spans="1:20">
      <c r="A1035" s="266"/>
      <c r="B1035" s="266"/>
      <c r="C1035" s="266"/>
      <c r="D1035" s="266"/>
      <c r="E1035" s="266"/>
      <c r="F1035" s="266"/>
      <c r="G1035" s="266"/>
      <c r="H1035" s="266"/>
      <c r="I1035" s="266"/>
      <c r="J1035" s="266"/>
    </row>
    <row r="1036" spans="1:20">
      <c r="A1036" s="2004" t="s">
        <v>504</v>
      </c>
      <c r="B1036" s="2004"/>
      <c r="C1036" s="2004"/>
      <c r="D1036" s="2004"/>
      <c r="E1036" s="2004"/>
      <c r="F1036" s="2004"/>
      <c r="G1036" s="2004"/>
      <c r="H1036" s="2004"/>
      <c r="I1036" s="2004"/>
      <c r="J1036" s="2004"/>
      <c r="K1036" s="205"/>
    </row>
    <row r="1037" spans="1:20">
      <c r="I1037" s="1986" t="s">
        <v>545</v>
      </c>
      <c r="J1037" s="1986"/>
      <c r="K1037" s="266"/>
    </row>
    <row r="1038" spans="1:20" s="33" customFormat="1" ht="54">
      <c r="A1038" s="35" t="s">
        <v>77</v>
      </c>
      <c r="B1038" s="35" t="s">
        <v>67</v>
      </c>
      <c r="C1038" s="35" t="s">
        <v>134</v>
      </c>
      <c r="D1038" s="149"/>
      <c r="E1038" s="149"/>
      <c r="F1038" s="149"/>
      <c r="G1038" s="149"/>
      <c r="H1038" s="149"/>
      <c r="I1038" s="215" t="s">
        <v>186</v>
      </c>
      <c r="J1038" s="215" t="s">
        <v>546</v>
      </c>
      <c r="K1038" s="163"/>
      <c r="L1038" s="57"/>
      <c r="M1038" s="57"/>
      <c r="O1038" s="284"/>
      <c r="P1038" s="291"/>
      <c r="Q1038" s="291"/>
      <c r="R1038" s="174"/>
      <c r="S1038" s="174"/>
      <c r="T1038" s="174"/>
    </row>
    <row r="1039" spans="1:20">
      <c r="A1039" s="173">
        <v>1</v>
      </c>
      <c r="B1039" s="173">
        <v>2</v>
      </c>
      <c r="C1039" s="173">
        <v>3</v>
      </c>
      <c r="D1039" s="160"/>
      <c r="E1039" s="160"/>
      <c r="F1039" s="160"/>
      <c r="G1039" s="160"/>
      <c r="H1039" s="160"/>
      <c r="I1039" s="222"/>
      <c r="J1039" s="222"/>
    </row>
    <row r="1040" spans="1:20">
      <c r="A1040" s="35">
        <v>1</v>
      </c>
      <c r="B1040" s="183"/>
      <c r="C1040" s="184"/>
      <c r="I1040" s="220"/>
      <c r="J1040" s="220"/>
    </row>
    <row r="1041" spans="1:20" s="160" customFormat="1">
      <c r="A1041" s="35"/>
      <c r="B1041" s="183"/>
      <c r="C1041" s="176"/>
      <c r="D1041" s="149"/>
      <c r="E1041" s="149"/>
      <c r="F1041" s="149"/>
      <c r="G1041" s="149"/>
      <c r="H1041" s="149"/>
      <c r="I1041" s="222"/>
      <c r="J1041" s="222"/>
      <c r="K1041" s="161"/>
      <c r="O1041" s="283"/>
      <c r="P1041" s="283"/>
      <c r="Q1041" s="283"/>
    </row>
    <row r="1042" spans="1:20">
      <c r="A1042" s="35"/>
      <c r="B1042" s="183"/>
      <c r="C1042" s="176"/>
      <c r="I1042" s="222"/>
      <c r="J1042" s="222"/>
    </row>
    <row r="1043" spans="1:20">
      <c r="A1043" s="35"/>
      <c r="B1043" s="183"/>
      <c r="C1043" s="176"/>
      <c r="I1043" s="222"/>
      <c r="J1043" s="222"/>
    </row>
    <row r="1044" spans="1:20">
      <c r="A1044" s="35"/>
      <c r="B1044" s="183"/>
      <c r="C1044" s="176"/>
      <c r="I1044" s="222"/>
      <c r="J1044" s="222"/>
    </row>
    <row r="1045" spans="1:20">
      <c r="A1045" s="226"/>
      <c r="B1045" s="227" t="s">
        <v>73</v>
      </c>
      <c r="C1045" s="228">
        <f>SUM(C1040:C1044)</f>
        <v>0</v>
      </c>
      <c r="I1045" s="217">
        <f>SUM(I1040:I1044)</f>
        <v>0</v>
      </c>
      <c r="J1045" s="217">
        <f>SUM(J1040:J1044)</f>
        <v>0</v>
      </c>
    </row>
    <row r="1047" spans="1:20">
      <c r="A1047" s="2004" t="s">
        <v>508</v>
      </c>
      <c r="B1047" s="2004"/>
      <c r="C1047" s="2004"/>
      <c r="D1047" s="2004"/>
      <c r="E1047" s="2004"/>
      <c r="F1047" s="2004"/>
      <c r="G1047" s="2004"/>
      <c r="H1047" s="2004"/>
      <c r="I1047" s="2004"/>
      <c r="J1047" s="2004"/>
    </row>
    <row r="1048" spans="1:20">
      <c r="I1048" s="1986" t="s">
        <v>545</v>
      </c>
      <c r="J1048" s="1986"/>
    </row>
    <row r="1049" spans="1:20" s="33" customFormat="1" ht="54">
      <c r="A1049" s="35" t="s">
        <v>77</v>
      </c>
      <c r="B1049" s="35" t="s">
        <v>67</v>
      </c>
      <c r="C1049" s="35" t="s">
        <v>134</v>
      </c>
      <c r="D1049" s="149"/>
      <c r="E1049" s="149"/>
      <c r="F1049" s="149"/>
      <c r="G1049" s="149"/>
      <c r="H1049" s="149"/>
      <c r="I1049" s="215" t="s">
        <v>186</v>
      </c>
      <c r="J1049" s="215" t="s">
        <v>546</v>
      </c>
      <c r="K1049" s="163"/>
      <c r="L1049" s="57"/>
      <c r="M1049" s="57"/>
      <c r="O1049" s="284"/>
      <c r="P1049" s="291"/>
      <c r="Q1049" s="291"/>
      <c r="R1049" s="174"/>
      <c r="S1049" s="174"/>
      <c r="T1049" s="174"/>
    </row>
    <row r="1050" spans="1:20">
      <c r="A1050" s="173">
        <v>1</v>
      </c>
      <c r="B1050" s="173">
        <v>2</v>
      </c>
      <c r="C1050" s="173">
        <v>3</v>
      </c>
      <c r="D1050" s="160"/>
      <c r="E1050" s="160"/>
      <c r="F1050" s="160"/>
      <c r="G1050" s="160"/>
      <c r="H1050" s="160"/>
      <c r="I1050" s="222"/>
      <c r="J1050" s="222"/>
    </row>
    <row r="1051" spans="1:20">
      <c r="A1051" s="35">
        <v>1</v>
      </c>
      <c r="B1051" s="183"/>
      <c r="C1051" s="184"/>
      <c r="I1051" s="220"/>
      <c r="J1051" s="220"/>
    </row>
    <row r="1052" spans="1:20" s="160" customFormat="1">
      <c r="A1052" s="35"/>
      <c r="B1052" s="183"/>
      <c r="C1052" s="176"/>
      <c r="D1052" s="149"/>
      <c r="E1052" s="149"/>
      <c r="F1052" s="149"/>
      <c r="G1052" s="149"/>
      <c r="H1052" s="149"/>
      <c r="I1052" s="222"/>
      <c r="J1052" s="222"/>
      <c r="K1052" s="161"/>
      <c r="O1052" s="283"/>
      <c r="P1052" s="283"/>
      <c r="Q1052" s="283"/>
    </row>
    <row r="1053" spans="1:20">
      <c r="A1053" s="35"/>
      <c r="B1053" s="183"/>
      <c r="C1053" s="176"/>
      <c r="I1053" s="222"/>
      <c r="J1053" s="222"/>
    </row>
    <row r="1054" spans="1:20">
      <c r="A1054" s="35"/>
      <c r="B1054" s="183"/>
      <c r="C1054" s="176"/>
      <c r="I1054" s="222"/>
      <c r="J1054" s="222"/>
    </row>
    <row r="1055" spans="1:20">
      <c r="A1055" s="35"/>
      <c r="B1055" s="183"/>
      <c r="C1055" s="176"/>
      <c r="I1055" s="222"/>
      <c r="J1055" s="222"/>
    </row>
    <row r="1056" spans="1:20">
      <c r="A1056" s="226"/>
      <c r="B1056" s="227" t="s">
        <v>73</v>
      </c>
      <c r="C1056" s="228">
        <f>SUM(C1051:C1055)</f>
        <v>0</v>
      </c>
      <c r="I1056" s="217">
        <f>SUM(I1051:I1055)</f>
        <v>0</v>
      </c>
      <c r="J1056" s="217">
        <f>SUM(J1051:J1055)</f>
        <v>0</v>
      </c>
    </row>
    <row r="1058" spans="1:20">
      <c r="A1058" s="2004" t="s">
        <v>509</v>
      </c>
      <c r="B1058" s="2004"/>
      <c r="C1058" s="2004"/>
      <c r="D1058" s="2004"/>
      <c r="E1058" s="2004"/>
      <c r="F1058" s="2004"/>
      <c r="G1058" s="2004"/>
      <c r="H1058" s="2004"/>
      <c r="I1058" s="2004"/>
      <c r="J1058" s="2004"/>
    </row>
    <row r="1059" spans="1:20">
      <c r="I1059" s="1986" t="s">
        <v>545</v>
      </c>
      <c r="J1059" s="1986"/>
    </row>
    <row r="1060" spans="1:20" s="33" customFormat="1" ht="54">
      <c r="A1060" s="35" t="s">
        <v>77</v>
      </c>
      <c r="B1060" s="35" t="s">
        <v>67</v>
      </c>
      <c r="C1060" s="35" t="s">
        <v>134</v>
      </c>
      <c r="D1060" s="149"/>
      <c r="E1060" s="149"/>
      <c r="F1060" s="149"/>
      <c r="G1060" s="149"/>
      <c r="H1060" s="149"/>
      <c r="I1060" s="215" t="s">
        <v>186</v>
      </c>
      <c r="J1060" s="215" t="s">
        <v>546</v>
      </c>
      <c r="K1060" s="163"/>
      <c r="L1060" s="57"/>
      <c r="M1060" s="57"/>
      <c r="O1060" s="284"/>
      <c r="P1060" s="291"/>
      <c r="Q1060" s="291"/>
      <c r="R1060" s="174"/>
      <c r="S1060" s="174"/>
      <c r="T1060" s="174"/>
    </row>
    <row r="1061" spans="1:20">
      <c r="A1061" s="173">
        <v>1</v>
      </c>
      <c r="B1061" s="173">
        <v>2</v>
      </c>
      <c r="C1061" s="173">
        <v>3</v>
      </c>
      <c r="D1061" s="160"/>
      <c r="E1061" s="160"/>
      <c r="F1061" s="160"/>
      <c r="G1061" s="160"/>
      <c r="H1061" s="160"/>
      <c r="I1061" s="222"/>
      <c r="J1061" s="222"/>
    </row>
    <row r="1062" spans="1:20">
      <c r="A1062" s="35">
        <v>1</v>
      </c>
      <c r="B1062" s="183"/>
      <c r="C1062" s="184"/>
      <c r="I1062" s="220"/>
      <c r="J1062" s="220"/>
    </row>
    <row r="1063" spans="1:20" s="160" customFormat="1">
      <c r="A1063" s="35"/>
      <c r="B1063" s="183"/>
      <c r="C1063" s="176"/>
      <c r="D1063" s="149"/>
      <c r="E1063" s="149"/>
      <c r="F1063" s="149"/>
      <c r="G1063" s="149"/>
      <c r="H1063" s="149"/>
      <c r="I1063" s="222"/>
      <c r="J1063" s="222"/>
      <c r="K1063" s="161"/>
      <c r="O1063" s="283"/>
      <c r="P1063" s="283"/>
      <c r="Q1063" s="283"/>
    </row>
    <row r="1064" spans="1:20">
      <c r="A1064" s="35"/>
      <c r="B1064" s="183"/>
      <c r="C1064" s="176"/>
      <c r="I1064" s="222"/>
      <c r="J1064" s="222"/>
    </row>
    <row r="1065" spans="1:20">
      <c r="A1065" s="35"/>
      <c r="B1065" s="183"/>
      <c r="C1065" s="176"/>
      <c r="I1065" s="222"/>
      <c r="J1065" s="222"/>
    </row>
    <row r="1066" spans="1:20">
      <c r="A1066" s="35"/>
      <c r="B1066" s="183"/>
      <c r="C1066" s="176"/>
      <c r="I1066" s="222"/>
      <c r="J1066" s="222"/>
    </row>
    <row r="1067" spans="1:20">
      <c r="A1067" s="226"/>
      <c r="B1067" s="227" t="s">
        <v>73</v>
      </c>
      <c r="C1067" s="228">
        <f>SUM(C1062:C1066)</f>
        <v>0</v>
      </c>
      <c r="I1067" s="217">
        <f>SUM(I1062:I1066)</f>
        <v>0</v>
      </c>
      <c r="J1067" s="217">
        <f>SUM(J1062:J1066)</f>
        <v>0</v>
      </c>
    </row>
    <row r="1069" spans="1:20">
      <c r="A1069" s="2004" t="s">
        <v>510</v>
      </c>
      <c r="B1069" s="2004"/>
      <c r="C1069" s="2004"/>
      <c r="D1069" s="2004"/>
      <c r="E1069" s="2004"/>
      <c r="F1069" s="2004"/>
      <c r="G1069" s="2004"/>
      <c r="H1069" s="2004"/>
      <c r="I1069" s="2004"/>
      <c r="J1069" s="2004"/>
    </row>
    <row r="1070" spans="1:20">
      <c r="I1070" s="1986" t="s">
        <v>545</v>
      </c>
      <c r="J1070" s="1986"/>
    </row>
    <row r="1071" spans="1:20" s="33" customFormat="1" ht="54">
      <c r="A1071" s="35" t="s">
        <v>77</v>
      </c>
      <c r="B1071" s="35" t="s">
        <v>67</v>
      </c>
      <c r="C1071" s="35" t="s">
        <v>134</v>
      </c>
      <c r="D1071" s="149"/>
      <c r="E1071" s="149"/>
      <c r="F1071" s="149"/>
      <c r="G1071" s="149"/>
      <c r="H1071" s="149"/>
      <c r="I1071" s="215" t="s">
        <v>186</v>
      </c>
      <c r="J1071" s="215" t="s">
        <v>546</v>
      </c>
      <c r="K1071" s="163"/>
      <c r="L1071" s="57"/>
      <c r="M1071" s="57"/>
      <c r="O1071" s="284"/>
      <c r="P1071" s="291"/>
      <c r="Q1071" s="291"/>
      <c r="R1071" s="174"/>
      <c r="S1071" s="174"/>
      <c r="T1071" s="174"/>
    </row>
    <row r="1072" spans="1:20">
      <c r="A1072" s="173">
        <v>1</v>
      </c>
      <c r="B1072" s="173">
        <v>2</v>
      </c>
      <c r="C1072" s="173">
        <v>3</v>
      </c>
      <c r="D1072" s="160"/>
      <c r="E1072" s="160"/>
      <c r="F1072" s="160"/>
      <c r="G1072" s="160"/>
      <c r="H1072" s="160"/>
      <c r="I1072" s="222"/>
      <c r="J1072" s="222"/>
    </row>
    <row r="1073" spans="1:20">
      <c r="A1073" s="35">
        <v>1</v>
      </c>
      <c r="B1073" s="183"/>
      <c r="C1073" s="184"/>
      <c r="I1073" s="220"/>
      <c r="J1073" s="220"/>
    </row>
    <row r="1074" spans="1:20" s="160" customFormat="1">
      <c r="A1074" s="35"/>
      <c r="B1074" s="183"/>
      <c r="C1074" s="176"/>
      <c r="D1074" s="149"/>
      <c r="E1074" s="149"/>
      <c r="F1074" s="149"/>
      <c r="G1074" s="149"/>
      <c r="H1074" s="149"/>
      <c r="I1074" s="222"/>
      <c r="J1074" s="222"/>
      <c r="K1074" s="161"/>
      <c r="O1074" s="283"/>
      <c r="P1074" s="283"/>
      <c r="Q1074" s="283"/>
    </row>
    <row r="1075" spans="1:20">
      <c r="A1075" s="35"/>
      <c r="B1075" s="183"/>
      <c r="C1075" s="176"/>
      <c r="I1075" s="222"/>
      <c r="J1075" s="222"/>
    </row>
    <row r="1076" spans="1:20">
      <c r="A1076" s="35"/>
      <c r="B1076" s="183"/>
      <c r="C1076" s="176"/>
      <c r="I1076" s="222"/>
      <c r="J1076" s="222"/>
    </row>
    <row r="1077" spans="1:20">
      <c r="A1077" s="35"/>
      <c r="B1077" s="183"/>
      <c r="C1077" s="176"/>
      <c r="I1077" s="222"/>
      <c r="J1077" s="222"/>
    </row>
    <row r="1078" spans="1:20">
      <c r="A1078" s="226"/>
      <c r="B1078" s="227" t="s">
        <v>73</v>
      </c>
      <c r="C1078" s="228">
        <f>SUM(C1073:C1077)</f>
        <v>0</v>
      </c>
      <c r="I1078" s="217">
        <f>SUM(I1073:I1077)</f>
        <v>0</v>
      </c>
      <c r="J1078" s="217">
        <f>SUM(J1073:J1077)</f>
        <v>0</v>
      </c>
    </row>
    <row r="1081" spans="1:20" ht="54.75" customHeight="1">
      <c r="A1081" s="2014" t="s">
        <v>614</v>
      </c>
      <c r="B1081" s="2014"/>
      <c r="C1081" s="2014"/>
      <c r="D1081" s="2014"/>
      <c r="E1081" s="2014"/>
      <c r="F1081" s="2014"/>
      <c r="G1081" s="2014"/>
      <c r="H1081" s="2014"/>
      <c r="I1081" s="2014"/>
      <c r="J1081" s="2014"/>
    </row>
    <row r="1083" spans="1:20">
      <c r="A1083" s="2004" t="s">
        <v>511</v>
      </c>
      <c r="B1083" s="2004"/>
      <c r="C1083" s="2004"/>
      <c r="D1083" s="2004"/>
      <c r="E1083" s="2004"/>
      <c r="F1083" s="2004"/>
      <c r="G1083" s="2004"/>
      <c r="H1083" s="2004"/>
      <c r="I1083" s="2004"/>
      <c r="J1083" s="2004"/>
      <c r="K1083" s="205"/>
    </row>
    <row r="1084" spans="1:20">
      <c r="I1084" s="1986" t="s">
        <v>545</v>
      </c>
      <c r="J1084" s="1986"/>
    </row>
    <row r="1085" spans="1:20" s="33" customFormat="1" ht="54">
      <c r="A1085" s="35" t="s">
        <v>77</v>
      </c>
      <c r="B1085" s="35" t="s">
        <v>67</v>
      </c>
      <c r="C1085" s="260" t="s">
        <v>505</v>
      </c>
      <c r="D1085" s="260" t="s">
        <v>506</v>
      </c>
      <c r="E1085" s="260" t="s">
        <v>507</v>
      </c>
      <c r="F1085" s="149"/>
      <c r="G1085" s="149"/>
      <c r="H1085" s="149"/>
      <c r="I1085" s="215" t="s">
        <v>186</v>
      </c>
      <c r="J1085" s="215" t="s">
        <v>546</v>
      </c>
      <c r="K1085" s="163"/>
      <c r="L1085" s="57"/>
      <c r="M1085" s="57"/>
      <c r="O1085" s="284"/>
      <c r="P1085" s="291"/>
      <c r="Q1085" s="291"/>
      <c r="R1085" s="174"/>
      <c r="S1085" s="174"/>
      <c r="T1085" s="174"/>
    </row>
    <row r="1086" spans="1:20">
      <c r="A1086" s="173">
        <v>1</v>
      </c>
      <c r="B1086" s="173">
        <v>2</v>
      </c>
      <c r="C1086" s="195">
        <v>3</v>
      </c>
      <c r="D1086" s="195">
        <v>4</v>
      </c>
      <c r="E1086" s="195">
        <v>5</v>
      </c>
      <c r="F1086" s="160"/>
      <c r="G1086" s="160"/>
      <c r="H1086" s="160"/>
      <c r="I1086" s="220"/>
      <c r="J1086" s="220"/>
    </row>
    <row r="1087" spans="1:20">
      <c r="A1087" s="35">
        <v>1</v>
      </c>
      <c r="B1087" s="183"/>
      <c r="C1087" s="176"/>
      <c r="D1087" s="35"/>
      <c r="E1087" s="176"/>
      <c r="I1087" s="220"/>
      <c r="J1087" s="220"/>
    </row>
    <row r="1088" spans="1:20" s="160" customFormat="1">
      <c r="A1088" s="35"/>
      <c r="B1088" s="183"/>
      <c r="C1088" s="258"/>
      <c r="D1088" s="260"/>
      <c r="E1088" s="258"/>
      <c r="F1088" s="149"/>
      <c r="G1088" s="149"/>
      <c r="H1088" s="149"/>
      <c r="I1088" s="220"/>
      <c r="J1088" s="220"/>
      <c r="K1088" s="161"/>
      <c r="O1088" s="283"/>
      <c r="P1088" s="283"/>
      <c r="Q1088" s="283"/>
    </row>
    <row r="1089" spans="1:20">
      <c r="A1089" s="35"/>
      <c r="B1089" s="183"/>
      <c r="C1089" s="258"/>
      <c r="D1089" s="260"/>
      <c r="E1089" s="258"/>
      <c r="I1089" s="220"/>
      <c r="J1089" s="220"/>
    </row>
    <row r="1090" spans="1:20">
      <c r="A1090" s="226"/>
      <c r="B1090" s="227" t="s">
        <v>73</v>
      </c>
      <c r="C1090" s="226" t="s">
        <v>74</v>
      </c>
      <c r="D1090" s="226" t="s">
        <v>74</v>
      </c>
      <c r="E1090" s="228">
        <f>E1087</f>
        <v>0</v>
      </c>
      <c r="I1090" s="217">
        <f>SUM(I1087:I1089)</f>
        <v>0</v>
      </c>
      <c r="J1090" s="217">
        <f>SUM(J1087:J1089)</f>
        <v>0</v>
      </c>
    </row>
    <row r="1092" spans="1:20">
      <c r="A1092" s="2004" t="s">
        <v>512</v>
      </c>
      <c r="B1092" s="2004"/>
      <c r="C1092" s="2004"/>
      <c r="D1092" s="2004"/>
      <c r="E1092" s="2004"/>
      <c r="F1092" s="2004"/>
      <c r="G1092" s="2004"/>
      <c r="H1092" s="2004"/>
      <c r="I1092" s="2004"/>
      <c r="J1092" s="2004"/>
    </row>
    <row r="1093" spans="1:20">
      <c r="I1093" s="1986" t="s">
        <v>545</v>
      </c>
      <c r="J1093" s="1986"/>
    </row>
    <row r="1094" spans="1:20" s="33" customFormat="1" ht="54">
      <c r="A1094" s="35" t="s">
        <v>77</v>
      </c>
      <c r="B1094" s="35" t="s">
        <v>67</v>
      </c>
      <c r="C1094" s="260" t="s">
        <v>505</v>
      </c>
      <c r="D1094" s="260" t="s">
        <v>506</v>
      </c>
      <c r="E1094" s="260" t="s">
        <v>507</v>
      </c>
      <c r="F1094" s="149"/>
      <c r="G1094" s="149"/>
      <c r="H1094" s="149"/>
      <c r="I1094" s="215" t="s">
        <v>186</v>
      </c>
      <c r="J1094" s="215" t="s">
        <v>546</v>
      </c>
      <c r="K1094" s="163"/>
      <c r="L1094" s="57"/>
      <c r="M1094" s="57"/>
      <c r="O1094" s="284"/>
      <c r="P1094" s="291"/>
      <c r="Q1094" s="291"/>
      <c r="R1094" s="174"/>
      <c r="S1094" s="174"/>
      <c r="T1094" s="174"/>
    </row>
    <row r="1095" spans="1:20">
      <c r="A1095" s="173">
        <v>1</v>
      </c>
      <c r="B1095" s="173">
        <v>2</v>
      </c>
      <c r="C1095" s="195">
        <v>3</v>
      </c>
      <c r="D1095" s="195">
        <v>4</v>
      </c>
      <c r="E1095" s="195">
        <v>5</v>
      </c>
      <c r="F1095" s="160"/>
      <c r="G1095" s="160"/>
      <c r="H1095" s="160"/>
      <c r="I1095" s="220"/>
      <c r="J1095" s="220"/>
    </row>
    <row r="1096" spans="1:20">
      <c r="A1096" s="35">
        <v>1</v>
      </c>
      <c r="B1096" s="183"/>
      <c r="C1096" s="176"/>
      <c r="D1096" s="35"/>
      <c r="E1096" s="176"/>
      <c r="I1096" s="220"/>
      <c r="J1096" s="220"/>
    </row>
    <row r="1097" spans="1:20" s="160" customFormat="1">
      <c r="A1097" s="35"/>
      <c r="B1097" s="183"/>
      <c r="C1097" s="258"/>
      <c r="D1097" s="260"/>
      <c r="E1097" s="258"/>
      <c r="F1097" s="149"/>
      <c r="G1097" s="149"/>
      <c r="H1097" s="149"/>
      <c r="I1097" s="220"/>
      <c r="J1097" s="220"/>
      <c r="K1097" s="161"/>
      <c r="O1097" s="283"/>
      <c r="P1097" s="283"/>
      <c r="Q1097" s="283"/>
    </row>
    <row r="1098" spans="1:20">
      <c r="A1098" s="35"/>
      <c r="B1098" s="183"/>
      <c r="C1098" s="258"/>
      <c r="D1098" s="260"/>
      <c r="E1098" s="258"/>
      <c r="I1098" s="220"/>
      <c r="J1098" s="220"/>
    </row>
    <row r="1099" spans="1:20">
      <c r="A1099" s="226"/>
      <c r="B1099" s="227" t="s">
        <v>73</v>
      </c>
      <c r="C1099" s="226" t="s">
        <v>74</v>
      </c>
      <c r="D1099" s="226" t="s">
        <v>74</v>
      </c>
      <c r="E1099" s="228">
        <f>E1096</f>
        <v>0</v>
      </c>
      <c r="I1099" s="217">
        <f>SUM(I1096:I1098)</f>
        <v>0</v>
      </c>
      <c r="J1099" s="217">
        <f>SUM(J1096:J1098)</f>
        <v>0</v>
      </c>
    </row>
    <row r="1102" spans="1:20" ht="51.75" customHeight="1">
      <c r="A1102" s="2014" t="s">
        <v>613</v>
      </c>
      <c r="B1102" s="2014"/>
      <c r="C1102" s="2014"/>
      <c r="D1102" s="2014"/>
      <c r="E1102" s="2014"/>
      <c r="F1102" s="2014"/>
      <c r="G1102" s="2014"/>
      <c r="H1102" s="2014"/>
      <c r="I1102" s="2014"/>
      <c r="J1102" s="2014"/>
    </row>
    <row r="1104" spans="1:20">
      <c r="A1104" s="2017" t="s">
        <v>513</v>
      </c>
      <c r="B1104" s="2017"/>
      <c r="C1104" s="2017"/>
      <c r="D1104" s="2017"/>
      <c r="E1104" s="2017"/>
      <c r="F1104" s="2017"/>
      <c r="G1104" s="2017"/>
      <c r="H1104" s="2017"/>
      <c r="I1104" s="2017"/>
      <c r="J1104" s="2017"/>
      <c r="K1104" s="205"/>
    </row>
    <row r="1105" spans="1:17">
      <c r="A1105" s="53"/>
      <c r="B1105" s="32"/>
      <c r="C1105" s="38"/>
      <c r="D1105" s="38"/>
      <c r="E1105" s="38"/>
      <c r="F1105" s="38"/>
      <c r="I1105" s="1986" t="s">
        <v>545</v>
      </c>
      <c r="J1105" s="1986"/>
    </row>
    <row r="1106" spans="1:17" ht="54">
      <c r="A1106" s="260" t="s">
        <v>77</v>
      </c>
      <c r="B1106" s="260" t="s">
        <v>67</v>
      </c>
      <c r="C1106" s="260" t="s">
        <v>124</v>
      </c>
      <c r="D1106" s="260" t="s">
        <v>125</v>
      </c>
      <c r="E1106" s="260" t="s">
        <v>126</v>
      </c>
      <c r="I1106" s="215" t="s">
        <v>186</v>
      </c>
      <c r="J1106" s="215" t="s">
        <v>546</v>
      </c>
      <c r="K1106" s="209"/>
    </row>
    <row r="1107" spans="1:17">
      <c r="A1107" s="195">
        <v>1</v>
      </c>
      <c r="B1107" s="195">
        <v>2</v>
      </c>
      <c r="C1107" s="195">
        <v>3</v>
      </c>
      <c r="D1107" s="195">
        <v>4</v>
      </c>
      <c r="E1107" s="195">
        <v>5</v>
      </c>
      <c r="F1107" s="160"/>
      <c r="G1107" s="160"/>
      <c r="H1107" s="160"/>
      <c r="I1107" s="220"/>
      <c r="J1107" s="220"/>
    </row>
    <row r="1108" spans="1:17">
      <c r="A1108" s="264"/>
      <c r="B1108" s="47"/>
      <c r="C1108" s="260"/>
      <c r="D1108" s="34"/>
      <c r="E1108" s="258"/>
      <c r="I1108" s="220"/>
      <c r="J1108" s="220"/>
    </row>
    <row r="1109" spans="1:17" s="160" customFormat="1">
      <c r="A1109" s="260"/>
      <c r="B1109" s="31"/>
      <c r="C1109" s="260"/>
      <c r="D1109" s="34"/>
      <c r="E1109" s="258"/>
      <c r="F1109" s="149"/>
      <c r="G1109" s="149"/>
      <c r="H1109" s="149"/>
      <c r="I1109" s="220"/>
      <c r="J1109" s="220"/>
      <c r="K1109" s="161"/>
      <c r="O1109" s="283"/>
      <c r="P1109" s="283"/>
      <c r="Q1109" s="283"/>
    </row>
    <row r="1110" spans="1:17">
      <c r="A1110" s="260"/>
      <c r="B1110" s="31"/>
      <c r="C1110" s="260"/>
      <c r="D1110" s="34"/>
      <c r="E1110" s="258"/>
      <c r="I1110" s="220"/>
      <c r="J1110" s="220"/>
    </row>
    <row r="1111" spans="1:17">
      <c r="A1111" s="226"/>
      <c r="B1111" s="227" t="s">
        <v>73</v>
      </c>
      <c r="C1111" s="226" t="s">
        <v>74</v>
      </c>
      <c r="D1111" s="226" t="s">
        <v>74</v>
      </c>
      <c r="E1111" s="228">
        <f>SUM(E1108:E1110)</f>
        <v>0</v>
      </c>
      <c r="I1111" s="217">
        <f>SUM(I1108:I1110)</f>
        <v>0</v>
      </c>
      <c r="J1111" s="217">
        <f>SUM(J1108:J1110)</f>
        <v>0</v>
      </c>
    </row>
    <row r="1112" spans="1:17">
      <c r="A1112" s="51"/>
      <c r="B1112" s="52"/>
      <c r="C1112" s="51"/>
      <c r="D1112" s="51"/>
      <c r="E1112" s="51"/>
      <c r="F1112" s="51"/>
    </row>
    <row r="1113" spans="1:17">
      <c r="A1113" s="2016" t="s">
        <v>491</v>
      </c>
      <c r="B1113" s="2016"/>
      <c r="C1113" s="2016"/>
      <c r="D1113" s="2016"/>
      <c r="E1113" s="2016"/>
      <c r="F1113" s="2016"/>
      <c r="G1113" s="2016"/>
      <c r="H1113" s="2016"/>
      <c r="I1113" s="2016"/>
      <c r="J1113" s="2016"/>
    </row>
    <row r="1114" spans="1:17">
      <c r="A1114" s="51"/>
      <c r="B1114" s="32"/>
      <c r="C1114" s="38"/>
      <c r="D1114" s="38"/>
      <c r="E1114" s="38"/>
      <c r="F1114" s="38"/>
      <c r="I1114" s="1986" t="s">
        <v>545</v>
      </c>
      <c r="J1114" s="1986"/>
    </row>
    <row r="1115" spans="1:17" ht="54">
      <c r="A1115" s="260" t="s">
        <v>77</v>
      </c>
      <c r="B1115" s="260" t="s">
        <v>67</v>
      </c>
      <c r="C1115" s="260" t="s">
        <v>127</v>
      </c>
      <c r="D1115" s="260" t="s">
        <v>490</v>
      </c>
      <c r="F1115" s="38"/>
      <c r="I1115" s="215" t="s">
        <v>186</v>
      </c>
      <c r="J1115" s="215" t="s">
        <v>546</v>
      </c>
      <c r="K1115" s="210"/>
    </row>
    <row r="1116" spans="1:17">
      <c r="A1116" s="195">
        <v>1</v>
      </c>
      <c r="B1116" s="195">
        <v>2</v>
      </c>
      <c r="C1116" s="195">
        <v>3</v>
      </c>
      <c r="D1116" s="195">
        <v>4</v>
      </c>
      <c r="E1116" s="160"/>
      <c r="F1116" s="14"/>
      <c r="G1116" s="160"/>
      <c r="H1116" s="160"/>
      <c r="I1116" s="220"/>
      <c r="J1116" s="220"/>
    </row>
    <row r="1117" spans="1:17">
      <c r="A1117" s="260"/>
      <c r="B1117" s="47"/>
      <c r="C1117" s="34"/>
      <c r="D1117" s="258"/>
      <c r="F1117" s="38"/>
      <c r="I1117" s="220"/>
      <c r="J1117" s="220"/>
    </row>
    <row r="1118" spans="1:17" s="160" customFormat="1">
      <c r="A1118" s="260"/>
      <c r="B1118" s="31"/>
      <c r="C1118" s="34"/>
      <c r="D1118" s="258"/>
      <c r="E1118" s="149"/>
      <c r="F1118" s="38"/>
      <c r="G1118" s="149"/>
      <c r="H1118" s="149"/>
      <c r="I1118" s="220"/>
      <c r="J1118" s="220"/>
      <c r="K1118" s="161"/>
      <c r="O1118" s="283"/>
      <c r="P1118" s="283"/>
      <c r="Q1118" s="283"/>
    </row>
    <row r="1119" spans="1:17">
      <c r="A1119" s="260"/>
      <c r="B1119" s="31"/>
      <c r="C1119" s="34"/>
      <c r="D1119" s="258"/>
      <c r="F1119" s="38"/>
      <c r="I1119" s="220"/>
      <c r="J1119" s="220"/>
    </row>
    <row r="1120" spans="1:17">
      <c r="A1120" s="226"/>
      <c r="B1120" s="227" t="s">
        <v>73</v>
      </c>
      <c r="C1120" s="226" t="s">
        <v>74</v>
      </c>
      <c r="D1120" s="228">
        <f>SUM(D1117:D1119)</f>
        <v>0</v>
      </c>
      <c r="F1120" s="38"/>
      <c r="I1120" s="217">
        <f>SUM(I1117:I1119)</f>
        <v>0</v>
      </c>
      <c r="J1120" s="217">
        <f>SUM(J1117:J1119)</f>
        <v>0</v>
      </c>
    </row>
    <row r="1121" spans="1:17">
      <c r="A1121" s="51"/>
      <c r="B1121" s="52"/>
      <c r="C1121" s="51"/>
      <c r="D1121" s="51"/>
      <c r="E1121" s="51"/>
      <c r="F1121" s="51"/>
    </row>
    <row r="1122" spans="1:17">
      <c r="A1122" s="2016" t="s">
        <v>514</v>
      </c>
      <c r="B1122" s="2016"/>
      <c r="C1122" s="2016"/>
      <c r="D1122" s="2016"/>
      <c r="E1122" s="2016"/>
      <c r="F1122" s="2016"/>
      <c r="G1122" s="2016"/>
      <c r="H1122" s="2016"/>
      <c r="I1122" s="2016"/>
      <c r="J1122" s="2016"/>
    </row>
    <row r="1123" spans="1:17">
      <c r="A1123" s="51"/>
      <c r="B1123" s="32"/>
      <c r="C1123" s="38"/>
      <c r="D1123" s="38"/>
      <c r="E1123" s="38"/>
      <c r="F1123" s="38"/>
      <c r="I1123" s="1986" t="s">
        <v>545</v>
      </c>
      <c r="J1123" s="1986"/>
    </row>
    <row r="1124" spans="1:17" ht="54">
      <c r="A1124" s="260" t="s">
        <v>77</v>
      </c>
      <c r="B1124" s="260" t="s">
        <v>67</v>
      </c>
      <c r="C1124" s="260" t="s">
        <v>127</v>
      </c>
      <c r="D1124" s="260" t="s">
        <v>490</v>
      </c>
      <c r="F1124" s="38"/>
      <c r="I1124" s="215" t="s">
        <v>186</v>
      </c>
      <c r="J1124" s="215" t="s">
        <v>546</v>
      </c>
      <c r="K1124" s="210"/>
    </row>
    <row r="1125" spans="1:17">
      <c r="A1125" s="195">
        <v>1</v>
      </c>
      <c r="B1125" s="195">
        <v>2</v>
      </c>
      <c r="C1125" s="195">
        <v>3</v>
      </c>
      <c r="D1125" s="195">
        <v>4</v>
      </c>
      <c r="E1125" s="160"/>
      <c r="F1125" s="14"/>
      <c r="G1125" s="160"/>
      <c r="H1125" s="160"/>
      <c r="I1125" s="220"/>
      <c r="J1125" s="220"/>
    </row>
    <row r="1126" spans="1:17">
      <c r="A1126" s="260"/>
      <c r="B1126" s="47"/>
      <c r="C1126" s="34"/>
      <c r="D1126" s="258"/>
      <c r="F1126" s="38"/>
      <c r="I1126" s="220"/>
      <c r="J1126" s="220"/>
    </row>
    <row r="1127" spans="1:17" s="160" customFormat="1">
      <c r="A1127" s="260"/>
      <c r="B1127" s="31"/>
      <c r="C1127" s="34"/>
      <c r="D1127" s="258"/>
      <c r="E1127" s="149"/>
      <c r="F1127" s="38"/>
      <c r="G1127" s="149"/>
      <c r="H1127" s="149"/>
      <c r="I1127" s="220"/>
      <c r="J1127" s="220"/>
      <c r="K1127" s="161"/>
      <c r="O1127" s="283"/>
      <c r="P1127" s="283"/>
      <c r="Q1127" s="283"/>
    </row>
    <row r="1128" spans="1:17">
      <c r="A1128" s="260"/>
      <c r="B1128" s="31"/>
      <c r="C1128" s="34"/>
      <c r="D1128" s="258"/>
      <c r="F1128" s="38"/>
      <c r="I1128" s="220"/>
      <c r="J1128" s="220"/>
    </row>
    <row r="1129" spans="1:17">
      <c r="A1129" s="226"/>
      <c r="B1129" s="227" t="s">
        <v>73</v>
      </c>
      <c r="C1129" s="226" t="s">
        <v>74</v>
      </c>
      <c r="D1129" s="228">
        <f>SUM(D1126:D1128)</f>
        <v>0</v>
      </c>
      <c r="F1129" s="38"/>
      <c r="I1129" s="217">
        <f>SUM(I1126:I1128)</f>
        <v>0</v>
      </c>
      <c r="J1129" s="217">
        <f>SUM(J1126:J1128)</f>
        <v>0</v>
      </c>
    </row>
    <row r="1130" spans="1:17">
      <c r="A1130" s="51"/>
      <c r="B1130" s="52"/>
      <c r="C1130" s="51"/>
      <c r="D1130" s="51"/>
      <c r="E1130" s="51"/>
      <c r="F1130" s="51"/>
    </row>
    <row r="1131" spans="1:17">
      <c r="A1131" s="2004" t="s">
        <v>542</v>
      </c>
      <c r="B1131" s="2004"/>
      <c r="C1131" s="2004"/>
      <c r="D1131" s="2004"/>
      <c r="E1131" s="2004"/>
      <c r="F1131" s="2004"/>
      <c r="G1131" s="2004"/>
      <c r="H1131" s="2004"/>
      <c r="I1131" s="2004"/>
      <c r="J1131" s="2004"/>
    </row>
    <row r="1132" spans="1:17">
      <c r="A1132" s="2012"/>
      <c r="B1132" s="2012"/>
      <c r="C1132" s="2012"/>
      <c r="D1132" s="2012"/>
      <c r="E1132" s="2012"/>
      <c r="F1132" s="2012"/>
      <c r="I1132" s="1986" t="s">
        <v>545</v>
      </c>
      <c r="J1132" s="1986"/>
    </row>
    <row r="1133" spans="1:17" ht="54">
      <c r="A1133" s="260" t="s">
        <v>77</v>
      </c>
      <c r="B1133" s="260" t="s">
        <v>67</v>
      </c>
      <c r="C1133" s="260" t="s">
        <v>131</v>
      </c>
      <c r="D1133" s="260" t="s">
        <v>80</v>
      </c>
      <c r="E1133" s="260" t="s">
        <v>132</v>
      </c>
      <c r="F1133" s="260" t="s">
        <v>33</v>
      </c>
      <c r="I1133" s="215" t="s">
        <v>186</v>
      </c>
      <c r="J1133" s="215" t="s">
        <v>546</v>
      </c>
      <c r="K1133" s="163"/>
    </row>
    <row r="1134" spans="1:17">
      <c r="A1134" s="195">
        <v>1</v>
      </c>
      <c r="B1134" s="195">
        <v>2</v>
      </c>
      <c r="C1134" s="195">
        <v>3</v>
      </c>
      <c r="D1134" s="195">
        <v>4</v>
      </c>
      <c r="E1134" s="195">
        <v>5</v>
      </c>
      <c r="F1134" s="195">
        <v>6</v>
      </c>
      <c r="G1134" s="160"/>
      <c r="H1134" s="160"/>
      <c r="I1134" s="220"/>
      <c r="J1134" s="220"/>
    </row>
    <row r="1135" spans="1:17">
      <c r="A1135" s="260">
        <v>1</v>
      </c>
      <c r="B1135" s="31"/>
      <c r="C1135" s="260"/>
      <c r="D1135" s="260"/>
      <c r="E1135" s="258" t="e">
        <f>F1135/D1135</f>
        <v>#DIV/0!</v>
      </c>
      <c r="F1135" s="258"/>
      <c r="I1135" s="220"/>
      <c r="J1135" s="220"/>
    </row>
    <row r="1136" spans="1:17" s="160" customFormat="1">
      <c r="A1136" s="260">
        <v>2</v>
      </c>
      <c r="B1136" s="31"/>
      <c r="C1136" s="35"/>
      <c r="D1136" s="35"/>
      <c r="E1136" s="258" t="e">
        <f t="shared" ref="E1136:E1137" si="25">F1136/D1136</f>
        <v>#DIV/0!</v>
      </c>
      <c r="F1136" s="258"/>
      <c r="G1136" s="149"/>
      <c r="H1136" s="149"/>
      <c r="I1136" s="220"/>
      <c r="J1136" s="220"/>
      <c r="K1136" s="161"/>
      <c r="O1136" s="283"/>
      <c r="P1136" s="283"/>
      <c r="Q1136" s="283"/>
    </row>
    <row r="1137" spans="1:17">
      <c r="A1137" s="260">
        <v>3</v>
      </c>
      <c r="B1137" s="31"/>
      <c r="C1137" s="260"/>
      <c r="D1137" s="260"/>
      <c r="E1137" s="258" t="e">
        <f t="shared" si="25"/>
        <v>#DIV/0!</v>
      </c>
      <c r="F1137" s="258"/>
      <c r="I1137" s="220"/>
      <c r="J1137" s="220"/>
    </row>
    <row r="1138" spans="1:17">
      <c r="A1138" s="226"/>
      <c r="B1138" s="227" t="s">
        <v>73</v>
      </c>
      <c r="C1138" s="226" t="s">
        <v>74</v>
      </c>
      <c r="D1138" s="226" t="s">
        <v>74</v>
      </c>
      <c r="E1138" s="226" t="s">
        <v>74</v>
      </c>
      <c r="F1138" s="228">
        <f>F1137+F1136+F1135</f>
        <v>0</v>
      </c>
      <c r="I1138" s="217">
        <f>SUM(I1135:I1137)</f>
        <v>0</v>
      </c>
      <c r="J1138" s="217">
        <f>SUM(J1135:J1137)</f>
        <v>0</v>
      </c>
    </row>
    <row r="1139" spans="1:17">
      <c r="A1139" s="51"/>
      <c r="B1139" s="52"/>
      <c r="C1139" s="51"/>
      <c r="D1139" s="51"/>
      <c r="E1139" s="51"/>
      <c r="F1139" s="51"/>
    </row>
    <row r="1140" spans="1:17">
      <c r="A1140" s="51"/>
      <c r="B1140" s="52"/>
      <c r="C1140" s="51"/>
      <c r="D1140" s="51"/>
      <c r="E1140" s="51"/>
      <c r="F1140" s="51"/>
    </row>
    <row r="1141" spans="1:17">
      <c r="A1141" s="2014" t="s">
        <v>612</v>
      </c>
      <c r="B1141" s="2014"/>
      <c r="C1141" s="2014"/>
      <c r="D1141" s="2014"/>
      <c r="E1141" s="2014"/>
      <c r="F1141" s="2014"/>
      <c r="G1141" s="2014"/>
      <c r="H1141" s="2014"/>
      <c r="I1141" s="2014"/>
      <c r="J1141" s="2014"/>
    </row>
    <row r="1142" spans="1:17">
      <c r="A1142" s="51"/>
      <c r="B1142" s="52"/>
      <c r="C1142" s="51"/>
      <c r="D1142" s="51"/>
      <c r="E1142" s="51"/>
      <c r="F1142" s="51"/>
    </row>
    <row r="1143" spans="1:17">
      <c r="A1143" s="2009" t="s">
        <v>515</v>
      </c>
      <c r="B1143" s="2009"/>
      <c r="C1143" s="2009"/>
      <c r="D1143" s="2009"/>
      <c r="E1143" s="2009"/>
      <c r="F1143" s="2009"/>
      <c r="G1143" s="2009"/>
      <c r="H1143" s="2009"/>
      <c r="I1143" s="2009"/>
      <c r="J1143" s="2009"/>
      <c r="K1143" s="205"/>
    </row>
    <row r="1144" spans="1:17">
      <c r="A1144" s="259"/>
      <c r="B1144" s="55"/>
      <c r="C1144" s="259"/>
      <c r="D1144" s="259"/>
      <c r="E1144" s="259"/>
      <c r="F1144" s="259"/>
      <c r="I1144" s="1986" t="s">
        <v>545</v>
      </c>
      <c r="J1144" s="1986"/>
    </row>
    <row r="1145" spans="1:17" ht="54">
      <c r="A1145" s="260" t="s">
        <v>77</v>
      </c>
      <c r="B1145" s="260" t="s">
        <v>67</v>
      </c>
      <c r="C1145" s="260" t="s">
        <v>118</v>
      </c>
      <c r="D1145" s="260" t="s">
        <v>112</v>
      </c>
      <c r="E1145" s="260" t="s">
        <v>113</v>
      </c>
      <c r="F1145" s="260" t="s">
        <v>532</v>
      </c>
      <c r="I1145" s="215" t="s">
        <v>186</v>
      </c>
      <c r="J1145" s="215" t="s">
        <v>546</v>
      </c>
      <c r="K1145" s="204"/>
    </row>
    <row r="1146" spans="1:17">
      <c r="A1146" s="195">
        <v>1</v>
      </c>
      <c r="B1146" s="195">
        <v>2</v>
      </c>
      <c r="C1146" s="195">
        <v>3</v>
      </c>
      <c r="D1146" s="195">
        <v>4</v>
      </c>
      <c r="E1146" s="195">
        <v>5</v>
      </c>
      <c r="F1146" s="195">
        <v>6</v>
      </c>
      <c r="G1146" s="160"/>
      <c r="H1146" s="160"/>
      <c r="I1146" s="220"/>
      <c r="J1146" s="220"/>
    </row>
    <row r="1147" spans="1:17">
      <c r="A1147" s="260">
        <v>1</v>
      </c>
      <c r="B1147" s="31" t="s">
        <v>114</v>
      </c>
      <c r="C1147" s="260"/>
      <c r="D1147" s="260"/>
      <c r="E1147" s="258" t="e">
        <f>F1147/D1147/C1147</f>
        <v>#DIV/0!</v>
      </c>
      <c r="F1147" s="258"/>
      <c r="I1147" s="220"/>
      <c r="J1147" s="220"/>
    </row>
    <row r="1148" spans="1:17" s="160" customFormat="1" ht="68.400000000000006">
      <c r="A1148" s="260">
        <v>2</v>
      </c>
      <c r="B1148" s="31" t="s">
        <v>115</v>
      </c>
      <c r="C1148" s="260"/>
      <c r="D1148" s="260"/>
      <c r="E1148" s="258" t="e">
        <f t="shared" ref="E1148:E1152" si="26">F1148/D1148/C1148</f>
        <v>#DIV/0!</v>
      </c>
      <c r="F1148" s="258"/>
      <c r="G1148" s="149"/>
      <c r="H1148" s="149"/>
      <c r="I1148" s="220"/>
      <c r="J1148" s="220"/>
      <c r="K1148" s="161"/>
      <c r="O1148" s="283"/>
      <c r="P1148" s="283"/>
      <c r="Q1148" s="283"/>
    </row>
    <row r="1149" spans="1:17" ht="45.6">
      <c r="A1149" s="260">
        <v>3</v>
      </c>
      <c r="B1149" s="31" t="s">
        <v>116</v>
      </c>
      <c r="C1149" s="260"/>
      <c r="D1149" s="260"/>
      <c r="E1149" s="258" t="e">
        <f t="shared" si="26"/>
        <v>#DIV/0!</v>
      </c>
      <c r="F1149" s="258"/>
      <c r="I1149" s="220"/>
      <c r="J1149" s="220"/>
    </row>
    <row r="1150" spans="1:17">
      <c r="A1150" s="260">
        <v>4</v>
      </c>
      <c r="B1150" s="31" t="s">
        <v>117</v>
      </c>
      <c r="C1150" s="260"/>
      <c r="D1150" s="260"/>
      <c r="E1150" s="258" t="e">
        <f t="shared" si="26"/>
        <v>#DIV/0!</v>
      </c>
      <c r="F1150" s="258"/>
      <c r="I1150" s="222"/>
      <c r="J1150" s="222"/>
    </row>
    <row r="1151" spans="1:17" ht="91.2">
      <c r="A1151" s="260">
        <v>5</v>
      </c>
      <c r="B1151" s="31" t="s">
        <v>143</v>
      </c>
      <c r="C1151" s="260"/>
      <c r="D1151" s="260"/>
      <c r="E1151" s="258" t="e">
        <f t="shared" si="26"/>
        <v>#DIV/0!</v>
      </c>
      <c r="F1151" s="258"/>
      <c r="I1151" s="220"/>
      <c r="J1151" s="220"/>
    </row>
    <row r="1152" spans="1:17">
      <c r="A1152" s="260">
        <v>6</v>
      </c>
      <c r="B1152" s="31" t="s">
        <v>144</v>
      </c>
      <c r="C1152" s="260"/>
      <c r="D1152" s="260"/>
      <c r="E1152" s="258" t="e">
        <f t="shared" si="26"/>
        <v>#DIV/0!</v>
      </c>
      <c r="F1152" s="258"/>
      <c r="I1152" s="220"/>
      <c r="J1152" s="220"/>
    </row>
    <row r="1153" spans="1:17">
      <c r="A1153" s="226"/>
      <c r="B1153" s="227" t="s">
        <v>73</v>
      </c>
      <c r="C1153" s="226" t="s">
        <v>74</v>
      </c>
      <c r="D1153" s="226" t="s">
        <v>74</v>
      </c>
      <c r="E1153" s="226" t="s">
        <v>74</v>
      </c>
      <c r="F1153" s="228">
        <f>F1152+F1151+F1150+F1149+F1148+F1147</f>
        <v>0</v>
      </c>
      <c r="I1153" s="217">
        <f>SUM(I1147:I1152)</f>
        <v>0</v>
      </c>
      <c r="J1153" s="217">
        <f>SUM(J1147:J1152)</f>
        <v>0</v>
      </c>
    </row>
    <row r="1154" spans="1:17">
      <c r="A1154" s="38"/>
      <c r="B1154" s="32"/>
      <c r="C1154" s="38"/>
      <c r="D1154" s="38"/>
      <c r="E1154" s="38"/>
      <c r="F1154" s="38"/>
    </row>
    <row r="1155" spans="1:17">
      <c r="A1155" s="2009" t="s">
        <v>516</v>
      </c>
      <c r="B1155" s="2009"/>
      <c r="C1155" s="2009"/>
      <c r="D1155" s="2009"/>
      <c r="E1155" s="2009"/>
      <c r="F1155" s="2009"/>
      <c r="G1155" s="2009"/>
      <c r="H1155" s="2009"/>
      <c r="I1155" s="2009"/>
      <c r="J1155" s="2009"/>
    </row>
    <row r="1156" spans="1:17">
      <c r="A1156" s="256"/>
      <c r="B1156" s="45"/>
      <c r="C1156" s="256"/>
      <c r="D1156" s="256"/>
      <c r="E1156" s="256"/>
      <c r="F1156" s="38"/>
      <c r="I1156" s="1986" t="s">
        <v>545</v>
      </c>
      <c r="J1156" s="1986"/>
    </row>
    <row r="1157" spans="1:17" ht="54">
      <c r="A1157" s="260" t="s">
        <v>77</v>
      </c>
      <c r="B1157" s="260" t="s">
        <v>67</v>
      </c>
      <c r="C1157" s="260" t="s">
        <v>119</v>
      </c>
      <c r="D1157" s="260" t="s">
        <v>518</v>
      </c>
      <c r="E1157" s="262" t="s">
        <v>166</v>
      </c>
      <c r="F1157" s="260" t="s">
        <v>517</v>
      </c>
      <c r="I1157" s="215" t="s">
        <v>186</v>
      </c>
      <c r="J1157" s="215" t="s">
        <v>546</v>
      </c>
      <c r="K1157" s="204"/>
    </row>
    <row r="1158" spans="1:17">
      <c r="A1158" s="195">
        <v>1</v>
      </c>
      <c r="B1158" s="195">
        <v>2</v>
      </c>
      <c r="C1158" s="195">
        <v>3</v>
      </c>
      <c r="D1158" s="195">
        <v>4</v>
      </c>
      <c r="E1158" s="14">
        <v>5</v>
      </c>
      <c r="F1158" s="195">
        <v>6</v>
      </c>
      <c r="G1158" s="160"/>
      <c r="H1158" s="160"/>
      <c r="I1158" s="214"/>
      <c r="J1158" s="214"/>
    </row>
    <row r="1159" spans="1:17" ht="45.6">
      <c r="A1159" s="260">
        <v>1</v>
      </c>
      <c r="B1159" s="31" t="s">
        <v>140</v>
      </c>
      <c r="C1159" s="260"/>
      <c r="D1159" s="258" t="e">
        <f>F1159/C1159</f>
        <v>#DIV/0!</v>
      </c>
      <c r="E1159" s="262" t="s">
        <v>43</v>
      </c>
      <c r="F1159" s="258"/>
      <c r="I1159" s="220"/>
      <c r="J1159" s="220"/>
    </row>
    <row r="1160" spans="1:17" s="160" customFormat="1" ht="45.6">
      <c r="A1160" s="260">
        <v>2</v>
      </c>
      <c r="B1160" s="31" t="s">
        <v>629</v>
      </c>
      <c r="C1160" s="260" t="s">
        <v>43</v>
      </c>
      <c r="D1160" s="258"/>
      <c r="E1160" s="262" t="e">
        <f>F1160/D1160</f>
        <v>#DIV/0!</v>
      </c>
      <c r="F1160" s="258"/>
      <c r="G1160" s="149"/>
      <c r="H1160" s="149"/>
      <c r="I1160" s="220"/>
      <c r="J1160" s="220"/>
      <c r="K1160" s="161"/>
      <c r="O1160" s="283"/>
      <c r="P1160" s="283"/>
      <c r="Q1160" s="283"/>
    </row>
    <row r="1161" spans="1:17">
      <c r="A1161" s="226"/>
      <c r="B1161" s="227" t="s">
        <v>73</v>
      </c>
      <c r="C1161" s="226" t="s">
        <v>43</v>
      </c>
      <c r="D1161" s="226" t="s">
        <v>43</v>
      </c>
      <c r="E1161" s="226" t="s">
        <v>43</v>
      </c>
      <c r="F1161" s="228">
        <f>F1159+F1160</f>
        <v>0</v>
      </c>
      <c r="I1161" s="213">
        <f>SUM(I1159:I1160)</f>
        <v>0</v>
      </c>
      <c r="J1161" s="213">
        <f>SUM(J1159:J1160)</f>
        <v>0</v>
      </c>
    </row>
    <row r="1162" spans="1:17">
      <c r="A1162" s="38"/>
      <c r="B1162" s="32"/>
      <c r="C1162" s="38"/>
      <c r="D1162" s="38"/>
      <c r="E1162" s="38"/>
      <c r="F1162" s="38"/>
    </row>
    <row r="1163" spans="1:17">
      <c r="A1163" s="2004" t="s">
        <v>519</v>
      </c>
      <c r="B1163" s="2004"/>
      <c r="C1163" s="2004"/>
      <c r="D1163" s="2004"/>
      <c r="E1163" s="2004"/>
      <c r="F1163" s="2004"/>
      <c r="G1163" s="2004"/>
      <c r="H1163" s="2004"/>
      <c r="I1163" s="2004"/>
      <c r="J1163" s="2004"/>
    </row>
    <row r="1164" spans="1:17">
      <c r="A1164" s="265"/>
      <c r="B1164" s="265"/>
      <c r="C1164" s="265"/>
      <c r="D1164" s="265"/>
      <c r="E1164" s="265"/>
      <c r="F1164" s="265"/>
      <c r="G1164" s="265"/>
      <c r="H1164" s="265"/>
      <c r="I1164" s="1986" t="s">
        <v>545</v>
      </c>
      <c r="J1164" s="1986"/>
    </row>
    <row r="1165" spans="1:17" s="38" customFormat="1" ht="54">
      <c r="A1165" s="260" t="s">
        <v>77</v>
      </c>
      <c r="B1165" s="260" t="s">
        <v>0</v>
      </c>
      <c r="C1165" s="260" t="s">
        <v>122</v>
      </c>
      <c r="D1165" s="260" t="s">
        <v>120</v>
      </c>
      <c r="E1165" s="260" t="s">
        <v>123</v>
      </c>
      <c r="F1165" s="260" t="s">
        <v>33</v>
      </c>
      <c r="I1165" s="215" t="s">
        <v>186</v>
      </c>
      <c r="J1165" s="215" t="s">
        <v>546</v>
      </c>
      <c r="K1165" s="163"/>
      <c r="O1165" s="41"/>
      <c r="P1165" s="41"/>
      <c r="Q1165" s="41"/>
    </row>
    <row r="1166" spans="1:17" s="38" customFormat="1">
      <c r="A1166" s="195">
        <v>1</v>
      </c>
      <c r="B1166" s="195">
        <v>2</v>
      </c>
      <c r="C1166" s="195">
        <v>4</v>
      </c>
      <c r="D1166" s="195">
        <v>5</v>
      </c>
      <c r="E1166" s="195">
        <v>6</v>
      </c>
      <c r="F1166" s="195">
        <v>7</v>
      </c>
      <c r="G1166" s="14"/>
      <c r="H1166" s="14"/>
      <c r="I1166" s="217"/>
      <c r="J1166" s="217"/>
      <c r="K1166" s="40"/>
      <c r="O1166" s="41"/>
      <c r="P1166" s="41"/>
      <c r="Q1166" s="41"/>
    </row>
    <row r="1167" spans="1:17" s="38" customFormat="1">
      <c r="A1167" s="260">
        <v>1</v>
      </c>
      <c r="B1167" s="31" t="s">
        <v>145</v>
      </c>
      <c r="C1167" s="258" t="e">
        <f>F1167/D1167</f>
        <v>#DIV/0!</v>
      </c>
      <c r="D1167" s="258"/>
      <c r="E1167" s="258"/>
      <c r="F1167" s="258"/>
      <c r="I1167" s="220"/>
      <c r="J1167" s="220"/>
      <c r="K1167" s="40"/>
      <c r="O1167" s="41"/>
      <c r="P1167" s="41"/>
      <c r="Q1167" s="41"/>
    </row>
    <row r="1168" spans="1:17" s="14" customFormat="1">
      <c r="A1168" s="260">
        <v>2</v>
      </c>
      <c r="B1168" s="31" t="s">
        <v>121</v>
      </c>
      <c r="C1168" s="258" t="e">
        <f t="shared" ref="C1168:C1171" si="27">F1168/D1168</f>
        <v>#DIV/0!</v>
      </c>
      <c r="D1168" s="258"/>
      <c r="E1168" s="258"/>
      <c r="F1168" s="258"/>
      <c r="G1168" s="38"/>
      <c r="H1168" s="38"/>
      <c r="I1168" s="220"/>
      <c r="J1168" s="220"/>
      <c r="K1168" s="186"/>
      <c r="O1168" s="286"/>
      <c r="P1168" s="286"/>
      <c r="Q1168" s="286"/>
    </row>
    <row r="1169" spans="1:17" s="38" customFormat="1">
      <c r="A1169" s="260">
        <v>3</v>
      </c>
      <c r="B1169" s="31" t="s">
        <v>146</v>
      </c>
      <c r="C1169" s="258" t="e">
        <f t="shared" si="27"/>
        <v>#DIV/0!</v>
      </c>
      <c r="D1169" s="258"/>
      <c r="E1169" s="258"/>
      <c r="F1169" s="258"/>
      <c r="I1169" s="220"/>
      <c r="J1169" s="220"/>
      <c r="K1169" s="40"/>
      <c r="O1169" s="41"/>
      <c r="P1169" s="41"/>
      <c r="Q1169" s="41"/>
    </row>
    <row r="1170" spans="1:17" s="38" customFormat="1">
      <c r="A1170" s="260">
        <v>4</v>
      </c>
      <c r="B1170" s="31" t="s">
        <v>147</v>
      </c>
      <c r="C1170" s="258" t="e">
        <f t="shared" si="27"/>
        <v>#DIV/0!</v>
      </c>
      <c r="D1170" s="258"/>
      <c r="E1170" s="258"/>
      <c r="F1170" s="258"/>
      <c r="I1170" s="220"/>
      <c r="J1170" s="220"/>
      <c r="K1170" s="40"/>
      <c r="O1170" s="41"/>
      <c r="P1170" s="41"/>
      <c r="Q1170" s="41"/>
    </row>
    <row r="1171" spans="1:17" s="38" customFormat="1">
      <c r="A1171" s="260">
        <v>5</v>
      </c>
      <c r="B1171" s="31" t="s">
        <v>623</v>
      </c>
      <c r="C1171" s="258" t="e">
        <f t="shared" si="27"/>
        <v>#DIV/0!</v>
      </c>
      <c r="D1171" s="258"/>
      <c r="E1171" s="258"/>
      <c r="F1171" s="258"/>
      <c r="I1171" s="220"/>
      <c r="J1171" s="220"/>
      <c r="K1171" s="40"/>
      <c r="O1171" s="41"/>
      <c r="P1171" s="41"/>
      <c r="Q1171" s="41"/>
    </row>
    <row r="1172" spans="1:17" s="38" customFormat="1">
      <c r="A1172" s="226"/>
      <c r="B1172" s="227" t="s">
        <v>73</v>
      </c>
      <c r="C1172" s="226" t="s">
        <v>74</v>
      </c>
      <c r="D1172" s="226" t="s">
        <v>74</v>
      </c>
      <c r="E1172" s="226" t="s">
        <v>74</v>
      </c>
      <c r="F1172" s="228">
        <f>SUM(F1167:F1171)</f>
        <v>0</v>
      </c>
      <c r="I1172" s="217">
        <f>SUM(I1167:I1171)</f>
        <v>0</v>
      </c>
      <c r="J1172" s="217">
        <f>SUM(J1167:J1171)</f>
        <v>0</v>
      </c>
      <c r="K1172" s="40"/>
      <c r="O1172" s="41"/>
      <c r="P1172" s="41"/>
      <c r="Q1172" s="41"/>
    </row>
    <row r="1173" spans="1:17" s="38" customFormat="1">
      <c r="B1173" s="32"/>
      <c r="G1173" s="149"/>
      <c r="H1173" s="149"/>
      <c r="I1173" s="149"/>
      <c r="J1173" s="149"/>
      <c r="K1173" s="40"/>
      <c r="O1173" s="41"/>
      <c r="P1173" s="41"/>
      <c r="Q1173" s="41"/>
    </row>
    <row r="1174" spans="1:17" s="38" customFormat="1">
      <c r="A1174" s="2017" t="s">
        <v>513</v>
      </c>
      <c r="B1174" s="2017"/>
      <c r="C1174" s="2017"/>
      <c r="D1174" s="2017"/>
      <c r="E1174" s="2017"/>
      <c r="F1174" s="2017"/>
      <c r="G1174" s="2017"/>
      <c r="H1174" s="2017"/>
      <c r="I1174" s="2017"/>
      <c r="J1174" s="2017"/>
      <c r="K1174" s="40"/>
      <c r="O1174" s="41"/>
      <c r="P1174" s="41"/>
      <c r="Q1174" s="41"/>
    </row>
    <row r="1175" spans="1:17">
      <c r="A1175" s="53"/>
      <c r="B1175" s="32"/>
      <c r="C1175" s="38"/>
      <c r="D1175" s="38"/>
      <c r="E1175" s="38"/>
      <c r="F1175" s="38"/>
      <c r="I1175" s="1986" t="s">
        <v>545</v>
      </c>
      <c r="J1175" s="1986"/>
    </row>
    <row r="1176" spans="1:17" ht="54">
      <c r="A1176" s="260" t="s">
        <v>77</v>
      </c>
      <c r="B1176" s="260" t="s">
        <v>67</v>
      </c>
      <c r="C1176" s="260" t="s">
        <v>124</v>
      </c>
      <c r="D1176" s="260" t="s">
        <v>125</v>
      </c>
      <c r="E1176" s="260" t="s">
        <v>520</v>
      </c>
      <c r="I1176" s="215" t="s">
        <v>186</v>
      </c>
      <c r="J1176" s="215" t="s">
        <v>546</v>
      </c>
      <c r="K1176" s="209"/>
    </row>
    <row r="1177" spans="1:17">
      <c r="A1177" s="195">
        <v>1</v>
      </c>
      <c r="B1177" s="195">
        <v>2</v>
      </c>
      <c r="C1177" s="195">
        <v>3</v>
      </c>
      <c r="D1177" s="195">
        <v>4</v>
      </c>
      <c r="E1177" s="195">
        <v>5</v>
      </c>
      <c r="F1177" s="160"/>
      <c r="G1177" s="160"/>
      <c r="H1177" s="160"/>
      <c r="I1177" s="217"/>
      <c r="J1177" s="217"/>
    </row>
    <row r="1178" spans="1:17">
      <c r="A1178" s="260">
        <v>1</v>
      </c>
      <c r="B1178" s="31"/>
      <c r="C1178" s="260"/>
      <c r="D1178" s="34"/>
      <c r="E1178" s="258"/>
      <c r="I1178" s="220"/>
      <c r="J1178" s="220"/>
    </row>
    <row r="1179" spans="1:17" s="160" customFormat="1">
      <c r="A1179" s="260">
        <v>2</v>
      </c>
      <c r="B1179" s="31"/>
      <c r="C1179" s="260"/>
      <c r="D1179" s="34"/>
      <c r="E1179" s="258"/>
      <c r="F1179" s="149"/>
      <c r="G1179" s="149"/>
      <c r="H1179" s="149"/>
      <c r="I1179" s="220"/>
      <c r="J1179" s="220"/>
      <c r="K1179" s="161"/>
      <c r="O1179" s="283"/>
      <c r="P1179" s="283"/>
      <c r="Q1179" s="283"/>
    </row>
    <row r="1180" spans="1:17">
      <c r="A1180" s="260">
        <v>3</v>
      </c>
      <c r="B1180" s="31"/>
      <c r="C1180" s="260"/>
      <c r="D1180" s="34"/>
      <c r="E1180" s="258"/>
      <c r="I1180" s="220"/>
      <c r="J1180" s="220"/>
      <c r="P1180" s="188"/>
      <c r="Q1180" s="290"/>
    </row>
    <row r="1181" spans="1:17">
      <c r="A1181" s="260">
        <v>4</v>
      </c>
      <c r="B1181" s="31"/>
      <c r="C1181" s="260"/>
      <c r="D1181" s="34"/>
      <c r="E1181" s="258"/>
      <c r="I1181" s="220"/>
      <c r="J1181" s="220"/>
      <c r="P1181" s="188"/>
      <c r="Q1181" s="290"/>
    </row>
    <row r="1182" spans="1:17">
      <c r="A1182" s="226"/>
      <c r="B1182" s="227" t="s">
        <v>73</v>
      </c>
      <c r="C1182" s="226" t="s">
        <v>74</v>
      </c>
      <c r="D1182" s="226" t="s">
        <v>74</v>
      </c>
      <c r="E1182" s="228">
        <f>SUM(E1178:E1181)</f>
        <v>0</v>
      </c>
      <c r="I1182" s="217">
        <f>SUM(I1178:I1181)</f>
        <v>0</v>
      </c>
      <c r="J1182" s="217">
        <f>SUM(J1178:J1181)</f>
        <v>0</v>
      </c>
      <c r="P1182" s="188"/>
      <c r="Q1182" s="290"/>
    </row>
    <row r="1183" spans="1:17">
      <c r="A1183" s="38"/>
      <c r="B1183" s="32"/>
      <c r="C1183" s="38"/>
      <c r="D1183" s="38"/>
      <c r="E1183" s="38"/>
      <c r="F1183" s="38"/>
      <c r="P1183" s="188"/>
      <c r="Q1183" s="290"/>
    </row>
    <row r="1184" spans="1:17">
      <c r="A1184" s="2016" t="s">
        <v>491</v>
      </c>
      <c r="B1184" s="2016"/>
      <c r="C1184" s="2016"/>
      <c r="D1184" s="2016"/>
      <c r="E1184" s="2016"/>
      <c r="F1184" s="2016"/>
      <c r="G1184" s="2016"/>
      <c r="H1184" s="2016"/>
      <c r="I1184" s="2016"/>
      <c r="J1184" s="2016"/>
      <c r="P1184" s="188"/>
    </row>
    <row r="1185" spans="1:17">
      <c r="A1185" s="51"/>
      <c r="B1185" s="32"/>
      <c r="C1185" s="38"/>
      <c r="D1185" s="38"/>
      <c r="E1185" s="38"/>
      <c r="F1185" s="38"/>
      <c r="P1185" s="188"/>
    </row>
    <row r="1186" spans="1:17">
      <c r="A1186" s="51"/>
      <c r="B1186" s="32"/>
      <c r="C1186" s="38"/>
      <c r="D1186" s="38"/>
      <c r="E1186" s="38"/>
      <c r="F1186" s="38"/>
      <c r="I1186" s="1986" t="s">
        <v>545</v>
      </c>
      <c r="J1186" s="1986"/>
      <c r="K1186" s="210"/>
    </row>
    <row r="1187" spans="1:17" ht="54">
      <c r="A1187" s="260" t="s">
        <v>77</v>
      </c>
      <c r="B1187" s="260" t="s">
        <v>67</v>
      </c>
      <c r="C1187" s="260" t="s">
        <v>127</v>
      </c>
      <c r="D1187" s="260" t="s">
        <v>490</v>
      </c>
      <c r="F1187" s="38"/>
      <c r="I1187" s="215" t="s">
        <v>186</v>
      </c>
      <c r="J1187" s="215" t="s">
        <v>546</v>
      </c>
      <c r="P1187" s="188"/>
    </row>
    <row r="1188" spans="1:17">
      <c r="A1188" s="195">
        <v>1</v>
      </c>
      <c r="B1188" s="195">
        <v>2</v>
      </c>
      <c r="C1188" s="195">
        <v>3</v>
      </c>
      <c r="D1188" s="195">
        <v>4</v>
      </c>
      <c r="E1188" s="160"/>
      <c r="F1188" s="14"/>
      <c r="G1188" s="160"/>
      <c r="H1188" s="160"/>
      <c r="I1188" s="217"/>
      <c r="J1188" s="217"/>
      <c r="P1188" s="188"/>
    </row>
    <row r="1189" spans="1:17">
      <c r="A1189" s="260"/>
      <c r="B1189" s="36"/>
      <c r="C1189" s="34"/>
      <c r="D1189" s="258"/>
      <c r="F1189" s="38"/>
      <c r="I1189" s="220"/>
      <c r="J1189" s="220"/>
      <c r="P1189" s="188"/>
    </row>
    <row r="1190" spans="1:17" s="160" customFormat="1">
      <c r="A1190" s="260"/>
      <c r="B1190" s="36"/>
      <c r="C1190" s="34"/>
      <c r="D1190" s="258"/>
      <c r="E1190" s="149"/>
      <c r="F1190" s="57"/>
      <c r="G1190" s="149"/>
      <c r="H1190" s="149"/>
      <c r="I1190" s="220"/>
      <c r="J1190" s="220"/>
      <c r="K1190" s="161"/>
      <c r="O1190" s="283"/>
      <c r="P1190" s="281"/>
      <c r="Q1190" s="283"/>
    </row>
    <row r="1191" spans="1:17">
      <c r="A1191" s="260"/>
      <c r="B1191" s="36"/>
      <c r="C1191" s="34"/>
      <c r="D1191" s="258"/>
      <c r="F1191" s="38"/>
      <c r="I1191" s="220"/>
      <c r="J1191" s="220"/>
      <c r="P1191" s="188"/>
      <c r="Q1191" s="290"/>
    </row>
    <row r="1192" spans="1:17">
      <c r="A1192" s="260"/>
      <c r="B1192" s="36"/>
      <c r="C1192" s="34"/>
      <c r="D1192" s="258"/>
      <c r="F1192" s="38"/>
      <c r="I1192" s="220"/>
      <c r="J1192" s="220"/>
      <c r="P1192" s="188"/>
      <c r="Q1192" s="290"/>
    </row>
    <row r="1193" spans="1:17">
      <c r="A1193" s="226"/>
      <c r="B1193" s="227" t="s">
        <v>73</v>
      </c>
      <c r="C1193" s="226" t="s">
        <v>74</v>
      </c>
      <c r="D1193" s="228">
        <f>SUM(D1189:D1192)</f>
        <v>0</v>
      </c>
      <c r="F1193" s="38"/>
      <c r="I1193" s="217">
        <f>SUM(I1189:I1192)</f>
        <v>0</v>
      </c>
      <c r="J1193" s="217">
        <f>SUM(J1189:J1192)</f>
        <v>0</v>
      </c>
      <c r="P1193" s="188"/>
      <c r="Q1193" s="290"/>
    </row>
    <row r="1194" spans="1:17">
      <c r="A1194" s="56"/>
      <c r="B1194" s="32"/>
      <c r="C1194" s="38"/>
      <c r="D1194" s="38"/>
      <c r="E1194" s="38"/>
      <c r="F1194" s="38"/>
      <c r="P1194" s="188"/>
      <c r="Q1194" s="290"/>
    </row>
    <row r="1195" spans="1:17">
      <c r="A1195" s="2018" t="s">
        <v>521</v>
      </c>
      <c r="B1195" s="2018"/>
      <c r="C1195" s="2018"/>
      <c r="D1195" s="2018"/>
      <c r="E1195" s="2018"/>
      <c r="F1195" s="2018"/>
      <c r="G1195" s="2018"/>
      <c r="H1195" s="2018"/>
      <c r="I1195" s="2018"/>
      <c r="J1195" s="2018"/>
      <c r="P1195" s="188"/>
    </row>
    <row r="1196" spans="1:17">
      <c r="A1196" s="51"/>
      <c r="B1196" s="32"/>
      <c r="C1196" s="38"/>
      <c r="D1196" s="38"/>
      <c r="E1196" s="38"/>
      <c r="F1196" s="38"/>
      <c r="P1196" s="188"/>
    </row>
    <row r="1197" spans="1:17">
      <c r="A1197" s="51"/>
      <c r="B1197" s="32"/>
      <c r="C1197" s="38"/>
      <c r="D1197" s="38"/>
      <c r="E1197" s="38"/>
      <c r="F1197" s="38"/>
      <c r="I1197" s="1986" t="s">
        <v>545</v>
      </c>
      <c r="J1197" s="1986"/>
      <c r="K1197" s="211"/>
      <c r="P1197" s="188"/>
    </row>
    <row r="1198" spans="1:17" ht="54">
      <c r="A1198" s="260" t="s">
        <v>77</v>
      </c>
      <c r="B1198" s="260" t="s">
        <v>67</v>
      </c>
      <c r="C1198" s="260" t="s">
        <v>127</v>
      </c>
      <c r="D1198" s="260" t="s">
        <v>490</v>
      </c>
      <c r="F1198" s="38"/>
      <c r="I1198" s="215" t="s">
        <v>186</v>
      </c>
      <c r="J1198" s="215" t="s">
        <v>546</v>
      </c>
      <c r="P1198" s="188"/>
    </row>
    <row r="1199" spans="1:17">
      <c r="A1199" s="195">
        <v>1</v>
      </c>
      <c r="B1199" s="195">
        <v>2</v>
      </c>
      <c r="C1199" s="195">
        <v>3</v>
      </c>
      <c r="D1199" s="195">
        <v>4</v>
      </c>
      <c r="E1199" s="160"/>
      <c r="F1199" s="14"/>
      <c r="G1199" s="160"/>
      <c r="H1199" s="160"/>
      <c r="I1199" s="217"/>
      <c r="J1199" s="217"/>
      <c r="P1199" s="188"/>
    </row>
    <row r="1200" spans="1:17">
      <c r="A1200" s="260">
        <v>1</v>
      </c>
      <c r="B1200" s="36"/>
      <c r="C1200" s="34"/>
      <c r="D1200" s="258"/>
      <c r="F1200" s="38"/>
      <c r="G1200" s="157"/>
      <c r="I1200" s="220"/>
      <c r="J1200" s="220"/>
      <c r="P1200" s="188"/>
    </row>
    <row r="1201" spans="1:17" s="160" customFormat="1">
      <c r="A1201" s="260">
        <v>2</v>
      </c>
      <c r="B1201" s="36"/>
      <c r="C1201" s="34"/>
      <c r="D1201" s="258"/>
      <c r="E1201" s="149"/>
      <c r="F1201" s="38"/>
      <c r="G1201" s="149"/>
      <c r="H1201" s="149"/>
      <c r="I1201" s="220"/>
      <c r="J1201" s="220"/>
      <c r="K1201" s="161"/>
      <c r="O1201" s="283"/>
      <c r="P1201" s="281"/>
      <c r="Q1201" s="283"/>
    </row>
    <row r="1202" spans="1:17">
      <c r="A1202" s="260"/>
      <c r="B1202" s="36"/>
      <c r="C1202" s="34"/>
      <c r="D1202" s="258"/>
      <c r="F1202" s="38"/>
      <c r="I1202" s="220"/>
      <c r="J1202" s="220"/>
      <c r="P1202" s="188"/>
      <c r="Q1202" s="290"/>
    </row>
    <row r="1203" spans="1:17">
      <c r="A1203" s="260"/>
      <c r="B1203" s="36"/>
      <c r="C1203" s="34"/>
      <c r="D1203" s="258"/>
      <c r="F1203" s="38"/>
      <c r="I1203" s="220"/>
      <c r="J1203" s="220"/>
      <c r="P1203" s="188"/>
      <c r="Q1203" s="290"/>
    </row>
    <row r="1204" spans="1:17">
      <c r="A1204" s="226"/>
      <c r="B1204" s="227" t="s">
        <v>73</v>
      </c>
      <c r="C1204" s="226" t="s">
        <v>74</v>
      </c>
      <c r="D1204" s="228">
        <f>SUM(D1200:D1203)</f>
        <v>0</v>
      </c>
      <c r="F1204" s="38"/>
      <c r="I1204" s="217">
        <f>SUM(I1200:I1203)</f>
        <v>0</v>
      </c>
      <c r="J1204" s="217">
        <f>SUM(J1200:J1203)</f>
        <v>0</v>
      </c>
      <c r="P1204" s="188"/>
      <c r="Q1204" s="290"/>
    </row>
    <row r="1205" spans="1:17">
      <c r="A1205" s="56"/>
      <c r="B1205" s="32"/>
      <c r="C1205" s="38"/>
      <c r="D1205" s="38"/>
      <c r="E1205" s="38"/>
      <c r="F1205" s="38"/>
      <c r="P1205" s="188"/>
      <c r="Q1205" s="290"/>
    </row>
    <row r="1206" spans="1:17">
      <c r="A1206" s="2004" t="s">
        <v>523</v>
      </c>
      <c r="B1206" s="2004"/>
      <c r="C1206" s="2004"/>
      <c r="D1206" s="2004"/>
      <c r="E1206" s="2004"/>
      <c r="F1206" s="2004"/>
      <c r="G1206" s="2004"/>
      <c r="H1206" s="2004"/>
      <c r="I1206" s="2004"/>
      <c r="J1206" s="2004"/>
      <c r="P1206" s="188"/>
    </row>
    <row r="1207" spans="1:17">
      <c r="A1207" s="2012"/>
      <c r="B1207" s="2012"/>
      <c r="C1207" s="2012"/>
      <c r="D1207" s="2012"/>
      <c r="E1207" s="2012"/>
      <c r="F1207" s="38"/>
      <c r="I1207" s="1986" t="s">
        <v>545</v>
      </c>
      <c r="J1207" s="1986"/>
      <c r="P1207" s="188"/>
    </row>
    <row r="1208" spans="1:17" ht="54">
      <c r="A1208" s="260" t="s">
        <v>68</v>
      </c>
      <c r="B1208" s="260" t="s">
        <v>67</v>
      </c>
      <c r="C1208" s="260" t="s">
        <v>80</v>
      </c>
      <c r="D1208" s="260" t="s">
        <v>128</v>
      </c>
      <c r="E1208" s="260" t="s">
        <v>33</v>
      </c>
      <c r="I1208" s="215" t="s">
        <v>186</v>
      </c>
      <c r="J1208" s="215" t="s">
        <v>546</v>
      </c>
      <c r="P1208" s="188"/>
    </row>
    <row r="1209" spans="1:17">
      <c r="A1209" s="195">
        <v>1</v>
      </c>
      <c r="B1209" s="195">
        <v>2</v>
      </c>
      <c r="C1209" s="195">
        <v>3</v>
      </c>
      <c r="D1209" s="195">
        <v>4</v>
      </c>
      <c r="E1209" s="195">
        <v>5</v>
      </c>
      <c r="F1209" s="160"/>
      <c r="G1209" s="160"/>
      <c r="H1209" s="160"/>
      <c r="I1209" s="217"/>
      <c r="J1209" s="217"/>
      <c r="P1209" s="188"/>
    </row>
    <row r="1210" spans="1:17">
      <c r="A1210" s="260"/>
      <c r="B1210" s="31"/>
      <c r="C1210" s="260"/>
      <c r="D1210" s="258"/>
      <c r="E1210" s="258"/>
      <c r="I1210" s="220"/>
      <c r="J1210" s="220"/>
      <c r="P1210" s="188"/>
    </row>
    <row r="1211" spans="1:17" s="160" customFormat="1">
      <c r="A1211" s="260"/>
      <c r="B1211" s="31"/>
      <c r="C1211" s="260"/>
      <c r="D1211" s="258"/>
      <c r="E1211" s="258"/>
      <c r="F1211" s="149"/>
      <c r="G1211" s="149"/>
      <c r="H1211" s="149"/>
      <c r="I1211" s="220"/>
      <c r="J1211" s="220"/>
      <c r="K1211" s="161"/>
      <c r="O1211" s="283"/>
      <c r="P1211" s="281"/>
      <c r="Q1211" s="283"/>
    </row>
    <row r="1212" spans="1:17">
      <c r="A1212" s="260"/>
      <c r="B1212" s="31"/>
      <c r="C1212" s="260"/>
      <c r="D1212" s="258"/>
      <c r="E1212" s="258"/>
      <c r="I1212" s="220"/>
      <c r="J1212" s="220"/>
      <c r="P1212" s="188"/>
      <c r="Q1212" s="290"/>
    </row>
    <row r="1213" spans="1:17">
      <c r="A1213" s="260"/>
      <c r="B1213" s="31"/>
      <c r="C1213" s="260"/>
      <c r="D1213" s="258"/>
      <c r="E1213" s="258"/>
      <c r="I1213" s="220"/>
      <c r="J1213" s="220"/>
      <c r="P1213" s="188"/>
      <c r="Q1213" s="290"/>
    </row>
    <row r="1214" spans="1:17">
      <c r="A1214" s="226"/>
      <c r="B1214" s="227" t="s">
        <v>73</v>
      </c>
      <c r="C1214" s="226"/>
      <c r="D1214" s="226" t="s">
        <v>74</v>
      </c>
      <c r="E1214" s="228">
        <f>E1213+E1210+E1211+E1212</f>
        <v>0</v>
      </c>
      <c r="I1214" s="217">
        <f>SUM(I1210:I1213)</f>
        <v>0</v>
      </c>
      <c r="J1214" s="217">
        <f>SUM(J1210:J1213)</f>
        <v>0</v>
      </c>
      <c r="P1214" s="188"/>
      <c r="Q1214" s="290"/>
    </row>
    <row r="1215" spans="1:17">
      <c r="A1215" s="38"/>
      <c r="B1215" s="32"/>
      <c r="C1215" s="38"/>
      <c r="D1215" s="38"/>
      <c r="E1215" s="38"/>
      <c r="F1215" s="38"/>
      <c r="P1215" s="188"/>
      <c r="Q1215" s="290"/>
    </row>
    <row r="1216" spans="1:17">
      <c r="A1216" s="2004" t="s">
        <v>524</v>
      </c>
      <c r="B1216" s="2004"/>
      <c r="C1216" s="2004"/>
      <c r="D1216" s="2004"/>
      <c r="E1216" s="2004"/>
      <c r="F1216" s="2004"/>
      <c r="G1216" s="2004"/>
      <c r="H1216" s="2004"/>
      <c r="I1216" s="2004"/>
      <c r="J1216" s="2004"/>
      <c r="P1216" s="188"/>
    </row>
    <row r="1217" spans="1:17">
      <c r="A1217" s="2012"/>
      <c r="B1217" s="2012"/>
      <c r="C1217" s="2012"/>
      <c r="D1217" s="2012"/>
      <c r="E1217" s="2012"/>
      <c r="F1217" s="2012"/>
      <c r="I1217" s="1986" t="s">
        <v>545</v>
      </c>
      <c r="J1217" s="1986"/>
      <c r="P1217" s="188"/>
    </row>
    <row r="1218" spans="1:17" ht="54">
      <c r="A1218" s="260" t="s">
        <v>77</v>
      </c>
      <c r="B1218" s="260" t="s">
        <v>67</v>
      </c>
      <c r="C1218" s="260" t="s">
        <v>131</v>
      </c>
      <c r="D1218" s="260" t="s">
        <v>80</v>
      </c>
      <c r="E1218" s="260" t="s">
        <v>132</v>
      </c>
      <c r="F1218" s="260" t="s">
        <v>33</v>
      </c>
      <c r="I1218" s="215" t="s">
        <v>186</v>
      </c>
      <c r="J1218" s="215" t="s">
        <v>546</v>
      </c>
      <c r="K1218" s="163"/>
      <c r="L1218" s="163"/>
      <c r="P1218" s="188"/>
    </row>
    <row r="1219" spans="1:17">
      <c r="A1219" s="195">
        <v>1</v>
      </c>
      <c r="B1219" s="195">
        <v>2</v>
      </c>
      <c r="C1219" s="195">
        <v>3</v>
      </c>
      <c r="D1219" s="195">
        <v>4</v>
      </c>
      <c r="E1219" s="195">
        <v>5</v>
      </c>
      <c r="F1219" s="195">
        <v>6</v>
      </c>
      <c r="G1219" s="160"/>
      <c r="H1219" s="160"/>
      <c r="I1219" s="217"/>
      <c r="J1219" s="217"/>
      <c r="P1219" s="188"/>
    </row>
    <row r="1220" spans="1:17">
      <c r="A1220" s="260">
        <v>1</v>
      </c>
      <c r="B1220" s="31"/>
      <c r="C1220" s="260"/>
      <c r="D1220" s="260"/>
      <c r="E1220" s="258"/>
      <c r="F1220" s="258"/>
      <c r="I1220" s="220"/>
      <c r="J1220" s="220"/>
      <c r="P1220" s="188"/>
    </row>
    <row r="1221" spans="1:17" s="160" customFormat="1">
      <c r="A1221" s="260">
        <v>2</v>
      </c>
      <c r="B1221" s="31"/>
      <c r="C1221" s="260"/>
      <c r="D1221" s="260"/>
      <c r="E1221" s="258"/>
      <c r="F1221" s="258"/>
      <c r="G1221" s="149"/>
      <c r="H1221" s="149"/>
      <c r="I1221" s="220"/>
      <c r="J1221" s="220"/>
      <c r="K1221" s="161"/>
      <c r="O1221" s="283"/>
      <c r="P1221" s="281"/>
      <c r="Q1221" s="283"/>
    </row>
    <row r="1222" spans="1:17">
      <c r="A1222" s="260">
        <v>3</v>
      </c>
      <c r="B1222" s="31"/>
      <c r="C1222" s="260"/>
      <c r="D1222" s="260"/>
      <c r="E1222" s="258"/>
      <c r="F1222" s="258"/>
      <c r="I1222" s="220"/>
      <c r="J1222" s="220"/>
      <c r="K1222" s="158"/>
      <c r="P1222" s="188"/>
      <c r="Q1222" s="290"/>
    </row>
    <row r="1223" spans="1:17">
      <c r="A1223" s="260">
        <v>4</v>
      </c>
      <c r="B1223" s="31"/>
      <c r="C1223" s="260"/>
      <c r="D1223" s="260"/>
      <c r="E1223" s="258"/>
      <c r="F1223" s="258"/>
      <c r="I1223" s="220"/>
      <c r="J1223" s="220"/>
      <c r="P1223" s="188"/>
      <c r="Q1223" s="290"/>
    </row>
    <row r="1224" spans="1:17">
      <c r="A1224" s="226"/>
      <c r="B1224" s="227" t="s">
        <v>73</v>
      </c>
      <c r="C1224" s="226" t="s">
        <v>74</v>
      </c>
      <c r="D1224" s="226" t="s">
        <v>74</v>
      </c>
      <c r="E1224" s="226" t="s">
        <v>74</v>
      </c>
      <c r="F1224" s="228">
        <f>F1223+F1221+F1222+F1220</f>
        <v>0</v>
      </c>
      <c r="I1224" s="217">
        <f>SUM(I1220:I1223)</f>
        <v>0</v>
      </c>
      <c r="J1224" s="217">
        <f>SUM(J1220:J1223)</f>
        <v>0</v>
      </c>
      <c r="P1224" s="188"/>
      <c r="Q1224" s="290"/>
    </row>
    <row r="1225" spans="1:17">
      <c r="A1225" s="38"/>
      <c r="B1225" s="32"/>
      <c r="C1225" s="38"/>
      <c r="D1225" s="38"/>
      <c r="E1225" s="38"/>
      <c r="F1225" s="57"/>
      <c r="P1225" s="188"/>
      <c r="Q1225" s="290"/>
    </row>
    <row r="1226" spans="1:17">
      <c r="A1226" s="2004" t="s">
        <v>525</v>
      </c>
      <c r="B1226" s="2004"/>
      <c r="C1226" s="2004"/>
      <c r="D1226" s="2004"/>
      <c r="E1226" s="2004"/>
      <c r="F1226" s="2004"/>
      <c r="G1226" s="2004"/>
      <c r="H1226" s="2004"/>
      <c r="I1226" s="2004"/>
      <c r="J1226" s="2004"/>
      <c r="P1226" s="188"/>
    </row>
    <row r="1227" spans="1:17">
      <c r="A1227" s="2012"/>
      <c r="B1227" s="2012"/>
      <c r="C1227" s="2012"/>
      <c r="D1227" s="2012"/>
      <c r="E1227" s="2012"/>
      <c r="F1227" s="2012"/>
      <c r="I1227" s="1986" t="s">
        <v>545</v>
      </c>
      <c r="J1227" s="1986"/>
      <c r="P1227" s="188"/>
    </row>
    <row r="1228" spans="1:17" ht="54">
      <c r="A1228" s="260" t="s">
        <v>77</v>
      </c>
      <c r="B1228" s="260" t="s">
        <v>67</v>
      </c>
      <c r="C1228" s="260" t="s">
        <v>131</v>
      </c>
      <c r="D1228" s="260" t="s">
        <v>80</v>
      </c>
      <c r="E1228" s="260" t="s">
        <v>132</v>
      </c>
      <c r="F1228" s="260" t="s">
        <v>33</v>
      </c>
      <c r="I1228" s="215" t="s">
        <v>186</v>
      </c>
      <c r="J1228" s="215" t="s">
        <v>546</v>
      </c>
      <c r="K1228" s="163"/>
      <c r="L1228" s="163"/>
      <c r="P1228" s="188"/>
    </row>
    <row r="1229" spans="1:17">
      <c r="A1229" s="195">
        <v>1</v>
      </c>
      <c r="B1229" s="195">
        <v>2</v>
      </c>
      <c r="C1229" s="195">
        <v>3</v>
      </c>
      <c r="D1229" s="195">
        <v>4</v>
      </c>
      <c r="E1229" s="195">
        <v>5</v>
      </c>
      <c r="F1229" s="195">
        <v>6</v>
      </c>
      <c r="G1229" s="160"/>
      <c r="H1229" s="160"/>
      <c r="I1229" s="217"/>
      <c r="J1229" s="217"/>
      <c r="P1229" s="188"/>
    </row>
    <row r="1230" spans="1:17">
      <c r="A1230" s="260">
        <v>1</v>
      </c>
      <c r="B1230" s="31"/>
      <c r="C1230" s="539" t="s">
        <v>877</v>
      </c>
      <c r="D1230" s="539"/>
      <c r="E1230" s="538" t="e">
        <f>F1230/D1230</f>
        <v>#DIV/0!</v>
      </c>
      <c r="F1230" s="538"/>
      <c r="I1230" s="220"/>
      <c r="J1230" s="220"/>
      <c r="P1230" s="188"/>
    </row>
    <row r="1231" spans="1:17" s="160" customFormat="1">
      <c r="A1231" s="260">
        <v>2</v>
      </c>
      <c r="B1231" s="31"/>
      <c r="C1231" s="35"/>
      <c r="D1231" s="35"/>
      <c r="E1231" s="258" t="e">
        <f t="shared" ref="E1231:E1233" si="28">F1231/D1231</f>
        <v>#DIV/0!</v>
      </c>
      <c r="F1231" s="258"/>
      <c r="G1231" s="149"/>
      <c r="H1231" s="149"/>
      <c r="I1231" s="220"/>
      <c r="J1231" s="220"/>
      <c r="K1231" s="161"/>
      <c r="O1231" s="283"/>
      <c r="P1231" s="281"/>
      <c r="Q1231" s="283"/>
    </row>
    <row r="1232" spans="1:17">
      <c r="A1232" s="260"/>
      <c r="B1232" s="31"/>
      <c r="C1232" s="35"/>
      <c r="D1232" s="35"/>
      <c r="E1232" s="258" t="e">
        <f t="shared" si="28"/>
        <v>#DIV/0!</v>
      </c>
      <c r="F1232" s="258"/>
      <c r="I1232" s="220"/>
      <c r="J1232" s="220"/>
      <c r="P1232" s="188"/>
    </row>
    <row r="1233" spans="1:17">
      <c r="A1233" s="260">
        <v>3</v>
      </c>
      <c r="B1233" s="31"/>
      <c r="C1233" s="260"/>
      <c r="D1233" s="260"/>
      <c r="E1233" s="258" t="e">
        <f t="shared" si="28"/>
        <v>#DIV/0!</v>
      </c>
      <c r="F1233" s="258"/>
      <c r="I1233" s="220"/>
      <c r="J1233" s="220"/>
      <c r="P1233" s="188"/>
    </row>
    <row r="1234" spans="1:17">
      <c r="A1234" s="226"/>
      <c r="B1234" s="227" t="s">
        <v>73</v>
      </c>
      <c r="C1234" s="226" t="s">
        <v>74</v>
      </c>
      <c r="D1234" s="226" t="s">
        <v>74</v>
      </c>
      <c r="E1234" s="226" t="s">
        <v>74</v>
      </c>
      <c r="F1234" s="228">
        <f>F1233+F1231+F1230+F1232</f>
        <v>0</v>
      </c>
      <c r="I1234" s="217">
        <f>SUM(I1230:I1233)</f>
        <v>0</v>
      </c>
      <c r="J1234" s="217">
        <f>SUM(J1230:J1233)</f>
        <v>0</v>
      </c>
      <c r="P1234" s="188"/>
    </row>
    <row r="1235" spans="1:17">
      <c r="A1235" s="38"/>
      <c r="B1235" s="32"/>
      <c r="C1235" s="38"/>
      <c r="D1235" s="38"/>
      <c r="E1235" s="38"/>
      <c r="F1235" s="57"/>
      <c r="P1235" s="188"/>
    </row>
    <row r="1236" spans="1:17">
      <c r="A1236" s="2004" t="s">
        <v>526</v>
      </c>
      <c r="B1236" s="2004"/>
      <c r="C1236" s="2004"/>
      <c r="D1236" s="2004"/>
      <c r="E1236" s="2004"/>
      <c r="F1236" s="2004"/>
      <c r="G1236" s="2004"/>
      <c r="H1236" s="2004"/>
      <c r="I1236" s="2004"/>
      <c r="J1236" s="2004"/>
      <c r="P1236" s="188"/>
    </row>
    <row r="1237" spans="1:17">
      <c r="A1237" s="2012"/>
      <c r="B1237" s="2012"/>
      <c r="C1237" s="2012"/>
      <c r="D1237" s="2012"/>
      <c r="E1237" s="2012"/>
      <c r="F1237" s="2012"/>
      <c r="I1237" s="1986" t="s">
        <v>545</v>
      </c>
      <c r="J1237" s="1986"/>
      <c r="P1237" s="188"/>
    </row>
    <row r="1238" spans="1:17" ht="54">
      <c r="A1238" s="260" t="s">
        <v>77</v>
      </c>
      <c r="B1238" s="260" t="s">
        <v>67</v>
      </c>
      <c r="C1238" s="260" t="s">
        <v>131</v>
      </c>
      <c r="D1238" s="260" t="s">
        <v>80</v>
      </c>
      <c r="E1238" s="260" t="s">
        <v>132</v>
      </c>
      <c r="F1238" s="260" t="s">
        <v>33</v>
      </c>
      <c r="I1238" s="215" t="s">
        <v>186</v>
      </c>
      <c r="J1238" s="215" t="s">
        <v>546</v>
      </c>
      <c r="K1238" s="163"/>
      <c r="L1238" s="163"/>
      <c r="P1238" s="188"/>
    </row>
    <row r="1239" spans="1:17">
      <c r="A1239" s="195">
        <v>1</v>
      </c>
      <c r="B1239" s="195">
        <v>2</v>
      </c>
      <c r="C1239" s="195">
        <v>3</v>
      </c>
      <c r="D1239" s="195">
        <v>4</v>
      </c>
      <c r="E1239" s="195">
        <v>5</v>
      </c>
      <c r="F1239" s="195">
        <v>6</v>
      </c>
      <c r="G1239" s="160"/>
      <c r="H1239" s="160"/>
      <c r="I1239" s="217"/>
      <c r="J1239" s="217"/>
      <c r="P1239" s="188"/>
    </row>
    <row r="1240" spans="1:17">
      <c r="A1240" s="260">
        <v>1</v>
      </c>
      <c r="B1240" s="31"/>
      <c r="C1240" s="260"/>
      <c r="D1240" s="260"/>
      <c r="E1240" s="258" t="e">
        <f>F1240/D1240</f>
        <v>#DIV/0!</v>
      </c>
      <c r="F1240" s="258"/>
      <c r="I1240" s="220"/>
      <c r="J1240" s="220"/>
      <c r="P1240" s="188"/>
    </row>
    <row r="1241" spans="1:17" s="160" customFormat="1">
      <c r="A1241" s="260">
        <v>2</v>
      </c>
      <c r="B1241" s="31"/>
      <c r="C1241" s="35"/>
      <c r="D1241" s="35"/>
      <c r="E1241" s="258" t="e">
        <f t="shared" ref="E1241:E1243" si="29">F1241/D1241</f>
        <v>#DIV/0!</v>
      </c>
      <c r="F1241" s="258"/>
      <c r="G1241" s="149"/>
      <c r="H1241" s="149"/>
      <c r="I1241" s="220"/>
      <c r="J1241" s="220"/>
      <c r="K1241" s="161"/>
      <c r="O1241" s="283"/>
      <c r="P1241" s="281"/>
      <c r="Q1241" s="283"/>
    </row>
    <row r="1242" spans="1:17">
      <c r="A1242" s="260"/>
      <c r="B1242" s="31"/>
      <c r="C1242" s="35"/>
      <c r="D1242" s="35"/>
      <c r="E1242" s="258" t="e">
        <f t="shared" si="29"/>
        <v>#DIV/0!</v>
      </c>
      <c r="F1242" s="258"/>
      <c r="I1242" s="220"/>
      <c r="J1242" s="220"/>
      <c r="P1242" s="188"/>
    </row>
    <row r="1243" spans="1:17">
      <c r="A1243" s="260">
        <v>3</v>
      </c>
      <c r="B1243" s="31"/>
      <c r="C1243" s="260"/>
      <c r="D1243" s="260"/>
      <c r="E1243" s="258" t="e">
        <f t="shared" si="29"/>
        <v>#DIV/0!</v>
      </c>
      <c r="F1243" s="258"/>
      <c r="I1243" s="220"/>
      <c r="J1243" s="220"/>
      <c r="P1243" s="188"/>
    </row>
    <row r="1244" spans="1:17">
      <c r="A1244" s="226"/>
      <c r="B1244" s="227" t="s">
        <v>73</v>
      </c>
      <c r="C1244" s="226" t="s">
        <v>74</v>
      </c>
      <c r="D1244" s="226" t="s">
        <v>74</v>
      </c>
      <c r="E1244" s="226" t="s">
        <v>74</v>
      </c>
      <c r="F1244" s="228">
        <f>F1243+F1241+F1240+F1242</f>
        <v>0</v>
      </c>
      <c r="I1244" s="217">
        <f>SUM(I1240:I1243)</f>
        <v>0</v>
      </c>
      <c r="J1244" s="217">
        <f>SUM(J1240:J1243)</f>
        <v>0</v>
      </c>
      <c r="P1244" s="188"/>
    </row>
    <row r="1245" spans="1:17">
      <c r="A1245" s="38"/>
      <c r="B1245" s="32"/>
      <c r="C1245" s="38"/>
      <c r="D1245" s="38"/>
      <c r="E1245" s="38"/>
      <c r="F1245" s="57"/>
      <c r="P1245" s="188"/>
    </row>
    <row r="1246" spans="1:17">
      <c r="A1246" s="2004" t="s">
        <v>527</v>
      </c>
      <c r="B1246" s="2004"/>
      <c r="C1246" s="2004"/>
      <c r="D1246" s="2004"/>
      <c r="E1246" s="2004"/>
      <c r="F1246" s="2004"/>
      <c r="G1246" s="2004"/>
      <c r="H1246" s="2004"/>
      <c r="I1246" s="2004"/>
      <c r="J1246" s="2004"/>
      <c r="P1246" s="188"/>
    </row>
    <row r="1247" spans="1:17">
      <c r="A1247" s="2012"/>
      <c r="B1247" s="2012"/>
      <c r="C1247" s="2012"/>
      <c r="D1247" s="2012"/>
      <c r="E1247" s="2012"/>
      <c r="F1247" s="2012"/>
      <c r="I1247" s="1986" t="s">
        <v>545</v>
      </c>
      <c r="J1247" s="1986"/>
      <c r="P1247" s="188"/>
    </row>
    <row r="1248" spans="1:17" ht="54">
      <c r="A1248" s="260" t="s">
        <v>77</v>
      </c>
      <c r="B1248" s="260" t="s">
        <v>67</v>
      </c>
      <c r="C1248" s="260" t="s">
        <v>131</v>
      </c>
      <c r="D1248" s="260" t="s">
        <v>80</v>
      </c>
      <c r="E1248" s="260" t="s">
        <v>132</v>
      </c>
      <c r="F1248" s="260" t="s">
        <v>33</v>
      </c>
      <c r="I1248" s="215" t="s">
        <v>186</v>
      </c>
      <c r="J1248" s="215" t="s">
        <v>546</v>
      </c>
      <c r="K1248" s="163"/>
      <c r="L1248" s="163"/>
      <c r="P1248" s="188"/>
    </row>
    <row r="1249" spans="1:17">
      <c r="A1249" s="194">
        <v>1</v>
      </c>
      <c r="B1249" s="194">
        <v>2</v>
      </c>
      <c r="C1249" s="194">
        <v>3</v>
      </c>
      <c r="D1249" s="194">
        <v>4</v>
      </c>
      <c r="E1249" s="195">
        <v>5</v>
      </c>
      <c r="F1249" s="195">
        <v>6</v>
      </c>
      <c r="G1249" s="25"/>
      <c r="H1249" s="25"/>
      <c r="I1249" s="217"/>
      <c r="J1249" s="217"/>
      <c r="P1249" s="188"/>
    </row>
    <row r="1250" spans="1:17">
      <c r="A1250" s="260">
        <v>1</v>
      </c>
      <c r="B1250" s="31"/>
      <c r="C1250" s="260"/>
      <c r="D1250" s="260"/>
      <c r="E1250" s="258" t="e">
        <f>F1250/D1250</f>
        <v>#DIV/0!</v>
      </c>
      <c r="F1250" s="258"/>
      <c r="I1250" s="220"/>
      <c r="J1250" s="220"/>
      <c r="P1250" s="188"/>
    </row>
    <row r="1251" spans="1:17" s="25" customFormat="1">
      <c r="A1251" s="260">
        <v>2</v>
      </c>
      <c r="B1251" s="31"/>
      <c r="C1251" s="35"/>
      <c r="D1251" s="35"/>
      <c r="E1251" s="258" t="e">
        <f t="shared" ref="E1251:E1253" si="30">F1251/D1251</f>
        <v>#DIV/0!</v>
      </c>
      <c r="F1251" s="258"/>
      <c r="G1251" s="149"/>
      <c r="H1251" s="149"/>
      <c r="I1251" s="220"/>
      <c r="J1251" s="220"/>
      <c r="K1251" s="162"/>
      <c r="O1251" s="287"/>
      <c r="P1251" s="282"/>
      <c r="Q1251" s="287"/>
    </row>
    <row r="1252" spans="1:17">
      <c r="A1252" s="260"/>
      <c r="B1252" s="31"/>
      <c r="C1252" s="35"/>
      <c r="D1252" s="35"/>
      <c r="E1252" s="258" t="e">
        <f t="shared" si="30"/>
        <v>#DIV/0!</v>
      </c>
      <c r="F1252" s="258"/>
      <c r="I1252" s="220"/>
      <c r="J1252" s="220"/>
      <c r="P1252" s="188"/>
    </row>
    <row r="1253" spans="1:17">
      <c r="A1253" s="260">
        <v>3</v>
      </c>
      <c r="B1253" s="31"/>
      <c r="C1253" s="260"/>
      <c r="D1253" s="260"/>
      <c r="E1253" s="258" t="e">
        <f t="shared" si="30"/>
        <v>#DIV/0!</v>
      </c>
      <c r="F1253" s="258"/>
      <c r="I1253" s="220"/>
      <c r="J1253" s="220"/>
      <c r="P1253" s="188"/>
    </row>
    <row r="1254" spans="1:17">
      <c r="A1254" s="226"/>
      <c r="B1254" s="227" t="s">
        <v>73</v>
      </c>
      <c r="C1254" s="226" t="s">
        <v>74</v>
      </c>
      <c r="D1254" s="226" t="s">
        <v>74</v>
      </c>
      <c r="E1254" s="226" t="s">
        <v>74</v>
      </c>
      <c r="F1254" s="228">
        <f>F1253+F1251+F1250+F1252</f>
        <v>0</v>
      </c>
      <c r="I1254" s="217">
        <f>SUM(I1250:I1253)</f>
        <v>0</v>
      </c>
      <c r="J1254" s="217">
        <f>SUM(J1250:J1253)</f>
        <v>0</v>
      </c>
      <c r="P1254" s="188"/>
    </row>
    <row r="1255" spans="1:17">
      <c r="A1255" s="38"/>
      <c r="B1255" s="32"/>
      <c r="C1255" s="38"/>
      <c r="D1255" s="38"/>
      <c r="E1255" s="38"/>
      <c r="F1255" s="57"/>
      <c r="P1255" s="188"/>
    </row>
    <row r="1256" spans="1:17">
      <c r="A1256" s="2004" t="s">
        <v>528</v>
      </c>
      <c r="B1256" s="2004"/>
      <c r="C1256" s="2004"/>
      <c r="D1256" s="2004"/>
      <c r="E1256" s="2004"/>
      <c r="F1256" s="2004"/>
      <c r="G1256" s="2004"/>
      <c r="H1256" s="2004"/>
      <c r="I1256" s="2004"/>
      <c r="J1256" s="2004"/>
      <c r="P1256" s="188"/>
    </row>
    <row r="1257" spans="1:17">
      <c r="A1257" s="2012"/>
      <c r="B1257" s="2012"/>
      <c r="C1257" s="2012"/>
      <c r="D1257" s="2012"/>
      <c r="E1257" s="2012"/>
      <c r="F1257" s="2012"/>
      <c r="I1257" s="1986" t="s">
        <v>545</v>
      </c>
      <c r="J1257" s="1986"/>
      <c r="P1257" s="188"/>
    </row>
    <row r="1258" spans="1:17" ht="54">
      <c r="A1258" s="260" t="s">
        <v>77</v>
      </c>
      <c r="B1258" s="260" t="s">
        <v>67</v>
      </c>
      <c r="C1258" s="260" t="s">
        <v>131</v>
      </c>
      <c r="D1258" s="260" t="s">
        <v>80</v>
      </c>
      <c r="E1258" s="260" t="s">
        <v>132</v>
      </c>
      <c r="F1258" s="260" t="s">
        <v>33</v>
      </c>
      <c r="I1258" s="215" t="s">
        <v>186</v>
      </c>
      <c r="J1258" s="215" t="s">
        <v>546</v>
      </c>
      <c r="K1258" s="163"/>
      <c r="L1258" s="187"/>
      <c r="P1258" s="188"/>
    </row>
    <row r="1259" spans="1:17">
      <c r="A1259" s="195">
        <v>1</v>
      </c>
      <c r="B1259" s="195">
        <v>2</v>
      </c>
      <c r="C1259" s="195">
        <v>3</v>
      </c>
      <c r="D1259" s="195">
        <v>4</v>
      </c>
      <c r="E1259" s="195">
        <v>5</v>
      </c>
      <c r="F1259" s="195">
        <v>6</v>
      </c>
      <c r="G1259" s="160"/>
      <c r="H1259" s="160"/>
      <c r="I1259" s="217"/>
      <c r="J1259" s="217"/>
      <c r="P1259" s="188"/>
    </row>
    <row r="1260" spans="1:17">
      <c r="A1260" s="260">
        <v>1</v>
      </c>
      <c r="B1260" s="31"/>
      <c r="C1260" s="260"/>
      <c r="D1260" s="260"/>
      <c r="E1260" s="258" t="e">
        <f>F1260/D1260</f>
        <v>#DIV/0!</v>
      </c>
      <c r="F1260" s="258"/>
      <c r="I1260" s="220"/>
      <c r="J1260" s="220"/>
      <c r="P1260" s="188"/>
    </row>
    <row r="1261" spans="1:17" s="160" customFormat="1">
      <c r="A1261" s="260">
        <v>2</v>
      </c>
      <c r="B1261" s="31"/>
      <c r="C1261" s="35"/>
      <c r="D1261" s="35"/>
      <c r="E1261" s="258" t="e">
        <f t="shared" ref="E1261:E1263" si="31">F1261/D1261</f>
        <v>#DIV/0!</v>
      </c>
      <c r="F1261" s="258"/>
      <c r="G1261" s="149"/>
      <c r="H1261" s="149"/>
      <c r="I1261" s="220"/>
      <c r="J1261" s="220"/>
      <c r="K1261" s="161"/>
      <c r="O1261" s="283"/>
      <c r="P1261" s="281"/>
      <c r="Q1261" s="283"/>
    </row>
    <row r="1262" spans="1:17">
      <c r="A1262" s="260"/>
      <c r="B1262" s="31"/>
      <c r="C1262" s="35"/>
      <c r="D1262" s="35"/>
      <c r="E1262" s="258" t="e">
        <f t="shared" si="31"/>
        <v>#DIV/0!</v>
      </c>
      <c r="F1262" s="258"/>
      <c r="I1262" s="220"/>
      <c r="J1262" s="220"/>
      <c r="P1262" s="188"/>
    </row>
    <row r="1263" spans="1:17">
      <c r="A1263" s="260">
        <v>3</v>
      </c>
      <c r="B1263" s="31"/>
      <c r="C1263" s="260"/>
      <c r="D1263" s="260"/>
      <c r="E1263" s="258" t="e">
        <f t="shared" si="31"/>
        <v>#DIV/0!</v>
      </c>
      <c r="F1263" s="258"/>
      <c r="I1263" s="220"/>
      <c r="J1263" s="220"/>
      <c r="P1263" s="188"/>
    </row>
    <row r="1264" spans="1:17">
      <c r="A1264" s="226"/>
      <c r="B1264" s="227" t="s">
        <v>73</v>
      </c>
      <c r="C1264" s="226" t="s">
        <v>74</v>
      </c>
      <c r="D1264" s="226" t="s">
        <v>74</v>
      </c>
      <c r="E1264" s="226" t="s">
        <v>74</v>
      </c>
      <c r="F1264" s="228">
        <f>F1263+F1261+F1260+F1262</f>
        <v>0</v>
      </c>
      <c r="I1264" s="217">
        <f>SUM(I1260:I1263)</f>
        <v>0</v>
      </c>
      <c r="J1264" s="217">
        <f>SUM(J1260:J1263)</f>
        <v>0</v>
      </c>
      <c r="P1264" s="188"/>
    </row>
    <row r="1265" spans="1:17">
      <c r="A1265" s="38"/>
      <c r="B1265" s="32"/>
      <c r="C1265" s="38"/>
      <c r="D1265" s="38"/>
      <c r="E1265" s="38"/>
      <c r="F1265" s="57"/>
      <c r="P1265" s="188"/>
    </row>
    <row r="1266" spans="1:17">
      <c r="A1266" s="2004" t="s">
        <v>529</v>
      </c>
      <c r="B1266" s="2004"/>
      <c r="C1266" s="2004"/>
      <c r="D1266" s="2004"/>
      <c r="E1266" s="2004"/>
      <c r="F1266" s="2004"/>
      <c r="G1266" s="2004"/>
      <c r="H1266" s="2004"/>
      <c r="I1266" s="2004"/>
      <c r="J1266" s="2004"/>
      <c r="P1266" s="188"/>
    </row>
    <row r="1267" spans="1:17">
      <c r="A1267" s="2012"/>
      <c r="B1267" s="2012"/>
      <c r="C1267" s="2012"/>
      <c r="D1267" s="2012"/>
      <c r="E1267" s="2012"/>
      <c r="F1267" s="2012"/>
      <c r="I1267" s="1986" t="s">
        <v>545</v>
      </c>
      <c r="J1267" s="1986"/>
      <c r="P1267" s="188"/>
    </row>
    <row r="1268" spans="1:17" ht="54">
      <c r="A1268" s="260" t="s">
        <v>77</v>
      </c>
      <c r="B1268" s="260" t="s">
        <v>67</v>
      </c>
      <c r="C1268" s="260" t="s">
        <v>131</v>
      </c>
      <c r="D1268" s="260" t="s">
        <v>80</v>
      </c>
      <c r="E1268" s="260" t="s">
        <v>132</v>
      </c>
      <c r="F1268" s="260" t="s">
        <v>33</v>
      </c>
      <c r="I1268" s="215" t="s">
        <v>186</v>
      </c>
      <c r="J1268" s="215" t="s">
        <v>546</v>
      </c>
      <c r="K1268" s="163"/>
      <c r="L1268" s="187"/>
      <c r="P1268" s="188"/>
    </row>
    <row r="1269" spans="1:17">
      <c r="A1269" s="195">
        <v>1</v>
      </c>
      <c r="B1269" s="195">
        <v>2</v>
      </c>
      <c r="C1269" s="195">
        <v>3</v>
      </c>
      <c r="D1269" s="195">
        <v>4</v>
      </c>
      <c r="E1269" s="195">
        <v>5</v>
      </c>
      <c r="F1269" s="195">
        <v>6</v>
      </c>
      <c r="G1269" s="160"/>
      <c r="H1269" s="160"/>
      <c r="I1269" s="217"/>
      <c r="J1269" s="217"/>
      <c r="P1269" s="188"/>
    </row>
    <row r="1270" spans="1:17">
      <c r="A1270" s="260">
        <v>1</v>
      </c>
      <c r="B1270" s="31" t="s">
        <v>543</v>
      </c>
      <c r="C1270" s="260"/>
      <c r="D1270" s="260"/>
      <c r="E1270" s="258" t="e">
        <f>F1270/D1270</f>
        <v>#DIV/0!</v>
      </c>
      <c r="F1270" s="258"/>
      <c r="I1270" s="220"/>
      <c r="J1270" s="220"/>
      <c r="P1270" s="188"/>
    </row>
    <row r="1271" spans="1:17" s="160" customFormat="1">
      <c r="A1271" s="260">
        <v>2</v>
      </c>
      <c r="B1271" s="31" t="s">
        <v>544</v>
      </c>
      <c r="C1271" s="35"/>
      <c r="D1271" s="35"/>
      <c r="E1271" s="258" t="e">
        <f t="shared" ref="E1271:E1273" si="32">F1271/D1271</f>
        <v>#DIV/0!</v>
      </c>
      <c r="F1271" s="258"/>
      <c r="G1271" s="149"/>
      <c r="H1271" s="149"/>
      <c r="I1271" s="220"/>
      <c r="J1271" s="220"/>
      <c r="K1271" s="161"/>
      <c r="O1271" s="283"/>
      <c r="P1271" s="281"/>
      <c r="Q1271" s="283"/>
    </row>
    <row r="1272" spans="1:17">
      <c r="A1272" s="260">
        <v>3</v>
      </c>
      <c r="B1272" s="31"/>
      <c r="C1272" s="260"/>
      <c r="D1272" s="260"/>
      <c r="E1272" s="258" t="e">
        <f t="shared" si="32"/>
        <v>#DIV/0!</v>
      </c>
      <c r="F1272" s="258"/>
      <c r="I1272" s="220"/>
      <c r="J1272" s="220"/>
      <c r="P1272" s="188"/>
      <c r="Q1272" s="290"/>
    </row>
    <row r="1273" spans="1:17">
      <c r="A1273" s="260">
        <v>4</v>
      </c>
      <c r="B1273" s="31"/>
      <c r="C1273" s="260"/>
      <c r="D1273" s="260"/>
      <c r="E1273" s="258" t="e">
        <f t="shared" si="32"/>
        <v>#DIV/0!</v>
      </c>
      <c r="F1273" s="258"/>
      <c r="I1273" s="220"/>
      <c r="J1273" s="220"/>
      <c r="P1273" s="188"/>
      <c r="Q1273" s="290"/>
    </row>
    <row r="1274" spans="1:17">
      <c r="A1274" s="226"/>
      <c r="B1274" s="227" t="s">
        <v>73</v>
      </c>
      <c r="C1274" s="226" t="s">
        <v>74</v>
      </c>
      <c r="D1274" s="226" t="s">
        <v>74</v>
      </c>
      <c r="E1274" s="226" t="s">
        <v>74</v>
      </c>
      <c r="F1274" s="228">
        <f>F1273+F1271+F1270+F1272</f>
        <v>0</v>
      </c>
      <c r="I1274" s="217">
        <f>SUM(I1270:I1273)</f>
        <v>0</v>
      </c>
      <c r="J1274" s="217">
        <f>SUM(J1270:J1273)</f>
        <v>0</v>
      </c>
      <c r="K1274" s="158"/>
      <c r="P1274" s="188"/>
      <c r="Q1274" s="290"/>
    </row>
    <row r="1275" spans="1:17">
      <c r="A1275" s="38"/>
      <c r="B1275" s="32"/>
      <c r="C1275" s="38"/>
      <c r="D1275" s="38"/>
      <c r="E1275" s="38"/>
      <c r="F1275" s="57"/>
      <c r="P1275" s="188"/>
      <c r="Q1275" s="290"/>
    </row>
    <row r="1276" spans="1:17">
      <c r="A1276" s="2004" t="s">
        <v>522</v>
      </c>
      <c r="B1276" s="2004"/>
      <c r="C1276" s="2004"/>
      <c r="D1276" s="2004"/>
      <c r="E1276" s="2004"/>
      <c r="F1276" s="2004"/>
      <c r="G1276" s="2004"/>
      <c r="H1276" s="2004"/>
      <c r="I1276" s="2004"/>
      <c r="J1276" s="2004"/>
      <c r="P1276" s="188"/>
      <c r="Q1276" s="290"/>
    </row>
    <row r="1277" spans="1:17">
      <c r="A1277" s="2012"/>
      <c r="B1277" s="2012"/>
      <c r="C1277" s="2012"/>
      <c r="D1277" s="2012"/>
      <c r="E1277" s="2012"/>
      <c r="F1277" s="38"/>
      <c r="I1277" s="1986" t="s">
        <v>545</v>
      </c>
      <c r="J1277" s="1986"/>
      <c r="O1277" s="188"/>
    </row>
    <row r="1278" spans="1:17" ht="54">
      <c r="A1278" s="260" t="s">
        <v>68</v>
      </c>
      <c r="B1278" s="260" t="s">
        <v>67</v>
      </c>
      <c r="C1278" s="260" t="s">
        <v>80</v>
      </c>
      <c r="D1278" s="260" t="s">
        <v>128</v>
      </c>
      <c r="E1278" s="260" t="s">
        <v>33</v>
      </c>
      <c r="I1278" s="215" t="s">
        <v>186</v>
      </c>
      <c r="J1278" s="215" t="s">
        <v>546</v>
      </c>
      <c r="K1278" s="163"/>
      <c r="O1278" s="188"/>
    </row>
    <row r="1279" spans="1:17">
      <c r="A1279" s="195">
        <v>1</v>
      </c>
      <c r="B1279" s="195">
        <v>2</v>
      </c>
      <c r="C1279" s="195">
        <v>3</v>
      </c>
      <c r="D1279" s="195">
        <v>4</v>
      </c>
      <c r="E1279" s="195">
        <v>5</v>
      </c>
      <c r="F1279" s="160"/>
      <c r="G1279" s="160"/>
      <c r="H1279" s="160"/>
      <c r="I1279" s="217"/>
      <c r="J1279" s="217"/>
      <c r="O1279" s="188"/>
    </row>
    <row r="1280" spans="1:17">
      <c r="A1280" s="260">
        <v>1</v>
      </c>
      <c r="B1280" s="31" t="s">
        <v>137</v>
      </c>
      <c r="C1280" s="260"/>
      <c r="D1280" s="258" t="e">
        <f>E1280/C1280</f>
        <v>#DIV/0!</v>
      </c>
      <c r="E1280" s="258"/>
      <c r="I1280" s="220"/>
      <c r="J1280" s="220"/>
      <c r="O1280" s="188"/>
    </row>
    <row r="1281" spans="1:17" s="160" customFormat="1">
      <c r="A1281" s="260">
        <v>2</v>
      </c>
      <c r="B1281" s="31" t="s">
        <v>136</v>
      </c>
      <c r="C1281" s="260"/>
      <c r="D1281" s="258" t="e">
        <f>E1281/C1281</f>
        <v>#DIV/0!</v>
      </c>
      <c r="E1281" s="258"/>
      <c r="F1281" s="149"/>
      <c r="G1281" s="149"/>
      <c r="H1281" s="149"/>
      <c r="I1281" s="220"/>
      <c r="J1281" s="220"/>
      <c r="K1281" s="161"/>
      <c r="O1281" s="281"/>
      <c r="P1281" s="283"/>
      <c r="Q1281" s="283"/>
    </row>
    <row r="1282" spans="1:17">
      <c r="A1282" s="260">
        <v>3</v>
      </c>
      <c r="B1282" s="31" t="s">
        <v>138</v>
      </c>
      <c r="C1282" s="260"/>
      <c r="D1282" s="258" t="e">
        <f>E1282/C1282</f>
        <v>#DIV/0!</v>
      </c>
      <c r="E1282" s="258"/>
      <c r="I1282" s="220"/>
      <c r="J1282" s="220"/>
      <c r="O1282" s="188"/>
    </row>
    <row r="1283" spans="1:17">
      <c r="A1283" s="260">
        <v>4</v>
      </c>
      <c r="B1283" s="31" t="s">
        <v>139</v>
      </c>
      <c r="C1283" s="260"/>
      <c r="D1283" s="258" t="e">
        <f>E1283/C1283</f>
        <v>#DIV/0!</v>
      </c>
      <c r="E1283" s="258"/>
      <c r="I1283" s="220"/>
      <c r="J1283" s="220"/>
      <c r="O1283" s="188"/>
    </row>
    <row r="1284" spans="1:17">
      <c r="A1284" s="226"/>
      <c r="B1284" s="227" t="s">
        <v>73</v>
      </c>
      <c r="C1284" s="226"/>
      <c r="D1284" s="226" t="s">
        <v>74</v>
      </c>
      <c r="E1284" s="228">
        <f>E1283+E1282+E1281+E1280</f>
        <v>0</v>
      </c>
      <c r="I1284" s="217">
        <f>SUM(I1280:I1283)</f>
        <v>0</v>
      </c>
      <c r="J1284" s="217">
        <f>SUM(J1280:J1283)</f>
        <v>0</v>
      </c>
      <c r="O1284" s="188"/>
    </row>
    <row r="1285" spans="1:17">
      <c r="A1285" s="56"/>
      <c r="B1285" s="32"/>
      <c r="C1285" s="38"/>
      <c r="D1285" s="38"/>
      <c r="E1285" s="38"/>
      <c r="F1285" s="57"/>
      <c r="O1285" s="188"/>
    </row>
    <row r="1286" spans="1:17">
      <c r="A1286" s="2004" t="s">
        <v>531</v>
      </c>
      <c r="B1286" s="2004"/>
      <c r="C1286" s="2004"/>
      <c r="D1286" s="2004"/>
      <c r="E1286" s="2004"/>
      <c r="F1286" s="2004"/>
      <c r="G1286" s="2004"/>
      <c r="H1286" s="2004"/>
      <c r="I1286" s="2004"/>
      <c r="J1286" s="2004"/>
      <c r="O1286" s="188"/>
    </row>
    <row r="1287" spans="1:17">
      <c r="A1287" s="51"/>
      <c r="B1287" s="32"/>
      <c r="C1287" s="38"/>
      <c r="D1287" s="38"/>
      <c r="E1287" s="38"/>
      <c r="F1287" s="38"/>
      <c r="P1287" s="188"/>
    </row>
    <row r="1288" spans="1:17">
      <c r="A1288" s="51"/>
      <c r="B1288" s="32"/>
      <c r="C1288" s="38"/>
      <c r="D1288" s="38"/>
      <c r="E1288" s="38"/>
      <c r="F1288" s="38"/>
      <c r="I1288" s="1986" t="s">
        <v>545</v>
      </c>
      <c r="J1288" s="1986"/>
      <c r="K1288" s="210"/>
    </row>
    <row r="1289" spans="1:17" ht="54">
      <c r="A1289" s="260" t="s">
        <v>77</v>
      </c>
      <c r="B1289" s="260" t="s">
        <v>67</v>
      </c>
      <c r="C1289" s="260" t="s">
        <v>127</v>
      </c>
      <c r="D1289" s="260" t="s">
        <v>490</v>
      </c>
      <c r="F1289" s="38"/>
      <c r="I1289" s="215" t="s">
        <v>186</v>
      </c>
      <c r="J1289" s="215" t="s">
        <v>546</v>
      </c>
      <c r="P1289" s="188"/>
    </row>
    <row r="1290" spans="1:17">
      <c r="A1290" s="195">
        <v>1</v>
      </c>
      <c r="B1290" s="195">
        <v>2</v>
      </c>
      <c r="C1290" s="195">
        <v>3</v>
      </c>
      <c r="D1290" s="195">
        <v>4</v>
      </c>
      <c r="E1290" s="160"/>
      <c r="F1290" s="14"/>
      <c r="G1290" s="160"/>
      <c r="H1290" s="160"/>
      <c r="I1290" s="217"/>
      <c r="J1290" s="217"/>
      <c r="P1290" s="188"/>
    </row>
    <row r="1291" spans="1:17">
      <c r="A1291" s="260"/>
      <c r="B1291" s="36"/>
      <c r="C1291" s="34"/>
      <c r="D1291" s="258"/>
      <c r="F1291" s="38"/>
      <c r="I1291" s="220"/>
      <c r="J1291" s="220"/>
      <c r="P1291" s="188"/>
    </row>
    <row r="1292" spans="1:17" s="160" customFormat="1">
      <c r="A1292" s="260"/>
      <c r="B1292" s="36"/>
      <c r="C1292" s="34"/>
      <c r="D1292" s="258"/>
      <c r="E1292" s="149"/>
      <c r="F1292" s="57"/>
      <c r="G1292" s="149"/>
      <c r="H1292" s="149"/>
      <c r="I1292" s="220"/>
      <c r="J1292" s="220"/>
      <c r="K1292" s="161"/>
      <c r="O1292" s="283"/>
      <c r="P1292" s="281"/>
      <c r="Q1292" s="283"/>
    </row>
    <row r="1293" spans="1:17">
      <c r="A1293" s="260"/>
      <c r="B1293" s="36"/>
      <c r="C1293" s="34"/>
      <c r="D1293" s="258"/>
      <c r="F1293" s="38"/>
      <c r="I1293" s="220"/>
      <c r="J1293" s="220"/>
      <c r="P1293" s="188"/>
      <c r="Q1293" s="290"/>
    </row>
    <row r="1294" spans="1:17">
      <c r="A1294" s="260"/>
      <c r="B1294" s="36"/>
      <c r="C1294" s="34"/>
      <c r="D1294" s="258"/>
      <c r="F1294" s="38"/>
      <c r="I1294" s="220"/>
      <c r="J1294" s="220"/>
      <c r="P1294" s="188"/>
      <c r="Q1294" s="290"/>
    </row>
    <row r="1295" spans="1:17">
      <c r="A1295" s="226"/>
      <c r="B1295" s="227" t="s">
        <v>73</v>
      </c>
      <c r="C1295" s="226" t="s">
        <v>74</v>
      </c>
      <c r="D1295" s="228">
        <f>SUM(D1291:D1294)</f>
        <v>0</v>
      </c>
      <c r="F1295" s="38"/>
      <c r="I1295" s="217">
        <f>SUM(I1291:I1294)</f>
        <v>0</v>
      </c>
      <c r="J1295" s="217">
        <f>SUM(J1291:J1294)</f>
        <v>0</v>
      </c>
      <c r="P1295" s="188"/>
      <c r="Q1295" s="290"/>
    </row>
    <row r="1296" spans="1:17">
      <c r="A1296" s="56"/>
      <c r="B1296" s="32"/>
      <c r="C1296" s="38"/>
      <c r="D1296" s="38"/>
      <c r="E1296" s="38"/>
      <c r="F1296" s="57"/>
      <c r="P1296" s="188"/>
      <c r="Q1296" s="290"/>
    </row>
    <row r="1297" spans="1:17">
      <c r="A1297" s="2014" t="s">
        <v>611</v>
      </c>
      <c r="B1297" s="2014"/>
      <c r="C1297" s="2014"/>
      <c r="D1297" s="2014"/>
      <c r="E1297" s="2014"/>
      <c r="F1297" s="2014"/>
      <c r="G1297" s="2014"/>
      <c r="H1297" s="2014"/>
      <c r="I1297" s="2014"/>
      <c r="J1297" s="2014"/>
      <c r="P1297" s="188"/>
    </row>
    <row r="1298" spans="1:17">
      <c r="A1298" s="56"/>
      <c r="B1298" s="32"/>
      <c r="C1298" s="38"/>
      <c r="D1298" s="38"/>
      <c r="E1298" s="38"/>
      <c r="F1298" s="57"/>
      <c r="P1298" s="188"/>
    </row>
    <row r="1299" spans="1:17">
      <c r="A1299" s="2016" t="s">
        <v>491</v>
      </c>
      <c r="B1299" s="2016"/>
      <c r="C1299" s="2016"/>
      <c r="D1299" s="2016"/>
      <c r="E1299" s="2016"/>
      <c r="F1299" s="2016"/>
      <c r="G1299" s="2016"/>
      <c r="H1299" s="2016"/>
      <c r="I1299" s="2016"/>
      <c r="J1299" s="2016"/>
      <c r="K1299" s="205"/>
    </row>
    <row r="1300" spans="1:17">
      <c r="A1300" s="76"/>
      <c r="B1300" s="76"/>
      <c r="C1300" s="76"/>
      <c r="D1300" s="76"/>
      <c r="E1300" s="76"/>
      <c r="F1300" s="38"/>
      <c r="I1300" s="1986" t="s">
        <v>545</v>
      </c>
      <c r="J1300" s="1986"/>
      <c r="P1300" s="188"/>
    </row>
    <row r="1301" spans="1:17" ht="54">
      <c r="A1301" s="260" t="s">
        <v>77</v>
      </c>
      <c r="B1301" s="260" t="s">
        <v>67</v>
      </c>
      <c r="C1301" s="260" t="s">
        <v>127</v>
      </c>
      <c r="D1301" s="260" t="s">
        <v>490</v>
      </c>
      <c r="E1301" s="150"/>
      <c r="F1301" s="58"/>
      <c r="G1301" s="20"/>
      <c r="H1301" s="58"/>
      <c r="I1301" s="215" t="s">
        <v>186</v>
      </c>
      <c r="J1301" s="215" t="s">
        <v>546</v>
      </c>
      <c r="K1301" s="210"/>
      <c r="P1301" s="188"/>
    </row>
    <row r="1302" spans="1:17">
      <c r="A1302" s="195">
        <v>1</v>
      </c>
      <c r="B1302" s="195">
        <v>2</v>
      </c>
      <c r="C1302" s="195">
        <v>3</v>
      </c>
      <c r="D1302" s="195">
        <v>4</v>
      </c>
      <c r="E1302" s="161"/>
      <c r="F1302" s="189"/>
      <c r="G1302" s="190"/>
      <c r="H1302" s="191"/>
      <c r="I1302" s="223"/>
      <c r="J1302" s="223"/>
      <c r="P1302" s="188"/>
    </row>
    <row r="1303" spans="1:17" s="150" customFormat="1">
      <c r="A1303" s="260">
        <v>1</v>
      </c>
      <c r="B1303" s="31"/>
      <c r="C1303" s="34"/>
      <c r="D1303" s="258"/>
      <c r="F1303" s="58"/>
      <c r="G1303" s="20"/>
      <c r="H1303" s="42"/>
      <c r="I1303" s="224"/>
      <c r="J1303" s="224"/>
      <c r="O1303" s="203"/>
      <c r="P1303" s="170"/>
      <c r="Q1303" s="203"/>
    </row>
    <row r="1304" spans="1:17" s="161" customFormat="1">
      <c r="A1304" s="226"/>
      <c r="B1304" s="227" t="s">
        <v>73</v>
      </c>
      <c r="C1304" s="226" t="s">
        <v>74</v>
      </c>
      <c r="D1304" s="228">
        <f>SUM(D1303:D1303)</f>
        <v>0</v>
      </c>
      <c r="E1304" s="150"/>
      <c r="F1304" s="58"/>
      <c r="G1304" s="20"/>
      <c r="H1304" s="42"/>
      <c r="I1304" s="217">
        <f>SUM(I1303)</f>
        <v>0</v>
      </c>
      <c r="J1304" s="217">
        <f>SUM(J1303)</f>
        <v>0</v>
      </c>
      <c r="O1304" s="288"/>
      <c r="P1304" s="293"/>
      <c r="Q1304" s="288"/>
    </row>
    <row r="1305" spans="1:17" s="150" customFormat="1">
      <c r="A1305" s="58"/>
      <c r="B1305" s="58"/>
      <c r="C1305" s="58"/>
      <c r="D1305" s="58"/>
      <c r="E1305" s="58"/>
      <c r="F1305" s="58"/>
      <c r="G1305" s="20"/>
      <c r="H1305" s="42"/>
      <c r="I1305" s="20"/>
      <c r="J1305" s="20"/>
      <c r="O1305" s="203"/>
      <c r="P1305" s="170"/>
      <c r="Q1305" s="294"/>
    </row>
    <row r="1306" spans="1:17" s="150" customFormat="1">
      <c r="A1306" s="2004" t="s">
        <v>525</v>
      </c>
      <c r="B1306" s="2004"/>
      <c r="C1306" s="2004"/>
      <c r="D1306" s="2004"/>
      <c r="E1306" s="2004"/>
      <c r="F1306" s="2004"/>
      <c r="G1306" s="2004"/>
      <c r="H1306" s="2004"/>
      <c r="I1306" s="2004"/>
      <c r="J1306" s="2004"/>
      <c r="O1306" s="203"/>
      <c r="P1306" s="170"/>
      <c r="Q1306" s="203"/>
    </row>
    <row r="1307" spans="1:17" s="150" customFormat="1">
      <c r="A1307" s="2012"/>
      <c r="B1307" s="2012"/>
      <c r="C1307" s="2012"/>
      <c r="D1307" s="2012"/>
      <c r="E1307" s="2012"/>
      <c r="F1307" s="2012"/>
      <c r="G1307" s="149"/>
      <c r="H1307" s="149"/>
      <c r="I1307" s="1986" t="s">
        <v>545</v>
      </c>
      <c r="J1307" s="1986"/>
      <c r="O1307" s="203"/>
      <c r="P1307" s="170"/>
      <c r="Q1307" s="203"/>
    </row>
    <row r="1308" spans="1:17" s="150" customFormat="1" ht="54">
      <c r="A1308" s="260" t="s">
        <v>77</v>
      </c>
      <c r="B1308" s="260" t="s">
        <v>67</v>
      </c>
      <c r="C1308" s="260" t="s">
        <v>131</v>
      </c>
      <c r="D1308" s="260" t="s">
        <v>80</v>
      </c>
      <c r="E1308" s="260" t="s">
        <v>132</v>
      </c>
      <c r="F1308" s="260" t="s">
        <v>33</v>
      </c>
      <c r="H1308" s="149"/>
      <c r="I1308" s="215" t="s">
        <v>186</v>
      </c>
      <c r="J1308" s="215" t="s">
        <v>546</v>
      </c>
      <c r="M1308" s="158"/>
      <c r="O1308" s="203"/>
      <c r="P1308" s="170"/>
      <c r="Q1308" s="203"/>
    </row>
    <row r="1309" spans="1:17" s="150" customFormat="1">
      <c r="A1309" s="195">
        <v>1</v>
      </c>
      <c r="B1309" s="195">
        <v>2</v>
      </c>
      <c r="C1309" s="195">
        <v>3</v>
      </c>
      <c r="D1309" s="195">
        <v>4</v>
      </c>
      <c r="E1309" s="195">
        <v>5</v>
      </c>
      <c r="F1309" s="195">
        <v>6</v>
      </c>
      <c r="G1309" s="161"/>
      <c r="H1309" s="160"/>
      <c r="I1309" s="212"/>
      <c r="J1309" s="212"/>
      <c r="O1309" s="203"/>
      <c r="P1309" s="170"/>
      <c r="Q1309" s="203"/>
    </row>
    <row r="1310" spans="1:17" s="150" customFormat="1">
      <c r="A1310" s="260">
        <v>1</v>
      </c>
      <c r="B1310" s="31" t="s">
        <v>548</v>
      </c>
      <c r="C1310" s="260"/>
      <c r="D1310" s="260"/>
      <c r="E1310" s="258" t="e">
        <f>F1310/D1310</f>
        <v>#DIV/0!</v>
      </c>
      <c r="F1310" s="258"/>
      <c r="H1310" s="149"/>
      <c r="I1310" s="224"/>
      <c r="J1310" s="224"/>
      <c r="O1310" s="203"/>
      <c r="P1310" s="170"/>
      <c r="Q1310" s="203"/>
    </row>
    <row r="1311" spans="1:17" s="161" customFormat="1">
      <c r="A1311" s="226"/>
      <c r="B1311" s="227" t="s">
        <v>73</v>
      </c>
      <c r="C1311" s="226" t="s">
        <v>74</v>
      </c>
      <c r="D1311" s="226" t="s">
        <v>74</v>
      </c>
      <c r="E1311" s="226" t="s">
        <v>74</v>
      </c>
      <c r="F1311" s="228">
        <f>F1310</f>
        <v>0</v>
      </c>
      <c r="G1311" s="149"/>
      <c r="H1311" s="149"/>
      <c r="I1311" s="217">
        <f>SUM(I1310)</f>
        <v>0</v>
      </c>
      <c r="J1311" s="217">
        <f>SUM(J1310)</f>
        <v>0</v>
      </c>
      <c r="O1311" s="288"/>
      <c r="P1311" s="293"/>
      <c r="Q1311" s="288"/>
    </row>
    <row r="1312" spans="1:17" s="150" customFormat="1">
      <c r="A1312" s="56"/>
      <c r="B1312" s="32"/>
      <c r="C1312" s="38"/>
      <c r="D1312" s="38"/>
      <c r="E1312" s="38"/>
      <c r="F1312" s="57"/>
      <c r="G1312" s="149"/>
      <c r="H1312" s="149"/>
      <c r="I1312" s="149"/>
      <c r="J1312" s="149"/>
      <c r="O1312" s="203"/>
      <c r="P1312" s="170"/>
      <c r="Q1312" s="203"/>
    </row>
    <row r="1313" spans="1:17">
      <c r="A1313" s="56"/>
      <c r="B1313" s="69" t="s">
        <v>153</v>
      </c>
      <c r="C1313" s="257">
        <f>C1314+C1315+C1316</f>
        <v>0</v>
      </c>
      <c r="D1313" s="289"/>
      <c r="P1313" s="188"/>
    </row>
    <row r="1314" spans="1:17">
      <c r="A1314" s="56"/>
      <c r="B1314" s="70" t="s">
        <v>11</v>
      </c>
      <c r="C1314" s="257">
        <f>F1311+D1304+D1295+E1284+F1274+F1264+F1254+F1244+F1234+F1224+E1214+D1204+D1193+E1182+F1172+F1161+F1153+F1138+D1129+D1120+E1111+E1099+E1090+C1078+C1067+C1056+C1045+C1032+E1019+E1004+E993+D982+E966+F957+F950+F932+E918+J910-C1315-C1316</f>
        <v>0</v>
      </c>
      <c r="D1314" s="290"/>
      <c r="P1314" s="188"/>
    </row>
    <row r="1315" spans="1:17">
      <c r="A1315" s="38"/>
      <c r="B1315" s="32" t="s">
        <v>65</v>
      </c>
      <c r="C1315" s="257">
        <f>I1311+I1304+I1295+I1284+I1274+I1264+I1254+I1234+I1244+I1224+I1214+I1204+I1193+I1182+I1172+I1161+I1153+I1138+I1129+I1120+I1111+I1099+I1090+I1078+I1067+I1056+I1045+I1032+I1019+I1004+I993+I982+I966+I957+I950+I932+I918</f>
        <v>0</v>
      </c>
      <c r="D1315" s="290"/>
      <c r="L1315" s="59"/>
      <c r="M1315" s="32"/>
      <c r="N1315" s="157"/>
      <c r="P1315" s="188"/>
    </row>
    <row r="1316" spans="1:17">
      <c r="A1316" s="38"/>
      <c r="B1316" s="32" t="s">
        <v>165</v>
      </c>
      <c r="C1316" s="257">
        <f>J1311+J1304+J1295+J1284+J1274+J1264+J1254+J1244+J1234+J1224+J1214+J1204+J1193+J1182+J1172+J1161+J1153+J1138+J1129+J1120+J1111+J1099+J1090+J1078+J1067+J1056+J1045+J1032+J1019+J1004+J993+J982+J966+J957+J950+J932+J918</f>
        <v>0</v>
      </c>
      <c r="D1316" s="290"/>
    </row>
    <row r="1317" spans="1:17">
      <c r="A1317" s="38"/>
      <c r="B1317" s="32"/>
      <c r="C1317" s="38"/>
      <c r="D1317" s="38"/>
      <c r="E1317" s="38"/>
      <c r="F1317" s="38"/>
    </row>
    <row r="1318" spans="1:17">
      <c r="A1318" s="38"/>
      <c r="B1318" s="268" t="s">
        <v>626</v>
      </c>
      <c r="C1318" s="296">
        <f>F1311+D1304+D1295+E1284+F1274+F1264+F1254+F1244+F1234+F1224+E1214+D1204+D1193+E1182+F1172+F1161+F1153+F1138+D1129+D1120+E1111</f>
        <v>0</v>
      </c>
      <c r="D1318" s="38"/>
      <c r="E1318" s="38"/>
      <c r="F1318" s="38"/>
    </row>
    <row r="1319" spans="1:17" ht="54.75" customHeight="1">
      <c r="A1319" s="38"/>
      <c r="B1319" s="295" t="s">
        <v>627</v>
      </c>
      <c r="C1319" s="297"/>
      <c r="D1319" s="38"/>
      <c r="E1319" s="38"/>
      <c r="F1319" s="38"/>
    </row>
    <row r="1320" spans="1:17" ht="45.6">
      <c r="A1320" s="38"/>
      <c r="B1320" s="268" t="s">
        <v>628</v>
      </c>
      <c r="C1320" s="296">
        <f>C1318-C1319</f>
        <v>0</v>
      </c>
      <c r="D1320" s="38"/>
      <c r="E1320" s="38"/>
      <c r="F1320" s="38"/>
    </row>
    <row r="1321" spans="1:17">
      <c r="A1321" s="38"/>
      <c r="B1321" s="32"/>
      <c r="C1321" s="38"/>
      <c r="D1321" s="38"/>
      <c r="E1321" s="38"/>
      <c r="F1321" s="38"/>
    </row>
    <row r="1322" spans="1:17">
      <c r="A1322" s="38"/>
      <c r="B1322" s="32"/>
      <c r="C1322" s="38"/>
      <c r="D1322" s="38"/>
      <c r="E1322" s="38"/>
      <c r="F1322" s="38"/>
    </row>
    <row r="1323" spans="1:17">
      <c r="A1323" s="38"/>
      <c r="B1323" s="32"/>
      <c r="C1323" s="38"/>
      <c r="D1323" s="38"/>
      <c r="E1323" s="38"/>
      <c r="F1323" s="38"/>
    </row>
    <row r="1324" spans="1:17">
      <c r="A1324" s="38"/>
      <c r="B1324" s="32"/>
      <c r="C1324" s="38"/>
      <c r="D1324" s="38"/>
      <c r="E1324" s="38"/>
      <c r="F1324" s="38"/>
    </row>
    <row r="1325" spans="1:17">
      <c r="A1325" s="1927" t="s">
        <v>40</v>
      </c>
      <c r="B1325" s="1927"/>
      <c r="C1325" s="60"/>
      <c r="D1325" s="1945" t="str">
        <f>'СВЕДЕНИЯ ЦС'!D67:G67</f>
        <v>Коппель С.А.</v>
      </c>
      <c r="E1325" s="1945"/>
      <c r="F1325" s="38"/>
      <c r="G1325" s="38"/>
      <c r="H1325" s="38"/>
      <c r="I1325" s="38"/>
      <c r="J1325" s="38"/>
    </row>
    <row r="1326" spans="1:17">
      <c r="A1326" s="38"/>
      <c r="B1326" s="61"/>
      <c r="C1326" s="254" t="s">
        <v>41</v>
      </c>
      <c r="D1326" s="2019" t="s">
        <v>12</v>
      </c>
      <c r="E1326" s="2019"/>
      <c r="F1326" s="38"/>
      <c r="G1326" s="38"/>
      <c r="H1326" s="38"/>
      <c r="I1326" s="38"/>
      <c r="J1326" s="38"/>
    </row>
    <row r="1327" spans="1:17" s="38" customFormat="1">
      <c r="A1327" s="1929"/>
      <c r="B1327" s="1929"/>
      <c r="C1327" s="62"/>
      <c r="D1327" s="26"/>
      <c r="E1327" s="575"/>
      <c r="L1327" s="193"/>
      <c r="O1327" s="41"/>
      <c r="P1327" s="41"/>
      <c r="Q1327" s="41"/>
    </row>
    <row r="1328" spans="1:17" s="38" customFormat="1">
      <c r="A1328" s="1929"/>
      <c r="B1328" s="1929"/>
      <c r="C1328" s="62"/>
      <c r="D1328" s="2047"/>
      <c r="E1328" s="2047"/>
      <c r="L1328" s="193"/>
      <c r="O1328" s="41"/>
      <c r="P1328" s="41"/>
      <c r="Q1328" s="41"/>
    </row>
    <row r="1329" spans="1:17" s="38" customFormat="1">
      <c r="A1329" s="41"/>
      <c r="B1329" s="64"/>
      <c r="C1329" s="26"/>
      <c r="D1329" s="2047"/>
      <c r="E1329" s="2047"/>
      <c r="L1329" s="193"/>
      <c r="O1329" s="41"/>
      <c r="P1329" s="41"/>
      <c r="Q1329" s="41"/>
    </row>
    <row r="1330" spans="1:17" s="38" customFormat="1">
      <c r="B1330" s="61"/>
      <c r="C1330" s="65"/>
      <c r="D1330" s="576"/>
      <c r="E1330" s="577"/>
      <c r="L1330" s="193"/>
      <c r="O1330" s="41"/>
      <c r="P1330" s="41"/>
      <c r="Q1330" s="41"/>
    </row>
    <row r="1331" spans="1:17" s="38" customFormat="1">
      <c r="A1331" s="1927" t="s">
        <v>42</v>
      </c>
      <c r="B1331" s="1927"/>
      <c r="C1331" s="68"/>
      <c r="D1331" s="1945" t="str">
        <f>'СВЕДЕНИЯ ЦС'!D73:G73</f>
        <v>Кондакова Е.В.</v>
      </c>
      <c r="E1331" s="1945"/>
      <c r="L1331" s="193"/>
      <c r="O1331" s="41"/>
      <c r="P1331" s="41"/>
      <c r="Q1331" s="41"/>
    </row>
    <row r="1332" spans="1:17" s="38" customFormat="1">
      <c r="B1332" s="61"/>
      <c r="C1332" s="254" t="s">
        <v>41</v>
      </c>
      <c r="D1332" s="2019" t="s">
        <v>12</v>
      </c>
      <c r="E1332" s="2019"/>
      <c r="L1332" s="193"/>
      <c r="O1332" s="41"/>
      <c r="P1332" s="41"/>
      <c r="Q1332" s="41"/>
    </row>
    <row r="1333" spans="1:17">
      <c r="A1333" s="38"/>
      <c r="B1333" s="32"/>
      <c r="C1333" s="38"/>
      <c r="D1333" s="38"/>
      <c r="E1333" s="38"/>
      <c r="F1333" s="38"/>
    </row>
  </sheetData>
  <mergeCells count="402">
    <mergeCell ref="A1328:B1328"/>
    <mergeCell ref="D1328:E1328"/>
    <mergeCell ref="D1329:E1329"/>
    <mergeCell ref="A1331:B1331"/>
    <mergeCell ref="D1331:E1331"/>
    <mergeCell ref="D1332:E1332"/>
    <mergeCell ref="A1307:F1307"/>
    <mergeCell ref="I1307:J1307"/>
    <mergeCell ref="A1325:B1325"/>
    <mergeCell ref="D1325:E1325"/>
    <mergeCell ref="D1326:E1326"/>
    <mergeCell ref="A1327:B1327"/>
    <mergeCell ref="A1286:J1286"/>
    <mergeCell ref="I1288:J1288"/>
    <mergeCell ref="A1297:J1297"/>
    <mergeCell ref="A1299:J1299"/>
    <mergeCell ref="I1300:J1300"/>
    <mergeCell ref="A1306:J1306"/>
    <mergeCell ref="A1266:J1266"/>
    <mergeCell ref="A1267:F1267"/>
    <mergeCell ref="I1267:J1267"/>
    <mergeCell ref="A1276:J1276"/>
    <mergeCell ref="A1277:E1277"/>
    <mergeCell ref="I1277:J1277"/>
    <mergeCell ref="A1246:J1246"/>
    <mergeCell ref="A1247:F1247"/>
    <mergeCell ref="I1247:J1247"/>
    <mergeCell ref="A1256:J1256"/>
    <mergeCell ref="A1257:F1257"/>
    <mergeCell ref="I1257:J1257"/>
    <mergeCell ref="A1226:J1226"/>
    <mergeCell ref="A1227:F1227"/>
    <mergeCell ref="I1227:J1227"/>
    <mergeCell ref="A1236:J1236"/>
    <mergeCell ref="A1237:F1237"/>
    <mergeCell ref="I1237:J1237"/>
    <mergeCell ref="I1197:J1197"/>
    <mergeCell ref="A1206:J1206"/>
    <mergeCell ref="A1207:E1207"/>
    <mergeCell ref="I1207:J1207"/>
    <mergeCell ref="A1216:J1216"/>
    <mergeCell ref="A1217:F1217"/>
    <mergeCell ref="I1217:J1217"/>
    <mergeCell ref="I1164:J1164"/>
    <mergeCell ref="A1174:J1174"/>
    <mergeCell ref="I1175:J1175"/>
    <mergeCell ref="A1184:J1184"/>
    <mergeCell ref="I1186:J1186"/>
    <mergeCell ref="A1195:J1195"/>
    <mergeCell ref="A1141:J1141"/>
    <mergeCell ref="A1143:J1143"/>
    <mergeCell ref="I1144:J1144"/>
    <mergeCell ref="A1155:J1155"/>
    <mergeCell ref="I1156:J1156"/>
    <mergeCell ref="A1163:J1163"/>
    <mergeCell ref="A1113:J1113"/>
    <mergeCell ref="I1114:J1114"/>
    <mergeCell ref="A1122:J1122"/>
    <mergeCell ref="I1123:J1123"/>
    <mergeCell ref="A1131:J1131"/>
    <mergeCell ref="A1132:F1132"/>
    <mergeCell ref="I1132:J1132"/>
    <mergeCell ref="I1084:J1084"/>
    <mergeCell ref="A1092:J1092"/>
    <mergeCell ref="I1093:J1093"/>
    <mergeCell ref="A1102:J1102"/>
    <mergeCell ref="A1104:J1104"/>
    <mergeCell ref="I1105:J1105"/>
    <mergeCell ref="A1058:J1058"/>
    <mergeCell ref="I1059:J1059"/>
    <mergeCell ref="A1069:J1069"/>
    <mergeCell ref="I1070:J1070"/>
    <mergeCell ref="A1081:J1081"/>
    <mergeCell ref="A1083:J1083"/>
    <mergeCell ref="I1024:J1024"/>
    <mergeCell ref="A1034:J1034"/>
    <mergeCell ref="A1036:J1036"/>
    <mergeCell ref="I1037:J1037"/>
    <mergeCell ref="A1047:J1047"/>
    <mergeCell ref="I1048:J1048"/>
    <mergeCell ref="A1015:A1016"/>
    <mergeCell ref="C1015:C1016"/>
    <mergeCell ref="D1015:D1016"/>
    <mergeCell ref="E1015:E1016"/>
    <mergeCell ref="A1021:J1021"/>
    <mergeCell ref="A1023:J1023"/>
    <mergeCell ref="A997:J997"/>
    <mergeCell ref="A998:E998"/>
    <mergeCell ref="I998:J998"/>
    <mergeCell ref="I1007:J1007"/>
    <mergeCell ref="A1012:A1013"/>
    <mergeCell ref="C1012:C1013"/>
    <mergeCell ref="D1012:D1013"/>
    <mergeCell ref="E1012:E1013"/>
    <mergeCell ref="L975:L980"/>
    <mergeCell ref="A977:A978"/>
    <mergeCell ref="A984:J984"/>
    <mergeCell ref="A986:J986"/>
    <mergeCell ref="I987:J987"/>
    <mergeCell ref="A995:J995"/>
    <mergeCell ref="A961:J961"/>
    <mergeCell ref="A962:E962"/>
    <mergeCell ref="I962:J962"/>
    <mergeCell ref="A968:J968"/>
    <mergeCell ref="A970:J970"/>
    <mergeCell ref="I971:J971"/>
    <mergeCell ref="A930:A931"/>
    <mergeCell ref="A934:J934"/>
    <mergeCell ref="I935:J935"/>
    <mergeCell ref="A952:J952"/>
    <mergeCell ref="I953:J953"/>
    <mergeCell ref="A959:J959"/>
    <mergeCell ref="A912:J912"/>
    <mergeCell ref="I913:J913"/>
    <mergeCell ref="A920:J920"/>
    <mergeCell ref="A922:J922"/>
    <mergeCell ref="I923:J923"/>
    <mergeCell ref="A927:A928"/>
    <mergeCell ref="A902:J902"/>
    <mergeCell ref="A905:A907"/>
    <mergeCell ref="B905:B907"/>
    <mergeCell ref="C905:C907"/>
    <mergeCell ref="D905:G905"/>
    <mergeCell ref="H905:H907"/>
    <mergeCell ref="I905:I907"/>
    <mergeCell ref="J905:J907"/>
    <mergeCell ref="D906:D907"/>
    <mergeCell ref="E906:G906"/>
    <mergeCell ref="A889:J889"/>
    <mergeCell ref="A891:J891"/>
    <mergeCell ref="A895:B895"/>
    <mergeCell ref="C895:J895"/>
    <mergeCell ref="A898:J898"/>
    <mergeCell ref="A900:J900"/>
    <mergeCell ref="A884:B884"/>
    <mergeCell ref="D884:E884"/>
    <mergeCell ref="D885:E885"/>
    <mergeCell ref="A887:B887"/>
    <mergeCell ref="D887:E887"/>
    <mergeCell ref="D888:E888"/>
    <mergeCell ref="A863:F863"/>
    <mergeCell ref="I863:J863"/>
    <mergeCell ref="A881:B881"/>
    <mergeCell ref="D881:E881"/>
    <mergeCell ref="D882:E882"/>
    <mergeCell ref="A883:B883"/>
    <mergeCell ref="A842:J842"/>
    <mergeCell ref="I844:J844"/>
    <mergeCell ref="A853:J853"/>
    <mergeCell ref="A855:J855"/>
    <mergeCell ref="I856:J856"/>
    <mergeCell ref="A862:J862"/>
    <mergeCell ref="A822:J822"/>
    <mergeCell ref="A823:F823"/>
    <mergeCell ref="I823:J823"/>
    <mergeCell ref="A832:J832"/>
    <mergeCell ref="A833:E833"/>
    <mergeCell ref="I833:J833"/>
    <mergeCell ref="A802:J802"/>
    <mergeCell ref="A803:F803"/>
    <mergeCell ref="I803:J803"/>
    <mergeCell ref="A812:J812"/>
    <mergeCell ref="A813:F813"/>
    <mergeCell ref="I813:J813"/>
    <mergeCell ref="A782:J782"/>
    <mergeCell ref="A783:F783"/>
    <mergeCell ref="I783:J783"/>
    <mergeCell ref="A792:J792"/>
    <mergeCell ref="A793:F793"/>
    <mergeCell ref="I793:J793"/>
    <mergeCell ref="I753:J753"/>
    <mergeCell ref="A762:J762"/>
    <mergeCell ref="A763:E763"/>
    <mergeCell ref="I763:J763"/>
    <mergeCell ref="A772:J772"/>
    <mergeCell ref="A773:F773"/>
    <mergeCell ref="I773:J773"/>
    <mergeCell ref="I720:J720"/>
    <mergeCell ref="A730:J730"/>
    <mergeCell ref="I731:J731"/>
    <mergeCell ref="A740:J740"/>
    <mergeCell ref="I742:J742"/>
    <mergeCell ref="A751:J751"/>
    <mergeCell ref="A697:J697"/>
    <mergeCell ref="A699:J699"/>
    <mergeCell ref="I700:J700"/>
    <mergeCell ref="A711:J711"/>
    <mergeCell ref="I712:J712"/>
    <mergeCell ref="A719:J719"/>
    <mergeCell ref="A669:J669"/>
    <mergeCell ref="I670:J670"/>
    <mergeCell ref="A678:J678"/>
    <mergeCell ref="I679:J679"/>
    <mergeCell ref="A687:J687"/>
    <mergeCell ref="A688:F688"/>
    <mergeCell ref="I688:J688"/>
    <mergeCell ref="I640:J640"/>
    <mergeCell ref="A648:J648"/>
    <mergeCell ref="I649:J649"/>
    <mergeCell ref="A658:J658"/>
    <mergeCell ref="A660:J660"/>
    <mergeCell ref="I661:J661"/>
    <mergeCell ref="A614:J614"/>
    <mergeCell ref="I615:J615"/>
    <mergeCell ref="A625:J625"/>
    <mergeCell ref="I626:J626"/>
    <mergeCell ref="A637:J637"/>
    <mergeCell ref="A639:J639"/>
    <mergeCell ref="I580:J580"/>
    <mergeCell ref="A590:J590"/>
    <mergeCell ref="A592:J592"/>
    <mergeCell ref="I593:J593"/>
    <mergeCell ref="A603:J603"/>
    <mergeCell ref="I604:J604"/>
    <mergeCell ref="A571:A572"/>
    <mergeCell ref="C571:C572"/>
    <mergeCell ref="D571:D572"/>
    <mergeCell ref="E571:E572"/>
    <mergeCell ref="A577:J577"/>
    <mergeCell ref="A579:J579"/>
    <mergeCell ref="A553:J553"/>
    <mergeCell ref="A554:E554"/>
    <mergeCell ref="I554:J554"/>
    <mergeCell ref="I563:J563"/>
    <mergeCell ref="A568:A569"/>
    <mergeCell ref="C568:C569"/>
    <mergeCell ref="D568:D569"/>
    <mergeCell ref="E568:E569"/>
    <mergeCell ref="L531:L536"/>
    <mergeCell ref="A533:A534"/>
    <mergeCell ref="A540:J540"/>
    <mergeCell ref="A542:J542"/>
    <mergeCell ref="I543:J543"/>
    <mergeCell ref="A551:J551"/>
    <mergeCell ref="A517:J517"/>
    <mergeCell ref="A518:E518"/>
    <mergeCell ref="I518:J518"/>
    <mergeCell ref="A524:J524"/>
    <mergeCell ref="A526:J526"/>
    <mergeCell ref="I527:J527"/>
    <mergeCell ref="A486:A487"/>
    <mergeCell ref="A490:J490"/>
    <mergeCell ref="I491:J491"/>
    <mergeCell ref="A508:J508"/>
    <mergeCell ref="I509:J509"/>
    <mergeCell ref="A515:J515"/>
    <mergeCell ref="A468:J468"/>
    <mergeCell ref="I469:J469"/>
    <mergeCell ref="A476:J476"/>
    <mergeCell ref="A478:J478"/>
    <mergeCell ref="I479:J479"/>
    <mergeCell ref="A483:A484"/>
    <mergeCell ref="A458:J458"/>
    <mergeCell ref="A461:A463"/>
    <mergeCell ref="B461:B463"/>
    <mergeCell ref="C461:C463"/>
    <mergeCell ref="D461:G461"/>
    <mergeCell ref="H461:H463"/>
    <mergeCell ref="I461:I463"/>
    <mergeCell ref="J461:J463"/>
    <mergeCell ref="D462:D463"/>
    <mergeCell ref="E462:G462"/>
    <mergeCell ref="A445:J445"/>
    <mergeCell ref="A447:J447"/>
    <mergeCell ref="A451:B451"/>
    <mergeCell ref="C451:J451"/>
    <mergeCell ref="A454:J454"/>
    <mergeCell ref="A456:J456"/>
    <mergeCell ref="A440:B440"/>
    <mergeCell ref="D440:E440"/>
    <mergeCell ref="D441:E441"/>
    <mergeCell ref="A443:B443"/>
    <mergeCell ref="D443:E443"/>
    <mergeCell ref="D444:E444"/>
    <mergeCell ref="A419:F419"/>
    <mergeCell ref="I419:J419"/>
    <mergeCell ref="A437:B437"/>
    <mergeCell ref="D437:E437"/>
    <mergeCell ref="D438:E438"/>
    <mergeCell ref="A439:B439"/>
    <mergeCell ref="A398:J398"/>
    <mergeCell ref="I400:J400"/>
    <mergeCell ref="A409:J409"/>
    <mergeCell ref="A411:J411"/>
    <mergeCell ref="I412:J412"/>
    <mergeCell ref="A418:J418"/>
    <mergeCell ref="A378:J378"/>
    <mergeCell ref="A379:F379"/>
    <mergeCell ref="I379:J379"/>
    <mergeCell ref="A388:J388"/>
    <mergeCell ref="A389:E389"/>
    <mergeCell ref="I389:J389"/>
    <mergeCell ref="A358:J358"/>
    <mergeCell ref="A359:F359"/>
    <mergeCell ref="I359:J359"/>
    <mergeCell ref="A368:J368"/>
    <mergeCell ref="A369:F369"/>
    <mergeCell ref="I369:J369"/>
    <mergeCell ref="A338:J338"/>
    <mergeCell ref="A339:F339"/>
    <mergeCell ref="I339:J339"/>
    <mergeCell ref="A348:J348"/>
    <mergeCell ref="A349:F349"/>
    <mergeCell ref="I349:J349"/>
    <mergeCell ref="I309:J309"/>
    <mergeCell ref="A318:J318"/>
    <mergeCell ref="A319:E319"/>
    <mergeCell ref="I319:J319"/>
    <mergeCell ref="A328:J328"/>
    <mergeCell ref="A329:F329"/>
    <mergeCell ref="I329:J329"/>
    <mergeCell ref="I276:J276"/>
    <mergeCell ref="A286:J286"/>
    <mergeCell ref="I287:J287"/>
    <mergeCell ref="A296:J296"/>
    <mergeCell ref="I298:J298"/>
    <mergeCell ref="A307:J307"/>
    <mergeCell ref="A253:J253"/>
    <mergeCell ref="A255:J255"/>
    <mergeCell ref="I256:J256"/>
    <mergeCell ref="A267:J267"/>
    <mergeCell ref="I268:J268"/>
    <mergeCell ref="A275:J275"/>
    <mergeCell ref="A225:J225"/>
    <mergeCell ref="I226:J226"/>
    <mergeCell ref="A234:J234"/>
    <mergeCell ref="I235:J235"/>
    <mergeCell ref="A243:J243"/>
    <mergeCell ref="A244:F244"/>
    <mergeCell ref="I244:J244"/>
    <mergeCell ref="I196:J196"/>
    <mergeCell ref="A204:J204"/>
    <mergeCell ref="I205:J205"/>
    <mergeCell ref="A214:J214"/>
    <mergeCell ref="A216:J216"/>
    <mergeCell ref="I217:J217"/>
    <mergeCell ref="A170:J170"/>
    <mergeCell ref="I171:J171"/>
    <mergeCell ref="A181:J181"/>
    <mergeCell ref="I182:J182"/>
    <mergeCell ref="A193:J193"/>
    <mergeCell ref="A195:J195"/>
    <mergeCell ref="I136:J136"/>
    <mergeCell ref="A146:J146"/>
    <mergeCell ref="A148:J148"/>
    <mergeCell ref="I149:J149"/>
    <mergeCell ref="A159:J159"/>
    <mergeCell ref="I160:J160"/>
    <mergeCell ref="A127:A128"/>
    <mergeCell ref="C127:C128"/>
    <mergeCell ref="D127:D128"/>
    <mergeCell ref="E127:E128"/>
    <mergeCell ref="A133:J133"/>
    <mergeCell ref="A135:J135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FI68"/>
  <sheetViews>
    <sheetView view="pageBreakPreview" topLeftCell="A25" zoomScale="80" zoomScaleSheetLayoutView="80" workbookViewId="0">
      <selection activeCell="DF39" sqref="DF39:DR39"/>
    </sheetView>
  </sheetViews>
  <sheetFormatPr defaultColWidth="0.88671875" defaultRowHeight="10.199999999999999"/>
  <cols>
    <col min="1" max="55" width="0.88671875" style="824"/>
    <col min="56" max="56" width="4.88671875" style="824" customWidth="1"/>
    <col min="57" max="60" width="0.88671875" style="824"/>
    <col min="61" max="61" width="0.88671875" style="824" customWidth="1"/>
    <col min="62" max="64" width="0.88671875" style="824"/>
    <col min="65" max="65" width="0.88671875" style="824" customWidth="1"/>
    <col min="66" max="75" width="0.88671875" style="824"/>
    <col min="76" max="77" width="0.88671875" style="824" customWidth="1"/>
    <col min="78" max="97" width="0.88671875" style="824"/>
    <col min="98" max="98" width="2.6640625" style="824" customWidth="1"/>
    <col min="99" max="109" width="0.88671875" style="824"/>
    <col min="110" max="110" width="13.33203125" style="824" customWidth="1"/>
    <col min="111" max="111" width="1.44140625" style="824" customWidth="1"/>
    <col min="112" max="112" width="3" style="824" customWidth="1"/>
    <col min="113" max="121" width="0.88671875" style="824"/>
    <col min="122" max="122" width="2.44140625" style="824" customWidth="1"/>
    <col min="123" max="124" width="0.88671875" style="824"/>
    <col min="125" max="125" width="3.109375" style="824" customWidth="1"/>
    <col min="126" max="134" width="0.88671875" style="824"/>
    <col min="135" max="135" width="2.5546875" style="824" customWidth="1"/>
    <col min="136" max="136" width="0.88671875" style="824"/>
    <col min="137" max="137" width="4" style="824" customWidth="1"/>
    <col min="138" max="146" width="0.88671875" style="824"/>
    <col min="147" max="147" width="1.88671875" style="824" customWidth="1"/>
    <col min="148" max="162" width="0.88671875" style="824"/>
    <col min="163" max="163" width="49.6640625" style="824" customWidth="1"/>
    <col min="164" max="164" width="11.5546875" style="824" customWidth="1"/>
    <col min="165" max="317" width="0.88671875" style="824"/>
    <col min="318" max="318" width="0.88671875" style="824" customWidth="1"/>
    <col min="319" max="321" width="0.88671875" style="824"/>
    <col min="322" max="322" width="0.88671875" style="824" customWidth="1"/>
    <col min="323" max="332" width="0.88671875" style="824"/>
    <col min="333" max="334" width="0.88671875" style="824" customWidth="1"/>
    <col min="335" max="367" width="0.88671875" style="824"/>
    <col min="368" max="368" width="2.88671875" style="824" customWidth="1"/>
    <col min="369" max="380" width="0.88671875" style="824"/>
    <col min="381" max="381" width="3.109375" style="824" customWidth="1"/>
    <col min="382" max="392" width="0.88671875" style="824"/>
    <col min="393" max="393" width="4" style="824" customWidth="1"/>
    <col min="394" max="573" width="0.88671875" style="824"/>
    <col min="574" max="574" width="0.88671875" style="824" customWidth="1"/>
    <col min="575" max="577" width="0.88671875" style="824"/>
    <col min="578" max="578" width="0.88671875" style="824" customWidth="1"/>
    <col min="579" max="588" width="0.88671875" style="824"/>
    <col min="589" max="590" width="0.88671875" style="824" customWidth="1"/>
    <col min="591" max="623" width="0.88671875" style="824"/>
    <col min="624" max="624" width="2.88671875" style="824" customWidth="1"/>
    <col min="625" max="636" width="0.88671875" style="824"/>
    <col min="637" max="637" width="3.109375" style="824" customWidth="1"/>
    <col min="638" max="648" width="0.88671875" style="824"/>
    <col min="649" max="649" width="4" style="824" customWidth="1"/>
    <col min="650" max="829" width="0.88671875" style="824"/>
    <col min="830" max="830" width="0.88671875" style="824" customWidth="1"/>
    <col min="831" max="833" width="0.88671875" style="824"/>
    <col min="834" max="834" width="0.88671875" style="824" customWidth="1"/>
    <col min="835" max="844" width="0.88671875" style="824"/>
    <col min="845" max="846" width="0.88671875" style="824" customWidth="1"/>
    <col min="847" max="879" width="0.88671875" style="824"/>
    <col min="880" max="880" width="2.88671875" style="824" customWidth="1"/>
    <col min="881" max="892" width="0.88671875" style="824"/>
    <col min="893" max="893" width="3.109375" style="824" customWidth="1"/>
    <col min="894" max="904" width="0.88671875" style="824"/>
    <col min="905" max="905" width="4" style="824" customWidth="1"/>
    <col min="906" max="1085" width="0.88671875" style="824"/>
    <col min="1086" max="1086" width="0.88671875" style="824" customWidth="1"/>
    <col min="1087" max="1089" width="0.88671875" style="824"/>
    <col min="1090" max="1090" width="0.88671875" style="824" customWidth="1"/>
    <col min="1091" max="1100" width="0.88671875" style="824"/>
    <col min="1101" max="1102" width="0.88671875" style="824" customWidth="1"/>
    <col min="1103" max="1135" width="0.88671875" style="824"/>
    <col min="1136" max="1136" width="2.88671875" style="824" customWidth="1"/>
    <col min="1137" max="1148" width="0.88671875" style="824"/>
    <col min="1149" max="1149" width="3.109375" style="824" customWidth="1"/>
    <col min="1150" max="1160" width="0.88671875" style="824"/>
    <col min="1161" max="1161" width="4" style="824" customWidth="1"/>
    <col min="1162" max="1341" width="0.88671875" style="824"/>
    <col min="1342" max="1342" width="0.88671875" style="824" customWidth="1"/>
    <col min="1343" max="1345" width="0.88671875" style="824"/>
    <col min="1346" max="1346" width="0.88671875" style="824" customWidth="1"/>
    <col min="1347" max="1356" width="0.88671875" style="824"/>
    <col min="1357" max="1358" width="0.88671875" style="824" customWidth="1"/>
    <col min="1359" max="1391" width="0.88671875" style="824"/>
    <col min="1392" max="1392" width="2.88671875" style="824" customWidth="1"/>
    <col min="1393" max="1404" width="0.88671875" style="824"/>
    <col min="1405" max="1405" width="3.109375" style="824" customWidth="1"/>
    <col min="1406" max="1416" width="0.88671875" style="824"/>
    <col min="1417" max="1417" width="4" style="824" customWidth="1"/>
    <col min="1418" max="1597" width="0.88671875" style="824"/>
    <col min="1598" max="1598" width="0.88671875" style="824" customWidth="1"/>
    <col min="1599" max="1601" width="0.88671875" style="824"/>
    <col min="1602" max="1602" width="0.88671875" style="824" customWidth="1"/>
    <col min="1603" max="1612" width="0.88671875" style="824"/>
    <col min="1613" max="1614" width="0.88671875" style="824" customWidth="1"/>
    <col min="1615" max="1647" width="0.88671875" style="824"/>
    <col min="1648" max="1648" width="2.88671875" style="824" customWidth="1"/>
    <col min="1649" max="1660" width="0.88671875" style="824"/>
    <col min="1661" max="1661" width="3.109375" style="824" customWidth="1"/>
    <col min="1662" max="1672" width="0.88671875" style="824"/>
    <col min="1673" max="1673" width="4" style="824" customWidth="1"/>
    <col min="1674" max="1853" width="0.88671875" style="824"/>
    <col min="1854" max="1854" width="0.88671875" style="824" customWidth="1"/>
    <col min="1855" max="1857" width="0.88671875" style="824"/>
    <col min="1858" max="1858" width="0.88671875" style="824" customWidth="1"/>
    <col min="1859" max="1868" width="0.88671875" style="824"/>
    <col min="1869" max="1870" width="0.88671875" style="824" customWidth="1"/>
    <col min="1871" max="1903" width="0.88671875" style="824"/>
    <col min="1904" max="1904" width="2.88671875" style="824" customWidth="1"/>
    <col min="1905" max="1916" width="0.88671875" style="824"/>
    <col min="1917" max="1917" width="3.109375" style="824" customWidth="1"/>
    <col min="1918" max="1928" width="0.88671875" style="824"/>
    <col min="1929" max="1929" width="4" style="824" customWidth="1"/>
    <col min="1930" max="2109" width="0.88671875" style="824"/>
    <col min="2110" max="2110" width="0.88671875" style="824" customWidth="1"/>
    <col min="2111" max="2113" width="0.88671875" style="824"/>
    <col min="2114" max="2114" width="0.88671875" style="824" customWidth="1"/>
    <col min="2115" max="2124" width="0.88671875" style="824"/>
    <col min="2125" max="2126" width="0.88671875" style="824" customWidth="1"/>
    <col min="2127" max="2159" width="0.88671875" style="824"/>
    <col min="2160" max="2160" width="2.88671875" style="824" customWidth="1"/>
    <col min="2161" max="2172" width="0.88671875" style="824"/>
    <col min="2173" max="2173" width="3.109375" style="824" customWidth="1"/>
    <col min="2174" max="2184" width="0.88671875" style="824"/>
    <col min="2185" max="2185" width="4" style="824" customWidth="1"/>
    <col min="2186" max="2365" width="0.88671875" style="824"/>
    <col min="2366" max="2366" width="0.88671875" style="824" customWidth="1"/>
    <col min="2367" max="2369" width="0.88671875" style="824"/>
    <col min="2370" max="2370" width="0.88671875" style="824" customWidth="1"/>
    <col min="2371" max="2380" width="0.88671875" style="824"/>
    <col min="2381" max="2382" width="0.88671875" style="824" customWidth="1"/>
    <col min="2383" max="2415" width="0.88671875" style="824"/>
    <col min="2416" max="2416" width="2.88671875" style="824" customWidth="1"/>
    <col min="2417" max="2428" width="0.88671875" style="824"/>
    <col min="2429" max="2429" width="3.109375" style="824" customWidth="1"/>
    <col min="2430" max="2440" width="0.88671875" style="824"/>
    <col min="2441" max="2441" width="4" style="824" customWidth="1"/>
    <col min="2442" max="2621" width="0.88671875" style="824"/>
    <col min="2622" max="2622" width="0.88671875" style="824" customWidth="1"/>
    <col min="2623" max="2625" width="0.88671875" style="824"/>
    <col min="2626" max="2626" width="0.88671875" style="824" customWidth="1"/>
    <col min="2627" max="2636" width="0.88671875" style="824"/>
    <col min="2637" max="2638" width="0.88671875" style="824" customWidth="1"/>
    <col min="2639" max="2671" width="0.88671875" style="824"/>
    <col min="2672" max="2672" width="2.88671875" style="824" customWidth="1"/>
    <col min="2673" max="2684" width="0.88671875" style="824"/>
    <col min="2685" max="2685" width="3.109375" style="824" customWidth="1"/>
    <col min="2686" max="2696" width="0.88671875" style="824"/>
    <col min="2697" max="2697" width="4" style="824" customWidth="1"/>
    <col min="2698" max="2877" width="0.88671875" style="824"/>
    <col min="2878" max="2878" width="0.88671875" style="824" customWidth="1"/>
    <col min="2879" max="2881" width="0.88671875" style="824"/>
    <col min="2882" max="2882" width="0.88671875" style="824" customWidth="1"/>
    <col min="2883" max="2892" width="0.88671875" style="824"/>
    <col min="2893" max="2894" width="0.88671875" style="824" customWidth="1"/>
    <col min="2895" max="2927" width="0.88671875" style="824"/>
    <col min="2928" max="2928" width="2.88671875" style="824" customWidth="1"/>
    <col min="2929" max="2940" width="0.88671875" style="824"/>
    <col min="2941" max="2941" width="3.109375" style="824" customWidth="1"/>
    <col min="2942" max="2952" width="0.88671875" style="824"/>
    <col min="2953" max="2953" width="4" style="824" customWidth="1"/>
    <col min="2954" max="3133" width="0.88671875" style="824"/>
    <col min="3134" max="3134" width="0.88671875" style="824" customWidth="1"/>
    <col min="3135" max="3137" width="0.88671875" style="824"/>
    <col min="3138" max="3138" width="0.88671875" style="824" customWidth="1"/>
    <col min="3139" max="3148" width="0.88671875" style="824"/>
    <col min="3149" max="3150" width="0.88671875" style="824" customWidth="1"/>
    <col min="3151" max="3183" width="0.88671875" style="824"/>
    <col min="3184" max="3184" width="2.88671875" style="824" customWidth="1"/>
    <col min="3185" max="3196" width="0.88671875" style="824"/>
    <col min="3197" max="3197" width="3.109375" style="824" customWidth="1"/>
    <col min="3198" max="3208" width="0.88671875" style="824"/>
    <col min="3209" max="3209" width="4" style="824" customWidth="1"/>
    <col min="3210" max="3389" width="0.88671875" style="824"/>
    <col min="3390" max="3390" width="0.88671875" style="824" customWidth="1"/>
    <col min="3391" max="3393" width="0.88671875" style="824"/>
    <col min="3394" max="3394" width="0.88671875" style="824" customWidth="1"/>
    <col min="3395" max="3404" width="0.88671875" style="824"/>
    <col min="3405" max="3406" width="0.88671875" style="824" customWidth="1"/>
    <col min="3407" max="3439" width="0.88671875" style="824"/>
    <col min="3440" max="3440" width="2.88671875" style="824" customWidth="1"/>
    <col min="3441" max="3452" width="0.88671875" style="824"/>
    <col min="3453" max="3453" width="3.109375" style="824" customWidth="1"/>
    <col min="3454" max="3464" width="0.88671875" style="824"/>
    <col min="3465" max="3465" width="4" style="824" customWidth="1"/>
    <col min="3466" max="3645" width="0.88671875" style="824"/>
    <col min="3646" max="3646" width="0.88671875" style="824" customWidth="1"/>
    <col min="3647" max="3649" width="0.88671875" style="824"/>
    <col min="3650" max="3650" width="0.88671875" style="824" customWidth="1"/>
    <col min="3651" max="3660" width="0.88671875" style="824"/>
    <col min="3661" max="3662" width="0.88671875" style="824" customWidth="1"/>
    <col min="3663" max="3695" width="0.88671875" style="824"/>
    <col min="3696" max="3696" width="2.88671875" style="824" customWidth="1"/>
    <col min="3697" max="3708" width="0.88671875" style="824"/>
    <col min="3709" max="3709" width="3.109375" style="824" customWidth="1"/>
    <col min="3710" max="3720" width="0.88671875" style="824"/>
    <col min="3721" max="3721" width="4" style="824" customWidth="1"/>
    <col min="3722" max="3901" width="0.88671875" style="824"/>
    <col min="3902" max="3902" width="0.88671875" style="824" customWidth="1"/>
    <col min="3903" max="3905" width="0.88671875" style="824"/>
    <col min="3906" max="3906" width="0.88671875" style="824" customWidth="1"/>
    <col min="3907" max="3916" width="0.88671875" style="824"/>
    <col min="3917" max="3918" width="0.88671875" style="824" customWidth="1"/>
    <col min="3919" max="3951" width="0.88671875" style="824"/>
    <col min="3952" max="3952" width="2.88671875" style="824" customWidth="1"/>
    <col min="3953" max="3964" width="0.88671875" style="824"/>
    <col min="3965" max="3965" width="3.109375" style="824" customWidth="1"/>
    <col min="3966" max="3976" width="0.88671875" style="824"/>
    <col min="3977" max="3977" width="4" style="824" customWidth="1"/>
    <col min="3978" max="4157" width="0.88671875" style="824"/>
    <col min="4158" max="4158" width="0.88671875" style="824" customWidth="1"/>
    <col min="4159" max="4161" width="0.88671875" style="824"/>
    <col min="4162" max="4162" width="0.88671875" style="824" customWidth="1"/>
    <col min="4163" max="4172" width="0.88671875" style="824"/>
    <col min="4173" max="4174" width="0.88671875" style="824" customWidth="1"/>
    <col min="4175" max="4207" width="0.88671875" style="824"/>
    <col min="4208" max="4208" width="2.88671875" style="824" customWidth="1"/>
    <col min="4209" max="4220" width="0.88671875" style="824"/>
    <col min="4221" max="4221" width="3.109375" style="824" customWidth="1"/>
    <col min="4222" max="4232" width="0.88671875" style="824"/>
    <col min="4233" max="4233" width="4" style="824" customWidth="1"/>
    <col min="4234" max="4413" width="0.88671875" style="824"/>
    <col min="4414" max="4414" width="0.88671875" style="824" customWidth="1"/>
    <col min="4415" max="4417" width="0.88671875" style="824"/>
    <col min="4418" max="4418" width="0.88671875" style="824" customWidth="1"/>
    <col min="4419" max="4428" width="0.88671875" style="824"/>
    <col min="4429" max="4430" width="0.88671875" style="824" customWidth="1"/>
    <col min="4431" max="4463" width="0.88671875" style="824"/>
    <col min="4464" max="4464" width="2.88671875" style="824" customWidth="1"/>
    <col min="4465" max="4476" width="0.88671875" style="824"/>
    <col min="4477" max="4477" width="3.109375" style="824" customWidth="1"/>
    <col min="4478" max="4488" width="0.88671875" style="824"/>
    <col min="4489" max="4489" width="4" style="824" customWidth="1"/>
    <col min="4490" max="4669" width="0.88671875" style="824"/>
    <col min="4670" max="4670" width="0.88671875" style="824" customWidth="1"/>
    <col min="4671" max="4673" width="0.88671875" style="824"/>
    <col min="4674" max="4674" width="0.88671875" style="824" customWidth="1"/>
    <col min="4675" max="4684" width="0.88671875" style="824"/>
    <col min="4685" max="4686" width="0.88671875" style="824" customWidth="1"/>
    <col min="4687" max="4719" width="0.88671875" style="824"/>
    <col min="4720" max="4720" width="2.88671875" style="824" customWidth="1"/>
    <col min="4721" max="4732" width="0.88671875" style="824"/>
    <col min="4733" max="4733" width="3.109375" style="824" customWidth="1"/>
    <col min="4734" max="4744" width="0.88671875" style="824"/>
    <col min="4745" max="4745" width="4" style="824" customWidth="1"/>
    <col min="4746" max="4925" width="0.88671875" style="824"/>
    <col min="4926" max="4926" width="0.88671875" style="824" customWidth="1"/>
    <col min="4927" max="4929" width="0.88671875" style="824"/>
    <col min="4930" max="4930" width="0.88671875" style="824" customWidth="1"/>
    <col min="4931" max="4940" width="0.88671875" style="824"/>
    <col min="4941" max="4942" width="0.88671875" style="824" customWidth="1"/>
    <col min="4943" max="4975" width="0.88671875" style="824"/>
    <col min="4976" max="4976" width="2.88671875" style="824" customWidth="1"/>
    <col min="4977" max="4988" width="0.88671875" style="824"/>
    <col min="4989" max="4989" width="3.109375" style="824" customWidth="1"/>
    <col min="4990" max="5000" width="0.88671875" style="824"/>
    <col min="5001" max="5001" width="4" style="824" customWidth="1"/>
    <col min="5002" max="5181" width="0.88671875" style="824"/>
    <col min="5182" max="5182" width="0.88671875" style="824" customWidth="1"/>
    <col min="5183" max="5185" width="0.88671875" style="824"/>
    <col min="5186" max="5186" width="0.88671875" style="824" customWidth="1"/>
    <col min="5187" max="5196" width="0.88671875" style="824"/>
    <col min="5197" max="5198" width="0.88671875" style="824" customWidth="1"/>
    <col min="5199" max="5231" width="0.88671875" style="824"/>
    <col min="5232" max="5232" width="2.88671875" style="824" customWidth="1"/>
    <col min="5233" max="5244" width="0.88671875" style="824"/>
    <col min="5245" max="5245" width="3.109375" style="824" customWidth="1"/>
    <col min="5246" max="5256" width="0.88671875" style="824"/>
    <col min="5257" max="5257" width="4" style="824" customWidth="1"/>
    <col min="5258" max="5437" width="0.88671875" style="824"/>
    <col min="5438" max="5438" width="0.88671875" style="824" customWidth="1"/>
    <col min="5439" max="5441" width="0.88671875" style="824"/>
    <col min="5442" max="5442" width="0.88671875" style="824" customWidth="1"/>
    <col min="5443" max="5452" width="0.88671875" style="824"/>
    <col min="5453" max="5454" width="0.88671875" style="824" customWidth="1"/>
    <col min="5455" max="5487" width="0.88671875" style="824"/>
    <col min="5488" max="5488" width="2.88671875" style="824" customWidth="1"/>
    <col min="5489" max="5500" width="0.88671875" style="824"/>
    <col min="5501" max="5501" width="3.109375" style="824" customWidth="1"/>
    <col min="5502" max="5512" width="0.88671875" style="824"/>
    <col min="5513" max="5513" width="4" style="824" customWidth="1"/>
    <col min="5514" max="5693" width="0.88671875" style="824"/>
    <col min="5694" max="5694" width="0.88671875" style="824" customWidth="1"/>
    <col min="5695" max="5697" width="0.88671875" style="824"/>
    <col min="5698" max="5698" width="0.88671875" style="824" customWidth="1"/>
    <col min="5699" max="5708" width="0.88671875" style="824"/>
    <col min="5709" max="5710" width="0.88671875" style="824" customWidth="1"/>
    <col min="5711" max="5743" width="0.88671875" style="824"/>
    <col min="5744" max="5744" width="2.88671875" style="824" customWidth="1"/>
    <col min="5745" max="5756" width="0.88671875" style="824"/>
    <col min="5757" max="5757" width="3.109375" style="824" customWidth="1"/>
    <col min="5758" max="5768" width="0.88671875" style="824"/>
    <col min="5769" max="5769" width="4" style="824" customWidth="1"/>
    <col min="5770" max="5949" width="0.88671875" style="824"/>
    <col min="5950" max="5950" width="0.88671875" style="824" customWidth="1"/>
    <col min="5951" max="5953" width="0.88671875" style="824"/>
    <col min="5954" max="5954" width="0.88671875" style="824" customWidth="1"/>
    <col min="5955" max="5964" width="0.88671875" style="824"/>
    <col min="5965" max="5966" width="0.88671875" style="824" customWidth="1"/>
    <col min="5967" max="5999" width="0.88671875" style="824"/>
    <col min="6000" max="6000" width="2.88671875" style="824" customWidth="1"/>
    <col min="6001" max="6012" width="0.88671875" style="824"/>
    <col min="6013" max="6013" width="3.109375" style="824" customWidth="1"/>
    <col min="6014" max="6024" width="0.88671875" style="824"/>
    <col min="6025" max="6025" width="4" style="824" customWidth="1"/>
    <col min="6026" max="6205" width="0.88671875" style="824"/>
    <col min="6206" max="6206" width="0.88671875" style="824" customWidth="1"/>
    <col min="6207" max="6209" width="0.88671875" style="824"/>
    <col min="6210" max="6210" width="0.88671875" style="824" customWidth="1"/>
    <col min="6211" max="6220" width="0.88671875" style="824"/>
    <col min="6221" max="6222" width="0.88671875" style="824" customWidth="1"/>
    <col min="6223" max="6255" width="0.88671875" style="824"/>
    <col min="6256" max="6256" width="2.88671875" style="824" customWidth="1"/>
    <col min="6257" max="6268" width="0.88671875" style="824"/>
    <col min="6269" max="6269" width="3.109375" style="824" customWidth="1"/>
    <col min="6270" max="6280" width="0.88671875" style="824"/>
    <col min="6281" max="6281" width="4" style="824" customWidth="1"/>
    <col min="6282" max="6461" width="0.88671875" style="824"/>
    <col min="6462" max="6462" width="0.88671875" style="824" customWidth="1"/>
    <col min="6463" max="6465" width="0.88671875" style="824"/>
    <col min="6466" max="6466" width="0.88671875" style="824" customWidth="1"/>
    <col min="6467" max="6476" width="0.88671875" style="824"/>
    <col min="6477" max="6478" width="0.88671875" style="824" customWidth="1"/>
    <col min="6479" max="6511" width="0.88671875" style="824"/>
    <col min="6512" max="6512" width="2.88671875" style="824" customWidth="1"/>
    <col min="6513" max="6524" width="0.88671875" style="824"/>
    <col min="6525" max="6525" width="3.109375" style="824" customWidth="1"/>
    <col min="6526" max="6536" width="0.88671875" style="824"/>
    <col min="6537" max="6537" width="4" style="824" customWidth="1"/>
    <col min="6538" max="6717" width="0.88671875" style="824"/>
    <col min="6718" max="6718" width="0.88671875" style="824" customWidth="1"/>
    <col min="6719" max="6721" width="0.88671875" style="824"/>
    <col min="6722" max="6722" width="0.88671875" style="824" customWidth="1"/>
    <col min="6723" max="6732" width="0.88671875" style="824"/>
    <col min="6733" max="6734" width="0.88671875" style="824" customWidth="1"/>
    <col min="6735" max="6767" width="0.88671875" style="824"/>
    <col min="6768" max="6768" width="2.88671875" style="824" customWidth="1"/>
    <col min="6769" max="6780" width="0.88671875" style="824"/>
    <col min="6781" max="6781" width="3.109375" style="824" customWidth="1"/>
    <col min="6782" max="6792" width="0.88671875" style="824"/>
    <col min="6793" max="6793" width="4" style="824" customWidth="1"/>
    <col min="6794" max="6973" width="0.88671875" style="824"/>
    <col min="6974" max="6974" width="0.88671875" style="824" customWidth="1"/>
    <col min="6975" max="6977" width="0.88671875" style="824"/>
    <col min="6978" max="6978" width="0.88671875" style="824" customWidth="1"/>
    <col min="6979" max="6988" width="0.88671875" style="824"/>
    <col min="6989" max="6990" width="0.88671875" style="824" customWidth="1"/>
    <col min="6991" max="7023" width="0.88671875" style="824"/>
    <col min="7024" max="7024" width="2.88671875" style="824" customWidth="1"/>
    <col min="7025" max="7036" width="0.88671875" style="824"/>
    <col min="7037" max="7037" width="3.109375" style="824" customWidth="1"/>
    <col min="7038" max="7048" width="0.88671875" style="824"/>
    <col min="7049" max="7049" width="4" style="824" customWidth="1"/>
    <col min="7050" max="7229" width="0.88671875" style="824"/>
    <col min="7230" max="7230" width="0.88671875" style="824" customWidth="1"/>
    <col min="7231" max="7233" width="0.88671875" style="824"/>
    <col min="7234" max="7234" width="0.88671875" style="824" customWidth="1"/>
    <col min="7235" max="7244" width="0.88671875" style="824"/>
    <col min="7245" max="7246" width="0.88671875" style="824" customWidth="1"/>
    <col min="7247" max="7279" width="0.88671875" style="824"/>
    <col min="7280" max="7280" width="2.88671875" style="824" customWidth="1"/>
    <col min="7281" max="7292" width="0.88671875" style="824"/>
    <col min="7293" max="7293" width="3.109375" style="824" customWidth="1"/>
    <col min="7294" max="7304" width="0.88671875" style="824"/>
    <col min="7305" max="7305" width="4" style="824" customWidth="1"/>
    <col min="7306" max="7485" width="0.88671875" style="824"/>
    <col min="7486" max="7486" width="0.88671875" style="824" customWidth="1"/>
    <col min="7487" max="7489" width="0.88671875" style="824"/>
    <col min="7490" max="7490" width="0.88671875" style="824" customWidth="1"/>
    <col min="7491" max="7500" width="0.88671875" style="824"/>
    <col min="7501" max="7502" width="0.88671875" style="824" customWidth="1"/>
    <col min="7503" max="7535" width="0.88671875" style="824"/>
    <col min="7536" max="7536" width="2.88671875" style="824" customWidth="1"/>
    <col min="7537" max="7548" width="0.88671875" style="824"/>
    <col min="7549" max="7549" width="3.109375" style="824" customWidth="1"/>
    <col min="7550" max="7560" width="0.88671875" style="824"/>
    <col min="7561" max="7561" width="4" style="824" customWidth="1"/>
    <col min="7562" max="7741" width="0.88671875" style="824"/>
    <col min="7742" max="7742" width="0.88671875" style="824" customWidth="1"/>
    <col min="7743" max="7745" width="0.88671875" style="824"/>
    <col min="7746" max="7746" width="0.88671875" style="824" customWidth="1"/>
    <col min="7747" max="7756" width="0.88671875" style="824"/>
    <col min="7757" max="7758" width="0.88671875" style="824" customWidth="1"/>
    <col min="7759" max="7791" width="0.88671875" style="824"/>
    <col min="7792" max="7792" width="2.88671875" style="824" customWidth="1"/>
    <col min="7793" max="7804" width="0.88671875" style="824"/>
    <col min="7805" max="7805" width="3.109375" style="824" customWidth="1"/>
    <col min="7806" max="7816" width="0.88671875" style="824"/>
    <col min="7817" max="7817" width="4" style="824" customWidth="1"/>
    <col min="7818" max="7997" width="0.88671875" style="824"/>
    <col min="7998" max="7998" width="0.88671875" style="824" customWidth="1"/>
    <col min="7999" max="8001" width="0.88671875" style="824"/>
    <col min="8002" max="8002" width="0.88671875" style="824" customWidth="1"/>
    <col min="8003" max="8012" width="0.88671875" style="824"/>
    <col min="8013" max="8014" width="0.88671875" style="824" customWidth="1"/>
    <col min="8015" max="8047" width="0.88671875" style="824"/>
    <col min="8048" max="8048" width="2.88671875" style="824" customWidth="1"/>
    <col min="8049" max="8060" width="0.88671875" style="824"/>
    <col min="8061" max="8061" width="3.109375" style="824" customWidth="1"/>
    <col min="8062" max="8072" width="0.88671875" style="824"/>
    <col min="8073" max="8073" width="4" style="824" customWidth="1"/>
    <col min="8074" max="8253" width="0.88671875" style="824"/>
    <col min="8254" max="8254" width="0.88671875" style="824" customWidth="1"/>
    <col min="8255" max="8257" width="0.88671875" style="824"/>
    <col min="8258" max="8258" width="0.88671875" style="824" customWidth="1"/>
    <col min="8259" max="8268" width="0.88671875" style="824"/>
    <col min="8269" max="8270" width="0.88671875" style="824" customWidth="1"/>
    <col min="8271" max="8303" width="0.88671875" style="824"/>
    <col min="8304" max="8304" width="2.88671875" style="824" customWidth="1"/>
    <col min="8305" max="8316" width="0.88671875" style="824"/>
    <col min="8317" max="8317" width="3.109375" style="824" customWidth="1"/>
    <col min="8318" max="8328" width="0.88671875" style="824"/>
    <col min="8329" max="8329" width="4" style="824" customWidth="1"/>
    <col min="8330" max="8509" width="0.88671875" style="824"/>
    <col min="8510" max="8510" width="0.88671875" style="824" customWidth="1"/>
    <col min="8511" max="8513" width="0.88671875" style="824"/>
    <col min="8514" max="8514" width="0.88671875" style="824" customWidth="1"/>
    <col min="8515" max="8524" width="0.88671875" style="824"/>
    <col min="8525" max="8526" width="0.88671875" style="824" customWidth="1"/>
    <col min="8527" max="8559" width="0.88671875" style="824"/>
    <col min="8560" max="8560" width="2.88671875" style="824" customWidth="1"/>
    <col min="8561" max="8572" width="0.88671875" style="824"/>
    <col min="8573" max="8573" width="3.109375" style="824" customWidth="1"/>
    <col min="8574" max="8584" width="0.88671875" style="824"/>
    <col min="8585" max="8585" width="4" style="824" customWidth="1"/>
    <col min="8586" max="8765" width="0.88671875" style="824"/>
    <col min="8766" max="8766" width="0.88671875" style="824" customWidth="1"/>
    <col min="8767" max="8769" width="0.88671875" style="824"/>
    <col min="8770" max="8770" width="0.88671875" style="824" customWidth="1"/>
    <col min="8771" max="8780" width="0.88671875" style="824"/>
    <col min="8781" max="8782" width="0.88671875" style="824" customWidth="1"/>
    <col min="8783" max="8815" width="0.88671875" style="824"/>
    <col min="8816" max="8816" width="2.88671875" style="824" customWidth="1"/>
    <col min="8817" max="8828" width="0.88671875" style="824"/>
    <col min="8829" max="8829" width="3.109375" style="824" customWidth="1"/>
    <col min="8830" max="8840" width="0.88671875" style="824"/>
    <col min="8841" max="8841" width="4" style="824" customWidth="1"/>
    <col min="8842" max="9021" width="0.88671875" style="824"/>
    <col min="9022" max="9022" width="0.88671875" style="824" customWidth="1"/>
    <col min="9023" max="9025" width="0.88671875" style="824"/>
    <col min="9026" max="9026" width="0.88671875" style="824" customWidth="1"/>
    <col min="9027" max="9036" width="0.88671875" style="824"/>
    <col min="9037" max="9038" width="0.88671875" style="824" customWidth="1"/>
    <col min="9039" max="9071" width="0.88671875" style="824"/>
    <col min="9072" max="9072" width="2.88671875" style="824" customWidth="1"/>
    <col min="9073" max="9084" width="0.88671875" style="824"/>
    <col min="9085" max="9085" width="3.109375" style="824" customWidth="1"/>
    <col min="9086" max="9096" width="0.88671875" style="824"/>
    <col min="9097" max="9097" width="4" style="824" customWidth="1"/>
    <col min="9098" max="9277" width="0.88671875" style="824"/>
    <col min="9278" max="9278" width="0.88671875" style="824" customWidth="1"/>
    <col min="9279" max="9281" width="0.88671875" style="824"/>
    <col min="9282" max="9282" width="0.88671875" style="824" customWidth="1"/>
    <col min="9283" max="9292" width="0.88671875" style="824"/>
    <col min="9293" max="9294" width="0.88671875" style="824" customWidth="1"/>
    <col min="9295" max="9327" width="0.88671875" style="824"/>
    <col min="9328" max="9328" width="2.88671875" style="824" customWidth="1"/>
    <col min="9329" max="9340" width="0.88671875" style="824"/>
    <col min="9341" max="9341" width="3.109375" style="824" customWidth="1"/>
    <col min="9342" max="9352" width="0.88671875" style="824"/>
    <col min="9353" max="9353" width="4" style="824" customWidth="1"/>
    <col min="9354" max="9533" width="0.88671875" style="824"/>
    <col min="9534" max="9534" width="0.88671875" style="824" customWidth="1"/>
    <col min="9535" max="9537" width="0.88671875" style="824"/>
    <col min="9538" max="9538" width="0.88671875" style="824" customWidth="1"/>
    <col min="9539" max="9548" width="0.88671875" style="824"/>
    <col min="9549" max="9550" width="0.88671875" style="824" customWidth="1"/>
    <col min="9551" max="9583" width="0.88671875" style="824"/>
    <col min="9584" max="9584" width="2.88671875" style="824" customWidth="1"/>
    <col min="9585" max="9596" width="0.88671875" style="824"/>
    <col min="9597" max="9597" width="3.109375" style="824" customWidth="1"/>
    <col min="9598" max="9608" width="0.88671875" style="824"/>
    <col min="9609" max="9609" width="4" style="824" customWidth="1"/>
    <col min="9610" max="9789" width="0.88671875" style="824"/>
    <col min="9790" max="9790" width="0.88671875" style="824" customWidth="1"/>
    <col min="9791" max="9793" width="0.88671875" style="824"/>
    <col min="9794" max="9794" width="0.88671875" style="824" customWidth="1"/>
    <col min="9795" max="9804" width="0.88671875" style="824"/>
    <col min="9805" max="9806" width="0.88671875" style="824" customWidth="1"/>
    <col min="9807" max="9839" width="0.88671875" style="824"/>
    <col min="9840" max="9840" width="2.88671875" style="824" customWidth="1"/>
    <col min="9841" max="9852" width="0.88671875" style="824"/>
    <col min="9853" max="9853" width="3.109375" style="824" customWidth="1"/>
    <col min="9854" max="9864" width="0.88671875" style="824"/>
    <col min="9865" max="9865" width="4" style="824" customWidth="1"/>
    <col min="9866" max="10045" width="0.88671875" style="824"/>
    <col min="10046" max="10046" width="0.88671875" style="824" customWidth="1"/>
    <col min="10047" max="10049" width="0.88671875" style="824"/>
    <col min="10050" max="10050" width="0.88671875" style="824" customWidth="1"/>
    <col min="10051" max="10060" width="0.88671875" style="824"/>
    <col min="10061" max="10062" width="0.88671875" style="824" customWidth="1"/>
    <col min="10063" max="10095" width="0.88671875" style="824"/>
    <col min="10096" max="10096" width="2.88671875" style="824" customWidth="1"/>
    <col min="10097" max="10108" width="0.88671875" style="824"/>
    <col min="10109" max="10109" width="3.109375" style="824" customWidth="1"/>
    <col min="10110" max="10120" width="0.88671875" style="824"/>
    <col min="10121" max="10121" width="4" style="824" customWidth="1"/>
    <col min="10122" max="10301" width="0.88671875" style="824"/>
    <col min="10302" max="10302" width="0.88671875" style="824" customWidth="1"/>
    <col min="10303" max="10305" width="0.88671875" style="824"/>
    <col min="10306" max="10306" width="0.88671875" style="824" customWidth="1"/>
    <col min="10307" max="10316" width="0.88671875" style="824"/>
    <col min="10317" max="10318" width="0.88671875" style="824" customWidth="1"/>
    <col min="10319" max="10351" width="0.88671875" style="824"/>
    <col min="10352" max="10352" width="2.88671875" style="824" customWidth="1"/>
    <col min="10353" max="10364" width="0.88671875" style="824"/>
    <col min="10365" max="10365" width="3.109375" style="824" customWidth="1"/>
    <col min="10366" max="10376" width="0.88671875" style="824"/>
    <col min="10377" max="10377" width="4" style="824" customWidth="1"/>
    <col min="10378" max="10557" width="0.88671875" style="824"/>
    <col min="10558" max="10558" width="0.88671875" style="824" customWidth="1"/>
    <col min="10559" max="10561" width="0.88671875" style="824"/>
    <col min="10562" max="10562" width="0.88671875" style="824" customWidth="1"/>
    <col min="10563" max="10572" width="0.88671875" style="824"/>
    <col min="10573" max="10574" width="0.88671875" style="824" customWidth="1"/>
    <col min="10575" max="10607" width="0.88671875" style="824"/>
    <col min="10608" max="10608" width="2.88671875" style="824" customWidth="1"/>
    <col min="10609" max="10620" width="0.88671875" style="824"/>
    <col min="10621" max="10621" width="3.109375" style="824" customWidth="1"/>
    <col min="10622" max="10632" width="0.88671875" style="824"/>
    <col min="10633" max="10633" width="4" style="824" customWidth="1"/>
    <col min="10634" max="10813" width="0.88671875" style="824"/>
    <col min="10814" max="10814" width="0.88671875" style="824" customWidth="1"/>
    <col min="10815" max="10817" width="0.88671875" style="824"/>
    <col min="10818" max="10818" width="0.88671875" style="824" customWidth="1"/>
    <col min="10819" max="10828" width="0.88671875" style="824"/>
    <col min="10829" max="10830" width="0.88671875" style="824" customWidth="1"/>
    <col min="10831" max="10863" width="0.88671875" style="824"/>
    <col min="10864" max="10864" width="2.88671875" style="824" customWidth="1"/>
    <col min="10865" max="10876" width="0.88671875" style="824"/>
    <col min="10877" max="10877" width="3.109375" style="824" customWidth="1"/>
    <col min="10878" max="10888" width="0.88671875" style="824"/>
    <col min="10889" max="10889" width="4" style="824" customWidth="1"/>
    <col min="10890" max="11069" width="0.88671875" style="824"/>
    <col min="11070" max="11070" width="0.88671875" style="824" customWidth="1"/>
    <col min="11071" max="11073" width="0.88671875" style="824"/>
    <col min="11074" max="11074" width="0.88671875" style="824" customWidth="1"/>
    <col min="11075" max="11084" width="0.88671875" style="824"/>
    <col min="11085" max="11086" width="0.88671875" style="824" customWidth="1"/>
    <col min="11087" max="11119" width="0.88671875" style="824"/>
    <col min="11120" max="11120" width="2.88671875" style="824" customWidth="1"/>
    <col min="11121" max="11132" width="0.88671875" style="824"/>
    <col min="11133" max="11133" width="3.109375" style="824" customWidth="1"/>
    <col min="11134" max="11144" width="0.88671875" style="824"/>
    <col min="11145" max="11145" width="4" style="824" customWidth="1"/>
    <col min="11146" max="11325" width="0.88671875" style="824"/>
    <col min="11326" max="11326" width="0.88671875" style="824" customWidth="1"/>
    <col min="11327" max="11329" width="0.88671875" style="824"/>
    <col min="11330" max="11330" width="0.88671875" style="824" customWidth="1"/>
    <col min="11331" max="11340" width="0.88671875" style="824"/>
    <col min="11341" max="11342" width="0.88671875" style="824" customWidth="1"/>
    <col min="11343" max="11375" width="0.88671875" style="824"/>
    <col min="11376" max="11376" width="2.88671875" style="824" customWidth="1"/>
    <col min="11377" max="11388" width="0.88671875" style="824"/>
    <col min="11389" max="11389" width="3.109375" style="824" customWidth="1"/>
    <col min="11390" max="11400" width="0.88671875" style="824"/>
    <col min="11401" max="11401" width="4" style="824" customWidth="1"/>
    <col min="11402" max="11581" width="0.88671875" style="824"/>
    <col min="11582" max="11582" width="0.88671875" style="824" customWidth="1"/>
    <col min="11583" max="11585" width="0.88671875" style="824"/>
    <col min="11586" max="11586" width="0.88671875" style="824" customWidth="1"/>
    <col min="11587" max="11596" width="0.88671875" style="824"/>
    <col min="11597" max="11598" width="0.88671875" style="824" customWidth="1"/>
    <col min="11599" max="11631" width="0.88671875" style="824"/>
    <col min="11632" max="11632" width="2.88671875" style="824" customWidth="1"/>
    <col min="11633" max="11644" width="0.88671875" style="824"/>
    <col min="11645" max="11645" width="3.109375" style="824" customWidth="1"/>
    <col min="11646" max="11656" width="0.88671875" style="824"/>
    <col min="11657" max="11657" width="4" style="824" customWidth="1"/>
    <col min="11658" max="11837" width="0.88671875" style="824"/>
    <col min="11838" max="11838" width="0.88671875" style="824" customWidth="1"/>
    <col min="11839" max="11841" width="0.88671875" style="824"/>
    <col min="11842" max="11842" width="0.88671875" style="824" customWidth="1"/>
    <col min="11843" max="11852" width="0.88671875" style="824"/>
    <col min="11853" max="11854" width="0.88671875" style="824" customWidth="1"/>
    <col min="11855" max="11887" width="0.88671875" style="824"/>
    <col min="11888" max="11888" width="2.88671875" style="824" customWidth="1"/>
    <col min="11889" max="11900" width="0.88671875" style="824"/>
    <col min="11901" max="11901" width="3.109375" style="824" customWidth="1"/>
    <col min="11902" max="11912" width="0.88671875" style="824"/>
    <col min="11913" max="11913" width="4" style="824" customWidth="1"/>
    <col min="11914" max="12093" width="0.88671875" style="824"/>
    <col min="12094" max="12094" width="0.88671875" style="824" customWidth="1"/>
    <col min="12095" max="12097" width="0.88671875" style="824"/>
    <col min="12098" max="12098" width="0.88671875" style="824" customWidth="1"/>
    <col min="12099" max="12108" width="0.88671875" style="824"/>
    <col min="12109" max="12110" width="0.88671875" style="824" customWidth="1"/>
    <col min="12111" max="12143" width="0.88671875" style="824"/>
    <col min="12144" max="12144" width="2.88671875" style="824" customWidth="1"/>
    <col min="12145" max="12156" width="0.88671875" style="824"/>
    <col min="12157" max="12157" width="3.109375" style="824" customWidth="1"/>
    <col min="12158" max="12168" width="0.88671875" style="824"/>
    <col min="12169" max="12169" width="4" style="824" customWidth="1"/>
    <col min="12170" max="12349" width="0.88671875" style="824"/>
    <col min="12350" max="12350" width="0.88671875" style="824" customWidth="1"/>
    <col min="12351" max="12353" width="0.88671875" style="824"/>
    <col min="12354" max="12354" width="0.88671875" style="824" customWidth="1"/>
    <col min="12355" max="12364" width="0.88671875" style="824"/>
    <col min="12365" max="12366" width="0.88671875" style="824" customWidth="1"/>
    <col min="12367" max="12399" width="0.88671875" style="824"/>
    <col min="12400" max="12400" width="2.88671875" style="824" customWidth="1"/>
    <col min="12401" max="12412" width="0.88671875" style="824"/>
    <col min="12413" max="12413" width="3.109375" style="824" customWidth="1"/>
    <col min="12414" max="12424" width="0.88671875" style="824"/>
    <col min="12425" max="12425" width="4" style="824" customWidth="1"/>
    <col min="12426" max="12605" width="0.88671875" style="824"/>
    <col min="12606" max="12606" width="0.88671875" style="824" customWidth="1"/>
    <col min="12607" max="12609" width="0.88671875" style="824"/>
    <col min="12610" max="12610" width="0.88671875" style="824" customWidth="1"/>
    <col min="12611" max="12620" width="0.88671875" style="824"/>
    <col min="12621" max="12622" width="0.88671875" style="824" customWidth="1"/>
    <col min="12623" max="12655" width="0.88671875" style="824"/>
    <col min="12656" max="12656" width="2.88671875" style="824" customWidth="1"/>
    <col min="12657" max="12668" width="0.88671875" style="824"/>
    <col min="12669" max="12669" width="3.109375" style="824" customWidth="1"/>
    <col min="12670" max="12680" width="0.88671875" style="824"/>
    <col min="12681" max="12681" width="4" style="824" customWidth="1"/>
    <col min="12682" max="12861" width="0.88671875" style="824"/>
    <col min="12862" max="12862" width="0.88671875" style="824" customWidth="1"/>
    <col min="12863" max="12865" width="0.88671875" style="824"/>
    <col min="12866" max="12866" width="0.88671875" style="824" customWidth="1"/>
    <col min="12867" max="12876" width="0.88671875" style="824"/>
    <col min="12877" max="12878" width="0.88671875" style="824" customWidth="1"/>
    <col min="12879" max="12911" width="0.88671875" style="824"/>
    <col min="12912" max="12912" width="2.88671875" style="824" customWidth="1"/>
    <col min="12913" max="12924" width="0.88671875" style="824"/>
    <col min="12925" max="12925" width="3.109375" style="824" customWidth="1"/>
    <col min="12926" max="12936" width="0.88671875" style="824"/>
    <col min="12937" max="12937" width="4" style="824" customWidth="1"/>
    <col min="12938" max="13117" width="0.88671875" style="824"/>
    <col min="13118" max="13118" width="0.88671875" style="824" customWidth="1"/>
    <col min="13119" max="13121" width="0.88671875" style="824"/>
    <col min="13122" max="13122" width="0.88671875" style="824" customWidth="1"/>
    <col min="13123" max="13132" width="0.88671875" style="824"/>
    <col min="13133" max="13134" width="0.88671875" style="824" customWidth="1"/>
    <col min="13135" max="13167" width="0.88671875" style="824"/>
    <col min="13168" max="13168" width="2.88671875" style="824" customWidth="1"/>
    <col min="13169" max="13180" width="0.88671875" style="824"/>
    <col min="13181" max="13181" width="3.109375" style="824" customWidth="1"/>
    <col min="13182" max="13192" width="0.88671875" style="824"/>
    <col min="13193" max="13193" width="4" style="824" customWidth="1"/>
    <col min="13194" max="13373" width="0.88671875" style="824"/>
    <col min="13374" max="13374" width="0.88671875" style="824" customWidth="1"/>
    <col min="13375" max="13377" width="0.88671875" style="824"/>
    <col min="13378" max="13378" width="0.88671875" style="824" customWidth="1"/>
    <col min="13379" max="13388" width="0.88671875" style="824"/>
    <col min="13389" max="13390" width="0.88671875" style="824" customWidth="1"/>
    <col min="13391" max="13423" width="0.88671875" style="824"/>
    <col min="13424" max="13424" width="2.88671875" style="824" customWidth="1"/>
    <col min="13425" max="13436" width="0.88671875" style="824"/>
    <col min="13437" max="13437" width="3.109375" style="824" customWidth="1"/>
    <col min="13438" max="13448" width="0.88671875" style="824"/>
    <col min="13449" max="13449" width="4" style="824" customWidth="1"/>
    <col min="13450" max="13629" width="0.88671875" style="824"/>
    <col min="13630" max="13630" width="0.88671875" style="824" customWidth="1"/>
    <col min="13631" max="13633" width="0.88671875" style="824"/>
    <col min="13634" max="13634" width="0.88671875" style="824" customWidth="1"/>
    <col min="13635" max="13644" width="0.88671875" style="824"/>
    <col min="13645" max="13646" width="0.88671875" style="824" customWidth="1"/>
    <col min="13647" max="13679" width="0.88671875" style="824"/>
    <col min="13680" max="13680" width="2.88671875" style="824" customWidth="1"/>
    <col min="13681" max="13692" width="0.88671875" style="824"/>
    <col min="13693" max="13693" width="3.109375" style="824" customWidth="1"/>
    <col min="13694" max="13704" width="0.88671875" style="824"/>
    <col min="13705" max="13705" width="4" style="824" customWidth="1"/>
    <col min="13706" max="13885" width="0.88671875" style="824"/>
    <col min="13886" max="13886" width="0.88671875" style="824" customWidth="1"/>
    <col min="13887" max="13889" width="0.88671875" style="824"/>
    <col min="13890" max="13890" width="0.88671875" style="824" customWidth="1"/>
    <col min="13891" max="13900" width="0.88671875" style="824"/>
    <col min="13901" max="13902" width="0.88671875" style="824" customWidth="1"/>
    <col min="13903" max="13935" width="0.88671875" style="824"/>
    <col min="13936" max="13936" width="2.88671875" style="824" customWidth="1"/>
    <col min="13937" max="13948" width="0.88671875" style="824"/>
    <col min="13949" max="13949" width="3.109375" style="824" customWidth="1"/>
    <col min="13950" max="13960" width="0.88671875" style="824"/>
    <col min="13961" max="13961" width="4" style="824" customWidth="1"/>
    <col min="13962" max="14141" width="0.88671875" style="824"/>
    <col min="14142" max="14142" width="0.88671875" style="824" customWidth="1"/>
    <col min="14143" max="14145" width="0.88671875" style="824"/>
    <col min="14146" max="14146" width="0.88671875" style="824" customWidth="1"/>
    <col min="14147" max="14156" width="0.88671875" style="824"/>
    <col min="14157" max="14158" width="0.88671875" style="824" customWidth="1"/>
    <col min="14159" max="14191" width="0.88671875" style="824"/>
    <col min="14192" max="14192" width="2.88671875" style="824" customWidth="1"/>
    <col min="14193" max="14204" width="0.88671875" style="824"/>
    <col min="14205" max="14205" width="3.109375" style="824" customWidth="1"/>
    <col min="14206" max="14216" width="0.88671875" style="824"/>
    <col min="14217" max="14217" width="4" style="824" customWidth="1"/>
    <col min="14218" max="14397" width="0.88671875" style="824"/>
    <col min="14398" max="14398" width="0.88671875" style="824" customWidth="1"/>
    <col min="14399" max="14401" width="0.88671875" style="824"/>
    <col min="14402" max="14402" width="0.88671875" style="824" customWidth="1"/>
    <col min="14403" max="14412" width="0.88671875" style="824"/>
    <col min="14413" max="14414" width="0.88671875" style="824" customWidth="1"/>
    <col min="14415" max="14447" width="0.88671875" style="824"/>
    <col min="14448" max="14448" width="2.88671875" style="824" customWidth="1"/>
    <col min="14449" max="14460" width="0.88671875" style="824"/>
    <col min="14461" max="14461" width="3.109375" style="824" customWidth="1"/>
    <col min="14462" max="14472" width="0.88671875" style="824"/>
    <col min="14473" max="14473" width="4" style="824" customWidth="1"/>
    <col min="14474" max="14653" width="0.88671875" style="824"/>
    <col min="14654" max="14654" width="0.88671875" style="824" customWidth="1"/>
    <col min="14655" max="14657" width="0.88671875" style="824"/>
    <col min="14658" max="14658" width="0.88671875" style="824" customWidth="1"/>
    <col min="14659" max="14668" width="0.88671875" style="824"/>
    <col min="14669" max="14670" width="0.88671875" style="824" customWidth="1"/>
    <col min="14671" max="14703" width="0.88671875" style="824"/>
    <col min="14704" max="14704" width="2.88671875" style="824" customWidth="1"/>
    <col min="14705" max="14716" width="0.88671875" style="824"/>
    <col min="14717" max="14717" width="3.109375" style="824" customWidth="1"/>
    <col min="14718" max="14728" width="0.88671875" style="824"/>
    <col min="14729" max="14729" width="4" style="824" customWidth="1"/>
    <col min="14730" max="14909" width="0.88671875" style="824"/>
    <col min="14910" max="14910" width="0.88671875" style="824" customWidth="1"/>
    <col min="14911" max="14913" width="0.88671875" style="824"/>
    <col min="14914" max="14914" width="0.88671875" style="824" customWidth="1"/>
    <col min="14915" max="14924" width="0.88671875" style="824"/>
    <col min="14925" max="14926" width="0.88671875" style="824" customWidth="1"/>
    <col min="14927" max="14959" width="0.88671875" style="824"/>
    <col min="14960" max="14960" width="2.88671875" style="824" customWidth="1"/>
    <col min="14961" max="14972" width="0.88671875" style="824"/>
    <col min="14973" max="14973" width="3.109375" style="824" customWidth="1"/>
    <col min="14974" max="14984" width="0.88671875" style="824"/>
    <col min="14985" max="14985" width="4" style="824" customWidth="1"/>
    <col min="14986" max="15165" width="0.88671875" style="824"/>
    <col min="15166" max="15166" width="0.88671875" style="824" customWidth="1"/>
    <col min="15167" max="15169" width="0.88671875" style="824"/>
    <col min="15170" max="15170" width="0.88671875" style="824" customWidth="1"/>
    <col min="15171" max="15180" width="0.88671875" style="824"/>
    <col min="15181" max="15182" width="0.88671875" style="824" customWidth="1"/>
    <col min="15183" max="15215" width="0.88671875" style="824"/>
    <col min="15216" max="15216" width="2.88671875" style="824" customWidth="1"/>
    <col min="15217" max="15228" width="0.88671875" style="824"/>
    <col min="15229" max="15229" width="3.109375" style="824" customWidth="1"/>
    <col min="15230" max="15240" width="0.88671875" style="824"/>
    <col min="15241" max="15241" width="4" style="824" customWidth="1"/>
    <col min="15242" max="15421" width="0.88671875" style="824"/>
    <col min="15422" max="15422" width="0.88671875" style="824" customWidth="1"/>
    <col min="15423" max="15425" width="0.88671875" style="824"/>
    <col min="15426" max="15426" width="0.88671875" style="824" customWidth="1"/>
    <col min="15427" max="15436" width="0.88671875" style="824"/>
    <col min="15437" max="15438" width="0.88671875" style="824" customWidth="1"/>
    <col min="15439" max="15471" width="0.88671875" style="824"/>
    <col min="15472" max="15472" width="2.88671875" style="824" customWidth="1"/>
    <col min="15473" max="15484" width="0.88671875" style="824"/>
    <col min="15485" max="15485" width="3.109375" style="824" customWidth="1"/>
    <col min="15486" max="15496" width="0.88671875" style="824"/>
    <col min="15497" max="15497" width="4" style="824" customWidth="1"/>
    <col min="15498" max="15677" width="0.88671875" style="824"/>
    <col min="15678" max="15678" width="0.88671875" style="824" customWidth="1"/>
    <col min="15679" max="15681" width="0.88671875" style="824"/>
    <col min="15682" max="15682" width="0.88671875" style="824" customWidth="1"/>
    <col min="15683" max="15692" width="0.88671875" style="824"/>
    <col min="15693" max="15694" width="0.88671875" style="824" customWidth="1"/>
    <col min="15695" max="15727" width="0.88671875" style="824"/>
    <col min="15728" max="15728" width="2.88671875" style="824" customWidth="1"/>
    <col min="15729" max="15740" width="0.88671875" style="824"/>
    <col min="15741" max="15741" width="3.109375" style="824" customWidth="1"/>
    <col min="15742" max="15752" width="0.88671875" style="824"/>
    <col min="15753" max="15753" width="4" style="824" customWidth="1"/>
    <col min="15754" max="15933" width="0.88671875" style="824"/>
    <col min="15934" max="15934" width="0.88671875" style="824" customWidth="1"/>
    <col min="15935" max="15937" width="0.88671875" style="824"/>
    <col min="15938" max="15938" width="0.88671875" style="824" customWidth="1"/>
    <col min="15939" max="15948" width="0.88671875" style="824"/>
    <col min="15949" max="15950" width="0.88671875" style="824" customWidth="1"/>
    <col min="15951" max="15983" width="0.88671875" style="824"/>
    <col min="15984" max="15984" width="2.88671875" style="824" customWidth="1"/>
    <col min="15985" max="15996" width="0.88671875" style="824"/>
    <col min="15997" max="15997" width="3.109375" style="824" customWidth="1"/>
    <col min="15998" max="16008" width="0.88671875" style="824"/>
    <col min="16009" max="16009" width="4" style="824" customWidth="1"/>
    <col min="16010" max="16189" width="0.88671875" style="824"/>
    <col min="16190" max="16190" width="0.88671875" style="824" customWidth="1"/>
    <col min="16191" max="16193" width="0.88671875" style="824"/>
    <col min="16194" max="16194" width="0.88671875" style="824" customWidth="1"/>
    <col min="16195" max="16204" width="0.88671875" style="824"/>
    <col min="16205" max="16206" width="0.88671875" style="824" customWidth="1"/>
    <col min="16207" max="16239" width="0.88671875" style="824"/>
    <col min="16240" max="16240" width="2.88671875" style="824" customWidth="1"/>
    <col min="16241" max="16252" width="0.88671875" style="824"/>
    <col min="16253" max="16253" width="3.109375" style="824" customWidth="1"/>
    <col min="16254" max="16264" width="0.88671875" style="824"/>
    <col min="16265" max="16265" width="4" style="824" customWidth="1"/>
    <col min="16266" max="16384" width="0.88671875" style="824"/>
  </cols>
  <sheetData>
    <row r="1" spans="1:163" s="98" customFormat="1" ht="15.75" customHeight="1">
      <c r="B1" s="1574" t="s">
        <v>350</v>
      </c>
      <c r="C1" s="1574"/>
      <c r="D1" s="1574"/>
      <c r="E1" s="1574"/>
      <c r="F1" s="1574"/>
      <c r="G1" s="1574"/>
      <c r="H1" s="1574"/>
      <c r="I1" s="1574"/>
      <c r="J1" s="1574"/>
      <c r="K1" s="1574"/>
      <c r="L1" s="1574"/>
      <c r="M1" s="1574"/>
      <c r="N1" s="1574"/>
      <c r="O1" s="1574"/>
      <c r="P1" s="1574"/>
      <c r="Q1" s="1574"/>
      <c r="R1" s="1574"/>
      <c r="S1" s="1574"/>
      <c r="T1" s="1574"/>
      <c r="U1" s="1574"/>
      <c r="V1" s="1574"/>
      <c r="W1" s="1574"/>
      <c r="X1" s="1574"/>
      <c r="Y1" s="1574"/>
      <c r="Z1" s="1574"/>
      <c r="AA1" s="1574"/>
      <c r="AB1" s="1574"/>
      <c r="AC1" s="1574"/>
      <c r="AD1" s="1574"/>
      <c r="AE1" s="1574"/>
      <c r="AF1" s="1574"/>
      <c r="AG1" s="1574"/>
      <c r="AH1" s="1574"/>
      <c r="AI1" s="1574"/>
      <c r="AJ1" s="1574"/>
      <c r="AK1" s="1574"/>
      <c r="AL1" s="1574"/>
      <c r="AM1" s="1574"/>
      <c r="AN1" s="1574"/>
      <c r="AO1" s="1574"/>
      <c r="AP1" s="1574"/>
      <c r="AQ1" s="1574"/>
      <c r="AR1" s="1574"/>
      <c r="AS1" s="1574"/>
      <c r="AT1" s="1574"/>
      <c r="AU1" s="1574"/>
      <c r="AV1" s="1574"/>
      <c r="AW1" s="1574"/>
      <c r="AX1" s="1574"/>
      <c r="AY1" s="1574"/>
      <c r="AZ1" s="1574"/>
      <c r="BA1" s="1574"/>
      <c r="BB1" s="1574"/>
      <c r="BC1" s="1574"/>
      <c r="BD1" s="1574"/>
      <c r="BE1" s="1574"/>
      <c r="BF1" s="1574"/>
      <c r="BG1" s="1574"/>
      <c r="BH1" s="1574"/>
      <c r="BI1" s="1574"/>
      <c r="BJ1" s="1574"/>
      <c r="BK1" s="1574"/>
      <c r="BL1" s="1574"/>
      <c r="BM1" s="1574"/>
      <c r="BN1" s="1574"/>
      <c r="BO1" s="1574"/>
      <c r="BP1" s="1574"/>
      <c r="BQ1" s="1574"/>
      <c r="BR1" s="1574"/>
      <c r="BS1" s="1574"/>
      <c r="BT1" s="1574"/>
      <c r="BU1" s="1574"/>
      <c r="BV1" s="1574"/>
      <c r="BW1" s="1574"/>
      <c r="BX1" s="1574"/>
      <c r="BY1" s="1574"/>
      <c r="BZ1" s="1574"/>
      <c r="CA1" s="1574"/>
      <c r="CB1" s="1574"/>
      <c r="CC1" s="1574"/>
      <c r="CD1" s="1574"/>
      <c r="CE1" s="1574"/>
      <c r="CF1" s="1574"/>
      <c r="CG1" s="1574"/>
      <c r="CH1" s="1574"/>
      <c r="CI1" s="1574"/>
      <c r="CJ1" s="1574"/>
      <c r="CK1" s="1574"/>
      <c r="CL1" s="1574"/>
      <c r="CM1" s="1574"/>
      <c r="CN1" s="1574"/>
      <c r="CO1" s="1574"/>
      <c r="CP1" s="1574"/>
      <c r="CQ1" s="1574"/>
      <c r="CR1" s="1574"/>
      <c r="CS1" s="1574"/>
      <c r="CT1" s="1574"/>
      <c r="CU1" s="1574"/>
      <c r="CV1" s="1574"/>
      <c r="CW1" s="1574"/>
      <c r="CX1" s="1574"/>
      <c r="CY1" s="1574"/>
      <c r="CZ1" s="1574"/>
      <c r="DA1" s="1574"/>
      <c r="DB1" s="1574"/>
      <c r="DC1" s="1574"/>
      <c r="DD1" s="1574"/>
      <c r="DE1" s="1574"/>
      <c r="DF1" s="1574"/>
      <c r="DG1" s="1574"/>
      <c r="DH1" s="1574"/>
      <c r="DI1" s="1574"/>
      <c r="DJ1" s="1574"/>
      <c r="DK1" s="1574"/>
      <c r="DL1" s="1574"/>
      <c r="DM1" s="1574"/>
      <c r="DN1" s="1574"/>
      <c r="DO1" s="1574"/>
      <c r="DP1" s="1574"/>
      <c r="DQ1" s="1574"/>
      <c r="DR1" s="1574"/>
      <c r="DS1" s="1574"/>
      <c r="DT1" s="1574"/>
      <c r="DU1" s="1574"/>
      <c r="DV1" s="1574"/>
      <c r="DW1" s="1574"/>
      <c r="DX1" s="1574"/>
      <c r="DY1" s="1574"/>
      <c r="DZ1" s="1574"/>
      <c r="EA1" s="1574"/>
      <c r="EB1" s="1574"/>
      <c r="EC1" s="1574"/>
      <c r="ED1" s="1574"/>
      <c r="EE1" s="1574"/>
      <c r="EF1" s="1574"/>
      <c r="EG1" s="1574"/>
      <c r="EH1" s="1574"/>
      <c r="EI1" s="1574"/>
      <c r="EJ1" s="1574"/>
      <c r="EK1" s="1574"/>
      <c r="EL1" s="1574"/>
      <c r="EM1" s="1574"/>
      <c r="EN1" s="1574"/>
      <c r="EO1" s="1574"/>
      <c r="EP1" s="1574"/>
      <c r="EQ1" s="1574"/>
      <c r="ER1" s="1574"/>
      <c r="ES1" s="1574"/>
      <c r="ET1" s="1574"/>
      <c r="EU1" s="1574"/>
      <c r="EV1" s="1574"/>
      <c r="EW1" s="1574"/>
      <c r="EX1" s="1574"/>
      <c r="EY1" s="1574"/>
      <c r="EZ1" s="1574"/>
      <c r="FA1" s="1574"/>
      <c r="FB1" s="1574"/>
      <c r="FC1" s="1574"/>
      <c r="FD1" s="1574"/>
      <c r="FE1" s="1574"/>
    </row>
    <row r="2" spans="1:163" ht="3" customHeight="1"/>
    <row r="3" spans="1:163" ht="15" customHeight="1">
      <c r="A3" s="1431" t="s">
        <v>351</v>
      </c>
      <c r="B3" s="1431"/>
      <c r="C3" s="1431"/>
      <c r="D3" s="1431"/>
      <c r="E3" s="1431"/>
      <c r="F3" s="1431"/>
      <c r="G3" s="1431"/>
      <c r="H3" s="1432"/>
      <c r="I3" s="1438" t="s">
        <v>0</v>
      </c>
      <c r="J3" s="1438"/>
      <c r="K3" s="1438"/>
      <c r="L3" s="1438"/>
      <c r="M3" s="1438"/>
      <c r="N3" s="1438"/>
      <c r="O3" s="1438"/>
      <c r="P3" s="1438"/>
      <c r="Q3" s="1438"/>
      <c r="R3" s="1438"/>
      <c r="S3" s="1438"/>
      <c r="T3" s="1438"/>
      <c r="U3" s="1438"/>
      <c r="V3" s="1438"/>
      <c r="W3" s="1438"/>
      <c r="X3" s="1438"/>
      <c r="Y3" s="1438"/>
      <c r="Z3" s="1438"/>
      <c r="AA3" s="1438"/>
      <c r="AB3" s="1438"/>
      <c r="AC3" s="1438"/>
      <c r="AD3" s="1438"/>
      <c r="AE3" s="1438"/>
      <c r="AF3" s="1438"/>
      <c r="AG3" s="1438"/>
      <c r="AH3" s="1438"/>
      <c r="AI3" s="1438"/>
      <c r="AJ3" s="1438"/>
      <c r="AK3" s="1438"/>
      <c r="AL3" s="1438"/>
      <c r="AM3" s="1438"/>
      <c r="AN3" s="1438"/>
      <c r="AO3" s="1438"/>
      <c r="AP3" s="1438"/>
      <c r="AQ3" s="1438"/>
      <c r="AR3" s="1438"/>
      <c r="AS3" s="1438"/>
      <c r="AT3" s="1438"/>
      <c r="AU3" s="1438"/>
      <c r="AV3" s="1438"/>
      <c r="AW3" s="1438"/>
      <c r="AX3" s="1438"/>
      <c r="AY3" s="1438"/>
      <c r="AZ3" s="1438"/>
      <c r="BA3" s="1438"/>
      <c r="BB3" s="1438"/>
      <c r="BC3" s="1438"/>
      <c r="BD3" s="1438"/>
      <c r="BE3" s="1438"/>
      <c r="BF3" s="1438"/>
      <c r="BG3" s="1438"/>
      <c r="BH3" s="1438"/>
      <c r="BI3" s="1438"/>
      <c r="BJ3" s="1438"/>
      <c r="BK3" s="1438"/>
      <c r="BL3" s="1438"/>
      <c r="BM3" s="1438"/>
      <c r="BN3" s="1438"/>
      <c r="BO3" s="1438"/>
      <c r="BP3" s="1438"/>
      <c r="BQ3" s="1438"/>
      <c r="BR3" s="1438"/>
      <c r="BS3" s="1438"/>
      <c r="BT3" s="1438"/>
      <c r="BU3" s="1438"/>
      <c r="BV3" s="1438"/>
      <c r="BW3" s="1438"/>
      <c r="BX3" s="1438"/>
      <c r="BY3" s="1438"/>
      <c r="BZ3" s="1438"/>
      <c r="CA3" s="1438"/>
      <c r="CB3" s="1438"/>
      <c r="CC3" s="1438"/>
      <c r="CD3" s="1438"/>
      <c r="CE3" s="1438"/>
      <c r="CF3" s="1438"/>
      <c r="CG3" s="1438"/>
      <c r="CH3" s="1438"/>
      <c r="CI3" s="1438"/>
      <c r="CJ3" s="1438"/>
      <c r="CK3" s="1438"/>
      <c r="CL3" s="1438"/>
      <c r="CM3" s="1439"/>
      <c r="CN3" s="1430" t="s">
        <v>352</v>
      </c>
      <c r="CO3" s="1431"/>
      <c r="CP3" s="1431"/>
      <c r="CQ3" s="1431"/>
      <c r="CR3" s="1431"/>
      <c r="CS3" s="1431"/>
      <c r="CT3" s="1431"/>
      <c r="CU3" s="1432"/>
      <c r="CV3" s="1430" t="s">
        <v>353</v>
      </c>
      <c r="CW3" s="1431"/>
      <c r="CX3" s="1431"/>
      <c r="CY3" s="1431"/>
      <c r="CZ3" s="1431"/>
      <c r="DA3" s="1431"/>
      <c r="DB3" s="1431"/>
      <c r="DC3" s="1431"/>
      <c r="DD3" s="1431"/>
      <c r="DE3" s="1432"/>
      <c r="DF3" s="1578" t="s">
        <v>968</v>
      </c>
      <c r="DG3" s="1449" t="s">
        <v>223</v>
      </c>
      <c r="DH3" s="1450"/>
      <c r="DI3" s="1450"/>
      <c r="DJ3" s="1450"/>
      <c r="DK3" s="1450"/>
      <c r="DL3" s="1450"/>
      <c r="DM3" s="1450"/>
      <c r="DN3" s="1450"/>
      <c r="DO3" s="1450"/>
      <c r="DP3" s="1450"/>
      <c r="DQ3" s="1450"/>
      <c r="DR3" s="1450"/>
      <c r="DS3" s="1450"/>
      <c r="DT3" s="1450"/>
      <c r="DU3" s="1450"/>
      <c r="DV3" s="1450"/>
      <c r="DW3" s="1450"/>
      <c r="DX3" s="1450"/>
      <c r="DY3" s="1450"/>
      <c r="DZ3" s="1450"/>
      <c r="EA3" s="1450"/>
      <c r="EB3" s="1450"/>
      <c r="EC3" s="1450"/>
      <c r="ED3" s="1450"/>
      <c r="EE3" s="1450"/>
      <c r="EF3" s="1450"/>
      <c r="EG3" s="1450"/>
      <c r="EH3" s="1450"/>
      <c r="EI3" s="1450"/>
      <c r="EJ3" s="1450"/>
      <c r="EK3" s="1450"/>
      <c r="EL3" s="1450"/>
      <c r="EM3" s="1450"/>
      <c r="EN3" s="1450"/>
      <c r="EO3" s="1450"/>
      <c r="EP3" s="1450"/>
      <c r="EQ3" s="1450"/>
      <c r="ER3" s="1450"/>
      <c r="ES3" s="1450"/>
      <c r="ET3" s="1450"/>
      <c r="EU3" s="1450"/>
      <c r="EV3" s="1450"/>
      <c r="EW3" s="1450"/>
      <c r="EX3" s="1450"/>
      <c r="EY3" s="1450"/>
      <c r="EZ3" s="1450"/>
      <c r="FA3" s="1450"/>
      <c r="FB3" s="1450"/>
      <c r="FC3" s="1450"/>
      <c r="FD3" s="1450"/>
      <c r="FE3" s="1450"/>
      <c r="FF3" s="1450"/>
    </row>
    <row r="4" spans="1:163" ht="18.75" customHeight="1">
      <c r="A4" s="1447"/>
      <c r="B4" s="1447"/>
      <c r="C4" s="1447"/>
      <c r="D4" s="1447"/>
      <c r="E4" s="1447"/>
      <c r="F4" s="1447"/>
      <c r="G4" s="1447"/>
      <c r="H4" s="1448"/>
      <c r="I4" s="1441"/>
      <c r="J4" s="1441"/>
      <c r="K4" s="1441"/>
      <c r="L4" s="1441"/>
      <c r="M4" s="1441"/>
      <c r="N4" s="1441"/>
      <c r="O4" s="1441"/>
      <c r="P4" s="1441"/>
      <c r="Q4" s="1441"/>
      <c r="R4" s="1441"/>
      <c r="S4" s="1441"/>
      <c r="T4" s="1441"/>
      <c r="U4" s="1441"/>
      <c r="V4" s="1441"/>
      <c r="W4" s="1441"/>
      <c r="X4" s="1441"/>
      <c r="Y4" s="1441"/>
      <c r="Z4" s="1441"/>
      <c r="AA4" s="1441"/>
      <c r="AB4" s="1441"/>
      <c r="AC4" s="1441"/>
      <c r="AD4" s="1441"/>
      <c r="AE4" s="1441"/>
      <c r="AF4" s="1441"/>
      <c r="AG4" s="1441"/>
      <c r="AH4" s="1441"/>
      <c r="AI4" s="1441"/>
      <c r="AJ4" s="1441"/>
      <c r="AK4" s="1441"/>
      <c r="AL4" s="1441"/>
      <c r="AM4" s="1441"/>
      <c r="AN4" s="1441"/>
      <c r="AO4" s="1441"/>
      <c r="AP4" s="1441"/>
      <c r="AQ4" s="1441"/>
      <c r="AR4" s="1441"/>
      <c r="AS4" s="1441"/>
      <c r="AT4" s="1441"/>
      <c r="AU4" s="1441"/>
      <c r="AV4" s="1441"/>
      <c r="AW4" s="1441"/>
      <c r="AX4" s="1441"/>
      <c r="AY4" s="1441"/>
      <c r="AZ4" s="1441"/>
      <c r="BA4" s="1441"/>
      <c r="BB4" s="1441"/>
      <c r="BC4" s="1441"/>
      <c r="BD4" s="1441"/>
      <c r="BE4" s="1441"/>
      <c r="BF4" s="1441"/>
      <c r="BG4" s="1441"/>
      <c r="BH4" s="1441"/>
      <c r="BI4" s="1441"/>
      <c r="BJ4" s="1441"/>
      <c r="BK4" s="1441"/>
      <c r="BL4" s="1441"/>
      <c r="BM4" s="1441"/>
      <c r="BN4" s="1441"/>
      <c r="BO4" s="1441"/>
      <c r="BP4" s="1441"/>
      <c r="BQ4" s="1441"/>
      <c r="BR4" s="1441"/>
      <c r="BS4" s="1441"/>
      <c r="BT4" s="1441"/>
      <c r="BU4" s="1441"/>
      <c r="BV4" s="1441"/>
      <c r="BW4" s="1441"/>
      <c r="BX4" s="1441"/>
      <c r="BY4" s="1441"/>
      <c r="BZ4" s="1441"/>
      <c r="CA4" s="1441"/>
      <c r="CB4" s="1441"/>
      <c r="CC4" s="1441"/>
      <c r="CD4" s="1441"/>
      <c r="CE4" s="1441"/>
      <c r="CF4" s="1441"/>
      <c r="CG4" s="1441"/>
      <c r="CH4" s="1441"/>
      <c r="CI4" s="1441"/>
      <c r="CJ4" s="1441"/>
      <c r="CK4" s="1441"/>
      <c r="CL4" s="1441"/>
      <c r="CM4" s="1442"/>
      <c r="CN4" s="1446"/>
      <c r="CO4" s="1447"/>
      <c r="CP4" s="1447"/>
      <c r="CQ4" s="1447"/>
      <c r="CR4" s="1447"/>
      <c r="CS4" s="1447"/>
      <c r="CT4" s="1447"/>
      <c r="CU4" s="1448"/>
      <c r="CV4" s="1446"/>
      <c r="CW4" s="1447"/>
      <c r="CX4" s="1447"/>
      <c r="CY4" s="1447"/>
      <c r="CZ4" s="1447"/>
      <c r="DA4" s="1447"/>
      <c r="DB4" s="1447"/>
      <c r="DC4" s="1447"/>
      <c r="DD4" s="1447"/>
      <c r="DE4" s="1448"/>
      <c r="DF4" s="1579"/>
      <c r="DG4" s="1572" t="s">
        <v>199</v>
      </c>
      <c r="DH4" s="1573"/>
      <c r="DI4" s="1573"/>
      <c r="DJ4" s="1573"/>
      <c r="DK4" s="1573"/>
      <c r="DL4" s="1573"/>
      <c r="DM4" s="1569" t="s">
        <v>203</v>
      </c>
      <c r="DN4" s="1569"/>
      <c r="DO4" s="1569"/>
      <c r="DP4" s="1570" t="s">
        <v>196</v>
      </c>
      <c r="DQ4" s="1570"/>
      <c r="DR4" s="1570"/>
      <c r="DS4" s="1571"/>
      <c r="DT4" s="1572" t="s">
        <v>199</v>
      </c>
      <c r="DU4" s="1573"/>
      <c r="DV4" s="1573"/>
      <c r="DW4" s="1573"/>
      <c r="DX4" s="1573"/>
      <c r="DY4" s="1573"/>
      <c r="DZ4" s="1569" t="s">
        <v>680</v>
      </c>
      <c r="EA4" s="1569"/>
      <c r="EB4" s="1569"/>
      <c r="EC4" s="1570" t="s">
        <v>196</v>
      </c>
      <c r="ED4" s="1570"/>
      <c r="EE4" s="1570"/>
      <c r="EF4" s="1571"/>
      <c r="EG4" s="1572" t="s">
        <v>199</v>
      </c>
      <c r="EH4" s="1573"/>
      <c r="EI4" s="1573"/>
      <c r="EJ4" s="1573"/>
      <c r="EK4" s="1573"/>
      <c r="EL4" s="1573"/>
      <c r="EM4" s="1569" t="s">
        <v>681</v>
      </c>
      <c r="EN4" s="1569"/>
      <c r="EO4" s="1569"/>
      <c r="EP4" s="1570" t="s">
        <v>196</v>
      </c>
      <c r="EQ4" s="1570"/>
      <c r="ER4" s="1570"/>
      <c r="ES4" s="1571"/>
      <c r="ET4" s="1430" t="s">
        <v>354</v>
      </c>
      <c r="EU4" s="1431"/>
      <c r="EV4" s="1431"/>
      <c r="EW4" s="1431"/>
      <c r="EX4" s="1431"/>
      <c r="EY4" s="1431"/>
      <c r="EZ4" s="1431"/>
      <c r="FA4" s="1431"/>
      <c r="FB4" s="1431"/>
      <c r="FC4" s="1431"/>
      <c r="FD4" s="1431"/>
      <c r="FE4" s="1431"/>
      <c r="FF4" s="1431"/>
    </row>
    <row r="5" spans="1:163" ht="28.5" customHeight="1">
      <c r="A5" s="1434"/>
      <c r="B5" s="1434"/>
      <c r="C5" s="1434"/>
      <c r="D5" s="1434"/>
      <c r="E5" s="1434"/>
      <c r="F5" s="1434"/>
      <c r="G5" s="1434"/>
      <c r="H5" s="1435"/>
      <c r="I5" s="1444"/>
      <c r="J5" s="1444"/>
      <c r="K5" s="1444"/>
      <c r="L5" s="1444"/>
      <c r="M5" s="1444"/>
      <c r="N5" s="1444"/>
      <c r="O5" s="1444"/>
      <c r="P5" s="1444"/>
      <c r="Q5" s="1444"/>
      <c r="R5" s="1444"/>
      <c r="S5" s="1444"/>
      <c r="T5" s="1444"/>
      <c r="U5" s="1444"/>
      <c r="V5" s="1444"/>
      <c r="W5" s="1444"/>
      <c r="X5" s="1444"/>
      <c r="Y5" s="1444"/>
      <c r="Z5" s="1444"/>
      <c r="AA5" s="1444"/>
      <c r="AB5" s="1444"/>
      <c r="AC5" s="1444"/>
      <c r="AD5" s="1444"/>
      <c r="AE5" s="1444"/>
      <c r="AF5" s="1444"/>
      <c r="AG5" s="1444"/>
      <c r="AH5" s="1444"/>
      <c r="AI5" s="1444"/>
      <c r="AJ5" s="1444"/>
      <c r="AK5" s="1444"/>
      <c r="AL5" s="1444"/>
      <c r="AM5" s="1444"/>
      <c r="AN5" s="1444"/>
      <c r="AO5" s="1444"/>
      <c r="AP5" s="1444"/>
      <c r="AQ5" s="1444"/>
      <c r="AR5" s="1444"/>
      <c r="AS5" s="1444"/>
      <c r="AT5" s="1444"/>
      <c r="AU5" s="1444"/>
      <c r="AV5" s="1444"/>
      <c r="AW5" s="1444"/>
      <c r="AX5" s="1444"/>
      <c r="AY5" s="1444"/>
      <c r="AZ5" s="1444"/>
      <c r="BA5" s="1444"/>
      <c r="BB5" s="1444"/>
      <c r="BC5" s="1444"/>
      <c r="BD5" s="1444"/>
      <c r="BE5" s="1444"/>
      <c r="BF5" s="1444"/>
      <c r="BG5" s="1444"/>
      <c r="BH5" s="1444"/>
      <c r="BI5" s="1444"/>
      <c r="BJ5" s="1444"/>
      <c r="BK5" s="1444"/>
      <c r="BL5" s="1444"/>
      <c r="BM5" s="1444"/>
      <c r="BN5" s="1444"/>
      <c r="BO5" s="1444"/>
      <c r="BP5" s="1444"/>
      <c r="BQ5" s="1444"/>
      <c r="BR5" s="1444"/>
      <c r="BS5" s="1444"/>
      <c r="BT5" s="1444"/>
      <c r="BU5" s="1444"/>
      <c r="BV5" s="1444"/>
      <c r="BW5" s="1444"/>
      <c r="BX5" s="1444"/>
      <c r="BY5" s="1444"/>
      <c r="BZ5" s="1444"/>
      <c r="CA5" s="1444"/>
      <c r="CB5" s="1444"/>
      <c r="CC5" s="1444"/>
      <c r="CD5" s="1444"/>
      <c r="CE5" s="1444"/>
      <c r="CF5" s="1444"/>
      <c r="CG5" s="1444"/>
      <c r="CH5" s="1444"/>
      <c r="CI5" s="1444"/>
      <c r="CJ5" s="1444"/>
      <c r="CK5" s="1444"/>
      <c r="CL5" s="1444"/>
      <c r="CM5" s="1445"/>
      <c r="CN5" s="1433"/>
      <c r="CO5" s="1434"/>
      <c r="CP5" s="1434"/>
      <c r="CQ5" s="1434"/>
      <c r="CR5" s="1434"/>
      <c r="CS5" s="1434"/>
      <c r="CT5" s="1434"/>
      <c r="CU5" s="1435"/>
      <c r="CV5" s="1433"/>
      <c r="CW5" s="1434"/>
      <c r="CX5" s="1434"/>
      <c r="CY5" s="1434"/>
      <c r="CZ5" s="1434"/>
      <c r="DA5" s="1434"/>
      <c r="DB5" s="1434"/>
      <c r="DC5" s="1434"/>
      <c r="DD5" s="1434"/>
      <c r="DE5" s="1435"/>
      <c r="DF5" s="1580"/>
      <c r="DG5" s="1575" t="s">
        <v>355</v>
      </c>
      <c r="DH5" s="1576"/>
      <c r="DI5" s="1576"/>
      <c r="DJ5" s="1576"/>
      <c r="DK5" s="1576"/>
      <c r="DL5" s="1576"/>
      <c r="DM5" s="1576"/>
      <c r="DN5" s="1576"/>
      <c r="DO5" s="1576"/>
      <c r="DP5" s="1576"/>
      <c r="DQ5" s="1576"/>
      <c r="DR5" s="1576"/>
      <c r="DS5" s="1577"/>
      <c r="DT5" s="1575" t="s">
        <v>356</v>
      </c>
      <c r="DU5" s="1576"/>
      <c r="DV5" s="1576"/>
      <c r="DW5" s="1576"/>
      <c r="DX5" s="1576"/>
      <c r="DY5" s="1576"/>
      <c r="DZ5" s="1576"/>
      <c r="EA5" s="1576"/>
      <c r="EB5" s="1576"/>
      <c r="EC5" s="1576"/>
      <c r="ED5" s="1576"/>
      <c r="EE5" s="1576"/>
      <c r="EF5" s="1577"/>
      <c r="EG5" s="1575" t="s">
        <v>357</v>
      </c>
      <c r="EH5" s="1576"/>
      <c r="EI5" s="1576"/>
      <c r="EJ5" s="1576"/>
      <c r="EK5" s="1576"/>
      <c r="EL5" s="1576"/>
      <c r="EM5" s="1576"/>
      <c r="EN5" s="1576"/>
      <c r="EO5" s="1576"/>
      <c r="EP5" s="1576"/>
      <c r="EQ5" s="1576"/>
      <c r="ER5" s="1576"/>
      <c r="ES5" s="1577"/>
      <c r="ET5" s="1433"/>
      <c r="EU5" s="1434"/>
      <c r="EV5" s="1434"/>
      <c r="EW5" s="1434"/>
      <c r="EX5" s="1434"/>
      <c r="EY5" s="1434"/>
      <c r="EZ5" s="1434"/>
      <c r="FA5" s="1434"/>
      <c r="FB5" s="1434"/>
      <c r="FC5" s="1434"/>
      <c r="FD5" s="1434"/>
      <c r="FE5" s="1434"/>
      <c r="FF5" s="1434"/>
    </row>
    <row r="6" spans="1:163" ht="10.8" thickBot="1">
      <c r="A6" s="1551" t="s">
        <v>228</v>
      </c>
      <c r="B6" s="1551"/>
      <c r="C6" s="1551"/>
      <c r="D6" s="1551"/>
      <c r="E6" s="1551"/>
      <c r="F6" s="1551"/>
      <c r="G6" s="1551"/>
      <c r="H6" s="1552"/>
      <c r="I6" s="1551" t="s">
        <v>3</v>
      </c>
      <c r="J6" s="1551"/>
      <c r="K6" s="1551"/>
      <c r="L6" s="1551"/>
      <c r="M6" s="1551"/>
      <c r="N6" s="1551"/>
      <c r="O6" s="1551"/>
      <c r="P6" s="1551"/>
      <c r="Q6" s="1551"/>
      <c r="R6" s="1551"/>
      <c r="S6" s="1551"/>
      <c r="T6" s="1551"/>
      <c r="U6" s="1551"/>
      <c r="V6" s="1551"/>
      <c r="W6" s="1551"/>
      <c r="X6" s="1551"/>
      <c r="Y6" s="1551"/>
      <c r="Z6" s="1551"/>
      <c r="AA6" s="1551"/>
      <c r="AB6" s="1551"/>
      <c r="AC6" s="1551"/>
      <c r="AD6" s="1551"/>
      <c r="AE6" s="1551"/>
      <c r="AF6" s="1551"/>
      <c r="AG6" s="1551"/>
      <c r="AH6" s="1551"/>
      <c r="AI6" s="1551"/>
      <c r="AJ6" s="1551"/>
      <c r="AK6" s="1551"/>
      <c r="AL6" s="1551"/>
      <c r="AM6" s="1551"/>
      <c r="AN6" s="1551"/>
      <c r="AO6" s="1551"/>
      <c r="AP6" s="1551"/>
      <c r="AQ6" s="1551"/>
      <c r="AR6" s="1551"/>
      <c r="AS6" s="1551"/>
      <c r="AT6" s="1551"/>
      <c r="AU6" s="1551"/>
      <c r="AV6" s="1551"/>
      <c r="AW6" s="1551"/>
      <c r="AX6" s="1551"/>
      <c r="AY6" s="1551"/>
      <c r="AZ6" s="1551"/>
      <c r="BA6" s="1551"/>
      <c r="BB6" s="1551"/>
      <c r="BC6" s="1551"/>
      <c r="BD6" s="1551"/>
      <c r="BE6" s="1551"/>
      <c r="BF6" s="1551"/>
      <c r="BG6" s="1551"/>
      <c r="BH6" s="1551"/>
      <c r="BI6" s="1551"/>
      <c r="BJ6" s="1551"/>
      <c r="BK6" s="1551"/>
      <c r="BL6" s="1551"/>
      <c r="BM6" s="1551"/>
      <c r="BN6" s="1551"/>
      <c r="BO6" s="1551"/>
      <c r="BP6" s="1551"/>
      <c r="BQ6" s="1551"/>
      <c r="BR6" s="1551"/>
      <c r="BS6" s="1551"/>
      <c r="BT6" s="1551"/>
      <c r="BU6" s="1551"/>
      <c r="BV6" s="1551"/>
      <c r="BW6" s="1551"/>
      <c r="BX6" s="1551"/>
      <c r="BY6" s="1551"/>
      <c r="BZ6" s="1551"/>
      <c r="CA6" s="1551"/>
      <c r="CB6" s="1551"/>
      <c r="CC6" s="1551"/>
      <c r="CD6" s="1551"/>
      <c r="CE6" s="1551"/>
      <c r="CF6" s="1551"/>
      <c r="CG6" s="1551"/>
      <c r="CH6" s="1551"/>
      <c r="CI6" s="1551"/>
      <c r="CJ6" s="1551"/>
      <c r="CK6" s="1551"/>
      <c r="CL6" s="1551"/>
      <c r="CM6" s="1552"/>
      <c r="CN6" s="1553" t="s">
        <v>229</v>
      </c>
      <c r="CO6" s="1554"/>
      <c r="CP6" s="1554"/>
      <c r="CQ6" s="1554"/>
      <c r="CR6" s="1554"/>
      <c r="CS6" s="1554"/>
      <c r="CT6" s="1554"/>
      <c r="CU6" s="1555"/>
      <c r="CV6" s="1553" t="s">
        <v>35</v>
      </c>
      <c r="CW6" s="1554"/>
      <c r="CX6" s="1554"/>
      <c r="CY6" s="1554"/>
      <c r="CZ6" s="1554"/>
      <c r="DA6" s="1554"/>
      <c r="DB6" s="1554"/>
      <c r="DC6" s="1554"/>
      <c r="DD6" s="1554"/>
      <c r="DE6" s="1555"/>
      <c r="DF6" s="826" t="s">
        <v>975</v>
      </c>
      <c r="DG6" s="1553" t="s">
        <v>4</v>
      </c>
      <c r="DH6" s="1554"/>
      <c r="DI6" s="1554"/>
      <c r="DJ6" s="1554"/>
      <c r="DK6" s="1554"/>
      <c r="DL6" s="1554"/>
      <c r="DM6" s="1554"/>
      <c r="DN6" s="1554"/>
      <c r="DO6" s="1554"/>
      <c r="DP6" s="1554"/>
      <c r="DQ6" s="1554"/>
      <c r="DR6" s="1554"/>
      <c r="DS6" s="1555"/>
      <c r="DT6" s="1553" t="s">
        <v>5</v>
      </c>
      <c r="DU6" s="1554"/>
      <c r="DV6" s="1554"/>
      <c r="DW6" s="1554"/>
      <c r="DX6" s="1554"/>
      <c r="DY6" s="1554"/>
      <c r="DZ6" s="1554"/>
      <c r="EA6" s="1554"/>
      <c r="EB6" s="1554"/>
      <c r="EC6" s="1554"/>
      <c r="ED6" s="1554"/>
      <c r="EE6" s="1554"/>
      <c r="EF6" s="1555"/>
      <c r="EG6" s="1553" t="s">
        <v>6</v>
      </c>
      <c r="EH6" s="1554"/>
      <c r="EI6" s="1554"/>
      <c r="EJ6" s="1554"/>
      <c r="EK6" s="1554"/>
      <c r="EL6" s="1554"/>
      <c r="EM6" s="1554"/>
      <c r="EN6" s="1554"/>
      <c r="EO6" s="1554"/>
      <c r="EP6" s="1554"/>
      <c r="EQ6" s="1554"/>
      <c r="ER6" s="1554"/>
      <c r="ES6" s="1555"/>
      <c r="ET6" s="1553" t="s">
        <v>7</v>
      </c>
      <c r="EU6" s="1554"/>
      <c r="EV6" s="1554"/>
      <c r="EW6" s="1554"/>
      <c r="EX6" s="1554"/>
      <c r="EY6" s="1554"/>
      <c r="EZ6" s="1554"/>
      <c r="FA6" s="1554"/>
      <c r="FB6" s="1554"/>
      <c r="FC6" s="1554"/>
      <c r="FD6" s="1554"/>
      <c r="FE6" s="1554"/>
      <c r="FF6" s="1554"/>
    </row>
    <row r="7" spans="1:163" ht="21" customHeight="1">
      <c r="A7" s="1556">
        <v>1</v>
      </c>
      <c r="B7" s="1556"/>
      <c r="C7" s="1556"/>
      <c r="D7" s="1556"/>
      <c r="E7" s="1556"/>
      <c r="F7" s="1556"/>
      <c r="G7" s="1556"/>
      <c r="H7" s="1557"/>
      <c r="I7" s="1558" t="s">
        <v>358</v>
      </c>
      <c r="J7" s="1559"/>
      <c r="K7" s="1559"/>
      <c r="L7" s="1559"/>
      <c r="M7" s="1559"/>
      <c r="N7" s="1559"/>
      <c r="O7" s="1559"/>
      <c r="P7" s="1559"/>
      <c r="Q7" s="1559"/>
      <c r="R7" s="1559"/>
      <c r="S7" s="1559"/>
      <c r="T7" s="1559"/>
      <c r="U7" s="1559"/>
      <c r="V7" s="1559"/>
      <c r="W7" s="1559"/>
      <c r="X7" s="1559"/>
      <c r="Y7" s="1559"/>
      <c r="Z7" s="1559"/>
      <c r="AA7" s="1559"/>
      <c r="AB7" s="1559"/>
      <c r="AC7" s="1559"/>
      <c r="AD7" s="1559"/>
      <c r="AE7" s="1559"/>
      <c r="AF7" s="1559"/>
      <c r="AG7" s="1559"/>
      <c r="AH7" s="1559"/>
      <c r="AI7" s="1559"/>
      <c r="AJ7" s="1559"/>
      <c r="AK7" s="1559"/>
      <c r="AL7" s="1559"/>
      <c r="AM7" s="1559"/>
      <c r="AN7" s="1559"/>
      <c r="AO7" s="1559"/>
      <c r="AP7" s="1559"/>
      <c r="AQ7" s="1559"/>
      <c r="AR7" s="1559"/>
      <c r="AS7" s="1559"/>
      <c r="AT7" s="1559"/>
      <c r="AU7" s="1559"/>
      <c r="AV7" s="1559"/>
      <c r="AW7" s="1559"/>
      <c r="AX7" s="1559"/>
      <c r="AY7" s="1559"/>
      <c r="AZ7" s="1559"/>
      <c r="BA7" s="1559"/>
      <c r="BB7" s="1559"/>
      <c r="BC7" s="1559"/>
      <c r="BD7" s="1559"/>
      <c r="BE7" s="1559"/>
      <c r="BF7" s="1559"/>
      <c r="BG7" s="1559"/>
      <c r="BH7" s="1559"/>
      <c r="BI7" s="1559"/>
      <c r="BJ7" s="1559"/>
      <c r="BK7" s="1559"/>
      <c r="BL7" s="1559"/>
      <c r="BM7" s="1559"/>
      <c r="BN7" s="1559"/>
      <c r="BO7" s="1559"/>
      <c r="BP7" s="1559"/>
      <c r="BQ7" s="1559"/>
      <c r="BR7" s="1559"/>
      <c r="BS7" s="1559"/>
      <c r="BT7" s="1559"/>
      <c r="BU7" s="1559"/>
      <c r="BV7" s="1559"/>
      <c r="BW7" s="1559"/>
      <c r="BX7" s="1559"/>
      <c r="BY7" s="1559"/>
      <c r="BZ7" s="1559"/>
      <c r="CA7" s="1559"/>
      <c r="CB7" s="1559"/>
      <c r="CC7" s="1559"/>
      <c r="CD7" s="1559"/>
      <c r="CE7" s="1559"/>
      <c r="CF7" s="1559"/>
      <c r="CG7" s="1559"/>
      <c r="CH7" s="1559"/>
      <c r="CI7" s="1559"/>
      <c r="CJ7" s="1559"/>
      <c r="CK7" s="1559"/>
      <c r="CL7" s="1559"/>
      <c r="CM7" s="1559"/>
      <c r="CN7" s="1560" t="s">
        <v>359</v>
      </c>
      <c r="CO7" s="1561"/>
      <c r="CP7" s="1561"/>
      <c r="CQ7" s="1561"/>
      <c r="CR7" s="1561"/>
      <c r="CS7" s="1561"/>
      <c r="CT7" s="1561"/>
      <c r="CU7" s="1562"/>
      <c r="CV7" s="1418" t="s">
        <v>43</v>
      </c>
      <c r="CW7" s="1419"/>
      <c r="CX7" s="1419"/>
      <c r="CY7" s="1419"/>
      <c r="CZ7" s="1419"/>
      <c r="DA7" s="1419"/>
      <c r="DB7" s="1419"/>
      <c r="DC7" s="1419"/>
      <c r="DD7" s="1419"/>
      <c r="DE7" s="1420"/>
      <c r="DF7" s="823" t="s">
        <v>43</v>
      </c>
      <c r="DG7" s="1563">
        <f>SUM('ПЛАН стр 1-6'!CS107:DE107)</f>
        <v>24550186.669999998</v>
      </c>
      <c r="DH7" s="1564"/>
      <c r="DI7" s="1564"/>
      <c r="DJ7" s="1564"/>
      <c r="DK7" s="1564"/>
      <c r="DL7" s="1564"/>
      <c r="DM7" s="1564"/>
      <c r="DN7" s="1564"/>
      <c r="DO7" s="1564"/>
      <c r="DP7" s="1564"/>
      <c r="DQ7" s="1564"/>
      <c r="DR7" s="1564"/>
      <c r="DS7" s="1565"/>
      <c r="DT7" s="1563">
        <f>SUM('ПЛАН стр 1-6'!DF107:DR107)</f>
        <v>8189972.4800000004</v>
      </c>
      <c r="DU7" s="1564"/>
      <c r="DV7" s="1564"/>
      <c r="DW7" s="1564"/>
      <c r="DX7" s="1564"/>
      <c r="DY7" s="1564"/>
      <c r="DZ7" s="1564"/>
      <c r="EA7" s="1564"/>
      <c r="EB7" s="1564"/>
      <c r="EC7" s="1564"/>
      <c r="ED7" s="1564"/>
      <c r="EE7" s="1564"/>
      <c r="EF7" s="1565"/>
      <c r="EG7" s="1563">
        <f>SUM('ПЛАН стр 1-6'!DS107:EE107)</f>
        <v>10421076.050000001</v>
      </c>
      <c r="EH7" s="1564"/>
      <c r="EI7" s="1564"/>
      <c r="EJ7" s="1564"/>
      <c r="EK7" s="1564"/>
      <c r="EL7" s="1564"/>
      <c r="EM7" s="1564"/>
      <c r="EN7" s="1564"/>
      <c r="EO7" s="1564"/>
      <c r="EP7" s="1564"/>
      <c r="EQ7" s="1564"/>
      <c r="ER7" s="1564"/>
      <c r="ES7" s="1565"/>
      <c r="ET7" s="1566"/>
      <c r="EU7" s="1567"/>
      <c r="EV7" s="1567"/>
      <c r="EW7" s="1567"/>
      <c r="EX7" s="1567"/>
      <c r="EY7" s="1567"/>
      <c r="EZ7" s="1567"/>
      <c r="FA7" s="1567"/>
      <c r="FB7" s="1567"/>
      <c r="FC7" s="1567"/>
      <c r="FD7" s="1567"/>
      <c r="FE7" s="1567"/>
      <c r="FF7" s="1568"/>
    </row>
    <row r="8" spans="1:163" ht="95.25" customHeight="1">
      <c r="A8" s="1281" t="s">
        <v>360</v>
      </c>
      <c r="B8" s="1281"/>
      <c r="C8" s="1281"/>
      <c r="D8" s="1281"/>
      <c r="E8" s="1281"/>
      <c r="F8" s="1281"/>
      <c r="G8" s="1281"/>
      <c r="H8" s="1282"/>
      <c r="I8" s="1549" t="s">
        <v>753</v>
      </c>
      <c r="J8" s="1550"/>
      <c r="K8" s="1550"/>
      <c r="L8" s="1550"/>
      <c r="M8" s="1550"/>
      <c r="N8" s="1550"/>
      <c r="O8" s="1550"/>
      <c r="P8" s="1550"/>
      <c r="Q8" s="1550"/>
      <c r="R8" s="1550"/>
      <c r="S8" s="1550"/>
      <c r="T8" s="1550"/>
      <c r="U8" s="1550"/>
      <c r="V8" s="1550"/>
      <c r="W8" s="1550"/>
      <c r="X8" s="1550"/>
      <c r="Y8" s="1550"/>
      <c r="Z8" s="1550"/>
      <c r="AA8" s="1550"/>
      <c r="AB8" s="1550"/>
      <c r="AC8" s="1550"/>
      <c r="AD8" s="1550"/>
      <c r="AE8" s="1550"/>
      <c r="AF8" s="1550"/>
      <c r="AG8" s="1550"/>
      <c r="AH8" s="1550"/>
      <c r="AI8" s="1550"/>
      <c r="AJ8" s="1550"/>
      <c r="AK8" s="1550"/>
      <c r="AL8" s="1550"/>
      <c r="AM8" s="1550"/>
      <c r="AN8" s="1550"/>
      <c r="AO8" s="1550"/>
      <c r="AP8" s="1550"/>
      <c r="AQ8" s="1550"/>
      <c r="AR8" s="1550"/>
      <c r="AS8" s="1550"/>
      <c r="AT8" s="1550"/>
      <c r="AU8" s="1550"/>
      <c r="AV8" s="1550"/>
      <c r="AW8" s="1550"/>
      <c r="AX8" s="1550"/>
      <c r="AY8" s="1550"/>
      <c r="AZ8" s="1550"/>
      <c r="BA8" s="1550"/>
      <c r="BB8" s="1550"/>
      <c r="BC8" s="1550"/>
      <c r="BD8" s="1550"/>
      <c r="BE8" s="1550"/>
      <c r="BF8" s="1550"/>
      <c r="BG8" s="1550"/>
      <c r="BH8" s="1550"/>
      <c r="BI8" s="1550"/>
      <c r="BJ8" s="1550"/>
      <c r="BK8" s="1550"/>
      <c r="BL8" s="1550"/>
      <c r="BM8" s="1550"/>
      <c r="BN8" s="1550"/>
      <c r="BO8" s="1550"/>
      <c r="BP8" s="1550"/>
      <c r="BQ8" s="1550"/>
      <c r="BR8" s="1550"/>
      <c r="BS8" s="1550"/>
      <c r="BT8" s="1550"/>
      <c r="BU8" s="1550"/>
      <c r="BV8" s="1550"/>
      <c r="BW8" s="1550"/>
      <c r="BX8" s="1550"/>
      <c r="BY8" s="1550"/>
      <c r="BZ8" s="1550"/>
      <c r="CA8" s="1550"/>
      <c r="CB8" s="1550"/>
      <c r="CC8" s="1550"/>
      <c r="CD8" s="1550"/>
      <c r="CE8" s="1550"/>
      <c r="CF8" s="1550"/>
      <c r="CG8" s="1550"/>
      <c r="CH8" s="1550"/>
      <c r="CI8" s="1550"/>
      <c r="CJ8" s="1550"/>
      <c r="CK8" s="1550"/>
      <c r="CL8" s="1550"/>
      <c r="CM8" s="1550"/>
      <c r="CN8" s="1480" t="s">
        <v>361</v>
      </c>
      <c r="CO8" s="1281"/>
      <c r="CP8" s="1281"/>
      <c r="CQ8" s="1281"/>
      <c r="CR8" s="1281"/>
      <c r="CS8" s="1281"/>
      <c r="CT8" s="1281"/>
      <c r="CU8" s="1282"/>
      <c r="CV8" s="1280" t="s">
        <v>43</v>
      </c>
      <c r="CW8" s="1281"/>
      <c r="CX8" s="1281"/>
      <c r="CY8" s="1281"/>
      <c r="CZ8" s="1281"/>
      <c r="DA8" s="1281"/>
      <c r="DB8" s="1281"/>
      <c r="DC8" s="1281"/>
      <c r="DD8" s="1281"/>
      <c r="DE8" s="1282"/>
      <c r="DF8" s="819" t="s">
        <v>43</v>
      </c>
      <c r="DG8" s="1484"/>
      <c r="DH8" s="1485"/>
      <c r="DI8" s="1485"/>
      <c r="DJ8" s="1485"/>
      <c r="DK8" s="1485"/>
      <c r="DL8" s="1485"/>
      <c r="DM8" s="1485"/>
      <c r="DN8" s="1485"/>
      <c r="DO8" s="1485"/>
      <c r="DP8" s="1485"/>
      <c r="DQ8" s="1485"/>
      <c r="DR8" s="1485"/>
      <c r="DS8" s="1502"/>
      <c r="DT8" s="1484"/>
      <c r="DU8" s="1485"/>
      <c r="DV8" s="1485"/>
      <c r="DW8" s="1485"/>
      <c r="DX8" s="1485"/>
      <c r="DY8" s="1485"/>
      <c r="DZ8" s="1485"/>
      <c r="EA8" s="1485"/>
      <c r="EB8" s="1485"/>
      <c r="EC8" s="1485"/>
      <c r="ED8" s="1485"/>
      <c r="EE8" s="1485"/>
      <c r="EF8" s="1502"/>
      <c r="EG8" s="1484"/>
      <c r="EH8" s="1485"/>
      <c r="EI8" s="1485"/>
      <c r="EJ8" s="1485"/>
      <c r="EK8" s="1485"/>
      <c r="EL8" s="1485"/>
      <c r="EM8" s="1485"/>
      <c r="EN8" s="1485"/>
      <c r="EO8" s="1485"/>
      <c r="EP8" s="1485"/>
      <c r="EQ8" s="1485"/>
      <c r="ER8" s="1485"/>
      <c r="ES8" s="1502"/>
      <c r="ET8" s="1484"/>
      <c r="EU8" s="1485"/>
      <c r="EV8" s="1485"/>
      <c r="EW8" s="1485"/>
      <c r="EX8" s="1485"/>
      <c r="EY8" s="1485"/>
      <c r="EZ8" s="1485"/>
      <c r="FA8" s="1485"/>
      <c r="FB8" s="1485"/>
      <c r="FC8" s="1485"/>
      <c r="FD8" s="1485"/>
      <c r="FE8" s="1485"/>
      <c r="FF8" s="1486"/>
    </row>
    <row r="9" spans="1:163" ht="50.25" customHeight="1">
      <c r="A9" s="1281" t="s">
        <v>362</v>
      </c>
      <c r="B9" s="1281"/>
      <c r="C9" s="1281"/>
      <c r="D9" s="1281"/>
      <c r="E9" s="1281"/>
      <c r="F9" s="1281"/>
      <c r="G9" s="1281"/>
      <c r="H9" s="1282"/>
      <c r="I9" s="1478" t="s">
        <v>363</v>
      </c>
      <c r="J9" s="1479"/>
      <c r="K9" s="1479"/>
      <c r="L9" s="1479"/>
      <c r="M9" s="1479"/>
      <c r="N9" s="1479"/>
      <c r="O9" s="1479"/>
      <c r="P9" s="1479"/>
      <c r="Q9" s="1479"/>
      <c r="R9" s="1479"/>
      <c r="S9" s="1479"/>
      <c r="T9" s="1479"/>
      <c r="U9" s="1479"/>
      <c r="V9" s="1479"/>
      <c r="W9" s="1479"/>
      <c r="X9" s="1479"/>
      <c r="Y9" s="1479"/>
      <c r="Z9" s="1479"/>
      <c r="AA9" s="1479"/>
      <c r="AB9" s="1479"/>
      <c r="AC9" s="1479"/>
      <c r="AD9" s="1479"/>
      <c r="AE9" s="1479"/>
      <c r="AF9" s="1479"/>
      <c r="AG9" s="1479"/>
      <c r="AH9" s="1479"/>
      <c r="AI9" s="1479"/>
      <c r="AJ9" s="1479"/>
      <c r="AK9" s="1479"/>
      <c r="AL9" s="1479"/>
      <c r="AM9" s="1479"/>
      <c r="AN9" s="1479"/>
      <c r="AO9" s="1479"/>
      <c r="AP9" s="1479"/>
      <c r="AQ9" s="1479"/>
      <c r="AR9" s="1479"/>
      <c r="AS9" s="1479"/>
      <c r="AT9" s="1479"/>
      <c r="AU9" s="1479"/>
      <c r="AV9" s="1479"/>
      <c r="AW9" s="1479"/>
      <c r="AX9" s="1479"/>
      <c r="AY9" s="1479"/>
      <c r="AZ9" s="1479"/>
      <c r="BA9" s="1479"/>
      <c r="BB9" s="1479"/>
      <c r="BC9" s="1479"/>
      <c r="BD9" s="1479"/>
      <c r="BE9" s="1479"/>
      <c r="BF9" s="1479"/>
      <c r="BG9" s="1479"/>
      <c r="BH9" s="1479"/>
      <c r="BI9" s="1479"/>
      <c r="BJ9" s="1479"/>
      <c r="BK9" s="1479"/>
      <c r="BL9" s="1479"/>
      <c r="BM9" s="1479"/>
      <c r="BN9" s="1479"/>
      <c r="BO9" s="1479"/>
      <c r="BP9" s="1479"/>
      <c r="BQ9" s="1479"/>
      <c r="BR9" s="1479"/>
      <c r="BS9" s="1479"/>
      <c r="BT9" s="1479"/>
      <c r="BU9" s="1479"/>
      <c r="BV9" s="1479"/>
      <c r="BW9" s="1479"/>
      <c r="BX9" s="1479"/>
      <c r="BY9" s="1479"/>
      <c r="BZ9" s="1479"/>
      <c r="CA9" s="1479"/>
      <c r="CB9" s="1479"/>
      <c r="CC9" s="1479"/>
      <c r="CD9" s="1479"/>
      <c r="CE9" s="1479"/>
      <c r="CF9" s="1479"/>
      <c r="CG9" s="1479"/>
      <c r="CH9" s="1479"/>
      <c r="CI9" s="1479"/>
      <c r="CJ9" s="1479"/>
      <c r="CK9" s="1479"/>
      <c r="CL9" s="1479"/>
      <c r="CM9" s="1479"/>
      <c r="CN9" s="1480" t="s">
        <v>364</v>
      </c>
      <c r="CO9" s="1281"/>
      <c r="CP9" s="1281"/>
      <c r="CQ9" s="1281"/>
      <c r="CR9" s="1281"/>
      <c r="CS9" s="1281"/>
      <c r="CT9" s="1281"/>
      <c r="CU9" s="1282"/>
      <c r="CV9" s="1280" t="s">
        <v>43</v>
      </c>
      <c r="CW9" s="1281"/>
      <c r="CX9" s="1281"/>
      <c r="CY9" s="1281"/>
      <c r="CZ9" s="1281"/>
      <c r="DA9" s="1281"/>
      <c r="DB9" s="1281"/>
      <c r="DC9" s="1281"/>
      <c r="DD9" s="1281"/>
      <c r="DE9" s="1282"/>
      <c r="DF9" s="819" t="s">
        <v>43</v>
      </c>
      <c r="DG9" s="1484"/>
      <c r="DH9" s="1485"/>
      <c r="DI9" s="1485"/>
      <c r="DJ9" s="1485"/>
      <c r="DK9" s="1485"/>
      <c r="DL9" s="1485"/>
      <c r="DM9" s="1485"/>
      <c r="DN9" s="1485"/>
      <c r="DO9" s="1485"/>
      <c r="DP9" s="1485"/>
      <c r="DQ9" s="1485"/>
      <c r="DR9" s="1485"/>
      <c r="DS9" s="1502"/>
      <c r="DT9" s="1484"/>
      <c r="DU9" s="1485"/>
      <c r="DV9" s="1485"/>
      <c r="DW9" s="1485"/>
      <c r="DX9" s="1485"/>
      <c r="DY9" s="1485"/>
      <c r="DZ9" s="1485"/>
      <c r="EA9" s="1485"/>
      <c r="EB9" s="1485"/>
      <c r="EC9" s="1485"/>
      <c r="ED9" s="1485"/>
      <c r="EE9" s="1485"/>
      <c r="EF9" s="1502"/>
      <c r="EG9" s="1484"/>
      <c r="EH9" s="1485"/>
      <c r="EI9" s="1485"/>
      <c r="EJ9" s="1485"/>
      <c r="EK9" s="1485"/>
      <c r="EL9" s="1485"/>
      <c r="EM9" s="1485"/>
      <c r="EN9" s="1485"/>
      <c r="EO9" s="1485"/>
      <c r="EP9" s="1485"/>
      <c r="EQ9" s="1485"/>
      <c r="ER9" s="1485"/>
      <c r="ES9" s="1502"/>
      <c r="ET9" s="1484"/>
      <c r="EU9" s="1485"/>
      <c r="EV9" s="1485"/>
      <c r="EW9" s="1485"/>
      <c r="EX9" s="1485"/>
      <c r="EY9" s="1485"/>
      <c r="EZ9" s="1485"/>
      <c r="FA9" s="1485"/>
      <c r="FB9" s="1485"/>
      <c r="FC9" s="1485"/>
      <c r="FD9" s="1485"/>
      <c r="FE9" s="1485"/>
      <c r="FF9" s="1486"/>
    </row>
    <row r="10" spans="1:163" ht="54.75" customHeight="1">
      <c r="A10" s="1281" t="s">
        <v>365</v>
      </c>
      <c r="B10" s="1281"/>
      <c r="C10" s="1281"/>
      <c r="D10" s="1281"/>
      <c r="E10" s="1281"/>
      <c r="F10" s="1281"/>
      <c r="G10" s="1281"/>
      <c r="H10" s="1282"/>
      <c r="I10" s="1478" t="s">
        <v>366</v>
      </c>
      <c r="J10" s="1479"/>
      <c r="K10" s="1479"/>
      <c r="L10" s="1479"/>
      <c r="M10" s="1479"/>
      <c r="N10" s="1479"/>
      <c r="O10" s="1479"/>
      <c r="P10" s="1479"/>
      <c r="Q10" s="1479"/>
      <c r="R10" s="1479"/>
      <c r="S10" s="1479"/>
      <c r="T10" s="1479"/>
      <c r="U10" s="1479"/>
      <c r="V10" s="1479"/>
      <c r="W10" s="1479"/>
      <c r="X10" s="1479"/>
      <c r="Y10" s="1479"/>
      <c r="Z10" s="1479"/>
      <c r="AA10" s="1479"/>
      <c r="AB10" s="1479"/>
      <c r="AC10" s="1479"/>
      <c r="AD10" s="1479"/>
      <c r="AE10" s="1479"/>
      <c r="AF10" s="1479"/>
      <c r="AG10" s="1479"/>
      <c r="AH10" s="1479"/>
      <c r="AI10" s="1479"/>
      <c r="AJ10" s="1479"/>
      <c r="AK10" s="1479"/>
      <c r="AL10" s="1479"/>
      <c r="AM10" s="1479"/>
      <c r="AN10" s="1479"/>
      <c r="AO10" s="1479"/>
      <c r="AP10" s="1479"/>
      <c r="AQ10" s="1479"/>
      <c r="AR10" s="1479"/>
      <c r="AS10" s="1479"/>
      <c r="AT10" s="1479"/>
      <c r="AU10" s="1479"/>
      <c r="AV10" s="1479"/>
      <c r="AW10" s="1479"/>
      <c r="AX10" s="1479"/>
      <c r="AY10" s="1479"/>
      <c r="AZ10" s="1479"/>
      <c r="BA10" s="1479"/>
      <c r="BB10" s="1479"/>
      <c r="BC10" s="1479"/>
      <c r="BD10" s="1479"/>
      <c r="BE10" s="1479"/>
      <c r="BF10" s="1479"/>
      <c r="BG10" s="1479"/>
      <c r="BH10" s="1479"/>
      <c r="BI10" s="1479"/>
      <c r="BJ10" s="1479"/>
      <c r="BK10" s="1479"/>
      <c r="BL10" s="1479"/>
      <c r="BM10" s="1479"/>
      <c r="BN10" s="1479"/>
      <c r="BO10" s="1479"/>
      <c r="BP10" s="1479"/>
      <c r="BQ10" s="1479"/>
      <c r="BR10" s="1479"/>
      <c r="BS10" s="1479"/>
      <c r="BT10" s="1479"/>
      <c r="BU10" s="1479"/>
      <c r="BV10" s="1479"/>
      <c r="BW10" s="1479"/>
      <c r="BX10" s="1479"/>
      <c r="BY10" s="1479"/>
      <c r="BZ10" s="1479"/>
      <c r="CA10" s="1479"/>
      <c r="CB10" s="1479"/>
      <c r="CC10" s="1479"/>
      <c r="CD10" s="1479"/>
      <c r="CE10" s="1479"/>
      <c r="CF10" s="1479"/>
      <c r="CG10" s="1479"/>
      <c r="CH10" s="1479"/>
      <c r="CI10" s="1479"/>
      <c r="CJ10" s="1479"/>
      <c r="CK10" s="1479"/>
      <c r="CL10" s="1479"/>
      <c r="CM10" s="1479"/>
      <c r="CN10" s="1480" t="s">
        <v>367</v>
      </c>
      <c r="CO10" s="1281"/>
      <c r="CP10" s="1281"/>
      <c r="CQ10" s="1281"/>
      <c r="CR10" s="1281"/>
      <c r="CS10" s="1281"/>
      <c r="CT10" s="1281"/>
      <c r="CU10" s="1282"/>
      <c r="CV10" s="1280" t="s">
        <v>43</v>
      </c>
      <c r="CW10" s="1281"/>
      <c r="CX10" s="1281"/>
      <c r="CY10" s="1281"/>
      <c r="CZ10" s="1281"/>
      <c r="DA10" s="1281"/>
      <c r="DB10" s="1281"/>
      <c r="DC10" s="1281"/>
      <c r="DD10" s="1281"/>
      <c r="DE10" s="1282"/>
      <c r="DF10" s="819" t="s">
        <v>43</v>
      </c>
      <c r="DG10" s="1484">
        <f>ЗАКУПКИ!C5+ЗАКУПКИ!D5+ЗАКУПКИ!E5</f>
        <v>651137.25000000012</v>
      </c>
      <c r="DH10" s="1485"/>
      <c r="DI10" s="1485"/>
      <c r="DJ10" s="1485"/>
      <c r="DK10" s="1485"/>
      <c r="DL10" s="1485"/>
      <c r="DM10" s="1485"/>
      <c r="DN10" s="1485"/>
      <c r="DO10" s="1485"/>
      <c r="DP10" s="1485"/>
      <c r="DQ10" s="1485"/>
      <c r="DR10" s="1485"/>
      <c r="DS10" s="1502"/>
      <c r="DT10" s="1484">
        <f>ЗАКУПКИ!F5+ЗАКУПКИ!G5+ЗАКУПКИ!H5</f>
        <v>0</v>
      </c>
      <c r="DU10" s="1485"/>
      <c r="DV10" s="1485"/>
      <c r="DW10" s="1485"/>
      <c r="DX10" s="1485"/>
      <c r="DY10" s="1485"/>
      <c r="DZ10" s="1485"/>
      <c r="EA10" s="1485"/>
      <c r="EB10" s="1485"/>
      <c r="EC10" s="1485"/>
      <c r="ED10" s="1485"/>
      <c r="EE10" s="1485"/>
      <c r="EF10" s="1502"/>
      <c r="EG10" s="1484">
        <f>ЗАКУПКИ!I5+ЗАКУПКИ!J5+ЗАКУПКИ!K5</f>
        <v>0</v>
      </c>
      <c r="EH10" s="1485"/>
      <c r="EI10" s="1485"/>
      <c r="EJ10" s="1485"/>
      <c r="EK10" s="1485"/>
      <c r="EL10" s="1485"/>
      <c r="EM10" s="1485"/>
      <c r="EN10" s="1485"/>
      <c r="EO10" s="1485"/>
      <c r="EP10" s="1485"/>
      <c r="EQ10" s="1485"/>
      <c r="ER10" s="1485"/>
      <c r="ES10" s="1502"/>
      <c r="ET10" s="1484"/>
      <c r="EU10" s="1485"/>
      <c r="EV10" s="1485"/>
      <c r="EW10" s="1485"/>
      <c r="EX10" s="1485"/>
      <c r="EY10" s="1485"/>
      <c r="EZ10" s="1485"/>
      <c r="FA10" s="1485"/>
      <c r="FB10" s="1485"/>
      <c r="FC10" s="1485"/>
      <c r="FD10" s="1485"/>
      <c r="FE10" s="1485"/>
      <c r="FF10" s="1486"/>
      <c r="FG10" s="891" t="s">
        <v>885</v>
      </c>
    </row>
    <row r="11" spans="1:163" ht="29.25" customHeight="1">
      <c r="A11" s="1281" t="s">
        <v>969</v>
      </c>
      <c r="B11" s="1281"/>
      <c r="C11" s="1281"/>
      <c r="D11" s="1281"/>
      <c r="E11" s="1281"/>
      <c r="F11" s="1281"/>
      <c r="G11" s="1281"/>
      <c r="H11" s="1282"/>
      <c r="I11" s="1478" t="s">
        <v>1022</v>
      </c>
      <c r="J11" s="1479"/>
      <c r="K11" s="1479"/>
      <c r="L11" s="1479"/>
      <c r="M11" s="1479"/>
      <c r="N11" s="1479"/>
      <c r="O11" s="1479"/>
      <c r="P11" s="1479"/>
      <c r="Q11" s="1479"/>
      <c r="R11" s="1479"/>
      <c r="S11" s="1479"/>
      <c r="T11" s="1479"/>
      <c r="U11" s="1479"/>
      <c r="V11" s="1479"/>
      <c r="W11" s="1479"/>
      <c r="X11" s="1479"/>
      <c r="Y11" s="1479"/>
      <c r="Z11" s="1479"/>
      <c r="AA11" s="1479"/>
      <c r="AB11" s="1479"/>
      <c r="AC11" s="1479"/>
      <c r="AD11" s="1479"/>
      <c r="AE11" s="1479"/>
      <c r="AF11" s="1479"/>
      <c r="AG11" s="1479"/>
      <c r="AH11" s="1479"/>
      <c r="AI11" s="1479"/>
      <c r="AJ11" s="1479"/>
      <c r="AK11" s="1479"/>
      <c r="AL11" s="1479"/>
      <c r="AM11" s="1479"/>
      <c r="AN11" s="1479"/>
      <c r="AO11" s="1479"/>
      <c r="AP11" s="1479"/>
      <c r="AQ11" s="1479"/>
      <c r="AR11" s="1479"/>
      <c r="AS11" s="1479"/>
      <c r="AT11" s="1479"/>
      <c r="AU11" s="1479"/>
      <c r="AV11" s="1479"/>
      <c r="AW11" s="1479"/>
      <c r="AX11" s="1479"/>
      <c r="AY11" s="1479"/>
      <c r="AZ11" s="1479"/>
      <c r="BA11" s="1479"/>
      <c r="BB11" s="1479"/>
      <c r="BC11" s="1479"/>
      <c r="BD11" s="1479"/>
      <c r="BE11" s="1479"/>
      <c r="BF11" s="1479"/>
      <c r="BG11" s="1479"/>
      <c r="BH11" s="1479"/>
      <c r="BI11" s="1479"/>
      <c r="BJ11" s="1479"/>
      <c r="BK11" s="1479"/>
      <c r="BL11" s="1479"/>
      <c r="BM11" s="1479"/>
      <c r="BN11" s="1479"/>
      <c r="BO11" s="1479"/>
      <c r="BP11" s="1479"/>
      <c r="BQ11" s="1479"/>
      <c r="BR11" s="1479"/>
      <c r="BS11" s="1479"/>
      <c r="BT11" s="1479"/>
      <c r="BU11" s="1479"/>
      <c r="BV11" s="1479"/>
      <c r="BW11" s="1479"/>
      <c r="BX11" s="1479"/>
      <c r="BY11" s="1479"/>
      <c r="BZ11" s="1479"/>
      <c r="CA11" s="1479"/>
      <c r="CB11" s="1479"/>
      <c r="CC11" s="1479"/>
      <c r="CD11" s="1479"/>
      <c r="CE11" s="1479"/>
      <c r="CF11" s="1479"/>
      <c r="CG11" s="1479"/>
      <c r="CH11" s="1479"/>
      <c r="CI11" s="1479"/>
      <c r="CJ11" s="1479"/>
      <c r="CK11" s="1479"/>
      <c r="CL11" s="1479"/>
      <c r="CM11" s="1479"/>
      <c r="CN11" s="1480" t="s">
        <v>970</v>
      </c>
      <c r="CO11" s="1281"/>
      <c r="CP11" s="1281"/>
      <c r="CQ11" s="1281"/>
      <c r="CR11" s="1281"/>
      <c r="CS11" s="1281"/>
      <c r="CT11" s="1281"/>
      <c r="CU11" s="1282"/>
      <c r="CV11" s="1280" t="s">
        <v>43</v>
      </c>
      <c r="CW11" s="1281"/>
      <c r="CX11" s="1281"/>
      <c r="CY11" s="1281"/>
      <c r="CZ11" s="1281"/>
      <c r="DA11" s="1281"/>
      <c r="DB11" s="1281"/>
      <c r="DC11" s="1281"/>
      <c r="DD11" s="1281"/>
      <c r="DE11" s="1282"/>
      <c r="DF11" s="819" t="s">
        <v>43</v>
      </c>
      <c r="DG11" s="1484">
        <f>DG10-DG12</f>
        <v>651137.25000000012</v>
      </c>
      <c r="DH11" s="1485"/>
      <c r="DI11" s="1485"/>
      <c r="DJ11" s="1485"/>
      <c r="DK11" s="1485"/>
      <c r="DL11" s="1485"/>
      <c r="DM11" s="1485"/>
      <c r="DN11" s="1485"/>
      <c r="DO11" s="1485"/>
      <c r="DP11" s="1485"/>
      <c r="DQ11" s="1485"/>
      <c r="DR11" s="1485"/>
      <c r="DS11" s="1502"/>
      <c r="DT11" s="1484">
        <f>DT10-DT12</f>
        <v>0</v>
      </c>
      <c r="DU11" s="1485"/>
      <c r="DV11" s="1485"/>
      <c r="DW11" s="1485"/>
      <c r="DX11" s="1485"/>
      <c r="DY11" s="1485"/>
      <c r="DZ11" s="1485"/>
      <c r="EA11" s="1485"/>
      <c r="EB11" s="1485"/>
      <c r="EC11" s="1485"/>
      <c r="ED11" s="1485"/>
      <c r="EE11" s="1485"/>
      <c r="EF11" s="1502"/>
      <c r="EG11" s="1484">
        <f>EG10-EG12</f>
        <v>0</v>
      </c>
      <c r="EH11" s="1485"/>
      <c r="EI11" s="1485"/>
      <c r="EJ11" s="1485"/>
      <c r="EK11" s="1485"/>
      <c r="EL11" s="1485"/>
      <c r="EM11" s="1485"/>
      <c r="EN11" s="1485"/>
      <c r="EO11" s="1485"/>
      <c r="EP11" s="1485"/>
      <c r="EQ11" s="1485"/>
      <c r="ER11" s="1485"/>
      <c r="ES11" s="1502"/>
      <c r="ET11" s="1484"/>
      <c r="EU11" s="1485"/>
      <c r="EV11" s="1485"/>
      <c r="EW11" s="1485"/>
      <c r="EX11" s="1485"/>
      <c r="EY11" s="1485"/>
      <c r="EZ11" s="1485"/>
      <c r="FA11" s="1485"/>
      <c r="FB11" s="1485"/>
      <c r="FC11" s="1485"/>
      <c r="FD11" s="1485"/>
      <c r="FE11" s="1485"/>
      <c r="FF11" s="1486"/>
      <c r="FG11" s="891"/>
    </row>
    <row r="12" spans="1:163" ht="24.75" customHeight="1">
      <c r="A12" s="1281"/>
      <c r="B12" s="1281"/>
      <c r="C12" s="1281"/>
      <c r="D12" s="1281"/>
      <c r="E12" s="1281"/>
      <c r="F12" s="1281"/>
      <c r="G12" s="1281"/>
      <c r="H12" s="1282"/>
      <c r="I12" s="1478" t="s">
        <v>971</v>
      </c>
      <c r="J12" s="1479"/>
      <c r="K12" s="1479"/>
      <c r="L12" s="1479"/>
      <c r="M12" s="1479"/>
      <c r="N12" s="1479"/>
      <c r="O12" s="1479"/>
      <c r="P12" s="1479"/>
      <c r="Q12" s="1479"/>
      <c r="R12" s="1479"/>
      <c r="S12" s="1479"/>
      <c r="T12" s="1479"/>
      <c r="U12" s="1479"/>
      <c r="V12" s="1479"/>
      <c r="W12" s="1479"/>
      <c r="X12" s="1479"/>
      <c r="Y12" s="1479"/>
      <c r="Z12" s="1479"/>
      <c r="AA12" s="1479"/>
      <c r="AB12" s="1479"/>
      <c r="AC12" s="1479"/>
      <c r="AD12" s="1479"/>
      <c r="AE12" s="1479"/>
      <c r="AF12" s="1479"/>
      <c r="AG12" s="1479"/>
      <c r="AH12" s="1479"/>
      <c r="AI12" s="1479"/>
      <c r="AJ12" s="1479"/>
      <c r="AK12" s="1479"/>
      <c r="AL12" s="1479"/>
      <c r="AM12" s="1479"/>
      <c r="AN12" s="1479"/>
      <c r="AO12" s="1479"/>
      <c r="AP12" s="1479"/>
      <c r="AQ12" s="1479"/>
      <c r="AR12" s="1479"/>
      <c r="AS12" s="1479"/>
      <c r="AT12" s="1479"/>
      <c r="AU12" s="1479"/>
      <c r="AV12" s="1479"/>
      <c r="AW12" s="1479"/>
      <c r="AX12" s="1479"/>
      <c r="AY12" s="1479"/>
      <c r="AZ12" s="1479"/>
      <c r="BA12" s="1479"/>
      <c r="BB12" s="1479"/>
      <c r="BC12" s="1479"/>
      <c r="BD12" s="1479"/>
      <c r="BE12" s="1479"/>
      <c r="BF12" s="1479"/>
      <c r="BG12" s="1479"/>
      <c r="BH12" s="1479"/>
      <c r="BI12" s="1479"/>
      <c r="BJ12" s="1479"/>
      <c r="BK12" s="1479"/>
      <c r="BL12" s="1479"/>
      <c r="BM12" s="1479"/>
      <c r="BN12" s="1479"/>
      <c r="BO12" s="1479"/>
      <c r="BP12" s="1479"/>
      <c r="BQ12" s="1479"/>
      <c r="BR12" s="1479"/>
      <c r="BS12" s="1479"/>
      <c r="BT12" s="1479"/>
      <c r="BU12" s="1479"/>
      <c r="BV12" s="1479"/>
      <c r="BW12" s="1479"/>
      <c r="BX12" s="1479"/>
      <c r="BY12" s="1479"/>
      <c r="BZ12" s="1479"/>
      <c r="CA12" s="1479"/>
      <c r="CB12" s="1479"/>
      <c r="CC12" s="1479"/>
      <c r="CD12" s="1479"/>
      <c r="CE12" s="1479"/>
      <c r="CF12" s="1479"/>
      <c r="CG12" s="1479"/>
      <c r="CH12" s="1479"/>
      <c r="CI12" s="1479"/>
      <c r="CJ12" s="1479"/>
      <c r="CK12" s="1479"/>
      <c r="CL12" s="1479"/>
      <c r="CM12" s="1479"/>
      <c r="CN12" s="1480" t="s">
        <v>972</v>
      </c>
      <c r="CO12" s="1281"/>
      <c r="CP12" s="1281"/>
      <c r="CQ12" s="1281"/>
      <c r="CR12" s="1281"/>
      <c r="CS12" s="1281"/>
      <c r="CT12" s="1281"/>
      <c r="CU12" s="1282"/>
      <c r="CV12" s="1280" t="s">
        <v>43</v>
      </c>
      <c r="CW12" s="1281"/>
      <c r="CX12" s="1281"/>
      <c r="CY12" s="1281"/>
      <c r="CZ12" s="1281"/>
      <c r="DA12" s="1281"/>
      <c r="DB12" s="1281"/>
      <c r="DC12" s="1281"/>
      <c r="DD12" s="1281"/>
      <c r="DE12" s="1282"/>
      <c r="DF12" s="819" t="s">
        <v>43</v>
      </c>
      <c r="DG12" s="1481"/>
      <c r="DH12" s="1482"/>
      <c r="DI12" s="1482"/>
      <c r="DJ12" s="1482"/>
      <c r="DK12" s="1482"/>
      <c r="DL12" s="1482"/>
      <c r="DM12" s="1482"/>
      <c r="DN12" s="1482"/>
      <c r="DO12" s="1482"/>
      <c r="DP12" s="1482"/>
      <c r="DQ12" s="1482"/>
      <c r="DR12" s="1482"/>
      <c r="DS12" s="1483"/>
      <c r="DT12" s="1481"/>
      <c r="DU12" s="1482"/>
      <c r="DV12" s="1482"/>
      <c r="DW12" s="1482"/>
      <c r="DX12" s="1482"/>
      <c r="DY12" s="1482"/>
      <c r="DZ12" s="1482"/>
      <c r="EA12" s="1482"/>
      <c r="EB12" s="1482"/>
      <c r="EC12" s="1482"/>
      <c r="ED12" s="1482"/>
      <c r="EE12" s="1482"/>
      <c r="EF12" s="1483"/>
      <c r="EG12" s="1481"/>
      <c r="EH12" s="1482"/>
      <c r="EI12" s="1482"/>
      <c r="EJ12" s="1482"/>
      <c r="EK12" s="1482"/>
      <c r="EL12" s="1482"/>
      <c r="EM12" s="1482"/>
      <c r="EN12" s="1482"/>
      <c r="EO12" s="1482"/>
      <c r="EP12" s="1482"/>
      <c r="EQ12" s="1482"/>
      <c r="ER12" s="1482"/>
      <c r="ES12" s="1483"/>
      <c r="ET12" s="1484"/>
      <c r="EU12" s="1485"/>
      <c r="EV12" s="1485"/>
      <c r="EW12" s="1485"/>
      <c r="EX12" s="1485"/>
      <c r="EY12" s="1485"/>
      <c r="EZ12" s="1485"/>
      <c r="FA12" s="1485"/>
      <c r="FB12" s="1485"/>
      <c r="FC12" s="1485"/>
      <c r="FD12" s="1485"/>
      <c r="FE12" s="1485"/>
      <c r="FF12" s="1486"/>
      <c r="FG12" s="891" t="s">
        <v>885</v>
      </c>
    </row>
    <row r="13" spans="1:163" ht="30.75" customHeight="1">
      <c r="A13" s="1281" t="s">
        <v>973</v>
      </c>
      <c r="B13" s="1281"/>
      <c r="C13" s="1281"/>
      <c r="D13" s="1281"/>
      <c r="E13" s="1281"/>
      <c r="F13" s="1281"/>
      <c r="G13" s="1281"/>
      <c r="H13" s="1282"/>
      <c r="I13" s="1478" t="s">
        <v>1021</v>
      </c>
      <c r="J13" s="1479"/>
      <c r="K13" s="1479"/>
      <c r="L13" s="1479"/>
      <c r="M13" s="1479"/>
      <c r="N13" s="1479"/>
      <c r="O13" s="1479"/>
      <c r="P13" s="1479"/>
      <c r="Q13" s="1479"/>
      <c r="R13" s="1479"/>
      <c r="S13" s="1479"/>
      <c r="T13" s="1479"/>
      <c r="U13" s="1479"/>
      <c r="V13" s="1479"/>
      <c r="W13" s="1479"/>
      <c r="X13" s="1479"/>
      <c r="Y13" s="1479"/>
      <c r="Z13" s="1479"/>
      <c r="AA13" s="1479"/>
      <c r="AB13" s="1479"/>
      <c r="AC13" s="1479"/>
      <c r="AD13" s="1479"/>
      <c r="AE13" s="1479"/>
      <c r="AF13" s="1479"/>
      <c r="AG13" s="1479"/>
      <c r="AH13" s="1479"/>
      <c r="AI13" s="1479"/>
      <c r="AJ13" s="1479"/>
      <c r="AK13" s="1479"/>
      <c r="AL13" s="1479"/>
      <c r="AM13" s="1479"/>
      <c r="AN13" s="1479"/>
      <c r="AO13" s="1479"/>
      <c r="AP13" s="1479"/>
      <c r="AQ13" s="1479"/>
      <c r="AR13" s="1479"/>
      <c r="AS13" s="1479"/>
      <c r="AT13" s="1479"/>
      <c r="AU13" s="1479"/>
      <c r="AV13" s="1479"/>
      <c r="AW13" s="1479"/>
      <c r="AX13" s="1479"/>
      <c r="AY13" s="1479"/>
      <c r="AZ13" s="1479"/>
      <c r="BA13" s="1479"/>
      <c r="BB13" s="1479"/>
      <c r="BC13" s="1479"/>
      <c r="BD13" s="1479"/>
      <c r="BE13" s="1479"/>
      <c r="BF13" s="1479"/>
      <c r="BG13" s="1479"/>
      <c r="BH13" s="1479"/>
      <c r="BI13" s="1479"/>
      <c r="BJ13" s="1479"/>
      <c r="BK13" s="1479"/>
      <c r="BL13" s="1479"/>
      <c r="BM13" s="1479"/>
      <c r="BN13" s="1479"/>
      <c r="BO13" s="1479"/>
      <c r="BP13" s="1479"/>
      <c r="BQ13" s="1479"/>
      <c r="BR13" s="1479"/>
      <c r="BS13" s="1479"/>
      <c r="BT13" s="1479"/>
      <c r="BU13" s="1479"/>
      <c r="BV13" s="1479"/>
      <c r="BW13" s="1479"/>
      <c r="BX13" s="1479"/>
      <c r="BY13" s="1479"/>
      <c r="BZ13" s="1479"/>
      <c r="CA13" s="1479"/>
      <c r="CB13" s="1479"/>
      <c r="CC13" s="1479"/>
      <c r="CD13" s="1479"/>
      <c r="CE13" s="1479"/>
      <c r="CF13" s="1479"/>
      <c r="CG13" s="1479"/>
      <c r="CH13" s="1479"/>
      <c r="CI13" s="1479"/>
      <c r="CJ13" s="1479"/>
      <c r="CK13" s="1479"/>
      <c r="CL13" s="1479"/>
      <c r="CM13" s="1479"/>
      <c r="CN13" s="1480" t="s">
        <v>974</v>
      </c>
      <c r="CO13" s="1281"/>
      <c r="CP13" s="1281"/>
      <c r="CQ13" s="1281"/>
      <c r="CR13" s="1281"/>
      <c r="CS13" s="1281"/>
      <c r="CT13" s="1281"/>
      <c r="CU13" s="1282"/>
      <c r="CV13" s="1280" t="s">
        <v>43</v>
      </c>
      <c r="CW13" s="1281"/>
      <c r="CX13" s="1281"/>
      <c r="CY13" s="1281"/>
      <c r="CZ13" s="1281"/>
      <c r="DA13" s="1281"/>
      <c r="DB13" s="1281"/>
      <c r="DC13" s="1281"/>
      <c r="DD13" s="1281"/>
      <c r="DE13" s="1282"/>
      <c r="DF13" s="819" t="s">
        <v>43</v>
      </c>
      <c r="DG13" s="1484"/>
      <c r="DH13" s="1485"/>
      <c r="DI13" s="1485"/>
      <c r="DJ13" s="1485"/>
      <c r="DK13" s="1485"/>
      <c r="DL13" s="1485"/>
      <c r="DM13" s="1485"/>
      <c r="DN13" s="1485"/>
      <c r="DO13" s="1485"/>
      <c r="DP13" s="1485"/>
      <c r="DQ13" s="1485"/>
      <c r="DR13" s="1485"/>
      <c r="DS13" s="1502"/>
      <c r="DT13" s="1484"/>
      <c r="DU13" s="1485"/>
      <c r="DV13" s="1485"/>
      <c r="DW13" s="1485"/>
      <c r="DX13" s="1485"/>
      <c r="DY13" s="1485"/>
      <c r="DZ13" s="1485"/>
      <c r="EA13" s="1485"/>
      <c r="EB13" s="1485"/>
      <c r="EC13" s="1485"/>
      <c r="ED13" s="1485"/>
      <c r="EE13" s="1485"/>
      <c r="EF13" s="1502"/>
      <c r="EG13" s="1484"/>
      <c r="EH13" s="1485"/>
      <c r="EI13" s="1485"/>
      <c r="EJ13" s="1485"/>
      <c r="EK13" s="1485"/>
      <c r="EL13" s="1485"/>
      <c r="EM13" s="1485"/>
      <c r="EN13" s="1485"/>
      <c r="EO13" s="1485"/>
      <c r="EP13" s="1485"/>
      <c r="EQ13" s="1485"/>
      <c r="ER13" s="1485"/>
      <c r="ES13" s="1502"/>
      <c r="ET13" s="1484"/>
      <c r="EU13" s="1485"/>
      <c r="EV13" s="1485"/>
      <c r="EW13" s="1485"/>
      <c r="EX13" s="1485"/>
      <c r="EY13" s="1485"/>
      <c r="EZ13" s="1485"/>
      <c r="FA13" s="1485"/>
      <c r="FB13" s="1485"/>
      <c r="FC13" s="1485"/>
      <c r="FD13" s="1485"/>
      <c r="FE13" s="1485"/>
      <c r="FF13" s="1486"/>
      <c r="FG13" s="891"/>
    </row>
    <row r="14" spans="1:163" ht="55.5" customHeight="1">
      <c r="A14" s="1281" t="s">
        <v>368</v>
      </c>
      <c r="B14" s="1281"/>
      <c r="C14" s="1281"/>
      <c r="D14" s="1281"/>
      <c r="E14" s="1281"/>
      <c r="F14" s="1281"/>
      <c r="G14" s="1281"/>
      <c r="H14" s="1282"/>
      <c r="I14" s="1478" t="s">
        <v>369</v>
      </c>
      <c r="J14" s="1479"/>
      <c r="K14" s="1479"/>
      <c r="L14" s="1479"/>
      <c r="M14" s="1479"/>
      <c r="N14" s="1479"/>
      <c r="O14" s="1479"/>
      <c r="P14" s="1479"/>
      <c r="Q14" s="1479"/>
      <c r="R14" s="1479"/>
      <c r="S14" s="1479"/>
      <c r="T14" s="1479"/>
      <c r="U14" s="1479"/>
      <c r="V14" s="1479"/>
      <c r="W14" s="1479"/>
      <c r="X14" s="1479"/>
      <c r="Y14" s="1479"/>
      <c r="Z14" s="1479"/>
      <c r="AA14" s="1479"/>
      <c r="AB14" s="1479"/>
      <c r="AC14" s="1479"/>
      <c r="AD14" s="1479"/>
      <c r="AE14" s="1479"/>
      <c r="AF14" s="1479"/>
      <c r="AG14" s="1479"/>
      <c r="AH14" s="1479"/>
      <c r="AI14" s="1479"/>
      <c r="AJ14" s="1479"/>
      <c r="AK14" s="1479"/>
      <c r="AL14" s="1479"/>
      <c r="AM14" s="1479"/>
      <c r="AN14" s="1479"/>
      <c r="AO14" s="1479"/>
      <c r="AP14" s="1479"/>
      <c r="AQ14" s="1479"/>
      <c r="AR14" s="1479"/>
      <c r="AS14" s="1479"/>
      <c r="AT14" s="1479"/>
      <c r="AU14" s="1479"/>
      <c r="AV14" s="1479"/>
      <c r="AW14" s="1479"/>
      <c r="AX14" s="1479"/>
      <c r="AY14" s="1479"/>
      <c r="AZ14" s="1479"/>
      <c r="BA14" s="1479"/>
      <c r="BB14" s="1479"/>
      <c r="BC14" s="1479"/>
      <c r="BD14" s="1479"/>
      <c r="BE14" s="1479"/>
      <c r="BF14" s="1479"/>
      <c r="BG14" s="1479"/>
      <c r="BH14" s="1479"/>
      <c r="BI14" s="1479"/>
      <c r="BJ14" s="1479"/>
      <c r="BK14" s="1479"/>
      <c r="BL14" s="1479"/>
      <c r="BM14" s="1479"/>
      <c r="BN14" s="1479"/>
      <c r="BO14" s="1479"/>
      <c r="BP14" s="1479"/>
      <c r="BQ14" s="1479"/>
      <c r="BR14" s="1479"/>
      <c r="BS14" s="1479"/>
      <c r="BT14" s="1479"/>
      <c r="BU14" s="1479"/>
      <c r="BV14" s="1479"/>
      <c r="BW14" s="1479"/>
      <c r="BX14" s="1479"/>
      <c r="BY14" s="1479"/>
      <c r="BZ14" s="1479"/>
      <c r="CA14" s="1479"/>
      <c r="CB14" s="1479"/>
      <c r="CC14" s="1479"/>
      <c r="CD14" s="1479"/>
      <c r="CE14" s="1479"/>
      <c r="CF14" s="1479"/>
      <c r="CG14" s="1479"/>
      <c r="CH14" s="1479"/>
      <c r="CI14" s="1479"/>
      <c r="CJ14" s="1479"/>
      <c r="CK14" s="1479"/>
      <c r="CL14" s="1479"/>
      <c r="CM14" s="1479"/>
      <c r="CN14" s="1480" t="s">
        <v>370</v>
      </c>
      <c r="CO14" s="1281"/>
      <c r="CP14" s="1281"/>
      <c r="CQ14" s="1281"/>
      <c r="CR14" s="1281"/>
      <c r="CS14" s="1281"/>
      <c r="CT14" s="1281"/>
      <c r="CU14" s="1282"/>
      <c r="CV14" s="1280" t="s">
        <v>43</v>
      </c>
      <c r="CW14" s="1281"/>
      <c r="CX14" s="1281"/>
      <c r="CY14" s="1281"/>
      <c r="CZ14" s="1281"/>
      <c r="DA14" s="1281"/>
      <c r="DB14" s="1281"/>
      <c r="DC14" s="1281"/>
      <c r="DD14" s="1281"/>
      <c r="DE14" s="1282"/>
      <c r="DF14" s="819" t="s">
        <v>43</v>
      </c>
      <c r="DG14" s="1484">
        <f>ЗАКУПКИ!C10+ЗАКУПКИ!D10+ЗАКУПКИ!E10</f>
        <v>23899049.419999998</v>
      </c>
      <c r="DH14" s="1485"/>
      <c r="DI14" s="1485"/>
      <c r="DJ14" s="1485"/>
      <c r="DK14" s="1485"/>
      <c r="DL14" s="1485"/>
      <c r="DM14" s="1485"/>
      <c r="DN14" s="1485"/>
      <c r="DO14" s="1485"/>
      <c r="DP14" s="1485"/>
      <c r="DQ14" s="1485"/>
      <c r="DR14" s="1485"/>
      <c r="DS14" s="1502"/>
      <c r="DT14" s="1484">
        <f>ЗАКУПКИ!F10+ЗАКУПКИ!G10+ЗАКУПКИ!H10</f>
        <v>8189972.4800000004</v>
      </c>
      <c r="DU14" s="1485"/>
      <c r="DV14" s="1485"/>
      <c r="DW14" s="1485"/>
      <c r="DX14" s="1485"/>
      <c r="DY14" s="1485"/>
      <c r="DZ14" s="1485"/>
      <c r="EA14" s="1485"/>
      <c r="EB14" s="1485"/>
      <c r="EC14" s="1485"/>
      <c r="ED14" s="1485"/>
      <c r="EE14" s="1485"/>
      <c r="EF14" s="1502"/>
      <c r="EG14" s="1484">
        <f>ЗАКУПКИ!I10+ЗАКУПКИ!J10+ЗАКУПКИ!K10</f>
        <v>10421076.050000001</v>
      </c>
      <c r="EH14" s="1485"/>
      <c r="EI14" s="1485"/>
      <c r="EJ14" s="1485"/>
      <c r="EK14" s="1485"/>
      <c r="EL14" s="1485"/>
      <c r="EM14" s="1485"/>
      <c r="EN14" s="1485"/>
      <c r="EO14" s="1485"/>
      <c r="EP14" s="1485"/>
      <c r="EQ14" s="1485"/>
      <c r="ER14" s="1485"/>
      <c r="ES14" s="1502"/>
      <c r="ET14" s="1484"/>
      <c r="EU14" s="1485"/>
      <c r="EV14" s="1485"/>
      <c r="EW14" s="1485"/>
      <c r="EX14" s="1485"/>
      <c r="EY14" s="1485"/>
      <c r="EZ14" s="1485"/>
      <c r="FA14" s="1485"/>
      <c r="FB14" s="1485"/>
      <c r="FC14" s="1485"/>
      <c r="FD14" s="1485"/>
      <c r="FE14" s="1485"/>
      <c r="FF14" s="1486"/>
    </row>
    <row r="15" spans="1:163" ht="52.5" customHeight="1">
      <c r="A15" s="1281" t="s">
        <v>371</v>
      </c>
      <c r="B15" s="1281"/>
      <c r="C15" s="1281"/>
      <c r="D15" s="1281"/>
      <c r="E15" s="1281"/>
      <c r="F15" s="1281"/>
      <c r="G15" s="1281"/>
      <c r="H15" s="1282"/>
      <c r="I15" s="1544" t="s">
        <v>372</v>
      </c>
      <c r="J15" s="1545"/>
      <c r="K15" s="1545"/>
      <c r="L15" s="1545"/>
      <c r="M15" s="1545"/>
      <c r="N15" s="1545"/>
      <c r="O15" s="1545"/>
      <c r="P15" s="1545"/>
      <c r="Q15" s="1545"/>
      <c r="R15" s="1545"/>
      <c r="S15" s="1545"/>
      <c r="T15" s="1545"/>
      <c r="U15" s="1545"/>
      <c r="V15" s="1545"/>
      <c r="W15" s="1545"/>
      <c r="X15" s="1545"/>
      <c r="Y15" s="1545"/>
      <c r="Z15" s="1545"/>
      <c r="AA15" s="1545"/>
      <c r="AB15" s="1545"/>
      <c r="AC15" s="1545"/>
      <c r="AD15" s="1545"/>
      <c r="AE15" s="1545"/>
      <c r="AF15" s="1545"/>
      <c r="AG15" s="1545"/>
      <c r="AH15" s="1545"/>
      <c r="AI15" s="1545"/>
      <c r="AJ15" s="1545"/>
      <c r="AK15" s="1545"/>
      <c r="AL15" s="1545"/>
      <c r="AM15" s="1545"/>
      <c r="AN15" s="1545"/>
      <c r="AO15" s="1545"/>
      <c r="AP15" s="1545"/>
      <c r="AQ15" s="1545"/>
      <c r="AR15" s="1545"/>
      <c r="AS15" s="1545"/>
      <c r="AT15" s="1545"/>
      <c r="AU15" s="1545"/>
      <c r="AV15" s="1545"/>
      <c r="AW15" s="1545"/>
      <c r="AX15" s="1545"/>
      <c r="AY15" s="1545"/>
      <c r="AZ15" s="1545"/>
      <c r="BA15" s="1545"/>
      <c r="BB15" s="1545"/>
      <c r="BC15" s="1545"/>
      <c r="BD15" s="1545"/>
      <c r="BE15" s="1545"/>
      <c r="BF15" s="1545"/>
      <c r="BG15" s="1545"/>
      <c r="BH15" s="1545"/>
      <c r="BI15" s="1545"/>
      <c r="BJ15" s="1545"/>
      <c r="BK15" s="1545"/>
      <c r="BL15" s="1545"/>
      <c r="BM15" s="1545"/>
      <c r="BN15" s="1545"/>
      <c r="BO15" s="1545"/>
      <c r="BP15" s="1545"/>
      <c r="BQ15" s="1545"/>
      <c r="BR15" s="1545"/>
      <c r="BS15" s="1545"/>
      <c r="BT15" s="1545"/>
      <c r="BU15" s="1545"/>
      <c r="BV15" s="1545"/>
      <c r="BW15" s="1545"/>
      <c r="BX15" s="1545"/>
      <c r="BY15" s="1545"/>
      <c r="BZ15" s="1545"/>
      <c r="CA15" s="1545"/>
      <c r="CB15" s="1545"/>
      <c r="CC15" s="1545"/>
      <c r="CD15" s="1545"/>
      <c r="CE15" s="1545"/>
      <c r="CF15" s="1545"/>
      <c r="CG15" s="1545"/>
      <c r="CH15" s="1545"/>
      <c r="CI15" s="1545"/>
      <c r="CJ15" s="1545"/>
      <c r="CK15" s="1545"/>
      <c r="CL15" s="1545"/>
      <c r="CM15" s="1545"/>
      <c r="CN15" s="1546" t="s">
        <v>373</v>
      </c>
      <c r="CO15" s="1352"/>
      <c r="CP15" s="1352"/>
      <c r="CQ15" s="1352"/>
      <c r="CR15" s="1352"/>
      <c r="CS15" s="1352"/>
      <c r="CT15" s="1352"/>
      <c r="CU15" s="1353"/>
      <c r="CV15" s="1351" t="s">
        <v>43</v>
      </c>
      <c r="CW15" s="1352"/>
      <c r="CX15" s="1352"/>
      <c r="CY15" s="1352"/>
      <c r="CZ15" s="1352"/>
      <c r="DA15" s="1352"/>
      <c r="DB15" s="1352"/>
      <c r="DC15" s="1352"/>
      <c r="DD15" s="1352"/>
      <c r="DE15" s="1353"/>
      <c r="DF15" s="819" t="s">
        <v>43</v>
      </c>
      <c r="DG15" s="1540">
        <f>DG16</f>
        <v>17540679.399999999</v>
      </c>
      <c r="DH15" s="1541"/>
      <c r="DI15" s="1541"/>
      <c r="DJ15" s="1541"/>
      <c r="DK15" s="1541"/>
      <c r="DL15" s="1541"/>
      <c r="DM15" s="1541"/>
      <c r="DN15" s="1541"/>
      <c r="DO15" s="1541"/>
      <c r="DP15" s="1541"/>
      <c r="DQ15" s="1541"/>
      <c r="DR15" s="1541"/>
      <c r="DS15" s="1542"/>
      <c r="DT15" s="1540">
        <f>DT16</f>
        <v>8189972.4800000004</v>
      </c>
      <c r="DU15" s="1541"/>
      <c r="DV15" s="1541"/>
      <c r="DW15" s="1541"/>
      <c r="DX15" s="1541"/>
      <c r="DY15" s="1541"/>
      <c r="DZ15" s="1541"/>
      <c r="EA15" s="1541"/>
      <c r="EB15" s="1541"/>
      <c r="EC15" s="1541"/>
      <c r="ED15" s="1541"/>
      <c r="EE15" s="1541"/>
      <c r="EF15" s="1542"/>
      <c r="EG15" s="1540">
        <f>EG16</f>
        <v>10421076.050000001</v>
      </c>
      <c r="EH15" s="1541"/>
      <c r="EI15" s="1541"/>
      <c r="EJ15" s="1541"/>
      <c r="EK15" s="1541"/>
      <c r="EL15" s="1541"/>
      <c r="EM15" s="1541"/>
      <c r="EN15" s="1541"/>
      <c r="EO15" s="1541"/>
      <c r="EP15" s="1541"/>
      <c r="EQ15" s="1541"/>
      <c r="ER15" s="1541"/>
      <c r="ES15" s="1542"/>
      <c r="ET15" s="1540"/>
      <c r="EU15" s="1541"/>
      <c r="EV15" s="1541"/>
      <c r="EW15" s="1541"/>
      <c r="EX15" s="1541"/>
      <c r="EY15" s="1541"/>
      <c r="EZ15" s="1541"/>
      <c r="FA15" s="1541"/>
      <c r="FB15" s="1541"/>
      <c r="FC15" s="1541"/>
      <c r="FD15" s="1541"/>
      <c r="FE15" s="1541"/>
      <c r="FF15" s="1543"/>
    </row>
    <row r="16" spans="1:163" ht="39.75" customHeight="1">
      <c r="A16" s="1281" t="s">
        <v>374</v>
      </c>
      <c r="B16" s="1281"/>
      <c r="C16" s="1281"/>
      <c r="D16" s="1281"/>
      <c r="E16" s="1281"/>
      <c r="F16" s="1281"/>
      <c r="G16" s="1281"/>
      <c r="H16" s="1282"/>
      <c r="I16" s="1537" t="s">
        <v>375</v>
      </c>
      <c r="J16" s="1538"/>
      <c r="K16" s="1538"/>
      <c r="L16" s="1538"/>
      <c r="M16" s="1538"/>
      <c r="N16" s="1538"/>
      <c r="O16" s="1538"/>
      <c r="P16" s="1538"/>
      <c r="Q16" s="1538"/>
      <c r="R16" s="1538"/>
      <c r="S16" s="1538"/>
      <c r="T16" s="1538"/>
      <c r="U16" s="1538"/>
      <c r="V16" s="1538"/>
      <c r="W16" s="1538"/>
      <c r="X16" s="1538"/>
      <c r="Y16" s="1538"/>
      <c r="Z16" s="1538"/>
      <c r="AA16" s="1538"/>
      <c r="AB16" s="1538"/>
      <c r="AC16" s="1538"/>
      <c r="AD16" s="1538"/>
      <c r="AE16" s="1538"/>
      <c r="AF16" s="1538"/>
      <c r="AG16" s="1538"/>
      <c r="AH16" s="1538"/>
      <c r="AI16" s="1538"/>
      <c r="AJ16" s="1538"/>
      <c r="AK16" s="1538"/>
      <c r="AL16" s="1538"/>
      <c r="AM16" s="1538"/>
      <c r="AN16" s="1538"/>
      <c r="AO16" s="1538"/>
      <c r="AP16" s="1538"/>
      <c r="AQ16" s="1538"/>
      <c r="AR16" s="1538"/>
      <c r="AS16" s="1538"/>
      <c r="AT16" s="1538"/>
      <c r="AU16" s="1538"/>
      <c r="AV16" s="1538"/>
      <c r="AW16" s="1538"/>
      <c r="AX16" s="1538"/>
      <c r="AY16" s="1538"/>
      <c r="AZ16" s="1538"/>
      <c r="BA16" s="1538"/>
      <c r="BB16" s="1538"/>
      <c r="BC16" s="1538"/>
      <c r="BD16" s="1538"/>
      <c r="BE16" s="1538"/>
      <c r="BF16" s="1538"/>
      <c r="BG16" s="1538"/>
      <c r="BH16" s="1538"/>
      <c r="BI16" s="1538"/>
      <c r="BJ16" s="1538"/>
      <c r="BK16" s="1538"/>
      <c r="BL16" s="1538"/>
      <c r="BM16" s="1538"/>
      <c r="BN16" s="1538"/>
      <c r="BO16" s="1538"/>
      <c r="BP16" s="1538"/>
      <c r="BQ16" s="1538"/>
      <c r="BR16" s="1538"/>
      <c r="BS16" s="1538"/>
      <c r="BT16" s="1538"/>
      <c r="BU16" s="1538"/>
      <c r="BV16" s="1538"/>
      <c r="BW16" s="1538"/>
      <c r="BX16" s="1538"/>
      <c r="BY16" s="1538"/>
      <c r="BZ16" s="1538"/>
      <c r="CA16" s="1538"/>
      <c r="CB16" s="1538"/>
      <c r="CC16" s="1538"/>
      <c r="CD16" s="1538"/>
      <c r="CE16" s="1538"/>
      <c r="CF16" s="1538"/>
      <c r="CG16" s="1538"/>
      <c r="CH16" s="1538"/>
      <c r="CI16" s="1538"/>
      <c r="CJ16" s="1538"/>
      <c r="CK16" s="1538"/>
      <c r="CL16" s="1538"/>
      <c r="CM16" s="1538"/>
      <c r="CN16" s="1480" t="s">
        <v>376</v>
      </c>
      <c r="CO16" s="1281"/>
      <c r="CP16" s="1281"/>
      <c r="CQ16" s="1281"/>
      <c r="CR16" s="1281"/>
      <c r="CS16" s="1281"/>
      <c r="CT16" s="1281"/>
      <c r="CU16" s="1282"/>
      <c r="CV16" s="1280" t="s">
        <v>43</v>
      </c>
      <c r="CW16" s="1281"/>
      <c r="CX16" s="1281"/>
      <c r="CY16" s="1281"/>
      <c r="CZ16" s="1281"/>
      <c r="DA16" s="1281"/>
      <c r="DB16" s="1281"/>
      <c r="DC16" s="1281"/>
      <c r="DD16" s="1281"/>
      <c r="DE16" s="1282"/>
      <c r="DF16" s="819" t="s">
        <v>43</v>
      </c>
      <c r="DG16" s="1484">
        <f>ЗАКУПКИ!C10</f>
        <v>17540679.399999999</v>
      </c>
      <c r="DH16" s="1485"/>
      <c r="DI16" s="1485"/>
      <c r="DJ16" s="1485"/>
      <c r="DK16" s="1485"/>
      <c r="DL16" s="1485"/>
      <c r="DM16" s="1485"/>
      <c r="DN16" s="1485"/>
      <c r="DO16" s="1485"/>
      <c r="DP16" s="1485"/>
      <c r="DQ16" s="1485"/>
      <c r="DR16" s="1485"/>
      <c r="DS16" s="1502"/>
      <c r="DT16" s="1484">
        <f>ЗАКУПКИ!F10</f>
        <v>8189972.4800000004</v>
      </c>
      <c r="DU16" s="1485"/>
      <c r="DV16" s="1485"/>
      <c r="DW16" s="1485"/>
      <c r="DX16" s="1485"/>
      <c r="DY16" s="1485"/>
      <c r="DZ16" s="1485"/>
      <c r="EA16" s="1485"/>
      <c r="EB16" s="1485"/>
      <c r="EC16" s="1485"/>
      <c r="ED16" s="1485"/>
      <c r="EE16" s="1485"/>
      <c r="EF16" s="1502"/>
      <c r="EG16" s="1484">
        <f>ЗАКУПКИ!I10</f>
        <v>10421076.050000001</v>
      </c>
      <c r="EH16" s="1485"/>
      <c r="EI16" s="1485"/>
      <c r="EJ16" s="1485"/>
      <c r="EK16" s="1485"/>
      <c r="EL16" s="1485"/>
      <c r="EM16" s="1485"/>
      <c r="EN16" s="1485"/>
      <c r="EO16" s="1485"/>
      <c r="EP16" s="1485"/>
      <c r="EQ16" s="1485"/>
      <c r="ER16" s="1485"/>
      <c r="ES16" s="1502"/>
      <c r="ET16" s="1484"/>
      <c r="EU16" s="1485"/>
      <c r="EV16" s="1485"/>
      <c r="EW16" s="1485"/>
      <c r="EX16" s="1485"/>
      <c r="EY16" s="1485"/>
      <c r="EZ16" s="1485"/>
      <c r="FA16" s="1485"/>
      <c r="FB16" s="1485"/>
      <c r="FC16" s="1485"/>
      <c r="FD16" s="1485"/>
      <c r="FE16" s="1485"/>
      <c r="FF16" s="1486"/>
    </row>
    <row r="17" spans="1:165" ht="24.75" customHeight="1">
      <c r="A17" s="1281" t="s">
        <v>377</v>
      </c>
      <c r="B17" s="1281"/>
      <c r="C17" s="1281"/>
      <c r="D17" s="1281"/>
      <c r="E17" s="1281"/>
      <c r="F17" s="1281"/>
      <c r="G17" s="1281"/>
      <c r="H17" s="1282"/>
      <c r="I17" s="1537" t="s">
        <v>378</v>
      </c>
      <c r="J17" s="1538"/>
      <c r="K17" s="1538"/>
      <c r="L17" s="1538"/>
      <c r="M17" s="1538"/>
      <c r="N17" s="1538"/>
      <c r="O17" s="1538"/>
      <c r="P17" s="1538"/>
      <c r="Q17" s="1538"/>
      <c r="R17" s="1538"/>
      <c r="S17" s="1538"/>
      <c r="T17" s="1538"/>
      <c r="U17" s="1538"/>
      <c r="V17" s="1538"/>
      <c r="W17" s="1538"/>
      <c r="X17" s="1538"/>
      <c r="Y17" s="1538"/>
      <c r="Z17" s="1538"/>
      <c r="AA17" s="1538"/>
      <c r="AB17" s="1538"/>
      <c r="AC17" s="1538"/>
      <c r="AD17" s="1538"/>
      <c r="AE17" s="1538"/>
      <c r="AF17" s="1538"/>
      <c r="AG17" s="1538"/>
      <c r="AH17" s="1538"/>
      <c r="AI17" s="1538"/>
      <c r="AJ17" s="1538"/>
      <c r="AK17" s="1538"/>
      <c r="AL17" s="1538"/>
      <c r="AM17" s="1538"/>
      <c r="AN17" s="1538"/>
      <c r="AO17" s="1538"/>
      <c r="AP17" s="1538"/>
      <c r="AQ17" s="1538"/>
      <c r="AR17" s="1538"/>
      <c r="AS17" s="1538"/>
      <c r="AT17" s="1538"/>
      <c r="AU17" s="1538"/>
      <c r="AV17" s="1538"/>
      <c r="AW17" s="1538"/>
      <c r="AX17" s="1538"/>
      <c r="AY17" s="1538"/>
      <c r="AZ17" s="1538"/>
      <c r="BA17" s="1538"/>
      <c r="BB17" s="1538"/>
      <c r="BC17" s="1538"/>
      <c r="BD17" s="1538"/>
      <c r="BE17" s="1538"/>
      <c r="BF17" s="1538"/>
      <c r="BG17" s="1538"/>
      <c r="BH17" s="1538"/>
      <c r="BI17" s="1538"/>
      <c r="BJ17" s="1538"/>
      <c r="BK17" s="1538"/>
      <c r="BL17" s="1538"/>
      <c r="BM17" s="1538"/>
      <c r="BN17" s="1538"/>
      <c r="BO17" s="1538"/>
      <c r="BP17" s="1538"/>
      <c r="BQ17" s="1538"/>
      <c r="BR17" s="1538"/>
      <c r="BS17" s="1538"/>
      <c r="BT17" s="1538"/>
      <c r="BU17" s="1538"/>
      <c r="BV17" s="1538"/>
      <c r="BW17" s="1538"/>
      <c r="BX17" s="1538"/>
      <c r="BY17" s="1538"/>
      <c r="BZ17" s="1538"/>
      <c r="CA17" s="1538"/>
      <c r="CB17" s="1538"/>
      <c r="CC17" s="1538"/>
      <c r="CD17" s="1538"/>
      <c r="CE17" s="1538"/>
      <c r="CF17" s="1538"/>
      <c r="CG17" s="1538"/>
      <c r="CH17" s="1538"/>
      <c r="CI17" s="1538"/>
      <c r="CJ17" s="1538"/>
      <c r="CK17" s="1538"/>
      <c r="CL17" s="1538"/>
      <c r="CM17" s="1538"/>
      <c r="CN17" s="1480" t="s">
        <v>379</v>
      </c>
      <c r="CO17" s="1281"/>
      <c r="CP17" s="1281"/>
      <c r="CQ17" s="1281"/>
      <c r="CR17" s="1281"/>
      <c r="CS17" s="1281"/>
      <c r="CT17" s="1281"/>
      <c r="CU17" s="1282"/>
      <c r="CV17" s="1280" t="s">
        <v>43</v>
      </c>
      <c r="CW17" s="1281"/>
      <c r="CX17" s="1281"/>
      <c r="CY17" s="1281"/>
      <c r="CZ17" s="1281"/>
      <c r="DA17" s="1281"/>
      <c r="DB17" s="1281"/>
      <c r="DC17" s="1281"/>
      <c r="DD17" s="1281"/>
      <c r="DE17" s="1282"/>
      <c r="DF17" s="819" t="s">
        <v>43</v>
      </c>
      <c r="DG17" s="1484"/>
      <c r="DH17" s="1485"/>
      <c r="DI17" s="1485"/>
      <c r="DJ17" s="1485"/>
      <c r="DK17" s="1485"/>
      <c r="DL17" s="1485"/>
      <c r="DM17" s="1485"/>
      <c r="DN17" s="1485"/>
      <c r="DO17" s="1485"/>
      <c r="DP17" s="1485"/>
      <c r="DQ17" s="1485"/>
      <c r="DR17" s="1485"/>
      <c r="DS17" s="1502"/>
      <c r="DT17" s="1484"/>
      <c r="DU17" s="1485"/>
      <c r="DV17" s="1485"/>
      <c r="DW17" s="1485"/>
      <c r="DX17" s="1485"/>
      <c r="DY17" s="1485"/>
      <c r="DZ17" s="1485"/>
      <c r="EA17" s="1485"/>
      <c r="EB17" s="1485"/>
      <c r="EC17" s="1485"/>
      <c r="ED17" s="1485"/>
      <c r="EE17" s="1485"/>
      <c r="EF17" s="1502"/>
      <c r="EG17" s="1484"/>
      <c r="EH17" s="1485"/>
      <c r="EI17" s="1485"/>
      <c r="EJ17" s="1485"/>
      <c r="EK17" s="1485"/>
      <c r="EL17" s="1485"/>
      <c r="EM17" s="1485"/>
      <c r="EN17" s="1485"/>
      <c r="EO17" s="1485"/>
      <c r="EP17" s="1485"/>
      <c r="EQ17" s="1485"/>
      <c r="ER17" s="1485"/>
      <c r="ES17" s="1502"/>
      <c r="ET17" s="1484"/>
      <c r="EU17" s="1485"/>
      <c r="EV17" s="1485"/>
      <c r="EW17" s="1485"/>
      <c r="EX17" s="1485"/>
      <c r="EY17" s="1485"/>
      <c r="EZ17" s="1485"/>
      <c r="FA17" s="1485"/>
      <c r="FB17" s="1485"/>
      <c r="FC17" s="1485"/>
      <c r="FD17" s="1485"/>
      <c r="FE17" s="1485"/>
      <c r="FF17" s="1486"/>
    </row>
    <row r="18" spans="1:165" ht="54.75" customHeight="1">
      <c r="A18" s="1281" t="s">
        <v>380</v>
      </c>
      <c r="B18" s="1281"/>
      <c r="C18" s="1281"/>
      <c r="D18" s="1281"/>
      <c r="E18" s="1281"/>
      <c r="F18" s="1281"/>
      <c r="G18" s="1281"/>
      <c r="H18" s="1282"/>
      <c r="I18" s="1544" t="s">
        <v>381</v>
      </c>
      <c r="J18" s="1545"/>
      <c r="K18" s="1545"/>
      <c r="L18" s="1545"/>
      <c r="M18" s="1545"/>
      <c r="N18" s="1545"/>
      <c r="O18" s="1545"/>
      <c r="P18" s="1545"/>
      <c r="Q18" s="1545"/>
      <c r="R18" s="1545"/>
      <c r="S18" s="1545"/>
      <c r="T18" s="1545"/>
      <c r="U18" s="1545"/>
      <c r="V18" s="1545"/>
      <c r="W18" s="1545"/>
      <c r="X18" s="1545"/>
      <c r="Y18" s="1545"/>
      <c r="Z18" s="1545"/>
      <c r="AA18" s="1545"/>
      <c r="AB18" s="1545"/>
      <c r="AC18" s="1545"/>
      <c r="AD18" s="1545"/>
      <c r="AE18" s="1545"/>
      <c r="AF18" s="1545"/>
      <c r="AG18" s="1545"/>
      <c r="AH18" s="1545"/>
      <c r="AI18" s="1545"/>
      <c r="AJ18" s="1545"/>
      <c r="AK18" s="1545"/>
      <c r="AL18" s="1545"/>
      <c r="AM18" s="1545"/>
      <c r="AN18" s="1545"/>
      <c r="AO18" s="1545"/>
      <c r="AP18" s="1545"/>
      <c r="AQ18" s="1545"/>
      <c r="AR18" s="1545"/>
      <c r="AS18" s="1545"/>
      <c r="AT18" s="1545"/>
      <c r="AU18" s="1545"/>
      <c r="AV18" s="1545"/>
      <c r="AW18" s="1545"/>
      <c r="AX18" s="1545"/>
      <c r="AY18" s="1545"/>
      <c r="AZ18" s="1545"/>
      <c r="BA18" s="1545"/>
      <c r="BB18" s="1545"/>
      <c r="BC18" s="1545"/>
      <c r="BD18" s="1545"/>
      <c r="BE18" s="1545"/>
      <c r="BF18" s="1545"/>
      <c r="BG18" s="1545"/>
      <c r="BH18" s="1545"/>
      <c r="BI18" s="1545"/>
      <c r="BJ18" s="1545"/>
      <c r="BK18" s="1545"/>
      <c r="BL18" s="1545"/>
      <c r="BM18" s="1545"/>
      <c r="BN18" s="1545"/>
      <c r="BO18" s="1545"/>
      <c r="BP18" s="1545"/>
      <c r="BQ18" s="1545"/>
      <c r="BR18" s="1545"/>
      <c r="BS18" s="1545"/>
      <c r="BT18" s="1545"/>
      <c r="BU18" s="1545"/>
      <c r="BV18" s="1545"/>
      <c r="BW18" s="1545"/>
      <c r="BX18" s="1545"/>
      <c r="BY18" s="1545"/>
      <c r="BZ18" s="1545"/>
      <c r="CA18" s="1545"/>
      <c r="CB18" s="1545"/>
      <c r="CC18" s="1545"/>
      <c r="CD18" s="1545"/>
      <c r="CE18" s="1545"/>
      <c r="CF18" s="1545"/>
      <c r="CG18" s="1545"/>
      <c r="CH18" s="1545"/>
      <c r="CI18" s="1545"/>
      <c r="CJ18" s="1545"/>
      <c r="CK18" s="1545"/>
      <c r="CL18" s="1545"/>
      <c r="CM18" s="1545"/>
      <c r="CN18" s="1546" t="s">
        <v>382</v>
      </c>
      <c r="CO18" s="1352"/>
      <c r="CP18" s="1352"/>
      <c r="CQ18" s="1352"/>
      <c r="CR18" s="1352"/>
      <c r="CS18" s="1352"/>
      <c r="CT18" s="1352"/>
      <c r="CU18" s="1353"/>
      <c r="CV18" s="1351" t="s">
        <v>43</v>
      </c>
      <c r="CW18" s="1352"/>
      <c r="CX18" s="1352"/>
      <c r="CY18" s="1352"/>
      <c r="CZ18" s="1352"/>
      <c r="DA18" s="1352"/>
      <c r="DB18" s="1352"/>
      <c r="DC18" s="1352"/>
      <c r="DD18" s="1352"/>
      <c r="DE18" s="1353"/>
      <c r="DF18" s="819" t="s">
        <v>43</v>
      </c>
      <c r="DG18" s="1540">
        <f>DG19</f>
        <v>5870834.04</v>
      </c>
      <c r="DH18" s="1541"/>
      <c r="DI18" s="1541"/>
      <c r="DJ18" s="1541"/>
      <c r="DK18" s="1541"/>
      <c r="DL18" s="1541"/>
      <c r="DM18" s="1541"/>
      <c r="DN18" s="1541"/>
      <c r="DO18" s="1541"/>
      <c r="DP18" s="1541"/>
      <c r="DQ18" s="1541"/>
      <c r="DR18" s="1541"/>
      <c r="DS18" s="1542"/>
      <c r="DT18" s="1540">
        <f>DT19</f>
        <v>0</v>
      </c>
      <c r="DU18" s="1541"/>
      <c r="DV18" s="1541"/>
      <c r="DW18" s="1541"/>
      <c r="DX18" s="1541"/>
      <c r="DY18" s="1541"/>
      <c r="DZ18" s="1541"/>
      <c r="EA18" s="1541"/>
      <c r="EB18" s="1541"/>
      <c r="EC18" s="1541"/>
      <c r="ED18" s="1541"/>
      <c r="EE18" s="1541"/>
      <c r="EF18" s="1542"/>
      <c r="EG18" s="1540">
        <f>EG19</f>
        <v>0</v>
      </c>
      <c r="EH18" s="1541"/>
      <c r="EI18" s="1541"/>
      <c r="EJ18" s="1541"/>
      <c r="EK18" s="1541"/>
      <c r="EL18" s="1541"/>
      <c r="EM18" s="1541"/>
      <c r="EN18" s="1541"/>
      <c r="EO18" s="1541"/>
      <c r="EP18" s="1541"/>
      <c r="EQ18" s="1541"/>
      <c r="ER18" s="1541"/>
      <c r="ES18" s="1542"/>
      <c r="ET18" s="1540"/>
      <c r="EU18" s="1541"/>
      <c r="EV18" s="1541"/>
      <c r="EW18" s="1541"/>
      <c r="EX18" s="1541"/>
      <c r="EY18" s="1541"/>
      <c r="EZ18" s="1541"/>
      <c r="FA18" s="1541"/>
      <c r="FB18" s="1541"/>
      <c r="FC18" s="1541"/>
      <c r="FD18" s="1541"/>
      <c r="FE18" s="1541"/>
      <c r="FF18" s="1543"/>
    </row>
    <row r="19" spans="1:165" ht="31.5" customHeight="1">
      <c r="A19" s="1281" t="s">
        <v>383</v>
      </c>
      <c r="B19" s="1281"/>
      <c r="C19" s="1281"/>
      <c r="D19" s="1281"/>
      <c r="E19" s="1281"/>
      <c r="F19" s="1281"/>
      <c r="G19" s="1281"/>
      <c r="H19" s="1282"/>
      <c r="I19" s="1537" t="s">
        <v>375</v>
      </c>
      <c r="J19" s="1538"/>
      <c r="K19" s="1538"/>
      <c r="L19" s="1538"/>
      <c r="M19" s="1538"/>
      <c r="N19" s="1538"/>
      <c r="O19" s="1538"/>
      <c r="P19" s="1538"/>
      <c r="Q19" s="1538"/>
      <c r="R19" s="1538"/>
      <c r="S19" s="1538"/>
      <c r="T19" s="1538"/>
      <c r="U19" s="1538"/>
      <c r="V19" s="1538"/>
      <c r="W19" s="1538"/>
      <c r="X19" s="1538"/>
      <c r="Y19" s="1538"/>
      <c r="Z19" s="1538"/>
      <c r="AA19" s="1538"/>
      <c r="AB19" s="1538"/>
      <c r="AC19" s="1538"/>
      <c r="AD19" s="1538"/>
      <c r="AE19" s="1538"/>
      <c r="AF19" s="1538"/>
      <c r="AG19" s="1538"/>
      <c r="AH19" s="1538"/>
      <c r="AI19" s="1538"/>
      <c r="AJ19" s="1538"/>
      <c r="AK19" s="1538"/>
      <c r="AL19" s="1538"/>
      <c r="AM19" s="1538"/>
      <c r="AN19" s="1538"/>
      <c r="AO19" s="1538"/>
      <c r="AP19" s="1538"/>
      <c r="AQ19" s="1538"/>
      <c r="AR19" s="1538"/>
      <c r="AS19" s="1538"/>
      <c r="AT19" s="1538"/>
      <c r="AU19" s="1538"/>
      <c r="AV19" s="1538"/>
      <c r="AW19" s="1538"/>
      <c r="AX19" s="1538"/>
      <c r="AY19" s="1538"/>
      <c r="AZ19" s="1538"/>
      <c r="BA19" s="1538"/>
      <c r="BB19" s="1538"/>
      <c r="BC19" s="1538"/>
      <c r="BD19" s="1538"/>
      <c r="BE19" s="1538"/>
      <c r="BF19" s="1538"/>
      <c r="BG19" s="1538"/>
      <c r="BH19" s="1538"/>
      <c r="BI19" s="1538"/>
      <c r="BJ19" s="1538"/>
      <c r="BK19" s="1538"/>
      <c r="BL19" s="1538"/>
      <c r="BM19" s="1538"/>
      <c r="BN19" s="1538"/>
      <c r="BO19" s="1538"/>
      <c r="BP19" s="1538"/>
      <c r="BQ19" s="1538"/>
      <c r="BR19" s="1538"/>
      <c r="BS19" s="1538"/>
      <c r="BT19" s="1538"/>
      <c r="BU19" s="1538"/>
      <c r="BV19" s="1538"/>
      <c r="BW19" s="1538"/>
      <c r="BX19" s="1538"/>
      <c r="BY19" s="1538"/>
      <c r="BZ19" s="1538"/>
      <c r="CA19" s="1538"/>
      <c r="CB19" s="1538"/>
      <c r="CC19" s="1538"/>
      <c r="CD19" s="1538"/>
      <c r="CE19" s="1538"/>
      <c r="CF19" s="1538"/>
      <c r="CG19" s="1538"/>
      <c r="CH19" s="1538"/>
      <c r="CI19" s="1538"/>
      <c r="CJ19" s="1538"/>
      <c r="CK19" s="1538"/>
      <c r="CL19" s="1538"/>
      <c r="CM19" s="1538"/>
      <c r="CN19" s="1480" t="s">
        <v>384</v>
      </c>
      <c r="CO19" s="1281"/>
      <c r="CP19" s="1281"/>
      <c r="CQ19" s="1281"/>
      <c r="CR19" s="1281"/>
      <c r="CS19" s="1281"/>
      <c r="CT19" s="1281"/>
      <c r="CU19" s="1282"/>
      <c r="CV19" s="1280" t="s">
        <v>43</v>
      </c>
      <c r="CW19" s="1281"/>
      <c r="CX19" s="1281"/>
      <c r="CY19" s="1281"/>
      <c r="CZ19" s="1281"/>
      <c r="DA19" s="1281"/>
      <c r="DB19" s="1281"/>
      <c r="DC19" s="1281"/>
      <c r="DD19" s="1281"/>
      <c r="DE19" s="1282"/>
      <c r="DF19" s="819" t="s">
        <v>43</v>
      </c>
      <c r="DG19" s="1484">
        <f>ЗАКУПКИ!D10</f>
        <v>5870834.04</v>
      </c>
      <c r="DH19" s="1485"/>
      <c r="DI19" s="1485"/>
      <c r="DJ19" s="1485"/>
      <c r="DK19" s="1485"/>
      <c r="DL19" s="1485"/>
      <c r="DM19" s="1485"/>
      <c r="DN19" s="1485"/>
      <c r="DO19" s="1485"/>
      <c r="DP19" s="1485"/>
      <c r="DQ19" s="1485"/>
      <c r="DR19" s="1485"/>
      <c r="DS19" s="1502"/>
      <c r="DT19" s="1484">
        <f>ЗАКУПКИ!G10</f>
        <v>0</v>
      </c>
      <c r="DU19" s="1485"/>
      <c r="DV19" s="1485"/>
      <c r="DW19" s="1485"/>
      <c r="DX19" s="1485"/>
      <c r="DY19" s="1485"/>
      <c r="DZ19" s="1485"/>
      <c r="EA19" s="1485"/>
      <c r="EB19" s="1485"/>
      <c r="EC19" s="1485"/>
      <c r="ED19" s="1485"/>
      <c r="EE19" s="1485"/>
      <c r="EF19" s="1502"/>
      <c r="EG19" s="1484">
        <f>ЗАКУПКИ!J10</f>
        <v>0</v>
      </c>
      <c r="EH19" s="1485"/>
      <c r="EI19" s="1485"/>
      <c r="EJ19" s="1485"/>
      <c r="EK19" s="1485"/>
      <c r="EL19" s="1485"/>
      <c r="EM19" s="1485"/>
      <c r="EN19" s="1485"/>
      <c r="EO19" s="1485"/>
      <c r="EP19" s="1485"/>
      <c r="EQ19" s="1485"/>
      <c r="ER19" s="1485"/>
      <c r="ES19" s="1502"/>
      <c r="ET19" s="1484"/>
      <c r="EU19" s="1485"/>
      <c r="EV19" s="1485"/>
      <c r="EW19" s="1485"/>
      <c r="EX19" s="1485"/>
      <c r="EY19" s="1485"/>
      <c r="EZ19" s="1485"/>
      <c r="FA19" s="1485"/>
      <c r="FB19" s="1485"/>
      <c r="FC19" s="1485"/>
      <c r="FD19" s="1485"/>
      <c r="FE19" s="1485"/>
      <c r="FF19" s="1486"/>
    </row>
    <row r="20" spans="1:165" ht="19.5" customHeight="1">
      <c r="A20" s="1281"/>
      <c r="B20" s="1281"/>
      <c r="C20" s="1281"/>
      <c r="D20" s="1281"/>
      <c r="E20" s="1281"/>
      <c r="F20" s="1281"/>
      <c r="G20" s="1281"/>
      <c r="H20" s="1282"/>
      <c r="I20" s="1478" t="s">
        <v>971</v>
      </c>
      <c r="J20" s="1479"/>
      <c r="K20" s="1479"/>
      <c r="L20" s="1479"/>
      <c r="M20" s="1479"/>
      <c r="N20" s="1479"/>
      <c r="O20" s="1479"/>
      <c r="P20" s="1479"/>
      <c r="Q20" s="1479"/>
      <c r="R20" s="1479"/>
      <c r="S20" s="1479"/>
      <c r="T20" s="1479"/>
      <c r="U20" s="1479"/>
      <c r="V20" s="1479"/>
      <c r="W20" s="1479"/>
      <c r="X20" s="1479"/>
      <c r="Y20" s="1479"/>
      <c r="Z20" s="1479"/>
      <c r="AA20" s="1479"/>
      <c r="AB20" s="1479"/>
      <c r="AC20" s="1479"/>
      <c r="AD20" s="1479"/>
      <c r="AE20" s="1479"/>
      <c r="AF20" s="1479"/>
      <c r="AG20" s="1479"/>
      <c r="AH20" s="1479"/>
      <c r="AI20" s="1479"/>
      <c r="AJ20" s="1479"/>
      <c r="AK20" s="1479"/>
      <c r="AL20" s="1479"/>
      <c r="AM20" s="1479"/>
      <c r="AN20" s="1479"/>
      <c r="AO20" s="1479"/>
      <c r="AP20" s="1479"/>
      <c r="AQ20" s="1479"/>
      <c r="AR20" s="1479"/>
      <c r="AS20" s="1479"/>
      <c r="AT20" s="1479"/>
      <c r="AU20" s="1479"/>
      <c r="AV20" s="1479"/>
      <c r="AW20" s="1479"/>
      <c r="AX20" s="1479"/>
      <c r="AY20" s="1479"/>
      <c r="AZ20" s="1479"/>
      <c r="BA20" s="1479"/>
      <c r="BB20" s="1479"/>
      <c r="BC20" s="1479"/>
      <c r="BD20" s="1479"/>
      <c r="BE20" s="1479"/>
      <c r="BF20" s="1479"/>
      <c r="BG20" s="1479"/>
      <c r="BH20" s="1479"/>
      <c r="BI20" s="1479"/>
      <c r="BJ20" s="1479"/>
      <c r="BK20" s="1479"/>
      <c r="BL20" s="1479"/>
      <c r="BM20" s="1479"/>
      <c r="BN20" s="1479"/>
      <c r="BO20" s="1479"/>
      <c r="BP20" s="1479"/>
      <c r="BQ20" s="1479"/>
      <c r="BR20" s="1479"/>
      <c r="BS20" s="1479"/>
      <c r="BT20" s="1479"/>
      <c r="BU20" s="1479"/>
      <c r="BV20" s="1479"/>
      <c r="BW20" s="1479"/>
      <c r="BX20" s="1479"/>
      <c r="BY20" s="1479"/>
      <c r="BZ20" s="1479"/>
      <c r="CA20" s="1479"/>
      <c r="CB20" s="1479"/>
      <c r="CC20" s="1479"/>
      <c r="CD20" s="1479"/>
      <c r="CE20" s="1479"/>
      <c r="CF20" s="1479"/>
      <c r="CG20" s="1479"/>
      <c r="CH20" s="1479"/>
      <c r="CI20" s="1479"/>
      <c r="CJ20" s="1479"/>
      <c r="CK20" s="1479"/>
      <c r="CL20" s="1479"/>
      <c r="CM20" s="1479"/>
      <c r="CN20" s="1480" t="s">
        <v>976</v>
      </c>
      <c r="CO20" s="1281"/>
      <c r="CP20" s="1281"/>
      <c r="CQ20" s="1281"/>
      <c r="CR20" s="1281"/>
      <c r="CS20" s="1281"/>
      <c r="CT20" s="1281"/>
      <c r="CU20" s="1282"/>
      <c r="CV20" s="1280" t="s">
        <v>43</v>
      </c>
      <c r="CW20" s="1281"/>
      <c r="CX20" s="1281"/>
      <c r="CY20" s="1281"/>
      <c r="CZ20" s="1281"/>
      <c r="DA20" s="1281"/>
      <c r="DB20" s="1281"/>
      <c r="DC20" s="1281"/>
      <c r="DD20" s="1281"/>
      <c r="DE20" s="1282"/>
      <c r="DF20" s="667" t="s">
        <v>1141</v>
      </c>
      <c r="DG20" s="1481">
        <f>ЗАКУПКИ!D6</f>
        <v>0</v>
      </c>
      <c r="DH20" s="1482"/>
      <c r="DI20" s="1482"/>
      <c r="DJ20" s="1482"/>
      <c r="DK20" s="1482"/>
      <c r="DL20" s="1482"/>
      <c r="DM20" s="1482"/>
      <c r="DN20" s="1482"/>
      <c r="DO20" s="1482"/>
      <c r="DP20" s="1482"/>
      <c r="DQ20" s="1482"/>
      <c r="DR20" s="1482"/>
      <c r="DS20" s="1483"/>
      <c r="DT20" s="1481">
        <f>ЗАКУПКИ!G6</f>
        <v>0</v>
      </c>
      <c r="DU20" s="1482"/>
      <c r="DV20" s="1482"/>
      <c r="DW20" s="1482"/>
      <c r="DX20" s="1482"/>
      <c r="DY20" s="1482"/>
      <c r="DZ20" s="1482"/>
      <c r="EA20" s="1482"/>
      <c r="EB20" s="1482"/>
      <c r="EC20" s="1482"/>
      <c r="ED20" s="1482"/>
      <c r="EE20" s="1482"/>
      <c r="EF20" s="1483"/>
      <c r="EG20" s="1481">
        <f>ЗАКУПКИ!J6</f>
        <v>0</v>
      </c>
      <c r="EH20" s="1482"/>
      <c r="EI20" s="1482"/>
      <c r="EJ20" s="1482"/>
      <c r="EK20" s="1482"/>
      <c r="EL20" s="1482"/>
      <c r="EM20" s="1482"/>
      <c r="EN20" s="1482"/>
      <c r="EO20" s="1482"/>
      <c r="EP20" s="1482"/>
      <c r="EQ20" s="1482"/>
      <c r="ER20" s="1482"/>
      <c r="ES20" s="1483"/>
      <c r="ET20" s="1484"/>
      <c r="EU20" s="1485"/>
      <c r="EV20" s="1485"/>
      <c r="EW20" s="1485"/>
      <c r="EX20" s="1485"/>
      <c r="EY20" s="1485"/>
      <c r="EZ20" s="1485"/>
      <c r="FA20" s="1485"/>
      <c r="FB20" s="1485"/>
      <c r="FC20" s="1485"/>
      <c r="FD20" s="1485"/>
      <c r="FE20" s="1485"/>
      <c r="FF20" s="1486"/>
      <c r="FG20" s="891" t="s">
        <v>885</v>
      </c>
      <c r="FH20" s="1054" t="s">
        <v>1144</v>
      </c>
      <c r="FI20" s="669" t="s">
        <v>965</v>
      </c>
    </row>
    <row r="21" spans="1:165" ht="19.5" customHeight="1">
      <c r="A21" s="1281"/>
      <c r="B21" s="1281"/>
      <c r="C21" s="1281"/>
      <c r="D21" s="1281"/>
      <c r="E21" s="1281"/>
      <c r="F21" s="1281"/>
      <c r="G21" s="1281"/>
      <c r="H21" s="1282"/>
      <c r="I21" s="1478" t="s">
        <v>971</v>
      </c>
      <c r="J21" s="1479"/>
      <c r="K21" s="1479"/>
      <c r="L21" s="1479"/>
      <c r="M21" s="1479"/>
      <c r="N21" s="1479"/>
      <c r="O21" s="1479"/>
      <c r="P21" s="1479"/>
      <c r="Q21" s="1479"/>
      <c r="R21" s="1479"/>
      <c r="S21" s="1479"/>
      <c r="T21" s="1479"/>
      <c r="U21" s="1479"/>
      <c r="V21" s="1479"/>
      <c r="W21" s="1479"/>
      <c r="X21" s="1479"/>
      <c r="Y21" s="1479"/>
      <c r="Z21" s="1479"/>
      <c r="AA21" s="1479"/>
      <c r="AB21" s="1479"/>
      <c r="AC21" s="1479"/>
      <c r="AD21" s="1479"/>
      <c r="AE21" s="1479"/>
      <c r="AF21" s="1479"/>
      <c r="AG21" s="1479"/>
      <c r="AH21" s="1479"/>
      <c r="AI21" s="1479"/>
      <c r="AJ21" s="1479"/>
      <c r="AK21" s="1479"/>
      <c r="AL21" s="1479"/>
      <c r="AM21" s="1479"/>
      <c r="AN21" s="1479"/>
      <c r="AO21" s="1479"/>
      <c r="AP21" s="1479"/>
      <c r="AQ21" s="1479"/>
      <c r="AR21" s="1479"/>
      <c r="AS21" s="1479"/>
      <c r="AT21" s="1479"/>
      <c r="AU21" s="1479"/>
      <c r="AV21" s="1479"/>
      <c r="AW21" s="1479"/>
      <c r="AX21" s="1479"/>
      <c r="AY21" s="1479"/>
      <c r="AZ21" s="1479"/>
      <c r="BA21" s="1479"/>
      <c r="BB21" s="1479"/>
      <c r="BC21" s="1479"/>
      <c r="BD21" s="1479"/>
      <c r="BE21" s="1479"/>
      <c r="BF21" s="1479"/>
      <c r="BG21" s="1479"/>
      <c r="BH21" s="1479"/>
      <c r="BI21" s="1479"/>
      <c r="BJ21" s="1479"/>
      <c r="BK21" s="1479"/>
      <c r="BL21" s="1479"/>
      <c r="BM21" s="1479"/>
      <c r="BN21" s="1479"/>
      <c r="BO21" s="1479"/>
      <c r="BP21" s="1479"/>
      <c r="BQ21" s="1479"/>
      <c r="BR21" s="1479"/>
      <c r="BS21" s="1479"/>
      <c r="BT21" s="1479"/>
      <c r="BU21" s="1479"/>
      <c r="BV21" s="1479"/>
      <c r="BW21" s="1479"/>
      <c r="BX21" s="1479"/>
      <c r="BY21" s="1479"/>
      <c r="BZ21" s="1479"/>
      <c r="CA21" s="1479"/>
      <c r="CB21" s="1479"/>
      <c r="CC21" s="1479"/>
      <c r="CD21" s="1479"/>
      <c r="CE21" s="1479"/>
      <c r="CF21" s="1479"/>
      <c r="CG21" s="1479"/>
      <c r="CH21" s="1479"/>
      <c r="CI21" s="1479"/>
      <c r="CJ21" s="1479"/>
      <c r="CK21" s="1479"/>
      <c r="CL21" s="1479"/>
      <c r="CM21" s="1479"/>
      <c r="CN21" s="1480" t="s">
        <v>976</v>
      </c>
      <c r="CO21" s="1281"/>
      <c r="CP21" s="1281"/>
      <c r="CQ21" s="1281"/>
      <c r="CR21" s="1281"/>
      <c r="CS21" s="1281"/>
      <c r="CT21" s="1281"/>
      <c r="CU21" s="1282"/>
      <c r="CV21" s="1280" t="s">
        <v>43</v>
      </c>
      <c r="CW21" s="1281"/>
      <c r="CX21" s="1281"/>
      <c r="CY21" s="1281"/>
      <c r="CZ21" s="1281"/>
      <c r="DA21" s="1281"/>
      <c r="DB21" s="1281"/>
      <c r="DC21" s="1281"/>
      <c r="DD21" s="1281"/>
      <c r="DE21" s="1282"/>
      <c r="DF21" s="667" t="s">
        <v>1142</v>
      </c>
      <c r="DG21" s="1481">
        <f>ЗАКУПКИ!D7</f>
        <v>0</v>
      </c>
      <c r="DH21" s="1482"/>
      <c r="DI21" s="1482"/>
      <c r="DJ21" s="1482"/>
      <c r="DK21" s="1482"/>
      <c r="DL21" s="1482"/>
      <c r="DM21" s="1482"/>
      <c r="DN21" s="1482"/>
      <c r="DO21" s="1482"/>
      <c r="DP21" s="1482"/>
      <c r="DQ21" s="1482"/>
      <c r="DR21" s="1482"/>
      <c r="DS21" s="1483"/>
      <c r="DT21" s="1481">
        <f>ЗАКУПКИ!G7</f>
        <v>0</v>
      </c>
      <c r="DU21" s="1482"/>
      <c r="DV21" s="1482"/>
      <c r="DW21" s="1482"/>
      <c r="DX21" s="1482"/>
      <c r="DY21" s="1482"/>
      <c r="DZ21" s="1482"/>
      <c r="EA21" s="1482"/>
      <c r="EB21" s="1482"/>
      <c r="EC21" s="1482"/>
      <c r="ED21" s="1482"/>
      <c r="EE21" s="1482"/>
      <c r="EF21" s="1483"/>
      <c r="EG21" s="1481">
        <f>ЗАКУПКИ!J7</f>
        <v>0</v>
      </c>
      <c r="EH21" s="1482"/>
      <c r="EI21" s="1482"/>
      <c r="EJ21" s="1482"/>
      <c r="EK21" s="1482"/>
      <c r="EL21" s="1482"/>
      <c r="EM21" s="1482"/>
      <c r="EN21" s="1482"/>
      <c r="EO21" s="1482"/>
      <c r="EP21" s="1482"/>
      <c r="EQ21" s="1482"/>
      <c r="ER21" s="1482"/>
      <c r="ES21" s="1483"/>
      <c r="ET21" s="1484"/>
      <c r="EU21" s="1485"/>
      <c r="EV21" s="1485"/>
      <c r="EW21" s="1485"/>
      <c r="EX21" s="1485"/>
      <c r="EY21" s="1485"/>
      <c r="EZ21" s="1485"/>
      <c r="FA21" s="1485"/>
      <c r="FB21" s="1485"/>
      <c r="FC21" s="1485"/>
      <c r="FD21" s="1485"/>
      <c r="FE21" s="1485"/>
      <c r="FF21" s="1486"/>
      <c r="FG21" s="891" t="s">
        <v>885</v>
      </c>
      <c r="FH21" s="1054" t="s">
        <v>964</v>
      </c>
      <c r="FI21" s="669" t="s">
        <v>965</v>
      </c>
    </row>
    <row r="22" spans="1:165" ht="19.5" customHeight="1">
      <c r="A22" s="1281"/>
      <c r="B22" s="1281"/>
      <c r="C22" s="1281"/>
      <c r="D22" s="1281"/>
      <c r="E22" s="1281"/>
      <c r="F22" s="1281"/>
      <c r="G22" s="1281"/>
      <c r="H22" s="1282"/>
      <c r="I22" s="1478" t="s">
        <v>971</v>
      </c>
      <c r="J22" s="1479"/>
      <c r="K22" s="1479"/>
      <c r="L22" s="1479"/>
      <c r="M22" s="1479"/>
      <c r="N22" s="1479"/>
      <c r="O22" s="1479"/>
      <c r="P22" s="1479"/>
      <c r="Q22" s="1479"/>
      <c r="R22" s="1479"/>
      <c r="S22" s="1479"/>
      <c r="T22" s="1479"/>
      <c r="U22" s="1479"/>
      <c r="V22" s="1479"/>
      <c r="W22" s="1479"/>
      <c r="X22" s="1479"/>
      <c r="Y22" s="1479"/>
      <c r="Z22" s="1479"/>
      <c r="AA22" s="1479"/>
      <c r="AB22" s="1479"/>
      <c r="AC22" s="1479"/>
      <c r="AD22" s="1479"/>
      <c r="AE22" s="1479"/>
      <c r="AF22" s="1479"/>
      <c r="AG22" s="1479"/>
      <c r="AH22" s="1479"/>
      <c r="AI22" s="1479"/>
      <c r="AJ22" s="1479"/>
      <c r="AK22" s="1479"/>
      <c r="AL22" s="1479"/>
      <c r="AM22" s="1479"/>
      <c r="AN22" s="1479"/>
      <c r="AO22" s="1479"/>
      <c r="AP22" s="1479"/>
      <c r="AQ22" s="1479"/>
      <c r="AR22" s="1479"/>
      <c r="AS22" s="1479"/>
      <c r="AT22" s="1479"/>
      <c r="AU22" s="1479"/>
      <c r="AV22" s="1479"/>
      <c r="AW22" s="1479"/>
      <c r="AX22" s="1479"/>
      <c r="AY22" s="1479"/>
      <c r="AZ22" s="1479"/>
      <c r="BA22" s="1479"/>
      <c r="BB22" s="1479"/>
      <c r="BC22" s="1479"/>
      <c r="BD22" s="1479"/>
      <c r="BE22" s="1479"/>
      <c r="BF22" s="1479"/>
      <c r="BG22" s="1479"/>
      <c r="BH22" s="1479"/>
      <c r="BI22" s="1479"/>
      <c r="BJ22" s="1479"/>
      <c r="BK22" s="1479"/>
      <c r="BL22" s="1479"/>
      <c r="BM22" s="1479"/>
      <c r="BN22" s="1479"/>
      <c r="BO22" s="1479"/>
      <c r="BP22" s="1479"/>
      <c r="BQ22" s="1479"/>
      <c r="BR22" s="1479"/>
      <c r="BS22" s="1479"/>
      <c r="BT22" s="1479"/>
      <c r="BU22" s="1479"/>
      <c r="BV22" s="1479"/>
      <c r="BW22" s="1479"/>
      <c r="BX22" s="1479"/>
      <c r="BY22" s="1479"/>
      <c r="BZ22" s="1479"/>
      <c r="CA22" s="1479"/>
      <c r="CB22" s="1479"/>
      <c r="CC22" s="1479"/>
      <c r="CD22" s="1479"/>
      <c r="CE22" s="1479"/>
      <c r="CF22" s="1479"/>
      <c r="CG22" s="1479"/>
      <c r="CH22" s="1479"/>
      <c r="CI22" s="1479"/>
      <c r="CJ22" s="1479"/>
      <c r="CK22" s="1479"/>
      <c r="CL22" s="1479"/>
      <c r="CM22" s="1479"/>
      <c r="CN22" s="1480" t="s">
        <v>976</v>
      </c>
      <c r="CO22" s="1281"/>
      <c r="CP22" s="1281"/>
      <c r="CQ22" s="1281"/>
      <c r="CR22" s="1281"/>
      <c r="CS22" s="1281"/>
      <c r="CT22" s="1281"/>
      <c r="CU22" s="1282"/>
      <c r="CV22" s="1280" t="s">
        <v>43</v>
      </c>
      <c r="CW22" s="1281"/>
      <c r="CX22" s="1281"/>
      <c r="CY22" s="1281"/>
      <c r="CZ22" s="1281"/>
      <c r="DA22" s="1281"/>
      <c r="DB22" s="1281"/>
      <c r="DC22" s="1281"/>
      <c r="DD22" s="1281"/>
      <c r="DE22" s="1282"/>
      <c r="DF22" s="667" t="s">
        <v>1143</v>
      </c>
      <c r="DG22" s="1481">
        <f>ЗАКУПКИ!D8</f>
        <v>0</v>
      </c>
      <c r="DH22" s="1482"/>
      <c r="DI22" s="1482"/>
      <c r="DJ22" s="1482"/>
      <c r="DK22" s="1482"/>
      <c r="DL22" s="1482"/>
      <c r="DM22" s="1482"/>
      <c r="DN22" s="1482"/>
      <c r="DO22" s="1482"/>
      <c r="DP22" s="1482"/>
      <c r="DQ22" s="1482"/>
      <c r="DR22" s="1482"/>
      <c r="DS22" s="1483"/>
      <c r="DT22" s="1481">
        <f>ЗАКУПКИ!G8</f>
        <v>0</v>
      </c>
      <c r="DU22" s="1482"/>
      <c r="DV22" s="1482"/>
      <c r="DW22" s="1482"/>
      <c r="DX22" s="1482"/>
      <c r="DY22" s="1482"/>
      <c r="DZ22" s="1482"/>
      <c r="EA22" s="1482"/>
      <c r="EB22" s="1482"/>
      <c r="EC22" s="1482"/>
      <c r="ED22" s="1482"/>
      <c r="EE22" s="1482"/>
      <c r="EF22" s="1483"/>
      <c r="EG22" s="1481">
        <f>ЗАКУПКИ!J8</f>
        <v>0</v>
      </c>
      <c r="EH22" s="1482"/>
      <c r="EI22" s="1482"/>
      <c r="EJ22" s="1482"/>
      <c r="EK22" s="1482"/>
      <c r="EL22" s="1482"/>
      <c r="EM22" s="1482"/>
      <c r="EN22" s="1482"/>
      <c r="EO22" s="1482"/>
      <c r="EP22" s="1482"/>
      <c r="EQ22" s="1482"/>
      <c r="ER22" s="1482"/>
      <c r="ES22" s="1483"/>
      <c r="ET22" s="1484"/>
      <c r="EU22" s="1485"/>
      <c r="EV22" s="1485"/>
      <c r="EW22" s="1485"/>
      <c r="EX22" s="1485"/>
      <c r="EY22" s="1485"/>
      <c r="EZ22" s="1485"/>
      <c r="FA22" s="1485"/>
      <c r="FB22" s="1485"/>
      <c r="FC22" s="1485"/>
      <c r="FD22" s="1485"/>
      <c r="FE22" s="1485"/>
      <c r="FF22" s="1486"/>
      <c r="FG22" s="891" t="s">
        <v>885</v>
      </c>
      <c r="FH22" s="1054" t="s">
        <v>941</v>
      </c>
      <c r="FI22" s="669" t="s">
        <v>965</v>
      </c>
    </row>
    <row r="23" spans="1:165" ht="19.5" customHeight="1">
      <c r="A23" s="1281"/>
      <c r="B23" s="1281"/>
      <c r="C23" s="1281"/>
      <c r="D23" s="1281"/>
      <c r="E23" s="1281"/>
      <c r="F23" s="1281"/>
      <c r="G23" s="1281"/>
      <c r="H23" s="1282"/>
      <c r="I23" s="1478" t="s">
        <v>971</v>
      </c>
      <c r="J23" s="1479"/>
      <c r="K23" s="1479"/>
      <c r="L23" s="1479"/>
      <c r="M23" s="1479"/>
      <c r="N23" s="1479"/>
      <c r="O23" s="1479"/>
      <c r="P23" s="1479"/>
      <c r="Q23" s="1479"/>
      <c r="R23" s="1479"/>
      <c r="S23" s="1479"/>
      <c r="T23" s="1479"/>
      <c r="U23" s="1479"/>
      <c r="V23" s="1479"/>
      <c r="W23" s="1479"/>
      <c r="X23" s="1479"/>
      <c r="Y23" s="1479"/>
      <c r="Z23" s="1479"/>
      <c r="AA23" s="1479"/>
      <c r="AB23" s="1479"/>
      <c r="AC23" s="1479"/>
      <c r="AD23" s="1479"/>
      <c r="AE23" s="1479"/>
      <c r="AF23" s="1479"/>
      <c r="AG23" s="1479"/>
      <c r="AH23" s="1479"/>
      <c r="AI23" s="1479"/>
      <c r="AJ23" s="1479"/>
      <c r="AK23" s="1479"/>
      <c r="AL23" s="1479"/>
      <c r="AM23" s="1479"/>
      <c r="AN23" s="1479"/>
      <c r="AO23" s="1479"/>
      <c r="AP23" s="1479"/>
      <c r="AQ23" s="1479"/>
      <c r="AR23" s="1479"/>
      <c r="AS23" s="1479"/>
      <c r="AT23" s="1479"/>
      <c r="AU23" s="1479"/>
      <c r="AV23" s="1479"/>
      <c r="AW23" s="1479"/>
      <c r="AX23" s="1479"/>
      <c r="AY23" s="1479"/>
      <c r="AZ23" s="1479"/>
      <c r="BA23" s="1479"/>
      <c r="BB23" s="1479"/>
      <c r="BC23" s="1479"/>
      <c r="BD23" s="1479"/>
      <c r="BE23" s="1479"/>
      <c r="BF23" s="1479"/>
      <c r="BG23" s="1479"/>
      <c r="BH23" s="1479"/>
      <c r="BI23" s="1479"/>
      <c r="BJ23" s="1479"/>
      <c r="BK23" s="1479"/>
      <c r="BL23" s="1479"/>
      <c r="BM23" s="1479"/>
      <c r="BN23" s="1479"/>
      <c r="BO23" s="1479"/>
      <c r="BP23" s="1479"/>
      <c r="BQ23" s="1479"/>
      <c r="BR23" s="1479"/>
      <c r="BS23" s="1479"/>
      <c r="BT23" s="1479"/>
      <c r="BU23" s="1479"/>
      <c r="BV23" s="1479"/>
      <c r="BW23" s="1479"/>
      <c r="BX23" s="1479"/>
      <c r="BY23" s="1479"/>
      <c r="BZ23" s="1479"/>
      <c r="CA23" s="1479"/>
      <c r="CB23" s="1479"/>
      <c r="CC23" s="1479"/>
      <c r="CD23" s="1479"/>
      <c r="CE23" s="1479"/>
      <c r="CF23" s="1479"/>
      <c r="CG23" s="1479"/>
      <c r="CH23" s="1479"/>
      <c r="CI23" s="1479"/>
      <c r="CJ23" s="1479"/>
      <c r="CK23" s="1479"/>
      <c r="CL23" s="1479"/>
      <c r="CM23" s="1479"/>
      <c r="CN23" s="1480" t="s">
        <v>976</v>
      </c>
      <c r="CO23" s="1281"/>
      <c r="CP23" s="1281"/>
      <c r="CQ23" s="1281"/>
      <c r="CR23" s="1281"/>
      <c r="CS23" s="1281"/>
      <c r="CT23" s="1281"/>
      <c r="CU23" s="1282"/>
      <c r="CV23" s="1280" t="s">
        <v>43</v>
      </c>
      <c r="CW23" s="1281"/>
      <c r="CX23" s="1281"/>
      <c r="CY23" s="1281"/>
      <c r="CZ23" s="1281"/>
      <c r="DA23" s="1281"/>
      <c r="DB23" s="1281"/>
      <c r="DC23" s="1281"/>
      <c r="DD23" s="1281"/>
      <c r="DE23" s="1282"/>
      <c r="DF23" s="1052" t="s">
        <v>962</v>
      </c>
      <c r="DG23" s="1481">
        <f>ЗАКУПКИ!D9</f>
        <v>0</v>
      </c>
      <c r="DH23" s="1482"/>
      <c r="DI23" s="1482"/>
      <c r="DJ23" s="1482"/>
      <c r="DK23" s="1482"/>
      <c r="DL23" s="1482"/>
      <c r="DM23" s="1482"/>
      <c r="DN23" s="1482"/>
      <c r="DO23" s="1482"/>
      <c r="DP23" s="1482"/>
      <c r="DQ23" s="1482"/>
      <c r="DR23" s="1482"/>
      <c r="DS23" s="1483"/>
      <c r="DT23" s="1481">
        <f>ЗАКУПКИ!G9</f>
        <v>0</v>
      </c>
      <c r="DU23" s="1482"/>
      <c r="DV23" s="1482"/>
      <c r="DW23" s="1482"/>
      <c r="DX23" s="1482"/>
      <c r="DY23" s="1482"/>
      <c r="DZ23" s="1482"/>
      <c r="EA23" s="1482"/>
      <c r="EB23" s="1482"/>
      <c r="EC23" s="1482"/>
      <c r="ED23" s="1482"/>
      <c r="EE23" s="1482"/>
      <c r="EF23" s="1483"/>
      <c r="EG23" s="1481">
        <f>ЗАКУПКИ!J9</f>
        <v>0</v>
      </c>
      <c r="EH23" s="1482"/>
      <c r="EI23" s="1482"/>
      <c r="EJ23" s="1482"/>
      <c r="EK23" s="1482"/>
      <c r="EL23" s="1482"/>
      <c r="EM23" s="1482"/>
      <c r="EN23" s="1482"/>
      <c r="EO23" s="1482"/>
      <c r="EP23" s="1482"/>
      <c r="EQ23" s="1482"/>
      <c r="ER23" s="1482"/>
      <c r="ES23" s="1483"/>
      <c r="ET23" s="1484"/>
      <c r="EU23" s="1485"/>
      <c r="EV23" s="1485"/>
      <c r="EW23" s="1485"/>
      <c r="EX23" s="1485"/>
      <c r="EY23" s="1485"/>
      <c r="EZ23" s="1485"/>
      <c r="FA23" s="1485"/>
      <c r="FB23" s="1485"/>
      <c r="FC23" s="1485"/>
      <c r="FD23" s="1485"/>
      <c r="FE23" s="1485"/>
      <c r="FF23" s="1486"/>
      <c r="FG23" s="891" t="s">
        <v>885</v>
      </c>
    </row>
    <row r="24" spans="1:165" ht="23.25" customHeight="1">
      <c r="A24" s="1281" t="s">
        <v>385</v>
      </c>
      <c r="B24" s="1281"/>
      <c r="C24" s="1281"/>
      <c r="D24" s="1281"/>
      <c r="E24" s="1281"/>
      <c r="F24" s="1281"/>
      <c r="G24" s="1281"/>
      <c r="H24" s="1282"/>
      <c r="I24" s="1537" t="s">
        <v>378</v>
      </c>
      <c r="J24" s="1538"/>
      <c r="K24" s="1538"/>
      <c r="L24" s="1538"/>
      <c r="M24" s="1538"/>
      <c r="N24" s="1538"/>
      <c r="O24" s="1538"/>
      <c r="P24" s="1538"/>
      <c r="Q24" s="1538"/>
      <c r="R24" s="1538"/>
      <c r="S24" s="1538"/>
      <c r="T24" s="1538"/>
      <c r="U24" s="1538"/>
      <c r="V24" s="1538"/>
      <c r="W24" s="1538"/>
      <c r="X24" s="1538"/>
      <c r="Y24" s="1538"/>
      <c r="Z24" s="1538"/>
      <c r="AA24" s="1538"/>
      <c r="AB24" s="1538"/>
      <c r="AC24" s="1538"/>
      <c r="AD24" s="1538"/>
      <c r="AE24" s="1538"/>
      <c r="AF24" s="1538"/>
      <c r="AG24" s="1538"/>
      <c r="AH24" s="1538"/>
      <c r="AI24" s="1538"/>
      <c r="AJ24" s="1538"/>
      <c r="AK24" s="1538"/>
      <c r="AL24" s="1538"/>
      <c r="AM24" s="1538"/>
      <c r="AN24" s="1538"/>
      <c r="AO24" s="1538"/>
      <c r="AP24" s="1538"/>
      <c r="AQ24" s="1538"/>
      <c r="AR24" s="1538"/>
      <c r="AS24" s="1538"/>
      <c r="AT24" s="1538"/>
      <c r="AU24" s="1538"/>
      <c r="AV24" s="1538"/>
      <c r="AW24" s="1538"/>
      <c r="AX24" s="1538"/>
      <c r="AY24" s="1538"/>
      <c r="AZ24" s="1538"/>
      <c r="BA24" s="1538"/>
      <c r="BB24" s="1538"/>
      <c r="BC24" s="1538"/>
      <c r="BD24" s="1538"/>
      <c r="BE24" s="1538"/>
      <c r="BF24" s="1538"/>
      <c r="BG24" s="1538"/>
      <c r="BH24" s="1538"/>
      <c r="BI24" s="1538"/>
      <c r="BJ24" s="1538"/>
      <c r="BK24" s="1538"/>
      <c r="BL24" s="1538"/>
      <c r="BM24" s="1538"/>
      <c r="BN24" s="1538"/>
      <c r="BO24" s="1538"/>
      <c r="BP24" s="1538"/>
      <c r="BQ24" s="1538"/>
      <c r="BR24" s="1538"/>
      <c r="BS24" s="1538"/>
      <c r="BT24" s="1538"/>
      <c r="BU24" s="1538"/>
      <c r="BV24" s="1538"/>
      <c r="BW24" s="1538"/>
      <c r="BX24" s="1538"/>
      <c r="BY24" s="1538"/>
      <c r="BZ24" s="1538"/>
      <c r="CA24" s="1538"/>
      <c r="CB24" s="1538"/>
      <c r="CC24" s="1538"/>
      <c r="CD24" s="1538"/>
      <c r="CE24" s="1538"/>
      <c r="CF24" s="1538"/>
      <c r="CG24" s="1538"/>
      <c r="CH24" s="1538"/>
      <c r="CI24" s="1538"/>
      <c r="CJ24" s="1538"/>
      <c r="CK24" s="1538"/>
      <c r="CL24" s="1538"/>
      <c r="CM24" s="1538"/>
      <c r="CN24" s="1480" t="s">
        <v>386</v>
      </c>
      <c r="CO24" s="1281"/>
      <c r="CP24" s="1281"/>
      <c r="CQ24" s="1281"/>
      <c r="CR24" s="1281"/>
      <c r="CS24" s="1281"/>
      <c r="CT24" s="1281"/>
      <c r="CU24" s="1282"/>
      <c r="CV24" s="1280" t="s">
        <v>43</v>
      </c>
      <c r="CW24" s="1281"/>
      <c r="CX24" s="1281"/>
      <c r="CY24" s="1281"/>
      <c r="CZ24" s="1281"/>
      <c r="DA24" s="1281"/>
      <c r="DB24" s="1281"/>
      <c r="DC24" s="1281"/>
      <c r="DD24" s="1281"/>
      <c r="DE24" s="1282"/>
      <c r="DF24" s="819" t="s">
        <v>43</v>
      </c>
      <c r="DG24" s="1484"/>
      <c r="DH24" s="1485"/>
      <c r="DI24" s="1485"/>
      <c r="DJ24" s="1485"/>
      <c r="DK24" s="1485"/>
      <c r="DL24" s="1485"/>
      <c r="DM24" s="1485"/>
      <c r="DN24" s="1485"/>
      <c r="DO24" s="1485"/>
      <c r="DP24" s="1485"/>
      <c r="DQ24" s="1485"/>
      <c r="DR24" s="1485"/>
      <c r="DS24" s="1502"/>
      <c r="DT24" s="1484"/>
      <c r="DU24" s="1485"/>
      <c r="DV24" s="1485"/>
      <c r="DW24" s="1485"/>
      <c r="DX24" s="1485"/>
      <c r="DY24" s="1485"/>
      <c r="DZ24" s="1485"/>
      <c r="EA24" s="1485"/>
      <c r="EB24" s="1485"/>
      <c r="EC24" s="1485"/>
      <c r="ED24" s="1485"/>
      <c r="EE24" s="1485"/>
      <c r="EF24" s="1502"/>
      <c r="EG24" s="1484"/>
      <c r="EH24" s="1485"/>
      <c r="EI24" s="1485"/>
      <c r="EJ24" s="1485"/>
      <c r="EK24" s="1485"/>
      <c r="EL24" s="1485"/>
      <c r="EM24" s="1485"/>
      <c r="EN24" s="1485"/>
      <c r="EO24" s="1485"/>
      <c r="EP24" s="1485"/>
      <c r="EQ24" s="1485"/>
      <c r="ER24" s="1485"/>
      <c r="ES24" s="1502"/>
      <c r="ET24" s="1484"/>
      <c r="EU24" s="1485"/>
      <c r="EV24" s="1485"/>
      <c r="EW24" s="1485"/>
      <c r="EX24" s="1485"/>
      <c r="EY24" s="1485"/>
      <c r="EZ24" s="1485"/>
      <c r="FA24" s="1485"/>
      <c r="FB24" s="1485"/>
      <c r="FC24" s="1485"/>
      <c r="FD24" s="1485"/>
      <c r="FE24" s="1485"/>
      <c r="FF24" s="1486"/>
    </row>
    <row r="25" spans="1:165" ht="32.25" customHeight="1">
      <c r="A25" s="1281" t="s">
        <v>387</v>
      </c>
      <c r="B25" s="1281"/>
      <c r="C25" s="1281"/>
      <c r="D25" s="1281"/>
      <c r="E25" s="1281"/>
      <c r="F25" s="1281"/>
      <c r="G25" s="1281"/>
      <c r="H25" s="1282"/>
      <c r="I25" s="1547" t="s">
        <v>388</v>
      </c>
      <c r="J25" s="1548"/>
      <c r="K25" s="1548"/>
      <c r="L25" s="1548"/>
      <c r="M25" s="1548"/>
      <c r="N25" s="1548"/>
      <c r="O25" s="1548"/>
      <c r="P25" s="1548"/>
      <c r="Q25" s="1548"/>
      <c r="R25" s="1548"/>
      <c r="S25" s="1548"/>
      <c r="T25" s="1548"/>
      <c r="U25" s="1548"/>
      <c r="V25" s="1548"/>
      <c r="W25" s="1548"/>
      <c r="X25" s="1548"/>
      <c r="Y25" s="1548"/>
      <c r="Z25" s="1548"/>
      <c r="AA25" s="1548"/>
      <c r="AB25" s="1548"/>
      <c r="AC25" s="1548"/>
      <c r="AD25" s="1548"/>
      <c r="AE25" s="1548"/>
      <c r="AF25" s="1548"/>
      <c r="AG25" s="1548"/>
      <c r="AH25" s="1548"/>
      <c r="AI25" s="1548"/>
      <c r="AJ25" s="1548"/>
      <c r="AK25" s="1548"/>
      <c r="AL25" s="1548"/>
      <c r="AM25" s="1548"/>
      <c r="AN25" s="1548"/>
      <c r="AO25" s="1548"/>
      <c r="AP25" s="1548"/>
      <c r="AQ25" s="1548"/>
      <c r="AR25" s="1548"/>
      <c r="AS25" s="1548"/>
      <c r="AT25" s="1548"/>
      <c r="AU25" s="1548"/>
      <c r="AV25" s="1548"/>
      <c r="AW25" s="1548"/>
      <c r="AX25" s="1548"/>
      <c r="AY25" s="1548"/>
      <c r="AZ25" s="1548"/>
      <c r="BA25" s="1548"/>
      <c r="BB25" s="1548"/>
      <c r="BC25" s="1548"/>
      <c r="BD25" s="1548"/>
      <c r="BE25" s="1548"/>
      <c r="BF25" s="1548"/>
      <c r="BG25" s="1548"/>
      <c r="BH25" s="1548"/>
      <c r="BI25" s="1548"/>
      <c r="BJ25" s="1548"/>
      <c r="BK25" s="1548"/>
      <c r="BL25" s="1548"/>
      <c r="BM25" s="1548"/>
      <c r="BN25" s="1548"/>
      <c r="BO25" s="1548"/>
      <c r="BP25" s="1548"/>
      <c r="BQ25" s="1548"/>
      <c r="BR25" s="1548"/>
      <c r="BS25" s="1548"/>
      <c r="BT25" s="1548"/>
      <c r="BU25" s="1548"/>
      <c r="BV25" s="1548"/>
      <c r="BW25" s="1548"/>
      <c r="BX25" s="1548"/>
      <c r="BY25" s="1548"/>
      <c r="BZ25" s="1548"/>
      <c r="CA25" s="1548"/>
      <c r="CB25" s="1548"/>
      <c r="CC25" s="1548"/>
      <c r="CD25" s="1548"/>
      <c r="CE25" s="1548"/>
      <c r="CF25" s="1548"/>
      <c r="CG25" s="1548"/>
      <c r="CH25" s="1548"/>
      <c r="CI25" s="1548"/>
      <c r="CJ25" s="1548"/>
      <c r="CK25" s="1548"/>
      <c r="CL25" s="1548"/>
      <c r="CM25" s="1548"/>
      <c r="CN25" s="1480" t="s">
        <v>389</v>
      </c>
      <c r="CO25" s="1281"/>
      <c r="CP25" s="1281"/>
      <c r="CQ25" s="1281"/>
      <c r="CR25" s="1281"/>
      <c r="CS25" s="1281"/>
      <c r="CT25" s="1281"/>
      <c r="CU25" s="1282"/>
      <c r="CV25" s="1280" t="s">
        <v>43</v>
      </c>
      <c r="CW25" s="1281"/>
      <c r="CX25" s="1281"/>
      <c r="CY25" s="1281"/>
      <c r="CZ25" s="1281"/>
      <c r="DA25" s="1281"/>
      <c r="DB25" s="1281"/>
      <c r="DC25" s="1281"/>
      <c r="DD25" s="1281"/>
      <c r="DE25" s="1282"/>
      <c r="DF25" s="819" t="s">
        <v>43</v>
      </c>
      <c r="DG25" s="1484"/>
      <c r="DH25" s="1485"/>
      <c r="DI25" s="1485"/>
      <c r="DJ25" s="1485"/>
      <c r="DK25" s="1485"/>
      <c r="DL25" s="1485"/>
      <c r="DM25" s="1485"/>
      <c r="DN25" s="1485"/>
      <c r="DO25" s="1485"/>
      <c r="DP25" s="1485"/>
      <c r="DQ25" s="1485"/>
      <c r="DR25" s="1485"/>
      <c r="DS25" s="1502"/>
      <c r="DT25" s="1484"/>
      <c r="DU25" s="1485"/>
      <c r="DV25" s="1485"/>
      <c r="DW25" s="1485"/>
      <c r="DX25" s="1485"/>
      <c r="DY25" s="1485"/>
      <c r="DZ25" s="1485"/>
      <c r="EA25" s="1485"/>
      <c r="EB25" s="1485"/>
      <c r="EC25" s="1485"/>
      <c r="ED25" s="1485"/>
      <c r="EE25" s="1485"/>
      <c r="EF25" s="1502"/>
      <c r="EG25" s="1484"/>
      <c r="EH25" s="1485"/>
      <c r="EI25" s="1485"/>
      <c r="EJ25" s="1485"/>
      <c r="EK25" s="1485"/>
      <c r="EL25" s="1485"/>
      <c r="EM25" s="1485"/>
      <c r="EN25" s="1485"/>
      <c r="EO25" s="1485"/>
      <c r="EP25" s="1485"/>
      <c r="EQ25" s="1485"/>
      <c r="ER25" s="1485"/>
      <c r="ES25" s="1502"/>
      <c r="ET25" s="1484"/>
      <c r="EU25" s="1485"/>
      <c r="EV25" s="1485"/>
      <c r="EW25" s="1485"/>
      <c r="EX25" s="1485"/>
      <c r="EY25" s="1485"/>
      <c r="EZ25" s="1485"/>
      <c r="FA25" s="1485"/>
      <c r="FB25" s="1485"/>
      <c r="FC25" s="1485"/>
      <c r="FD25" s="1485"/>
      <c r="FE25" s="1485"/>
      <c r="FF25" s="1486"/>
    </row>
    <row r="26" spans="1:165" ht="21" customHeight="1">
      <c r="A26" s="1281"/>
      <c r="B26" s="1281"/>
      <c r="C26" s="1281"/>
      <c r="D26" s="1281"/>
      <c r="E26" s="1281"/>
      <c r="F26" s="1281"/>
      <c r="G26" s="1281"/>
      <c r="H26" s="1282"/>
      <c r="I26" s="1478" t="s">
        <v>971</v>
      </c>
      <c r="J26" s="1479"/>
      <c r="K26" s="1479"/>
      <c r="L26" s="1479"/>
      <c r="M26" s="1479"/>
      <c r="N26" s="1479"/>
      <c r="O26" s="1479"/>
      <c r="P26" s="1479"/>
      <c r="Q26" s="1479"/>
      <c r="R26" s="1479"/>
      <c r="S26" s="1479"/>
      <c r="T26" s="1479"/>
      <c r="U26" s="1479"/>
      <c r="V26" s="1479"/>
      <c r="W26" s="1479"/>
      <c r="X26" s="1479"/>
      <c r="Y26" s="1479"/>
      <c r="Z26" s="1479"/>
      <c r="AA26" s="1479"/>
      <c r="AB26" s="1479"/>
      <c r="AC26" s="1479"/>
      <c r="AD26" s="1479"/>
      <c r="AE26" s="1479"/>
      <c r="AF26" s="1479"/>
      <c r="AG26" s="1479"/>
      <c r="AH26" s="1479"/>
      <c r="AI26" s="1479"/>
      <c r="AJ26" s="1479"/>
      <c r="AK26" s="1479"/>
      <c r="AL26" s="1479"/>
      <c r="AM26" s="1479"/>
      <c r="AN26" s="1479"/>
      <c r="AO26" s="1479"/>
      <c r="AP26" s="1479"/>
      <c r="AQ26" s="1479"/>
      <c r="AR26" s="1479"/>
      <c r="AS26" s="1479"/>
      <c r="AT26" s="1479"/>
      <c r="AU26" s="1479"/>
      <c r="AV26" s="1479"/>
      <c r="AW26" s="1479"/>
      <c r="AX26" s="1479"/>
      <c r="AY26" s="1479"/>
      <c r="AZ26" s="1479"/>
      <c r="BA26" s="1479"/>
      <c r="BB26" s="1479"/>
      <c r="BC26" s="1479"/>
      <c r="BD26" s="1479"/>
      <c r="BE26" s="1479"/>
      <c r="BF26" s="1479"/>
      <c r="BG26" s="1479"/>
      <c r="BH26" s="1479"/>
      <c r="BI26" s="1479"/>
      <c r="BJ26" s="1479"/>
      <c r="BK26" s="1479"/>
      <c r="BL26" s="1479"/>
      <c r="BM26" s="1479"/>
      <c r="BN26" s="1479"/>
      <c r="BO26" s="1479"/>
      <c r="BP26" s="1479"/>
      <c r="BQ26" s="1479"/>
      <c r="BR26" s="1479"/>
      <c r="BS26" s="1479"/>
      <c r="BT26" s="1479"/>
      <c r="BU26" s="1479"/>
      <c r="BV26" s="1479"/>
      <c r="BW26" s="1479"/>
      <c r="BX26" s="1479"/>
      <c r="BY26" s="1479"/>
      <c r="BZ26" s="1479"/>
      <c r="CA26" s="1479"/>
      <c r="CB26" s="1479"/>
      <c r="CC26" s="1479"/>
      <c r="CD26" s="1479"/>
      <c r="CE26" s="1479"/>
      <c r="CF26" s="1479"/>
      <c r="CG26" s="1479"/>
      <c r="CH26" s="1479"/>
      <c r="CI26" s="1479"/>
      <c r="CJ26" s="1479"/>
      <c r="CK26" s="1479"/>
      <c r="CL26" s="1479"/>
      <c r="CM26" s="1479"/>
      <c r="CN26" s="1480" t="s">
        <v>977</v>
      </c>
      <c r="CO26" s="1281"/>
      <c r="CP26" s="1281"/>
      <c r="CQ26" s="1281"/>
      <c r="CR26" s="1281"/>
      <c r="CS26" s="1281"/>
      <c r="CT26" s="1281"/>
      <c r="CU26" s="1282"/>
      <c r="CV26" s="1280" t="s">
        <v>43</v>
      </c>
      <c r="CW26" s="1281"/>
      <c r="CX26" s="1281"/>
      <c r="CY26" s="1281"/>
      <c r="CZ26" s="1281"/>
      <c r="DA26" s="1281"/>
      <c r="DB26" s="1281"/>
      <c r="DC26" s="1281"/>
      <c r="DD26" s="1281"/>
      <c r="DE26" s="1282"/>
      <c r="DF26" s="819" t="s">
        <v>43</v>
      </c>
      <c r="DG26" s="1481"/>
      <c r="DH26" s="1482"/>
      <c r="DI26" s="1482"/>
      <c r="DJ26" s="1482"/>
      <c r="DK26" s="1482"/>
      <c r="DL26" s="1482"/>
      <c r="DM26" s="1482"/>
      <c r="DN26" s="1482"/>
      <c r="DO26" s="1482"/>
      <c r="DP26" s="1482"/>
      <c r="DQ26" s="1482"/>
      <c r="DR26" s="1482"/>
      <c r="DS26" s="1483"/>
      <c r="DT26" s="1481"/>
      <c r="DU26" s="1482"/>
      <c r="DV26" s="1482"/>
      <c r="DW26" s="1482"/>
      <c r="DX26" s="1482"/>
      <c r="DY26" s="1482"/>
      <c r="DZ26" s="1482"/>
      <c r="EA26" s="1482"/>
      <c r="EB26" s="1482"/>
      <c r="EC26" s="1482"/>
      <c r="ED26" s="1482"/>
      <c r="EE26" s="1482"/>
      <c r="EF26" s="1483"/>
      <c r="EG26" s="1481"/>
      <c r="EH26" s="1482"/>
      <c r="EI26" s="1482"/>
      <c r="EJ26" s="1482"/>
      <c r="EK26" s="1482"/>
      <c r="EL26" s="1482"/>
      <c r="EM26" s="1482"/>
      <c r="EN26" s="1482"/>
      <c r="EO26" s="1482"/>
      <c r="EP26" s="1482"/>
      <c r="EQ26" s="1482"/>
      <c r="ER26" s="1482"/>
      <c r="ES26" s="1483"/>
      <c r="ET26" s="1484"/>
      <c r="EU26" s="1485"/>
      <c r="EV26" s="1485"/>
      <c r="EW26" s="1485"/>
      <c r="EX26" s="1485"/>
      <c r="EY26" s="1485"/>
      <c r="EZ26" s="1485"/>
      <c r="FA26" s="1485"/>
      <c r="FB26" s="1485"/>
      <c r="FC26" s="1485"/>
      <c r="FD26" s="1485"/>
      <c r="FE26" s="1485"/>
      <c r="FF26" s="1486"/>
      <c r="FG26" s="891"/>
    </row>
    <row r="27" spans="1:165" ht="23.25" customHeight="1">
      <c r="A27" s="1281" t="s">
        <v>390</v>
      </c>
      <c r="B27" s="1281"/>
      <c r="C27" s="1281"/>
      <c r="D27" s="1281"/>
      <c r="E27" s="1281"/>
      <c r="F27" s="1281"/>
      <c r="G27" s="1281"/>
      <c r="H27" s="1282"/>
      <c r="I27" s="1547" t="s">
        <v>391</v>
      </c>
      <c r="J27" s="1548"/>
      <c r="K27" s="1548"/>
      <c r="L27" s="1548"/>
      <c r="M27" s="1548"/>
      <c r="N27" s="1548"/>
      <c r="O27" s="1548"/>
      <c r="P27" s="1548"/>
      <c r="Q27" s="1548"/>
      <c r="R27" s="1548"/>
      <c r="S27" s="1548"/>
      <c r="T27" s="1548"/>
      <c r="U27" s="1548"/>
      <c r="V27" s="1548"/>
      <c r="W27" s="1548"/>
      <c r="X27" s="1548"/>
      <c r="Y27" s="1548"/>
      <c r="Z27" s="1548"/>
      <c r="AA27" s="1548"/>
      <c r="AB27" s="1548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548"/>
      <c r="AM27" s="1548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548"/>
      <c r="AX27" s="1548"/>
      <c r="AY27" s="1548"/>
      <c r="AZ27" s="1548"/>
      <c r="BA27" s="1548"/>
      <c r="BB27" s="1548"/>
      <c r="BC27" s="1548"/>
      <c r="BD27" s="1548"/>
      <c r="BE27" s="1548"/>
      <c r="BF27" s="1548"/>
      <c r="BG27" s="1548"/>
      <c r="BH27" s="1548"/>
      <c r="BI27" s="1548"/>
      <c r="BJ27" s="1548"/>
      <c r="BK27" s="1548"/>
      <c r="BL27" s="1548"/>
      <c r="BM27" s="1548"/>
      <c r="BN27" s="1548"/>
      <c r="BO27" s="1548"/>
      <c r="BP27" s="1548"/>
      <c r="BQ27" s="1548"/>
      <c r="BR27" s="1548"/>
      <c r="BS27" s="1548"/>
      <c r="BT27" s="1548"/>
      <c r="BU27" s="1548"/>
      <c r="BV27" s="1548"/>
      <c r="BW27" s="1548"/>
      <c r="BX27" s="1548"/>
      <c r="BY27" s="1548"/>
      <c r="BZ27" s="1548"/>
      <c r="CA27" s="1548"/>
      <c r="CB27" s="1548"/>
      <c r="CC27" s="1548"/>
      <c r="CD27" s="1548"/>
      <c r="CE27" s="1548"/>
      <c r="CF27" s="1548"/>
      <c r="CG27" s="1548"/>
      <c r="CH27" s="1548"/>
      <c r="CI27" s="1548"/>
      <c r="CJ27" s="1548"/>
      <c r="CK27" s="1548"/>
      <c r="CL27" s="1548"/>
      <c r="CM27" s="1548"/>
      <c r="CN27" s="1480" t="s">
        <v>392</v>
      </c>
      <c r="CO27" s="1281"/>
      <c r="CP27" s="1281"/>
      <c r="CQ27" s="1281"/>
      <c r="CR27" s="1281"/>
      <c r="CS27" s="1281"/>
      <c r="CT27" s="1281"/>
      <c r="CU27" s="1282"/>
      <c r="CV27" s="1280" t="s">
        <v>43</v>
      </c>
      <c r="CW27" s="1281"/>
      <c r="CX27" s="1281"/>
      <c r="CY27" s="1281"/>
      <c r="CZ27" s="1281"/>
      <c r="DA27" s="1281"/>
      <c r="DB27" s="1281"/>
      <c r="DC27" s="1281"/>
      <c r="DD27" s="1281"/>
      <c r="DE27" s="1282"/>
      <c r="DF27" s="819" t="s">
        <v>43</v>
      </c>
      <c r="DG27" s="1484"/>
      <c r="DH27" s="1485"/>
      <c r="DI27" s="1485"/>
      <c r="DJ27" s="1485"/>
      <c r="DK27" s="1485"/>
      <c r="DL27" s="1485"/>
      <c r="DM27" s="1485"/>
      <c r="DN27" s="1485"/>
      <c r="DO27" s="1485"/>
      <c r="DP27" s="1485"/>
      <c r="DQ27" s="1485"/>
      <c r="DR27" s="1485"/>
      <c r="DS27" s="1502"/>
      <c r="DT27" s="1484"/>
      <c r="DU27" s="1485"/>
      <c r="DV27" s="1485"/>
      <c r="DW27" s="1485"/>
      <c r="DX27" s="1485"/>
      <c r="DY27" s="1485"/>
      <c r="DZ27" s="1485"/>
      <c r="EA27" s="1485"/>
      <c r="EB27" s="1485"/>
      <c r="EC27" s="1485"/>
      <c r="ED27" s="1485"/>
      <c r="EE27" s="1485"/>
      <c r="EF27" s="1502"/>
      <c r="EG27" s="1484"/>
      <c r="EH27" s="1485"/>
      <c r="EI27" s="1485"/>
      <c r="EJ27" s="1485"/>
      <c r="EK27" s="1485"/>
      <c r="EL27" s="1485"/>
      <c r="EM27" s="1485"/>
      <c r="EN27" s="1485"/>
      <c r="EO27" s="1485"/>
      <c r="EP27" s="1485"/>
      <c r="EQ27" s="1485"/>
      <c r="ER27" s="1485"/>
      <c r="ES27" s="1502"/>
      <c r="ET27" s="1484"/>
      <c r="EU27" s="1485"/>
      <c r="EV27" s="1485"/>
      <c r="EW27" s="1485"/>
      <c r="EX27" s="1485"/>
      <c r="EY27" s="1485"/>
      <c r="EZ27" s="1485"/>
      <c r="FA27" s="1485"/>
      <c r="FB27" s="1485"/>
      <c r="FC27" s="1485"/>
      <c r="FD27" s="1485"/>
      <c r="FE27" s="1485"/>
      <c r="FF27" s="1486"/>
    </row>
    <row r="28" spans="1:165" ht="30.75" customHeight="1">
      <c r="A28" s="1281" t="s">
        <v>393</v>
      </c>
      <c r="B28" s="1281"/>
      <c r="C28" s="1281"/>
      <c r="D28" s="1281"/>
      <c r="E28" s="1281"/>
      <c r="F28" s="1281"/>
      <c r="G28" s="1281"/>
      <c r="H28" s="1282"/>
      <c r="I28" s="1537" t="s">
        <v>375</v>
      </c>
      <c r="J28" s="1538"/>
      <c r="K28" s="1538"/>
      <c r="L28" s="1538"/>
      <c r="M28" s="1538"/>
      <c r="N28" s="1538"/>
      <c r="O28" s="1538"/>
      <c r="P28" s="1538"/>
      <c r="Q28" s="1538"/>
      <c r="R28" s="1538"/>
      <c r="S28" s="1538"/>
      <c r="T28" s="1538"/>
      <c r="U28" s="1538"/>
      <c r="V28" s="1538"/>
      <c r="W28" s="1538"/>
      <c r="X28" s="1538"/>
      <c r="Y28" s="1538"/>
      <c r="Z28" s="1538"/>
      <c r="AA28" s="1538"/>
      <c r="AB28" s="1538"/>
      <c r="AC28" s="1538"/>
      <c r="AD28" s="1538"/>
      <c r="AE28" s="1538"/>
      <c r="AF28" s="1538"/>
      <c r="AG28" s="1538"/>
      <c r="AH28" s="1538"/>
      <c r="AI28" s="1538"/>
      <c r="AJ28" s="1538"/>
      <c r="AK28" s="1538"/>
      <c r="AL28" s="1538"/>
      <c r="AM28" s="1538"/>
      <c r="AN28" s="1538"/>
      <c r="AO28" s="1538"/>
      <c r="AP28" s="1538"/>
      <c r="AQ28" s="1538"/>
      <c r="AR28" s="1538"/>
      <c r="AS28" s="1538"/>
      <c r="AT28" s="1538"/>
      <c r="AU28" s="1538"/>
      <c r="AV28" s="1538"/>
      <c r="AW28" s="1538"/>
      <c r="AX28" s="1538"/>
      <c r="AY28" s="1538"/>
      <c r="AZ28" s="1538"/>
      <c r="BA28" s="1538"/>
      <c r="BB28" s="1538"/>
      <c r="BC28" s="1538"/>
      <c r="BD28" s="1538"/>
      <c r="BE28" s="1538"/>
      <c r="BF28" s="1538"/>
      <c r="BG28" s="1538"/>
      <c r="BH28" s="1538"/>
      <c r="BI28" s="1538"/>
      <c r="BJ28" s="1538"/>
      <c r="BK28" s="1538"/>
      <c r="BL28" s="1538"/>
      <c r="BM28" s="1538"/>
      <c r="BN28" s="1538"/>
      <c r="BO28" s="1538"/>
      <c r="BP28" s="1538"/>
      <c r="BQ28" s="1538"/>
      <c r="BR28" s="1538"/>
      <c r="BS28" s="1538"/>
      <c r="BT28" s="1538"/>
      <c r="BU28" s="1538"/>
      <c r="BV28" s="1538"/>
      <c r="BW28" s="1538"/>
      <c r="BX28" s="1538"/>
      <c r="BY28" s="1538"/>
      <c r="BZ28" s="1538"/>
      <c r="CA28" s="1538"/>
      <c r="CB28" s="1538"/>
      <c r="CC28" s="1538"/>
      <c r="CD28" s="1538"/>
      <c r="CE28" s="1538"/>
      <c r="CF28" s="1538"/>
      <c r="CG28" s="1538"/>
      <c r="CH28" s="1538"/>
      <c r="CI28" s="1538"/>
      <c r="CJ28" s="1538"/>
      <c r="CK28" s="1538"/>
      <c r="CL28" s="1538"/>
      <c r="CM28" s="1538"/>
      <c r="CN28" s="1480" t="s">
        <v>394</v>
      </c>
      <c r="CO28" s="1281"/>
      <c r="CP28" s="1281"/>
      <c r="CQ28" s="1281"/>
      <c r="CR28" s="1281"/>
      <c r="CS28" s="1281"/>
      <c r="CT28" s="1281"/>
      <c r="CU28" s="1282"/>
      <c r="CV28" s="1280" t="s">
        <v>43</v>
      </c>
      <c r="CW28" s="1281"/>
      <c r="CX28" s="1281"/>
      <c r="CY28" s="1281"/>
      <c r="CZ28" s="1281"/>
      <c r="DA28" s="1281"/>
      <c r="DB28" s="1281"/>
      <c r="DC28" s="1281"/>
      <c r="DD28" s="1281"/>
      <c r="DE28" s="1282"/>
      <c r="DF28" s="819" t="s">
        <v>43</v>
      </c>
      <c r="DG28" s="1484"/>
      <c r="DH28" s="1485"/>
      <c r="DI28" s="1485"/>
      <c r="DJ28" s="1485"/>
      <c r="DK28" s="1485"/>
      <c r="DL28" s="1485"/>
      <c r="DM28" s="1485"/>
      <c r="DN28" s="1485"/>
      <c r="DO28" s="1485"/>
      <c r="DP28" s="1485"/>
      <c r="DQ28" s="1485"/>
      <c r="DR28" s="1485"/>
      <c r="DS28" s="1502"/>
      <c r="DT28" s="1484"/>
      <c r="DU28" s="1485"/>
      <c r="DV28" s="1485"/>
      <c r="DW28" s="1485"/>
      <c r="DX28" s="1485"/>
      <c r="DY28" s="1485"/>
      <c r="DZ28" s="1485"/>
      <c r="EA28" s="1485"/>
      <c r="EB28" s="1485"/>
      <c r="EC28" s="1485"/>
      <c r="ED28" s="1485"/>
      <c r="EE28" s="1485"/>
      <c r="EF28" s="1502"/>
      <c r="EG28" s="1484"/>
      <c r="EH28" s="1485"/>
      <c r="EI28" s="1485"/>
      <c r="EJ28" s="1485"/>
      <c r="EK28" s="1485"/>
      <c r="EL28" s="1485"/>
      <c r="EM28" s="1485"/>
      <c r="EN28" s="1485"/>
      <c r="EO28" s="1485"/>
      <c r="EP28" s="1485"/>
      <c r="EQ28" s="1485"/>
      <c r="ER28" s="1485"/>
      <c r="ES28" s="1502"/>
      <c r="ET28" s="1484"/>
      <c r="EU28" s="1485"/>
      <c r="EV28" s="1485"/>
      <c r="EW28" s="1485"/>
      <c r="EX28" s="1485"/>
      <c r="EY28" s="1485"/>
      <c r="EZ28" s="1485"/>
      <c r="FA28" s="1485"/>
      <c r="FB28" s="1485"/>
      <c r="FC28" s="1485"/>
      <c r="FD28" s="1485"/>
      <c r="FE28" s="1485"/>
      <c r="FF28" s="1486"/>
    </row>
    <row r="29" spans="1:165" ht="19.5" customHeight="1">
      <c r="A29" s="1281" t="s">
        <v>395</v>
      </c>
      <c r="B29" s="1281"/>
      <c r="C29" s="1281"/>
      <c r="D29" s="1281"/>
      <c r="E29" s="1281"/>
      <c r="F29" s="1281"/>
      <c r="G29" s="1281"/>
      <c r="H29" s="1282"/>
      <c r="I29" s="1537" t="s">
        <v>378</v>
      </c>
      <c r="J29" s="1538"/>
      <c r="K29" s="1538"/>
      <c r="L29" s="1538"/>
      <c r="M29" s="1538"/>
      <c r="N29" s="1538"/>
      <c r="O29" s="1538"/>
      <c r="P29" s="1538"/>
      <c r="Q29" s="1538"/>
      <c r="R29" s="1538"/>
      <c r="S29" s="1538"/>
      <c r="T29" s="1538"/>
      <c r="U29" s="1538"/>
      <c r="V29" s="1538"/>
      <c r="W29" s="1538"/>
      <c r="X29" s="1538"/>
      <c r="Y29" s="1538"/>
      <c r="Z29" s="1538"/>
      <c r="AA29" s="1538"/>
      <c r="AB29" s="1538"/>
      <c r="AC29" s="1538"/>
      <c r="AD29" s="1538"/>
      <c r="AE29" s="1538"/>
      <c r="AF29" s="1538"/>
      <c r="AG29" s="1538"/>
      <c r="AH29" s="1538"/>
      <c r="AI29" s="1538"/>
      <c r="AJ29" s="1538"/>
      <c r="AK29" s="1538"/>
      <c r="AL29" s="1538"/>
      <c r="AM29" s="1538"/>
      <c r="AN29" s="1538"/>
      <c r="AO29" s="1538"/>
      <c r="AP29" s="1538"/>
      <c r="AQ29" s="1538"/>
      <c r="AR29" s="1538"/>
      <c r="AS29" s="1538"/>
      <c r="AT29" s="1538"/>
      <c r="AU29" s="1538"/>
      <c r="AV29" s="1538"/>
      <c r="AW29" s="1538"/>
      <c r="AX29" s="1538"/>
      <c r="AY29" s="1538"/>
      <c r="AZ29" s="1538"/>
      <c r="BA29" s="1538"/>
      <c r="BB29" s="1538"/>
      <c r="BC29" s="1538"/>
      <c r="BD29" s="1538"/>
      <c r="BE29" s="1538"/>
      <c r="BF29" s="1538"/>
      <c r="BG29" s="1538"/>
      <c r="BH29" s="1538"/>
      <c r="BI29" s="1538"/>
      <c r="BJ29" s="1538"/>
      <c r="BK29" s="1538"/>
      <c r="BL29" s="1538"/>
      <c r="BM29" s="1538"/>
      <c r="BN29" s="1538"/>
      <c r="BO29" s="1538"/>
      <c r="BP29" s="1538"/>
      <c r="BQ29" s="1538"/>
      <c r="BR29" s="1538"/>
      <c r="BS29" s="1538"/>
      <c r="BT29" s="1538"/>
      <c r="BU29" s="1538"/>
      <c r="BV29" s="1538"/>
      <c r="BW29" s="1538"/>
      <c r="BX29" s="1538"/>
      <c r="BY29" s="1538"/>
      <c r="BZ29" s="1538"/>
      <c r="CA29" s="1538"/>
      <c r="CB29" s="1538"/>
      <c r="CC29" s="1538"/>
      <c r="CD29" s="1538"/>
      <c r="CE29" s="1538"/>
      <c r="CF29" s="1538"/>
      <c r="CG29" s="1538"/>
      <c r="CH29" s="1538"/>
      <c r="CI29" s="1538"/>
      <c r="CJ29" s="1538"/>
      <c r="CK29" s="1538"/>
      <c r="CL29" s="1538"/>
      <c r="CM29" s="1538"/>
      <c r="CN29" s="1480" t="s">
        <v>396</v>
      </c>
      <c r="CO29" s="1281"/>
      <c r="CP29" s="1281"/>
      <c r="CQ29" s="1281"/>
      <c r="CR29" s="1281"/>
      <c r="CS29" s="1281"/>
      <c r="CT29" s="1281"/>
      <c r="CU29" s="1282"/>
      <c r="CV29" s="1280" t="s">
        <v>43</v>
      </c>
      <c r="CW29" s="1281"/>
      <c r="CX29" s="1281"/>
      <c r="CY29" s="1281"/>
      <c r="CZ29" s="1281"/>
      <c r="DA29" s="1281"/>
      <c r="DB29" s="1281"/>
      <c r="DC29" s="1281"/>
      <c r="DD29" s="1281"/>
      <c r="DE29" s="1282"/>
      <c r="DF29" s="819" t="s">
        <v>43</v>
      </c>
      <c r="DG29" s="1484"/>
      <c r="DH29" s="1485"/>
      <c r="DI29" s="1485"/>
      <c r="DJ29" s="1485"/>
      <c r="DK29" s="1485"/>
      <c r="DL29" s="1485"/>
      <c r="DM29" s="1485"/>
      <c r="DN29" s="1485"/>
      <c r="DO29" s="1485"/>
      <c r="DP29" s="1485"/>
      <c r="DQ29" s="1485"/>
      <c r="DR29" s="1485"/>
      <c r="DS29" s="1502"/>
      <c r="DT29" s="1484"/>
      <c r="DU29" s="1485"/>
      <c r="DV29" s="1485"/>
      <c r="DW29" s="1485"/>
      <c r="DX29" s="1485"/>
      <c r="DY29" s="1485"/>
      <c r="DZ29" s="1485"/>
      <c r="EA29" s="1485"/>
      <c r="EB29" s="1485"/>
      <c r="EC29" s="1485"/>
      <c r="ED29" s="1485"/>
      <c r="EE29" s="1485"/>
      <c r="EF29" s="1502"/>
      <c r="EG29" s="1484"/>
      <c r="EH29" s="1485"/>
      <c r="EI29" s="1485"/>
      <c r="EJ29" s="1485"/>
      <c r="EK29" s="1485"/>
      <c r="EL29" s="1485"/>
      <c r="EM29" s="1485"/>
      <c r="EN29" s="1485"/>
      <c r="EO29" s="1485"/>
      <c r="EP29" s="1485"/>
      <c r="EQ29" s="1485"/>
      <c r="ER29" s="1485"/>
      <c r="ES29" s="1502"/>
      <c r="ET29" s="1484"/>
      <c r="EU29" s="1485"/>
      <c r="EV29" s="1485"/>
      <c r="EW29" s="1485"/>
      <c r="EX29" s="1485"/>
      <c r="EY29" s="1485"/>
      <c r="EZ29" s="1485"/>
      <c r="FA29" s="1485"/>
      <c r="FB29" s="1485"/>
      <c r="FC29" s="1485"/>
      <c r="FD29" s="1485"/>
      <c r="FE29" s="1485"/>
      <c r="FF29" s="1486"/>
    </row>
    <row r="30" spans="1:165" ht="17.25" customHeight="1">
      <c r="A30" s="1281" t="s">
        <v>397</v>
      </c>
      <c r="B30" s="1281"/>
      <c r="C30" s="1281"/>
      <c r="D30" s="1281"/>
      <c r="E30" s="1281"/>
      <c r="F30" s="1281"/>
      <c r="G30" s="1281"/>
      <c r="H30" s="1282"/>
      <c r="I30" s="1544" t="s">
        <v>398</v>
      </c>
      <c r="J30" s="1545"/>
      <c r="K30" s="1545"/>
      <c r="L30" s="1545"/>
      <c r="M30" s="1545"/>
      <c r="N30" s="1545"/>
      <c r="O30" s="1545"/>
      <c r="P30" s="1545"/>
      <c r="Q30" s="1545"/>
      <c r="R30" s="1545"/>
      <c r="S30" s="1545"/>
      <c r="T30" s="1545"/>
      <c r="U30" s="1545"/>
      <c r="V30" s="1545"/>
      <c r="W30" s="1545"/>
      <c r="X30" s="1545"/>
      <c r="Y30" s="1545"/>
      <c r="Z30" s="1545"/>
      <c r="AA30" s="1545"/>
      <c r="AB30" s="1545"/>
      <c r="AC30" s="1545"/>
      <c r="AD30" s="1545"/>
      <c r="AE30" s="1545"/>
      <c r="AF30" s="1545"/>
      <c r="AG30" s="1545"/>
      <c r="AH30" s="1545"/>
      <c r="AI30" s="1545"/>
      <c r="AJ30" s="1545"/>
      <c r="AK30" s="1545"/>
      <c r="AL30" s="1545"/>
      <c r="AM30" s="1545"/>
      <c r="AN30" s="1545"/>
      <c r="AO30" s="1545"/>
      <c r="AP30" s="1545"/>
      <c r="AQ30" s="1545"/>
      <c r="AR30" s="1545"/>
      <c r="AS30" s="1545"/>
      <c r="AT30" s="1545"/>
      <c r="AU30" s="1545"/>
      <c r="AV30" s="1545"/>
      <c r="AW30" s="1545"/>
      <c r="AX30" s="1545"/>
      <c r="AY30" s="1545"/>
      <c r="AZ30" s="1545"/>
      <c r="BA30" s="1545"/>
      <c r="BB30" s="1545"/>
      <c r="BC30" s="1545"/>
      <c r="BD30" s="1545"/>
      <c r="BE30" s="1545"/>
      <c r="BF30" s="1545"/>
      <c r="BG30" s="1545"/>
      <c r="BH30" s="1545"/>
      <c r="BI30" s="1545"/>
      <c r="BJ30" s="1545"/>
      <c r="BK30" s="1545"/>
      <c r="BL30" s="1545"/>
      <c r="BM30" s="1545"/>
      <c r="BN30" s="1545"/>
      <c r="BO30" s="1545"/>
      <c r="BP30" s="1545"/>
      <c r="BQ30" s="1545"/>
      <c r="BR30" s="1545"/>
      <c r="BS30" s="1545"/>
      <c r="BT30" s="1545"/>
      <c r="BU30" s="1545"/>
      <c r="BV30" s="1545"/>
      <c r="BW30" s="1545"/>
      <c r="BX30" s="1545"/>
      <c r="BY30" s="1545"/>
      <c r="BZ30" s="1545"/>
      <c r="CA30" s="1545"/>
      <c r="CB30" s="1545"/>
      <c r="CC30" s="1545"/>
      <c r="CD30" s="1545"/>
      <c r="CE30" s="1545"/>
      <c r="CF30" s="1545"/>
      <c r="CG30" s="1545"/>
      <c r="CH30" s="1545"/>
      <c r="CI30" s="1545"/>
      <c r="CJ30" s="1545"/>
      <c r="CK30" s="1545"/>
      <c r="CL30" s="1545"/>
      <c r="CM30" s="1545"/>
      <c r="CN30" s="1546" t="s">
        <v>399</v>
      </c>
      <c r="CO30" s="1352"/>
      <c r="CP30" s="1352"/>
      <c r="CQ30" s="1352"/>
      <c r="CR30" s="1352"/>
      <c r="CS30" s="1352"/>
      <c r="CT30" s="1352"/>
      <c r="CU30" s="1353"/>
      <c r="CV30" s="1351" t="s">
        <v>43</v>
      </c>
      <c r="CW30" s="1352"/>
      <c r="CX30" s="1352"/>
      <c r="CY30" s="1352"/>
      <c r="CZ30" s="1352"/>
      <c r="DA30" s="1352"/>
      <c r="DB30" s="1352"/>
      <c r="DC30" s="1352"/>
      <c r="DD30" s="1352"/>
      <c r="DE30" s="1353"/>
      <c r="DF30" s="819" t="s">
        <v>43</v>
      </c>
      <c r="DG30" s="1540">
        <f>DG31</f>
        <v>487535.98</v>
      </c>
      <c r="DH30" s="1541"/>
      <c r="DI30" s="1541"/>
      <c r="DJ30" s="1541"/>
      <c r="DK30" s="1541"/>
      <c r="DL30" s="1541"/>
      <c r="DM30" s="1541"/>
      <c r="DN30" s="1541"/>
      <c r="DO30" s="1541"/>
      <c r="DP30" s="1541"/>
      <c r="DQ30" s="1541"/>
      <c r="DR30" s="1541"/>
      <c r="DS30" s="1542"/>
      <c r="DT30" s="1540">
        <f>DT31</f>
        <v>0</v>
      </c>
      <c r="DU30" s="1541"/>
      <c r="DV30" s="1541"/>
      <c r="DW30" s="1541"/>
      <c r="DX30" s="1541"/>
      <c r="DY30" s="1541"/>
      <c r="DZ30" s="1541"/>
      <c r="EA30" s="1541"/>
      <c r="EB30" s="1541"/>
      <c r="EC30" s="1541"/>
      <c r="ED30" s="1541"/>
      <c r="EE30" s="1541"/>
      <c r="EF30" s="1542"/>
      <c r="EG30" s="1540">
        <f>EG31</f>
        <v>0</v>
      </c>
      <c r="EH30" s="1541"/>
      <c r="EI30" s="1541"/>
      <c r="EJ30" s="1541"/>
      <c r="EK30" s="1541"/>
      <c r="EL30" s="1541"/>
      <c r="EM30" s="1541"/>
      <c r="EN30" s="1541"/>
      <c r="EO30" s="1541"/>
      <c r="EP30" s="1541"/>
      <c r="EQ30" s="1541"/>
      <c r="ER30" s="1541"/>
      <c r="ES30" s="1542"/>
      <c r="ET30" s="1540"/>
      <c r="EU30" s="1541"/>
      <c r="EV30" s="1541"/>
      <c r="EW30" s="1541"/>
      <c r="EX30" s="1541"/>
      <c r="EY30" s="1541"/>
      <c r="EZ30" s="1541"/>
      <c r="FA30" s="1541"/>
      <c r="FB30" s="1541"/>
      <c r="FC30" s="1541"/>
      <c r="FD30" s="1541"/>
      <c r="FE30" s="1541"/>
      <c r="FF30" s="1543"/>
    </row>
    <row r="31" spans="1:165" ht="35.25" customHeight="1">
      <c r="A31" s="1281" t="s">
        <v>400</v>
      </c>
      <c r="B31" s="1281"/>
      <c r="C31" s="1281"/>
      <c r="D31" s="1281"/>
      <c r="E31" s="1281"/>
      <c r="F31" s="1281"/>
      <c r="G31" s="1281"/>
      <c r="H31" s="1282"/>
      <c r="I31" s="1537" t="s">
        <v>375</v>
      </c>
      <c r="J31" s="1538"/>
      <c r="K31" s="1538"/>
      <c r="L31" s="1538"/>
      <c r="M31" s="1538"/>
      <c r="N31" s="1538"/>
      <c r="O31" s="1538"/>
      <c r="P31" s="1538"/>
      <c r="Q31" s="1538"/>
      <c r="R31" s="1538"/>
      <c r="S31" s="1538"/>
      <c r="T31" s="1538"/>
      <c r="U31" s="1538"/>
      <c r="V31" s="1538"/>
      <c r="W31" s="1538"/>
      <c r="X31" s="1538"/>
      <c r="Y31" s="1538"/>
      <c r="Z31" s="1538"/>
      <c r="AA31" s="1538"/>
      <c r="AB31" s="1538"/>
      <c r="AC31" s="1538"/>
      <c r="AD31" s="1538"/>
      <c r="AE31" s="1538"/>
      <c r="AF31" s="1538"/>
      <c r="AG31" s="1538"/>
      <c r="AH31" s="1538"/>
      <c r="AI31" s="1538"/>
      <c r="AJ31" s="1538"/>
      <c r="AK31" s="1538"/>
      <c r="AL31" s="1538"/>
      <c r="AM31" s="1538"/>
      <c r="AN31" s="1538"/>
      <c r="AO31" s="1538"/>
      <c r="AP31" s="1538"/>
      <c r="AQ31" s="1538"/>
      <c r="AR31" s="1538"/>
      <c r="AS31" s="1538"/>
      <c r="AT31" s="1538"/>
      <c r="AU31" s="1538"/>
      <c r="AV31" s="1538"/>
      <c r="AW31" s="1538"/>
      <c r="AX31" s="1538"/>
      <c r="AY31" s="1538"/>
      <c r="AZ31" s="1538"/>
      <c r="BA31" s="1538"/>
      <c r="BB31" s="1538"/>
      <c r="BC31" s="1538"/>
      <c r="BD31" s="1538"/>
      <c r="BE31" s="1538"/>
      <c r="BF31" s="1538"/>
      <c r="BG31" s="1538"/>
      <c r="BH31" s="1538"/>
      <c r="BI31" s="1538"/>
      <c r="BJ31" s="1538"/>
      <c r="BK31" s="1538"/>
      <c r="BL31" s="1538"/>
      <c r="BM31" s="1538"/>
      <c r="BN31" s="1538"/>
      <c r="BO31" s="1538"/>
      <c r="BP31" s="1538"/>
      <c r="BQ31" s="1538"/>
      <c r="BR31" s="1538"/>
      <c r="BS31" s="1538"/>
      <c r="BT31" s="1538"/>
      <c r="BU31" s="1538"/>
      <c r="BV31" s="1538"/>
      <c r="BW31" s="1538"/>
      <c r="BX31" s="1538"/>
      <c r="BY31" s="1538"/>
      <c r="BZ31" s="1538"/>
      <c r="CA31" s="1538"/>
      <c r="CB31" s="1538"/>
      <c r="CC31" s="1538"/>
      <c r="CD31" s="1538"/>
      <c r="CE31" s="1538"/>
      <c r="CF31" s="1538"/>
      <c r="CG31" s="1538"/>
      <c r="CH31" s="1538"/>
      <c r="CI31" s="1538"/>
      <c r="CJ31" s="1538"/>
      <c r="CK31" s="1538"/>
      <c r="CL31" s="1538"/>
      <c r="CM31" s="1538"/>
      <c r="CN31" s="1523" t="s">
        <v>401</v>
      </c>
      <c r="CO31" s="1365"/>
      <c r="CP31" s="1365"/>
      <c r="CQ31" s="1365"/>
      <c r="CR31" s="1365"/>
      <c r="CS31" s="1365"/>
      <c r="CT31" s="1365"/>
      <c r="CU31" s="1366"/>
      <c r="CV31" s="1364" t="s">
        <v>43</v>
      </c>
      <c r="CW31" s="1365"/>
      <c r="CX31" s="1365"/>
      <c r="CY31" s="1365"/>
      <c r="CZ31" s="1365"/>
      <c r="DA31" s="1365"/>
      <c r="DB31" s="1365"/>
      <c r="DC31" s="1365"/>
      <c r="DD31" s="1365"/>
      <c r="DE31" s="1366"/>
      <c r="DF31" s="819" t="s">
        <v>43</v>
      </c>
      <c r="DG31" s="1530">
        <f>ЗАКУПКИ!E10</f>
        <v>487535.98</v>
      </c>
      <c r="DH31" s="1531"/>
      <c r="DI31" s="1531"/>
      <c r="DJ31" s="1531"/>
      <c r="DK31" s="1531"/>
      <c r="DL31" s="1531"/>
      <c r="DM31" s="1531"/>
      <c r="DN31" s="1531"/>
      <c r="DO31" s="1531"/>
      <c r="DP31" s="1531"/>
      <c r="DQ31" s="1531"/>
      <c r="DR31" s="1531"/>
      <c r="DS31" s="1532"/>
      <c r="DT31" s="1530">
        <f>ЗАКУПКИ!H10</f>
        <v>0</v>
      </c>
      <c r="DU31" s="1531"/>
      <c r="DV31" s="1531"/>
      <c r="DW31" s="1531"/>
      <c r="DX31" s="1531"/>
      <c r="DY31" s="1531"/>
      <c r="DZ31" s="1531"/>
      <c r="EA31" s="1531"/>
      <c r="EB31" s="1531"/>
      <c r="EC31" s="1531"/>
      <c r="ED31" s="1531"/>
      <c r="EE31" s="1531"/>
      <c r="EF31" s="1532"/>
      <c r="EG31" s="1530">
        <f>ЗАКУПКИ!K10</f>
        <v>0</v>
      </c>
      <c r="EH31" s="1531"/>
      <c r="EI31" s="1531"/>
      <c r="EJ31" s="1531"/>
      <c r="EK31" s="1531"/>
      <c r="EL31" s="1531"/>
      <c r="EM31" s="1531"/>
      <c r="EN31" s="1531"/>
      <c r="EO31" s="1531"/>
      <c r="EP31" s="1531"/>
      <c r="EQ31" s="1531"/>
      <c r="ER31" s="1531"/>
      <c r="ES31" s="1532"/>
      <c r="ET31" s="1530"/>
      <c r="EU31" s="1531"/>
      <c r="EV31" s="1531"/>
      <c r="EW31" s="1531"/>
      <c r="EX31" s="1531"/>
      <c r="EY31" s="1531"/>
      <c r="EZ31" s="1531"/>
      <c r="FA31" s="1531"/>
      <c r="FB31" s="1531"/>
      <c r="FC31" s="1531"/>
      <c r="FD31" s="1531"/>
      <c r="FE31" s="1531"/>
      <c r="FF31" s="1539"/>
    </row>
    <row r="32" spans="1:165" ht="21" customHeight="1">
      <c r="A32" s="1281"/>
      <c r="B32" s="1281"/>
      <c r="C32" s="1281"/>
      <c r="D32" s="1281"/>
      <c r="E32" s="1281"/>
      <c r="F32" s="1281"/>
      <c r="G32" s="1281"/>
      <c r="H32" s="1282"/>
      <c r="I32" s="1478" t="s">
        <v>971</v>
      </c>
      <c r="J32" s="1479"/>
      <c r="K32" s="1479"/>
      <c r="L32" s="1479"/>
      <c r="M32" s="1479"/>
      <c r="N32" s="1479"/>
      <c r="O32" s="1479"/>
      <c r="P32" s="1479"/>
      <c r="Q32" s="1479"/>
      <c r="R32" s="1479"/>
      <c r="S32" s="1479"/>
      <c r="T32" s="1479"/>
      <c r="U32" s="1479"/>
      <c r="V32" s="1479"/>
      <c r="W32" s="1479"/>
      <c r="X32" s="1479"/>
      <c r="Y32" s="1479"/>
      <c r="Z32" s="1479"/>
      <c r="AA32" s="1479"/>
      <c r="AB32" s="1479"/>
      <c r="AC32" s="1479"/>
      <c r="AD32" s="1479"/>
      <c r="AE32" s="1479"/>
      <c r="AF32" s="1479"/>
      <c r="AG32" s="1479"/>
      <c r="AH32" s="1479"/>
      <c r="AI32" s="1479"/>
      <c r="AJ32" s="1479"/>
      <c r="AK32" s="1479"/>
      <c r="AL32" s="1479"/>
      <c r="AM32" s="1479"/>
      <c r="AN32" s="1479"/>
      <c r="AO32" s="1479"/>
      <c r="AP32" s="1479"/>
      <c r="AQ32" s="1479"/>
      <c r="AR32" s="1479"/>
      <c r="AS32" s="1479"/>
      <c r="AT32" s="1479"/>
      <c r="AU32" s="1479"/>
      <c r="AV32" s="1479"/>
      <c r="AW32" s="1479"/>
      <c r="AX32" s="1479"/>
      <c r="AY32" s="1479"/>
      <c r="AZ32" s="1479"/>
      <c r="BA32" s="1479"/>
      <c r="BB32" s="1479"/>
      <c r="BC32" s="1479"/>
      <c r="BD32" s="1479"/>
      <c r="BE32" s="1479"/>
      <c r="BF32" s="1479"/>
      <c r="BG32" s="1479"/>
      <c r="BH32" s="1479"/>
      <c r="BI32" s="1479"/>
      <c r="BJ32" s="1479"/>
      <c r="BK32" s="1479"/>
      <c r="BL32" s="1479"/>
      <c r="BM32" s="1479"/>
      <c r="BN32" s="1479"/>
      <c r="BO32" s="1479"/>
      <c r="BP32" s="1479"/>
      <c r="BQ32" s="1479"/>
      <c r="BR32" s="1479"/>
      <c r="BS32" s="1479"/>
      <c r="BT32" s="1479"/>
      <c r="BU32" s="1479"/>
      <c r="BV32" s="1479"/>
      <c r="BW32" s="1479"/>
      <c r="BX32" s="1479"/>
      <c r="BY32" s="1479"/>
      <c r="BZ32" s="1479"/>
      <c r="CA32" s="1479"/>
      <c r="CB32" s="1479"/>
      <c r="CC32" s="1479"/>
      <c r="CD32" s="1479"/>
      <c r="CE32" s="1479"/>
      <c r="CF32" s="1479"/>
      <c r="CG32" s="1479"/>
      <c r="CH32" s="1479"/>
      <c r="CI32" s="1479"/>
      <c r="CJ32" s="1479"/>
      <c r="CK32" s="1479"/>
      <c r="CL32" s="1479"/>
      <c r="CM32" s="1479"/>
      <c r="CN32" s="1480" t="s">
        <v>978</v>
      </c>
      <c r="CO32" s="1281"/>
      <c r="CP32" s="1281"/>
      <c r="CQ32" s="1281"/>
      <c r="CR32" s="1281"/>
      <c r="CS32" s="1281"/>
      <c r="CT32" s="1281"/>
      <c r="CU32" s="1282"/>
      <c r="CV32" s="1280" t="s">
        <v>43</v>
      </c>
      <c r="CW32" s="1281"/>
      <c r="CX32" s="1281"/>
      <c r="CY32" s="1281"/>
      <c r="CZ32" s="1281"/>
      <c r="DA32" s="1281"/>
      <c r="DB32" s="1281"/>
      <c r="DC32" s="1281"/>
      <c r="DD32" s="1281"/>
      <c r="DE32" s="1282"/>
      <c r="DF32" s="819" t="s">
        <v>43</v>
      </c>
      <c r="DG32" s="1481">
        <f>ЗАКУПКИ!E6+ЗАКУПКИ!E7+ЗАКУПКИ!E8+ЗАКУПКИ!E9</f>
        <v>0</v>
      </c>
      <c r="DH32" s="1482"/>
      <c r="DI32" s="1482"/>
      <c r="DJ32" s="1482"/>
      <c r="DK32" s="1482"/>
      <c r="DL32" s="1482"/>
      <c r="DM32" s="1482"/>
      <c r="DN32" s="1482"/>
      <c r="DO32" s="1482"/>
      <c r="DP32" s="1482"/>
      <c r="DQ32" s="1482"/>
      <c r="DR32" s="1482"/>
      <c r="DS32" s="1483"/>
      <c r="DT32" s="1481">
        <f>ЗАКУПКИ!H6+ЗАКУПКИ!H7+ЗАКУПКИ!H8+ЗАКУПКИ!H9</f>
        <v>0</v>
      </c>
      <c r="DU32" s="1482"/>
      <c r="DV32" s="1482"/>
      <c r="DW32" s="1482"/>
      <c r="DX32" s="1482"/>
      <c r="DY32" s="1482"/>
      <c r="DZ32" s="1482"/>
      <c r="EA32" s="1482"/>
      <c r="EB32" s="1482"/>
      <c r="EC32" s="1482"/>
      <c r="ED32" s="1482"/>
      <c r="EE32" s="1482"/>
      <c r="EF32" s="1483"/>
      <c r="EG32" s="1481">
        <f>ЗАКУПКИ!K6+ЗАКУПКИ!K7+ЗАКУПКИ!K8+ЗАКУПКИ!K9</f>
        <v>0</v>
      </c>
      <c r="EH32" s="1482"/>
      <c r="EI32" s="1482"/>
      <c r="EJ32" s="1482"/>
      <c r="EK32" s="1482"/>
      <c r="EL32" s="1482"/>
      <c r="EM32" s="1482"/>
      <c r="EN32" s="1482"/>
      <c r="EO32" s="1482"/>
      <c r="EP32" s="1482"/>
      <c r="EQ32" s="1482"/>
      <c r="ER32" s="1482"/>
      <c r="ES32" s="1483"/>
      <c r="ET32" s="1484"/>
      <c r="EU32" s="1485"/>
      <c r="EV32" s="1485"/>
      <c r="EW32" s="1485"/>
      <c r="EX32" s="1485"/>
      <c r="EY32" s="1485"/>
      <c r="EZ32" s="1485"/>
      <c r="FA32" s="1485"/>
      <c r="FB32" s="1485"/>
      <c r="FC32" s="1485"/>
      <c r="FD32" s="1485"/>
      <c r="FE32" s="1485"/>
      <c r="FF32" s="1486"/>
      <c r="FG32" s="891"/>
    </row>
    <row r="33" spans="1:163" ht="27" customHeight="1">
      <c r="A33" s="1281" t="s">
        <v>402</v>
      </c>
      <c r="B33" s="1281"/>
      <c r="C33" s="1281"/>
      <c r="D33" s="1281"/>
      <c r="E33" s="1281"/>
      <c r="F33" s="1281"/>
      <c r="G33" s="1281"/>
      <c r="H33" s="1282"/>
      <c r="I33" s="1537" t="s">
        <v>378</v>
      </c>
      <c r="J33" s="1538"/>
      <c r="K33" s="1538"/>
      <c r="L33" s="1538"/>
      <c r="M33" s="1538"/>
      <c r="N33" s="1538"/>
      <c r="O33" s="1538"/>
      <c r="P33" s="1538"/>
      <c r="Q33" s="1538"/>
      <c r="R33" s="1538"/>
      <c r="S33" s="1538"/>
      <c r="T33" s="1538"/>
      <c r="U33" s="1538"/>
      <c r="V33" s="1538"/>
      <c r="W33" s="1538"/>
      <c r="X33" s="1538"/>
      <c r="Y33" s="1538"/>
      <c r="Z33" s="1538"/>
      <c r="AA33" s="1538"/>
      <c r="AB33" s="1538"/>
      <c r="AC33" s="1538"/>
      <c r="AD33" s="1538"/>
      <c r="AE33" s="1538"/>
      <c r="AF33" s="1538"/>
      <c r="AG33" s="1538"/>
      <c r="AH33" s="1538"/>
      <c r="AI33" s="1538"/>
      <c r="AJ33" s="1538"/>
      <c r="AK33" s="1538"/>
      <c r="AL33" s="1538"/>
      <c r="AM33" s="1538"/>
      <c r="AN33" s="1538"/>
      <c r="AO33" s="1538"/>
      <c r="AP33" s="1538"/>
      <c r="AQ33" s="1538"/>
      <c r="AR33" s="1538"/>
      <c r="AS33" s="1538"/>
      <c r="AT33" s="1538"/>
      <c r="AU33" s="1538"/>
      <c r="AV33" s="1538"/>
      <c r="AW33" s="1538"/>
      <c r="AX33" s="1538"/>
      <c r="AY33" s="1538"/>
      <c r="AZ33" s="1538"/>
      <c r="BA33" s="1538"/>
      <c r="BB33" s="1538"/>
      <c r="BC33" s="1538"/>
      <c r="BD33" s="1538"/>
      <c r="BE33" s="1538"/>
      <c r="BF33" s="1538"/>
      <c r="BG33" s="1538"/>
      <c r="BH33" s="1538"/>
      <c r="BI33" s="1538"/>
      <c r="BJ33" s="1538"/>
      <c r="BK33" s="1538"/>
      <c r="BL33" s="1538"/>
      <c r="BM33" s="1538"/>
      <c r="BN33" s="1538"/>
      <c r="BO33" s="1538"/>
      <c r="BP33" s="1538"/>
      <c r="BQ33" s="1538"/>
      <c r="BR33" s="1538"/>
      <c r="BS33" s="1538"/>
      <c r="BT33" s="1538"/>
      <c r="BU33" s="1538"/>
      <c r="BV33" s="1538"/>
      <c r="BW33" s="1538"/>
      <c r="BX33" s="1538"/>
      <c r="BY33" s="1538"/>
      <c r="BZ33" s="1538"/>
      <c r="CA33" s="1538"/>
      <c r="CB33" s="1538"/>
      <c r="CC33" s="1538"/>
      <c r="CD33" s="1538"/>
      <c r="CE33" s="1538"/>
      <c r="CF33" s="1538"/>
      <c r="CG33" s="1538"/>
      <c r="CH33" s="1538"/>
      <c r="CI33" s="1538"/>
      <c r="CJ33" s="1538"/>
      <c r="CK33" s="1538"/>
      <c r="CL33" s="1538"/>
      <c r="CM33" s="1538"/>
      <c r="CN33" s="1480" t="s">
        <v>403</v>
      </c>
      <c r="CO33" s="1281"/>
      <c r="CP33" s="1281"/>
      <c r="CQ33" s="1281"/>
      <c r="CR33" s="1281"/>
      <c r="CS33" s="1281"/>
      <c r="CT33" s="1281"/>
      <c r="CU33" s="1282"/>
      <c r="CV33" s="1280" t="s">
        <v>43</v>
      </c>
      <c r="CW33" s="1281"/>
      <c r="CX33" s="1281"/>
      <c r="CY33" s="1281"/>
      <c r="CZ33" s="1281"/>
      <c r="DA33" s="1281"/>
      <c r="DB33" s="1281"/>
      <c r="DC33" s="1281"/>
      <c r="DD33" s="1281"/>
      <c r="DE33" s="1282"/>
      <c r="DF33" s="819" t="s">
        <v>43</v>
      </c>
      <c r="DG33" s="1484"/>
      <c r="DH33" s="1485"/>
      <c r="DI33" s="1485"/>
      <c r="DJ33" s="1485"/>
      <c r="DK33" s="1485"/>
      <c r="DL33" s="1485"/>
      <c r="DM33" s="1485"/>
      <c r="DN33" s="1485"/>
      <c r="DO33" s="1485"/>
      <c r="DP33" s="1485"/>
      <c r="DQ33" s="1485"/>
      <c r="DR33" s="1485"/>
      <c r="DS33" s="1502"/>
      <c r="DT33" s="1484"/>
      <c r="DU33" s="1485"/>
      <c r="DV33" s="1485"/>
      <c r="DW33" s="1485"/>
      <c r="DX33" s="1485"/>
      <c r="DY33" s="1485"/>
      <c r="DZ33" s="1485"/>
      <c r="EA33" s="1485"/>
      <c r="EB33" s="1485"/>
      <c r="EC33" s="1485"/>
      <c r="ED33" s="1485"/>
      <c r="EE33" s="1485"/>
      <c r="EF33" s="1502"/>
      <c r="EG33" s="1484"/>
      <c r="EH33" s="1485"/>
      <c r="EI33" s="1485"/>
      <c r="EJ33" s="1485"/>
      <c r="EK33" s="1485"/>
      <c r="EL33" s="1485"/>
      <c r="EM33" s="1485"/>
      <c r="EN33" s="1485"/>
      <c r="EO33" s="1485"/>
      <c r="EP33" s="1485"/>
      <c r="EQ33" s="1485"/>
      <c r="ER33" s="1485"/>
      <c r="ES33" s="1502"/>
      <c r="ET33" s="1484"/>
      <c r="EU33" s="1485"/>
      <c r="EV33" s="1485"/>
      <c r="EW33" s="1485"/>
      <c r="EX33" s="1485"/>
      <c r="EY33" s="1485"/>
      <c r="EZ33" s="1485"/>
      <c r="FA33" s="1485"/>
      <c r="FB33" s="1485"/>
      <c r="FC33" s="1485"/>
      <c r="FD33" s="1485"/>
      <c r="FE33" s="1485"/>
      <c r="FF33" s="1486"/>
    </row>
    <row r="34" spans="1:163" ht="54" customHeight="1">
      <c r="A34" s="1281" t="s">
        <v>3</v>
      </c>
      <c r="B34" s="1281"/>
      <c r="C34" s="1281"/>
      <c r="D34" s="1281"/>
      <c r="E34" s="1281"/>
      <c r="F34" s="1281"/>
      <c r="G34" s="1281"/>
      <c r="H34" s="1282"/>
      <c r="I34" s="1520" t="s">
        <v>404</v>
      </c>
      <c r="J34" s="1276"/>
      <c r="K34" s="1276"/>
      <c r="L34" s="1276"/>
      <c r="M34" s="1276"/>
      <c r="N34" s="1276"/>
      <c r="O34" s="1276"/>
      <c r="P34" s="1276"/>
      <c r="Q34" s="1276"/>
      <c r="R34" s="1276"/>
      <c r="S34" s="1276"/>
      <c r="T34" s="1276"/>
      <c r="U34" s="1276"/>
      <c r="V34" s="1276"/>
      <c r="W34" s="1276"/>
      <c r="X34" s="1276"/>
      <c r="Y34" s="1276"/>
      <c r="Z34" s="1276"/>
      <c r="AA34" s="1276"/>
      <c r="AB34" s="1276"/>
      <c r="AC34" s="1276"/>
      <c r="AD34" s="1276"/>
      <c r="AE34" s="1276"/>
      <c r="AF34" s="1276"/>
      <c r="AG34" s="1276"/>
      <c r="AH34" s="1276"/>
      <c r="AI34" s="1276"/>
      <c r="AJ34" s="1276"/>
      <c r="AK34" s="1276"/>
      <c r="AL34" s="1276"/>
      <c r="AM34" s="1276"/>
      <c r="AN34" s="1276"/>
      <c r="AO34" s="1276"/>
      <c r="AP34" s="1276"/>
      <c r="AQ34" s="1276"/>
      <c r="AR34" s="1276"/>
      <c r="AS34" s="1276"/>
      <c r="AT34" s="1276"/>
      <c r="AU34" s="1276"/>
      <c r="AV34" s="1276"/>
      <c r="AW34" s="1276"/>
      <c r="AX34" s="1276"/>
      <c r="AY34" s="1276"/>
      <c r="AZ34" s="1276"/>
      <c r="BA34" s="1276"/>
      <c r="BB34" s="1276"/>
      <c r="BC34" s="1276"/>
      <c r="BD34" s="1276"/>
      <c r="BE34" s="1276"/>
      <c r="BF34" s="1276"/>
      <c r="BG34" s="1276"/>
      <c r="BH34" s="1276"/>
      <c r="BI34" s="1276"/>
      <c r="BJ34" s="1276"/>
      <c r="BK34" s="1276"/>
      <c r="BL34" s="1276"/>
      <c r="BM34" s="1276"/>
      <c r="BN34" s="1276"/>
      <c r="BO34" s="1276"/>
      <c r="BP34" s="1276"/>
      <c r="BQ34" s="1276"/>
      <c r="BR34" s="1276"/>
      <c r="BS34" s="1276"/>
      <c r="BT34" s="1276"/>
      <c r="BU34" s="1276"/>
      <c r="BV34" s="1276"/>
      <c r="BW34" s="1276"/>
      <c r="BX34" s="1276"/>
      <c r="BY34" s="1276"/>
      <c r="BZ34" s="1276"/>
      <c r="CA34" s="1276"/>
      <c r="CB34" s="1276"/>
      <c r="CC34" s="1276"/>
      <c r="CD34" s="1276"/>
      <c r="CE34" s="1276"/>
      <c r="CF34" s="1276"/>
      <c r="CG34" s="1276"/>
      <c r="CH34" s="1276"/>
      <c r="CI34" s="1276"/>
      <c r="CJ34" s="1276"/>
      <c r="CK34" s="1276"/>
      <c r="CL34" s="1276"/>
      <c r="CM34" s="1276"/>
      <c r="CN34" s="1480" t="s">
        <v>405</v>
      </c>
      <c r="CO34" s="1281"/>
      <c r="CP34" s="1281"/>
      <c r="CQ34" s="1281"/>
      <c r="CR34" s="1281"/>
      <c r="CS34" s="1281"/>
      <c r="CT34" s="1281"/>
      <c r="CU34" s="1282"/>
      <c r="CV34" s="1280" t="s">
        <v>43</v>
      </c>
      <c r="CW34" s="1281"/>
      <c r="CX34" s="1281"/>
      <c r="CY34" s="1281"/>
      <c r="CZ34" s="1281"/>
      <c r="DA34" s="1281"/>
      <c r="DB34" s="1281"/>
      <c r="DC34" s="1281"/>
      <c r="DD34" s="1281"/>
      <c r="DE34" s="1282"/>
      <c r="DF34" s="819" t="s">
        <v>43</v>
      </c>
      <c r="DG34" s="1533">
        <f>DG35</f>
        <v>23899049.419999998</v>
      </c>
      <c r="DH34" s="1534"/>
      <c r="DI34" s="1534"/>
      <c r="DJ34" s="1534"/>
      <c r="DK34" s="1534"/>
      <c r="DL34" s="1534"/>
      <c r="DM34" s="1534"/>
      <c r="DN34" s="1534"/>
      <c r="DO34" s="1534"/>
      <c r="DP34" s="1534"/>
      <c r="DQ34" s="1534"/>
      <c r="DR34" s="1534"/>
      <c r="DS34" s="1535"/>
      <c r="DT34" s="1533">
        <f>DT37</f>
        <v>8189972.4800000004</v>
      </c>
      <c r="DU34" s="1534"/>
      <c r="DV34" s="1534"/>
      <c r="DW34" s="1534"/>
      <c r="DX34" s="1534"/>
      <c r="DY34" s="1534"/>
      <c r="DZ34" s="1534"/>
      <c r="EA34" s="1534"/>
      <c r="EB34" s="1534"/>
      <c r="EC34" s="1534"/>
      <c r="ED34" s="1534"/>
      <c r="EE34" s="1534"/>
      <c r="EF34" s="1535"/>
      <c r="EG34" s="1533">
        <f>EG38</f>
        <v>10421076.050000001</v>
      </c>
      <c r="EH34" s="1534"/>
      <c r="EI34" s="1534"/>
      <c r="EJ34" s="1534"/>
      <c r="EK34" s="1534"/>
      <c r="EL34" s="1534"/>
      <c r="EM34" s="1534"/>
      <c r="EN34" s="1534"/>
      <c r="EO34" s="1534"/>
      <c r="EP34" s="1534"/>
      <c r="EQ34" s="1534"/>
      <c r="ER34" s="1534"/>
      <c r="ES34" s="1535"/>
      <c r="ET34" s="1533"/>
      <c r="EU34" s="1534"/>
      <c r="EV34" s="1534"/>
      <c r="EW34" s="1534"/>
      <c r="EX34" s="1534"/>
      <c r="EY34" s="1534"/>
      <c r="EZ34" s="1534"/>
      <c r="FA34" s="1534"/>
      <c r="FB34" s="1534"/>
      <c r="FC34" s="1534"/>
      <c r="FD34" s="1534"/>
      <c r="FE34" s="1534"/>
      <c r="FF34" s="1536"/>
    </row>
    <row r="35" spans="1:163" ht="15.6">
      <c r="A35" s="1362"/>
      <c r="B35" s="1362"/>
      <c r="C35" s="1362"/>
      <c r="D35" s="1362"/>
      <c r="E35" s="1362"/>
      <c r="F35" s="1362"/>
      <c r="G35" s="1362"/>
      <c r="H35" s="1363"/>
      <c r="I35" s="1512" t="s">
        <v>406</v>
      </c>
      <c r="J35" s="1513"/>
      <c r="K35" s="1513"/>
      <c r="L35" s="1513"/>
      <c r="M35" s="1513"/>
      <c r="N35" s="1513"/>
      <c r="O35" s="1513"/>
      <c r="P35" s="1513"/>
      <c r="Q35" s="1513"/>
      <c r="R35" s="1513"/>
      <c r="S35" s="1513"/>
      <c r="T35" s="1513"/>
      <c r="U35" s="1513"/>
      <c r="V35" s="1513"/>
      <c r="W35" s="1513"/>
      <c r="X35" s="1513"/>
      <c r="Y35" s="1513"/>
      <c r="Z35" s="1513"/>
      <c r="AA35" s="1513"/>
      <c r="AB35" s="1513"/>
      <c r="AC35" s="1513"/>
      <c r="AD35" s="1513"/>
      <c r="AE35" s="1513"/>
      <c r="AF35" s="1513"/>
      <c r="AG35" s="1513"/>
      <c r="AH35" s="1513"/>
      <c r="AI35" s="1513"/>
      <c r="AJ35" s="1513"/>
      <c r="AK35" s="1513"/>
      <c r="AL35" s="1513"/>
      <c r="AM35" s="1513"/>
      <c r="AN35" s="1513"/>
      <c r="AO35" s="1513"/>
      <c r="AP35" s="1513"/>
      <c r="AQ35" s="1513"/>
      <c r="AR35" s="1513"/>
      <c r="AS35" s="1513"/>
      <c r="AT35" s="1513"/>
      <c r="AU35" s="1513"/>
      <c r="AV35" s="1513"/>
      <c r="AW35" s="1513"/>
      <c r="AX35" s="1513"/>
      <c r="AY35" s="1513"/>
      <c r="AZ35" s="1513"/>
      <c r="BA35" s="1513"/>
      <c r="BB35" s="1513"/>
      <c r="BC35" s="1513"/>
      <c r="BD35" s="1513"/>
      <c r="BE35" s="1513"/>
      <c r="BF35" s="1513"/>
      <c r="BG35" s="1513"/>
      <c r="BH35" s="1513"/>
      <c r="BI35" s="1513"/>
      <c r="BJ35" s="1513"/>
      <c r="BK35" s="1513"/>
      <c r="BL35" s="1513"/>
      <c r="BM35" s="1513"/>
      <c r="BN35" s="1513"/>
      <c r="BO35" s="1513"/>
      <c r="BP35" s="1513"/>
      <c r="BQ35" s="1513"/>
      <c r="BR35" s="1513"/>
      <c r="BS35" s="1513"/>
      <c r="BT35" s="1513"/>
      <c r="BU35" s="1513"/>
      <c r="BV35" s="1513"/>
      <c r="BW35" s="1513"/>
      <c r="BX35" s="1513"/>
      <c r="BY35" s="1513"/>
      <c r="BZ35" s="1513"/>
      <c r="CA35" s="1513"/>
      <c r="CB35" s="1513"/>
      <c r="CC35" s="1513"/>
      <c r="CD35" s="1513"/>
      <c r="CE35" s="1513"/>
      <c r="CF35" s="1513"/>
      <c r="CG35" s="1513"/>
      <c r="CH35" s="1513"/>
      <c r="CI35" s="1513"/>
      <c r="CJ35" s="1513"/>
      <c r="CK35" s="1513"/>
      <c r="CL35" s="1513"/>
      <c r="CM35" s="1514"/>
      <c r="CN35" s="1515" t="s">
        <v>407</v>
      </c>
      <c r="CO35" s="1362"/>
      <c r="CP35" s="1362"/>
      <c r="CQ35" s="1362"/>
      <c r="CR35" s="1362"/>
      <c r="CS35" s="1362"/>
      <c r="CT35" s="1362"/>
      <c r="CU35" s="1363"/>
      <c r="CV35" s="1361"/>
      <c r="CW35" s="1362"/>
      <c r="CX35" s="1362"/>
      <c r="CY35" s="1362"/>
      <c r="CZ35" s="1362"/>
      <c r="DA35" s="1362"/>
      <c r="DB35" s="1362"/>
      <c r="DC35" s="1362"/>
      <c r="DD35" s="1362"/>
      <c r="DE35" s="1363"/>
      <c r="DF35" s="1487"/>
      <c r="DG35" s="1524">
        <f>ЗАКУПКИ!C10+ЗАКУПКИ!D10+ЗАКУПКИ!E10</f>
        <v>23899049.419999998</v>
      </c>
      <c r="DH35" s="1525"/>
      <c r="DI35" s="1525"/>
      <c r="DJ35" s="1525"/>
      <c r="DK35" s="1525"/>
      <c r="DL35" s="1525"/>
      <c r="DM35" s="1525"/>
      <c r="DN35" s="1525"/>
      <c r="DO35" s="1525"/>
      <c r="DP35" s="1525"/>
      <c r="DQ35" s="1525"/>
      <c r="DR35" s="1525"/>
      <c r="DS35" s="1526"/>
      <c r="DT35" s="1506"/>
      <c r="DU35" s="1507"/>
      <c r="DV35" s="1507"/>
      <c r="DW35" s="1507"/>
      <c r="DX35" s="1507"/>
      <c r="DY35" s="1507"/>
      <c r="DZ35" s="1507"/>
      <c r="EA35" s="1507"/>
      <c r="EB35" s="1507"/>
      <c r="EC35" s="1507"/>
      <c r="ED35" s="1507"/>
      <c r="EE35" s="1507"/>
      <c r="EF35" s="1508"/>
      <c r="EG35" s="1506"/>
      <c r="EH35" s="1507"/>
      <c r="EI35" s="1507"/>
      <c r="EJ35" s="1507"/>
      <c r="EK35" s="1507"/>
      <c r="EL35" s="1507"/>
      <c r="EM35" s="1507"/>
      <c r="EN35" s="1507"/>
      <c r="EO35" s="1507"/>
      <c r="EP35" s="1507"/>
      <c r="EQ35" s="1507"/>
      <c r="ER35" s="1507"/>
      <c r="ES35" s="1508"/>
      <c r="ET35" s="1506"/>
      <c r="EU35" s="1507"/>
      <c r="EV35" s="1507"/>
      <c r="EW35" s="1507"/>
      <c r="EX35" s="1507"/>
      <c r="EY35" s="1507"/>
      <c r="EZ35" s="1507"/>
      <c r="FA35" s="1507"/>
      <c r="FB35" s="1507"/>
      <c r="FC35" s="1507"/>
      <c r="FD35" s="1507"/>
      <c r="FE35" s="1507"/>
      <c r="FF35" s="1521"/>
    </row>
    <row r="36" spans="1:163" ht="17.25" customHeight="1">
      <c r="A36" s="1365"/>
      <c r="B36" s="1365"/>
      <c r="C36" s="1365"/>
      <c r="D36" s="1365"/>
      <c r="E36" s="1365"/>
      <c r="F36" s="1365"/>
      <c r="G36" s="1365"/>
      <c r="H36" s="1366"/>
      <c r="I36" s="1504" t="s">
        <v>409</v>
      </c>
      <c r="J36" s="1505"/>
      <c r="K36" s="1505"/>
      <c r="L36" s="1505"/>
      <c r="M36" s="1505"/>
      <c r="N36" s="1505"/>
      <c r="O36" s="1505"/>
      <c r="P36" s="1505"/>
      <c r="Q36" s="1505"/>
      <c r="R36" s="1505"/>
      <c r="S36" s="1505"/>
      <c r="T36" s="1505"/>
      <c r="U36" s="1505"/>
      <c r="V36" s="1505"/>
      <c r="W36" s="1505"/>
      <c r="X36" s="1505"/>
      <c r="Y36" s="1505"/>
      <c r="Z36" s="1505"/>
      <c r="AA36" s="1505"/>
      <c r="AB36" s="1505"/>
      <c r="AC36" s="1505"/>
      <c r="AD36" s="1505"/>
      <c r="AE36" s="1505"/>
      <c r="AF36" s="1505"/>
      <c r="AG36" s="1505"/>
      <c r="AH36" s="1505"/>
      <c r="AI36" s="1505"/>
      <c r="AJ36" s="1505"/>
      <c r="AK36" s="1505"/>
      <c r="AL36" s="1505"/>
      <c r="AM36" s="1505"/>
      <c r="AN36" s="1505"/>
      <c r="AO36" s="1505"/>
      <c r="AP36" s="1505"/>
      <c r="AQ36" s="1505"/>
      <c r="AR36" s="1505"/>
      <c r="AS36" s="1505"/>
      <c r="AT36" s="1505"/>
      <c r="AU36" s="1505"/>
      <c r="AV36" s="1505"/>
      <c r="AW36" s="1505"/>
      <c r="AX36" s="1505"/>
      <c r="AY36" s="1505"/>
      <c r="AZ36" s="1505"/>
      <c r="BA36" s="1505"/>
      <c r="BB36" s="1505"/>
      <c r="BC36" s="1505"/>
      <c r="BD36" s="1505"/>
      <c r="BE36" s="1505"/>
      <c r="BF36" s="1505"/>
      <c r="BG36" s="1505"/>
      <c r="BH36" s="1505"/>
      <c r="BI36" s="1505"/>
      <c r="BJ36" s="1505"/>
      <c r="BK36" s="1505"/>
      <c r="BL36" s="1505"/>
      <c r="BM36" s="1505"/>
      <c r="BN36" s="1505"/>
      <c r="BO36" s="1505"/>
      <c r="BP36" s="1505"/>
      <c r="BQ36" s="1505"/>
      <c r="BR36" s="1505"/>
      <c r="BS36" s="1505"/>
      <c r="BT36" s="1505"/>
      <c r="BU36" s="1505"/>
      <c r="BV36" s="1505"/>
      <c r="BW36" s="1505"/>
      <c r="BX36" s="1505"/>
      <c r="BY36" s="1505"/>
      <c r="BZ36" s="1505"/>
      <c r="CA36" s="1505"/>
      <c r="CB36" s="1505"/>
      <c r="CC36" s="1505"/>
      <c r="CD36" s="1505"/>
      <c r="CE36" s="1505"/>
      <c r="CF36" s="1505"/>
      <c r="CG36" s="1505"/>
      <c r="CH36" s="1505"/>
      <c r="CI36" s="1505"/>
      <c r="CJ36" s="1505"/>
      <c r="CK36" s="1505"/>
      <c r="CL36" s="1505"/>
      <c r="CM36" s="1505"/>
      <c r="CN36" s="1523"/>
      <c r="CO36" s="1365"/>
      <c r="CP36" s="1365"/>
      <c r="CQ36" s="1365"/>
      <c r="CR36" s="1365"/>
      <c r="CS36" s="1365"/>
      <c r="CT36" s="1365"/>
      <c r="CU36" s="1366"/>
      <c r="CV36" s="1364"/>
      <c r="CW36" s="1365"/>
      <c r="CX36" s="1365"/>
      <c r="CY36" s="1365"/>
      <c r="CZ36" s="1365"/>
      <c r="DA36" s="1365"/>
      <c r="DB36" s="1365"/>
      <c r="DC36" s="1365"/>
      <c r="DD36" s="1365"/>
      <c r="DE36" s="1366"/>
      <c r="DF36" s="1488"/>
      <c r="DG36" s="1527"/>
      <c r="DH36" s="1528"/>
      <c r="DI36" s="1528"/>
      <c r="DJ36" s="1528"/>
      <c r="DK36" s="1528"/>
      <c r="DL36" s="1528"/>
      <c r="DM36" s="1528"/>
      <c r="DN36" s="1528"/>
      <c r="DO36" s="1528"/>
      <c r="DP36" s="1528"/>
      <c r="DQ36" s="1528"/>
      <c r="DR36" s="1528"/>
      <c r="DS36" s="1529"/>
      <c r="DT36" s="1530"/>
      <c r="DU36" s="1531"/>
      <c r="DV36" s="1531"/>
      <c r="DW36" s="1531"/>
      <c r="DX36" s="1531"/>
      <c r="DY36" s="1531"/>
      <c r="DZ36" s="1531"/>
      <c r="EA36" s="1531"/>
      <c r="EB36" s="1531"/>
      <c r="EC36" s="1531"/>
      <c r="ED36" s="1531"/>
      <c r="EE36" s="1531"/>
      <c r="EF36" s="1532"/>
      <c r="EG36" s="1530"/>
      <c r="EH36" s="1531"/>
      <c r="EI36" s="1531"/>
      <c r="EJ36" s="1531"/>
      <c r="EK36" s="1531"/>
      <c r="EL36" s="1531"/>
      <c r="EM36" s="1531"/>
      <c r="EN36" s="1531"/>
      <c r="EO36" s="1531"/>
      <c r="EP36" s="1531"/>
      <c r="EQ36" s="1531"/>
      <c r="ER36" s="1531"/>
      <c r="ES36" s="1532"/>
      <c r="ET36" s="1530"/>
      <c r="EU36" s="1531"/>
      <c r="EV36" s="1531"/>
      <c r="EW36" s="1531"/>
      <c r="EX36" s="1531"/>
      <c r="EY36" s="1531"/>
      <c r="EZ36" s="1531"/>
      <c r="FA36" s="1531"/>
      <c r="FB36" s="1531"/>
      <c r="FC36" s="1531"/>
      <c r="FD36" s="1531"/>
      <c r="FE36" s="1531"/>
      <c r="FF36" s="1539"/>
      <c r="FG36" s="824">
        <v>22672421.280000001</v>
      </c>
    </row>
    <row r="37" spans="1:163" ht="20.25" customHeight="1">
      <c r="A37" s="821"/>
      <c r="B37" s="821"/>
      <c r="C37" s="821"/>
      <c r="D37" s="821"/>
      <c r="E37" s="821"/>
      <c r="F37" s="821"/>
      <c r="G37" s="821"/>
      <c r="H37" s="822"/>
      <c r="I37" s="1504" t="s">
        <v>1003</v>
      </c>
      <c r="J37" s="1505"/>
      <c r="K37" s="1505"/>
      <c r="L37" s="1505"/>
      <c r="M37" s="1505"/>
      <c r="N37" s="1505"/>
      <c r="O37" s="1505"/>
      <c r="P37" s="1505"/>
      <c r="Q37" s="1505"/>
      <c r="R37" s="1505"/>
      <c r="S37" s="1505"/>
      <c r="T37" s="1505"/>
      <c r="U37" s="1505"/>
      <c r="V37" s="1505"/>
      <c r="W37" s="1505"/>
      <c r="X37" s="1505"/>
      <c r="Y37" s="1505"/>
      <c r="Z37" s="1505"/>
      <c r="AA37" s="1505"/>
      <c r="AB37" s="1505"/>
      <c r="AC37" s="1505"/>
      <c r="AD37" s="1505"/>
      <c r="AE37" s="1505"/>
      <c r="AF37" s="1505"/>
      <c r="AG37" s="1505"/>
      <c r="AH37" s="1505"/>
      <c r="AI37" s="1505"/>
      <c r="AJ37" s="1505"/>
      <c r="AK37" s="1505"/>
      <c r="AL37" s="1505"/>
      <c r="AM37" s="1505"/>
      <c r="AN37" s="1505"/>
      <c r="AO37" s="1505"/>
      <c r="AP37" s="1505"/>
      <c r="AQ37" s="1505"/>
      <c r="AR37" s="1505"/>
      <c r="AS37" s="1505"/>
      <c r="AT37" s="1505"/>
      <c r="AU37" s="1505"/>
      <c r="AV37" s="1505"/>
      <c r="AW37" s="1505"/>
      <c r="AX37" s="1505"/>
      <c r="AY37" s="1505"/>
      <c r="AZ37" s="1505"/>
      <c r="BA37" s="1505"/>
      <c r="BB37" s="1505"/>
      <c r="BC37" s="1505"/>
      <c r="BD37" s="1505"/>
      <c r="BE37" s="1505"/>
      <c r="BF37" s="1505"/>
      <c r="BG37" s="1505"/>
      <c r="BH37" s="1505"/>
      <c r="BI37" s="1505"/>
      <c r="BJ37" s="1505"/>
      <c r="BK37" s="1505"/>
      <c r="BL37" s="1505"/>
      <c r="BM37" s="1505"/>
      <c r="BN37" s="1505"/>
      <c r="BO37" s="1505"/>
      <c r="BP37" s="1505"/>
      <c r="BQ37" s="1505"/>
      <c r="BR37" s="1505"/>
      <c r="BS37" s="1505"/>
      <c r="BT37" s="1505"/>
      <c r="BU37" s="1505"/>
      <c r="BV37" s="1505"/>
      <c r="BW37" s="1505"/>
      <c r="BX37" s="1505"/>
      <c r="BY37" s="1505"/>
      <c r="BZ37" s="1505"/>
      <c r="CA37" s="1505"/>
      <c r="CB37" s="1505"/>
      <c r="CC37" s="1505"/>
      <c r="CD37" s="1505"/>
      <c r="CE37" s="1505"/>
      <c r="CF37" s="1505"/>
      <c r="CG37" s="1505"/>
      <c r="CH37" s="1505"/>
      <c r="CI37" s="1505"/>
      <c r="CJ37" s="1505"/>
      <c r="CK37" s="1505"/>
      <c r="CL37" s="1505"/>
      <c r="CM37" s="1505"/>
      <c r="CN37" s="1480" t="s">
        <v>408</v>
      </c>
      <c r="CO37" s="1281"/>
      <c r="CP37" s="1281"/>
      <c r="CQ37" s="1281"/>
      <c r="CR37" s="1281"/>
      <c r="CS37" s="1281"/>
      <c r="CT37" s="1281"/>
      <c r="CU37" s="1282"/>
      <c r="CV37" s="1280"/>
      <c r="CW37" s="1281"/>
      <c r="CX37" s="1281"/>
      <c r="CY37" s="1281"/>
      <c r="CZ37" s="1281"/>
      <c r="DA37" s="1281"/>
      <c r="DB37" s="1281"/>
      <c r="DC37" s="1281"/>
      <c r="DD37" s="1281"/>
      <c r="DE37" s="1282"/>
      <c r="DF37" s="819"/>
      <c r="DG37" s="1484"/>
      <c r="DH37" s="1485"/>
      <c r="DI37" s="1485"/>
      <c r="DJ37" s="1485"/>
      <c r="DK37" s="1485"/>
      <c r="DL37" s="1485"/>
      <c r="DM37" s="1485"/>
      <c r="DN37" s="1485"/>
      <c r="DO37" s="1485"/>
      <c r="DP37" s="1485"/>
      <c r="DQ37" s="1485"/>
      <c r="DR37" s="1485"/>
      <c r="DS37" s="1502"/>
      <c r="DT37" s="1484">
        <f>ЗАКУПКИ!F10+ЗАКУПКИ!G10+ЗАКУПКИ!H10</f>
        <v>8189972.4800000004</v>
      </c>
      <c r="DU37" s="1485"/>
      <c r="DV37" s="1485"/>
      <c r="DW37" s="1485"/>
      <c r="DX37" s="1485"/>
      <c r="DY37" s="1485"/>
      <c r="DZ37" s="1485"/>
      <c r="EA37" s="1485"/>
      <c r="EB37" s="1485"/>
      <c r="EC37" s="1485"/>
      <c r="ED37" s="1485"/>
      <c r="EE37" s="1485"/>
      <c r="EF37" s="1502"/>
      <c r="EG37" s="1484"/>
      <c r="EH37" s="1485"/>
      <c r="EI37" s="1485"/>
      <c r="EJ37" s="1485"/>
      <c r="EK37" s="1485"/>
      <c r="EL37" s="1485"/>
      <c r="EM37" s="1485"/>
      <c r="EN37" s="1485"/>
      <c r="EO37" s="1485"/>
      <c r="EP37" s="1485"/>
      <c r="EQ37" s="1485"/>
      <c r="ER37" s="1485"/>
      <c r="ES37" s="1502"/>
      <c r="ET37" s="1484"/>
      <c r="EU37" s="1485"/>
      <c r="EV37" s="1485"/>
      <c r="EW37" s="1485"/>
      <c r="EX37" s="1485"/>
      <c r="EY37" s="1485"/>
      <c r="EZ37" s="1485"/>
      <c r="FA37" s="1485"/>
      <c r="FB37" s="1485"/>
      <c r="FC37" s="1485"/>
      <c r="FD37" s="1485"/>
      <c r="FE37" s="1485"/>
      <c r="FF37" s="1486"/>
    </row>
    <row r="38" spans="1:163" ht="21" customHeight="1">
      <c r="A38" s="821"/>
      <c r="B38" s="821"/>
      <c r="C38" s="821"/>
      <c r="D38" s="821"/>
      <c r="E38" s="821"/>
      <c r="F38" s="821"/>
      <c r="G38" s="821"/>
      <c r="H38" s="822"/>
      <c r="I38" s="1504" t="s">
        <v>1048</v>
      </c>
      <c r="J38" s="1505"/>
      <c r="K38" s="1505"/>
      <c r="L38" s="1505"/>
      <c r="M38" s="1505"/>
      <c r="N38" s="1505"/>
      <c r="O38" s="1505"/>
      <c r="P38" s="1505"/>
      <c r="Q38" s="1505"/>
      <c r="R38" s="1505"/>
      <c r="S38" s="1505"/>
      <c r="T38" s="1505"/>
      <c r="U38" s="1505"/>
      <c r="V38" s="1505"/>
      <c r="W38" s="1505"/>
      <c r="X38" s="1505"/>
      <c r="Y38" s="1505"/>
      <c r="Z38" s="1505"/>
      <c r="AA38" s="1505"/>
      <c r="AB38" s="1505"/>
      <c r="AC38" s="1505"/>
      <c r="AD38" s="1505"/>
      <c r="AE38" s="1505"/>
      <c r="AF38" s="1505"/>
      <c r="AG38" s="1505"/>
      <c r="AH38" s="1505"/>
      <c r="AI38" s="1505"/>
      <c r="AJ38" s="1505"/>
      <c r="AK38" s="1505"/>
      <c r="AL38" s="1505"/>
      <c r="AM38" s="1505"/>
      <c r="AN38" s="1505"/>
      <c r="AO38" s="1505"/>
      <c r="AP38" s="1505"/>
      <c r="AQ38" s="1505"/>
      <c r="AR38" s="1505"/>
      <c r="AS38" s="1505"/>
      <c r="AT38" s="1505"/>
      <c r="AU38" s="1505"/>
      <c r="AV38" s="1505"/>
      <c r="AW38" s="1505"/>
      <c r="AX38" s="1505"/>
      <c r="AY38" s="1505"/>
      <c r="AZ38" s="1505"/>
      <c r="BA38" s="1505"/>
      <c r="BB38" s="1505"/>
      <c r="BC38" s="1505"/>
      <c r="BD38" s="1505"/>
      <c r="BE38" s="1505"/>
      <c r="BF38" s="1505"/>
      <c r="BG38" s="1505"/>
      <c r="BH38" s="1505"/>
      <c r="BI38" s="1505"/>
      <c r="BJ38" s="1505"/>
      <c r="BK38" s="1505"/>
      <c r="BL38" s="1505"/>
      <c r="BM38" s="1505"/>
      <c r="BN38" s="1505"/>
      <c r="BO38" s="1505"/>
      <c r="BP38" s="1505"/>
      <c r="BQ38" s="1505"/>
      <c r="BR38" s="1505"/>
      <c r="BS38" s="1505"/>
      <c r="BT38" s="1505"/>
      <c r="BU38" s="1505"/>
      <c r="BV38" s="1505"/>
      <c r="BW38" s="1505"/>
      <c r="BX38" s="1505"/>
      <c r="BY38" s="1505"/>
      <c r="BZ38" s="1505"/>
      <c r="CA38" s="1505"/>
      <c r="CB38" s="1505"/>
      <c r="CC38" s="1505"/>
      <c r="CD38" s="1505"/>
      <c r="CE38" s="1505"/>
      <c r="CF38" s="1505"/>
      <c r="CG38" s="1505"/>
      <c r="CH38" s="1505"/>
      <c r="CI38" s="1505"/>
      <c r="CJ38" s="1505"/>
      <c r="CK38" s="1505"/>
      <c r="CL38" s="1505"/>
      <c r="CM38" s="1505"/>
      <c r="CN38" s="1480" t="s">
        <v>410</v>
      </c>
      <c r="CO38" s="1281"/>
      <c r="CP38" s="1281"/>
      <c r="CQ38" s="1281"/>
      <c r="CR38" s="1281"/>
      <c r="CS38" s="1281"/>
      <c r="CT38" s="1281"/>
      <c r="CU38" s="1282"/>
      <c r="CV38" s="1280"/>
      <c r="CW38" s="1281"/>
      <c r="CX38" s="1281"/>
      <c r="CY38" s="1281"/>
      <c r="CZ38" s="1281"/>
      <c r="DA38" s="1281"/>
      <c r="DB38" s="1281"/>
      <c r="DC38" s="1281"/>
      <c r="DD38" s="1281"/>
      <c r="DE38" s="1282"/>
      <c r="DF38" s="819"/>
      <c r="DG38" s="1484"/>
      <c r="DH38" s="1485"/>
      <c r="DI38" s="1485"/>
      <c r="DJ38" s="1485"/>
      <c r="DK38" s="1485"/>
      <c r="DL38" s="1485"/>
      <c r="DM38" s="1485"/>
      <c r="DN38" s="1485"/>
      <c r="DO38" s="1485"/>
      <c r="DP38" s="1485"/>
      <c r="DQ38" s="1485"/>
      <c r="DR38" s="1485"/>
      <c r="DS38" s="1502"/>
      <c r="DT38" s="1484"/>
      <c r="DU38" s="1485"/>
      <c r="DV38" s="1485"/>
      <c r="DW38" s="1485"/>
      <c r="DX38" s="1485"/>
      <c r="DY38" s="1485"/>
      <c r="DZ38" s="1485"/>
      <c r="EA38" s="1485"/>
      <c r="EB38" s="1485"/>
      <c r="EC38" s="1485"/>
      <c r="ED38" s="1485"/>
      <c r="EE38" s="1485"/>
      <c r="EF38" s="1502"/>
      <c r="EG38" s="1484">
        <f>ЗАКУПКИ!I10+ЗАКУПКИ!J10+ЗАКУПКИ!K10</f>
        <v>10421076.050000001</v>
      </c>
      <c r="EH38" s="1485"/>
      <c r="EI38" s="1485"/>
      <c r="EJ38" s="1485"/>
      <c r="EK38" s="1485"/>
      <c r="EL38" s="1485"/>
      <c r="EM38" s="1485"/>
      <c r="EN38" s="1485"/>
      <c r="EO38" s="1485"/>
      <c r="EP38" s="1485"/>
      <c r="EQ38" s="1485"/>
      <c r="ER38" s="1485"/>
      <c r="ES38" s="1502"/>
      <c r="ET38" s="1484"/>
      <c r="EU38" s="1485"/>
      <c r="EV38" s="1485"/>
      <c r="EW38" s="1485"/>
      <c r="EX38" s="1485"/>
      <c r="EY38" s="1485"/>
      <c r="EZ38" s="1485"/>
      <c r="FA38" s="1485"/>
      <c r="FB38" s="1485"/>
      <c r="FC38" s="1485"/>
      <c r="FD38" s="1485"/>
      <c r="FE38" s="1485"/>
      <c r="FF38" s="1486"/>
    </row>
    <row r="39" spans="1:163" ht="55.5" customHeight="1">
      <c r="A39" s="1281" t="s">
        <v>229</v>
      </c>
      <c r="B39" s="1281"/>
      <c r="C39" s="1281"/>
      <c r="D39" s="1281"/>
      <c r="E39" s="1281"/>
      <c r="F39" s="1281"/>
      <c r="G39" s="1281"/>
      <c r="H39" s="1282"/>
      <c r="I39" s="1520" t="s">
        <v>411</v>
      </c>
      <c r="J39" s="1276"/>
      <c r="K39" s="1276"/>
      <c r="L39" s="1276"/>
      <c r="M39" s="1276"/>
      <c r="N39" s="1276"/>
      <c r="O39" s="1276"/>
      <c r="P39" s="1276"/>
      <c r="Q39" s="1276"/>
      <c r="R39" s="1276"/>
      <c r="S39" s="1276"/>
      <c r="T39" s="1276"/>
      <c r="U39" s="1276"/>
      <c r="V39" s="1276"/>
      <c r="W39" s="1276"/>
      <c r="X39" s="1276"/>
      <c r="Y39" s="1276"/>
      <c r="Z39" s="1276"/>
      <c r="AA39" s="1276"/>
      <c r="AB39" s="1276"/>
      <c r="AC39" s="1276"/>
      <c r="AD39" s="1276"/>
      <c r="AE39" s="1276"/>
      <c r="AF39" s="1276"/>
      <c r="AG39" s="1276"/>
      <c r="AH39" s="1276"/>
      <c r="AI39" s="1276"/>
      <c r="AJ39" s="1276"/>
      <c r="AK39" s="1276"/>
      <c r="AL39" s="1276"/>
      <c r="AM39" s="1276"/>
      <c r="AN39" s="1276"/>
      <c r="AO39" s="1276"/>
      <c r="AP39" s="1276"/>
      <c r="AQ39" s="1276"/>
      <c r="AR39" s="1276"/>
      <c r="AS39" s="1276"/>
      <c r="AT39" s="1276"/>
      <c r="AU39" s="1276"/>
      <c r="AV39" s="1276"/>
      <c r="AW39" s="1276"/>
      <c r="AX39" s="1276"/>
      <c r="AY39" s="1276"/>
      <c r="AZ39" s="1276"/>
      <c r="BA39" s="1276"/>
      <c r="BB39" s="1276"/>
      <c r="BC39" s="1276"/>
      <c r="BD39" s="1276"/>
      <c r="BE39" s="1276"/>
      <c r="BF39" s="1276"/>
      <c r="BG39" s="1276"/>
      <c r="BH39" s="1276"/>
      <c r="BI39" s="1276"/>
      <c r="BJ39" s="1276"/>
      <c r="BK39" s="1276"/>
      <c r="BL39" s="1276"/>
      <c r="BM39" s="1276"/>
      <c r="BN39" s="1276"/>
      <c r="BO39" s="1276"/>
      <c r="BP39" s="1276"/>
      <c r="BQ39" s="1276"/>
      <c r="BR39" s="1276"/>
      <c r="BS39" s="1276"/>
      <c r="BT39" s="1276"/>
      <c r="BU39" s="1276"/>
      <c r="BV39" s="1276"/>
      <c r="BW39" s="1276"/>
      <c r="BX39" s="1276"/>
      <c r="BY39" s="1276"/>
      <c r="BZ39" s="1276"/>
      <c r="CA39" s="1276"/>
      <c r="CB39" s="1276"/>
      <c r="CC39" s="1276"/>
      <c r="CD39" s="1276"/>
      <c r="CE39" s="1276"/>
      <c r="CF39" s="1276"/>
      <c r="CG39" s="1276"/>
      <c r="CH39" s="1276"/>
      <c r="CI39" s="1276"/>
      <c r="CJ39" s="1276"/>
      <c r="CK39" s="1276"/>
      <c r="CL39" s="1276"/>
      <c r="CM39" s="1276"/>
      <c r="CN39" s="1480" t="s">
        <v>412</v>
      </c>
      <c r="CO39" s="1281"/>
      <c r="CP39" s="1281"/>
      <c r="CQ39" s="1281"/>
      <c r="CR39" s="1281"/>
      <c r="CS39" s="1281"/>
      <c r="CT39" s="1281"/>
      <c r="CU39" s="1282"/>
      <c r="CV39" s="1280" t="s">
        <v>43</v>
      </c>
      <c r="CW39" s="1281"/>
      <c r="CX39" s="1281"/>
      <c r="CY39" s="1281"/>
      <c r="CZ39" s="1281"/>
      <c r="DA39" s="1281"/>
      <c r="DB39" s="1281"/>
      <c r="DC39" s="1281"/>
      <c r="DD39" s="1281"/>
      <c r="DE39" s="1282"/>
      <c r="DF39" s="819"/>
      <c r="DG39" s="1484"/>
      <c r="DH39" s="1485"/>
      <c r="DI39" s="1485"/>
      <c r="DJ39" s="1485"/>
      <c r="DK39" s="1485"/>
      <c r="DL39" s="1485"/>
      <c r="DM39" s="1485"/>
      <c r="DN39" s="1485"/>
      <c r="DO39" s="1485"/>
      <c r="DP39" s="1485"/>
      <c r="DQ39" s="1485"/>
      <c r="DR39" s="1485"/>
      <c r="DS39" s="1502"/>
      <c r="DT39" s="1484"/>
      <c r="DU39" s="1485"/>
      <c r="DV39" s="1485"/>
      <c r="DW39" s="1485"/>
      <c r="DX39" s="1485"/>
      <c r="DY39" s="1485"/>
      <c r="DZ39" s="1485"/>
      <c r="EA39" s="1485"/>
      <c r="EB39" s="1485"/>
      <c r="EC39" s="1485"/>
      <c r="ED39" s="1485"/>
      <c r="EE39" s="1485"/>
      <c r="EF39" s="1502"/>
      <c r="EG39" s="1484"/>
      <c r="EH39" s="1485"/>
      <c r="EI39" s="1485"/>
      <c r="EJ39" s="1485"/>
      <c r="EK39" s="1485"/>
      <c r="EL39" s="1485"/>
      <c r="EM39" s="1485"/>
      <c r="EN39" s="1485"/>
      <c r="EO39" s="1485"/>
      <c r="EP39" s="1485"/>
      <c r="EQ39" s="1485"/>
      <c r="ER39" s="1485"/>
      <c r="ES39" s="1502"/>
      <c r="ET39" s="1484"/>
      <c r="EU39" s="1485"/>
      <c r="EV39" s="1485"/>
      <c r="EW39" s="1485"/>
      <c r="EX39" s="1485"/>
      <c r="EY39" s="1485"/>
      <c r="EZ39" s="1485"/>
      <c r="FA39" s="1485"/>
      <c r="FB39" s="1485"/>
      <c r="FC39" s="1485"/>
      <c r="FD39" s="1485"/>
      <c r="FE39" s="1485"/>
      <c r="FF39" s="1486"/>
    </row>
    <row r="40" spans="1:163" ht="23.25" customHeight="1">
      <c r="A40" s="1362"/>
      <c r="B40" s="1362"/>
      <c r="C40" s="1362"/>
      <c r="D40" s="1362"/>
      <c r="E40" s="1362"/>
      <c r="F40" s="1362"/>
      <c r="G40" s="1362"/>
      <c r="H40" s="1363"/>
      <c r="I40" s="1512" t="s">
        <v>406</v>
      </c>
      <c r="J40" s="1513"/>
      <c r="K40" s="1513"/>
      <c r="L40" s="1513"/>
      <c r="M40" s="1513"/>
      <c r="N40" s="1513"/>
      <c r="O40" s="1513"/>
      <c r="P40" s="1513"/>
      <c r="Q40" s="1513"/>
      <c r="R40" s="1513"/>
      <c r="S40" s="1513"/>
      <c r="T40" s="1513"/>
      <c r="U40" s="1513"/>
      <c r="V40" s="1513"/>
      <c r="W40" s="1513"/>
      <c r="X40" s="1513"/>
      <c r="Y40" s="1513"/>
      <c r="Z40" s="1513"/>
      <c r="AA40" s="1513"/>
      <c r="AB40" s="1513"/>
      <c r="AC40" s="1513"/>
      <c r="AD40" s="1513"/>
      <c r="AE40" s="1513"/>
      <c r="AF40" s="1513"/>
      <c r="AG40" s="1513"/>
      <c r="AH40" s="1513"/>
      <c r="AI40" s="1513"/>
      <c r="AJ40" s="1513"/>
      <c r="AK40" s="1513"/>
      <c r="AL40" s="1513"/>
      <c r="AM40" s="1513"/>
      <c r="AN40" s="1513"/>
      <c r="AO40" s="1513"/>
      <c r="AP40" s="1513"/>
      <c r="AQ40" s="1513"/>
      <c r="AR40" s="1513"/>
      <c r="AS40" s="1513"/>
      <c r="AT40" s="1513"/>
      <c r="AU40" s="1513"/>
      <c r="AV40" s="1513"/>
      <c r="AW40" s="1513"/>
      <c r="AX40" s="1513"/>
      <c r="AY40" s="1513"/>
      <c r="AZ40" s="1513"/>
      <c r="BA40" s="1513"/>
      <c r="BB40" s="1513"/>
      <c r="BC40" s="1513"/>
      <c r="BD40" s="1513"/>
      <c r="BE40" s="1513"/>
      <c r="BF40" s="1513"/>
      <c r="BG40" s="1513"/>
      <c r="BH40" s="1513"/>
      <c r="BI40" s="1513"/>
      <c r="BJ40" s="1513"/>
      <c r="BK40" s="1513"/>
      <c r="BL40" s="1513"/>
      <c r="BM40" s="1513"/>
      <c r="BN40" s="1513"/>
      <c r="BO40" s="1513"/>
      <c r="BP40" s="1513"/>
      <c r="BQ40" s="1513"/>
      <c r="BR40" s="1513"/>
      <c r="BS40" s="1513"/>
      <c r="BT40" s="1513"/>
      <c r="BU40" s="1513"/>
      <c r="BV40" s="1513"/>
      <c r="BW40" s="1513"/>
      <c r="BX40" s="1513"/>
      <c r="BY40" s="1513"/>
      <c r="BZ40" s="1513"/>
      <c r="CA40" s="1513"/>
      <c r="CB40" s="1513"/>
      <c r="CC40" s="1513"/>
      <c r="CD40" s="1513"/>
      <c r="CE40" s="1513"/>
      <c r="CF40" s="1513"/>
      <c r="CG40" s="1513"/>
      <c r="CH40" s="1513"/>
      <c r="CI40" s="1513"/>
      <c r="CJ40" s="1513"/>
      <c r="CK40" s="1513"/>
      <c r="CL40" s="1513"/>
      <c r="CM40" s="1514"/>
      <c r="CN40" s="1515" t="s">
        <v>413</v>
      </c>
      <c r="CO40" s="1362"/>
      <c r="CP40" s="1362"/>
      <c r="CQ40" s="1362"/>
      <c r="CR40" s="1362"/>
      <c r="CS40" s="1362"/>
      <c r="CT40" s="1362"/>
      <c r="CU40" s="1363"/>
      <c r="CV40" s="1361"/>
      <c r="CW40" s="1362"/>
      <c r="CX40" s="1362"/>
      <c r="CY40" s="1362"/>
      <c r="CZ40" s="1362"/>
      <c r="DA40" s="1362"/>
      <c r="DB40" s="1362"/>
      <c r="DC40" s="1362"/>
      <c r="DD40" s="1362"/>
      <c r="DE40" s="1363"/>
      <c r="DF40" s="820"/>
      <c r="DG40" s="1506"/>
      <c r="DH40" s="1507"/>
      <c r="DI40" s="1507"/>
      <c r="DJ40" s="1507"/>
      <c r="DK40" s="1507"/>
      <c r="DL40" s="1507"/>
      <c r="DM40" s="1507"/>
      <c r="DN40" s="1507"/>
      <c r="DO40" s="1507"/>
      <c r="DP40" s="1507"/>
      <c r="DQ40" s="1507"/>
      <c r="DR40" s="1507"/>
      <c r="DS40" s="1508"/>
      <c r="DT40" s="1506"/>
      <c r="DU40" s="1507"/>
      <c r="DV40" s="1507"/>
      <c r="DW40" s="1507"/>
      <c r="DX40" s="1507"/>
      <c r="DY40" s="1507"/>
      <c r="DZ40" s="1507"/>
      <c r="EA40" s="1507"/>
      <c r="EB40" s="1507"/>
      <c r="EC40" s="1507"/>
      <c r="ED40" s="1507"/>
      <c r="EE40" s="1507"/>
      <c r="EF40" s="1508"/>
      <c r="EG40" s="1506"/>
      <c r="EH40" s="1507"/>
      <c r="EI40" s="1507"/>
      <c r="EJ40" s="1507"/>
      <c r="EK40" s="1507"/>
      <c r="EL40" s="1507"/>
      <c r="EM40" s="1507"/>
      <c r="EN40" s="1507"/>
      <c r="EO40" s="1507"/>
      <c r="EP40" s="1507"/>
      <c r="EQ40" s="1507"/>
      <c r="ER40" s="1507"/>
      <c r="ES40" s="1508"/>
      <c r="ET40" s="1506"/>
      <c r="EU40" s="1507"/>
      <c r="EV40" s="1507"/>
      <c r="EW40" s="1507"/>
      <c r="EX40" s="1507"/>
      <c r="EY40" s="1507"/>
      <c r="EZ40" s="1507"/>
      <c r="FA40" s="1507"/>
      <c r="FB40" s="1507"/>
      <c r="FC40" s="1507"/>
      <c r="FD40" s="1507"/>
      <c r="FE40" s="1507"/>
      <c r="FF40" s="1521"/>
    </row>
    <row r="41" spans="1:163" ht="6" customHeight="1" thickBot="1">
      <c r="A41" s="1365"/>
      <c r="B41" s="1365"/>
      <c r="C41" s="1365"/>
      <c r="D41" s="1365"/>
      <c r="E41" s="1365"/>
      <c r="F41" s="1365"/>
      <c r="G41" s="1365"/>
      <c r="H41" s="1366"/>
      <c r="I41" s="1504"/>
      <c r="J41" s="1505"/>
      <c r="K41" s="1505"/>
      <c r="L41" s="1505"/>
      <c r="M41" s="1505"/>
      <c r="N41" s="1505"/>
      <c r="O41" s="1505"/>
      <c r="P41" s="1505"/>
      <c r="Q41" s="1505"/>
      <c r="R41" s="1505"/>
      <c r="S41" s="1505"/>
      <c r="T41" s="1505"/>
      <c r="U41" s="1505"/>
      <c r="V41" s="1505"/>
      <c r="W41" s="1505"/>
      <c r="X41" s="1505"/>
      <c r="Y41" s="1505"/>
      <c r="Z41" s="1505"/>
      <c r="AA41" s="1505"/>
      <c r="AB41" s="1505"/>
      <c r="AC41" s="1505"/>
      <c r="AD41" s="1505"/>
      <c r="AE41" s="1505"/>
      <c r="AF41" s="1505"/>
      <c r="AG41" s="1505"/>
      <c r="AH41" s="1505"/>
      <c r="AI41" s="1505"/>
      <c r="AJ41" s="1505"/>
      <c r="AK41" s="1505"/>
      <c r="AL41" s="1505"/>
      <c r="AM41" s="1505"/>
      <c r="AN41" s="1505"/>
      <c r="AO41" s="1505"/>
      <c r="AP41" s="1505"/>
      <c r="AQ41" s="1505"/>
      <c r="AR41" s="1505"/>
      <c r="AS41" s="1505"/>
      <c r="AT41" s="1505"/>
      <c r="AU41" s="1505"/>
      <c r="AV41" s="1505"/>
      <c r="AW41" s="1505"/>
      <c r="AX41" s="1505"/>
      <c r="AY41" s="1505"/>
      <c r="AZ41" s="1505"/>
      <c r="BA41" s="1505"/>
      <c r="BB41" s="1505"/>
      <c r="BC41" s="1505"/>
      <c r="BD41" s="1505"/>
      <c r="BE41" s="1505"/>
      <c r="BF41" s="1505"/>
      <c r="BG41" s="1505"/>
      <c r="BH41" s="1505"/>
      <c r="BI41" s="1505"/>
      <c r="BJ41" s="1505"/>
      <c r="BK41" s="1505"/>
      <c r="BL41" s="1505"/>
      <c r="BM41" s="1505"/>
      <c r="BN41" s="1505"/>
      <c r="BO41" s="1505"/>
      <c r="BP41" s="1505"/>
      <c r="BQ41" s="1505"/>
      <c r="BR41" s="1505"/>
      <c r="BS41" s="1505"/>
      <c r="BT41" s="1505"/>
      <c r="BU41" s="1505"/>
      <c r="BV41" s="1505"/>
      <c r="BW41" s="1505"/>
      <c r="BX41" s="1505"/>
      <c r="BY41" s="1505"/>
      <c r="BZ41" s="1505"/>
      <c r="CA41" s="1505"/>
      <c r="CB41" s="1505"/>
      <c r="CC41" s="1505"/>
      <c r="CD41" s="1505"/>
      <c r="CE41" s="1505"/>
      <c r="CF41" s="1505"/>
      <c r="CG41" s="1505"/>
      <c r="CH41" s="1505"/>
      <c r="CI41" s="1505"/>
      <c r="CJ41" s="1505"/>
      <c r="CK41" s="1505"/>
      <c r="CL41" s="1505"/>
      <c r="CM41" s="1505"/>
      <c r="CN41" s="1516"/>
      <c r="CO41" s="1517"/>
      <c r="CP41" s="1517"/>
      <c r="CQ41" s="1517"/>
      <c r="CR41" s="1517"/>
      <c r="CS41" s="1517"/>
      <c r="CT41" s="1517"/>
      <c r="CU41" s="1518"/>
      <c r="CV41" s="1519"/>
      <c r="CW41" s="1517"/>
      <c r="CX41" s="1517"/>
      <c r="CY41" s="1517"/>
      <c r="CZ41" s="1517"/>
      <c r="DA41" s="1517"/>
      <c r="DB41" s="1517"/>
      <c r="DC41" s="1517"/>
      <c r="DD41" s="1517"/>
      <c r="DE41" s="1518"/>
      <c r="DF41" s="825"/>
      <c r="DG41" s="1509"/>
      <c r="DH41" s="1510"/>
      <c r="DI41" s="1510"/>
      <c r="DJ41" s="1510"/>
      <c r="DK41" s="1510"/>
      <c r="DL41" s="1510"/>
      <c r="DM41" s="1510"/>
      <c r="DN41" s="1510"/>
      <c r="DO41" s="1510"/>
      <c r="DP41" s="1510"/>
      <c r="DQ41" s="1510"/>
      <c r="DR41" s="1510"/>
      <c r="DS41" s="1511"/>
      <c r="DT41" s="1509"/>
      <c r="DU41" s="1510"/>
      <c r="DV41" s="1510"/>
      <c r="DW41" s="1510"/>
      <c r="DX41" s="1510"/>
      <c r="DY41" s="1510"/>
      <c r="DZ41" s="1510"/>
      <c r="EA41" s="1510"/>
      <c r="EB41" s="1510"/>
      <c r="EC41" s="1510"/>
      <c r="ED41" s="1510"/>
      <c r="EE41" s="1510"/>
      <c r="EF41" s="1511"/>
      <c r="EG41" s="1509"/>
      <c r="EH41" s="1510"/>
      <c r="EI41" s="1510"/>
      <c r="EJ41" s="1510"/>
      <c r="EK41" s="1510"/>
      <c r="EL41" s="1510"/>
      <c r="EM41" s="1510"/>
      <c r="EN41" s="1510"/>
      <c r="EO41" s="1510"/>
      <c r="EP41" s="1510"/>
      <c r="EQ41" s="1510"/>
      <c r="ER41" s="1510"/>
      <c r="ES41" s="1511"/>
      <c r="ET41" s="1509"/>
      <c r="EU41" s="1510"/>
      <c r="EV41" s="1510"/>
      <c r="EW41" s="1510"/>
      <c r="EX41" s="1510"/>
      <c r="EY41" s="1510"/>
      <c r="EZ41" s="1510"/>
      <c r="FA41" s="1510"/>
      <c r="FB41" s="1510"/>
      <c r="FC41" s="1510"/>
      <c r="FD41" s="1510"/>
      <c r="FE41" s="1510"/>
      <c r="FF41" s="1522"/>
    </row>
    <row r="43" spans="1:163" s="15" customFormat="1" ht="4.5" customHeight="1">
      <c r="B43" s="100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</row>
    <row r="44" spans="1:163" s="15" customFormat="1" ht="15.6">
      <c r="A44" s="100" t="s">
        <v>414</v>
      </c>
      <c r="B44" s="100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</row>
    <row r="45" spans="1:163" s="15" customFormat="1" ht="15.6">
      <c r="A45" s="100" t="s">
        <v>415</v>
      </c>
      <c r="B45" s="100"/>
      <c r="BZ45" s="1501"/>
      <c r="CA45" s="1501"/>
      <c r="CB45" s="1501"/>
      <c r="CC45" s="1501"/>
      <c r="CD45" s="1501"/>
      <c r="CE45" s="1501"/>
      <c r="CF45" s="1501"/>
      <c r="CG45" s="1501"/>
      <c r="CH45" s="1501"/>
      <c r="CI45" s="1501"/>
      <c r="CJ45" s="1501"/>
      <c r="CK45" s="1501"/>
      <c r="CL45" s="1501"/>
      <c r="CM45" s="1501"/>
      <c r="CN45" s="1501"/>
      <c r="CO45" s="1501"/>
      <c r="CP45" s="1501"/>
      <c r="CQ45" s="1501"/>
      <c r="CR45" s="1501"/>
      <c r="CS45" s="1501"/>
      <c r="CT45" s="1501"/>
      <c r="CU45" s="1501"/>
      <c r="DE45" s="1501" t="s">
        <v>1068</v>
      </c>
      <c r="DF45" s="1501"/>
      <c r="DG45" s="1501"/>
      <c r="DH45" s="1501"/>
      <c r="DI45" s="1501"/>
      <c r="DJ45" s="1501"/>
      <c r="DK45" s="1501"/>
      <c r="DL45" s="1501"/>
      <c r="DM45" s="1501"/>
      <c r="DN45" s="1501"/>
      <c r="DO45" s="1501"/>
      <c r="DP45" s="1501"/>
      <c r="DQ45" s="1501"/>
      <c r="DR45" s="1501"/>
      <c r="DS45" s="1501"/>
      <c r="DT45" s="1501"/>
      <c r="DU45" s="1501"/>
      <c r="DV45" s="1501"/>
      <c r="DW45" s="1501"/>
      <c r="DX45" s="1501"/>
      <c r="DY45" s="1501"/>
      <c r="DZ45" s="1501"/>
      <c r="EA45" s="1501"/>
      <c r="EB45" s="1501"/>
      <c r="EC45" s="1501"/>
      <c r="ED45" s="1501"/>
      <c r="EE45" s="1501"/>
      <c r="EF45" s="1501"/>
      <c r="EG45" s="1501"/>
      <c r="EH45" s="1501"/>
      <c r="EI45" s="1501"/>
      <c r="EJ45" s="1501"/>
      <c r="EK45" s="1501"/>
      <c r="EL45" s="1501"/>
      <c r="EM45" s="1501"/>
      <c r="EN45" s="1501"/>
      <c r="EO45" s="1501"/>
      <c r="EP45" s="1501"/>
    </row>
    <row r="46" spans="1:163" s="104" customFormat="1" ht="10.5" customHeight="1">
      <c r="A46" s="103"/>
      <c r="B46" s="103"/>
      <c r="BZ46" s="1489" t="s">
        <v>193</v>
      </c>
      <c r="CA46" s="1489"/>
      <c r="CB46" s="1489"/>
      <c r="CC46" s="1489"/>
      <c r="CD46" s="1489"/>
      <c r="CE46" s="1489"/>
      <c r="CF46" s="1489"/>
      <c r="CG46" s="1489"/>
      <c r="CH46" s="1489"/>
      <c r="CI46" s="1489"/>
      <c r="CJ46" s="1489"/>
      <c r="CK46" s="1489"/>
      <c r="CL46" s="1489"/>
      <c r="CM46" s="1489"/>
      <c r="CN46" s="1489"/>
      <c r="CO46" s="1489"/>
      <c r="CP46" s="1489"/>
      <c r="CQ46" s="1489"/>
      <c r="CR46" s="1489"/>
      <c r="CS46" s="1489"/>
      <c r="CT46" s="1489"/>
      <c r="CU46" s="1489"/>
      <c r="DE46" s="1489" t="s">
        <v>12</v>
      </c>
      <c r="DF46" s="1489"/>
      <c r="DG46" s="1489"/>
      <c r="DH46" s="1489"/>
      <c r="DI46" s="1489"/>
      <c r="DJ46" s="1489"/>
      <c r="DK46" s="1489"/>
      <c r="DL46" s="1489"/>
      <c r="DM46" s="1489"/>
      <c r="DN46" s="1489"/>
      <c r="DO46" s="1489"/>
      <c r="DP46" s="1489"/>
      <c r="DQ46" s="1489"/>
      <c r="DR46" s="1489"/>
      <c r="DS46" s="1489"/>
      <c r="DT46" s="1489"/>
      <c r="DU46" s="1489"/>
      <c r="DV46" s="1489"/>
      <c r="DW46" s="1489"/>
      <c r="DX46" s="1489"/>
      <c r="DY46" s="1489"/>
      <c r="DZ46" s="1489"/>
      <c r="EA46" s="1489"/>
      <c r="EB46" s="1489"/>
      <c r="EC46" s="1489"/>
      <c r="ED46" s="1489"/>
      <c r="EE46" s="1489"/>
      <c r="EF46" s="1489"/>
      <c r="EG46" s="1489"/>
      <c r="EH46" s="1489"/>
      <c r="EI46" s="1489"/>
      <c r="EJ46" s="1489"/>
      <c r="EK46" s="1489"/>
      <c r="EL46" s="1489"/>
      <c r="EM46" s="1489"/>
      <c r="EN46" s="1489"/>
      <c r="EO46" s="1489"/>
      <c r="EP46" s="1489"/>
    </row>
    <row r="47" spans="1:163" s="104" customFormat="1" ht="11.25" hidden="1" customHeight="1">
      <c r="A47" s="103" t="s">
        <v>416</v>
      </c>
      <c r="B47" s="103"/>
    </row>
    <row r="48" spans="1:163" s="104" customFormat="1" ht="11.25" hidden="1" customHeight="1">
      <c r="A48" s="103" t="s">
        <v>417</v>
      </c>
      <c r="B48" s="103"/>
      <c r="BZ48" s="1503"/>
      <c r="CA48" s="1503"/>
      <c r="CB48" s="1503"/>
      <c r="CC48" s="1503"/>
      <c r="CD48" s="1503"/>
      <c r="CE48" s="1503"/>
      <c r="CF48" s="1503"/>
      <c r="CG48" s="1503"/>
      <c r="CH48" s="1503"/>
      <c r="CI48" s="1503"/>
      <c r="CJ48" s="1503"/>
      <c r="CK48" s="1503"/>
      <c r="CL48" s="1503"/>
      <c r="CM48" s="1503"/>
      <c r="CN48" s="1503"/>
      <c r="CO48" s="1503"/>
      <c r="CP48" s="1503"/>
      <c r="CQ48" s="1503"/>
      <c r="CR48" s="1503"/>
      <c r="CS48" s="1503"/>
      <c r="CT48" s="1503"/>
      <c r="CU48" s="1503"/>
      <c r="DE48" s="1503"/>
      <c r="DF48" s="1503"/>
      <c r="DG48" s="1503"/>
      <c r="DH48" s="1503"/>
      <c r="DI48" s="1503"/>
      <c r="DJ48" s="1503"/>
      <c r="DK48" s="1503"/>
      <c r="DL48" s="1503"/>
      <c r="DM48" s="1503"/>
      <c r="DN48" s="1503"/>
      <c r="DO48" s="1503"/>
      <c r="DP48" s="1503"/>
      <c r="DQ48" s="1503"/>
      <c r="DR48" s="1503"/>
      <c r="DS48" s="1503"/>
      <c r="DT48" s="1503"/>
      <c r="DU48" s="1503"/>
      <c r="DV48" s="1503"/>
      <c r="DW48" s="1503"/>
      <c r="DX48" s="1503"/>
      <c r="DY48" s="1503"/>
      <c r="DZ48" s="1503"/>
      <c r="EA48" s="1503"/>
      <c r="EB48" s="1503"/>
      <c r="EC48" s="1503"/>
      <c r="ED48" s="1503"/>
      <c r="EE48" s="1503"/>
      <c r="EF48" s="1503"/>
      <c r="EG48" s="1503"/>
      <c r="EH48" s="1503"/>
      <c r="EI48" s="1503"/>
      <c r="EJ48" s="1503"/>
      <c r="EK48" s="1503"/>
      <c r="EL48" s="1503"/>
      <c r="EM48" s="1503"/>
      <c r="EN48" s="1503"/>
      <c r="EO48" s="1503"/>
      <c r="EP48" s="1503"/>
    </row>
    <row r="49" spans="1:162" s="104" customFormat="1" ht="11.25" hidden="1" customHeight="1">
      <c r="A49" s="103"/>
      <c r="B49" s="103"/>
      <c r="BZ49" s="1489" t="s">
        <v>193</v>
      </c>
      <c r="CA49" s="1489"/>
      <c r="CB49" s="1489"/>
      <c r="CC49" s="1489"/>
      <c r="CD49" s="1489"/>
      <c r="CE49" s="1489"/>
      <c r="CF49" s="1489"/>
      <c r="CG49" s="1489"/>
      <c r="CH49" s="1489"/>
      <c r="CI49" s="1489"/>
      <c r="CJ49" s="1489"/>
      <c r="CK49" s="1489"/>
      <c r="CL49" s="1489"/>
      <c r="CM49" s="1489"/>
      <c r="CN49" s="1489"/>
      <c r="CO49" s="1489"/>
      <c r="CP49" s="1489"/>
      <c r="CQ49" s="1489"/>
      <c r="CR49" s="1489"/>
      <c r="CS49" s="1489"/>
      <c r="CT49" s="1489"/>
      <c r="CU49" s="1489"/>
      <c r="DE49" s="1489" t="s">
        <v>12</v>
      </c>
      <c r="DF49" s="1489"/>
      <c r="DG49" s="1489"/>
      <c r="DH49" s="1489"/>
      <c r="DI49" s="1489"/>
      <c r="DJ49" s="1489"/>
      <c r="DK49" s="1489"/>
      <c r="DL49" s="1489"/>
      <c r="DM49" s="1489"/>
      <c r="DN49" s="1489"/>
      <c r="DO49" s="1489"/>
      <c r="DP49" s="1489"/>
      <c r="DQ49" s="1489"/>
      <c r="DR49" s="1489"/>
      <c r="DS49" s="1489"/>
      <c r="DT49" s="1489"/>
      <c r="DU49" s="1489"/>
      <c r="DV49" s="1489"/>
      <c r="DW49" s="1489"/>
      <c r="DX49" s="1489"/>
      <c r="DY49" s="1489"/>
      <c r="DZ49" s="1489"/>
      <c r="EA49" s="1489"/>
      <c r="EB49" s="1489"/>
      <c r="EC49" s="1489"/>
      <c r="ED49" s="1489"/>
      <c r="EE49" s="1489"/>
      <c r="EF49" s="1489"/>
      <c r="EG49" s="1489"/>
      <c r="EH49" s="1489"/>
      <c r="EI49" s="1489"/>
      <c r="EJ49" s="1489"/>
      <c r="EK49" s="1489"/>
      <c r="EL49" s="1489"/>
      <c r="EM49" s="1489"/>
      <c r="EN49" s="1489"/>
      <c r="EO49" s="1489"/>
      <c r="EP49" s="1489"/>
    </row>
    <row r="50" spans="1:162" s="15" customFormat="1" ht="39" customHeight="1">
      <c r="A50" s="100" t="s">
        <v>418</v>
      </c>
      <c r="B50" s="100"/>
      <c r="Y50" s="1500" t="s">
        <v>1061</v>
      </c>
      <c r="Z50" s="1500"/>
      <c r="AA50" s="1500"/>
      <c r="AB50" s="1500"/>
      <c r="AC50" s="1500"/>
      <c r="AD50" s="1500"/>
      <c r="AE50" s="1500"/>
      <c r="AF50" s="1500"/>
      <c r="AG50" s="1500"/>
      <c r="AH50" s="1500"/>
      <c r="AI50" s="1500"/>
      <c r="AJ50" s="1500"/>
      <c r="AK50" s="1500"/>
      <c r="AL50" s="1500"/>
      <c r="AM50" s="1500"/>
      <c r="AN50" s="1500"/>
      <c r="AO50" s="1500"/>
      <c r="AP50" s="1500"/>
      <c r="AQ50" s="1500"/>
      <c r="AR50" s="1500"/>
      <c r="AS50" s="1500"/>
      <c r="AT50" s="1500"/>
      <c r="AU50" s="1500"/>
      <c r="AV50" s="1500"/>
      <c r="AW50" s="1500"/>
      <c r="AX50" s="1500"/>
      <c r="AY50" s="1500"/>
      <c r="AZ50" s="1500"/>
      <c r="BA50" s="1500"/>
      <c r="BB50" s="1500"/>
      <c r="BC50" s="1500"/>
      <c r="BD50" s="1500"/>
      <c r="BE50" s="1500"/>
      <c r="BF50" s="1500"/>
      <c r="BG50" s="1500"/>
      <c r="BH50" s="1500"/>
      <c r="BZ50" s="1501"/>
      <c r="CA50" s="1501"/>
      <c r="CB50" s="1501"/>
      <c r="CC50" s="1501"/>
      <c r="CD50" s="1501"/>
      <c r="CE50" s="1501"/>
      <c r="CF50" s="1501"/>
      <c r="CG50" s="1501"/>
      <c r="CH50" s="1501"/>
      <c r="CI50" s="1501"/>
      <c r="CJ50" s="1501"/>
      <c r="CK50" s="1501"/>
      <c r="CL50" s="1501"/>
      <c r="CM50" s="1501"/>
      <c r="CN50" s="1501"/>
      <c r="CO50" s="1501"/>
      <c r="CP50" s="1501"/>
      <c r="CQ50" s="1501"/>
      <c r="CR50" s="1501"/>
      <c r="CS50" s="1501"/>
      <c r="CT50" s="1501"/>
      <c r="CU50" s="1501"/>
      <c r="DE50" s="1475" t="s">
        <v>1062</v>
      </c>
      <c r="DF50" s="1475"/>
      <c r="DG50" s="1475"/>
      <c r="DH50" s="1475"/>
      <c r="DI50" s="1475"/>
      <c r="DJ50" s="1475"/>
      <c r="DK50" s="1475"/>
      <c r="DL50" s="1475"/>
      <c r="DM50" s="1475"/>
      <c r="DN50" s="1475"/>
      <c r="DO50" s="1475"/>
      <c r="DP50" s="1475"/>
      <c r="DQ50" s="1475"/>
      <c r="DR50" s="1475"/>
      <c r="DS50" s="1475"/>
      <c r="DT50" s="1475"/>
      <c r="DU50" s="1475"/>
      <c r="DV50" s="1475"/>
      <c r="DW50" s="1475"/>
      <c r="DX50" s="1475"/>
      <c r="DY50" s="1475"/>
      <c r="DZ50" s="1475"/>
      <c r="EA50" s="1475"/>
      <c r="EB50" s="1475"/>
      <c r="EC50" s="1475"/>
      <c r="ED50" s="1475"/>
      <c r="EE50" s="1475"/>
      <c r="EF50" s="1475"/>
      <c r="EG50" s="1475"/>
      <c r="EH50" s="1475"/>
      <c r="EI50" s="1475"/>
      <c r="EJ50" s="1475"/>
      <c r="EK50" s="1475"/>
      <c r="EL50" s="1475"/>
      <c r="EM50" s="1475"/>
      <c r="EN50" s="1475"/>
      <c r="EO50" s="1475"/>
      <c r="EP50" s="1475"/>
    </row>
    <row r="51" spans="1:162" s="104" customFormat="1">
      <c r="B51" s="103"/>
      <c r="AL51" s="103" t="s">
        <v>419</v>
      </c>
      <c r="BZ51" s="1489" t="s">
        <v>193</v>
      </c>
      <c r="CA51" s="1489"/>
      <c r="CB51" s="1489"/>
      <c r="CC51" s="1489"/>
      <c r="CD51" s="1489"/>
      <c r="CE51" s="1489"/>
      <c r="CF51" s="1489"/>
      <c r="CG51" s="1489"/>
      <c r="CH51" s="1489"/>
      <c r="CI51" s="1489"/>
      <c r="CJ51" s="1489"/>
      <c r="CK51" s="1489"/>
      <c r="CL51" s="1489"/>
      <c r="CM51" s="1489"/>
      <c r="CN51" s="1489"/>
      <c r="CO51" s="1489"/>
      <c r="CP51" s="1489"/>
      <c r="CQ51" s="1489"/>
      <c r="CR51" s="1489"/>
      <c r="CS51" s="1489"/>
      <c r="CT51" s="1489"/>
      <c r="CU51" s="1489"/>
      <c r="DE51" s="1489" t="s">
        <v>12</v>
      </c>
      <c r="DF51" s="1489"/>
      <c r="DG51" s="1489"/>
      <c r="DH51" s="1489"/>
      <c r="DI51" s="1489"/>
      <c r="DJ51" s="1489"/>
      <c r="DK51" s="1489"/>
      <c r="DL51" s="1489"/>
      <c r="DM51" s="1489"/>
      <c r="DN51" s="1489"/>
      <c r="DO51" s="1489"/>
      <c r="DP51" s="1489"/>
      <c r="DQ51" s="1489"/>
      <c r="DR51" s="1489"/>
      <c r="DS51" s="1489"/>
      <c r="DT51" s="1489"/>
      <c r="DU51" s="1489"/>
      <c r="DV51" s="1489"/>
      <c r="DW51" s="1489"/>
      <c r="DX51" s="1489"/>
      <c r="DY51" s="1489"/>
      <c r="DZ51" s="1489"/>
      <c r="EA51" s="1489"/>
      <c r="EB51" s="1489"/>
      <c r="EC51" s="1489"/>
      <c r="ED51" s="1489"/>
      <c r="EE51" s="1489"/>
      <c r="EF51" s="1489"/>
      <c r="EG51" s="1489"/>
      <c r="EH51" s="1489"/>
      <c r="EI51" s="1489"/>
      <c r="EJ51" s="1489"/>
      <c r="EK51" s="1489"/>
      <c r="EL51" s="1489"/>
      <c r="EM51" s="1489"/>
      <c r="EN51" s="1489"/>
      <c r="EO51" s="1489"/>
      <c r="EP51" s="1489"/>
    </row>
    <row r="52" spans="1:162" s="104" customFormat="1" ht="15" customHeight="1">
      <c r="A52" s="103" t="s">
        <v>420</v>
      </c>
      <c r="B52" s="103"/>
      <c r="G52" s="1490" t="s">
        <v>1063</v>
      </c>
      <c r="H52" s="1490"/>
      <c r="I52" s="1490"/>
      <c r="J52" s="1490"/>
      <c r="K52" s="1490"/>
      <c r="L52" s="1490"/>
      <c r="M52" s="1490"/>
      <c r="N52" s="1490"/>
      <c r="O52" s="1490"/>
      <c r="P52" s="1490"/>
      <c r="Q52" s="1490"/>
      <c r="R52" s="1490"/>
      <c r="S52" s="1490"/>
      <c r="T52" s="1490"/>
      <c r="U52" s="1490"/>
      <c r="V52" s="1490"/>
      <c r="W52" s="1490"/>
      <c r="X52" s="1490"/>
      <c r="Y52" s="1490"/>
      <c r="Z52" s="1490"/>
      <c r="AA52" s="1490"/>
      <c r="AB52" s="1490"/>
      <c r="AC52" s="1490"/>
      <c r="AD52" s="1490"/>
      <c r="AE52" s="1490"/>
      <c r="AF52" s="1490"/>
      <c r="AG52" s="1490"/>
      <c r="AH52" s="1490"/>
      <c r="AI52" s="1490"/>
    </row>
    <row r="53" spans="1:162" s="104" customFormat="1" ht="25.5" customHeight="1">
      <c r="B53" s="105" t="s">
        <v>194</v>
      </c>
      <c r="C53" s="1491"/>
      <c r="D53" s="1491"/>
      <c r="E53" s="1491"/>
      <c r="F53" s="1491"/>
      <c r="G53" s="104" t="s">
        <v>194</v>
      </c>
      <c r="J53" s="1491"/>
      <c r="K53" s="1491"/>
      <c r="L53" s="1491"/>
      <c r="M53" s="1491"/>
      <c r="N53" s="1491"/>
      <c r="O53" s="1491"/>
      <c r="P53" s="1491"/>
      <c r="Q53" s="1491"/>
      <c r="R53" s="1491"/>
      <c r="S53" s="1491"/>
      <c r="T53" s="1491"/>
      <c r="U53" s="1491"/>
      <c r="V53" s="1491"/>
      <c r="W53" s="1491"/>
      <c r="X53" s="1491"/>
      <c r="Y53" s="1491"/>
      <c r="Z53" s="1491"/>
      <c r="AA53" s="1491"/>
      <c r="AB53" s="1492">
        <v>20</v>
      </c>
      <c r="AC53" s="1492"/>
      <c r="AD53" s="1492"/>
      <c r="AE53" s="1492"/>
      <c r="AF53" s="1493" t="s">
        <v>203</v>
      </c>
      <c r="AG53" s="1493"/>
      <c r="AH53" s="1493"/>
      <c r="AI53" s="1493"/>
      <c r="AJ53" s="104" t="s">
        <v>196</v>
      </c>
    </row>
    <row r="54" spans="1:162" s="104" customFormat="1">
      <c r="B54" s="105"/>
      <c r="C54" s="106"/>
      <c r="D54" s="106"/>
      <c r="E54" s="106"/>
      <c r="F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946"/>
      <c r="AC54" s="946"/>
      <c r="AD54" s="946"/>
      <c r="AE54" s="946"/>
      <c r="AF54" s="107"/>
      <c r="AG54" s="107"/>
      <c r="AH54" s="107"/>
      <c r="AI54" s="107"/>
    </row>
    <row r="55" spans="1:162" s="104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</row>
    <row r="56" spans="1:162">
      <c r="A56" s="1494" t="s">
        <v>1024</v>
      </c>
      <c r="B56" s="1494"/>
      <c r="C56" s="1494"/>
      <c r="D56" s="1494"/>
      <c r="E56" s="1494"/>
      <c r="F56" s="1494"/>
      <c r="G56" s="1494"/>
      <c r="H56" s="1494"/>
      <c r="I56" s="1494"/>
      <c r="J56" s="1494"/>
      <c r="K56" s="1494"/>
      <c r="L56" s="1494"/>
      <c r="M56" s="1494"/>
      <c r="N56" s="1494"/>
      <c r="O56" s="1494"/>
      <c r="P56" s="1494"/>
      <c r="Q56" s="1494"/>
      <c r="R56" s="1494"/>
      <c r="S56" s="1494"/>
      <c r="T56" s="1494"/>
      <c r="U56" s="1494"/>
      <c r="V56" s="1494"/>
      <c r="W56" s="1494"/>
      <c r="X56" s="1494"/>
      <c r="Y56" s="1494"/>
      <c r="Z56" s="1494"/>
      <c r="AA56" s="1494"/>
      <c r="AB56" s="1494"/>
      <c r="AC56" s="1494"/>
      <c r="AD56" s="1494"/>
      <c r="AE56" s="1494"/>
      <c r="AF56" s="1494"/>
      <c r="AG56" s="1494"/>
      <c r="AH56" s="1494"/>
      <c r="AI56" s="1494"/>
      <c r="AJ56" s="1494"/>
      <c r="AK56" s="1494"/>
      <c r="AL56" s="1494"/>
      <c r="AM56" s="1494"/>
      <c r="AN56" s="1494"/>
      <c r="AO56" s="1494"/>
      <c r="AP56" s="1494"/>
      <c r="AQ56" s="1494"/>
      <c r="AR56" s="1494"/>
      <c r="AS56" s="1494"/>
      <c r="AT56" s="1494"/>
      <c r="AU56" s="1494"/>
      <c r="AV56" s="1494"/>
      <c r="AW56" s="1494"/>
      <c r="AX56" s="1494"/>
      <c r="AY56" s="1494"/>
      <c r="AZ56" s="1494"/>
      <c r="BA56" s="1494"/>
      <c r="BB56" s="1494"/>
      <c r="BC56" s="1494"/>
      <c r="BD56" s="1494"/>
      <c r="BE56" s="1494"/>
      <c r="BF56" s="1494"/>
      <c r="BG56" s="1494"/>
      <c r="BH56" s="1494"/>
      <c r="BI56" s="1494"/>
      <c r="BJ56" s="1494"/>
      <c r="BK56" s="1494"/>
      <c r="BL56" s="1494"/>
      <c r="BM56" s="1494"/>
      <c r="BN56" s="1494"/>
      <c r="BO56" s="1494"/>
      <c r="BP56" s="1494"/>
      <c r="BQ56" s="1494"/>
      <c r="BR56" s="1494"/>
      <c r="BS56" s="1494"/>
      <c r="BT56" s="1494"/>
      <c r="BU56" s="1494"/>
      <c r="BV56" s="1494"/>
      <c r="BW56" s="1494"/>
      <c r="BX56" s="1494"/>
      <c r="BY56" s="1494"/>
      <c r="BZ56" s="1494"/>
      <c r="CA56" s="1494"/>
      <c r="CB56" s="1494"/>
      <c r="CC56" s="1494"/>
      <c r="CD56" s="1494"/>
      <c r="CE56" s="1494"/>
      <c r="CF56" s="1494"/>
      <c r="CG56" s="1494"/>
      <c r="CH56" s="1494"/>
      <c r="CI56" s="1494"/>
      <c r="CJ56" s="1494"/>
      <c r="CK56" s="1494"/>
      <c r="CL56" s="1494"/>
      <c r="CM56" s="1494"/>
      <c r="CN56" s="1494"/>
      <c r="CO56" s="1494"/>
      <c r="CP56" s="1494"/>
      <c r="CQ56" s="1494"/>
      <c r="CR56" s="1494"/>
      <c r="CS56" s="1494"/>
      <c r="CT56" s="1494"/>
      <c r="CU56" s="1494"/>
      <c r="CV56" s="1494"/>
      <c r="CW56" s="1494"/>
      <c r="CX56" s="1494"/>
      <c r="CY56" s="1494"/>
      <c r="CZ56" s="1494"/>
      <c r="DA56" s="1494"/>
      <c r="DB56" s="1494"/>
      <c r="DC56" s="1494"/>
      <c r="DD56" s="1494"/>
      <c r="DE56" s="1494"/>
      <c r="DF56" s="1494"/>
      <c r="DG56" s="1494"/>
      <c r="DH56" s="1494"/>
      <c r="DI56" s="1494"/>
      <c r="DJ56" s="1494"/>
      <c r="DK56" s="1494"/>
      <c r="DL56" s="1494"/>
      <c r="DM56" s="1494"/>
      <c r="DN56" s="1494"/>
      <c r="DO56" s="1494"/>
      <c r="DP56" s="1494"/>
      <c r="DQ56" s="1494"/>
      <c r="DR56" s="1494"/>
      <c r="DS56" s="1494"/>
      <c r="DT56" s="1494"/>
      <c r="DU56" s="1494"/>
      <c r="DV56" s="1494"/>
      <c r="DW56" s="1494"/>
      <c r="DX56" s="1494"/>
      <c r="DY56" s="1494"/>
      <c r="DZ56" s="1494"/>
      <c r="EA56" s="1494"/>
      <c r="EB56" s="1494"/>
      <c r="EC56" s="1494"/>
      <c r="ED56" s="1494"/>
      <c r="EE56" s="1494"/>
      <c r="EF56" s="1494"/>
      <c r="EG56" s="1494"/>
      <c r="EH56" s="1494"/>
      <c r="EI56" s="1494"/>
      <c r="EJ56" s="1494"/>
      <c r="EK56" s="1494"/>
      <c r="EL56" s="1494"/>
      <c r="EM56" s="1494"/>
      <c r="EN56" s="1494"/>
      <c r="EO56" s="1494"/>
      <c r="EP56" s="1494"/>
      <c r="EQ56" s="1494"/>
      <c r="ER56" s="1494"/>
      <c r="ES56" s="1494"/>
      <c r="ET56" s="1494"/>
      <c r="EU56" s="1494"/>
      <c r="EV56" s="1494"/>
      <c r="EW56" s="1494"/>
      <c r="EX56" s="1494"/>
      <c r="EY56" s="1494"/>
      <c r="EZ56" s="1494"/>
      <c r="FA56" s="1494"/>
      <c r="FB56" s="1494"/>
      <c r="FC56" s="1494"/>
      <c r="FD56" s="1494"/>
      <c r="FE56" s="1494"/>
      <c r="FF56" s="1494"/>
    </row>
    <row r="57" spans="1:162">
      <c r="A57" s="1495"/>
      <c r="B57" s="1495"/>
      <c r="C57" s="1495"/>
      <c r="D57" s="1495"/>
      <c r="E57" s="1495"/>
      <c r="F57" s="1495"/>
      <c r="G57" s="1495"/>
      <c r="H57" s="1495"/>
      <c r="I57" s="1495"/>
      <c r="J57" s="1495"/>
      <c r="K57" s="1495"/>
      <c r="L57" s="1495"/>
      <c r="M57" s="1495"/>
      <c r="N57" s="1495"/>
      <c r="O57" s="1495"/>
      <c r="P57" s="1495"/>
      <c r="Q57" s="1495"/>
      <c r="R57" s="1495"/>
      <c r="S57" s="1495"/>
      <c r="T57" s="1495"/>
      <c r="U57" s="1495"/>
      <c r="V57" s="1495"/>
      <c r="W57" s="1495"/>
      <c r="X57" s="1495"/>
      <c r="Y57" s="1495"/>
      <c r="Z57" s="1495"/>
      <c r="AA57" s="1495"/>
      <c r="AB57" s="1495"/>
      <c r="AC57" s="1495"/>
      <c r="AD57" s="1495"/>
      <c r="AE57" s="1495"/>
      <c r="AF57" s="1495"/>
      <c r="AG57" s="1495"/>
      <c r="AH57" s="1495"/>
      <c r="AI57" s="1495"/>
      <c r="AJ57" s="1495"/>
      <c r="AK57" s="1495"/>
      <c r="AL57" s="1495"/>
      <c r="AM57" s="1495"/>
      <c r="AN57" s="1495"/>
      <c r="AO57" s="1495"/>
      <c r="AP57" s="1495"/>
      <c r="AQ57" s="1495"/>
      <c r="AR57" s="1495"/>
      <c r="AS57" s="1495"/>
      <c r="AT57" s="1495"/>
      <c r="AU57" s="1495"/>
      <c r="AV57" s="1495"/>
      <c r="AW57" s="1495"/>
      <c r="AX57" s="1495"/>
      <c r="AY57" s="1495"/>
      <c r="AZ57" s="1495"/>
      <c r="BA57" s="1495"/>
      <c r="BB57" s="1495"/>
      <c r="BC57" s="1495"/>
      <c r="BD57" s="1495"/>
      <c r="BE57" s="1495"/>
      <c r="BF57" s="1495"/>
      <c r="BG57" s="1495"/>
      <c r="BH57" s="1495"/>
      <c r="BI57" s="1495"/>
      <c r="BJ57" s="1495"/>
      <c r="BK57" s="1495"/>
      <c r="BL57" s="1495"/>
      <c r="BM57" s="1495"/>
      <c r="BN57" s="1495"/>
      <c r="BO57" s="1495"/>
      <c r="BP57" s="1495"/>
      <c r="BQ57" s="1495"/>
      <c r="BR57" s="1495"/>
      <c r="BS57" s="1495"/>
      <c r="BT57" s="1495"/>
      <c r="BU57" s="1495"/>
      <c r="BV57" s="1495"/>
      <c r="BW57" s="1495"/>
      <c r="BX57" s="1495"/>
      <c r="BY57" s="1495"/>
      <c r="BZ57" s="1495"/>
      <c r="CA57" s="1495"/>
      <c r="CB57" s="1495"/>
      <c r="CC57" s="1495"/>
      <c r="CD57" s="1495"/>
      <c r="CE57" s="1495"/>
      <c r="CF57" s="1495"/>
      <c r="CG57" s="1495"/>
      <c r="CH57" s="1495"/>
      <c r="CI57" s="1495"/>
      <c r="CJ57" s="1495"/>
      <c r="CK57" s="1495"/>
      <c r="CL57" s="1495"/>
      <c r="CM57" s="1495"/>
      <c r="CN57" s="1495"/>
      <c r="CO57" s="1495"/>
      <c r="CP57" s="1495"/>
      <c r="CQ57" s="1495"/>
      <c r="CR57" s="1495"/>
      <c r="CS57" s="1495"/>
      <c r="CT57" s="1495"/>
      <c r="CU57" s="1495"/>
      <c r="CV57" s="1495"/>
      <c r="CW57" s="1495"/>
      <c r="CX57" s="1495"/>
      <c r="CY57" s="1495"/>
      <c r="CZ57" s="1495"/>
      <c r="DA57" s="1495"/>
      <c r="DB57" s="1495"/>
      <c r="DC57" s="1495"/>
      <c r="DD57" s="1495"/>
      <c r="DE57" s="1495"/>
      <c r="DF57" s="1495"/>
      <c r="DG57" s="1495"/>
      <c r="DH57" s="1495"/>
      <c r="DI57" s="1495"/>
      <c r="DJ57" s="1495"/>
      <c r="DK57" s="1495"/>
      <c r="DL57" s="1495"/>
      <c r="DM57" s="1495"/>
      <c r="DN57" s="1495"/>
      <c r="DO57" s="1495"/>
      <c r="DP57" s="1495"/>
      <c r="DQ57" s="1495"/>
      <c r="DR57" s="1495"/>
      <c r="DS57" s="1495"/>
      <c r="DT57" s="1495"/>
      <c r="DU57" s="1495"/>
      <c r="DV57" s="1495"/>
      <c r="DW57" s="1495"/>
      <c r="DX57" s="1495"/>
      <c r="DY57" s="1495"/>
      <c r="DZ57" s="1495"/>
      <c r="EA57" s="1495"/>
      <c r="EB57" s="1495"/>
      <c r="EC57" s="1495"/>
      <c r="ED57" s="1495"/>
      <c r="EE57" s="1495"/>
      <c r="EF57" s="1495"/>
      <c r="EG57" s="1495"/>
      <c r="EH57" s="1495"/>
      <c r="EI57" s="1495"/>
      <c r="EJ57" s="1495"/>
      <c r="EK57" s="1495"/>
      <c r="EL57" s="1495"/>
      <c r="EM57" s="1495"/>
      <c r="EN57" s="1495"/>
      <c r="EO57" s="1495"/>
      <c r="EP57" s="1495"/>
      <c r="EQ57" s="1495"/>
      <c r="ER57" s="1495"/>
      <c r="ES57" s="1495"/>
      <c r="ET57" s="1495"/>
      <c r="EU57" s="1495"/>
      <c r="EV57" s="1495"/>
      <c r="EW57" s="1495"/>
      <c r="EX57" s="1495"/>
      <c r="EY57" s="1495"/>
      <c r="EZ57" s="1495"/>
      <c r="FA57" s="1495"/>
      <c r="FB57" s="1495"/>
      <c r="FC57" s="1495"/>
      <c r="FD57" s="1495"/>
      <c r="FE57" s="1495"/>
      <c r="FF57" s="1495"/>
    </row>
    <row r="58" spans="1:162" ht="15" customHeight="1">
      <c r="A58" s="1494" t="s">
        <v>1025</v>
      </c>
      <c r="B58" s="1494"/>
      <c r="C58" s="1494"/>
      <c r="D58" s="1494"/>
      <c r="E58" s="1494"/>
      <c r="F58" s="1494"/>
      <c r="G58" s="1494"/>
      <c r="H58" s="1494"/>
      <c r="I58" s="1494"/>
      <c r="J58" s="1494"/>
      <c r="K58" s="1494"/>
      <c r="L58" s="1494"/>
      <c r="M58" s="1494"/>
      <c r="N58" s="1494"/>
      <c r="O58" s="1494"/>
      <c r="P58" s="1494"/>
      <c r="Q58" s="1494"/>
      <c r="R58" s="1494"/>
      <c r="S58" s="1494"/>
      <c r="T58" s="1494"/>
      <c r="U58" s="1494"/>
      <c r="V58" s="1494"/>
      <c r="W58" s="1494"/>
      <c r="X58" s="1494"/>
      <c r="Y58" s="1494"/>
      <c r="Z58" s="1494"/>
      <c r="AA58" s="1494"/>
      <c r="AB58" s="1494"/>
      <c r="AC58" s="1494"/>
      <c r="AD58" s="1494"/>
      <c r="AE58" s="1494"/>
      <c r="AF58" s="1494"/>
      <c r="AG58" s="1494"/>
      <c r="AH58" s="1494"/>
      <c r="AI58" s="1494"/>
      <c r="AJ58" s="1494"/>
      <c r="AK58" s="1494"/>
      <c r="AL58" s="1494"/>
      <c r="AM58" s="1494"/>
      <c r="AN58" s="1494"/>
      <c r="AO58" s="1494"/>
      <c r="AP58" s="1494"/>
      <c r="AQ58" s="1494"/>
      <c r="AR58" s="1494"/>
      <c r="AS58" s="1494"/>
      <c r="AT58" s="1494"/>
      <c r="AU58" s="1494"/>
      <c r="AV58" s="1494"/>
      <c r="AW58" s="1494"/>
      <c r="AX58" s="1494"/>
      <c r="AY58" s="1494"/>
      <c r="AZ58" s="1494"/>
      <c r="BA58" s="1494"/>
      <c r="BB58" s="1494"/>
      <c r="BC58" s="1494"/>
      <c r="BD58" s="1494"/>
      <c r="BE58" s="1494"/>
      <c r="BF58" s="1494"/>
      <c r="BG58" s="1494"/>
      <c r="BH58" s="1494"/>
      <c r="BI58" s="1494"/>
      <c r="BJ58" s="1494"/>
      <c r="BK58" s="1494"/>
      <c r="BL58" s="1494"/>
      <c r="BM58" s="1494"/>
      <c r="BN58" s="1494"/>
      <c r="BO58" s="1494"/>
      <c r="BP58" s="1494"/>
      <c r="BQ58" s="1494"/>
      <c r="BR58" s="1494"/>
      <c r="BS58" s="1494"/>
      <c r="BT58" s="1494"/>
      <c r="BU58" s="1494"/>
      <c r="BV58" s="1494"/>
      <c r="BW58" s="1494"/>
      <c r="BX58" s="1494"/>
      <c r="BY58" s="1494"/>
      <c r="BZ58" s="1494"/>
      <c r="CA58" s="1494"/>
      <c r="CB58" s="1494"/>
      <c r="CC58" s="1494"/>
      <c r="CD58" s="1494"/>
      <c r="CE58" s="1494"/>
      <c r="CF58" s="1494"/>
      <c r="CG58" s="1494"/>
      <c r="CH58" s="1494"/>
      <c r="CI58" s="1494"/>
      <c r="CJ58" s="1494"/>
      <c r="CK58" s="1494"/>
      <c r="CL58" s="1494"/>
      <c r="CM58" s="1494"/>
      <c r="CN58" s="1494"/>
      <c r="CO58" s="1494"/>
      <c r="CP58" s="1494"/>
      <c r="CQ58" s="1494"/>
      <c r="CR58" s="1494"/>
      <c r="CS58" s="1494"/>
      <c r="CT58" s="1494"/>
      <c r="CU58" s="1494"/>
      <c r="CV58" s="1494"/>
      <c r="CW58" s="1494"/>
      <c r="CX58" s="1494"/>
      <c r="CY58" s="1494"/>
      <c r="CZ58" s="1494"/>
      <c r="DA58" s="1494"/>
      <c r="DB58" s="1494"/>
      <c r="DC58" s="1494"/>
      <c r="DD58" s="1494"/>
      <c r="DE58" s="1494"/>
      <c r="DF58" s="1494"/>
      <c r="DG58" s="1494"/>
      <c r="DH58" s="1494"/>
      <c r="DI58" s="1494"/>
      <c r="DJ58" s="1494"/>
      <c r="DK58" s="1494"/>
      <c r="DL58" s="1494"/>
      <c r="DM58" s="1494"/>
      <c r="DN58" s="1494"/>
      <c r="DO58" s="1494"/>
      <c r="DP58" s="1494"/>
      <c r="DQ58" s="1494"/>
      <c r="DR58" s="1494"/>
      <c r="DS58" s="1494"/>
      <c r="DT58" s="1494"/>
      <c r="DU58" s="1494"/>
      <c r="DV58" s="1494"/>
      <c r="DW58" s="1494"/>
      <c r="DX58" s="1494"/>
      <c r="DY58" s="1494"/>
      <c r="DZ58" s="1494"/>
      <c r="EA58" s="1494"/>
      <c r="EB58" s="1494"/>
      <c r="EC58" s="1494"/>
      <c r="ED58" s="1494"/>
      <c r="EE58" s="1494"/>
      <c r="EF58" s="1494"/>
      <c r="EG58" s="1494"/>
      <c r="EH58" s="1494"/>
      <c r="EI58" s="1494"/>
      <c r="EJ58" s="1494"/>
      <c r="EK58" s="1494"/>
      <c r="EL58" s="1494"/>
      <c r="EM58" s="1494"/>
      <c r="EN58" s="1494"/>
      <c r="EO58" s="1494"/>
      <c r="EP58" s="1494"/>
      <c r="EQ58" s="1494"/>
      <c r="ER58" s="1494"/>
      <c r="ES58" s="1494"/>
      <c r="ET58" s="1494"/>
      <c r="EU58" s="1494"/>
      <c r="EV58" s="1494"/>
      <c r="EW58" s="1494"/>
      <c r="EX58" s="1494"/>
      <c r="EY58" s="1494"/>
      <c r="EZ58" s="1494"/>
      <c r="FA58" s="1494"/>
      <c r="FB58" s="1494"/>
      <c r="FC58" s="1494"/>
      <c r="FD58" s="1494"/>
      <c r="FE58" s="1494"/>
      <c r="FF58" s="1494"/>
    </row>
    <row r="59" spans="1:162" ht="51.75" customHeight="1">
      <c r="A59" s="1495"/>
      <c r="B59" s="1495"/>
      <c r="C59" s="1495"/>
      <c r="D59" s="1495"/>
      <c r="E59" s="1495"/>
      <c r="F59" s="1495"/>
      <c r="G59" s="1495"/>
      <c r="H59" s="1495"/>
      <c r="I59" s="1495"/>
      <c r="J59" s="1495"/>
      <c r="K59" s="1495"/>
      <c r="L59" s="1495"/>
      <c r="M59" s="1495"/>
      <c r="N59" s="1495"/>
      <c r="O59" s="1495"/>
      <c r="P59" s="1495"/>
      <c r="Q59" s="1495"/>
      <c r="R59" s="1495"/>
      <c r="S59" s="1495"/>
      <c r="T59" s="1495"/>
      <c r="U59" s="1495"/>
      <c r="V59" s="1495"/>
      <c r="W59" s="1495"/>
      <c r="X59" s="1495"/>
      <c r="Y59" s="1495"/>
      <c r="Z59" s="1495"/>
      <c r="AA59" s="1495"/>
      <c r="AB59" s="1495"/>
      <c r="AC59" s="1495"/>
      <c r="AD59" s="1495"/>
      <c r="AE59" s="1495"/>
      <c r="AF59" s="1495"/>
      <c r="AG59" s="1495"/>
      <c r="AH59" s="1495"/>
      <c r="AI59" s="1495"/>
      <c r="AJ59" s="1495"/>
      <c r="AK59" s="1495"/>
      <c r="AL59" s="1495"/>
      <c r="AM59" s="1495"/>
      <c r="AN59" s="1495"/>
      <c r="AO59" s="1495"/>
      <c r="AP59" s="1495"/>
      <c r="AQ59" s="1495"/>
      <c r="AR59" s="1495"/>
      <c r="AS59" s="1495"/>
      <c r="AT59" s="1495"/>
      <c r="AU59" s="1495"/>
      <c r="AV59" s="1495"/>
      <c r="AW59" s="1495"/>
      <c r="AX59" s="1495"/>
      <c r="AY59" s="1495"/>
      <c r="AZ59" s="1495"/>
      <c r="BA59" s="1495"/>
      <c r="BB59" s="1495"/>
      <c r="BC59" s="1495"/>
      <c r="BD59" s="1495"/>
      <c r="BE59" s="1495"/>
      <c r="BF59" s="1495"/>
      <c r="BG59" s="1495"/>
      <c r="BH59" s="1495"/>
      <c r="BI59" s="1495"/>
      <c r="BJ59" s="1495"/>
      <c r="BK59" s="1495"/>
      <c r="BL59" s="1495"/>
      <c r="BM59" s="1495"/>
      <c r="BN59" s="1495"/>
      <c r="BO59" s="1495"/>
      <c r="BP59" s="1495"/>
      <c r="BQ59" s="1495"/>
      <c r="BR59" s="1495"/>
      <c r="BS59" s="1495"/>
      <c r="BT59" s="1495"/>
      <c r="BU59" s="1495"/>
      <c r="BV59" s="1495"/>
      <c r="BW59" s="1495"/>
      <c r="BX59" s="1495"/>
      <c r="BY59" s="1495"/>
      <c r="BZ59" s="1495"/>
      <c r="CA59" s="1495"/>
      <c r="CB59" s="1495"/>
      <c r="CC59" s="1495"/>
      <c r="CD59" s="1495"/>
      <c r="CE59" s="1495"/>
      <c r="CF59" s="1495"/>
      <c r="CG59" s="1495"/>
      <c r="CH59" s="1495"/>
      <c r="CI59" s="1495"/>
      <c r="CJ59" s="1495"/>
      <c r="CK59" s="1495"/>
      <c r="CL59" s="1495"/>
      <c r="CM59" s="1495"/>
      <c r="CN59" s="1495"/>
      <c r="CO59" s="1495"/>
      <c r="CP59" s="1495"/>
      <c r="CQ59" s="1495"/>
      <c r="CR59" s="1495"/>
      <c r="CS59" s="1495"/>
      <c r="CT59" s="1495"/>
      <c r="CU59" s="1495"/>
      <c r="CV59" s="1495"/>
      <c r="CW59" s="1495"/>
      <c r="CX59" s="1495"/>
      <c r="CY59" s="1495"/>
      <c r="CZ59" s="1495"/>
      <c r="DA59" s="1495"/>
      <c r="DB59" s="1495"/>
      <c r="DC59" s="1495"/>
      <c r="DD59" s="1495"/>
      <c r="DE59" s="1495"/>
      <c r="DF59" s="1495"/>
      <c r="DG59" s="1495"/>
      <c r="DH59" s="1495"/>
      <c r="DI59" s="1495"/>
      <c r="DJ59" s="1495"/>
      <c r="DK59" s="1495"/>
      <c r="DL59" s="1495"/>
      <c r="DM59" s="1495"/>
      <c r="DN59" s="1495"/>
      <c r="DO59" s="1495"/>
      <c r="DP59" s="1495"/>
      <c r="DQ59" s="1495"/>
      <c r="DR59" s="1495"/>
      <c r="DS59" s="1495"/>
      <c r="DT59" s="1495"/>
      <c r="DU59" s="1495"/>
      <c r="DV59" s="1495"/>
      <c r="DW59" s="1495"/>
      <c r="DX59" s="1495"/>
      <c r="DY59" s="1495"/>
      <c r="DZ59" s="1495"/>
      <c r="EA59" s="1495"/>
      <c r="EB59" s="1495"/>
      <c r="EC59" s="1495"/>
      <c r="ED59" s="1495"/>
      <c r="EE59" s="1495"/>
      <c r="EF59" s="1495"/>
      <c r="EG59" s="1495"/>
      <c r="EH59" s="1495"/>
      <c r="EI59" s="1495"/>
      <c r="EJ59" s="1495"/>
      <c r="EK59" s="1495"/>
      <c r="EL59" s="1495"/>
      <c r="EM59" s="1495"/>
      <c r="EN59" s="1495"/>
      <c r="EO59" s="1495"/>
      <c r="EP59" s="1495"/>
      <c r="EQ59" s="1495"/>
      <c r="ER59" s="1495"/>
      <c r="ES59" s="1495"/>
      <c r="ET59" s="1495"/>
      <c r="EU59" s="1495"/>
      <c r="EV59" s="1495"/>
      <c r="EW59" s="1495"/>
      <c r="EX59" s="1495"/>
      <c r="EY59" s="1495"/>
      <c r="EZ59" s="1495"/>
      <c r="FA59" s="1495"/>
      <c r="FB59" s="1495"/>
      <c r="FC59" s="1495"/>
      <c r="FD59" s="1495"/>
      <c r="FE59" s="1495"/>
      <c r="FF59" s="1495"/>
    </row>
    <row r="60" spans="1:162">
      <c r="A60" s="1496" t="s">
        <v>1044</v>
      </c>
      <c r="B60" s="1497"/>
      <c r="C60" s="1497"/>
      <c r="D60" s="1497"/>
      <c r="E60" s="1497"/>
      <c r="F60" s="1497"/>
      <c r="G60" s="1497"/>
      <c r="H60" s="1497"/>
      <c r="I60" s="1497"/>
      <c r="J60" s="1497"/>
      <c r="K60" s="1497"/>
      <c r="L60" s="1497"/>
      <c r="M60" s="1497"/>
      <c r="N60" s="1497"/>
      <c r="O60" s="1497"/>
      <c r="P60" s="1497"/>
      <c r="Q60" s="1497"/>
      <c r="R60" s="1497"/>
      <c r="S60" s="1497"/>
      <c r="T60" s="1497"/>
      <c r="U60" s="1497"/>
      <c r="V60" s="1497"/>
      <c r="W60" s="1497"/>
      <c r="X60" s="1497"/>
      <c r="Y60" s="1497"/>
      <c r="Z60" s="1497"/>
      <c r="AA60" s="1497"/>
      <c r="AB60" s="1497"/>
      <c r="AC60" s="1497"/>
      <c r="AD60" s="1497"/>
      <c r="AE60" s="1497"/>
      <c r="AF60" s="1497"/>
      <c r="AG60" s="1497"/>
      <c r="AH60" s="1497"/>
      <c r="AI60" s="1497"/>
      <c r="AJ60" s="1497"/>
      <c r="AK60" s="1497"/>
      <c r="AL60" s="1497"/>
      <c r="AM60" s="1497"/>
      <c r="AN60" s="1497"/>
      <c r="AO60" s="1497"/>
      <c r="AP60" s="1497"/>
      <c r="AQ60" s="1497"/>
      <c r="AR60" s="1497"/>
      <c r="AS60" s="1497"/>
      <c r="AT60" s="1497"/>
      <c r="AU60" s="1497"/>
      <c r="AV60" s="1497"/>
      <c r="AW60" s="1497"/>
      <c r="AX60" s="1497"/>
      <c r="AY60" s="1497"/>
      <c r="AZ60" s="1497"/>
      <c r="BA60" s="1497"/>
      <c r="BB60" s="1497"/>
      <c r="BC60" s="1497"/>
      <c r="BD60" s="1497"/>
      <c r="BE60" s="1497"/>
      <c r="BF60" s="1497"/>
      <c r="BG60" s="1497"/>
      <c r="BH60" s="1497"/>
      <c r="BI60" s="1497"/>
      <c r="BJ60" s="1497"/>
      <c r="BK60" s="1497"/>
      <c r="BL60" s="1497"/>
      <c r="BM60" s="1497"/>
      <c r="BN60" s="1497"/>
      <c r="BO60" s="1497"/>
      <c r="BP60" s="1497"/>
      <c r="BQ60" s="1497"/>
      <c r="BR60" s="1497"/>
      <c r="BS60" s="1497"/>
      <c r="BT60" s="1497"/>
      <c r="BU60" s="1497"/>
      <c r="BV60" s="1497"/>
      <c r="BW60" s="1497"/>
      <c r="BX60" s="1497"/>
      <c r="BY60" s="1497"/>
      <c r="BZ60" s="1497"/>
      <c r="CA60" s="1497"/>
      <c r="CB60" s="1497"/>
      <c r="CC60" s="1497"/>
      <c r="CD60" s="1497"/>
      <c r="CE60" s="1497"/>
      <c r="CF60" s="1497"/>
      <c r="CG60" s="1497"/>
      <c r="CH60" s="1497"/>
      <c r="CI60" s="1497"/>
      <c r="CJ60" s="1497"/>
      <c r="CK60" s="1497"/>
      <c r="CL60" s="1497"/>
      <c r="CM60" s="1497"/>
      <c r="CN60" s="1497"/>
      <c r="CO60" s="1497"/>
      <c r="CP60" s="1497"/>
      <c r="CQ60" s="1497"/>
      <c r="CR60" s="1497"/>
      <c r="CS60" s="1497"/>
      <c r="CT60" s="1497"/>
      <c r="CU60" s="1497"/>
      <c r="CV60" s="1497"/>
      <c r="CW60" s="1497"/>
      <c r="CX60" s="1497"/>
      <c r="CY60" s="1497"/>
      <c r="CZ60" s="1497"/>
      <c r="DA60" s="1497"/>
      <c r="DB60" s="1497"/>
      <c r="DC60" s="1497"/>
      <c r="DD60" s="1497"/>
      <c r="DE60" s="1497"/>
      <c r="DF60" s="1497"/>
      <c r="DG60" s="1497"/>
      <c r="DH60" s="1497"/>
      <c r="DI60" s="1497"/>
      <c r="DJ60" s="1497"/>
      <c r="DK60" s="1497"/>
      <c r="DL60" s="1497"/>
      <c r="DM60" s="1497"/>
      <c r="DN60" s="1497"/>
      <c r="DO60" s="1497"/>
      <c r="DP60" s="1497"/>
      <c r="DQ60" s="1497"/>
      <c r="DR60" s="1497"/>
      <c r="DS60" s="1497"/>
      <c r="DT60" s="1497"/>
      <c r="DU60" s="1497"/>
      <c r="DV60" s="1497"/>
      <c r="DW60" s="1497"/>
      <c r="DX60" s="1497"/>
      <c r="DY60" s="1497"/>
      <c r="DZ60" s="1497"/>
      <c r="EA60" s="1497"/>
      <c r="EB60" s="1497"/>
      <c r="EC60" s="1497"/>
      <c r="ED60" s="1497"/>
      <c r="EE60" s="1497"/>
      <c r="EF60" s="1497"/>
      <c r="EG60" s="1497"/>
      <c r="EH60" s="1497"/>
      <c r="EI60" s="1497"/>
      <c r="EJ60" s="1497"/>
      <c r="EK60" s="1497"/>
      <c r="EL60" s="1497"/>
      <c r="EM60" s="1497"/>
      <c r="EN60" s="1497"/>
      <c r="EO60" s="1497"/>
      <c r="EP60" s="1497"/>
      <c r="EQ60" s="1497"/>
      <c r="ER60" s="1497"/>
      <c r="ES60" s="1497"/>
      <c r="ET60" s="1497"/>
      <c r="EU60" s="1497"/>
      <c r="EV60" s="1497"/>
      <c r="EW60" s="1497"/>
      <c r="EX60" s="1497"/>
      <c r="EY60" s="1497"/>
      <c r="EZ60" s="1497"/>
      <c r="FA60" s="1497"/>
      <c r="FB60" s="1497"/>
      <c r="FC60" s="1497"/>
      <c r="FD60" s="1497"/>
      <c r="FE60" s="1497"/>
      <c r="FF60" s="1497"/>
    </row>
    <row r="61" spans="1:162">
      <c r="A61" s="1497"/>
      <c r="B61" s="1497"/>
      <c r="C61" s="1497"/>
      <c r="D61" s="1497"/>
      <c r="E61" s="1497"/>
      <c r="F61" s="1497"/>
      <c r="G61" s="1497"/>
      <c r="H61" s="1497"/>
      <c r="I61" s="1497"/>
      <c r="J61" s="1497"/>
      <c r="K61" s="1497"/>
      <c r="L61" s="1497"/>
      <c r="M61" s="1497"/>
      <c r="N61" s="1497"/>
      <c r="O61" s="1497"/>
      <c r="P61" s="1497"/>
      <c r="Q61" s="1497"/>
      <c r="R61" s="1497"/>
      <c r="S61" s="1497"/>
      <c r="T61" s="1497"/>
      <c r="U61" s="1497"/>
      <c r="V61" s="1497"/>
      <c r="W61" s="1497"/>
      <c r="X61" s="1497"/>
      <c r="Y61" s="1497"/>
      <c r="Z61" s="1497"/>
      <c r="AA61" s="1497"/>
      <c r="AB61" s="1497"/>
      <c r="AC61" s="1497"/>
      <c r="AD61" s="1497"/>
      <c r="AE61" s="1497"/>
      <c r="AF61" s="1497"/>
      <c r="AG61" s="1497"/>
      <c r="AH61" s="1497"/>
      <c r="AI61" s="1497"/>
      <c r="AJ61" s="1497"/>
      <c r="AK61" s="1497"/>
      <c r="AL61" s="1497"/>
      <c r="AM61" s="1497"/>
      <c r="AN61" s="1497"/>
      <c r="AO61" s="1497"/>
      <c r="AP61" s="1497"/>
      <c r="AQ61" s="1497"/>
      <c r="AR61" s="1497"/>
      <c r="AS61" s="1497"/>
      <c r="AT61" s="1497"/>
      <c r="AU61" s="1497"/>
      <c r="AV61" s="1497"/>
      <c r="AW61" s="1497"/>
      <c r="AX61" s="1497"/>
      <c r="AY61" s="1497"/>
      <c r="AZ61" s="1497"/>
      <c r="BA61" s="1497"/>
      <c r="BB61" s="1497"/>
      <c r="BC61" s="1497"/>
      <c r="BD61" s="1497"/>
      <c r="BE61" s="1497"/>
      <c r="BF61" s="1497"/>
      <c r="BG61" s="1497"/>
      <c r="BH61" s="1497"/>
      <c r="BI61" s="1497"/>
      <c r="BJ61" s="1497"/>
      <c r="BK61" s="1497"/>
      <c r="BL61" s="1497"/>
      <c r="BM61" s="1497"/>
      <c r="BN61" s="1497"/>
      <c r="BO61" s="1497"/>
      <c r="BP61" s="1497"/>
      <c r="BQ61" s="1497"/>
      <c r="BR61" s="1497"/>
      <c r="BS61" s="1497"/>
      <c r="BT61" s="1497"/>
      <c r="BU61" s="1497"/>
      <c r="BV61" s="1497"/>
      <c r="BW61" s="1497"/>
      <c r="BX61" s="1497"/>
      <c r="BY61" s="1497"/>
      <c r="BZ61" s="1497"/>
      <c r="CA61" s="1497"/>
      <c r="CB61" s="1497"/>
      <c r="CC61" s="1497"/>
      <c r="CD61" s="1497"/>
      <c r="CE61" s="1497"/>
      <c r="CF61" s="1497"/>
      <c r="CG61" s="1497"/>
      <c r="CH61" s="1497"/>
      <c r="CI61" s="1497"/>
      <c r="CJ61" s="1497"/>
      <c r="CK61" s="1497"/>
      <c r="CL61" s="1497"/>
      <c r="CM61" s="1497"/>
      <c r="CN61" s="1497"/>
      <c r="CO61" s="1497"/>
      <c r="CP61" s="1497"/>
      <c r="CQ61" s="1497"/>
      <c r="CR61" s="1497"/>
      <c r="CS61" s="1497"/>
      <c r="CT61" s="1497"/>
      <c r="CU61" s="1497"/>
      <c r="CV61" s="1497"/>
      <c r="CW61" s="1497"/>
      <c r="CX61" s="1497"/>
      <c r="CY61" s="1497"/>
      <c r="CZ61" s="1497"/>
      <c r="DA61" s="1497"/>
      <c r="DB61" s="1497"/>
      <c r="DC61" s="1497"/>
      <c r="DD61" s="1497"/>
      <c r="DE61" s="1497"/>
      <c r="DF61" s="1497"/>
      <c r="DG61" s="1497"/>
      <c r="DH61" s="1497"/>
      <c r="DI61" s="1497"/>
      <c r="DJ61" s="1497"/>
      <c r="DK61" s="1497"/>
      <c r="DL61" s="1497"/>
      <c r="DM61" s="1497"/>
      <c r="DN61" s="1497"/>
      <c r="DO61" s="1497"/>
      <c r="DP61" s="1497"/>
      <c r="DQ61" s="1497"/>
      <c r="DR61" s="1497"/>
      <c r="DS61" s="1497"/>
      <c r="DT61" s="1497"/>
      <c r="DU61" s="1497"/>
      <c r="DV61" s="1497"/>
      <c r="DW61" s="1497"/>
      <c r="DX61" s="1497"/>
      <c r="DY61" s="1497"/>
      <c r="DZ61" s="1497"/>
      <c r="EA61" s="1497"/>
      <c r="EB61" s="1497"/>
      <c r="EC61" s="1497"/>
      <c r="ED61" s="1497"/>
      <c r="EE61" s="1497"/>
      <c r="EF61" s="1497"/>
      <c r="EG61" s="1497"/>
      <c r="EH61" s="1497"/>
      <c r="EI61" s="1497"/>
      <c r="EJ61" s="1497"/>
      <c r="EK61" s="1497"/>
      <c r="EL61" s="1497"/>
      <c r="EM61" s="1497"/>
      <c r="EN61" s="1497"/>
      <c r="EO61" s="1497"/>
      <c r="EP61" s="1497"/>
      <c r="EQ61" s="1497"/>
      <c r="ER61" s="1497"/>
      <c r="ES61" s="1497"/>
      <c r="ET61" s="1497"/>
      <c r="EU61" s="1497"/>
      <c r="EV61" s="1497"/>
      <c r="EW61" s="1497"/>
      <c r="EX61" s="1497"/>
      <c r="EY61" s="1497"/>
      <c r="EZ61" s="1497"/>
      <c r="FA61" s="1497"/>
      <c r="FB61" s="1497"/>
      <c r="FC61" s="1497"/>
      <c r="FD61" s="1497"/>
      <c r="FE61" s="1497"/>
      <c r="FF61" s="1497"/>
    </row>
    <row r="62" spans="1:162">
      <c r="A62" s="1497"/>
      <c r="B62" s="1497"/>
      <c r="C62" s="1497"/>
      <c r="D62" s="1497"/>
      <c r="E62" s="1497"/>
      <c r="F62" s="1497"/>
      <c r="G62" s="1497"/>
      <c r="H62" s="1497"/>
      <c r="I62" s="1497"/>
      <c r="J62" s="1497"/>
      <c r="K62" s="1497"/>
      <c r="L62" s="1497"/>
      <c r="M62" s="1497"/>
      <c r="N62" s="1497"/>
      <c r="O62" s="1497"/>
      <c r="P62" s="1497"/>
      <c r="Q62" s="1497"/>
      <c r="R62" s="1497"/>
      <c r="S62" s="1497"/>
      <c r="T62" s="1497"/>
      <c r="U62" s="1497"/>
      <c r="V62" s="1497"/>
      <c r="W62" s="1497"/>
      <c r="X62" s="1497"/>
      <c r="Y62" s="1497"/>
      <c r="Z62" s="1497"/>
      <c r="AA62" s="1497"/>
      <c r="AB62" s="1497"/>
      <c r="AC62" s="1497"/>
      <c r="AD62" s="1497"/>
      <c r="AE62" s="1497"/>
      <c r="AF62" s="1497"/>
      <c r="AG62" s="1497"/>
      <c r="AH62" s="1497"/>
      <c r="AI62" s="1497"/>
      <c r="AJ62" s="1497"/>
      <c r="AK62" s="1497"/>
      <c r="AL62" s="1497"/>
      <c r="AM62" s="1497"/>
      <c r="AN62" s="1497"/>
      <c r="AO62" s="1497"/>
      <c r="AP62" s="1497"/>
      <c r="AQ62" s="1497"/>
      <c r="AR62" s="1497"/>
      <c r="AS62" s="1497"/>
      <c r="AT62" s="1497"/>
      <c r="AU62" s="1497"/>
      <c r="AV62" s="1497"/>
      <c r="AW62" s="1497"/>
      <c r="AX62" s="1497"/>
      <c r="AY62" s="1497"/>
      <c r="AZ62" s="1497"/>
      <c r="BA62" s="1497"/>
      <c r="BB62" s="1497"/>
      <c r="BC62" s="1497"/>
      <c r="BD62" s="1497"/>
      <c r="BE62" s="1497"/>
      <c r="BF62" s="1497"/>
      <c r="BG62" s="1497"/>
      <c r="BH62" s="1497"/>
      <c r="BI62" s="1497"/>
      <c r="BJ62" s="1497"/>
      <c r="BK62" s="1497"/>
      <c r="BL62" s="1497"/>
      <c r="BM62" s="1497"/>
      <c r="BN62" s="1497"/>
      <c r="BO62" s="1497"/>
      <c r="BP62" s="1497"/>
      <c r="BQ62" s="1497"/>
      <c r="BR62" s="1497"/>
      <c r="BS62" s="1497"/>
      <c r="BT62" s="1497"/>
      <c r="BU62" s="1497"/>
      <c r="BV62" s="1497"/>
      <c r="BW62" s="1497"/>
      <c r="BX62" s="1497"/>
      <c r="BY62" s="1497"/>
      <c r="BZ62" s="1497"/>
      <c r="CA62" s="1497"/>
      <c r="CB62" s="1497"/>
      <c r="CC62" s="1497"/>
      <c r="CD62" s="1497"/>
      <c r="CE62" s="1497"/>
      <c r="CF62" s="1497"/>
      <c r="CG62" s="1497"/>
      <c r="CH62" s="1497"/>
      <c r="CI62" s="1497"/>
      <c r="CJ62" s="1497"/>
      <c r="CK62" s="1497"/>
      <c r="CL62" s="1497"/>
      <c r="CM62" s="1497"/>
      <c r="CN62" s="1497"/>
      <c r="CO62" s="1497"/>
      <c r="CP62" s="1497"/>
      <c r="CQ62" s="1497"/>
      <c r="CR62" s="1497"/>
      <c r="CS62" s="1497"/>
      <c r="CT62" s="1497"/>
      <c r="CU62" s="1497"/>
      <c r="CV62" s="1497"/>
      <c r="CW62" s="1497"/>
      <c r="CX62" s="1497"/>
      <c r="CY62" s="1497"/>
      <c r="CZ62" s="1497"/>
      <c r="DA62" s="1497"/>
      <c r="DB62" s="1497"/>
      <c r="DC62" s="1497"/>
      <c r="DD62" s="1497"/>
      <c r="DE62" s="1497"/>
      <c r="DF62" s="1497"/>
      <c r="DG62" s="1497"/>
      <c r="DH62" s="1497"/>
      <c r="DI62" s="1497"/>
      <c r="DJ62" s="1497"/>
      <c r="DK62" s="1497"/>
      <c r="DL62" s="1497"/>
      <c r="DM62" s="1497"/>
      <c r="DN62" s="1497"/>
      <c r="DO62" s="1497"/>
      <c r="DP62" s="1497"/>
      <c r="DQ62" s="1497"/>
      <c r="DR62" s="1497"/>
      <c r="DS62" s="1497"/>
      <c r="DT62" s="1497"/>
      <c r="DU62" s="1497"/>
      <c r="DV62" s="1497"/>
      <c r="DW62" s="1497"/>
      <c r="DX62" s="1497"/>
      <c r="DY62" s="1497"/>
      <c r="DZ62" s="1497"/>
      <c r="EA62" s="1497"/>
      <c r="EB62" s="1497"/>
      <c r="EC62" s="1497"/>
      <c r="ED62" s="1497"/>
      <c r="EE62" s="1497"/>
      <c r="EF62" s="1497"/>
      <c r="EG62" s="1497"/>
      <c r="EH62" s="1497"/>
      <c r="EI62" s="1497"/>
      <c r="EJ62" s="1497"/>
      <c r="EK62" s="1497"/>
      <c r="EL62" s="1497"/>
      <c r="EM62" s="1497"/>
      <c r="EN62" s="1497"/>
      <c r="EO62" s="1497"/>
      <c r="EP62" s="1497"/>
      <c r="EQ62" s="1497"/>
      <c r="ER62" s="1497"/>
      <c r="ES62" s="1497"/>
      <c r="ET62" s="1497"/>
      <c r="EU62" s="1497"/>
      <c r="EV62" s="1497"/>
      <c r="EW62" s="1497"/>
      <c r="EX62" s="1497"/>
      <c r="EY62" s="1497"/>
      <c r="EZ62" s="1497"/>
      <c r="FA62" s="1497"/>
      <c r="FB62" s="1497"/>
      <c r="FC62" s="1497"/>
      <c r="FD62" s="1497"/>
      <c r="FE62" s="1497"/>
      <c r="FF62" s="1497"/>
    </row>
    <row r="63" spans="1:162" ht="24" customHeight="1">
      <c r="A63" s="1497"/>
      <c r="B63" s="1497"/>
      <c r="C63" s="1497"/>
      <c r="D63" s="1497"/>
      <c r="E63" s="1497"/>
      <c r="F63" s="1497"/>
      <c r="G63" s="1497"/>
      <c r="H63" s="1497"/>
      <c r="I63" s="1497"/>
      <c r="J63" s="1497"/>
      <c r="K63" s="1497"/>
      <c r="L63" s="1497"/>
      <c r="M63" s="1497"/>
      <c r="N63" s="1497"/>
      <c r="O63" s="1497"/>
      <c r="P63" s="1497"/>
      <c r="Q63" s="1497"/>
      <c r="R63" s="1497"/>
      <c r="S63" s="1497"/>
      <c r="T63" s="1497"/>
      <c r="U63" s="1497"/>
      <c r="V63" s="1497"/>
      <c r="W63" s="1497"/>
      <c r="X63" s="1497"/>
      <c r="Y63" s="1497"/>
      <c r="Z63" s="1497"/>
      <c r="AA63" s="1497"/>
      <c r="AB63" s="1497"/>
      <c r="AC63" s="1497"/>
      <c r="AD63" s="1497"/>
      <c r="AE63" s="1497"/>
      <c r="AF63" s="1497"/>
      <c r="AG63" s="1497"/>
      <c r="AH63" s="1497"/>
      <c r="AI63" s="1497"/>
      <c r="AJ63" s="1497"/>
      <c r="AK63" s="1497"/>
      <c r="AL63" s="1497"/>
      <c r="AM63" s="1497"/>
      <c r="AN63" s="1497"/>
      <c r="AO63" s="1497"/>
      <c r="AP63" s="1497"/>
      <c r="AQ63" s="1497"/>
      <c r="AR63" s="1497"/>
      <c r="AS63" s="1497"/>
      <c r="AT63" s="1497"/>
      <c r="AU63" s="1497"/>
      <c r="AV63" s="1497"/>
      <c r="AW63" s="1497"/>
      <c r="AX63" s="1497"/>
      <c r="AY63" s="1497"/>
      <c r="AZ63" s="1497"/>
      <c r="BA63" s="1497"/>
      <c r="BB63" s="1497"/>
      <c r="BC63" s="1497"/>
      <c r="BD63" s="1497"/>
      <c r="BE63" s="1497"/>
      <c r="BF63" s="1497"/>
      <c r="BG63" s="1497"/>
      <c r="BH63" s="1497"/>
      <c r="BI63" s="1497"/>
      <c r="BJ63" s="1497"/>
      <c r="BK63" s="1497"/>
      <c r="BL63" s="1497"/>
      <c r="BM63" s="1497"/>
      <c r="BN63" s="1497"/>
      <c r="BO63" s="1497"/>
      <c r="BP63" s="1497"/>
      <c r="BQ63" s="1497"/>
      <c r="BR63" s="1497"/>
      <c r="BS63" s="1497"/>
      <c r="BT63" s="1497"/>
      <c r="BU63" s="1497"/>
      <c r="BV63" s="1497"/>
      <c r="BW63" s="1497"/>
      <c r="BX63" s="1497"/>
      <c r="BY63" s="1497"/>
      <c r="BZ63" s="1497"/>
      <c r="CA63" s="1497"/>
      <c r="CB63" s="1497"/>
      <c r="CC63" s="1497"/>
      <c r="CD63" s="1497"/>
      <c r="CE63" s="1497"/>
      <c r="CF63" s="1497"/>
      <c r="CG63" s="1497"/>
      <c r="CH63" s="1497"/>
      <c r="CI63" s="1497"/>
      <c r="CJ63" s="1497"/>
      <c r="CK63" s="1497"/>
      <c r="CL63" s="1497"/>
      <c r="CM63" s="1497"/>
      <c r="CN63" s="1497"/>
      <c r="CO63" s="1497"/>
      <c r="CP63" s="1497"/>
      <c r="CQ63" s="1497"/>
      <c r="CR63" s="1497"/>
      <c r="CS63" s="1497"/>
      <c r="CT63" s="1497"/>
      <c r="CU63" s="1497"/>
      <c r="CV63" s="1497"/>
      <c r="CW63" s="1497"/>
      <c r="CX63" s="1497"/>
      <c r="CY63" s="1497"/>
      <c r="CZ63" s="1497"/>
      <c r="DA63" s="1497"/>
      <c r="DB63" s="1497"/>
      <c r="DC63" s="1497"/>
      <c r="DD63" s="1497"/>
      <c r="DE63" s="1497"/>
      <c r="DF63" s="1497"/>
      <c r="DG63" s="1497"/>
      <c r="DH63" s="1497"/>
      <c r="DI63" s="1497"/>
      <c r="DJ63" s="1497"/>
      <c r="DK63" s="1497"/>
      <c r="DL63" s="1497"/>
      <c r="DM63" s="1497"/>
      <c r="DN63" s="1497"/>
      <c r="DO63" s="1497"/>
      <c r="DP63" s="1497"/>
      <c r="DQ63" s="1497"/>
      <c r="DR63" s="1497"/>
      <c r="DS63" s="1497"/>
      <c r="DT63" s="1497"/>
      <c r="DU63" s="1497"/>
      <c r="DV63" s="1497"/>
      <c r="DW63" s="1497"/>
      <c r="DX63" s="1497"/>
      <c r="DY63" s="1497"/>
      <c r="DZ63" s="1497"/>
      <c r="EA63" s="1497"/>
      <c r="EB63" s="1497"/>
      <c r="EC63" s="1497"/>
      <c r="ED63" s="1497"/>
      <c r="EE63" s="1497"/>
      <c r="EF63" s="1497"/>
      <c r="EG63" s="1497"/>
      <c r="EH63" s="1497"/>
      <c r="EI63" s="1497"/>
      <c r="EJ63" s="1497"/>
      <c r="EK63" s="1497"/>
      <c r="EL63" s="1497"/>
      <c r="EM63" s="1497"/>
      <c r="EN63" s="1497"/>
      <c r="EO63" s="1497"/>
      <c r="EP63" s="1497"/>
      <c r="EQ63" s="1497"/>
      <c r="ER63" s="1497"/>
      <c r="ES63" s="1497"/>
      <c r="ET63" s="1497"/>
      <c r="EU63" s="1497"/>
      <c r="EV63" s="1497"/>
      <c r="EW63" s="1497"/>
      <c r="EX63" s="1497"/>
      <c r="EY63" s="1497"/>
      <c r="EZ63" s="1497"/>
      <c r="FA63" s="1497"/>
      <c r="FB63" s="1497"/>
      <c r="FC63" s="1497"/>
      <c r="FD63" s="1497"/>
      <c r="FE63" s="1497"/>
      <c r="FF63" s="1497"/>
    </row>
    <row r="64" spans="1:162">
      <c r="A64" s="1498" t="s">
        <v>421</v>
      </c>
      <c r="B64" s="1498"/>
      <c r="C64" s="1498"/>
      <c r="D64" s="1498"/>
      <c r="E64" s="1498"/>
      <c r="F64" s="1498"/>
      <c r="G64" s="1498"/>
      <c r="H64" s="1498"/>
      <c r="I64" s="1498"/>
      <c r="J64" s="1498"/>
      <c r="K64" s="1498"/>
      <c r="L64" s="1498"/>
      <c r="M64" s="1498"/>
      <c r="N64" s="1498"/>
      <c r="O64" s="1498"/>
      <c r="P64" s="1498"/>
      <c r="Q64" s="1498"/>
      <c r="R64" s="1498"/>
      <c r="S64" s="1498"/>
      <c r="T64" s="1498"/>
      <c r="U64" s="1498"/>
      <c r="V64" s="1498"/>
      <c r="W64" s="1498"/>
      <c r="X64" s="1498"/>
      <c r="Y64" s="1498"/>
      <c r="Z64" s="1498"/>
      <c r="AA64" s="1498"/>
      <c r="AB64" s="1498"/>
      <c r="AC64" s="1498"/>
      <c r="AD64" s="1498"/>
      <c r="AE64" s="1498"/>
      <c r="AF64" s="1498"/>
      <c r="AG64" s="1498"/>
      <c r="AH64" s="1498"/>
      <c r="AI64" s="1498"/>
      <c r="AJ64" s="1498"/>
      <c r="AK64" s="1498"/>
      <c r="AL64" s="1498"/>
      <c r="AM64" s="1498"/>
      <c r="AN64" s="1498"/>
      <c r="AO64" s="1498"/>
      <c r="AP64" s="1498"/>
      <c r="AQ64" s="1498"/>
      <c r="AR64" s="1498"/>
      <c r="AS64" s="1498"/>
      <c r="AT64" s="1498"/>
      <c r="AU64" s="1498"/>
      <c r="AV64" s="1498"/>
      <c r="AW64" s="1498"/>
      <c r="AX64" s="1498"/>
      <c r="AY64" s="1498"/>
      <c r="AZ64" s="1498"/>
      <c r="BA64" s="1498"/>
      <c r="BB64" s="1498"/>
      <c r="BC64" s="1498"/>
      <c r="BD64" s="1498"/>
      <c r="BE64" s="1498"/>
      <c r="BF64" s="1498"/>
      <c r="BG64" s="1498"/>
      <c r="BH64" s="1498"/>
      <c r="BI64" s="1498"/>
      <c r="BJ64" s="1498"/>
      <c r="BK64" s="1498"/>
      <c r="BL64" s="1498"/>
      <c r="BM64" s="1498"/>
      <c r="BN64" s="1498"/>
      <c r="BO64" s="1498"/>
      <c r="BP64" s="1498"/>
      <c r="BQ64" s="1498"/>
      <c r="BR64" s="1498"/>
      <c r="BS64" s="1498"/>
      <c r="BT64" s="1498"/>
      <c r="BU64" s="1498"/>
      <c r="BV64" s="1498"/>
      <c r="BW64" s="1498"/>
      <c r="BX64" s="1498"/>
      <c r="BY64" s="1498"/>
      <c r="BZ64" s="1498"/>
      <c r="CA64" s="1498"/>
      <c r="CB64" s="1498"/>
      <c r="CC64" s="1498"/>
      <c r="CD64" s="1498"/>
      <c r="CE64" s="1498"/>
      <c r="CF64" s="1498"/>
      <c r="CG64" s="1498"/>
      <c r="CH64" s="1498"/>
      <c r="CI64" s="1498"/>
      <c r="CJ64" s="1498"/>
      <c r="CK64" s="1498"/>
      <c r="CL64" s="1498"/>
      <c r="CM64" s="1498"/>
      <c r="CN64" s="1498"/>
      <c r="CO64" s="1498"/>
      <c r="CP64" s="1498"/>
      <c r="CQ64" s="1498"/>
      <c r="CR64" s="1498"/>
      <c r="CS64" s="1498"/>
      <c r="CT64" s="1498"/>
      <c r="CU64" s="1498"/>
      <c r="CV64" s="1498"/>
      <c r="CW64" s="1498"/>
      <c r="CX64" s="1498"/>
      <c r="CY64" s="1498"/>
      <c r="CZ64" s="1498"/>
      <c r="DA64" s="1498"/>
      <c r="DB64" s="1498"/>
      <c r="DC64" s="1498"/>
      <c r="DD64" s="1498"/>
      <c r="DE64" s="1498"/>
      <c r="DF64" s="1498"/>
      <c r="DG64" s="1498"/>
      <c r="DH64" s="1498"/>
      <c r="DI64" s="1498"/>
      <c r="DJ64" s="1498"/>
      <c r="DK64" s="1498"/>
      <c r="DL64" s="1498"/>
      <c r="DM64" s="1498"/>
      <c r="DN64" s="1498"/>
      <c r="DO64" s="1498"/>
      <c r="DP64" s="1498"/>
      <c r="DQ64" s="1498"/>
      <c r="DR64" s="1498"/>
      <c r="DS64" s="1498"/>
      <c r="DT64" s="1498"/>
      <c r="DU64" s="1498"/>
      <c r="DV64" s="1498"/>
      <c r="DW64" s="1498"/>
      <c r="DX64" s="1498"/>
      <c r="DY64" s="1498"/>
      <c r="DZ64" s="1498"/>
      <c r="EA64" s="1498"/>
      <c r="EB64" s="1498"/>
      <c r="EC64" s="1498"/>
      <c r="ED64" s="1498"/>
      <c r="EE64" s="1498"/>
      <c r="EF64" s="1498"/>
      <c r="EG64" s="1498"/>
      <c r="EH64" s="1498"/>
      <c r="EI64" s="1498"/>
      <c r="EJ64" s="1498"/>
      <c r="EK64" s="1498"/>
      <c r="EL64" s="1498"/>
      <c r="EM64" s="1498"/>
      <c r="EN64" s="1498"/>
      <c r="EO64" s="1498"/>
      <c r="EP64" s="1498"/>
      <c r="EQ64" s="1498"/>
      <c r="ER64" s="1498"/>
      <c r="ES64" s="1498"/>
      <c r="ET64" s="1498"/>
      <c r="EU64" s="1498"/>
      <c r="EV64" s="1498"/>
      <c r="EW64" s="1498"/>
      <c r="EX64" s="1498"/>
      <c r="EY64" s="1498"/>
      <c r="EZ64" s="1498"/>
      <c r="FA64" s="1498"/>
      <c r="FB64" s="1498"/>
      <c r="FC64" s="1498"/>
      <c r="FD64" s="1498"/>
      <c r="FE64" s="1498"/>
      <c r="FF64" s="1498"/>
    </row>
    <row r="65" spans="1:162">
      <c r="A65" s="1499"/>
      <c r="B65" s="1499"/>
      <c r="C65" s="1499"/>
      <c r="D65" s="1499"/>
      <c r="E65" s="1499"/>
      <c r="F65" s="1499"/>
      <c r="G65" s="1499"/>
      <c r="H65" s="1499"/>
      <c r="I65" s="1499"/>
      <c r="J65" s="1499"/>
      <c r="K65" s="1499"/>
      <c r="L65" s="1499"/>
      <c r="M65" s="1499"/>
      <c r="N65" s="1499"/>
      <c r="O65" s="1499"/>
      <c r="P65" s="1499"/>
      <c r="Q65" s="1499"/>
      <c r="R65" s="1499"/>
      <c r="S65" s="1499"/>
      <c r="T65" s="1499"/>
      <c r="U65" s="1499"/>
      <c r="V65" s="1499"/>
      <c r="W65" s="1499"/>
      <c r="X65" s="1499"/>
      <c r="Y65" s="1499"/>
      <c r="Z65" s="1499"/>
      <c r="AA65" s="1499"/>
      <c r="AB65" s="1499"/>
      <c r="AC65" s="1499"/>
      <c r="AD65" s="1499"/>
      <c r="AE65" s="1499"/>
      <c r="AF65" s="1499"/>
      <c r="AG65" s="1499"/>
      <c r="AH65" s="1499"/>
      <c r="AI65" s="1499"/>
      <c r="AJ65" s="1499"/>
      <c r="AK65" s="1499"/>
      <c r="AL65" s="1499"/>
      <c r="AM65" s="1499"/>
      <c r="AN65" s="1499"/>
      <c r="AO65" s="1499"/>
      <c r="AP65" s="1499"/>
      <c r="AQ65" s="1499"/>
      <c r="AR65" s="1499"/>
      <c r="AS65" s="1499"/>
      <c r="AT65" s="1499"/>
      <c r="AU65" s="1499"/>
      <c r="AV65" s="1499"/>
      <c r="AW65" s="1499"/>
      <c r="AX65" s="1499"/>
      <c r="AY65" s="1499"/>
      <c r="AZ65" s="1499"/>
      <c r="BA65" s="1499"/>
      <c r="BB65" s="1499"/>
      <c r="BC65" s="1499"/>
      <c r="BD65" s="1499"/>
      <c r="BE65" s="1499"/>
      <c r="BF65" s="1499"/>
      <c r="BG65" s="1499"/>
      <c r="BH65" s="1499"/>
      <c r="BI65" s="1499"/>
      <c r="BJ65" s="1499"/>
      <c r="BK65" s="1499"/>
      <c r="BL65" s="1499"/>
      <c r="BM65" s="1499"/>
      <c r="BN65" s="1499"/>
      <c r="BO65" s="1499"/>
      <c r="BP65" s="1499"/>
      <c r="BQ65" s="1499"/>
      <c r="BR65" s="1499"/>
      <c r="BS65" s="1499"/>
      <c r="BT65" s="1499"/>
      <c r="BU65" s="1499"/>
      <c r="BV65" s="1499"/>
      <c r="BW65" s="1499"/>
      <c r="BX65" s="1499"/>
      <c r="BY65" s="1499"/>
      <c r="BZ65" s="1499"/>
      <c r="CA65" s="1499"/>
      <c r="CB65" s="1499"/>
      <c r="CC65" s="1499"/>
      <c r="CD65" s="1499"/>
      <c r="CE65" s="1499"/>
      <c r="CF65" s="1499"/>
      <c r="CG65" s="1499"/>
      <c r="CH65" s="1499"/>
      <c r="CI65" s="1499"/>
      <c r="CJ65" s="1499"/>
      <c r="CK65" s="1499"/>
      <c r="CL65" s="1499"/>
      <c r="CM65" s="1499"/>
      <c r="CN65" s="1499"/>
      <c r="CO65" s="1499"/>
      <c r="CP65" s="1499"/>
      <c r="CQ65" s="1499"/>
      <c r="CR65" s="1499"/>
      <c r="CS65" s="1499"/>
      <c r="CT65" s="1499"/>
      <c r="CU65" s="1499"/>
      <c r="CV65" s="1499"/>
      <c r="CW65" s="1499"/>
      <c r="CX65" s="1499"/>
      <c r="CY65" s="1499"/>
      <c r="CZ65" s="1499"/>
      <c r="DA65" s="1499"/>
      <c r="DB65" s="1499"/>
      <c r="DC65" s="1499"/>
      <c r="DD65" s="1499"/>
      <c r="DE65" s="1499"/>
      <c r="DF65" s="1499"/>
      <c r="DG65" s="1499"/>
      <c r="DH65" s="1499"/>
      <c r="DI65" s="1499"/>
      <c r="DJ65" s="1499"/>
      <c r="DK65" s="1499"/>
      <c r="DL65" s="1499"/>
      <c r="DM65" s="1499"/>
      <c r="DN65" s="1499"/>
      <c r="DO65" s="1499"/>
      <c r="DP65" s="1499"/>
      <c r="DQ65" s="1499"/>
      <c r="DR65" s="1499"/>
      <c r="DS65" s="1499"/>
      <c r="DT65" s="1499"/>
      <c r="DU65" s="1499"/>
      <c r="DV65" s="1499"/>
      <c r="DW65" s="1499"/>
      <c r="DX65" s="1499"/>
      <c r="DY65" s="1499"/>
      <c r="DZ65" s="1499"/>
      <c r="EA65" s="1499"/>
      <c r="EB65" s="1499"/>
      <c r="EC65" s="1499"/>
      <c r="ED65" s="1499"/>
      <c r="EE65" s="1499"/>
      <c r="EF65" s="1499"/>
      <c r="EG65" s="1499"/>
      <c r="EH65" s="1499"/>
      <c r="EI65" s="1499"/>
      <c r="EJ65" s="1499"/>
      <c r="EK65" s="1499"/>
      <c r="EL65" s="1499"/>
      <c r="EM65" s="1499"/>
      <c r="EN65" s="1499"/>
      <c r="EO65" s="1499"/>
      <c r="EP65" s="1499"/>
      <c r="EQ65" s="1499"/>
      <c r="ER65" s="1499"/>
      <c r="ES65" s="1499"/>
      <c r="ET65" s="1499"/>
      <c r="EU65" s="1499"/>
      <c r="EV65" s="1499"/>
      <c r="EW65" s="1499"/>
      <c r="EX65" s="1499"/>
      <c r="EY65" s="1499"/>
      <c r="EZ65" s="1499"/>
      <c r="FA65" s="1499"/>
      <c r="FB65" s="1499"/>
      <c r="FC65" s="1499"/>
      <c r="FD65" s="1499"/>
      <c r="FE65" s="1499"/>
      <c r="FF65" s="1499"/>
    </row>
    <row r="66" spans="1:162" ht="11.25" customHeight="1">
      <c r="A66" s="824" t="s">
        <v>422</v>
      </c>
    </row>
    <row r="67" spans="1:162" ht="11.25" customHeight="1">
      <c r="A67" s="824" t="s">
        <v>423</v>
      </c>
    </row>
    <row r="68" spans="1:162" ht="22.65" customHeight="1">
      <c r="A68" s="1477" t="s">
        <v>424</v>
      </c>
      <c r="B68" s="1477"/>
      <c r="C68" s="1477"/>
      <c r="D68" s="1477"/>
      <c r="E68" s="1477"/>
      <c r="F68" s="1477"/>
      <c r="G68" s="1477"/>
      <c r="H68" s="1477"/>
      <c r="I68" s="1477"/>
      <c r="J68" s="1477"/>
      <c r="K68" s="1477"/>
      <c r="L68" s="1477"/>
      <c r="M68" s="1477"/>
      <c r="N68" s="1477"/>
      <c r="O68" s="1477"/>
      <c r="P68" s="1477"/>
      <c r="Q68" s="1477"/>
      <c r="R68" s="1477"/>
      <c r="S68" s="1477"/>
      <c r="T68" s="1477"/>
      <c r="U68" s="1477"/>
      <c r="V68" s="1477"/>
      <c r="W68" s="1477"/>
      <c r="X68" s="1477"/>
      <c r="Y68" s="1477"/>
      <c r="Z68" s="1477"/>
      <c r="AA68" s="1477"/>
      <c r="AB68" s="1477"/>
      <c r="AC68" s="1477"/>
      <c r="AD68" s="1477"/>
      <c r="AE68" s="1477"/>
      <c r="AF68" s="1477"/>
      <c r="AG68" s="1477"/>
      <c r="AH68" s="1477"/>
      <c r="AI68" s="1477"/>
      <c r="AJ68" s="1477"/>
      <c r="AK68" s="1477"/>
      <c r="AL68" s="1477"/>
      <c r="AM68" s="1477"/>
      <c r="AN68" s="1477"/>
      <c r="AO68" s="1477"/>
      <c r="AP68" s="1477"/>
      <c r="AQ68" s="1477"/>
      <c r="AR68" s="1477"/>
      <c r="AS68" s="1477"/>
      <c r="AT68" s="1477"/>
      <c r="AU68" s="1477"/>
      <c r="AV68" s="1477"/>
      <c r="AW68" s="1477"/>
      <c r="AX68" s="1477"/>
      <c r="AY68" s="1477"/>
      <c r="AZ68" s="1477"/>
      <c r="BA68" s="1477"/>
      <c r="BB68" s="1477"/>
      <c r="BC68" s="1477"/>
      <c r="BD68" s="1477"/>
      <c r="BE68" s="1477"/>
      <c r="BF68" s="1477"/>
      <c r="BG68" s="1477"/>
      <c r="BH68" s="1477"/>
      <c r="BI68" s="1477"/>
      <c r="BJ68" s="1477"/>
      <c r="BK68" s="1477"/>
      <c r="BL68" s="1477"/>
      <c r="BM68" s="1477"/>
      <c r="BN68" s="1477"/>
      <c r="BO68" s="1477"/>
      <c r="BP68" s="1477"/>
      <c r="BQ68" s="1477"/>
      <c r="BR68" s="1477"/>
      <c r="BS68" s="1477"/>
      <c r="BT68" s="1477"/>
      <c r="BU68" s="1477"/>
      <c r="BV68" s="1477"/>
      <c r="BW68" s="1477"/>
      <c r="BX68" s="1477"/>
      <c r="BY68" s="1477"/>
      <c r="BZ68" s="1477"/>
      <c r="CA68" s="1477"/>
      <c r="CB68" s="1477"/>
      <c r="CC68" s="1477"/>
      <c r="CD68" s="1477"/>
      <c r="CE68" s="1477"/>
      <c r="CF68" s="1477"/>
      <c r="CG68" s="1477"/>
      <c r="CH68" s="1477"/>
      <c r="CI68" s="1477"/>
      <c r="CJ68" s="1477"/>
      <c r="CK68" s="1477"/>
      <c r="CL68" s="1477"/>
      <c r="CM68" s="1477"/>
      <c r="CN68" s="1477"/>
      <c r="CO68" s="1477"/>
      <c r="CP68" s="1477"/>
      <c r="CQ68" s="1477"/>
      <c r="CR68" s="1477"/>
      <c r="CS68" s="1477"/>
      <c r="CT68" s="1477"/>
      <c r="CU68" s="1477"/>
      <c r="CV68" s="1477"/>
      <c r="CW68" s="1477"/>
      <c r="CX68" s="1477"/>
      <c r="CY68" s="1477"/>
      <c r="CZ68" s="1477"/>
      <c r="DA68" s="1477"/>
      <c r="DB68" s="1477"/>
      <c r="DC68" s="1477"/>
      <c r="DD68" s="1477"/>
      <c r="DE68" s="1477"/>
      <c r="DF68" s="1477"/>
      <c r="DG68" s="1477"/>
      <c r="DH68" s="1477"/>
      <c r="DI68" s="1477"/>
      <c r="DJ68" s="1477"/>
      <c r="DK68" s="1477"/>
      <c r="DL68" s="1477"/>
      <c r="DM68" s="1477"/>
      <c r="DN68" s="1477"/>
      <c r="DO68" s="1477"/>
      <c r="DP68" s="1477"/>
      <c r="DQ68" s="1477"/>
      <c r="DR68" s="1477"/>
      <c r="DS68" s="1477"/>
      <c r="DT68" s="1477"/>
      <c r="DU68" s="1477"/>
      <c r="DV68" s="1477"/>
      <c r="DW68" s="1477"/>
      <c r="DX68" s="1477"/>
      <c r="DY68" s="1477"/>
      <c r="DZ68" s="1477"/>
      <c r="EA68" s="1477"/>
      <c r="EB68" s="1477"/>
      <c r="EC68" s="1477"/>
      <c r="ED68" s="1477"/>
      <c r="EE68" s="1477"/>
      <c r="EF68" s="1477"/>
      <c r="EG68" s="1477"/>
      <c r="EH68" s="1477"/>
      <c r="EI68" s="1477"/>
      <c r="EJ68" s="1477"/>
      <c r="EK68" s="1477"/>
      <c r="EL68" s="1477"/>
      <c r="EM68" s="1477"/>
      <c r="EN68" s="1477"/>
      <c r="EO68" s="1477"/>
      <c r="EP68" s="1477"/>
      <c r="EQ68" s="1477"/>
      <c r="ER68" s="1477"/>
      <c r="ES68" s="1477"/>
      <c r="ET68" s="1477"/>
      <c r="EU68" s="1477"/>
      <c r="EV68" s="1477"/>
      <c r="EW68" s="1477"/>
      <c r="EX68" s="1477"/>
      <c r="EY68" s="1477"/>
      <c r="EZ68" s="1477"/>
      <c r="FA68" s="1477"/>
      <c r="FB68" s="1477"/>
      <c r="FC68" s="1477"/>
      <c r="FD68" s="1477"/>
      <c r="FE68" s="1477"/>
      <c r="FF68" s="1477"/>
    </row>
  </sheetData>
  <mergeCells count="316">
    <mergeCell ref="DZ4:EB4"/>
    <mergeCell ref="EC4:EF4"/>
    <mergeCell ref="EG4:EL4"/>
    <mergeCell ref="EM4:EO4"/>
    <mergeCell ref="EP4:ES4"/>
    <mergeCell ref="ET4:FF5"/>
    <mergeCell ref="B1:FE1"/>
    <mergeCell ref="A3:H5"/>
    <mergeCell ref="I3:CM5"/>
    <mergeCell ref="CN3:CU5"/>
    <mergeCell ref="CV3:DE5"/>
    <mergeCell ref="DG3:FF3"/>
    <mergeCell ref="DG4:DL4"/>
    <mergeCell ref="DM4:DO4"/>
    <mergeCell ref="DP4:DS4"/>
    <mergeCell ref="DT4:DY4"/>
    <mergeCell ref="DG5:DS5"/>
    <mergeCell ref="DT5:EF5"/>
    <mergeCell ref="EG5:ES5"/>
    <mergeCell ref="DF3:DF5"/>
    <mergeCell ref="A6:H6"/>
    <mergeCell ref="I6:CM6"/>
    <mergeCell ref="CN6:CU6"/>
    <mergeCell ref="CV6:DE6"/>
    <mergeCell ref="DG6:DS6"/>
    <mergeCell ref="DT6:EF6"/>
    <mergeCell ref="EG6:ES6"/>
    <mergeCell ref="ET6:FF6"/>
    <mergeCell ref="A7:H7"/>
    <mergeCell ref="I7:CM7"/>
    <mergeCell ref="CN7:CU7"/>
    <mergeCell ref="CV7:DE7"/>
    <mergeCell ref="DG7:DS7"/>
    <mergeCell ref="DT7:EF7"/>
    <mergeCell ref="EG7:ES7"/>
    <mergeCell ref="ET7:FF7"/>
    <mergeCell ref="EG8:ES8"/>
    <mergeCell ref="ET8:FF8"/>
    <mergeCell ref="A9:H9"/>
    <mergeCell ref="I9:CM9"/>
    <mergeCell ref="CN9:CU9"/>
    <mergeCell ref="CV9:DE9"/>
    <mergeCell ref="DG9:DS9"/>
    <mergeCell ref="DT9:EF9"/>
    <mergeCell ref="EG9:ES9"/>
    <mergeCell ref="ET9:FF9"/>
    <mergeCell ref="A8:H8"/>
    <mergeCell ref="I8:CM8"/>
    <mergeCell ref="CN8:CU8"/>
    <mergeCell ref="CV8:DE8"/>
    <mergeCell ref="DG8:DS8"/>
    <mergeCell ref="DT8:EF8"/>
    <mergeCell ref="EG10:ES10"/>
    <mergeCell ref="ET10:FF10"/>
    <mergeCell ref="A14:H14"/>
    <mergeCell ref="I14:CM14"/>
    <mergeCell ref="CN14:CU14"/>
    <mergeCell ref="CV14:DE14"/>
    <mergeCell ref="DG14:DS14"/>
    <mergeCell ref="DT14:EF14"/>
    <mergeCell ref="EG14:ES14"/>
    <mergeCell ref="ET14:FF14"/>
    <mergeCell ref="A10:H10"/>
    <mergeCell ref="I10:CM10"/>
    <mergeCell ref="CN10:CU10"/>
    <mergeCell ref="CV10:DE10"/>
    <mergeCell ref="DG10:DS10"/>
    <mergeCell ref="DT10:EF10"/>
    <mergeCell ref="A11:H11"/>
    <mergeCell ref="I11:CM11"/>
    <mergeCell ref="CN11:CU11"/>
    <mergeCell ref="CV11:DE11"/>
    <mergeCell ref="DG11:DS11"/>
    <mergeCell ref="DT11:EF11"/>
    <mergeCell ref="EG11:ES11"/>
    <mergeCell ref="ET11:FF11"/>
    <mergeCell ref="EG15:ES15"/>
    <mergeCell ref="ET15:FF15"/>
    <mergeCell ref="A16:H16"/>
    <mergeCell ref="I16:CM16"/>
    <mergeCell ref="CN16:CU16"/>
    <mergeCell ref="CV16:DE16"/>
    <mergeCell ref="DG16:DS16"/>
    <mergeCell ref="DT16:EF16"/>
    <mergeCell ref="EG16:ES16"/>
    <mergeCell ref="ET16:FF16"/>
    <mergeCell ref="A15:H15"/>
    <mergeCell ref="I15:CM15"/>
    <mergeCell ref="CN15:CU15"/>
    <mergeCell ref="CV15:DE15"/>
    <mergeCell ref="DG15:DS15"/>
    <mergeCell ref="DT15:EF15"/>
    <mergeCell ref="EG17:ES17"/>
    <mergeCell ref="ET17:FF17"/>
    <mergeCell ref="A18:H18"/>
    <mergeCell ref="I18:CM18"/>
    <mergeCell ref="CN18:CU18"/>
    <mergeCell ref="CV18:DE18"/>
    <mergeCell ref="DG18:DS18"/>
    <mergeCell ref="DT18:EF18"/>
    <mergeCell ref="EG18:ES18"/>
    <mergeCell ref="ET18:FF18"/>
    <mergeCell ref="A17:H17"/>
    <mergeCell ref="I17:CM17"/>
    <mergeCell ref="CN17:CU17"/>
    <mergeCell ref="CV17:DE17"/>
    <mergeCell ref="DG17:DS17"/>
    <mergeCell ref="DT17:EF17"/>
    <mergeCell ref="EG19:ES19"/>
    <mergeCell ref="ET19:FF19"/>
    <mergeCell ref="A24:H24"/>
    <mergeCell ref="I24:CM24"/>
    <mergeCell ref="CN24:CU24"/>
    <mergeCell ref="CV24:DE24"/>
    <mergeCell ref="DG24:DS24"/>
    <mergeCell ref="DT24:EF24"/>
    <mergeCell ref="EG24:ES24"/>
    <mergeCell ref="ET24:FF24"/>
    <mergeCell ref="A19:H19"/>
    <mergeCell ref="I19:CM19"/>
    <mergeCell ref="CN19:CU19"/>
    <mergeCell ref="CV19:DE19"/>
    <mergeCell ref="DG19:DS19"/>
    <mergeCell ref="DT19:EF19"/>
    <mergeCell ref="A20:H20"/>
    <mergeCell ref="I20:CM20"/>
    <mergeCell ref="CN20:CU20"/>
    <mergeCell ref="CV20:DE20"/>
    <mergeCell ref="DG20:DS20"/>
    <mergeCell ref="DT20:EF20"/>
    <mergeCell ref="EG20:ES20"/>
    <mergeCell ref="ET20:FF20"/>
    <mergeCell ref="A27:H27"/>
    <mergeCell ref="I27:CM27"/>
    <mergeCell ref="CN27:CU27"/>
    <mergeCell ref="CV27:DE27"/>
    <mergeCell ref="DG27:DS27"/>
    <mergeCell ref="DT27:EF27"/>
    <mergeCell ref="EG27:ES27"/>
    <mergeCell ref="ET27:FF27"/>
    <mergeCell ref="A25:H25"/>
    <mergeCell ref="I25:CM25"/>
    <mergeCell ref="CN25:CU25"/>
    <mergeCell ref="CV25:DE25"/>
    <mergeCell ref="DG25:DS25"/>
    <mergeCell ref="DT25:EF25"/>
    <mergeCell ref="EG28:ES28"/>
    <mergeCell ref="ET28:FF28"/>
    <mergeCell ref="A29:H29"/>
    <mergeCell ref="I29:CM29"/>
    <mergeCell ref="CN29:CU29"/>
    <mergeCell ref="CV29:DE29"/>
    <mergeCell ref="DG29:DS29"/>
    <mergeCell ref="DT29:EF29"/>
    <mergeCell ref="EG29:ES29"/>
    <mergeCell ref="ET29:FF29"/>
    <mergeCell ref="A28:H28"/>
    <mergeCell ref="I28:CM28"/>
    <mergeCell ref="CN28:CU28"/>
    <mergeCell ref="CV28:DE28"/>
    <mergeCell ref="DG28:DS28"/>
    <mergeCell ref="DT28:EF28"/>
    <mergeCell ref="EG30:ES30"/>
    <mergeCell ref="ET30:FF30"/>
    <mergeCell ref="A31:H31"/>
    <mergeCell ref="I31:CM31"/>
    <mergeCell ref="CN31:CU31"/>
    <mergeCell ref="CV31:DE31"/>
    <mergeCell ref="DG31:DS31"/>
    <mergeCell ref="DT31:EF31"/>
    <mergeCell ref="EG31:ES31"/>
    <mergeCell ref="ET31:FF31"/>
    <mergeCell ref="A30:H30"/>
    <mergeCell ref="I30:CM30"/>
    <mergeCell ref="CN30:CU30"/>
    <mergeCell ref="CV30:DE30"/>
    <mergeCell ref="DG30:DS30"/>
    <mergeCell ref="DT30:EF30"/>
    <mergeCell ref="A35:H36"/>
    <mergeCell ref="I35:CM35"/>
    <mergeCell ref="CN35:CU36"/>
    <mergeCell ref="CV35:DE36"/>
    <mergeCell ref="DG35:DS36"/>
    <mergeCell ref="DT35:EF36"/>
    <mergeCell ref="EG33:ES33"/>
    <mergeCell ref="ET33:FF33"/>
    <mergeCell ref="A34:H34"/>
    <mergeCell ref="I34:CM34"/>
    <mergeCell ref="CN34:CU34"/>
    <mergeCell ref="CV34:DE34"/>
    <mergeCell ref="DG34:DS34"/>
    <mergeCell ref="DT34:EF34"/>
    <mergeCell ref="EG34:ES34"/>
    <mergeCell ref="ET34:FF34"/>
    <mergeCell ref="A33:H33"/>
    <mergeCell ref="I33:CM33"/>
    <mergeCell ref="CN33:CU33"/>
    <mergeCell ref="CV33:DE33"/>
    <mergeCell ref="DG33:DS33"/>
    <mergeCell ref="DT33:EF33"/>
    <mergeCell ref="EG35:ES36"/>
    <mergeCell ref="ET35:FF36"/>
    <mergeCell ref="ET37:FF37"/>
    <mergeCell ref="A40:H41"/>
    <mergeCell ref="I40:CM40"/>
    <mergeCell ref="CN40:CU41"/>
    <mergeCell ref="CV40:DE41"/>
    <mergeCell ref="DG40:DS41"/>
    <mergeCell ref="DT40:EF41"/>
    <mergeCell ref="ET38:FF38"/>
    <mergeCell ref="A39:H39"/>
    <mergeCell ref="I39:CM39"/>
    <mergeCell ref="CN39:CU39"/>
    <mergeCell ref="CV39:DE39"/>
    <mergeCell ref="DG39:DS39"/>
    <mergeCell ref="DT39:EF39"/>
    <mergeCell ref="EG39:ES39"/>
    <mergeCell ref="ET39:FF39"/>
    <mergeCell ref="I38:CM38"/>
    <mergeCell ref="ET40:FF41"/>
    <mergeCell ref="BZ48:CU48"/>
    <mergeCell ref="DE48:EP48"/>
    <mergeCell ref="BZ49:CU49"/>
    <mergeCell ref="DE49:EP49"/>
    <mergeCell ref="I36:CM36"/>
    <mergeCell ref="I37:CM37"/>
    <mergeCell ref="CN37:CU37"/>
    <mergeCell ref="CV37:DE37"/>
    <mergeCell ref="DG37:DS37"/>
    <mergeCell ref="DT37:EF37"/>
    <mergeCell ref="EG37:ES37"/>
    <mergeCell ref="EG40:ES41"/>
    <mergeCell ref="I41:CM41"/>
    <mergeCell ref="BZ45:CU45"/>
    <mergeCell ref="DE45:EP45"/>
    <mergeCell ref="BZ46:CU46"/>
    <mergeCell ref="DE46:EP46"/>
    <mergeCell ref="CN38:CU38"/>
    <mergeCell ref="CV38:DE38"/>
    <mergeCell ref="DG38:DS38"/>
    <mergeCell ref="DT38:EF38"/>
    <mergeCell ref="EG38:ES38"/>
    <mergeCell ref="A12:H12"/>
    <mergeCell ref="I12:CM12"/>
    <mergeCell ref="CN12:CU12"/>
    <mergeCell ref="CV12:DE12"/>
    <mergeCell ref="DG12:DS12"/>
    <mergeCell ref="DT12:EF12"/>
    <mergeCell ref="EG12:ES12"/>
    <mergeCell ref="ET12:FF12"/>
    <mergeCell ref="A13:H13"/>
    <mergeCell ref="I13:CM13"/>
    <mergeCell ref="CN13:CU13"/>
    <mergeCell ref="CV13:DE13"/>
    <mergeCell ref="DG13:DS13"/>
    <mergeCell ref="DT13:EF13"/>
    <mergeCell ref="EG13:ES13"/>
    <mergeCell ref="ET13:FF13"/>
    <mergeCell ref="A21:H21"/>
    <mergeCell ref="I21:CM21"/>
    <mergeCell ref="CN21:CU21"/>
    <mergeCell ref="CV21:DE21"/>
    <mergeCell ref="DG21:DS21"/>
    <mergeCell ref="DT21:EF21"/>
    <mergeCell ref="EG21:ES21"/>
    <mergeCell ref="ET21:FF21"/>
    <mergeCell ref="A22:H22"/>
    <mergeCell ref="I22:CM22"/>
    <mergeCell ref="CN22:CU22"/>
    <mergeCell ref="CV22:DE22"/>
    <mergeCell ref="DG22:DS22"/>
    <mergeCell ref="DT22:EF22"/>
    <mergeCell ref="EG22:ES22"/>
    <mergeCell ref="ET22:FF22"/>
    <mergeCell ref="A23:H23"/>
    <mergeCell ref="I23:CM23"/>
    <mergeCell ref="CN23:CU23"/>
    <mergeCell ref="CV23:DE23"/>
    <mergeCell ref="DG23:DS23"/>
    <mergeCell ref="DT23:EF23"/>
    <mergeCell ref="EG23:ES23"/>
    <mergeCell ref="ET23:FF23"/>
    <mergeCell ref="A26:H26"/>
    <mergeCell ref="I26:CM26"/>
    <mergeCell ref="CN26:CU26"/>
    <mergeCell ref="CV26:DE26"/>
    <mergeCell ref="DG26:DS26"/>
    <mergeCell ref="DT26:EF26"/>
    <mergeCell ref="EG26:ES26"/>
    <mergeCell ref="ET26:FF26"/>
    <mergeCell ref="EG25:ES25"/>
    <mergeCell ref="ET25:FF25"/>
    <mergeCell ref="A68:FF68"/>
    <mergeCell ref="A32:H32"/>
    <mergeCell ref="I32:CM32"/>
    <mergeCell ref="CN32:CU32"/>
    <mergeCell ref="CV32:DE32"/>
    <mergeCell ref="DG32:DS32"/>
    <mergeCell ref="DT32:EF32"/>
    <mergeCell ref="EG32:ES32"/>
    <mergeCell ref="ET32:FF32"/>
    <mergeCell ref="DF35:DF36"/>
    <mergeCell ref="BZ51:CU51"/>
    <mergeCell ref="DE51:EP51"/>
    <mergeCell ref="G52:AI52"/>
    <mergeCell ref="C53:F53"/>
    <mergeCell ref="J53:AA53"/>
    <mergeCell ref="AB53:AE53"/>
    <mergeCell ref="AF53:AI53"/>
    <mergeCell ref="A56:FF57"/>
    <mergeCell ref="A58:FF59"/>
    <mergeCell ref="A60:FF63"/>
    <mergeCell ref="A64:FF65"/>
    <mergeCell ref="Y50:BH50"/>
    <mergeCell ref="BZ50:CU50"/>
    <mergeCell ref="DE50:EP50"/>
  </mergeCells>
  <pageMargins left="0" right="0" top="0.78740157480314965" bottom="0.39370078740157483" header="0.31496062992125984" footer="0.31496062992125984"/>
  <pageSetup paperSize="9" scale="85" fitToHeight="4" orientation="landscape" r:id="rId1"/>
  <rowBreaks count="2" manualBreakCount="2">
    <brk id="17" max="161" man="1"/>
    <brk id="38" max="16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T1331"/>
  <sheetViews>
    <sheetView topLeftCell="A1305" zoomScale="70" zoomScaleNormal="70" workbookViewId="0">
      <selection activeCell="D1320" sqref="D1320:E1320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5.55468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1" width="21.88671875" style="150" customWidth="1"/>
    <col min="12" max="12" width="19.88671875" style="149" customWidth="1"/>
    <col min="13" max="13" width="21.332031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>
      <c r="A1" s="1987" t="str">
        <f>'130Пит сотр'!A1:J1</f>
        <v>Муниципальное бюджетное общеобразовательное учреждение "Кингисеппская средняя общеобразовательная школа № 4"</v>
      </c>
      <c r="B1" s="1987"/>
      <c r="C1" s="1987"/>
      <c r="D1" s="1987"/>
      <c r="E1" s="1987"/>
      <c r="F1" s="1987"/>
      <c r="G1" s="1987"/>
      <c r="H1" s="1987"/>
      <c r="I1" s="1987"/>
      <c r="J1" s="1987"/>
      <c r="K1" s="198"/>
    </row>
    <row r="3" spans="1:11">
      <c r="A3" s="1959" t="s">
        <v>130</v>
      </c>
      <c r="B3" s="1959"/>
      <c r="C3" s="1959"/>
      <c r="D3" s="1959"/>
      <c r="E3" s="1959"/>
      <c r="F3" s="1959"/>
      <c r="G3" s="1959"/>
      <c r="H3" s="1959"/>
      <c r="I3" s="1959"/>
      <c r="J3" s="1959"/>
      <c r="K3" s="199"/>
    </row>
    <row r="5" spans="1:11">
      <c r="A5" s="193"/>
      <c r="B5" s="193"/>
      <c r="C5" s="193"/>
      <c r="D5" s="193"/>
      <c r="E5" s="193"/>
      <c r="F5" s="193"/>
      <c r="G5" s="151" t="s">
        <v>161</v>
      </c>
      <c r="H5" s="16"/>
      <c r="I5" s="152"/>
      <c r="J5" s="16"/>
      <c r="K5" s="200"/>
    </row>
    <row r="6" spans="1:11">
      <c r="B6" s="38"/>
    </row>
    <row r="7" spans="1:11" ht="23.25" customHeight="1">
      <c r="A7" s="1988" t="s">
        <v>148</v>
      </c>
      <c r="B7" s="1988"/>
      <c r="C7" s="1989" t="s">
        <v>151</v>
      </c>
      <c r="D7" s="1990"/>
      <c r="E7" s="1990"/>
      <c r="F7" s="1990"/>
      <c r="G7" s="1990"/>
      <c r="H7" s="1990"/>
      <c r="I7" s="1990"/>
      <c r="J7" s="1991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50.25" customHeight="1">
      <c r="A10" s="1992" t="s">
        <v>610</v>
      </c>
      <c r="B10" s="1992"/>
      <c r="C10" s="1992"/>
      <c r="D10" s="1992"/>
      <c r="E10" s="1992"/>
      <c r="F10" s="1992"/>
      <c r="G10" s="1992"/>
      <c r="H10" s="1992"/>
      <c r="I10" s="1992"/>
      <c r="J10" s="1992"/>
    </row>
    <row r="11" spans="1:1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>
      <c r="A12" s="1993" t="s">
        <v>622</v>
      </c>
      <c r="B12" s="1993"/>
      <c r="C12" s="1993"/>
      <c r="D12" s="1993"/>
      <c r="E12" s="1993"/>
      <c r="F12" s="1993"/>
      <c r="G12" s="1993"/>
      <c r="H12" s="1993"/>
      <c r="I12" s="1993"/>
      <c r="J12" s="1993"/>
      <c r="K12" s="205"/>
    </row>
    <row r="13" spans="1:1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>
      <c r="A14" s="1995" t="s">
        <v>493</v>
      </c>
      <c r="B14" s="1995"/>
      <c r="C14" s="1995"/>
      <c r="D14" s="1995"/>
      <c r="E14" s="1995"/>
      <c r="F14" s="1995"/>
      <c r="G14" s="1995"/>
      <c r="H14" s="1995"/>
      <c r="I14" s="1995"/>
      <c r="J14" s="1995"/>
      <c r="K14" s="207"/>
    </row>
    <row r="15" spans="1:1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>
      <c r="A17" s="1996" t="s">
        <v>77</v>
      </c>
      <c r="B17" s="1996" t="s">
        <v>75</v>
      </c>
      <c r="C17" s="1996" t="s">
        <v>76</v>
      </c>
      <c r="D17" s="1997" t="s">
        <v>69</v>
      </c>
      <c r="E17" s="1998"/>
      <c r="F17" s="1998"/>
      <c r="G17" s="1999"/>
      <c r="H17" s="2000" t="s">
        <v>70</v>
      </c>
      <c r="I17" s="2000" t="s">
        <v>78</v>
      </c>
      <c r="J17" s="2003" t="s">
        <v>541</v>
      </c>
      <c r="K17" s="39"/>
    </row>
    <row r="18" spans="1:17">
      <c r="A18" s="1980"/>
      <c r="B18" s="1980"/>
      <c r="C18" s="1980"/>
      <c r="D18" s="1996" t="s">
        <v>20</v>
      </c>
      <c r="E18" s="1997" t="s">
        <v>2</v>
      </c>
      <c r="F18" s="1998"/>
      <c r="G18" s="1999"/>
      <c r="H18" s="2001"/>
      <c r="I18" s="2001"/>
      <c r="J18" s="2003"/>
      <c r="K18" s="42"/>
    </row>
    <row r="19" spans="1:17" ht="68.400000000000006">
      <c r="A19" s="1981"/>
      <c r="B19" s="1981"/>
      <c r="C19" s="1981"/>
      <c r="D19" s="1981"/>
      <c r="E19" s="260" t="s">
        <v>71</v>
      </c>
      <c r="F19" s="260" t="s">
        <v>79</v>
      </c>
      <c r="G19" s="260" t="s">
        <v>72</v>
      </c>
      <c r="H19" s="2002"/>
      <c r="I19" s="2002"/>
      <c r="J19" s="2003"/>
      <c r="K19" s="273"/>
    </row>
    <row r="20" spans="1:17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273"/>
    </row>
    <row r="21" spans="1:17">
      <c r="A21" s="260" t="s">
        <v>142</v>
      </c>
      <c r="B21" s="31"/>
      <c r="C21" s="258"/>
      <c r="D21" s="258">
        <f>F21+G21+E21</f>
        <v>0</v>
      </c>
      <c r="E21" s="258"/>
      <c r="F21" s="258"/>
      <c r="G21" s="258">
        <f>ROUND((J21-K21)/12,2)</f>
        <v>0</v>
      </c>
      <c r="H21" s="258">
        <v>0</v>
      </c>
      <c r="I21" s="258"/>
      <c r="J21" s="21"/>
      <c r="K21" s="278">
        <f>ROUND((E21+F21)*12,2)</f>
        <v>0</v>
      </c>
      <c r="M21" s="157"/>
      <c r="N21" s="274"/>
      <c r="O21" s="280"/>
    </row>
    <row r="22" spans="1:17" s="160" customFormat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>
      <c r="K23" s="196"/>
    </row>
    <row r="24" spans="1:17">
      <c r="A24" s="1994" t="s">
        <v>497</v>
      </c>
      <c r="B24" s="1994"/>
      <c r="C24" s="1994"/>
      <c r="D24" s="1994"/>
      <c r="E24" s="1994"/>
      <c r="F24" s="1994"/>
      <c r="G24" s="1994"/>
      <c r="H24" s="1994"/>
      <c r="I24" s="1994"/>
      <c r="J24" s="1994"/>
      <c r="K24" s="197"/>
    </row>
    <row r="25" spans="1:17">
      <c r="A25" s="267"/>
      <c r="B25" s="267"/>
      <c r="C25" s="267"/>
      <c r="D25" s="267"/>
      <c r="E25" s="267"/>
      <c r="F25" s="267"/>
      <c r="G25" s="267"/>
      <c r="H25" s="267"/>
      <c r="I25" s="1986" t="s">
        <v>545</v>
      </c>
      <c r="J25" s="1986"/>
    </row>
    <row r="26" spans="1:17" ht="54">
      <c r="A26" s="35" t="s">
        <v>77</v>
      </c>
      <c r="B26" s="35" t="s">
        <v>67</v>
      </c>
      <c r="C26" s="260" t="s">
        <v>505</v>
      </c>
      <c r="D26" s="260" t="s">
        <v>506</v>
      </c>
      <c r="E26" s="260" t="s">
        <v>507</v>
      </c>
      <c r="G26" s="267"/>
      <c r="H26" s="267"/>
      <c r="I26" s="215" t="s">
        <v>186</v>
      </c>
      <c r="J26" s="215" t="s">
        <v>546</v>
      </c>
      <c r="K26" s="202"/>
    </row>
    <row r="27" spans="1:17">
      <c r="A27" s="173">
        <v>1</v>
      </c>
      <c r="B27" s="173">
        <v>2</v>
      </c>
      <c r="C27" s="195">
        <v>3</v>
      </c>
      <c r="D27" s="195">
        <v>4</v>
      </c>
      <c r="E27" s="195">
        <v>5</v>
      </c>
      <c r="G27" s="267"/>
      <c r="H27" s="267"/>
      <c r="I27" s="216"/>
      <c r="J27" s="215"/>
    </row>
    <row r="28" spans="1:17" ht="136.80000000000001">
      <c r="A28" s="166">
        <v>1</v>
      </c>
      <c r="B28" s="172" t="s">
        <v>496</v>
      </c>
      <c r="C28" s="258"/>
      <c r="D28" s="159">
        <v>12</v>
      </c>
      <c r="E28" s="167"/>
      <c r="G28" s="168"/>
      <c r="H28" s="169"/>
      <c r="I28" s="220"/>
      <c r="J28" s="220"/>
    </row>
    <row r="29" spans="1:17">
      <c r="A29" s="166">
        <v>2</v>
      </c>
      <c r="B29" s="172" t="s">
        <v>533</v>
      </c>
      <c r="C29" s="258"/>
      <c r="D29" s="159"/>
      <c r="E29" s="167"/>
      <c r="G29" s="168"/>
      <c r="H29" s="169"/>
      <c r="I29" s="220"/>
      <c r="J29" s="220"/>
    </row>
    <row r="30" spans="1:17">
      <c r="A30" s="229"/>
      <c r="B30" s="227" t="s">
        <v>73</v>
      </c>
      <c r="C30" s="230"/>
      <c r="D30" s="231"/>
      <c r="E30" s="228">
        <f>E29+E28</f>
        <v>0</v>
      </c>
      <c r="G30" s="267"/>
      <c r="H30" s="267"/>
      <c r="I30" s="217">
        <f>SUM(I28:I29)</f>
        <v>0</v>
      </c>
      <c r="J30" s="217">
        <f>SUM(J28:J29)</f>
        <v>0</v>
      </c>
    </row>
    <row r="32" spans="1:17">
      <c r="A32" s="1993" t="s">
        <v>621</v>
      </c>
      <c r="B32" s="1993"/>
      <c r="C32" s="1993"/>
      <c r="D32" s="1993"/>
      <c r="E32" s="1993"/>
      <c r="F32" s="1993"/>
      <c r="G32" s="1993"/>
      <c r="H32" s="1993"/>
      <c r="I32" s="1993"/>
      <c r="J32" s="1993"/>
    </row>
    <row r="33" spans="1:17">
      <c r="A33" s="193"/>
      <c r="B33" s="193"/>
      <c r="C33" s="193"/>
      <c r="D33" s="193"/>
      <c r="E33" s="193"/>
      <c r="F33" s="193"/>
      <c r="G33" s="193"/>
      <c r="H33" s="193"/>
      <c r="I33" s="193"/>
      <c r="J33" s="193"/>
    </row>
    <row r="34" spans="1:17">
      <c r="A34" s="2009" t="s">
        <v>494</v>
      </c>
      <c r="B34" s="2009"/>
      <c r="C34" s="2009"/>
      <c r="D34" s="2009"/>
      <c r="E34" s="2009"/>
      <c r="F34" s="2009"/>
      <c r="G34" s="2009"/>
      <c r="H34" s="2009"/>
      <c r="I34" s="2009"/>
      <c r="J34" s="2009"/>
      <c r="K34" s="207"/>
    </row>
    <row r="35" spans="1:17">
      <c r="A35" s="256"/>
      <c r="B35" s="45"/>
      <c r="C35" s="256"/>
      <c r="D35" s="256"/>
      <c r="E35" s="256"/>
      <c r="F35" s="256"/>
      <c r="I35" s="1986" t="s">
        <v>545</v>
      </c>
      <c r="J35" s="1986"/>
      <c r="K35" s="193"/>
    </row>
    <row r="36" spans="1:17" ht="68.400000000000006">
      <c r="A36" s="260" t="s">
        <v>77</v>
      </c>
      <c r="B36" s="260" t="s">
        <v>67</v>
      </c>
      <c r="C36" s="260" t="s">
        <v>93</v>
      </c>
      <c r="D36" s="260" t="s">
        <v>91</v>
      </c>
      <c r="E36" s="260" t="s">
        <v>92</v>
      </c>
      <c r="F36" s="260" t="s">
        <v>133</v>
      </c>
      <c r="I36" s="215" t="s">
        <v>186</v>
      </c>
      <c r="J36" s="215" t="s">
        <v>546</v>
      </c>
      <c r="K36" s="204"/>
      <c r="O36" s="188"/>
    </row>
    <row r="37" spans="1:17">
      <c r="A37" s="195">
        <v>1</v>
      </c>
      <c r="B37" s="195">
        <v>2</v>
      </c>
      <c r="C37" s="195">
        <v>3</v>
      </c>
      <c r="D37" s="195">
        <v>4</v>
      </c>
      <c r="E37" s="195">
        <v>5</v>
      </c>
      <c r="F37" s="195">
        <v>6</v>
      </c>
      <c r="G37" s="160"/>
      <c r="H37" s="160"/>
      <c r="I37" s="218"/>
      <c r="J37" s="218"/>
      <c r="O37" s="188"/>
    </row>
    <row r="38" spans="1:17" ht="68.400000000000006">
      <c r="A38" s="260">
        <v>1</v>
      </c>
      <c r="B38" s="31" t="s">
        <v>81</v>
      </c>
      <c r="C38" s="260" t="s">
        <v>74</v>
      </c>
      <c r="D38" s="260" t="s">
        <v>74</v>
      </c>
      <c r="E38" s="260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>
      <c r="A39" s="2008" t="s">
        <v>82</v>
      </c>
      <c r="B39" s="31" t="s">
        <v>2</v>
      </c>
      <c r="C39" s="260"/>
      <c r="D39" s="260"/>
      <c r="E39" s="260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>
      <c r="A40" s="2008"/>
      <c r="B40" s="31" t="s">
        <v>83</v>
      </c>
      <c r="C40" s="260" t="e">
        <f>F40/E40/D40</f>
        <v>#DIV/0!</v>
      </c>
      <c r="D40" s="260"/>
      <c r="E40" s="260"/>
      <c r="F40" s="21"/>
      <c r="I40" s="225"/>
      <c r="J40" s="225"/>
      <c r="O40" s="188"/>
    </row>
    <row r="41" spans="1:17" ht="68.400000000000006">
      <c r="A41" s="260">
        <v>2</v>
      </c>
      <c r="B41" s="31" t="s">
        <v>87</v>
      </c>
      <c r="C41" s="260" t="s">
        <v>74</v>
      </c>
      <c r="D41" s="260" t="s">
        <v>74</v>
      </c>
      <c r="E41" s="260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>
      <c r="A42" s="2008" t="s">
        <v>88</v>
      </c>
      <c r="B42" s="31" t="s">
        <v>2</v>
      </c>
      <c r="C42" s="260"/>
      <c r="D42" s="260"/>
      <c r="E42" s="260"/>
      <c r="F42" s="21"/>
      <c r="I42" s="219"/>
      <c r="J42" s="219"/>
      <c r="O42" s="188"/>
    </row>
    <row r="43" spans="1:17" ht="68.400000000000006">
      <c r="A43" s="2008"/>
      <c r="B43" s="31" t="s">
        <v>83</v>
      </c>
      <c r="C43" s="260" t="e">
        <f t="shared" ref="C43" si="0">F43/E43/D43</f>
        <v>#DIV/0!</v>
      </c>
      <c r="D43" s="260"/>
      <c r="E43" s="260"/>
      <c r="F43" s="21"/>
      <c r="I43" s="225"/>
      <c r="J43" s="225"/>
      <c r="O43" s="188"/>
    </row>
    <row r="44" spans="1:17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>
      <c r="A45" s="38"/>
      <c r="B45" s="32"/>
      <c r="C45" s="38"/>
      <c r="D45" s="38"/>
      <c r="E45" s="38"/>
      <c r="F45" s="38"/>
      <c r="G45" s="203"/>
      <c r="O45" s="188"/>
    </row>
    <row r="46" spans="1:17">
      <c r="A46" s="2009" t="s">
        <v>491</v>
      </c>
      <c r="B46" s="2009"/>
      <c r="C46" s="2009"/>
      <c r="D46" s="2009"/>
      <c r="E46" s="2009"/>
      <c r="F46" s="2009"/>
      <c r="G46" s="2009"/>
      <c r="H46" s="2009"/>
      <c r="I46" s="2009"/>
      <c r="J46" s="2009"/>
      <c r="O46" s="188"/>
    </row>
    <row r="47" spans="1:17">
      <c r="A47" s="256"/>
      <c r="B47" s="45"/>
      <c r="C47" s="256"/>
      <c r="D47" s="256"/>
      <c r="E47" s="256"/>
      <c r="F47" s="256"/>
      <c r="I47" s="1986" t="s">
        <v>545</v>
      </c>
      <c r="J47" s="1986"/>
      <c r="O47" s="188"/>
    </row>
    <row r="48" spans="1:17" ht="68.400000000000006">
      <c r="A48" s="260" t="s">
        <v>77</v>
      </c>
      <c r="B48" s="260" t="s">
        <v>67</v>
      </c>
      <c r="C48" s="260" t="s">
        <v>536</v>
      </c>
      <c r="D48" s="260" t="s">
        <v>91</v>
      </c>
      <c r="E48" s="260" t="s">
        <v>92</v>
      </c>
      <c r="F48" s="260" t="s">
        <v>133</v>
      </c>
      <c r="I48" s="215" t="s">
        <v>186</v>
      </c>
      <c r="J48" s="215" t="s">
        <v>546</v>
      </c>
      <c r="K48" s="204"/>
      <c r="O48" s="188"/>
    </row>
    <row r="49" spans="1:17">
      <c r="A49" s="194">
        <v>1</v>
      </c>
      <c r="B49" s="194">
        <v>2</v>
      </c>
      <c r="C49" s="194">
        <v>3</v>
      </c>
      <c r="D49" s="194">
        <v>4</v>
      </c>
      <c r="E49" s="194">
        <v>5</v>
      </c>
      <c r="F49" s="194">
        <v>6</v>
      </c>
      <c r="G49" s="25"/>
      <c r="H49" s="25"/>
      <c r="I49" s="218"/>
      <c r="J49" s="218"/>
      <c r="O49" s="188"/>
    </row>
    <row r="50" spans="1:17" ht="68.400000000000006">
      <c r="A50" s="260">
        <v>1</v>
      </c>
      <c r="B50" s="31" t="s">
        <v>81</v>
      </c>
      <c r="C50" s="260" t="s">
        <v>74</v>
      </c>
      <c r="D50" s="260" t="s">
        <v>74</v>
      </c>
      <c r="E50" s="260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>
      <c r="A51" s="260"/>
      <c r="B51" s="31" t="s">
        <v>2</v>
      </c>
      <c r="C51" s="260"/>
      <c r="D51" s="260"/>
      <c r="E51" s="260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>
      <c r="A52" s="260" t="s">
        <v>82</v>
      </c>
      <c r="B52" s="31" t="s">
        <v>85</v>
      </c>
      <c r="C52" s="260" t="e">
        <f t="shared" ref="C52:C53" si="1">F52/E52/D52</f>
        <v>#DIV/0!</v>
      </c>
      <c r="D52" s="260"/>
      <c r="E52" s="260"/>
      <c r="F52" s="21"/>
      <c r="I52" s="225"/>
      <c r="J52" s="225"/>
      <c r="O52" s="188"/>
    </row>
    <row r="53" spans="1:17" ht="45.6">
      <c r="A53" s="260" t="s">
        <v>84</v>
      </c>
      <c r="B53" s="31" t="s">
        <v>86</v>
      </c>
      <c r="C53" s="260" t="e">
        <f t="shared" si="1"/>
        <v>#DIV/0!</v>
      </c>
      <c r="D53" s="260"/>
      <c r="E53" s="260"/>
      <c r="F53" s="21"/>
      <c r="I53" s="225"/>
      <c r="J53" s="225"/>
      <c r="O53" s="188"/>
    </row>
    <row r="54" spans="1:17">
      <c r="A54" s="260"/>
      <c r="B54" s="31"/>
      <c r="C54" s="260"/>
      <c r="D54" s="260"/>
      <c r="E54" s="260"/>
      <c r="F54" s="21"/>
      <c r="I54" s="225"/>
      <c r="J54" s="225"/>
      <c r="O54" s="188"/>
    </row>
    <row r="55" spans="1:17">
      <c r="A55" s="260"/>
      <c r="B55" s="31"/>
      <c r="C55" s="260"/>
      <c r="D55" s="260"/>
      <c r="E55" s="260"/>
      <c r="F55" s="21"/>
      <c r="I55" s="225"/>
      <c r="J55" s="225"/>
      <c r="O55" s="188"/>
    </row>
    <row r="56" spans="1:17" ht="68.400000000000006">
      <c r="A56" s="260">
        <v>2</v>
      </c>
      <c r="B56" s="31" t="s">
        <v>87</v>
      </c>
      <c r="C56" s="260" t="s">
        <v>74</v>
      </c>
      <c r="D56" s="260" t="s">
        <v>74</v>
      </c>
      <c r="E56" s="260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>
      <c r="A57" s="260"/>
      <c r="B57" s="31" t="s">
        <v>2</v>
      </c>
      <c r="C57" s="260"/>
      <c r="D57" s="260"/>
      <c r="E57" s="260"/>
      <c r="F57" s="21"/>
      <c r="I57" s="219"/>
      <c r="J57" s="219"/>
      <c r="O57" s="188"/>
    </row>
    <row r="58" spans="1:17" ht="45.6">
      <c r="A58" s="260" t="s">
        <v>88</v>
      </c>
      <c r="B58" s="31" t="s">
        <v>85</v>
      </c>
      <c r="C58" s="260" t="e">
        <f t="shared" ref="C58:C59" si="2">F58/E58/D58</f>
        <v>#DIV/0!</v>
      </c>
      <c r="D58" s="260"/>
      <c r="E58" s="260"/>
      <c r="F58" s="21"/>
      <c r="I58" s="225"/>
      <c r="J58" s="225"/>
      <c r="O58" s="188"/>
    </row>
    <row r="59" spans="1:17" ht="45.6">
      <c r="A59" s="260" t="s">
        <v>89</v>
      </c>
      <c r="B59" s="31" t="s">
        <v>86</v>
      </c>
      <c r="C59" s="260" t="e">
        <f t="shared" si="2"/>
        <v>#DIV/0!</v>
      </c>
      <c r="D59" s="260"/>
      <c r="E59" s="260"/>
      <c r="F59" s="21"/>
      <c r="I59" s="225"/>
      <c r="J59" s="225"/>
      <c r="O59" s="188"/>
    </row>
    <row r="60" spans="1:17">
      <c r="A60" s="260"/>
      <c r="B60" s="31"/>
      <c r="C60" s="260"/>
      <c r="D60" s="260"/>
      <c r="E60" s="260"/>
      <c r="F60" s="21"/>
      <c r="I60" s="225"/>
      <c r="J60" s="225"/>
      <c r="O60" s="188"/>
    </row>
    <row r="61" spans="1:17">
      <c r="A61" s="260"/>
      <c r="B61" s="31"/>
      <c r="C61" s="260"/>
      <c r="D61" s="260"/>
      <c r="E61" s="260"/>
      <c r="F61" s="21"/>
      <c r="I61" s="225"/>
      <c r="J61" s="225"/>
      <c r="O61" s="188"/>
    </row>
    <row r="62" spans="1:17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>
      <c r="A63" s="38"/>
      <c r="B63" s="32"/>
      <c r="C63" s="38"/>
      <c r="D63" s="38"/>
      <c r="E63" s="38"/>
      <c r="F63" s="38"/>
      <c r="O63" s="188"/>
    </row>
    <row r="64" spans="1:17">
      <c r="A64" s="2009" t="s">
        <v>492</v>
      </c>
      <c r="B64" s="2009"/>
      <c r="C64" s="2009"/>
      <c r="D64" s="2009"/>
      <c r="E64" s="2009"/>
      <c r="F64" s="2009"/>
      <c r="G64" s="2009"/>
      <c r="H64" s="2009"/>
      <c r="I64" s="2009"/>
      <c r="J64" s="2009"/>
      <c r="O64" s="188"/>
    </row>
    <row r="65" spans="1:17">
      <c r="A65" s="256"/>
      <c r="B65" s="45"/>
      <c r="C65" s="256"/>
      <c r="D65" s="256"/>
      <c r="E65" s="256"/>
      <c r="F65" s="256"/>
      <c r="I65" s="1986" t="s">
        <v>545</v>
      </c>
      <c r="J65" s="1986"/>
      <c r="O65" s="188"/>
    </row>
    <row r="66" spans="1:17" ht="91.2">
      <c r="A66" s="260" t="s">
        <v>77</v>
      </c>
      <c r="B66" s="260" t="s">
        <v>67</v>
      </c>
      <c r="C66" s="260" t="s">
        <v>96</v>
      </c>
      <c r="D66" s="260" t="s">
        <v>94</v>
      </c>
      <c r="E66" s="260" t="s">
        <v>97</v>
      </c>
      <c r="F66" s="260" t="s">
        <v>95</v>
      </c>
      <c r="I66" s="215" t="s">
        <v>186</v>
      </c>
      <c r="J66" s="215" t="s">
        <v>546</v>
      </c>
      <c r="K66" s="204"/>
      <c r="O66" s="188"/>
    </row>
    <row r="67" spans="1:17">
      <c r="A67" s="195">
        <v>1</v>
      </c>
      <c r="B67" s="195">
        <v>2</v>
      </c>
      <c r="C67" s="195">
        <v>3</v>
      </c>
      <c r="D67" s="195">
        <v>4</v>
      </c>
      <c r="E67" s="195">
        <v>5</v>
      </c>
      <c r="F67" s="195">
        <v>6</v>
      </c>
      <c r="G67" s="160"/>
      <c r="H67" s="160"/>
      <c r="I67" s="218"/>
      <c r="J67" s="218"/>
      <c r="O67" s="188"/>
    </row>
    <row r="68" spans="1:17">
      <c r="A68" s="260">
        <v>1</v>
      </c>
      <c r="B68" s="31" t="s">
        <v>98</v>
      </c>
      <c r="C68" s="260"/>
      <c r="D68" s="260"/>
      <c r="E68" s="260">
        <v>50</v>
      </c>
      <c r="F68" s="21">
        <f>E68*D68*C68</f>
        <v>0</v>
      </c>
      <c r="I68" s="220"/>
      <c r="J68" s="220"/>
      <c r="O68" s="188"/>
    </row>
    <row r="69" spans="1:17" s="160" customFormat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>
      <c r="O70" s="188"/>
    </row>
    <row r="71" spans="1:17" ht="52.5" customHeight="1">
      <c r="A71" s="2010" t="s">
        <v>620</v>
      </c>
      <c r="B71" s="2010"/>
      <c r="C71" s="2010"/>
      <c r="D71" s="2010"/>
      <c r="E71" s="2010"/>
      <c r="F71" s="2010"/>
      <c r="G71" s="2010"/>
      <c r="H71" s="2010"/>
      <c r="I71" s="2010"/>
      <c r="J71" s="2010"/>
      <c r="O71" s="188"/>
    </row>
    <row r="72" spans="1:17">
      <c r="A72" s="263"/>
      <c r="B72" s="263"/>
      <c r="C72" s="263"/>
      <c r="D72" s="263"/>
      <c r="E72" s="263"/>
      <c r="F72" s="263"/>
      <c r="G72" s="263"/>
      <c r="H72" s="263"/>
      <c r="I72" s="263"/>
      <c r="J72" s="263"/>
    </row>
    <row r="73" spans="1:17">
      <c r="A73" s="2004" t="s">
        <v>491</v>
      </c>
      <c r="B73" s="2004"/>
      <c r="C73" s="2004"/>
      <c r="D73" s="2004"/>
      <c r="E73" s="2004"/>
      <c r="F73" s="2004"/>
      <c r="G73" s="2004"/>
      <c r="H73" s="2004"/>
      <c r="I73" s="2004"/>
      <c r="J73" s="2004"/>
      <c r="K73" s="206"/>
    </row>
    <row r="74" spans="1:17">
      <c r="A74" s="2012"/>
      <c r="B74" s="2012"/>
      <c r="C74" s="2012"/>
      <c r="D74" s="2012"/>
      <c r="E74" s="2012"/>
      <c r="F74" s="38"/>
      <c r="I74" s="1986" t="s">
        <v>545</v>
      </c>
      <c r="J74" s="1986"/>
      <c r="K74" s="263"/>
    </row>
    <row r="75" spans="1:17" ht="54">
      <c r="A75" s="260" t="s">
        <v>68</v>
      </c>
      <c r="B75" s="260" t="s">
        <v>67</v>
      </c>
      <c r="C75" s="260" t="s">
        <v>80</v>
      </c>
      <c r="D75" s="260" t="s">
        <v>128</v>
      </c>
      <c r="E75" s="260" t="s">
        <v>129</v>
      </c>
      <c r="I75" s="215" t="s">
        <v>186</v>
      </c>
      <c r="J75" s="215" t="s">
        <v>546</v>
      </c>
      <c r="K75" s="163"/>
    </row>
    <row r="76" spans="1:17">
      <c r="A76" s="195">
        <v>1</v>
      </c>
      <c r="B76" s="195">
        <v>2</v>
      </c>
      <c r="C76" s="195">
        <v>3</v>
      </c>
      <c r="D76" s="195">
        <v>4</v>
      </c>
      <c r="E76" s="195">
        <v>5</v>
      </c>
      <c r="F76" s="160"/>
      <c r="G76" s="160"/>
      <c r="H76" s="160"/>
      <c r="I76" s="218"/>
      <c r="J76" s="218"/>
    </row>
    <row r="77" spans="1:17" ht="114">
      <c r="A77" s="260">
        <v>1</v>
      </c>
      <c r="B77" s="31" t="s">
        <v>163</v>
      </c>
      <c r="C77" s="260"/>
      <c r="D77" s="258" t="e">
        <f>E77/C77</f>
        <v>#DIV/0!</v>
      </c>
      <c r="E77" s="258"/>
      <c r="I77" s="220"/>
      <c r="J77" s="220"/>
    </row>
    <row r="78" spans="1:17" s="160" customFormat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80" spans="1:17" ht="56.25" customHeight="1">
      <c r="A80" s="2010" t="s">
        <v>619</v>
      </c>
      <c r="B80" s="2010"/>
      <c r="C80" s="2010"/>
      <c r="D80" s="2010"/>
      <c r="E80" s="2010"/>
      <c r="F80" s="2010"/>
      <c r="G80" s="2010"/>
      <c r="H80" s="2010"/>
      <c r="I80" s="2010"/>
      <c r="J80" s="2010"/>
    </row>
    <row r="81" spans="1:17">
      <c r="A81" s="38"/>
      <c r="B81" s="32"/>
      <c r="C81" s="38"/>
      <c r="D81" s="38"/>
      <c r="E81" s="38"/>
      <c r="F81" s="38"/>
    </row>
    <row r="82" spans="1:17">
      <c r="A82" s="2004" t="s">
        <v>495</v>
      </c>
      <c r="B82" s="2004"/>
      <c r="C82" s="2004"/>
      <c r="D82" s="2004"/>
      <c r="E82" s="2004"/>
      <c r="F82" s="2004"/>
      <c r="G82" s="2004"/>
      <c r="H82" s="2004"/>
      <c r="I82" s="2004"/>
      <c r="J82" s="2004"/>
      <c r="K82" s="206"/>
    </row>
    <row r="83" spans="1:17">
      <c r="A83" s="44"/>
      <c r="B83" s="32"/>
      <c r="C83" s="38"/>
      <c r="D83" s="38"/>
      <c r="E83" s="38"/>
      <c r="F83" s="38"/>
      <c r="I83" s="1986" t="s">
        <v>545</v>
      </c>
      <c r="J83" s="1986"/>
    </row>
    <row r="84" spans="1:17" ht="68.400000000000006">
      <c r="A84" s="260" t="s">
        <v>77</v>
      </c>
      <c r="B84" s="260" t="s">
        <v>99</v>
      </c>
      <c r="C84" s="260" t="s">
        <v>106</v>
      </c>
      <c r="D84" s="260" t="s">
        <v>107</v>
      </c>
      <c r="F84" s="38"/>
      <c r="I84" s="215" t="s">
        <v>186</v>
      </c>
      <c r="J84" s="215" t="s">
        <v>546</v>
      </c>
    </row>
    <row r="85" spans="1:17">
      <c r="A85" s="195">
        <v>1</v>
      </c>
      <c r="B85" s="195">
        <v>2</v>
      </c>
      <c r="C85" s="195">
        <v>3</v>
      </c>
      <c r="D85" s="195">
        <v>4</v>
      </c>
      <c r="E85" s="160"/>
      <c r="F85" s="14"/>
      <c r="G85" s="160"/>
      <c r="H85" s="160"/>
      <c r="I85" s="215"/>
      <c r="J85" s="215"/>
    </row>
    <row r="86" spans="1:17" ht="45.6">
      <c r="A86" s="264">
        <v>1</v>
      </c>
      <c r="B86" s="47" t="s">
        <v>100</v>
      </c>
      <c r="C86" s="264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>
      <c r="A87" s="260" t="s">
        <v>82</v>
      </c>
      <c r="B87" s="31" t="s">
        <v>101</v>
      </c>
      <c r="C87" s="258">
        <f>J22+E28</f>
        <v>0</v>
      </c>
      <c r="D87" s="258"/>
      <c r="E87" s="149"/>
      <c r="F87" s="38"/>
      <c r="G87" s="149"/>
      <c r="H87" s="149"/>
      <c r="I87" s="220"/>
      <c r="J87" s="220"/>
      <c r="K87" s="156">
        <f>C87*0.22</f>
        <v>0</v>
      </c>
      <c r="L87" s="2021" t="s">
        <v>176</v>
      </c>
      <c r="O87" s="283"/>
      <c r="P87" s="283"/>
      <c r="Q87" s="283"/>
    </row>
    <row r="88" spans="1:17" ht="45.6">
      <c r="A88" s="264">
        <v>2</v>
      </c>
      <c r="B88" s="47" t="s">
        <v>102</v>
      </c>
      <c r="C88" s="264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21"/>
    </row>
    <row r="89" spans="1:17">
      <c r="A89" s="2008" t="s">
        <v>88</v>
      </c>
      <c r="B89" s="31" t="s">
        <v>2</v>
      </c>
      <c r="C89" s="260"/>
      <c r="D89" s="258"/>
      <c r="F89" s="38"/>
      <c r="I89" s="220"/>
      <c r="J89" s="220"/>
      <c r="K89" s="156"/>
      <c r="L89" s="2021"/>
      <c r="N89" s="48"/>
      <c r="O89" s="48"/>
      <c r="P89" s="48"/>
      <c r="Q89" s="48"/>
    </row>
    <row r="90" spans="1:17" ht="68.400000000000006">
      <c r="A90" s="2008"/>
      <c r="B90" s="31" t="s">
        <v>103</v>
      </c>
      <c r="C90" s="23">
        <f>C87</f>
        <v>0</v>
      </c>
      <c r="D90" s="258"/>
      <c r="F90" s="38"/>
      <c r="I90" s="220"/>
      <c r="J90" s="220"/>
      <c r="K90" s="156">
        <f>C90*0.029</f>
        <v>0</v>
      </c>
      <c r="L90" s="2021"/>
      <c r="N90" s="48"/>
      <c r="O90" s="48"/>
      <c r="P90" s="48"/>
      <c r="Q90" s="48"/>
    </row>
    <row r="91" spans="1:17" ht="68.400000000000006">
      <c r="A91" s="260" t="s">
        <v>90</v>
      </c>
      <c r="B91" s="31" t="s">
        <v>104</v>
      </c>
      <c r="C91" s="258">
        <f>C87</f>
        <v>0</v>
      </c>
      <c r="D91" s="258"/>
      <c r="F91" s="38"/>
      <c r="I91" s="220"/>
      <c r="J91" s="220"/>
      <c r="K91" s="156">
        <f>C91*0.002</f>
        <v>0</v>
      </c>
      <c r="L91" s="2021"/>
      <c r="N91" s="48"/>
      <c r="O91" s="48"/>
      <c r="P91" s="48"/>
      <c r="Q91" s="48"/>
    </row>
    <row r="92" spans="1:17" ht="68.400000000000006">
      <c r="A92" s="264">
        <v>3</v>
      </c>
      <c r="B92" s="47" t="s">
        <v>105</v>
      </c>
      <c r="C92" s="258">
        <f>C87</f>
        <v>0</v>
      </c>
      <c r="D92" s="258"/>
      <c r="F92" s="38"/>
      <c r="I92" s="220"/>
      <c r="J92" s="220"/>
      <c r="K92" s="156">
        <f>C92*0.051</f>
        <v>0</v>
      </c>
      <c r="L92" s="2021"/>
      <c r="N92" s="48"/>
      <c r="O92" s="48"/>
      <c r="P92" s="48"/>
      <c r="Q92" s="48"/>
    </row>
    <row r="93" spans="1:17">
      <c r="A93" s="264">
        <v>4</v>
      </c>
      <c r="B93" s="47" t="s">
        <v>165</v>
      </c>
      <c r="C93" s="258"/>
      <c r="D93" s="258"/>
      <c r="F93" s="38"/>
      <c r="I93" s="220"/>
      <c r="J93" s="220"/>
      <c r="N93" s="48"/>
      <c r="O93" s="48"/>
      <c r="P93" s="48"/>
      <c r="Q93" s="48"/>
    </row>
    <row r="94" spans="1:17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6" spans="1:17" ht="56.25" customHeight="1">
      <c r="A96" s="2011" t="s">
        <v>618</v>
      </c>
      <c r="B96" s="2011"/>
      <c r="C96" s="2011"/>
      <c r="D96" s="2011"/>
      <c r="E96" s="2011"/>
      <c r="F96" s="2011"/>
      <c r="G96" s="2011"/>
      <c r="H96" s="2011"/>
      <c r="I96" s="2011"/>
      <c r="J96" s="2011"/>
    </row>
    <row r="98" spans="1:20">
      <c r="A98" s="1994" t="s">
        <v>535</v>
      </c>
      <c r="B98" s="1994"/>
      <c r="C98" s="1994"/>
      <c r="D98" s="1994"/>
      <c r="E98" s="1994"/>
      <c r="F98" s="1994"/>
      <c r="G98" s="1994"/>
      <c r="H98" s="1994"/>
      <c r="I98" s="1994"/>
      <c r="J98" s="1994"/>
      <c r="K98" s="208"/>
    </row>
    <row r="99" spans="1:20">
      <c r="A99" s="267"/>
      <c r="B99" s="267"/>
      <c r="C99" s="267"/>
      <c r="D99" s="267"/>
      <c r="E99" s="267"/>
      <c r="F99" s="267"/>
      <c r="G99" s="267"/>
      <c r="H99" s="267"/>
      <c r="I99" s="1986" t="s">
        <v>545</v>
      </c>
      <c r="J99" s="1986"/>
    </row>
    <row r="100" spans="1:20" ht="54">
      <c r="A100" s="35" t="s">
        <v>77</v>
      </c>
      <c r="B100" s="35" t="s">
        <v>67</v>
      </c>
      <c r="C100" s="260" t="s">
        <v>505</v>
      </c>
      <c r="D100" s="260" t="s">
        <v>506</v>
      </c>
      <c r="E100" s="260" t="s">
        <v>168</v>
      </c>
      <c r="G100" s="267"/>
      <c r="H100" s="267"/>
      <c r="I100" s="215" t="s">
        <v>186</v>
      </c>
      <c r="J100" s="215" t="s">
        <v>546</v>
      </c>
      <c r="K100" s="202"/>
    </row>
    <row r="101" spans="1:20">
      <c r="A101" s="173">
        <v>1</v>
      </c>
      <c r="B101" s="173">
        <v>2</v>
      </c>
      <c r="C101" s="195">
        <v>3</v>
      </c>
      <c r="D101" s="195">
        <v>4</v>
      </c>
      <c r="E101" s="195">
        <v>5</v>
      </c>
      <c r="G101" s="267"/>
      <c r="H101" s="267"/>
      <c r="I101" s="220"/>
      <c r="J101" s="220"/>
    </row>
    <row r="102" spans="1:20" ht="68.400000000000006">
      <c r="A102" s="166">
        <v>1</v>
      </c>
      <c r="B102" s="183" t="s">
        <v>539</v>
      </c>
      <c r="C102" s="25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91.2">
      <c r="A103" s="166">
        <v>2</v>
      </c>
      <c r="B103" s="183" t="s">
        <v>537</v>
      </c>
      <c r="C103" s="25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91.2">
      <c r="A104" s="166">
        <v>3</v>
      </c>
      <c r="B104" s="183" t="s">
        <v>538</v>
      </c>
      <c r="C104" s="25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>
      <c r="A105" s="229"/>
      <c r="B105" s="227" t="s">
        <v>73</v>
      </c>
      <c r="C105" s="230"/>
      <c r="D105" s="231"/>
      <c r="E105" s="228">
        <f>E102</f>
        <v>0</v>
      </c>
      <c r="G105" s="267"/>
      <c r="H105" s="267"/>
      <c r="I105" s="217">
        <f>I102</f>
        <v>0</v>
      </c>
      <c r="J105" s="217">
        <f>J102</f>
        <v>0</v>
      </c>
    </row>
    <row r="107" spans="1:20">
      <c r="A107" s="2011" t="s">
        <v>617</v>
      </c>
      <c r="B107" s="2011"/>
      <c r="C107" s="2011"/>
      <c r="D107" s="2011"/>
      <c r="E107" s="2011"/>
      <c r="F107" s="2011"/>
      <c r="G107" s="2011"/>
      <c r="H107" s="2011"/>
      <c r="I107" s="2011"/>
      <c r="J107" s="2011"/>
    </row>
    <row r="109" spans="1:20">
      <c r="A109" s="2004" t="s">
        <v>504</v>
      </c>
      <c r="B109" s="2004"/>
      <c r="C109" s="2004"/>
      <c r="D109" s="2004"/>
      <c r="E109" s="2004"/>
      <c r="F109" s="2004"/>
      <c r="G109" s="2004"/>
      <c r="H109" s="2004"/>
      <c r="I109" s="2004"/>
      <c r="J109" s="2004"/>
      <c r="K109" s="208"/>
    </row>
    <row r="110" spans="1:20">
      <c r="A110" s="2015"/>
      <c r="B110" s="2015"/>
      <c r="C110" s="2015"/>
      <c r="D110" s="2015"/>
      <c r="E110" s="2015"/>
      <c r="F110" s="38"/>
      <c r="G110" s="33"/>
      <c r="H110" s="33"/>
      <c r="I110" s="1986" t="s">
        <v>545</v>
      </c>
      <c r="J110" s="1986"/>
    </row>
    <row r="111" spans="1:20" s="33" customFormat="1" ht="54">
      <c r="A111" s="260" t="s">
        <v>77</v>
      </c>
      <c r="B111" s="260" t="s">
        <v>67</v>
      </c>
      <c r="C111" s="260" t="s">
        <v>111</v>
      </c>
      <c r="D111" s="260" t="s">
        <v>108</v>
      </c>
      <c r="E111" s="260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>
      <c r="A112" s="195">
        <v>1</v>
      </c>
      <c r="B112" s="195">
        <v>2</v>
      </c>
      <c r="C112" s="195">
        <v>3</v>
      </c>
      <c r="D112" s="195">
        <v>4</v>
      </c>
      <c r="E112" s="195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>
      <c r="A113" s="260">
        <v>1</v>
      </c>
      <c r="B113" s="31" t="s">
        <v>109</v>
      </c>
      <c r="C113" s="176">
        <f>C115</f>
        <v>0</v>
      </c>
      <c r="D113" s="35">
        <f>D115</f>
        <v>1.5</v>
      </c>
      <c r="E113" s="176">
        <f>E115</f>
        <v>0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>
      <c r="A114" s="260"/>
      <c r="B114" s="31" t="s">
        <v>110</v>
      </c>
      <c r="C114" s="258"/>
      <c r="D114" s="260"/>
      <c r="E114" s="25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>
      <c r="A115" s="260"/>
      <c r="B115" s="31" t="s">
        <v>503</v>
      </c>
      <c r="C115" s="258"/>
      <c r="D115" s="260">
        <v>1.5</v>
      </c>
      <c r="E115" s="258"/>
      <c r="I115" s="220"/>
      <c r="J115" s="220"/>
      <c r="K115" s="37" t="s">
        <v>624</v>
      </c>
      <c r="L115" s="57"/>
      <c r="M115" s="57"/>
      <c r="O115" s="284"/>
      <c r="P115" s="291"/>
      <c r="Q115" s="291"/>
      <c r="R115" s="174"/>
      <c r="S115" s="174"/>
      <c r="T115" s="174"/>
    </row>
    <row r="116" spans="1:20" s="33" customFormat="1">
      <c r="A116" s="226"/>
      <c r="B116" s="227" t="s">
        <v>73</v>
      </c>
      <c r="C116" s="226" t="s">
        <v>74</v>
      </c>
      <c r="D116" s="226" t="s">
        <v>74</v>
      </c>
      <c r="E116" s="228">
        <f>E113</f>
        <v>0</v>
      </c>
      <c r="I116" s="217">
        <f>I113</f>
        <v>0</v>
      </c>
      <c r="J116" s="217">
        <f>J113</f>
        <v>0</v>
      </c>
      <c r="K116" s="37"/>
      <c r="L116" s="57"/>
      <c r="M116" s="57"/>
      <c r="O116" s="284"/>
      <c r="P116" s="291"/>
      <c r="Q116" s="291"/>
      <c r="R116" s="174"/>
      <c r="S116" s="174"/>
      <c r="T116" s="174"/>
    </row>
    <row r="117" spans="1:20" s="33" customFormat="1">
      <c r="A117" s="49"/>
      <c r="B117" s="50"/>
      <c r="C117" s="49"/>
      <c r="D117" s="49"/>
      <c r="E117" s="38"/>
      <c r="F117" s="38"/>
      <c r="K117" s="37"/>
      <c r="L117" s="57"/>
      <c r="M117" s="57"/>
      <c r="O117" s="284"/>
      <c r="P117" s="291"/>
      <c r="Q117" s="291"/>
      <c r="R117" s="174"/>
      <c r="S117" s="174"/>
      <c r="T117" s="174"/>
    </row>
    <row r="118" spans="1:20" s="33" customFormat="1">
      <c r="A118" s="49"/>
      <c r="B118" s="50"/>
      <c r="C118" s="49"/>
      <c r="D118" s="49"/>
      <c r="E118" s="38"/>
      <c r="F118" s="38"/>
      <c r="K118" s="37"/>
      <c r="L118" s="57"/>
      <c r="M118" s="57"/>
      <c r="O118" s="284"/>
      <c r="P118" s="291"/>
      <c r="Q118" s="291"/>
      <c r="R118" s="174"/>
      <c r="S118" s="174"/>
      <c r="T118" s="174"/>
    </row>
    <row r="119" spans="1:20" s="33" customFormat="1">
      <c r="A119" s="49"/>
      <c r="B119" s="50"/>
      <c r="C119" s="49"/>
      <c r="D119" s="49"/>
      <c r="E119" s="38"/>
      <c r="F119" s="38"/>
      <c r="I119" s="1986" t="s">
        <v>545</v>
      </c>
      <c r="J119" s="1986"/>
      <c r="K119" s="37"/>
      <c r="L119" s="57"/>
      <c r="M119" s="57"/>
      <c r="O119" s="284"/>
      <c r="P119" s="291"/>
      <c r="Q119" s="291"/>
      <c r="R119" s="174"/>
      <c r="S119" s="174"/>
      <c r="T119" s="174"/>
    </row>
    <row r="120" spans="1:20" s="33" customFormat="1" ht="114">
      <c r="A120" s="261" t="s">
        <v>77</v>
      </c>
      <c r="B120" s="260" t="s">
        <v>67</v>
      </c>
      <c r="C120" s="261" t="s">
        <v>498</v>
      </c>
      <c r="D120" s="260" t="s">
        <v>108</v>
      </c>
      <c r="E120" s="260" t="s">
        <v>534</v>
      </c>
      <c r="I120" s="215" t="s">
        <v>186</v>
      </c>
      <c r="J120" s="215" t="s">
        <v>546</v>
      </c>
      <c r="K120" s="37"/>
      <c r="L120" s="57"/>
      <c r="M120" s="57"/>
      <c r="O120" s="284"/>
      <c r="P120" s="291"/>
      <c r="Q120" s="291"/>
      <c r="R120" s="174"/>
      <c r="S120" s="174"/>
      <c r="T120" s="174"/>
    </row>
    <row r="121" spans="1:20" s="33" customFormat="1">
      <c r="A121" s="195">
        <v>1</v>
      </c>
      <c r="B121" s="195">
        <v>2</v>
      </c>
      <c r="C121" s="195">
        <v>3</v>
      </c>
      <c r="D121" s="195">
        <v>4</v>
      </c>
      <c r="E121" s="195">
        <v>5</v>
      </c>
      <c r="F121" s="179"/>
      <c r="G121" s="179"/>
      <c r="H121" s="179"/>
      <c r="I121" s="216"/>
      <c r="J121" s="216"/>
      <c r="K121" s="37"/>
      <c r="L121" s="57"/>
      <c r="M121" s="57"/>
      <c r="O121" s="284"/>
      <c r="P121" s="291"/>
      <c r="Q121" s="291"/>
      <c r="R121" s="174"/>
      <c r="S121" s="174"/>
      <c r="T121" s="174"/>
    </row>
    <row r="122" spans="1:20" s="33" customFormat="1">
      <c r="A122" s="34">
        <v>1</v>
      </c>
      <c r="B122" s="177" t="s">
        <v>499</v>
      </c>
      <c r="C122" s="258" t="s">
        <v>43</v>
      </c>
      <c r="D122" s="258" t="s">
        <v>43</v>
      </c>
      <c r="E122" s="258">
        <f>E126</f>
        <v>0</v>
      </c>
      <c r="I122" s="217">
        <f>I123</f>
        <v>0</v>
      </c>
      <c r="J122" s="217">
        <f>J123</f>
        <v>0</v>
      </c>
      <c r="K122" s="37"/>
      <c r="L122" s="57"/>
      <c r="M122" s="57"/>
      <c r="O122" s="284"/>
      <c r="P122" s="291"/>
      <c r="Q122" s="291"/>
      <c r="R122" s="174"/>
      <c r="S122" s="174"/>
      <c r="T122" s="174"/>
    </row>
    <row r="123" spans="1:20" s="179" customFormat="1">
      <c r="A123" s="258"/>
      <c r="B123" s="177" t="s">
        <v>500</v>
      </c>
      <c r="C123" s="258">
        <f>C126</f>
        <v>0</v>
      </c>
      <c r="D123" s="258">
        <f>D126</f>
        <v>2.2000000000000002</v>
      </c>
      <c r="E123" s="258">
        <f>E126</f>
        <v>0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181"/>
      <c r="O123" s="285"/>
      <c r="P123" s="292"/>
      <c r="Q123" s="292"/>
      <c r="R123" s="182"/>
      <c r="S123" s="182"/>
      <c r="T123" s="182"/>
    </row>
    <row r="124" spans="1:20" s="33" customFormat="1">
      <c r="A124" s="2013"/>
      <c r="B124" s="177" t="s">
        <v>326</v>
      </c>
      <c r="C124" s="2013"/>
      <c r="D124" s="2013"/>
      <c r="E124" s="2013"/>
      <c r="I124" s="220"/>
      <c r="J124" s="220"/>
      <c r="K124" s="37"/>
      <c r="L124" s="57"/>
      <c r="M124" s="57"/>
      <c r="O124" s="284"/>
      <c r="P124" s="291"/>
      <c r="Q124" s="291"/>
      <c r="R124" s="174"/>
      <c r="S124" s="174"/>
      <c r="T124" s="174"/>
    </row>
    <row r="125" spans="1:20" s="33" customFormat="1">
      <c r="A125" s="2013"/>
      <c r="B125" s="177" t="s">
        <v>501</v>
      </c>
      <c r="C125" s="2013"/>
      <c r="D125" s="2013"/>
      <c r="E125" s="2013"/>
      <c r="I125" s="220"/>
      <c r="J125" s="220"/>
      <c r="K125" s="37"/>
      <c r="L125" s="57"/>
      <c r="M125" s="57"/>
      <c r="O125" s="284"/>
      <c r="P125" s="291"/>
      <c r="Q125" s="291"/>
      <c r="R125" s="174"/>
      <c r="S125" s="174"/>
      <c r="T125" s="174"/>
    </row>
    <row r="126" spans="1:20" s="33" customFormat="1">
      <c r="A126" s="258"/>
      <c r="B126" s="177" t="s">
        <v>502</v>
      </c>
      <c r="C126" s="258">
        <f>E126/D126*100</f>
        <v>0</v>
      </c>
      <c r="D126" s="258">
        <v>2.2000000000000002</v>
      </c>
      <c r="E126" s="258"/>
      <c r="I126" s="220"/>
      <c r="J126" s="220"/>
      <c r="K126" s="37"/>
      <c r="L126" s="57"/>
      <c r="M126" s="57"/>
      <c r="O126" s="284"/>
      <c r="P126" s="291"/>
      <c r="Q126" s="291"/>
      <c r="R126" s="174"/>
      <c r="S126" s="174"/>
      <c r="T126" s="174"/>
    </row>
    <row r="127" spans="1:20" s="33" customFormat="1" hidden="1">
      <c r="A127" s="2013"/>
      <c r="B127" s="258" t="s">
        <v>326</v>
      </c>
      <c r="C127" s="2013"/>
      <c r="D127" s="2013"/>
      <c r="E127" s="2013"/>
      <c r="I127" s="221"/>
      <c r="J127" s="221"/>
      <c r="K127" s="37"/>
      <c r="L127" s="57"/>
      <c r="M127" s="57"/>
      <c r="O127" s="284"/>
      <c r="P127" s="291"/>
      <c r="Q127" s="291"/>
      <c r="R127" s="174"/>
      <c r="S127" s="174"/>
      <c r="T127" s="174"/>
    </row>
    <row r="128" spans="1:20" s="33" customFormat="1" hidden="1">
      <c r="A128" s="2013"/>
      <c r="B128" s="258" t="s">
        <v>501</v>
      </c>
      <c r="C128" s="2013"/>
      <c r="D128" s="2013"/>
      <c r="E128" s="2013"/>
      <c r="I128" s="221"/>
      <c r="J128" s="221"/>
      <c r="K128" s="37"/>
      <c r="L128" s="57"/>
      <c r="M128" s="57"/>
      <c r="O128" s="284"/>
      <c r="P128" s="291"/>
      <c r="Q128" s="291"/>
      <c r="R128" s="174"/>
      <c r="S128" s="174"/>
      <c r="T128" s="174"/>
    </row>
    <row r="129" spans="1:20" s="33" customFormat="1" hidden="1">
      <c r="A129" s="258"/>
      <c r="B129" s="258"/>
      <c r="C129" s="258"/>
      <c r="D129" s="258"/>
      <c r="E129" s="258"/>
      <c r="I129" s="221"/>
      <c r="J129" s="221"/>
      <c r="K129" s="37"/>
      <c r="L129" s="57"/>
      <c r="M129" s="57"/>
      <c r="O129" s="284"/>
      <c r="P129" s="291"/>
      <c r="Q129" s="291"/>
      <c r="R129" s="174"/>
      <c r="S129" s="174"/>
      <c r="T129" s="174"/>
    </row>
    <row r="130" spans="1:20" s="33" customFormat="1" hidden="1">
      <c r="A130" s="258"/>
      <c r="B130" s="258"/>
      <c r="C130" s="258"/>
      <c r="D130" s="258"/>
      <c r="E130" s="258"/>
      <c r="I130" s="221"/>
      <c r="J130" s="221"/>
      <c r="K130" s="37"/>
      <c r="L130" s="57"/>
      <c r="M130" s="57"/>
      <c r="O130" s="284"/>
      <c r="P130" s="291"/>
      <c r="Q130" s="291"/>
      <c r="R130" s="174"/>
      <c r="S130" s="174"/>
      <c r="T130" s="174"/>
    </row>
    <row r="131" spans="1:20" s="33" customFormat="1">
      <c r="A131" s="228"/>
      <c r="B131" s="228" t="s">
        <v>73</v>
      </c>
      <c r="C131" s="228"/>
      <c r="D131" s="228" t="s">
        <v>74</v>
      </c>
      <c r="E131" s="228">
        <f>E122</f>
        <v>0</v>
      </c>
      <c r="I131" s="217">
        <f>I122</f>
        <v>0</v>
      </c>
      <c r="J131" s="217">
        <f>J122</f>
        <v>0</v>
      </c>
      <c r="K131" s="37"/>
      <c r="L131" s="57"/>
      <c r="M131" s="57"/>
      <c r="O131" s="284"/>
      <c r="P131" s="291"/>
      <c r="Q131" s="291"/>
      <c r="R131" s="174"/>
      <c r="S131" s="174"/>
      <c r="T131" s="174"/>
    </row>
    <row r="132" spans="1:20" s="33" customFormat="1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37"/>
      <c r="L132" s="57"/>
      <c r="M132" s="57"/>
      <c r="O132" s="284"/>
      <c r="P132" s="291"/>
      <c r="Q132" s="291"/>
      <c r="R132" s="174"/>
      <c r="S132" s="174"/>
      <c r="T132" s="174"/>
    </row>
    <row r="133" spans="1:20" s="33" customFormat="1" ht="53.25" customHeight="1">
      <c r="A133" s="2014" t="s">
        <v>616</v>
      </c>
      <c r="B133" s="2014"/>
      <c r="C133" s="2014"/>
      <c r="D133" s="2014"/>
      <c r="E133" s="2014"/>
      <c r="F133" s="2014"/>
      <c r="G133" s="2014"/>
      <c r="H133" s="2014"/>
      <c r="I133" s="2014"/>
      <c r="J133" s="2014"/>
      <c r="K133" s="37"/>
      <c r="L133" s="57"/>
      <c r="M133" s="57"/>
      <c r="O133" s="284"/>
      <c r="P133" s="291"/>
      <c r="Q133" s="291"/>
      <c r="R133" s="174"/>
      <c r="S133" s="174"/>
      <c r="T133" s="174"/>
    </row>
    <row r="134" spans="1:20">
      <c r="A134" s="266"/>
      <c r="B134" s="266"/>
      <c r="C134" s="266"/>
      <c r="D134" s="266"/>
      <c r="E134" s="266"/>
      <c r="F134" s="266"/>
      <c r="G134" s="266"/>
      <c r="H134" s="266"/>
      <c r="I134" s="266"/>
      <c r="J134" s="266"/>
    </row>
    <row r="135" spans="1:20">
      <c r="A135" s="2004" t="s">
        <v>504</v>
      </c>
      <c r="B135" s="2004"/>
      <c r="C135" s="2004"/>
      <c r="D135" s="2004"/>
      <c r="E135" s="2004"/>
      <c r="F135" s="2004"/>
      <c r="G135" s="2004"/>
      <c r="H135" s="2004"/>
      <c r="I135" s="2004"/>
      <c r="J135" s="2004"/>
      <c r="K135" s="205"/>
    </row>
    <row r="136" spans="1:20">
      <c r="I136" s="1986" t="s">
        <v>545</v>
      </c>
      <c r="J136" s="1986"/>
      <c r="K136" s="266"/>
    </row>
    <row r="137" spans="1:20" s="33" customFormat="1" ht="54">
      <c r="A137" s="35" t="s">
        <v>77</v>
      </c>
      <c r="B137" s="35" t="s">
        <v>67</v>
      </c>
      <c r="C137" s="35" t="s">
        <v>134</v>
      </c>
      <c r="D137" s="149"/>
      <c r="E137" s="149"/>
      <c r="F137" s="149"/>
      <c r="G137" s="149"/>
      <c r="H137" s="149"/>
      <c r="I137" s="215" t="s">
        <v>186</v>
      </c>
      <c r="J137" s="215" t="s">
        <v>546</v>
      </c>
      <c r="K137" s="163"/>
      <c r="L137" s="57"/>
      <c r="M137" s="57"/>
      <c r="O137" s="284"/>
      <c r="P137" s="291"/>
      <c r="Q137" s="291"/>
      <c r="R137" s="174"/>
      <c r="S137" s="174"/>
      <c r="T137" s="174"/>
    </row>
    <row r="138" spans="1:20">
      <c r="A138" s="173">
        <v>1</v>
      </c>
      <c r="B138" s="173">
        <v>2</v>
      </c>
      <c r="C138" s="173">
        <v>3</v>
      </c>
      <c r="D138" s="160"/>
      <c r="E138" s="160"/>
      <c r="F138" s="160"/>
      <c r="G138" s="160"/>
      <c r="H138" s="160"/>
      <c r="I138" s="222"/>
      <c r="J138" s="222"/>
    </row>
    <row r="139" spans="1:20">
      <c r="A139" s="35">
        <v>1</v>
      </c>
      <c r="B139" s="183" t="s">
        <v>135</v>
      </c>
      <c r="C139" s="184">
        <f>C140+C141+C142+C143</f>
        <v>0</v>
      </c>
      <c r="I139" s="217">
        <f>I140+I141+I142+I143</f>
        <v>0</v>
      </c>
      <c r="J139" s="217">
        <f>J140+J141+J142+J143</f>
        <v>0</v>
      </c>
    </row>
    <row r="140" spans="1:20" s="160" customFormat="1">
      <c r="A140" s="35"/>
      <c r="B140" s="183"/>
      <c r="C140" s="176"/>
      <c r="D140" s="149"/>
      <c r="E140" s="149"/>
      <c r="F140" s="149"/>
      <c r="G140" s="149"/>
      <c r="H140" s="149"/>
      <c r="I140" s="222"/>
      <c r="J140" s="222"/>
      <c r="K140" s="161"/>
      <c r="O140" s="283"/>
      <c r="P140" s="283"/>
      <c r="Q140" s="283"/>
    </row>
    <row r="141" spans="1:20">
      <c r="A141" s="35"/>
      <c r="B141" s="183"/>
      <c r="C141" s="176"/>
      <c r="I141" s="222"/>
      <c r="J141" s="222"/>
    </row>
    <row r="142" spans="1:20">
      <c r="A142" s="35"/>
      <c r="B142" s="183"/>
      <c r="C142" s="176"/>
      <c r="I142" s="222"/>
      <c r="J142" s="222"/>
    </row>
    <row r="143" spans="1:20">
      <c r="A143" s="35"/>
      <c r="B143" s="183"/>
      <c r="C143" s="176"/>
      <c r="I143" s="222"/>
      <c r="J143" s="222"/>
    </row>
    <row r="144" spans="1:20">
      <c r="A144" s="226"/>
      <c r="B144" s="227" t="s">
        <v>73</v>
      </c>
      <c r="C144" s="228">
        <f>C139</f>
        <v>0</v>
      </c>
      <c r="I144" s="217">
        <f>I139</f>
        <v>0</v>
      </c>
      <c r="J144" s="217">
        <f>J139</f>
        <v>0</v>
      </c>
    </row>
    <row r="146" spans="1:20" ht="33" customHeight="1">
      <c r="A146" s="2014" t="s">
        <v>615</v>
      </c>
      <c r="B146" s="2014"/>
      <c r="C146" s="2014"/>
      <c r="D146" s="2014"/>
      <c r="E146" s="2014"/>
      <c r="F146" s="2014"/>
      <c r="G146" s="2014"/>
      <c r="H146" s="2014"/>
      <c r="I146" s="2014"/>
      <c r="J146" s="2014"/>
    </row>
    <row r="147" spans="1:20">
      <c r="A147" s="266"/>
      <c r="B147" s="266"/>
      <c r="C147" s="266"/>
      <c r="D147" s="266"/>
      <c r="E147" s="266"/>
      <c r="F147" s="266"/>
      <c r="G147" s="266"/>
      <c r="H147" s="266"/>
      <c r="I147" s="266"/>
      <c r="J147" s="266"/>
    </row>
    <row r="148" spans="1:20">
      <c r="A148" s="2004" t="s">
        <v>504</v>
      </c>
      <c r="B148" s="2004"/>
      <c r="C148" s="2004"/>
      <c r="D148" s="2004"/>
      <c r="E148" s="2004"/>
      <c r="F148" s="2004"/>
      <c r="G148" s="2004"/>
      <c r="H148" s="2004"/>
      <c r="I148" s="2004"/>
      <c r="J148" s="2004"/>
      <c r="K148" s="205"/>
    </row>
    <row r="149" spans="1:20">
      <c r="I149" s="1986" t="s">
        <v>545</v>
      </c>
      <c r="J149" s="1986"/>
      <c r="K149" s="266"/>
    </row>
    <row r="150" spans="1:20" s="33" customFormat="1" ht="54">
      <c r="A150" s="35" t="s">
        <v>77</v>
      </c>
      <c r="B150" s="35" t="s">
        <v>67</v>
      </c>
      <c r="C150" s="35" t="s">
        <v>134</v>
      </c>
      <c r="D150" s="149"/>
      <c r="E150" s="149"/>
      <c r="F150" s="149"/>
      <c r="G150" s="149"/>
      <c r="H150" s="149"/>
      <c r="I150" s="215" t="s">
        <v>186</v>
      </c>
      <c r="J150" s="215" t="s">
        <v>546</v>
      </c>
      <c r="K150" s="163"/>
      <c r="L150" s="57"/>
      <c r="M150" s="57"/>
      <c r="O150" s="284"/>
      <c r="P150" s="291"/>
      <c r="Q150" s="291"/>
      <c r="R150" s="174"/>
      <c r="S150" s="174"/>
      <c r="T150" s="174"/>
    </row>
    <row r="151" spans="1:20">
      <c r="A151" s="173">
        <v>1</v>
      </c>
      <c r="B151" s="173">
        <v>2</v>
      </c>
      <c r="C151" s="173">
        <v>3</v>
      </c>
      <c r="D151" s="160"/>
      <c r="E151" s="160"/>
      <c r="F151" s="160"/>
      <c r="G151" s="160"/>
      <c r="H151" s="160"/>
      <c r="I151" s="222"/>
      <c r="J151" s="222"/>
    </row>
    <row r="152" spans="1:20">
      <c r="A152" s="35">
        <v>1</v>
      </c>
      <c r="B152" s="183"/>
      <c r="C152" s="184"/>
      <c r="I152" s="220"/>
      <c r="J152" s="220"/>
    </row>
    <row r="153" spans="1:20" s="160" customFormat="1">
      <c r="A153" s="35"/>
      <c r="B153" s="183"/>
      <c r="C153" s="176"/>
      <c r="D153" s="149"/>
      <c r="E153" s="149"/>
      <c r="F153" s="149"/>
      <c r="G153" s="149"/>
      <c r="H153" s="149"/>
      <c r="I153" s="222"/>
      <c r="J153" s="222"/>
      <c r="K153" s="161"/>
      <c r="O153" s="283"/>
      <c r="P153" s="283"/>
      <c r="Q153" s="283"/>
    </row>
    <row r="154" spans="1:20">
      <c r="A154" s="35"/>
      <c r="B154" s="183"/>
      <c r="C154" s="176"/>
      <c r="I154" s="222"/>
      <c r="J154" s="222"/>
    </row>
    <row r="155" spans="1:20">
      <c r="A155" s="35"/>
      <c r="B155" s="183"/>
      <c r="C155" s="176"/>
      <c r="I155" s="222"/>
      <c r="J155" s="222"/>
    </row>
    <row r="156" spans="1:20">
      <c r="A156" s="35"/>
      <c r="B156" s="183"/>
      <c r="C156" s="176"/>
      <c r="I156" s="222"/>
      <c r="J156" s="222"/>
    </row>
    <row r="157" spans="1:20">
      <c r="A157" s="226"/>
      <c r="B157" s="227" t="s">
        <v>73</v>
      </c>
      <c r="C157" s="228">
        <f>SUM(C152:C156)</f>
        <v>0</v>
      </c>
      <c r="I157" s="217">
        <f>SUM(I152:I156)</f>
        <v>0</v>
      </c>
      <c r="J157" s="217">
        <f>SUM(J152:J156)</f>
        <v>0</v>
      </c>
    </row>
    <row r="159" spans="1:20">
      <c r="A159" s="2004" t="s">
        <v>508</v>
      </c>
      <c r="B159" s="2004"/>
      <c r="C159" s="2004"/>
      <c r="D159" s="2004"/>
      <c r="E159" s="2004"/>
      <c r="F159" s="2004"/>
      <c r="G159" s="2004"/>
      <c r="H159" s="2004"/>
      <c r="I159" s="2004"/>
      <c r="J159" s="2004"/>
    </row>
    <row r="160" spans="1:20">
      <c r="I160" s="1986" t="s">
        <v>545</v>
      </c>
      <c r="J160" s="1986"/>
    </row>
    <row r="161" spans="1:20" s="33" customFormat="1" ht="54">
      <c r="A161" s="35" t="s">
        <v>77</v>
      </c>
      <c r="B161" s="35" t="s">
        <v>67</v>
      </c>
      <c r="C161" s="35" t="s">
        <v>134</v>
      </c>
      <c r="D161" s="149"/>
      <c r="E161" s="149"/>
      <c r="F161" s="149"/>
      <c r="G161" s="149"/>
      <c r="H161" s="149"/>
      <c r="I161" s="215" t="s">
        <v>186</v>
      </c>
      <c r="J161" s="215" t="s">
        <v>546</v>
      </c>
      <c r="K161" s="163"/>
      <c r="L161" s="57"/>
      <c r="M161" s="57"/>
      <c r="O161" s="284"/>
      <c r="P161" s="291"/>
      <c r="Q161" s="291"/>
      <c r="R161" s="174"/>
      <c r="S161" s="174"/>
      <c r="T161" s="174"/>
    </row>
    <row r="162" spans="1:20">
      <c r="A162" s="173">
        <v>1</v>
      </c>
      <c r="B162" s="173">
        <v>2</v>
      </c>
      <c r="C162" s="173">
        <v>3</v>
      </c>
      <c r="D162" s="160"/>
      <c r="E162" s="160"/>
      <c r="F162" s="160"/>
      <c r="G162" s="160"/>
      <c r="H162" s="160"/>
      <c r="I162" s="222"/>
      <c r="J162" s="222"/>
    </row>
    <row r="163" spans="1:20">
      <c r="A163" s="35">
        <v>1</v>
      </c>
      <c r="B163" s="183"/>
      <c r="C163" s="184"/>
      <c r="I163" s="220"/>
      <c r="J163" s="220"/>
    </row>
    <row r="164" spans="1:20" s="160" customFormat="1">
      <c r="A164" s="35"/>
      <c r="B164" s="183"/>
      <c r="C164" s="176"/>
      <c r="D164" s="149"/>
      <c r="E164" s="149"/>
      <c r="F164" s="149"/>
      <c r="G164" s="149"/>
      <c r="H164" s="149"/>
      <c r="I164" s="222"/>
      <c r="J164" s="222"/>
      <c r="K164" s="161"/>
      <c r="O164" s="283"/>
      <c r="P164" s="283"/>
      <c r="Q164" s="283"/>
    </row>
    <row r="165" spans="1:20">
      <c r="A165" s="35"/>
      <c r="B165" s="183"/>
      <c r="C165" s="176"/>
      <c r="I165" s="222"/>
      <c r="J165" s="222"/>
    </row>
    <row r="166" spans="1:20">
      <c r="A166" s="35"/>
      <c r="B166" s="183"/>
      <c r="C166" s="176"/>
      <c r="I166" s="222"/>
      <c r="J166" s="222"/>
    </row>
    <row r="167" spans="1:20">
      <c r="A167" s="35"/>
      <c r="B167" s="183"/>
      <c r="C167" s="176"/>
      <c r="I167" s="222"/>
      <c r="J167" s="222"/>
    </row>
    <row r="168" spans="1:20">
      <c r="A168" s="226"/>
      <c r="B168" s="227" t="s">
        <v>73</v>
      </c>
      <c r="C168" s="228">
        <f>SUM(C163:C167)</f>
        <v>0</v>
      </c>
      <c r="I168" s="217">
        <f>SUM(I163:I167)</f>
        <v>0</v>
      </c>
      <c r="J168" s="217">
        <f>SUM(J163:J167)</f>
        <v>0</v>
      </c>
    </row>
    <row r="170" spans="1:20">
      <c r="A170" s="2004" t="s">
        <v>509</v>
      </c>
      <c r="B170" s="2004"/>
      <c r="C170" s="2004"/>
      <c r="D170" s="2004"/>
      <c r="E170" s="2004"/>
      <c r="F170" s="2004"/>
      <c r="G170" s="2004"/>
      <c r="H170" s="2004"/>
      <c r="I170" s="2004"/>
      <c r="J170" s="2004"/>
    </row>
    <row r="171" spans="1:20">
      <c r="I171" s="1986" t="s">
        <v>545</v>
      </c>
      <c r="J171" s="1986"/>
    </row>
    <row r="172" spans="1:20" s="33" customFormat="1" ht="54">
      <c r="A172" s="35" t="s">
        <v>77</v>
      </c>
      <c r="B172" s="35" t="s">
        <v>67</v>
      </c>
      <c r="C172" s="35" t="s">
        <v>134</v>
      </c>
      <c r="D172" s="149"/>
      <c r="E172" s="149"/>
      <c r="F172" s="149"/>
      <c r="G172" s="149"/>
      <c r="H172" s="149"/>
      <c r="I172" s="215" t="s">
        <v>186</v>
      </c>
      <c r="J172" s="215" t="s">
        <v>546</v>
      </c>
      <c r="K172" s="163"/>
      <c r="L172" s="57"/>
      <c r="M172" s="57"/>
      <c r="O172" s="284"/>
      <c r="P172" s="291"/>
      <c r="Q172" s="291"/>
      <c r="R172" s="174"/>
      <c r="S172" s="174"/>
      <c r="T172" s="174"/>
    </row>
    <row r="173" spans="1:20">
      <c r="A173" s="173">
        <v>1</v>
      </c>
      <c r="B173" s="173">
        <v>2</v>
      </c>
      <c r="C173" s="173">
        <v>3</v>
      </c>
      <c r="D173" s="160"/>
      <c r="E173" s="160"/>
      <c r="F173" s="160"/>
      <c r="G173" s="160"/>
      <c r="H173" s="160"/>
      <c r="I173" s="222"/>
      <c r="J173" s="222"/>
    </row>
    <row r="174" spans="1:20">
      <c r="A174" s="35">
        <v>1</v>
      </c>
      <c r="B174" s="183"/>
      <c r="C174" s="184"/>
      <c r="I174" s="220"/>
      <c r="J174" s="220"/>
    </row>
    <row r="175" spans="1:20" s="160" customFormat="1">
      <c r="A175" s="35"/>
      <c r="B175" s="183"/>
      <c r="C175" s="176"/>
      <c r="D175" s="149"/>
      <c r="E175" s="149"/>
      <c r="F175" s="149"/>
      <c r="G175" s="149"/>
      <c r="H175" s="149"/>
      <c r="I175" s="222"/>
      <c r="J175" s="222"/>
      <c r="K175" s="161"/>
      <c r="O175" s="283"/>
      <c r="P175" s="283"/>
      <c r="Q175" s="283"/>
    </row>
    <row r="176" spans="1:20">
      <c r="A176" s="35"/>
      <c r="B176" s="183"/>
      <c r="C176" s="176"/>
      <c r="I176" s="222"/>
      <c r="J176" s="222"/>
    </row>
    <row r="177" spans="1:20">
      <c r="A177" s="35"/>
      <c r="B177" s="183"/>
      <c r="C177" s="176"/>
      <c r="I177" s="222"/>
      <c r="J177" s="222"/>
    </row>
    <row r="178" spans="1:20">
      <c r="A178" s="35"/>
      <c r="B178" s="183"/>
      <c r="C178" s="176"/>
      <c r="I178" s="222"/>
      <c r="J178" s="222"/>
    </row>
    <row r="179" spans="1:20">
      <c r="A179" s="226"/>
      <c r="B179" s="227" t="s">
        <v>73</v>
      </c>
      <c r="C179" s="228">
        <f>SUM(C174:C178)</f>
        <v>0</v>
      </c>
      <c r="I179" s="217">
        <f>SUM(I174:I178)</f>
        <v>0</v>
      </c>
      <c r="J179" s="217">
        <f>SUM(J174:J178)</f>
        <v>0</v>
      </c>
    </row>
    <row r="181" spans="1:20">
      <c r="A181" s="2004" t="s">
        <v>510</v>
      </c>
      <c r="B181" s="2004"/>
      <c r="C181" s="2004"/>
      <c r="D181" s="2004"/>
      <c r="E181" s="2004"/>
      <c r="F181" s="2004"/>
      <c r="G181" s="2004"/>
      <c r="H181" s="2004"/>
      <c r="I181" s="2004"/>
      <c r="J181" s="2004"/>
    </row>
    <row r="182" spans="1:20">
      <c r="I182" s="1986" t="s">
        <v>545</v>
      </c>
      <c r="J182" s="1986"/>
    </row>
    <row r="183" spans="1:20" s="33" customFormat="1" ht="54">
      <c r="A183" s="35" t="s">
        <v>77</v>
      </c>
      <c r="B183" s="35" t="s">
        <v>67</v>
      </c>
      <c r="C183" s="35" t="s">
        <v>134</v>
      </c>
      <c r="D183" s="149"/>
      <c r="E183" s="149"/>
      <c r="F183" s="149"/>
      <c r="G183" s="149"/>
      <c r="H183" s="149"/>
      <c r="I183" s="215" t="s">
        <v>186</v>
      </c>
      <c r="J183" s="215" t="s">
        <v>546</v>
      </c>
      <c r="K183" s="163"/>
      <c r="L183" s="57"/>
      <c r="M183" s="57"/>
      <c r="O183" s="284"/>
      <c r="P183" s="291"/>
      <c r="Q183" s="291"/>
      <c r="R183" s="174"/>
      <c r="S183" s="174"/>
      <c r="T183" s="174"/>
    </row>
    <row r="184" spans="1:20">
      <c r="A184" s="173">
        <v>1</v>
      </c>
      <c r="B184" s="173">
        <v>2</v>
      </c>
      <c r="C184" s="173">
        <v>3</v>
      </c>
      <c r="D184" s="160"/>
      <c r="E184" s="160"/>
      <c r="F184" s="160"/>
      <c r="G184" s="160"/>
      <c r="H184" s="160"/>
      <c r="I184" s="222"/>
      <c r="J184" s="222"/>
    </row>
    <row r="185" spans="1:20">
      <c r="A185" s="35">
        <v>1</v>
      </c>
      <c r="B185" s="183"/>
      <c r="C185" s="184"/>
      <c r="I185" s="220"/>
      <c r="J185" s="220"/>
    </row>
    <row r="186" spans="1:20" s="160" customFormat="1">
      <c r="A186" s="35"/>
      <c r="B186" s="183"/>
      <c r="C186" s="176"/>
      <c r="D186" s="149"/>
      <c r="E186" s="149"/>
      <c r="F186" s="149"/>
      <c r="G186" s="149"/>
      <c r="H186" s="149"/>
      <c r="I186" s="222"/>
      <c r="J186" s="222"/>
      <c r="K186" s="161"/>
      <c r="O186" s="283"/>
      <c r="P186" s="283"/>
      <c r="Q186" s="283"/>
    </row>
    <row r="187" spans="1:20">
      <c r="A187" s="35"/>
      <c r="B187" s="183"/>
      <c r="C187" s="176"/>
      <c r="I187" s="222"/>
      <c r="J187" s="222"/>
    </row>
    <row r="188" spans="1:20">
      <c r="A188" s="35"/>
      <c r="B188" s="183"/>
      <c r="C188" s="176"/>
      <c r="I188" s="222"/>
      <c r="J188" s="222"/>
    </row>
    <row r="189" spans="1:20">
      <c r="A189" s="35"/>
      <c r="B189" s="183"/>
      <c r="C189" s="176"/>
      <c r="I189" s="222"/>
      <c r="J189" s="222"/>
    </row>
    <row r="190" spans="1:20">
      <c r="A190" s="226"/>
      <c r="B190" s="227" t="s">
        <v>73</v>
      </c>
      <c r="C190" s="228">
        <f>SUM(C185:C189)</f>
        <v>0</v>
      </c>
      <c r="I190" s="217">
        <f>SUM(I185:I189)</f>
        <v>0</v>
      </c>
      <c r="J190" s="217">
        <f>SUM(J185:J189)</f>
        <v>0</v>
      </c>
    </row>
    <row r="193" spans="1:20" ht="60.75" customHeight="1">
      <c r="A193" s="2014" t="s">
        <v>614</v>
      </c>
      <c r="B193" s="2014"/>
      <c r="C193" s="2014"/>
      <c r="D193" s="2014"/>
      <c r="E193" s="2014"/>
      <c r="F193" s="2014"/>
      <c r="G193" s="2014"/>
      <c r="H193" s="2014"/>
      <c r="I193" s="2014"/>
      <c r="J193" s="2014"/>
    </row>
    <row r="195" spans="1:20">
      <c r="A195" s="2004" t="s">
        <v>511</v>
      </c>
      <c r="B195" s="2004"/>
      <c r="C195" s="2004"/>
      <c r="D195" s="2004"/>
      <c r="E195" s="2004"/>
      <c r="F195" s="2004"/>
      <c r="G195" s="2004"/>
      <c r="H195" s="2004"/>
      <c r="I195" s="2004"/>
      <c r="J195" s="2004"/>
      <c r="K195" s="205"/>
    </row>
    <row r="196" spans="1:20">
      <c r="I196" s="1986" t="s">
        <v>545</v>
      </c>
      <c r="J196" s="1986"/>
    </row>
    <row r="197" spans="1:20" s="33" customFormat="1" ht="54">
      <c r="A197" s="35" t="s">
        <v>77</v>
      </c>
      <c r="B197" s="35" t="s">
        <v>67</v>
      </c>
      <c r="C197" s="260" t="s">
        <v>505</v>
      </c>
      <c r="D197" s="260" t="s">
        <v>506</v>
      </c>
      <c r="E197" s="260" t="s">
        <v>507</v>
      </c>
      <c r="F197" s="149"/>
      <c r="G197" s="149"/>
      <c r="H197" s="149"/>
      <c r="I197" s="215" t="s">
        <v>186</v>
      </c>
      <c r="J197" s="215" t="s">
        <v>546</v>
      </c>
      <c r="K197" s="163"/>
      <c r="L197" s="57"/>
      <c r="M197" s="57"/>
      <c r="O197" s="284"/>
      <c r="P197" s="291"/>
      <c r="Q197" s="291"/>
      <c r="R197" s="174"/>
      <c r="S197" s="174"/>
      <c r="T197" s="174"/>
    </row>
    <row r="198" spans="1:20">
      <c r="A198" s="173">
        <v>1</v>
      </c>
      <c r="B198" s="173">
        <v>2</v>
      </c>
      <c r="C198" s="195">
        <v>3</v>
      </c>
      <c r="D198" s="195">
        <v>4</v>
      </c>
      <c r="E198" s="195">
        <v>5</v>
      </c>
      <c r="F198" s="160"/>
      <c r="G198" s="160"/>
      <c r="H198" s="160"/>
      <c r="I198" s="220"/>
      <c r="J198" s="220"/>
    </row>
    <row r="199" spans="1:20">
      <c r="A199" s="35">
        <v>1</v>
      </c>
      <c r="B199" s="183"/>
      <c r="C199" s="176"/>
      <c r="D199" s="35"/>
      <c r="E199" s="176"/>
      <c r="I199" s="220"/>
      <c r="J199" s="220"/>
    </row>
    <row r="200" spans="1:20" s="160" customFormat="1">
      <c r="A200" s="35"/>
      <c r="B200" s="183"/>
      <c r="C200" s="258"/>
      <c r="D200" s="260"/>
      <c r="E200" s="258"/>
      <c r="F200" s="149"/>
      <c r="G200" s="149"/>
      <c r="H200" s="149"/>
      <c r="I200" s="220"/>
      <c r="J200" s="220"/>
      <c r="K200" s="161"/>
      <c r="O200" s="283"/>
      <c r="P200" s="283"/>
      <c r="Q200" s="283"/>
    </row>
    <row r="201" spans="1:20">
      <c r="A201" s="35"/>
      <c r="B201" s="183"/>
      <c r="C201" s="258"/>
      <c r="D201" s="260"/>
      <c r="E201" s="258"/>
      <c r="I201" s="220"/>
      <c r="J201" s="220"/>
    </row>
    <row r="202" spans="1:20">
      <c r="A202" s="226"/>
      <c r="B202" s="227" t="s">
        <v>73</v>
      </c>
      <c r="C202" s="226" t="s">
        <v>74</v>
      </c>
      <c r="D202" s="226" t="s">
        <v>74</v>
      </c>
      <c r="E202" s="228">
        <f>E199</f>
        <v>0</v>
      </c>
      <c r="I202" s="217">
        <f>SUM(I199:I201)</f>
        <v>0</v>
      </c>
      <c r="J202" s="217">
        <f>SUM(J199:J201)</f>
        <v>0</v>
      </c>
    </row>
    <row r="204" spans="1:20">
      <c r="A204" s="2004" t="s">
        <v>512</v>
      </c>
      <c r="B204" s="2004"/>
      <c r="C204" s="2004"/>
      <c r="D204" s="2004"/>
      <c r="E204" s="2004"/>
      <c r="F204" s="2004"/>
      <c r="G204" s="2004"/>
      <c r="H204" s="2004"/>
      <c r="I204" s="2004"/>
      <c r="J204" s="2004"/>
    </row>
    <row r="205" spans="1:20">
      <c r="I205" s="1986" t="s">
        <v>545</v>
      </c>
      <c r="J205" s="1986"/>
    </row>
    <row r="206" spans="1:20" s="33" customFormat="1" ht="54">
      <c r="A206" s="35" t="s">
        <v>77</v>
      </c>
      <c r="B206" s="35" t="s">
        <v>67</v>
      </c>
      <c r="C206" s="260" t="s">
        <v>505</v>
      </c>
      <c r="D206" s="260" t="s">
        <v>506</v>
      </c>
      <c r="E206" s="260" t="s">
        <v>507</v>
      </c>
      <c r="F206" s="149"/>
      <c r="G206" s="149"/>
      <c r="H206" s="149"/>
      <c r="I206" s="215" t="s">
        <v>186</v>
      </c>
      <c r="J206" s="215" t="s">
        <v>546</v>
      </c>
      <c r="K206" s="163"/>
      <c r="L206" s="57"/>
      <c r="M206" s="57"/>
      <c r="O206" s="284"/>
      <c r="P206" s="291"/>
      <c r="Q206" s="291"/>
      <c r="R206" s="174"/>
      <c r="S206" s="174"/>
      <c r="T206" s="174"/>
    </row>
    <row r="207" spans="1:20">
      <c r="A207" s="173">
        <v>1</v>
      </c>
      <c r="B207" s="173">
        <v>2</v>
      </c>
      <c r="C207" s="195">
        <v>3</v>
      </c>
      <c r="D207" s="195">
        <v>4</v>
      </c>
      <c r="E207" s="195">
        <v>5</v>
      </c>
      <c r="F207" s="160"/>
      <c r="G207" s="160"/>
      <c r="H207" s="160"/>
      <c r="I207" s="220"/>
      <c r="J207" s="220"/>
    </row>
    <row r="208" spans="1:20">
      <c r="A208" s="35">
        <v>1</v>
      </c>
      <c r="B208" s="183"/>
      <c r="C208" s="176"/>
      <c r="D208" s="35"/>
      <c r="E208" s="176"/>
      <c r="I208" s="220"/>
      <c r="J208" s="220"/>
    </row>
    <row r="209" spans="1:17" s="160" customFormat="1">
      <c r="A209" s="35"/>
      <c r="B209" s="183"/>
      <c r="C209" s="258"/>
      <c r="D209" s="260"/>
      <c r="E209" s="258"/>
      <c r="F209" s="149"/>
      <c r="G209" s="149"/>
      <c r="H209" s="149"/>
      <c r="I209" s="220"/>
      <c r="J209" s="220"/>
      <c r="K209" s="161"/>
      <c r="O209" s="283"/>
      <c r="P209" s="283"/>
      <c r="Q209" s="283"/>
    </row>
    <row r="210" spans="1:17">
      <c r="A210" s="35"/>
      <c r="B210" s="183"/>
      <c r="C210" s="258"/>
      <c r="D210" s="260"/>
      <c r="E210" s="258"/>
      <c r="I210" s="220"/>
      <c r="J210" s="220"/>
    </row>
    <row r="211" spans="1:17">
      <c r="A211" s="226"/>
      <c r="B211" s="227" t="s">
        <v>73</v>
      </c>
      <c r="C211" s="226" t="s">
        <v>74</v>
      </c>
      <c r="D211" s="226" t="s">
        <v>74</v>
      </c>
      <c r="E211" s="228">
        <f>E208</f>
        <v>0</v>
      </c>
      <c r="I211" s="217">
        <f>SUM(I208:I210)</f>
        <v>0</v>
      </c>
      <c r="J211" s="217">
        <f>SUM(J208:J210)</f>
        <v>0</v>
      </c>
    </row>
    <row r="214" spans="1:17" ht="57.75" customHeight="1">
      <c r="A214" s="2014" t="s">
        <v>613</v>
      </c>
      <c r="B214" s="2014"/>
      <c r="C214" s="2014"/>
      <c r="D214" s="2014"/>
      <c r="E214" s="2014"/>
      <c r="F214" s="2014"/>
      <c r="G214" s="2014"/>
      <c r="H214" s="2014"/>
      <c r="I214" s="2014"/>
      <c r="J214" s="2014"/>
    </row>
    <row r="216" spans="1:17">
      <c r="A216" s="2017" t="s">
        <v>513</v>
      </c>
      <c r="B216" s="2017"/>
      <c r="C216" s="2017"/>
      <c r="D216" s="2017"/>
      <c r="E216" s="2017"/>
      <c r="F216" s="2017"/>
      <c r="G216" s="2017"/>
      <c r="H216" s="2017"/>
      <c r="I216" s="2017"/>
      <c r="J216" s="2017"/>
      <c r="K216" s="205"/>
    </row>
    <row r="217" spans="1:17">
      <c r="A217" s="53"/>
      <c r="B217" s="32"/>
      <c r="C217" s="38"/>
      <c r="D217" s="38"/>
      <c r="E217" s="38"/>
      <c r="F217" s="38"/>
      <c r="I217" s="1986" t="s">
        <v>545</v>
      </c>
      <c r="J217" s="1986"/>
    </row>
    <row r="218" spans="1:17" ht="54">
      <c r="A218" s="260" t="s">
        <v>77</v>
      </c>
      <c r="B218" s="260" t="s">
        <v>67</v>
      </c>
      <c r="C218" s="260" t="s">
        <v>124</v>
      </c>
      <c r="D218" s="260" t="s">
        <v>125</v>
      </c>
      <c r="E218" s="260" t="s">
        <v>126</v>
      </c>
      <c r="I218" s="215" t="s">
        <v>186</v>
      </c>
      <c r="J218" s="215" t="s">
        <v>546</v>
      </c>
      <c r="K218" s="209"/>
    </row>
    <row r="219" spans="1:17">
      <c r="A219" s="195">
        <v>1</v>
      </c>
      <c r="B219" s="195">
        <v>2</v>
      </c>
      <c r="C219" s="195">
        <v>3</v>
      </c>
      <c r="D219" s="195">
        <v>4</v>
      </c>
      <c r="E219" s="195">
        <v>5</v>
      </c>
      <c r="F219" s="160"/>
      <c r="G219" s="160"/>
      <c r="H219" s="160"/>
      <c r="I219" s="220"/>
      <c r="J219" s="220"/>
    </row>
    <row r="220" spans="1:17">
      <c r="A220" s="264"/>
      <c r="B220" s="47"/>
      <c r="C220" s="260"/>
      <c r="D220" s="34"/>
      <c r="E220" s="258"/>
      <c r="I220" s="220"/>
      <c r="J220" s="220"/>
    </row>
    <row r="221" spans="1:17" s="160" customFormat="1">
      <c r="A221" s="260"/>
      <c r="B221" s="31"/>
      <c r="C221" s="260"/>
      <c r="D221" s="34"/>
      <c r="E221" s="258"/>
      <c r="F221" s="149"/>
      <c r="G221" s="149"/>
      <c r="H221" s="149"/>
      <c r="I221" s="220"/>
      <c r="J221" s="220"/>
      <c r="K221" s="161"/>
      <c r="O221" s="283"/>
      <c r="P221" s="283"/>
      <c r="Q221" s="283"/>
    </row>
    <row r="222" spans="1:17">
      <c r="A222" s="260"/>
      <c r="B222" s="31"/>
      <c r="C222" s="260"/>
      <c r="D222" s="34"/>
      <c r="E222" s="258"/>
      <c r="I222" s="220"/>
      <c r="J222" s="220"/>
    </row>
    <row r="223" spans="1:17">
      <c r="A223" s="226"/>
      <c r="B223" s="227" t="s">
        <v>73</v>
      </c>
      <c r="C223" s="226" t="s">
        <v>74</v>
      </c>
      <c r="D223" s="226" t="s">
        <v>74</v>
      </c>
      <c r="E223" s="228">
        <f>SUM(E220:E222)</f>
        <v>0</v>
      </c>
      <c r="I223" s="217">
        <f>SUM(I220:I222)</f>
        <v>0</v>
      </c>
      <c r="J223" s="217">
        <f>SUM(J220:J222)</f>
        <v>0</v>
      </c>
    </row>
    <row r="224" spans="1:17">
      <c r="A224" s="51"/>
      <c r="B224" s="52"/>
      <c r="C224" s="51"/>
      <c r="D224" s="51"/>
      <c r="E224" s="51"/>
      <c r="F224" s="51"/>
    </row>
    <row r="225" spans="1:17">
      <c r="A225" s="2016" t="s">
        <v>491</v>
      </c>
      <c r="B225" s="2016"/>
      <c r="C225" s="2016"/>
      <c r="D225" s="2016"/>
      <c r="E225" s="2016"/>
      <c r="F225" s="2016"/>
      <c r="G225" s="2016"/>
      <c r="H225" s="2016"/>
      <c r="I225" s="2016"/>
      <c r="J225" s="2016"/>
    </row>
    <row r="226" spans="1:17">
      <c r="A226" s="51"/>
      <c r="B226" s="32"/>
      <c r="C226" s="38"/>
      <c r="D226" s="38"/>
      <c r="E226" s="38"/>
      <c r="F226" s="38"/>
      <c r="I226" s="1986" t="s">
        <v>545</v>
      </c>
      <c r="J226" s="1986"/>
    </row>
    <row r="227" spans="1:17" ht="54">
      <c r="A227" s="260" t="s">
        <v>77</v>
      </c>
      <c r="B227" s="260" t="s">
        <v>67</v>
      </c>
      <c r="C227" s="260" t="s">
        <v>127</v>
      </c>
      <c r="D227" s="260" t="s">
        <v>490</v>
      </c>
      <c r="F227" s="38"/>
      <c r="I227" s="215" t="s">
        <v>186</v>
      </c>
      <c r="J227" s="215" t="s">
        <v>546</v>
      </c>
      <c r="K227" s="210"/>
    </row>
    <row r="228" spans="1:17">
      <c r="A228" s="195">
        <v>1</v>
      </c>
      <c r="B228" s="195">
        <v>2</v>
      </c>
      <c r="C228" s="195">
        <v>3</v>
      </c>
      <c r="D228" s="195">
        <v>4</v>
      </c>
      <c r="E228" s="160"/>
      <c r="F228" s="14"/>
      <c r="G228" s="160"/>
      <c r="H228" s="160"/>
      <c r="I228" s="220"/>
      <c r="J228" s="220"/>
    </row>
    <row r="229" spans="1:17">
      <c r="A229" s="260"/>
      <c r="B229" s="47"/>
      <c r="C229" s="34"/>
      <c r="D229" s="258"/>
      <c r="F229" s="38"/>
      <c r="I229" s="220"/>
      <c r="J229" s="220"/>
    </row>
    <row r="230" spans="1:17" s="160" customFormat="1">
      <c r="A230" s="260"/>
      <c r="B230" s="31"/>
      <c r="C230" s="34"/>
      <c r="D230" s="258"/>
      <c r="E230" s="149"/>
      <c r="F230" s="38"/>
      <c r="G230" s="149"/>
      <c r="H230" s="149"/>
      <c r="I230" s="220"/>
      <c r="J230" s="220"/>
      <c r="K230" s="161"/>
      <c r="O230" s="283"/>
      <c r="P230" s="283"/>
      <c r="Q230" s="283"/>
    </row>
    <row r="231" spans="1:17">
      <c r="A231" s="260"/>
      <c r="B231" s="31"/>
      <c r="C231" s="34"/>
      <c r="D231" s="258"/>
      <c r="F231" s="38"/>
      <c r="I231" s="220"/>
      <c r="J231" s="220"/>
    </row>
    <row r="232" spans="1:17">
      <c r="A232" s="226"/>
      <c r="B232" s="227" t="s">
        <v>73</v>
      </c>
      <c r="C232" s="226" t="s">
        <v>74</v>
      </c>
      <c r="D232" s="228">
        <f>SUM(D229:D231)</f>
        <v>0</v>
      </c>
      <c r="F232" s="38"/>
      <c r="I232" s="217">
        <f>SUM(I229:I231)</f>
        <v>0</v>
      </c>
      <c r="J232" s="217">
        <f>SUM(J229:J231)</f>
        <v>0</v>
      </c>
    </row>
    <row r="233" spans="1:17">
      <c r="A233" s="51"/>
      <c r="B233" s="52"/>
      <c r="C233" s="51"/>
      <c r="D233" s="51"/>
      <c r="E233" s="51"/>
      <c r="F233" s="51"/>
    </row>
    <row r="234" spans="1:17">
      <c r="A234" s="2016" t="s">
        <v>514</v>
      </c>
      <c r="B234" s="2016"/>
      <c r="C234" s="2016"/>
      <c r="D234" s="2016"/>
      <c r="E234" s="2016"/>
      <c r="F234" s="2016"/>
      <c r="G234" s="2016"/>
      <c r="H234" s="2016"/>
      <c r="I234" s="2016"/>
      <c r="J234" s="2016"/>
    </row>
    <row r="235" spans="1:17">
      <c r="A235" s="51"/>
      <c r="B235" s="32"/>
      <c r="C235" s="38"/>
      <c r="D235" s="38"/>
      <c r="E235" s="38"/>
      <c r="F235" s="38"/>
      <c r="I235" s="1986" t="s">
        <v>545</v>
      </c>
      <c r="J235" s="1986"/>
    </row>
    <row r="236" spans="1:17" ht="54">
      <c r="A236" s="260" t="s">
        <v>77</v>
      </c>
      <c r="B236" s="260" t="s">
        <v>67</v>
      </c>
      <c r="C236" s="260" t="s">
        <v>127</v>
      </c>
      <c r="D236" s="260" t="s">
        <v>490</v>
      </c>
      <c r="F236" s="38"/>
      <c r="I236" s="215" t="s">
        <v>186</v>
      </c>
      <c r="J236" s="215" t="s">
        <v>546</v>
      </c>
      <c r="K236" s="210"/>
    </row>
    <row r="237" spans="1:17">
      <c r="A237" s="195">
        <v>1</v>
      </c>
      <c r="B237" s="195">
        <v>2</v>
      </c>
      <c r="C237" s="195">
        <v>3</v>
      </c>
      <c r="D237" s="195">
        <v>4</v>
      </c>
      <c r="E237" s="160"/>
      <c r="F237" s="14"/>
      <c r="G237" s="160"/>
      <c r="H237" s="160"/>
      <c r="I237" s="220"/>
      <c r="J237" s="220"/>
    </row>
    <row r="238" spans="1:17">
      <c r="A238" s="260"/>
      <c r="B238" s="47"/>
      <c r="C238" s="34"/>
      <c r="D238" s="258"/>
      <c r="F238" s="38"/>
      <c r="I238" s="220"/>
      <c r="J238" s="220"/>
    </row>
    <row r="239" spans="1:17" s="160" customFormat="1">
      <c r="A239" s="260"/>
      <c r="B239" s="31"/>
      <c r="C239" s="34"/>
      <c r="D239" s="258"/>
      <c r="E239" s="149"/>
      <c r="F239" s="38"/>
      <c r="G239" s="149"/>
      <c r="H239" s="149"/>
      <c r="I239" s="220"/>
      <c r="J239" s="220"/>
      <c r="K239" s="161"/>
      <c r="O239" s="283"/>
      <c r="P239" s="283"/>
      <c r="Q239" s="283"/>
    </row>
    <row r="240" spans="1:17">
      <c r="A240" s="260"/>
      <c r="B240" s="31"/>
      <c r="C240" s="34"/>
      <c r="D240" s="258"/>
      <c r="F240" s="38"/>
      <c r="I240" s="220"/>
      <c r="J240" s="220"/>
    </row>
    <row r="241" spans="1:17">
      <c r="A241" s="226"/>
      <c r="B241" s="227" t="s">
        <v>73</v>
      </c>
      <c r="C241" s="226" t="s">
        <v>74</v>
      </c>
      <c r="D241" s="228">
        <f>SUM(D238:D240)</f>
        <v>0</v>
      </c>
      <c r="F241" s="38"/>
      <c r="I241" s="217">
        <f>SUM(I238:I240)</f>
        <v>0</v>
      </c>
      <c r="J241" s="217">
        <f>SUM(J238:J240)</f>
        <v>0</v>
      </c>
    </row>
    <row r="242" spans="1:17">
      <c r="A242" s="51"/>
      <c r="B242" s="52"/>
      <c r="C242" s="51"/>
      <c r="D242" s="51"/>
      <c r="E242" s="51"/>
      <c r="F242" s="51"/>
    </row>
    <row r="243" spans="1:17">
      <c r="A243" s="2004" t="s">
        <v>542</v>
      </c>
      <c r="B243" s="2004"/>
      <c r="C243" s="2004"/>
      <c r="D243" s="2004"/>
      <c r="E243" s="2004"/>
      <c r="F243" s="2004"/>
      <c r="G243" s="2004"/>
      <c r="H243" s="2004"/>
      <c r="I243" s="2004"/>
      <c r="J243" s="2004"/>
    </row>
    <row r="244" spans="1:17">
      <c r="A244" s="2012"/>
      <c r="B244" s="2012"/>
      <c r="C244" s="2012"/>
      <c r="D244" s="2012"/>
      <c r="E244" s="2012"/>
      <c r="F244" s="2012"/>
      <c r="I244" s="1986" t="s">
        <v>545</v>
      </c>
      <c r="J244" s="1986"/>
    </row>
    <row r="245" spans="1:17" ht="54">
      <c r="A245" s="260" t="s">
        <v>77</v>
      </c>
      <c r="B245" s="260" t="s">
        <v>67</v>
      </c>
      <c r="C245" s="260" t="s">
        <v>131</v>
      </c>
      <c r="D245" s="260" t="s">
        <v>80</v>
      </c>
      <c r="E245" s="260" t="s">
        <v>132</v>
      </c>
      <c r="F245" s="260" t="s">
        <v>33</v>
      </c>
      <c r="I245" s="215" t="s">
        <v>186</v>
      </c>
      <c r="J245" s="215" t="s">
        <v>546</v>
      </c>
      <c r="K245" s="163"/>
    </row>
    <row r="246" spans="1:17">
      <c r="A246" s="195">
        <v>1</v>
      </c>
      <c r="B246" s="195">
        <v>2</v>
      </c>
      <c r="C246" s="195">
        <v>3</v>
      </c>
      <c r="D246" s="195">
        <v>4</v>
      </c>
      <c r="E246" s="195">
        <v>5</v>
      </c>
      <c r="F246" s="195">
        <v>6</v>
      </c>
      <c r="G246" s="160"/>
      <c r="H246" s="160"/>
      <c r="I246" s="220"/>
      <c r="J246" s="220"/>
    </row>
    <row r="247" spans="1:17">
      <c r="A247" s="260">
        <v>1</v>
      </c>
      <c r="B247" s="31"/>
      <c r="C247" s="260"/>
      <c r="D247" s="260"/>
      <c r="E247" s="258" t="e">
        <f>F247/D247</f>
        <v>#DIV/0!</v>
      </c>
      <c r="F247" s="258"/>
      <c r="I247" s="220"/>
      <c r="J247" s="220"/>
    </row>
    <row r="248" spans="1:17" s="160" customFormat="1">
      <c r="A248" s="260">
        <v>2</v>
      </c>
      <c r="B248" s="31"/>
      <c r="C248" s="35"/>
      <c r="D248" s="35"/>
      <c r="E248" s="258" t="e">
        <f t="shared" ref="E248:E249" si="3">F248/D248</f>
        <v>#DIV/0!</v>
      </c>
      <c r="F248" s="258"/>
      <c r="G248" s="149"/>
      <c r="H248" s="149"/>
      <c r="I248" s="220"/>
      <c r="J248" s="220"/>
      <c r="K248" s="161"/>
      <c r="O248" s="283"/>
      <c r="P248" s="283"/>
      <c r="Q248" s="283"/>
    </row>
    <row r="249" spans="1:17">
      <c r="A249" s="260">
        <v>3</v>
      </c>
      <c r="B249" s="31"/>
      <c r="C249" s="260"/>
      <c r="D249" s="260"/>
      <c r="E249" s="258" t="e">
        <f t="shared" si="3"/>
        <v>#DIV/0!</v>
      </c>
      <c r="F249" s="258"/>
      <c r="I249" s="220"/>
      <c r="J249" s="220"/>
    </row>
    <row r="250" spans="1:17">
      <c r="A250" s="226"/>
      <c r="B250" s="227" t="s">
        <v>73</v>
      </c>
      <c r="C250" s="226" t="s">
        <v>74</v>
      </c>
      <c r="D250" s="226" t="s">
        <v>74</v>
      </c>
      <c r="E250" s="226" t="s">
        <v>74</v>
      </c>
      <c r="F250" s="228">
        <f>F249+F248+F247</f>
        <v>0</v>
      </c>
      <c r="I250" s="217">
        <f>SUM(I247:I249)</f>
        <v>0</v>
      </c>
      <c r="J250" s="217">
        <f>SUM(J247:J249)</f>
        <v>0</v>
      </c>
    </row>
    <row r="251" spans="1:17">
      <c r="A251" s="51"/>
      <c r="B251" s="52"/>
      <c r="C251" s="51"/>
      <c r="D251" s="51"/>
      <c r="E251" s="51"/>
      <c r="F251" s="51"/>
    </row>
    <row r="252" spans="1:17">
      <c r="A252" s="51"/>
      <c r="B252" s="52"/>
      <c r="C252" s="51"/>
      <c r="D252" s="51"/>
      <c r="E252" s="51"/>
      <c r="F252" s="51"/>
    </row>
    <row r="253" spans="1:17">
      <c r="A253" s="2014" t="s">
        <v>612</v>
      </c>
      <c r="B253" s="2014"/>
      <c r="C253" s="2014"/>
      <c r="D253" s="2014"/>
      <c r="E253" s="2014"/>
      <c r="F253" s="2014"/>
      <c r="G253" s="2014"/>
      <c r="H253" s="2014"/>
      <c r="I253" s="2014"/>
      <c r="J253" s="2014"/>
    </row>
    <row r="254" spans="1:17">
      <c r="A254" s="51"/>
      <c r="B254" s="52"/>
      <c r="C254" s="51"/>
      <c r="D254" s="51"/>
      <c r="E254" s="51"/>
      <c r="F254" s="51"/>
    </row>
    <row r="255" spans="1:17">
      <c r="A255" s="2009" t="s">
        <v>515</v>
      </c>
      <c r="B255" s="2009"/>
      <c r="C255" s="2009"/>
      <c r="D255" s="2009"/>
      <c r="E255" s="2009"/>
      <c r="F255" s="2009"/>
      <c r="G255" s="2009"/>
      <c r="H255" s="2009"/>
      <c r="I255" s="2009"/>
      <c r="J255" s="2009"/>
      <c r="K255" s="205"/>
    </row>
    <row r="256" spans="1:17">
      <c r="A256" s="259"/>
      <c r="B256" s="55"/>
      <c r="C256" s="259"/>
      <c r="D256" s="259"/>
      <c r="E256" s="259"/>
      <c r="F256" s="259"/>
      <c r="I256" s="1986" t="s">
        <v>545</v>
      </c>
      <c r="J256" s="1986"/>
    </row>
    <row r="257" spans="1:17" ht="54">
      <c r="A257" s="260" t="s">
        <v>77</v>
      </c>
      <c r="B257" s="260" t="s">
        <v>67</v>
      </c>
      <c r="C257" s="260" t="s">
        <v>118</v>
      </c>
      <c r="D257" s="260" t="s">
        <v>112</v>
      </c>
      <c r="E257" s="260" t="s">
        <v>113</v>
      </c>
      <c r="F257" s="260" t="s">
        <v>532</v>
      </c>
      <c r="I257" s="215" t="s">
        <v>186</v>
      </c>
      <c r="J257" s="215" t="s">
        <v>546</v>
      </c>
      <c r="K257" s="204"/>
    </row>
    <row r="258" spans="1:17">
      <c r="A258" s="195">
        <v>1</v>
      </c>
      <c r="B258" s="195">
        <v>2</v>
      </c>
      <c r="C258" s="195">
        <v>3</v>
      </c>
      <c r="D258" s="195">
        <v>4</v>
      </c>
      <c r="E258" s="195">
        <v>5</v>
      </c>
      <c r="F258" s="195">
        <v>6</v>
      </c>
      <c r="G258" s="160"/>
      <c r="H258" s="160"/>
      <c r="I258" s="220"/>
      <c r="J258" s="220"/>
    </row>
    <row r="259" spans="1:17">
      <c r="A259" s="260">
        <v>1</v>
      </c>
      <c r="B259" s="31" t="s">
        <v>114</v>
      </c>
      <c r="C259" s="260"/>
      <c r="D259" s="260"/>
      <c r="E259" s="258" t="e">
        <f>F259/D259/C259</f>
        <v>#DIV/0!</v>
      </c>
      <c r="F259" s="258"/>
      <c r="I259" s="220"/>
      <c r="J259" s="220"/>
    </row>
    <row r="260" spans="1:17" s="160" customFormat="1" ht="68.400000000000006">
      <c r="A260" s="260">
        <v>2</v>
      </c>
      <c r="B260" s="31" t="s">
        <v>115</v>
      </c>
      <c r="C260" s="260"/>
      <c r="D260" s="260"/>
      <c r="E260" s="258" t="e">
        <f t="shared" ref="E260:E264" si="4">F260/D260/C260</f>
        <v>#DIV/0!</v>
      </c>
      <c r="F260" s="258"/>
      <c r="G260" s="149"/>
      <c r="H260" s="149"/>
      <c r="I260" s="220"/>
      <c r="J260" s="220"/>
      <c r="K260" s="161"/>
      <c r="O260" s="283"/>
      <c r="P260" s="283"/>
      <c r="Q260" s="283"/>
    </row>
    <row r="261" spans="1:17" ht="45.6">
      <c r="A261" s="260">
        <v>3</v>
      </c>
      <c r="B261" s="31" t="s">
        <v>116</v>
      </c>
      <c r="C261" s="260"/>
      <c r="D261" s="260"/>
      <c r="E261" s="258" t="e">
        <f t="shared" si="4"/>
        <v>#DIV/0!</v>
      </c>
      <c r="F261" s="258"/>
      <c r="I261" s="220"/>
      <c r="J261" s="220"/>
    </row>
    <row r="262" spans="1:17">
      <c r="A262" s="260">
        <v>4</v>
      </c>
      <c r="B262" s="31" t="s">
        <v>117</v>
      </c>
      <c r="C262" s="260"/>
      <c r="D262" s="260"/>
      <c r="E262" s="258" t="e">
        <f t="shared" si="4"/>
        <v>#DIV/0!</v>
      </c>
      <c r="F262" s="258"/>
      <c r="I262" s="222"/>
      <c r="J262" s="222"/>
    </row>
    <row r="263" spans="1:17" ht="91.2">
      <c r="A263" s="260">
        <v>5</v>
      </c>
      <c r="B263" s="31" t="s">
        <v>143</v>
      </c>
      <c r="C263" s="260"/>
      <c r="D263" s="260"/>
      <c r="E263" s="258" t="e">
        <f t="shared" si="4"/>
        <v>#DIV/0!</v>
      </c>
      <c r="F263" s="258"/>
      <c r="I263" s="220"/>
      <c r="J263" s="220"/>
    </row>
    <row r="264" spans="1:17">
      <c r="A264" s="260">
        <v>6</v>
      </c>
      <c r="B264" s="31" t="s">
        <v>144</v>
      </c>
      <c r="C264" s="260"/>
      <c r="D264" s="260"/>
      <c r="E264" s="258" t="e">
        <f t="shared" si="4"/>
        <v>#DIV/0!</v>
      </c>
      <c r="F264" s="258"/>
      <c r="I264" s="220"/>
      <c r="J264" s="220"/>
    </row>
    <row r="265" spans="1:17">
      <c r="A265" s="226"/>
      <c r="B265" s="227" t="s">
        <v>73</v>
      </c>
      <c r="C265" s="226" t="s">
        <v>74</v>
      </c>
      <c r="D265" s="226" t="s">
        <v>74</v>
      </c>
      <c r="E265" s="226" t="s">
        <v>74</v>
      </c>
      <c r="F265" s="228">
        <f>F264+F263+F262+F261+F260+F259</f>
        <v>0</v>
      </c>
      <c r="I265" s="217">
        <f>SUM(I259:I264)</f>
        <v>0</v>
      </c>
      <c r="J265" s="217">
        <f>SUM(J259:J264)</f>
        <v>0</v>
      </c>
    </row>
    <row r="266" spans="1:17">
      <c r="A266" s="38"/>
      <c r="B266" s="32"/>
      <c r="C266" s="38"/>
      <c r="D266" s="38"/>
      <c r="E266" s="38"/>
      <c r="F266" s="38"/>
    </row>
    <row r="267" spans="1:17">
      <c r="A267" s="2009" t="s">
        <v>516</v>
      </c>
      <c r="B267" s="2009"/>
      <c r="C267" s="2009"/>
      <c r="D267" s="2009"/>
      <c r="E267" s="2009"/>
      <c r="F267" s="2009"/>
      <c r="G267" s="2009"/>
      <c r="H267" s="2009"/>
      <c r="I267" s="2009"/>
      <c r="J267" s="2009"/>
    </row>
    <row r="268" spans="1:17">
      <c r="A268" s="256"/>
      <c r="B268" s="45"/>
      <c r="C268" s="256"/>
      <c r="D268" s="256"/>
      <c r="E268" s="256"/>
      <c r="F268" s="38"/>
      <c r="I268" s="1986" t="s">
        <v>545</v>
      </c>
      <c r="J268" s="1986"/>
    </row>
    <row r="269" spans="1:17" ht="54">
      <c r="A269" s="260" t="s">
        <v>77</v>
      </c>
      <c r="B269" s="260" t="s">
        <v>67</v>
      </c>
      <c r="C269" s="260" t="s">
        <v>119</v>
      </c>
      <c r="D269" s="260" t="s">
        <v>518</v>
      </c>
      <c r="E269" s="262" t="s">
        <v>166</v>
      </c>
      <c r="F269" s="260" t="s">
        <v>517</v>
      </c>
      <c r="I269" s="215" t="s">
        <v>186</v>
      </c>
      <c r="J269" s="215" t="s">
        <v>546</v>
      </c>
      <c r="K269" s="204"/>
    </row>
    <row r="270" spans="1:17">
      <c r="A270" s="195">
        <v>1</v>
      </c>
      <c r="B270" s="195">
        <v>2</v>
      </c>
      <c r="C270" s="195">
        <v>3</v>
      </c>
      <c r="D270" s="195">
        <v>4</v>
      </c>
      <c r="E270" s="14">
        <v>5</v>
      </c>
      <c r="F270" s="195">
        <v>6</v>
      </c>
      <c r="G270" s="160"/>
      <c r="H270" s="160"/>
      <c r="I270" s="214"/>
      <c r="J270" s="214"/>
    </row>
    <row r="271" spans="1:17" ht="45.6">
      <c r="A271" s="260">
        <v>1</v>
      </c>
      <c r="B271" s="31" t="s">
        <v>140</v>
      </c>
      <c r="C271" s="260"/>
      <c r="D271" s="258" t="e">
        <f>F271/C271</f>
        <v>#DIV/0!</v>
      </c>
      <c r="E271" s="262" t="s">
        <v>43</v>
      </c>
      <c r="F271" s="258"/>
      <c r="I271" s="220"/>
      <c r="J271" s="220"/>
    </row>
    <row r="272" spans="1:17" s="160" customFormat="1" ht="45.6">
      <c r="A272" s="260">
        <v>2</v>
      </c>
      <c r="B272" s="31" t="s">
        <v>629</v>
      </c>
      <c r="C272" s="260" t="s">
        <v>43</v>
      </c>
      <c r="D272" s="258"/>
      <c r="E272" s="262" t="e">
        <f>F272/D272</f>
        <v>#DIV/0!</v>
      </c>
      <c r="F272" s="258"/>
      <c r="G272" s="149"/>
      <c r="H272" s="149"/>
      <c r="I272" s="220"/>
      <c r="J272" s="220"/>
      <c r="K272" s="161"/>
      <c r="O272" s="283"/>
      <c r="P272" s="283"/>
      <c r="Q272" s="283"/>
    </row>
    <row r="273" spans="1:17">
      <c r="A273" s="226"/>
      <c r="B273" s="227" t="s">
        <v>73</v>
      </c>
      <c r="C273" s="226" t="s">
        <v>43</v>
      </c>
      <c r="D273" s="226" t="s">
        <v>43</v>
      </c>
      <c r="E273" s="226" t="s">
        <v>43</v>
      </c>
      <c r="F273" s="228">
        <f>F271+F272</f>
        <v>0</v>
      </c>
      <c r="I273" s="213">
        <f>SUM(I271:I272)</f>
        <v>0</v>
      </c>
      <c r="J273" s="213">
        <f>SUM(J271:J272)</f>
        <v>0</v>
      </c>
    </row>
    <row r="274" spans="1:17">
      <c r="A274" s="38"/>
      <c r="B274" s="32"/>
      <c r="C274" s="38"/>
      <c r="D274" s="38"/>
      <c r="E274" s="38"/>
      <c r="F274" s="38"/>
    </row>
    <row r="275" spans="1:17">
      <c r="A275" s="2004" t="s">
        <v>519</v>
      </c>
      <c r="B275" s="2004"/>
      <c r="C275" s="2004"/>
      <c r="D275" s="2004"/>
      <c r="E275" s="2004"/>
      <c r="F275" s="2004"/>
      <c r="G275" s="2004"/>
      <c r="H275" s="2004"/>
      <c r="I275" s="2004"/>
      <c r="J275" s="2004"/>
    </row>
    <row r="276" spans="1:17">
      <c r="A276" s="265"/>
      <c r="B276" s="265"/>
      <c r="C276" s="265"/>
      <c r="D276" s="265"/>
      <c r="E276" s="265"/>
      <c r="F276" s="265"/>
      <c r="G276" s="265"/>
      <c r="H276" s="265"/>
      <c r="I276" s="1986" t="s">
        <v>545</v>
      </c>
      <c r="J276" s="1986"/>
    </row>
    <row r="277" spans="1:17" s="38" customFormat="1" ht="54">
      <c r="A277" s="260" t="s">
        <v>77</v>
      </c>
      <c r="B277" s="260" t="s">
        <v>0</v>
      </c>
      <c r="C277" s="260" t="s">
        <v>122</v>
      </c>
      <c r="D277" s="260" t="s">
        <v>120</v>
      </c>
      <c r="E277" s="260" t="s">
        <v>123</v>
      </c>
      <c r="F277" s="260" t="s">
        <v>33</v>
      </c>
      <c r="I277" s="215" t="s">
        <v>186</v>
      </c>
      <c r="J277" s="215" t="s">
        <v>546</v>
      </c>
      <c r="K277" s="163"/>
      <c r="O277" s="41"/>
      <c r="P277" s="41"/>
      <c r="Q277" s="41"/>
    </row>
    <row r="278" spans="1:17" s="38" customFormat="1">
      <c r="A278" s="195">
        <v>1</v>
      </c>
      <c r="B278" s="195">
        <v>2</v>
      </c>
      <c r="C278" s="195">
        <v>4</v>
      </c>
      <c r="D278" s="195">
        <v>5</v>
      </c>
      <c r="E278" s="195">
        <v>6</v>
      </c>
      <c r="F278" s="195">
        <v>7</v>
      </c>
      <c r="G278" s="14"/>
      <c r="H278" s="14"/>
      <c r="I278" s="217"/>
      <c r="J278" s="217"/>
      <c r="K278" s="40"/>
      <c r="O278" s="41"/>
      <c r="P278" s="41"/>
      <c r="Q278" s="41"/>
    </row>
    <row r="279" spans="1:17" s="38" customFormat="1">
      <c r="A279" s="260">
        <v>1</v>
      </c>
      <c r="B279" s="31" t="s">
        <v>145</v>
      </c>
      <c r="C279" s="258" t="e">
        <f>F279/D279</f>
        <v>#DIV/0!</v>
      </c>
      <c r="D279" s="258"/>
      <c r="E279" s="258"/>
      <c r="F279" s="258"/>
      <c r="I279" s="220"/>
      <c r="J279" s="220"/>
      <c r="K279" s="40"/>
      <c r="O279" s="41"/>
      <c r="P279" s="41"/>
      <c r="Q279" s="41"/>
    </row>
    <row r="280" spans="1:17" s="14" customFormat="1">
      <c r="A280" s="260">
        <v>2</v>
      </c>
      <c r="B280" s="31" t="s">
        <v>121</v>
      </c>
      <c r="C280" s="258" t="e">
        <f t="shared" ref="C280:C283" si="5">F280/D280</f>
        <v>#DIV/0!</v>
      </c>
      <c r="D280" s="258"/>
      <c r="E280" s="258"/>
      <c r="F280" s="258"/>
      <c r="G280" s="38"/>
      <c r="H280" s="38"/>
      <c r="I280" s="220"/>
      <c r="J280" s="220"/>
      <c r="K280" s="186"/>
      <c r="O280" s="286"/>
      <c r="P280" s="286"/>
      <c r="Q280" s="286"/>
    </row>
    <row r="281" spans="1:17" s="38" customFormat="1">
      <c r="A281" s="260">
        <v>3</v>
      </c>
      <c r="B281" s="31" t="s">
        <v>146</v>
      </c>
      <c r="C281" s="258" t="e">
        <f t="shared" si="5"/>
        <v>#DIV/0!</v>
      </c>
      <c r="D281" s="258"/>
      <c r="E281" s="258"/>
      <c r="F281" s="258"/>
      <c r="I281" s="220"/>
      <c r="J281" s="220"/>
      <c r="K281" s="40"/>
      <c r="O281" s="41"/>
      <c r="P281" s="41"/>
      <c r="Q281" s="41"/>
    </row>
    <row r="282" spans="1:17" s="38" customFormat="1">
      <c r="A282" s="260">
        <v>4</v>
      </c>
      <c r="B282" s="31" t="s">
        <v>147</v>
      </c>
      <c r="C282" s="258" t="e">
        <f t="shared" si="5"/>
        <v>#DIV/0!</v>
      </c>
      <c r="D282" s="258"/>
      <c r="E282" s="258"/>
      <c r="F282" s="258"/>
      <c r="I282" s="220"/>
      <c r="J282" s="220"/>
      <c r="K282" s="40"/>
      <c r="O282" s="41"/>
      <c r="P282" s="41"/>
      <c r="Q282" s="41"/>
    </row>
    <row r="283" spans="1:17" s="38" customFormat="1">
      <c r="A283" s="260">
        <v>5</v>
      </c>
      <c r="B283" s="31" t="s">
        <v>623</v>
      </c>
      <c r="C283" s="258" t="e">
        <f t="shared" si="5"/>
        <v>#DIV/0!</v>
      </c>
      <c r="D283" s="258"/>
      <c r="E283" s="258"/>
      <c r="F283" s="258"/>
      <c r="I283" s="220"/>
      <c r="J283" s="220"/>
      <c r="K283" s="40"/>
      <c r="O283" s="41"/>
      <c r="P283" s="41"/>
      <c r="Q283" s="41"/>
    </row>
    <row r="284" spans="1:17" s="38" customFormat="1">
      <c r="A284" s="226"/>
      <c r="B284" s="227" t="s">
        <v>73</v>
      </c>
      <c r="C284" s="226" t="s">
        <v>74</v>
      </c>
      <c r="D284" s="226" t="s">
        <v>74</v>
      </c>
      <c r="E284" s="226" t="s">
        <v>74</v>
      </c>
      <c r="F284" s="228">
        <f>SUM(F279:F283)</f>
        <v>0</v>
      </c>
      <c r="I284" s="217">
        <f>SUM(I279:I283)</f>
        <v>0</v>
      </c>
      <c r="J284" s="217">
        <f>SUM(J279:J283)</f>
        <v>0</v>
      </c>
      <c r="K284" s="40"/>
      <c r="O284" s="41"/>
      <c r="P284" s="41"/>
      <c r="Q284" s="41"/>
    </row>
    <row r="285" spans="1:17" s="38" customFormat="1">
      <c r="B285" s="32"/>
      <c r="G285" s="149"/>
      <c r="H285" s="149"/>
      <c r="I285" s="149"/>
      <c r="J285" s="149"/>
      <c r="K285" s="40"/>
      <c r="O285" s="41"/>
      <c r="P285" s="41"/>
      <c r="Q285" s="41"/>
    </row>
    <row r="286" spans="1:17" s="38" customFormat="1">
      <c r="A286" s="2017" t="s">
        <v>513</v>
      </c>
      <c r="B286" s="2017"/>
      <c r="C286" s="2017"/>
      <c r="D286" s="2017"/>
      <c r="E286" s="2017"/>
      <c r="F286" s="2017"/>
      <c r="G286" s="2017"/>
      <c r="H286" s="2017"/>
      <c r="I286" s="2017"/>
      <c r="J286" s="2017"/>
      <c r="K286" s="40"/>
      <c r="O286" s="41"/>
      <c r="P286" s="41"/>
      <c r="Q286" s="41"/>
    </row>
    <row r="287" spans="1:17">
      <c r="A287" s="53"/>
      <c r="B287" s="32"/>
      <c r="C287" s="38"/>
      <c r="D287" s="38"/>
      <c r="E287" s="38"/>
      <c r="F287" s="38"/>
      <c r="I287" s="1986" t="s">
        <v>545</v>
      </c>
      <c r="J287" s="1986"/>
    </row>
    <row r="288" spans="1:17" ht="54">
      <c r="A288" s="260" t="s">
        <v>77</v>
      </c>
      <c r="B288" s="260" t="s">
        <v>67</v>
      </c>
      <c r="C288" s="260" t="s">
        <v>124</v>
      </c>
      <c r="D288" s="260" t="s">
        <v>125</v>
      </c>
      <c r="E288" s="260" t="s">
        <v>520</v>
      </c>
      <c r="I288" s="215" t="s">
        <v>186</v>
      </c>
      <c r="J288" s="215" t="s">
        <v>546</v>
      </c>
      <c r="K288" s="209"/>
    </row>
    <row r="289" spans="1:17">
      <c r="A289" s="195">
        <v>1</v>
      </c>
      <c r="B289" s="195">
        <v>2</v>
      </c>
      <c r="C289" s="195">
        <v>3</v>
      </c>
      <c r="D289" s="195">
        <v>4</v>
      </c>
      <c r="E289" s="195">
        <v>5</v>
      </c>
      <c r="F289" s="160"/>
      <c r="G289" s="160"/>
      <c r="H289" s="160"/>
      <c r="I289" s="217"/>
      <c r="J289" s="217"/>
    </row>
    <row r="290" spans="1:17">
      <c r="A290" s="260">
        <v>1</v>
      </c>
      <c r="B290" s="31"/>
      <c r="C290" s="260"/>
      <c r="D290" s="34"/>
      <c r="E290" s="258"/>
      <c r="I290" s="220"/>
      <c r="J290" s="220"/>
    </row>
    <row r="291" spans="1:17" s="160" customFormat="1">
      <c r="A291" s="260">
        <v>2</v>
      </c>
      <c r="B291" s="31"/>
      <c r="C291" s="260"/>
      <c r="D291" s="34"/>
      <c r="E291" s="258"/>
      <c r="F291" s="149"/>
      <c r="G291" s="149"/>
      <c r="H291" s="149"/>
      <c r="I291" s="220"/>
      <c r="J291" s="220"/>
      <c r="K291" s="161"/>
      <c r="O291" s="283"/>
      <c r="P291" s="283"/>
      <c r="Q291" s="283"/>
    </row>
    <row r="292" spans="1:17">
      <c r="A292" s="260">
        <v>3</v>
      </c>
      <c r="B292" s="31"/>
      <c r="C292" s="260"/>
      <c r="D292" s="34"/>
      <c r="E292" s="258"/>
      <c r="I292" s="220"/>
      <c r="J292" s="220"/>
      <c r="P292" s="188"/>
      <c r="Q292" s="290"/>
    </row>
    <row r="293" spans="1:17">
      <c r="A293" s="260">
        <v>4</v>
      </c>
      <c r="B293" s="31"/>
      <c r="C293" s="260"/>
      <c r="D293" s="34"/>
      <c r="E293" s="258"/>
      <c r="I293" s="220"/>
      <c r="J293" s="220"/>
      <c r="P293" s="188"/>
      <c r="Q293" s="290"/>
    </row>
    <row r="294" spans="1:17">
      <c r="A294" s="226"/>
      <c r="B294" s="227" t="s">
        <v>73</v>
      </c>
      <c r="C294" s="226" t="s">
        <v>74</v>
      </c>
      <c r="D294" s="226" t="s">
        <v>74</v>
      </c>
      <c r="E294" s="228">
        <f>SUM(E290:E293)</f>
        <v>0</v>
      </c>
      <c r="I294" s="217">
        <f>SUM(I290:I293)</f>
        <v>0</v>
      </c>
      <c r="J294" s="217">
        <f>SUM(J290:J293)</f>
        <v>0</v>
      </c>
      <c r="P294" s="188"/>
      <c r="Q294" s="290"/>
    </row>
    <row r="295" spans="1:17">
      <c r="A295" s="38"/>
      <c r="B295" s="32"/>
      <c r="C295" s="38"/>
      <c r="D295" s="38"/>
      <c r="E295" s="38"/>
      <c r="F295" s="38"/>
      <c r="P295" s="188"/>
      <c r="Q295" s="290"/>
    </row>
    <row r="296" spans="1:17">
      <c r="A296" s="2016" t="s">
        <v>491</v>
      </c>
      <c r="B296" s="2016"/>
      <c r="C296" s="2016"/>
      <c r="D296" s="2016"/>
      <c r="E296" s="2016"/>
      <c r="F296" s="2016"/>
      <c r="G296" s="2016"/>
      <c r="H296" s="2016"/>
      <c r="I296" s="2016"/>
      <c r="J296" s="2016"/>
      <c r="P296" s="188"/>
    </row>
    <row r="297" spans="1:17">
      <c r="A297" s="51"/>
      <c r="B297" s="32"/>
      <c r="C297" s="38"/>
      <c r="D297" s="38"/>
      <c r="E297" s="38"/>
      <c r="F297" s="38"/>
      <c r="P297" s="188"/>
    </row>
    <row r="298" spans="1:17">
      <c r="A298" s="51"/>
      <c r="B298" s="32"/>
      <c r="C298" s="38"/>
      <c r="D298" s="38"/>
      <c r="E298" s="38"/>
      <c r="F298" s="38"/>
      <c r="I298" s="1986" t="s">
        <v>545</v>
      </c>
      <c r="J298" s="1986"/>
      <c r="K298" s="210"/>
    </row>
    <row r="299" spans="1:17" ht="54">
      <c r="A299" s="260" t="s">
        <v>77</v>
      </c>
      <c r="B299" s="260" t="s">
        <v>67</v>
      </c>
      <c r="C299" s="260" t="s">
        <v>127</v>
      </c>
      <c r="D299" s="260" t="s">
        <v>490</v>
      </c>
      <c r="F299" s="38"/>
      <c r="I299" s="215" t="s">
        <v>186</v>
      </c>
      <c r="J299" s="215" t="s">
        <v>546</v>
      </c>
      <c r="P299" s="188"/>
    </row>
    <row r="300" spans="1:17">
      <c r="A300" s="195">
        <v>1</v>
      </c>
      <c r="B300" s="195">
        <v>2</v>
      </c>
      <c r="C300" s="195">
        <v>3</v>
      </c>
      <c r="D300" s="195">
        <v>4</v>
      </c>
      <c r="E300" s="160"/>
      <c r="F300" s="14"/>
      <c r="G300" s="160"/>
      <c r="H300" s="160"/>
      <c r="I300" s="217"/>
      <c r="J300" s="217"/>
      <c r="P300" s="188"/>
    </row>
    <row r="301" spans="1:17">
      <c r="A301" s="260"/>
      <c r="B301" s="36"/>
      <c r="C301" s="34"/>
      <c r="D301" s="258"/>
      <c r="F301" s="38"/>
      <c r="I301" s="220"/>
      <c r="J301" s="220"/>
      <c r="P301" s="188"/>
    </row>
    <row r="302" spans="1:17" s="160" customFormat="1">
      <c r="A302" s="260"/>
      <c r="B302" s="36"/>
      <c r="C302" s="34"/>
      <c r="D302" s="258"/>
      <c r="E302" s="149"/>
      <c r="F302" s="57"/>
      <c r="G302" s="149"/>
      <c r="H302" s="149"/>
      <c r="I302" s="220"/>
      <c r="J302" s="220"/>
      <c r="K302" s="161"/>
      <c r="O302" s="283"/>
      <c r="P302" s="281"/>
      <c r="Q302" s="283"/>
    </row>
    <row r="303" spans="1:17">
      <c r="A303" s="260"/>
      <c r="B303" s="36"/>
      <c r="C303" s="34"/>
      <c r="D303" s="258"/>
      <c r="F303" s="38"/>
      <c r="I303" s="220"/>
      <c r="J303" s="220"/>
      <c r="P303" s="188"/>
      <c r="Q303" s="290"/>
    </row>
    <row r="304" spans="1:17">
      <c r="A304" s="260"/>
      <c r="B304" s="36"/>
      <c r="C304" s="34"/>
      <c r="D304" s="258"/>
      <c r="F304" s="38"/>
      <c r="I304" s="220"/>
      <c r="J304" s="220"/>
      <c r="P304" s="188"/>
      <c r="Q304" s="290"/>
    </row>
    <row r="305" spans="1:17">
      <c r="A305" s="226"/>
      <c r="B305" s="227" t="s">
        <v>73</v>
      </c>
      <c r="C305" s="226" t="s">
        <v>74</v>
      </c>
      <c r="D305" s="228">
        <f>SUM(D301:D304)</f>
        <v>0</v>
      </c>
      <c r="F305" s="38"/>
      <c r="I305" s="217">
        <f>SUM(I301:I304)</f>
        <v>0</v>
      </c>
      <c r="J305" s="217">
        <f>SUM(J301:J304)</f>
        <v>0</v>
      </c>
      <c r="P305" s="188"/>
      <c r="Q305" s="290"/>
    </row>
    <row r="306" spans="1:17">
      <c r="A306" s="56"/>
      <c r="B306" s="32"/>
      <c r="C306" s="38"/>
      <c r="D306" s="38"/>
      <c r="E306" s="38"/>
      <c r="F306" s="38"/>
      <c r="P306" s="188"/>
      <c r="Q306" s="290"/>
    </row>
    <row r="307" spans="1:17">
      <c r="A307" s="2018" t="s">
        <v>521</v>
      </c>
      <c r="B307" s="2018"/>
      <c r="C307" s="2018"/>
      <c r="D307" s="2018"/>
      <c r="E307" s="2018"/>
      <c r="F307" s="2018"/>
      <c r="G307" s="2018"/>
      <c r="H307" s="2018"/>
      <c r="I307" s="2018"/>
      <c r="J307" s="2018"/>
      <c r="P307" s="188"/>
    </row>
    <row r="308" spans="1:17">
      <c r="A308" s="51"/>
      <c r="B308" s="32"/>
      <c r="C308" s="38"/>
      <c r="D308" s="38"/>
      <c r="E308" s="38"/>
      <c r="F308" s="38"/>
      <c r="P308" s="188"/>
    </row>
    <row r="309" spans="1:17">
      <c r="A309" s="51"/>
      <c r="B309" s="32"/>
      <c r="C309" s="38"/>
      <c r="D309" s="38"/>
      <c r="E309" s="38"/>
      <c r="F309" s="38"/>
      <c r="I309" s="1986" t="s">
        <v>545</v>
      </c>
      <c r="J309" s="1986"/>
      <c r="K309" s="211"/>
      <c r="P309" s="188"/>
    </row>
    <row r="310" spans="1:17" ht="54">
      <c r="A310" s="260" t="s">
        <v>77</v>
      </c>
      <c r="B310" s="260" t="s">
        <v>67</v>
      </c>
      <c r="C310" s="260" t="s">
        <v>127</v>
      </c>
      <c r="D310" s="260" t="s">
        <v>490</v>
      </c>
      <c r="F310" s="38"/>
      <c r="I310" s="215" t="s">
        <v>186</v>
      </c>
      <c r="J310" s="215" t="s">
        <v>546</v>
      </c>
      <c r="P310" s="188"/>
    </row>
    <row r="311" spans="1:17">
      <c r="A311" s="195">
        <v>1</v>
      </c>
      <c r="B311" s="195">
        <v>2</v>
      </c>
      <c r="C311" s="195">
        <v>3</v>
      </c>
      <c r="D311" s="195">
        <v>4</v>
      </c>
      <c r="E311" s="160"/>
      <c r="F311" s="14"/>
      <c r="G311" s="160"/>
      <c r="H311" s="160"/>
      <c r="I311" s="217"/>
      <c r="J311" s="217"/>
      <c r="P311" s="188"/>
    </row>
    <row r="312" spans="1:17">
      <c r="A312" s="260">
        <v>1</v>
      </c>
      <c r="B312" s="36"/>
      <c r="C312" s="34"/>
      <c r="D312" s="258"/>
      <c r="F312" s="38"/>
      <c r="G312" s="157"/>
      <c r="I312" s="220"/>
      <c r="J312" s="220"/>
      <c r="P312" s="188"/>
    </row>
    <row r="313" spans="1:17" s="160" customFormat="1">
      <c r="A313" s="260">
        <v>2</v>
      </c>
      <c r="B313" s="36"/>
      <c r="C313" s="34"/>
      <c r="D313" s="258"/>
      <c r="E313" s="149"/>
      <c r="F313" s="38"/>
      <c r="G313" s="149"/>
      <c r="H313" s="149"/>
      <c r="I313" s="220"/>
      <c r="J313" s="220"/>
      <c r="K313" s="161"/>
      <c r="O313" s="283"/>
      <c r="P313" s="281"/>
      <c r="Q313" s="283"/>
    </row>
    <row r="314" spans="1:17">
      <c r="A314" s="260"/>
      <c r="B314" s="36"/>
      <c r="C314" s="34"/>
      <c r="D314" s="258"/>
      <c r="F314" s="38"/>
      <c r="I314" s="220"/>
      <c r="J314" s="220"/>
      <c r="P314" s="188"/>
      <c r="Q314" s="290"/>
    </row>
    <row r="315" spans="1:17">
      <c r="A315" s="260"/>
      <c r="B315" s="36"/>
      <c r="C315" s="34"/>
      <c r="D315" s="258"/>
      <c r="F315" s="38"/>
      <c r="I315" s="220"/>
      <c r="J315" s="220"/>
      <c r="P315" s="188"/>
      <c r="Q315" s="290"/>
    </row>
    <row r="316" spans="1:17">
      <c r="A316" s="226"/>
      <c r="B316" s="227" t="s">
        <v>73</v>
      </c>
      <c r="C316" s="226" t="s">
        <v>74</v>
      </c>
      <c r="D316" s="228">
        <f>SUM(D312:D315)</f>
        <v>0</v>
      </c>
      <c r="F316" s="38"/>
      <c r="I316" s="217">
        <f>SUM(I312:I315)</f>
        <v>0</v>
      </c>
      <c r="J316" s="217">
        <f>SUM(J312:J315)</f>
        <v>0</v>
      </c>
      <c r="P316" s="188"/>
      <c r="Q316" s="290"/>
    </row>
    <row r="317" spans="1:17">
      <c r="A317" s="56"/>
      <c r="B317" s="32"/>
      <c r="C317" s="38"/>
      <c r="D317" s="38"/>
      <c r="E317" s="38"/>
      <c r="F317" s="38"/>
      <c r="P317" s="188"/>
      <c r="Q317" s="290"/>
    </row>
    <row r="318" spans="1:17">
      <c r="A318" s="2004" t="s">
        <v>523</v>
      </c>
      <c r="B318" s="2004"/>
      <c r="C318" s="2004"/>
      <c r="D318" s="2004"/>
      <c r="E318" s="2004"/>
      <c r="F318" s="2004"/>
      <c r="G318" s="2004"/>
      <c r="H318" s="2004"/>
      <c r="I318" s="2004"/>
      <c r="J318" s="2004"/>
      <c r="P318" s="188"/>
    </row>
    <row r="319" spans="1:17">
      <c r="A319" s="2012"/>
      <c r="B319" s="2012"/>
      <c r="C319" s="2012"/>
      <c r="D319" s="2012"/>
      <c r="E319" s="2012"/>
      <c r="F319" s="38"/>
      <c r="I319" s="1986" t="s">
        <v>545</v>
      </c>
      <c r="J319" s="1986"/>
      <c r="P319" s="188"/>
    </row>
    <row r="320" spans="1:17" ht="54">
      <c r="A320" s="260" t="s">
        <v>68</v>
      </c>
      <c r="B320" s="260" t="s">
        <v>67</v>
      </c>
      <c r="C320" s="260" t="s">
        <v>80</v>
      </c>
      <c r="D320" s="260" t="s">
        <v>128</v>
      </c>
      <c r="E320" s="260" t="s">
        <v>33</v>
      </c>
      <c r="I320" s="215" t="s">
        <v>186</v>
      </c>
      <c r="J320" s="215" t="s">
        <v>546</v>
      </c>
      <c r="P320" s="188"/>
    </row>
    <row r="321" spans="1:17">
      <c r="A321" s="195">
        <v>1</v>
      </c>
      <c r="B321" s="195">
        <v>2</v>
      </c>
      <c r="C321" s="195">
        <v>3</v>
      </c>
      <c r="D321" s="195">
        <v>4</v>
      </c>
      <c r="E321" s="195">
        <v>5</v>
      </c>
      <c r="F321" s="160"/>
      <c r="G321" s="160"/>
      <c r="H321" s="160"/>
      <c r="I321" s="217"/>
      <c r="J321" s="217"/>
      <c r="P321" s="188"/>
    </row>
    <row r="322" spans="1:17">
      <c r="A322" s="260"/>
      <c r="B322" s="31"/>
      <c r="C322" s="260"/>
      <c r="D322" s="258"/>
      <c r="E322" s="258"/>
      <c r="I322" s="220"/>
      <c r="J322" s="220"/>
      <c r="P322" s="188"/>
    </row>
    <row r="323" spans="1:17" s="160" customFormat="1">
      <c r="A323" s="260"/>
      <c r="B323" s="31"/>
      <c r="C323" s="260"/>
      <c r="D323" s="258"/>
      <c r="E323" s="258"/>
      <c r="F323" s="149"/>
      <c r="G323" s="149"/>
      <c r="H323" s="149"/>
      <c r="I323" s="220"/>
      <c r="J323" s="220"/>
      <c r="K323" s="161"/>
      <c r="O323" s="283"/>
      <c r="P323" s="281"/>
      <c r="Q323" s="283"/>
    </row>
    <row r="324" spans="1:17">
      <c r="A324" s="260"/>
      <c r="B324" s="31"/>
      <c r="C324" s="260"/>
      <c r="D324" s="258"/>
      <c r="E324" s="258"/>
      <c r="I324" s="220"/>
      <c r="J324" s="220"/>
      <c r="P324" s="188"/>
      <c r="Q324" s="290"/>
    </row>
    <row r="325" spans="1:17">
      <c r="A325" s="260"/>
      <c r="B325" s="31"/>
      <c r="C325" s="260"/>
      <c r="D325" s="258"/>
      <c r="E325" s="258"/>
      <c r="I325" s="220"/>
      <c r="J325" s="220"/>
      <c r="P325" s="188"/>
      <c r="Q325" s="290"/>
    </row>
    <row r="326" spans="1:17">
      <c r="A326" s="226"/>
      <c r="B326" s="227" t="s">
        <v>73</v>
      </c>
      <c r="C326" s="226"/>
      <c r="D326" s="226" t="s">
        <v>74</v>
      </c>
      <c r="E326" s="228">
        <f>E325+E322+E323+E324</f>
        <v>0</v>
      </c>
      <c r="I326" s="217">
        <f>SUM(I322:I325)</f>
        <v>0</v>
      </c>
      <c r="J326" s="217">
        <f>SUM(J322:J325)</f>
        <v>0</v>
      </c>
      <c r="P326" s="188"/>
      <c r="Q326" s="290"/>
    </row>
    <row r="327" spans="1:17">
      <c r="A327" s="38"/>
      <c r="B327" s="32"/>
      <c r="C327" s="38"/>
      <c r="D327" s="38"/>
      <c r="E327" s="38"/>
      <c r="F327" s="38"/>
      <c r="P327" s="188"/>
      <c r="Q327" s="290"/>
    </row>
    <row r="328" spans="1:17">
      <c r="A328" s="2004" t="s">
        <v>524</v>
      </c>
      <c r="B328" s="2004"/>
      <c r="C328" s="2004"/>
      <c r="D328" s="2004"/>
      <c r="E328" s="2004"/>
      <c r="F328" s="2004"/>
      <c r="G328" s="2004"/>
      <c r="H328" s="2004"/>
      <c r="I328" s="2004"/>
      <c r="J328" s="2004"/>
      <c r="P328" s="188"/>
    </row>
    <row r="329" spans="1:17">
      <c r="A329" s="2012"/>
      <c r="B329" s="2012"/>
      <c r="C329" s="2012"/>
      <c r="D329" s="2012"/>
      <c r="E329" s="2012"/>
      <c r="F329" s="2012"/>
      <c r="I329" s="1986" t="s">
        <v>545</v>
      </c>
      <c r="J329" s="1986"/>
      <c r="P329" s="188"/>
    </row>
    <row r="330" spans="1:17" ht="54">
      <c r="A330" s="260" t="s">
        <v>77</v>
      </c>
      <c r="B330" s="260" t="s">
        <v>67</v>
      </c>
      <c r="C330" s="260" t="s">
        <v>131</v>
      </c>
      <c r="D330" s="260" t="s">
        <v>80</v>
      </c>
      <c r="E330" s="260" t="s">
        <v>132</v>
      </c>
      <c r="F330" s="260" t="s">
        <v>33</v>
      </c>
      <c r="I330" s="215" t="s">
        <v>186</v>
      </c>
      <c r="J330" s="215" t="s">
        <v>546</v>
      </c>
      <c r="K330" s="163"/>
      <c r="L330" s="163"/>
      <c r="P330" s="188"/>
    </row>
    <row r="331" spans="1:17">
      <c r="A331" s="195">
        <v>1</v>
      </c>
      <c r="B331" s="195">
        <v>2</v>
      </c>
      <c r="C331" s="195">
        <v>3</v>
      </c>
      <c r="D331" s="195">
        <v>4</v>
      </c>
      <c r="E331" s="195">
        <v>5</v>
      </c>
      <c r="F331" s="195">
        <v>6</v>
      </c>
      <c r="G331" s="160"/>
      <c r="H331" s="160"/>
      <c r="I331" s="217"/>
      <c r="J331" s="217"/>
      <c r="P331" s="188"/>
    </row>
    <row r="332" spans="1:17">
      <c r="A332" s="260">
        <v>1</v>
      </c>
      <c r="B332" s="31"/>
      <c r="C332" s="260"/>
      <c r="D332" s="260"/>
      <c r="E332" s="258"/>
      <c r="F332" s="258"/>
      <c r="I332" s="220"/>
      <c r="J332" s="220"/>
      <c r="P332" s="188"/>
    </row>
    <row r="333" spans="1:17" s="160" customFormat="1">
      <c r="A333" s="260">
        <v>2</v>
      </c>
      <c r="B333" s="31"/>
      <c r="C333" s="260"/>
      <c r="D333" s="260"/>
      <c r="E333" s="258"/>
      <c r="F333" s="258"/>
      <c r="G333" s="149"/>
      <c r="H333" s="149"/>
      <c r="I333" s="220"/>
      <c r="J333" s="220"/>
      <c r="K333" s="161"/>
      <c r="O333" s="283"/>
      <c r="P333" s="281"/>
      <c r="Q333" s="283"/>
    </row>
    <row r="334" spans="1:17">
      <c r="A334" s="260">
        <v>3</v>
      </c>
      <c r="B334" s="31"/>
      <c r="C334" s="260"/>
      <c r="D334" s="260"/>
      <c r="E334" s="258"/>
      <c r="F334" s="258"/>
      <c r="I334" s="220"/>
      <c r="J334" s="220"/>
      <c r="K334" s="158"/>
      <c r="P334" s="188"/>
      <c r="Q334" s="290"/>
    </row>
    <row r="335" spans="1:17">
      <c r="A335" s="260">
        <v>4</v>
      </c>
      <c r="B335" s="31"/>
      <c r="C335" s="260"/>
      <c r="D335" s="260"/>
      <c r="E335" s="258"/>
      <c r="F335" s="258"/>
      <c r="I335" s="220"/>
      <c r="J335" s="220"/>
      <c r="P335" s="188"/>
      <c r="Q335" s="290"/>
    </row>
    <row r="336" spans="1:17">
      <c r="A336" s="226"/>
      <c r="B336" s="227" t="s">
        <v>73</v>
      </c>
      <c r="C336" s="226" t="s">
        <v>74</v>
      </c>
      <c r="D336" s="226" t="s">
        <v>74</v>
      </c>
      <c r="E336" s="226" t="s">
        <v>74</v>
      </c>
      <c r="F336" s="228">
        <f>F335+F333+F334+F332</f>
        <v>0</v>
      </c>
      <c r="I336" s="217">
        <f>SUM(I332:I335)</f>
        <v>0</v>
      </c>
      <c r="J336" s="217">
        <f>SUM(J332:J335)</f>
        <v>0</v>
      </c>
      <c r="P336" s="188"/>
      <c r="Q336" s="290"/>
    </row>
    <row r="337" spans="1:17">
      <c r="A337" s="38"/>
      <c r="B337" s="32"/>
      <c r="C337" s="38"/>
      <c r="D337" s="38"/>
      <c r="E337" s="38"/>
      <c r="F337" s="57"/>
      <c r="P337" s="188"/>
      <c r="Q337" s="290"/>
    </row>
    <row r="338" spans="1:17">
      <c r="A338" s="2004" t="s">
        <v>525</v>
      </c>
      <c r="B338" s="2004"/>
      <c r="C338" s="2004"/>
      <c r="D338" s="2004"/>
      <c r="E338" s="2004"/>
      <c r="F338" s="2004"/>
      <c r="G338" s="2004"/>
      <c r="H338" s="2004"/>
      <c r="I338" s="2004"/>
      <c r="J338" s="2004"/>
      <c r="P338" s="188"/>
    </row>
    <row r="339" spans="1:17">
      <c r="A339" s="2012"/>
      <c r="B339" s="2012"/>
      <c r="C339" s="2012"/>
      <c r="D339" s="2012"/>
      <c r="E339" s="2012"/>
      <c r="F339" s="2012"/>
      <c r="I339" s="1986" t="s">
        <v>545</v>
      </c>
      <c r="J339" s="1986"/>
      <c r="P339" s="188"/>
    </row>
    <row r="340" spans="1:17" ht="54">
      <c r="A340" s="260" t="s">
        <v>77</v>
      </c>
      <c r="B340" s="260" t="s">
        <v>67</v>
      </c>
      <c r="C340" s="260" t="s">
        <v>131</v>
      </c>
      <c r="D340" s="260" t="s">
        <v>80</v>
      </c>
      <c r="E340" s="260" t="s">
        <v>132</v>
      </c>
      <c r="F340" s="260" t="s">
        <v>33</v>
      </c>
      <c r="I340" s="215" t="s">
        <v>186</v>
      </c>
      <c r="J340" s="215" t="s">
        <v>546</v>
      </c>
      <c r="K340" s="163"/>
      <c r="L340" s="163"/>
      <c r="P340" s="188"/>
    </row>
    <row r="341" spans="1:17">
      <c r="A341" s="195">
        <v>1</v>
      </c>
      <c r="B341" s="195">
        <v>2</v>
      </c>
      <c r="C341" s="195">
        <v>3</v>
      </c>
      <c r="D341" s="195">
        <v>4</v>
      </c>
      <c r="E341" s="195">
        <v>5</v>
      </c>
      <c r="F341" s="195">
        <v>6</v>
      </c>
      <c r="G341" s="160"/>
      <c r="H341" s="160"/>
      <c r="I341" s="217"/>
      <c r="J341" s="217"/>
      <c r="P341" s="188"/>
    </row>
    <row r="342" spans="1:17">
      <c r="A342" s="260">
        <v>1</v>
      </c>
      <c r="B342" s="31"/>
      <c r="C342" s="260"/>
      <c r="D342" s="260"/>
      <c r="E342" s="258" t="e">
        <f>F342/D342</f>
        <v>#DIV/0!</v>
      </c>
      <c r="F342" s="258"/>
      <c r="I342" s="220"/>
      <c r="J342" s="220"/>
      <c r="P342" s="188"/>
    </row>
    <row r="343" spans="1:17" s="160" customFormat="1">
      <c r="A343" s="260">
        <v>2</v>
      </c>
      <c r="B343" s="31"/>
      <c r="C343" s="35"/>
      <c r="D343" s="35"/>
      <c r="E343" s="258" t="e">
        <f t="shared" ref="E343:E345" si="6">F343/D343</f>
        <v>#DIV/0!</v>
      </c>
      <c r="F343" s="258"/>
      <c r="G343" s="149"/>
      <c r="H343" s="149"/>
      <c r="I343" s="220"/>
      <c r="J343" s="220"/>
      <c r="K343" s="161"/>
      <c r="O343" s="283"/>
      <c r="P343" s="281"/>
      <c r="Q343" s="283"/>
    </row>
    <row r="344" spans="1:17">
      <c r="A344" s="260"/>
      <c r="B344" s="31"/>
      <c r="C344" s="35"/>
      <c r="D344" s="35"/>
      <c r="E344" s="258" t="e">
        <f t="shared" si="6"/>
        <v>#DIV/0!</v>
      </c>
      <c r="F344" s="258"/>
      <c r="I344" s="220"/>
      <c r="J344" s="220"/>
      <c r="P344" s="188"/>
    </row>
    <row r="345" spans="1:17">
      <c r="A345" s="260">
        <v>3</v>
      </c>
      <c r="B345" s="31"/>
      <c r="C345" s="260"/>
      <c r="D345" s="260"/>
      <c r="E345" s="258" t="e">
        <f t="shared" si="6"/>
        <v>#DIV/0!</v>
      </c>
      <c r="F345" s="258"/>
      <c r="I345" s="220"/>
      <c r="J345" s="220"/>
      <c r="P345" s="188"/>
    </row>
    <row r="346" spans="1:17">
      <c r="A346" s="226"/>
      <c r="B346" s="227" t="s">
        <v>73</v>
      </c>
      <c r="C346" s="226" t="s">
        <v>74</v>
      </c>
      <c r="D346" s="226" t="s">
        <v>74</v>
      </c>
      <c r="E346" s="226" t="s">
        <v>74</v>
      </c>
      <c r="F346" s="228">
        <f>F345+F343+F342+F344</f>
        <v>0</v>
      </c>
      <c r="I346" s="217">
        <f>SUM(I342:I345)</f>
        <v>0</v>
      </c>
      <c r="J346" s="217">
        <f>SUM(J342:J345)</f>
        <v>0</v>
      </c>
      <c r="P346" s="188"/>
    </row>
    <row r="347" spans="1:17">
      <c r="A347" s="38"/>
      <c r="B347" s="32"/>
      <c r="C347" s="38"/>
      <c r="D347" s="38"/>
      <c r="E347" s="38"/>
      <c r="F347" s="57"/>
      <c r="P347" s="188"/>
    </row>
    <row r="348" spans="1:17">
      <c r="A348" s="2004" t="s">
        <v>526</v>
      </c>
      <c r="B348" s="2004"/>
      <c r="C348" s="2004"/>
      <c r="D348" s="2004"/>
      <c r="E348" s="2004"/>
      <c r="F348" s="2004"/>
      <c r="G348" s="2004"/>
      <c r="H348" s="2004"/>
      <c r="I348" s="2004"/>
      <c r="J348" s="2004"/>
      <c r="P348" s="188"/>
    </row>
    <row r="349" spans="1:17">
      <c r="A349" s="2012"/>
      <c r="B349" s="2012"/>
      <c r="C349" s="2012"/>
      <c r="D349" s="2012"/>
      <c r="E349" s="2012"/>
      <c r="F349" s="2012"/>
      <c r="I349" s="1986" t="s">
        <v>545</v>
      </c>
      <c r="J349" s="1986"/>
      <c r="P349" s="188"/>
    </row>
    <row r="350" spans="1:17" ht="54">
      <c r="A350" s="260" t="s">
        <v>77</v>
      </c>
      <c r="B350" s="260" t="s">
        <v>67</v>
      </c>
      <c r="C350" s="260" t="s">
        <v>131</v>
      </c>
      <c r="D350" s="260" t="s">
        <v>80</v>
      </c>
      <c r="E350" s="260" t="s">
        <v>132</v>
      </c>
      <c r="F350" s="260" t="s">
        <v>33</v>
      </c>
      <c r="I350" s="215" t="s">
        <v>186</v>
      </c>
      <c r="J350" s="215" t="s">
        <v>546</v>
      </c>
      <c r="K350" s="163"/>
      <c r="L350" s="163"/>
      <c r="P350" s="188"/>
    </row>
    <row r="351" spans="1:17">
      <c r="A351" s="195">
        <v>1</v>
      </c>
      <c r="B351" s="195">
        <v>2</v>
      </c>
      <c r="C351" s="195">
        <v>3</v>
      </c>
      <c r="D351" s="195">
        <v>4</v>
      </c>
      <c r="E351" s="195">
        <v>5</v>
      </c>
      <c r="F351" s="195">
        <v>6</v>
      </c>
      <c r="G351" s="160"/>
      <c r="H351" s="160"/>
      <c r="I351" s="217"/>
      <c r="J351" s="217"/>
      <c r="P351" s="188"/>
    </row>
    <row r="352" spans="1:17">
      <c r="A352" s="260">
        <v>1</v>
      </c>
      <c r="B352" s="31"/>
      <c r="C352" s="260"/>
      <c r="D352" s="260"/>
      <c r="E352" s="258" t="e">
        <f>F352/D352</f>
        <v>#DIV/0!</v>
      </c>
      <c r="F352" s="258"/>
      <c r="I352" s="220"/>
      <c r="J352" s="220"/>
      <c r="P352" s="188"/>
    </row>
    <row r="353" spans="1:17" s="160" customFormat="1">
      <c r="A353" s="260">
        <v>2</v>
      </c>
      <c r="B353" s="31"/>
      <c r="C353" s="35"/>
      <c r="D353" s="35"/>
      <c r="E353" s="258" t="e">
        <f t="shared" ref="E353:E355" si="7">F353/D353</f>
        <v>#DIV/0!</v>
      </c>
      <c r="F353" s="258"/>
      <c r="G353" s="149"/>
      <c r="H353" s="149"/>
      <c r="I353" s="220"/>
      <c r="J353" s="220"/>
      <c r="K353" s="161"/>
      <c r="O353" s="283"/>
      <c r="P353" s="281"/>
      <c r="Q353" s="283"/>
    </row>
    <row r="354" spans="1:17">
      <c r="A354" s="260"/>
      <c r="B354" s="31"/>
      <c r="C354" s="35"/>
      <c r="D354" s="35"/>
      <c r="E354" s="258" t="e">
        <f t="shared" si="7"/>
        <v>#DIV/0!</v>
      </c>
      <c r="F354" s="258"/>
      <c r="I354" s="220"/>
      <c r="J354" s="220"/>
      <c r="P354" s="188"/>
    </row>
    <row r="355" spans="1:17">
      <c r="A355" s="260">
        <v>3</v>
      </c>
      <c r="B355" s="31"/>
      <c r="C355" s="260"/>
      <c r="D355" s="260"/>
      <c r="E355" s="258" t="e">
        <f t="shared" si="7"/>
        <v>#DIV/0!</v>
      </c>
      <c r="F355" s="258"/>
      <c r="I355" s="220"/>
      <c r="J355" s="220"/>
      <c r="P355" s="188"/>
    </row>
    <row r="356" spans="1:17">
      <c r="A356" s="226"/>
      <c r="B356" s="227" t="s">
        <v>73</v>
      </c>
      <c r="C356" s="226" t="s">
        <v>74</v>
      </c>
      <c r="D356" s="226" t="s">
        <v>74</v>
      </c>
      <c r="E356" s="226" t="s">
        <v>74</v>
      </c>
      <c r="F356" s="228">
        <f>F355+F353+F352+F354</f>
        <v>0</v>
      </c>
      <c r="I356" s="217">
        <f>SUM(I352:I355)</f>
        <v>0</v>
      </c>
      <c r="J356" s="217">
        <f>SUM(J352:J355)</f>
        <v>0</v>
      </c>
      <c r="P356" s="188"/>
    </row>
    <row r="357" spans="1:17">
      <c r="A357" s="38"/>
      <c r="B357" s="32"/>
      <c r="C357" s="38"/>
      <c r="D357" s="38"/>
      <c r="E357" s="38"/>
      <c r="F357" s="57"/>
      <c r="P357" s="188"/>
    </row>
    <row r="358" spans="1:17">
      <c r="A358" s="2004" t="s">
        <v>527</v>
      </c>
      <c r="B358" s="2004"/>
      <c r="C358" s="2004"/>
      <c r="D358" s="2004"/>
      <c r="E358" s="2004"/>
      <c r="F358" s="2004"/>
      <c r="G358" s="2004"/>
      <c r="H358" s="2004"/>
      <c r="I358" s="2004"/>
      <c r="J358" s="2004"/>
      <c r="P358" s="188"/>
    </row>
    <row r="359" spans="1:17">
      <c r="A359" s="2012"/>
      <c r="B359" s="2012"/>
      <c r="C359" s="2012"/>
      <c r="D359" s="2012"/>
      <c r="E359" s="2012"/>
      <c r="F359" s="2012"/>
      <c r="I359" s="1986" t="s">
        <v>545</v>
      </c>
      <c r="J359" s="1986"/>
      <c r="P359" s="188"/>
    </row>
    <row r="360" spans="1:17" ht="54">
      <c r="A360" s="260" t="s">
        <v>77</v>
      </c>
      <c r="B360" s="260" t="s">
        <v>67</v>
      </c>
      <c r="C360" s="260" t="s">
        <v>131</v>
      </c>
      <c r="D360" s="260" t="s">
        <v>80</v>
      </c>
      <c r="E360" s="260" t="s">
        <v>132</v>
      </c>
      <c r="F360" s="260" t="s">
        <v>33</v>
      </c>
      <c r="I360" s="215" t="s">
        <v>186</v>
      </c>
      <c r="J360" s="215" t="s">
        <v>546</v>
      </c>
      <c r="K360" s="163"/>
      <c r="L360" s="163"/>
      <c r="P360" s="188"/>
    </row>
    <row r="361" spans="1:17">
      <c r="A361" s="194">
        <v>1</v>
      </c>
      <c r="B361" s="194">
        <v>2</v>
      </c>
      <c r="C361" s="194">
        <v>3</v>
      </c>
      <c r="D361" s="194">
        <v>4</v>
      </c>
      <c r="E361" s="195">
        <v>5</v>
      </c>
      <c r="F361" s="195">
        <v>6</v>
      </c>
      <c r="G361" s="25"/>
      <c r="H361" s="25"/>
      <c r="I361" s="217"/>
      <c r="J361" s="217"/>
      <c r="P361" s="188"/>
    </row>
    <row r="362" spans="1:17">
      <c r="A362" s="260">
        <v>1</v>
      </c>
      <c r="B362" s="31"/>
      <c r="C362" s="260"/>
      <c r="D362" s="260"/>
      <c r="E362" s="258" t="e">
        <f>F362/D362</f>
        <v>#DIV/0!</v>
      </c>
      <c r="F362" s="258"/>
      <c r="I362" s="220"/>
      <c r="J362" s="220"/>
      <c r="P362" s="188"/>
    </row>
    <row r="363" spans="1:17" s="25" customFormat="1">
      <c r="A363" s="260">
        <v>2</v>
      </c>
      <c r="B363" s="31"/>
      <c r="C363" s="35"/>
      <c r="D363" s="35"/>
      <c r="E363" s="258" t="e">
        <f t="shared" ref="E363:E365" si="8">F363/D363</f>
        <v>#DIV/0!</v>
      </c>
      <c r="F363" s="258"/>
      <c r="G363" s="149"/>
      <c r="H363" s="149"/>
      <c r="I363" s="220"/>
      <c r="J363" s="220"/>
      <c r="K363" s="162"/>
      <c r="O363" s="287"/>
      <c r="P363" s="282"/>
      <c r="Q363" s="287"/>
    </row>
    <row r="364" spans="1:17">
      <c r="A364" s="260"/>
      <c r="B364" s="31"/>
      <c r="C364" s="35"/>
      <c r="D364" s="35"/>
      <c r="E364" s="258" t="e">
        <f t="shared" si="8"/>
        <v>#DIV/0!</v>
      </c>
      <c r="F364" s="258"/>
      <c r="I364" s="220"/>
      <c r="J364" s="220"/>
      <c r="P364" s="188"/>
    </row>
    <row r="365" spans="1:17">
      <c r="A365" s="260">
        <v>3</v>
      </c>
      <c r="B365" s="31"/>
      <c r="C365" s="260"/>
      <c r="D365" s="260"/>
      <c r="E365" s="258" t="e">
        <f t="shared" si="8"/>
        <v>#DIV/0!</v>
      </c>
      <c r="F365" s="258"/>
      <c r="I365" s="220"/>
      <c r="J365" s="220"/>
      <c r="P365" s="188"/>
    </row>
    <row r="366" spans="1:17">
      <c r="A366" s="226"/>
      <c r="B366" s="227" t="s">
        <v>73</v>
      </c>
      <c r="C366" s="226" t="s">
        <v>74</v>
      </c>
      <c r="D366" s="226" t="s">
        <v>74</v>
      </c>
      <c r="E366" s="226" t="s">
        <v>74</v>
      </c>
      <c r="F366" s="228">
        <f>F365+F363+F362+F364</f>
        <v>0</v>
      </c>
      <c r="I366" s="217">
        <f>SUM(I362:I365)</f>
        <v>0</v>
      </c>
      <c r="J366" s="217">
        <f>SUM(J362:J365)</f>
        <v>0</v>
      </c>
      <c r="P366" s="188"/>
    </row>
    <row r="367" spans="1:17">
      <c r="A367" s="38"/>
      <c r="B367" s="32"/>
      <c r="C367" s="38"/>
      <c r="D367" s="38"/>
      <c r="E367" s="38"/>
      <c r="F367" s="57"/>
      <c r="P367" s="188"/>
    </row>
    <row r="368" spans="1:17">
      <c r="A368" s="2004" t="s">
        <v>528</v>
      </c>
      <c r="B368" s="2004"/>
      <c r="C368" s="2004"/>
      <c r="D368" s="2004"/>
      <c r="E368" s="2004"/>
      <c r="F368" s="2004"/>
      <c r="G368" s="2004"/>
      <c r="H368" s="2004"/>
      <c r="I368" s="2004"/>
      <c r="J368" s="2004"/>
      <c r="P368" s="188"/>
    </row>
    <row r="369" spans="1:17">
      <c r="A369" s="2012"/>
      <c r="B369" s="2012"/>
      <c r="C369" s="2012"/>
      <c r="D369" s="2012"/>
      <c r="E369" s="2012"/>
      <c r="F369" s="2012"/>
      <c r="I369" s="1986" t="s">
        <v>545</v>
      </c>
      <c r="J369" s="1986"/>
      <c r="P369" s="188"/>
    </row>
    <row r="370" spans="1:17" ht="54">
      <c r="A370" s="260" t="s">
        <v>77</v>
      </c>
      <c r="B370" s="260" t="s">
        <v>67</v>
      </c>
      <c r="C370" s="260" t="s">
        <v>131</v>
      </c>
      <c r="D370" s="260" t="s">
        <v>80</v>
      </c>
      <c r="E370" s="260" t="s">
        <v>132</v>
      </c>
      <c r="F370" s="260" t="s">
        <v>33</v>
      </c>
      <c r="I370" s="215" t="s">
        <v>186</v>
      </c>
      <c r="J370" s="215" t="s">
        <v>546</v>
      </c>
      <c r="K370" s="163"/>
      <c r="L370" s="187"/>
      <c r="P370" s="188"/>
    </row>
    <row r="371" spans="1:17">
      <c r="A371" s="195">
        <v>1</v>
      </c>
      <c r="B371" s="195">
        <v>2</v>
      </c>
      <c r="C371" s="195">
        <v>3</v>
      </c>
      <c r="D371" s="195">
        <v>4</v>
      </c>
      <c r="E371" s="195">
        <v>5</v>
      </c>
      <c r="F371" s="195">
        <v>6</v>
      </c>
      <c r="G371" s="160"/>
      <c r="H371" s="160"/>
      <c r="I371" s="217"/>
      <c r="J371" s="217"/>
      <c r="P371" s="188"/>
    </row>
    <row r="372" spans="1:17">
      <c r="A372" s="260">
        <v>1</v>
      </c>
      <c r="B372" s="31"/>
      <c r="C372" s="260"/>
      <c r="D372" s="260"/>
      <c r="E372" s="258" t="e">
        <f>F372/D372</f>
        <v>#DIV/0!</v>
      </c>
      <c r="F372" s="258"/>
      <c r="I372" s="220"/>
      <c r="J372" s="220"/>
      <c r="P372" s="188"/>
    </row>
    <row r="373" spans="1:17" s="160" customFormat="1">
      <c r="A373" s="260">
        <v>2</v>
      </c>
      <c r="B373" s="31"/>
      <c r="C373" s="35"/>
      <c r="D373" s="35"/>
      <c r="E373" s="258" t="e">
        <f t="shared" ref="E373:E375" si="9">F373/D373</f>
        <v>#DIV/0!</v>
      </c>
      <c r="F373" s="258"/>
      <c r="G373" s="149"/>
      <c r="H373" s="149"/>
      <c r="I373" s="220"/>
      <c r="J373" s="220"/>
      <c r="K373" s="161"/>
      <c r="O373" s="283"/>
      <c r="P373" s="281"/>
      <c r="Q373" s="283"/>
    </row>
    <row r="374" spans="1:17">
      <c r="A374" s="260"/>
      <c r="B374" s="31"/>
      <c r="C374" s="35"/>
      <c r="D374" s="35"/>
      <c r="E374" s="258" t="e">
        <f t="shared" si="9"/>
        <v>#DIV/0!</v>
      </c>
      <c r="F374" s="258"/>
      <c r="I374" s="220"/>
      <c r="J374" s="220"/>
      <c r="P374" s="188"/>
    </row>
    <row r="375" spans="1:17">
      <c r="A375" s="260">
        <v>3</v>
      </c>
      <c r="B375" s="31"/>
      <c r="C375" s="260"/>
      <c r="D375" s="260"/>
      <c r="E375" s="258" t="e">
        <f t="shared" si="9"/>
        <v>#DIV/0!</v>
      </c>
      <c r="F375" s="258"/>
      <c r="I375" s="220"/>
      <c r="J375" s="220"/>
      <c r="P375" s="188"/>
    </row>
    <row r="376" spans="1:17">
      <c r="A376" s="226"/>
      <c r="B376" s="227" t="s">
        <v>73</v>
      </c>
      <c r="C376" s="226" t="s">
        <v>74</v>
      </c>
      <c r="D376" s="226" t="s">
        <v>74</v>
      </c>
      <c r="E376" s="226" t="s">
        <v>74</v>
      </c>
      <c r="F376" s="228">
        <f>F375+F373+F372+F374</f>
        <v>0</v>
      </c>
      <c r="I376" s="217">
        <f>SUM(I372:I375)</f>
        <v>0</v>
      </c>
      <c r="J376" s="217">
        <f>SUM(J372:J375)</f>
        <v>0</v>
      </c>
      <c r="P376" s="188"/>
    </row>
    <row r="377" spans="1:17">
      <c r="A377" s="38"/>
      <c r="B377" s="32"/>
      <c r="C377" s="38"/>
      <c r="D377" s="38"/>
      <c r="E377" s="38"/>
      <c r="F377" s="57"/>
      <c r="P377" s="188"/>
    </row>
    <row r="378" spans="1:17">
      <c r="A378" s="2004" t="s">
        <v>529</v>
      </c>
      <c r="B378" s="2004"/>
      <c r="C378" s="2004"/>
      <c r="D378" s="2004"/>
      <c r="E378" s="2004"/>
      <c r="F378" s="2004"/>
      <c r="G378" s="2004"/>
      <c r="H378" s="2004"/>
      <c r="I378" s="2004"/>
      <c r="J378" s="2004"/>
      <c r="P378" s="188"/>
    </row>
    <row r="379" spans="1:17">
      <c r="A379" s="2012"/>
      <c r="B379" s="2012"/>
      <c r="C379" s="2012"/>
      <c r="D379" s="2012"/>
      <c r="E379" s="2012"/>
      <c r="F379" s="2012"/>
      <c r="I379" s="1986" t="s">
        <v>545</v>
      </c>
      <c r="J379" s="1986"/>
      <c r="P379" s="188"/>
    </row>
    <row r="380" spans="1:17" ht="54">
      <c r="A380" s="260" t="s">
        <v>77</v>
      </c>
      <c r="B380" s="260" t="s">
        <v>67</v>
      </c>
      <c r="C380" s="260" t="s">
        <v>131</v>
      </c>
      <c r="D380" s="260" t="s">
        <v>80</v>
      </c>
      <c r="E380" s="260" t="s">
        <v>132</v>
      </c>
      <c r="F380" s="260" t="s">
        <v>33</v>
      </c>
      <c r="I380" s="215" t="s">
        <v>186</v>
      </c>
      <c r="J380" s="215" t="s">
        <v>546</v>
      </c>
      <c r="K380" s="163"/>
      <c r="L380" s="187"/>
      <c r="P380" s="188"/>
    </row>
    <row r="381" spans="1:17">
      <c r="A381" s="195">
        <v>1</v>
      </c>
      <c r="B381" s="195">
        <v>2</v>
      </c>
      <c r="C381" s="195">
        <v>3</v>
      </c>
      <c r="D381" s="195">
        <v>4</v>
      </c>
      <c r="E381" s="195">
        <v>5</v>
      </c>
      <c r="F381" s="195">
        <v>6</v>
      </c>
      <c r="G381" s="160"/>
      <c r="H381" s="160"/>
      <c r="I381" s="217"/>
      <c r="J381" s="217"/>
      <c r="P381" s="188"/>
    </row>
    <row r="382" spans="1:17">
      <c r="A382" s="260">
        <v>1</v>
      </c>
      <c r="B382" s="31" t="s">
        <v>543</v>
      </c>
      <c r="C382" s="260"/>
      <c r="D382" s="260"/>
      <c r="E382" s="258" t="e">
        <f>F382/D382</f>
        <v>#DIV/0!</v>
      </c>
      <c r="F382" s="258"/>
      <c r="I382" s="220"/>
      <c r="J382" s="220"/>
      <c r="P382" s="188"/>
    </row>
    <row r="383" spans="1:17" s="160" customFormat="1">
      <c r="A383" s="260">
        <v>2</v>
      </c>
      <c r="B383" s="31" t="s">
        <v>544</v>
      </c>
      <c r="C383" s="35"/>
      <c r="D383" s="35"/>
      <c r="E383" s="258" t="e">
        <f t="shared" ref="E383:E385" si="10">F383/D383</f>
        <v>#DIV/0!</v>
      </c>
      <c r="F383" s="258"/>
      <c r="G383" s="149"/>
      <c r="H383" s="149"/>
      <c r="I383" s="220"/>
      <c r="J383" s="220"/>
      <c r="K383" s="161"/>
      <c r="O383" s="283"/>
      <c r="P383" s="281"/>
      <c r="Q383" s="283"/>
    </row>
    <row r="384" spans="1:17">
      <c r="A384" s="260">
        <v>3</v>
      </c>
      <c r="B384" s="31"/>
      <c r="C384" s="260"/>
      <c r="D384" s="260"/>
      <c r="E384" s="258" t="e">
        <f t="shared" si="10"/>
        <v>#DIV/0!</v>
      </c>
      <c r="F384" s="258"/>
      <c r="I384" s="220"/>
      <c r="J384" s="220"/>
      <c r="P384" s="188"/>
      <c r="Q384" s="290"/>
    </row>
    <row r="385" spans="1:17">
      <c r="A385" s="260">
        <v>4</v>
      </c>
      <c r="B385" s="31"/>
      <c r="C385" s="260"/>
      <c r="D385" s="260"/>
      <c r="E385" s="258" t="e">
        <f t="shared" si="10"/>
        <v>#DIV/0!</v>
      </c>
      <c r="F385" s="258"/>
      <c r="I385" s="220"/>
      <c r="J385" s="220"/>
      <c r="P385" s="188"/>
      <c r="Q385" s="290"/>
    </row>
    <row r="386" spans="1:17">
      <c r="A386" s="226"/>
      <c r="B386" s="227" t="s">
        <v>73</v>
      </c>
      <c r="C386" s="226" t="s">
        <v>74</v>
      </c>
      <c r="D386" s="226" t="s">
        <v>74</v>
      </c>
      <c r="E386" s="226" t="s">
        <v>74</v>
      </c>
      <c r="F386" s="228">
        <f>F385+F383+F382+F384</f>
        <v>0</v>
      </c>
      <c r="I386" s="217">
        <f>SUM(I382:I385)</f>
        <v>0</v>
      </c>
      <c r="J386" s="217">
        <f>SUM(J382:J385)</f>
        <v>0</v>
      </c>
      <c r="K386" s="158"/>
      <c r="P386" s="188"/>
      <c r="Q386" s="290"/>
    </row>
    <row r="387" spans="1:17">
      <c r="A387" s="38"/>
      <c r="B387" s="32"/>
      <c r="C387" s="38"/>
      <c r="D387" s="38"/>
      <c r="E387" s="38"/>
      <c r="F387" s="57"/>
      <c r="P387" s="188"/>
      <c r="Q387" s="290"/>
    </row>
    <row r="388" spans="1:17">
      <c r="A388" s="2004" t="s">
        <v>522</v>
      </c>
      <c r="B388" s="2004"/>
      <c r="C388" s="2004"/>
      <c r="D388" s="2004"/>
      <c r="E388" s="2004"/>
      <c r="F388" s="2004"/>
      <c r="G388" s="2004"/>
      <c r="H388" s="2004"/>
      <c r="I388" s="2004"/>
      <c r="J388" s="2004"/>
      <c r="P388" s="188"/>
      <c r="Q388" s="290"/>
    </row>
    <row r="389" spans="1:17">
      <c r="A389" s="2012"/>
      <c r="B389" s="2012"/>
      <c r="C389" s="2012"/>
      <c r="D389" s="2012"/>
      <c r="E389" s="2012"/>
      <c r="F389" s="38"/>
      <c r="I389" s="1986" t="s">
        <v>545</v>
      </c>
      <c r="J389" s="1986"/>
      <c r="O389" s="188"/>
    </row>
    <row r="390" spans="1:17" ht="54">
      <c r="A390" s="260" t="s">
        <v>68</v>
      </c>
      <c r="B390" s="260" t="s">
        <v>67</v>
      </c>
      <c r="C390" s="260" t="s">
        <v>80</v>
      </c>
      <c r="D390" s="260" t="s">
        <v>128</v>
      </c>
      <c r="E390" s="260" t="s">
        <v>33</v>
      </c>
      <c r="I390" s="215" t="s">
        <v>186</v>
      </c>
      <c r="J390" s="215" t="s">
        <v>546</v>
      </c>
      <c r="K390" s="163"/>
      <c r="O390" s="188"/>
    </row>
    <row r="391" spans="1:17">
      <c r="A391" s="195">
        <v>1</v>
      </c>
      <c r="B391" s="195">
        <v>2</v>
      </c>
      <c r="C391" s="195">
        <v>3</v>
      </c>
      <c r="D391" s="195">
        <v>4</v>
      </c>
      <c r="E391" s="195">
        <v>5</v>
      </c>
      <c r="F391" s="160"/>
      <c r="G391" s="160"/>
      <c r="H391" s="160"/>
      <c r="I391" s="217"/>
      <c r="J391" s="217"/>
      <c r="O391" s="188"/>
    </row>
    <row r="392" spans="1:17">
      <c r="A392" s="260">
        <v>1</v>
      </c>
      <c r="B392" s="31" t="s">
        <v>137</v>
      </c>
      <c r="C392" s="260"/>
      <c r="D392" s="258" t="e">
        <f>E392/C392</f>
        <v>#DIV/0!</v>
      </c>
      <c r="E392" s="258"/>
      <c r="I392" s="220"/>
      <c r="J392" s="220"/>
      <c r="O392" s="188"/>
    </row>
    <row r="393" spans="1:17" s="160" customFormat="1">
      <c r="A393" s="260">
        <v>2</v>
      </c>
      <c r="B393" s="31" t="s">
        <v>136</v>
      </c>
      <c r="C393" s="260"/>
      <c r="D393" s="258" t="e">
        <f>E393/C393</f>
        <v>#DIV/0!</v>
      </c>
      <c r="E393" s="258"/>
      <c r="F393" s="149"/>
      <c r="G393" s="149"/>
      <c r="H393" s="149"/>
      <c r="I393" s="220"/>
      <c r="J393" s="220"/>
      <c r="K393" s="161"/>
      <c r="O393" s="281"/>
      <c r="P393" s="283"/>
      <c r="Q393" s="283"/>
    </row>
    <row r="394" spans="1:17">
      <c r="A394" s="260">
        <v>3</v>
      </c>
      <c r="B394" s="31" t="s">
        <v>138</v>
      </c>
      <c r="C394" s="260"/>
      <c r="D394" s="258" t="e">
        <f>E394/C394</f>
        <v>#DIV/0!</v>
      </c>
      <c r="E394" s="258"/>
      <c r="I394" s="220"/>
      <c r="J394" s="220"/>
      <c r="O394" s="188"/>
    </row>
    <row r="395" spans="1:17">
      <c r="A395" s="260">
        <v>4</v>
      </c>
      <c r="B395" s="31" t="s">
        <v>139</v>
      </c>
      <c r="C395" s="260"/>
      <c r="D395" s="258" t="e">
        <f>E395/C395</f>
        <v>#DIV/0!</v>
      </c>
      <c r="E395" s="258"/>
      <c r="I395" s="220"/>
      <c r="J395" s="220"/>
      <c r="O395" s="188"/>
    </row>
    <row r="396" spans="1:17">
      <c r="A396" s="226"/>
      <c r="B396" s="227" t="s">
        <v>73</v>
      </c>
      <c r="C396" s="226"/>
      <c r="D396" s="226" t="s">
        <v>74</v>
      </c>
      <c r="E396" s="228">
        <f>E395+E394+E393+E392</f>
        <v>0</v>
      </c>
      <c r="I396" s="217">
        <f>SUM(I392:I395)</f>
        <v>0</v>
      </c>
      <c r="J396" s="217">
        <f>SUM(J392:J395)</f>
        <v>0</v>
      </c>
      <c r="O396" s="188"/>
    </row>
    <row r="397" spans="1:17">
      <c r="A397" s="56"/>
      <c r="B397" s="32"/>
      <c r="C397" s="38"/>
      <c r="D397" s="38"/>
      <c r="E397" s="38"/>
      <c r="F397" s="57"/>
      <c r="O397" s="188"/>
    </row>
    <row r="398" spans="1:17">
      <c r="A398" s="2004" t="s">
        <v>531</v>
      </c>
      <c r="B398" s="2004"/>
      <c r="C398" s="2004"/>
      <c r="D398" s="2004"/>
      <c r="E398" s="2004"/>
      <c r="F398" s="2004"/>
      <c r="G398" s="2004"/>
      <c r="H398" s="2004"/>
      <c r="I398" s="2004"/>
      <c r="J398" s="2004"/>
      <c r="O398" s="188"/>
    </row>
    <row r="399" spans="1:17">
      <c r="A399" s="51"/>
      <c r="B399" s="32"/>
      <c r="C399" s="38"/>
      <c r="D399" s="38"/>
      <c r="E399" s="38"/>
      <c r="F399" s="38"/>
      <c r="P399" s="188"/>
    </row>
    <row r="400" spans="1:17">
      <c r="A400" s="51"/>
      <c r="B400" s="32"/>
      <c r="C400" s="38"/>
      <c r="D400" s="38"/>
      <c r="E400" s="38"/>
      <c r="F400" s="38"/>
      <c r="I400" s="1986" t="s">
        <v>545</v>
      </c>
      <c r="J400" s="1986"/>
      <c r="K400" s="210"/>
    </row>
    <row r="401" spans="1:17" ht="54">
      <c r="A401" s="260" t="s">
        <v>77</v>
      </c>
      <c r="B401" s="260" t="s">
        <v>67</v>
      </c>
      <c r="C401" s="260" t="s">
        <v>127</v>
      </c>
      <c r="D401" s="260" t="s">
        <v>490</v>
      </c>
      <c r="F401" s="38"/>
      <c r="I401" s="215" t="s">
        <v>186</v>
      </c>
      <c r="J401" s="215" t="s">
        <v>546</v>
      </c>
      <c r="P401" s="188"/>
    </row>
    <row r="402" spans="1:17">
      <c r="A402" s="195">
        <v>1</v>
      </c>
      <c r="B402" s="195">
        <v>2</v>
      </c>
      <c r="C402" s="195">
        <v>3</v>
      </c>
      <c r="D402" s="195">
        <v>4</v>
      </c>
      <c r="E402" s="160"/>
      <c r="F402" s="14"/>
      <c r="G402" s="160"/>
      <c r="H402" s="160"/>
      <c r="I402" s="217"/>
      <c r="J402" s="217"/>
      <c r="P402" s="188"/>
    </row>
    <row r="403" spans="1:17">
      <c r="A403" s="260"/>
      <c r="B403" s="36"/>
      <c r="C403" s="34"/>
      <c r="D403" s="258"/>
      <c r="F403" s="38"/>
      <c r="I403" s="220"/>
      <c r="J403" s="220"/>
      <c r="P403" s="188"/>
    </row>
    <row r="404" spans="1:17" s="160" customFormat="1">
      <c r="A404" s="260"/>
      <c r="B404" s="36"/>
      <c r="C404" s="34"/>
      <c r="D404" s="258"/>
      <c r="E404" s="149"/>
      <c r="F404" s="57"/>
      <c r="G404" s="149"/>
      <c r="H404" s="149"/>
      <c r="I404" s="220"/>
      <c r="J404" s="220"/>
      <c r="K404" s="161"/>
      <c r="O404" s="283"/>
      <c r="P404" s="281"/>
      <c r="Q404" s="283"/>
    </row>
    <row r="405" spans="1:17">
      <c r="A405" s="260"/>
      <c r="B405" s="36"/>
      <c r="C405" s="34"/>
      <c r="D405" s="258"/>
      <c r="F405" s="38"/>
      <c r="I405" s="220"/>
      <c r="J405" s="220"/>
      <c r="P405" s="188"/>
      <c r="Q405" s="290"/>
    </row>
    <row r="406" spans="1:17">
      <c r="A406" s="260"/>
      <c r="B406" s="36"/>
      <c r="C406" s="34"/>
      <c r="D406" s="258"/>
      <c r="F406" s="38"/>
      <c r="I406" s="220"/>
      <c r="J406" s="220"/>
      <c r="P406" s="188"/>
      <c r="Q406" s="290"/>
    </row>
    <row r="407" spans="1:17">
      <c r="A407" s="226"/>
      <c r="B407" s="227" t="s">
        <v>73</v>
      </c>
      <c r="C407" s="226" t="s">
        <v>74</v>
      </c>
      <c r="D407" s="228">
        <f>SUM(D403:D406)</f>
        <v>0</v>
      </c>
      <c r="F407" s="38"/>
      <c r="I407" s="217">
        <f>SUM(I403:I406)</f>
        <v>0</v>
      </c>
      <c r="J407" s="217">
        <f>SUM(J403:J406)</f>
        <v>0</v>
      </c>
      <c r="P407" s="188"/>
      <c r="Q407" s="290"/>
    </row>
    <row r="408" spans="1:17">
      <c r="A408" s="56"/>
      <c r="B408" s="32"/>
      <c r="C408" s="38"/>
      <c r="D408" s="38"/>
      <c r="E408" s="38"/>
      <c r="F408" s="57"/>
      <c r="P408" s="188"/>
      <c r="Q408" s="290"/>
    </row>
    <row r="409" spans="1:17">
      <c r="A409" s="2014" t="s">
        <v>611</v>
      </c>
      <c r="B409" s="2014"/>
      <c r="C409" s="2014"/>
      <c r="D409" s="2014"/>
      <c r="E409" s="2014"/>
      <c r="F409" s="2014"/>
      <c r="G409" s="2014"/>
      <c r="H409" s="2014"/>
      <c r="I409" s="2014"/>
      <c r="J409" s="2014"/>
      <c r="P409" s="188"/>
    </row>
    <row r="410" spans="1:17">
      <c r="A410" s="56"/>
      <c r="B410" s="32"/>
      <c r="C410" s="38"/>
      <c r="D410" s="38"/>
      <c r="E410" s="38"/>
      <c r="F410" s="57"/>
      <c r="P410" s="188"/>
    </row>
    <row r="411" spans="1:17">
      <c r="A411" s="2016" t="s">
        <v>491</v>
      </c>
      <c r="B411" s="2016"/>
      <c r="C411" s="2016"/>
      <c r="D411" s="2016"/>
      <c r="E411" s="2016"/>
      <c r="F411" s="2016"/>
      <c r="G411" s="2016"/>
      <c r="H411" s="2016"/>
      <c r="I411" s="2016"/>
      <c r="J411" s="2016"/>
      <c r="K411" s="205"/>
    </row>
    <row r="412" spans="1:17">
      <c r="A412" s="76"/>
      <c r="B412" s="76"/>
      <c r="C412" s="76"/>
      <c r="D412" s="76"/>
      <c r="E412" s="76"/>
      <c r="F412" s="38"/>
      <c r="I412" s="1986" t="s">
        <v>545</v>
      </c>
      <c r="J412" s="1986"/>
      <c r="P412" s="188"/>
    </row>
    <row r="413" spans="1:17" ht="54">
      <c r="A413" s="260" t="s">
        <v>77</v>
      </c>
      <c r="B413" s="260" t="s">
        <v>67</v>
      </c>
      <c r="C413" s="260" t="s">
        <v>127</v>
      </c>
      <c r="D413" s="260" t="s">
        <v>490</v>
      </c>
      <c r="E413" s="150"/>
      <c r="F413" s="58"/>
      <c r="G413" s="20"/>
      <c r="H413" s="58"/>
      <c r="I413" s="215" t="s">
        <v>186</v>
      </c>
      <c r="J413" s="215" t="s">
        <v>546</v>
      </c>
      <c r="K413" s="210"/>
      <c r="P413" s="188"/>
    </row>
    <row r="414" spans="1:17">
      <c r="A414" s="195">
        <v>1</v>
      </c>
      <c r="B414" s="195">
        <v>2</v>
      </c>
      <c r="C414" s="195">
        <v>3</v>
      </c>
      <c r="D414" s="195">
        <v>4</v>
      </c>
      <c r="E414" s="161"/>
      <c r="F414" s="189"/>
      <c r="G414" s="190"/>
      <c r="H414" s="191"/>
      <c r="I414" s="223"/>
      <c r="J414" s="223"/>
      <c r="P414" s="188"/>
    </row>
    <row r="415" spans="1:17" s="150" customFormat="1">
      <c r="A415" s="260">
        <v>1</v>
      </c>
      <c r="B415" s="31"/>
      <c r="C415" s="34"/>
      <c r="D415" s="258"/>
      <c r="F415" s="58"/>
      <c r="G415" s="20"/>
      <c r="H415" s="42"/>
      <c r="I415" s="224"/>
      <c r="J415" s="224"/>
      <c r="O415" s="203"/>
      <c r="P415" s="170"/>
      <c r="Q415" s="203"/>
    </row>
    <row r="416" spans="1:17" s="161" customFormat="1">
      <c r="A416" s="226"/>
      <c r="B416" s="227" t="s">
        <v>73</v>
      </c>
      <c r="C416" s="226" t="s">
        <v>74</v>
      </c>
      <c r="D416" s="228">
        <f>SUM(D415:D415)</f>
        <v>0</v>
      </c>
      <c r="E416" s="150"/>
      <c r="F416" s="58"/>
      <c r="G416" s="20"/>
      <c r="H416" s="42"/>
      <c r="I416" s="217">
        <f>SUM(I415)</f>
        <v>0</v>
      </c>
      <c r="J416" s="217">
        <f>SUM(J415)</f>
        <v>0</v>
      </c>
      <c r="O416" s="288"/>
      <c r="P416" s="293"/>
      <c r="Q416" s="288"/>
    </row>
    <row r="417" spans="1:17" s="150" customFormat="1">
      <c r="A417" s="58"/>
      <c r="B417" s="58"/>
      <c r="C417" s="58"/>
      <c r="D417" s="58"/>
      <c r="E417" s="58"/>
      <c r="F417" s="58"/>
      <c r="G417" s="20"/>
      <c r="H417" s="42"/>
      <c r="I417" s="20"/>
      <c r="J417" s="20"/>
      <c r="O417" s="203"/>
      <c r="P417" s="170"/>
      <c r="Q417" s="294"/>
    </row>
    <row r="418" spans="1:17" s="150" customFormat="1">
      <c r="A418" s="2004" t="s">
        <v>525</v>
      </c>
      <c r="B418" s="2004"/>
      <c r="C418" s="2004"/>
      <c r="D418" s="2004"/>
      <c r="E418" s="2004"/>
      <c r="F418" s="2004"/>
      <c r="G418" s="2004"/>
      <c r="H418" s="2004"/>
      <c r="I418" s="2004"/>
      <c r="J418" s="2004"/>
      <c r="O418" s="203"/>
      <c r="P418" s="170"/>
      <c r="Q418" s="203"/>
    </row>
    <row r="419" spans="1:17" s="150" customFormat="1">
      <c r="A419" s="2012"/>
      <c r="B419" s="2012"/>
      <c r="C419" s="2012"/>
      <c r="D419" s="2012"/>
      <c r="E419" s="2012"/>
      <c r="F419" s="2012"/>
      <c r="G419" s="149"/>
      <c r="H419" s="149"/>
      <c r="I419" s="1986" t="s">
        <v>545</v>
      </c>
      <c r="J419" s="1986"/>
      <c r="O419" s="203"/>
      <c r="P419" s="170"/>
      <c r="Q419" s="203"/>
    </row>
    <row r="420" spans="1:17" s="150" customFormat="1" ht="54">
      <c r="A420" s="260" t="s">
        <v>77</v>
      </c>
      <c r="B420" s="260" t="s">
        <v>67</v>
      </c>
      <c r="C420" s="260" t="s">
        <v>131</v>
      </c>
      <c r="D420" s="260" t="s">
        <v>80</v>
      </c>
      <c r="E420" s="260" t="s">
        <v>132</v>
      </c>
      <c r="F420" s="260" t="s">
        <v>33</v>
      </c>
      <c r="H420" s="149"/>
      <c r="I420" s="215" t="s">
        <v>186</v>
      </c>
      <c r="J420" s="215" t="s">
        <v>546</v>
      </c>
      <c r="M420" s="158"/>
      <c r="O420" s="203"/>
      <c r="P420" s="170"/>
      <c r="Q420" s="203"/>
    </row>
    <row r="421" spans="1:17" s="150" customFormat="1">
      <c r="A421" s="195">
        <v>1</v>
      </c>
      <c r="B421" s="195">
        <v>2</v>
      </c>
      <c r="C421" s="195">
        <v>3</v>
      </c>
      <c r="D421" s="195">
        <v>4</v>
      </c>
      <c r="E421" s="195">
        <v>5</v>
      </c>
      <c r="F421" s="195">
        <v>6</v>
      </c>
      <c r="G421" s="161"/>
      <c r="H421" s="160"/>
      <c r="I421" s="212"/>
      <c r="J421" s="212"/>
      <c r="O421" s="203"/>
      <c r="P421" s="170"/>
      <c r="Q421" s="203"/>
    </row>
    <row r="422" spans="1:17" s="150" customFormat="1">
      <c r="A422" s="260">
        <v>1</v>
      </c>
      <c r="B422" s="31" t="s">
        <v>548</v>
      </c>
      <c r="C422" s="260"/>
      <c r="D422" s="260"/>
      <c r="E422" s="258" t="e">
        <f>F422/D422</f>
        <v>#DIV/0!</v>
      </c>
      <c r="F422" s="258"/>
      <c r="H422" s="149"/>
      <c r="I422" s="224"/>
      <c r="J422" s="224"/>
      <c r="O422" s="203"/>
      <c r="P422" s="170"/>
      <c r="Q422" s="203"/>
    </row>
    <row r="423" spans="1:17" s="161" customFormat="1">
      <c r="A423" s="226"/>
      <c r="B423" s="227" t="s">
        <v>73</v>
      </c>
      <c r="C423" s="226" t="s">
        <v>74</v>
      </c>
      <c r="D423" s="226" t="s">
        <v>74</v>
      </c>
      <c r="E423" s="226" t="s">
        <v>74</v>
      </c>
      <c r="F423" s="228">
        <f>F422</f>
        <v>0</v>
      </c>
      <c r="G423" s="149"/>
      <c r="H423" s="149"/>
      <c r="I423" s="217">
        <f>SUM(I422)</f>
        <v>0</v>
      </c>
      <c r="J423" s="217">
        <f>SUM(J422)</f>
        <v>0</v>
      </c>
      <c r="O423" s="288"/>
      <c r="P423" s="293"/>
      <c r="Q423" s="288"/>
    </row>
    <row r="424" spans="1:17" s="150" customFormat="1">
      <c r="A424" s="56"/>
      <c r="B424" s="32"/>
      <c r="C424" s="38"/>
      <c r="D424" s="38"/>
      <c r="E424" s="38"/>
      <c r="F424" s="57"/>
      <c r="G424" s="149"/>
      <c r="H424" s="149"/>
      <c r="I424" s="149"/>
      <c r="J424" s="149"/>
      <c r="O424" s="203"/>
      <c r="P424" s="170"/>
      <c r="Q424" s="203"/>
    </row>
    <row r="425" spans="1:17">
      <c r="A425" s="56"/>
      <c r="B425" s="69" t="s">
        <v>153</v>
      </c>
      <c r="C425" s="257">
        <f>C426+C427+C428</f>
        <v>0</v>
      </c>
      <c r="D425" s="289"/>
      <c r="P425" s="188"/>
    </row>
    <row r="426" spans="1:17">
      <c r="A426" s="56"/>
      <c r="B426" s="70" t="s">
        <v>11</v>
      </c>
      <c r="C426" s="257">
        <f>F423+D416+D407+E396+F386+F376+F366+F356+F346+F336+E326+D316+D305+E294+F284+F273+F265+F250+D241+D232+E223+E211+E202+C190+C179+C168+C157+C144+E131+E116+E105+D94+E78+F69+F62+F44+E30+J22-C427-C428</f>
        <v>0</v>
      </c>
      <c r="D426" s="290"/>
      <c r="P426" s="188"/>
    </row>
    <row r="427" spans="1:17">
      <c r="A427" s="38"/>
      <c r="B427" s="32" t="s">
        <v>65</v>
      </c>
      <c r="C427" s="257">
        <f>I423+I416+I407+I396+I386+I376+I366+I346+I356+I336+I326+I316+I305+I294+I284+I273+I265+I250+I241+I232+I223+I211+I202+I190+I179+I168+I157+I144+I131+I116+I105+I94+I78+I69+I62+I44+I30</f>
        <v>0</v>
      </c>
      <c r="D427" s="290"/>
      <c r="L427" s="59"/>
      <c r="M427" s="32"/>
      <c r="N427" s="157"/>
      <c r="P427" s="188"/>
    </row>
    <row r="428" spans="1:17">
      <c r="A428" s="38"/>
      <c r="B428" s="32" t="s">
        <v>165</v>
      </c>
      <c r="C428" s="257">
        <f>J423+J416+J407+J396+J386+J376+J366+J356+J346+J336+J326+J316+J305+J294+J284+J273+J265+J250+J241+J232+J223+J211+J202+J190+J179+J168+J157+J144+J131+J116+J105+J94+J78+J69+J62+J44+J30</f>
        <v>0</v>
      </c>
      <c r="D428" s="290"/>
    </row>
    <row r="429" spans="1:17">
      <c r="A429" s="38"/>
      <c r="B429" s="32"/>
      <c r="C429" s="38"/>
      <c r="D429" s="38"/>
      <c r="E429" s="38"/>
      <c r="F429" s="38"/>
    </row>
    <row r="430" spans="1:17">
      <c r="A430" s="38"/>
      <c r="B430" s="268" t="s">
        <v>626</v>
      </c>
      <c r="C430" s="296">
        <f>F423+D416+D407+E396+F386+F376+F366+F356+F346+F336+E326+D316+D305+E294+F284+F273+F265+F250+D241+D232+E223</f>
        <v>0</v>
      </c>
      <c r="D430" s="38"/>
      <c r="E430" s="38"/>
      <c r="F430" s="38"/>
    </row>
    <row r="431" spans="1:17" ht="54" customHeight="1">
      <c r="A431" s="38"/>
      <c r="B431" s="295" t="s">
        <v>627</v>
      </c>
      <c r="C431" s="297"/>
      <c r="D431" s="38"/>
      <c r="E431" s="38"/>
      <c r="F431" s="38"/>
    </row>
    <row r="432" spans="1:17" ht="45.6">
      <c r="A432" s="38"/>
      <c r="B432" s="268" t="s">
        <v>628</v>
      </c>
      <c r="C432" s="296">
        <f>C430-C431</f>
        <v>0</v>
      </c>
      <c r="D432" s="38"/>
      <c r="E432" s="38"/>
      <c r="F432" s="38"/>
    </row>
    <row r="433" spans="1:17">
      <c r="A433" s="38"/>
      <c r="B433" s="32"/>
      <c r="C433" s="38"/>
      <c r="D433" s="38"/>
      <c r="E433" s="38"/>
      <c r="F433" s="38"/>
    </row>
    <row r="434" spans="1:17">
      <c r="A434" s="38"/>
      <c r="B434" s="32"/>
      <c r="C434" s="38"/>
      <c r="D434" s="38"/>
      <c r="E434" s="38"/>
      <c r="F434" s="38"/>
    </row>
    <row r="435" spans="1:17">
      <c r="A435" s="38"/>
      <c r="B435" s="32"/>
      <c r="C435" s="38"/>
      <c r="D435" s="38"/>
      <c r="E435" s="38"/>
      <c r="F435" s="38"/>
    </row>
    <row r="436" spans="1:17">
      <c r="A436" s="38"/>
      <c r="B436" s="32"/>
      <c r="C436" s="38"/>
      <c r="D436" s="38"/>
      <c r="E436" s="38"/>
      <c r="F436" s="38"/>
    </row>
    <row r="437" spans="1:17">
      <c r="A437" s="1927" t="s">
        <v>40</v>
      </c>
      <c r="B437" s="1927"/>
      <c r="C437" s="60"/>
      <c r="D437" s="2044" t="str">
        <f>'СВЕДЕНИЯ ЦС'!D67:G67</f>
        <v>Коппель С.А.</v>
      </c>
      <c r="E437" s="2044"/>
      <c r="F437" s="38"/>
      <c r="G437" s="38"/>
      <c r="H437" s="38"/>
      <c r="I437" s="38"/>
      <c r="J437" s="38"/>
    </row>
    <row r="438" spans="1:17">
      <c r="A438" s="38"/>
      <c r="B438" s="61"/>
      <c r="C438" s="254" t="s">
        <v>41</v>
      </c>
      <c r="D438" s="2045" t="s">
        <v>12</v>
      </c>
      <c r="E438" s="2045"/>
      <c r="F438" s="38"/>
      <c r="G438" s="38"/>
      <c r="H438" s="38"/>
      <c r="I438" s="38"/>
      <c r="J438" s="38"/>
    </row>
    <row r="439" spans="1:17" s="38" customFormat="1">
      <c r="A439" s="1929"/>
      <c r="B439" s="1929"/>
      <c r="C439" s="62"/>
      <c r="D439" s="255"/>
      <c r="E439" s="63"/>
      <c r="L439" s="193"/>
      <c r="O439" s="41"/>
      <c r="P439" s="41"/>
      <c r="Q439" s="41"/>
    </row>
    <row r="440" spans="1:17" s="38" customFormat="1">
      <c r="A440" s="1929"/>
      <c r="B440" s="1929"/>
      <c r="C440" s="62"/>
      <c r="D440" s="1950"/>
      <c r="E440" s="1950"/>
      <c r="L440" s="193"/>
      <c r="O440" s="41"/>
      <c r="P440" s="41"/>
      <c r="Q440" s="41"/>
    </row>
    <row r="441" spans="1:17" s="38" customFormat="1">
      <c r="A441" s="41"/>
      <c r="B441" s="64"/>
      <c r="C441" s="26"/>
      <c r="D441" s="1950"/>
      <c r="E441" s="1950"/>
      <c r="L441" s="193"/>
      <c r="O441" s="41"/>
      <c r="P441" s="41"/>
      <c r="Q441" s="41"/>
    </row>
    <row r="442" spans="1:17" s="38" customFormat="1">
      <c r="B442" s="61"/>
      <c r="C442" s="65"/>
      <c r="D442" s="66"/>
      <c r="E442" s="67"/>
      <c r="L442" s="193"/>
      <c r="O442" s="41"/>
      <c r="P442" s="41"/>
      <c r="Q442" s="41"/>
    </row>
    <row r="443" spans="1:17" s="38" customFormat="1">
      <c r="A443" s="1927" t="s">
        <v>42</v>
      </c>
      <c r="B443" s="1927"/>
      <c r="C443" s="68"/>
      <c r="D443" s="2044" t="str">
        <f>'СВЕДЕНИЯ ЦС'!D73:G73</f>
        <v>Кондакова Е.В.</v>
      </c>
      <c r="E443" s="2044"/>
      <c r="L443" s="193"/>
      <c r="O443" s="41"/>
      <c r="P443" s="41"/>
      <c r="Q443" s="41"/>
    </row>
    <row r="444" spans="1:17" s="38" customFormat="1">
      <c r="B444" s="61"/>
      <c r="C444" s="254" t="s">
        <v>41</v>
      </c>
      <c r="D444" s="2019" t="s">
        <v>12</v>
      </c>
      <c r="E444" s="2019"/>
      <c r="L444" s="193"/>
      <c r="O444" s="41"/>
      <c r="P444" s="41"/>
      <c r="Q444" s="41"/>
    </row>
    <row r="445" spans="1:17">
      <c r="A445" s="1987" t="str">
        <f>'130Пит сотр'!A1:J1</f>
        <v>Муниципальное бюджетное общеобразовательное учреждение "Кингисеппская средняя общеобразовательная школа № 4"</v>
      </c>
      <c r="B445" s="1987"/>
      <c r="C445" s="1987"/>
      <c r="D445" s="1987"/>
      <c r="E445" s="1987"/>
      <c r="F445" s="1987"/>
      <c r="G445" s="1987"/>
      <c r="H445" s="1987"/>
      <c r="I445" s="1987"/>
      <c r="J445" s="1987"/>
      <c r="K445" s="198"/>
    </row>
    <row r="447" spans="1:17">
      <c r="A447" s="1959" t="s">
        <v>130</v>
      </c>
      <c r="B447" s="1959"/>
      <c r="C447" s="1959"/>
      <c r="D447" s="1959"/>
      <c r="E447" s="1959"/>
      <c r="F447" s="1959"/>
      <c r="G447" s="1959"/>
      <c r="H447" s="1959"/>
      <c r="I447" s="1959"/>
      <c r="J447" s="1959"/>
      <c r="K447" s="199"/>
    </row>
    <row r="449" spans="1:11">
      <c r="A449" s="193"/>
      <c r="B449" s="193"/>
      <c r="C449" s="193"/>
      <c r="D449" s="193"/>
      <c r="E449" s="193"/>
      <c r="F449" s="193"/>
      <c r="G449" s="151" t="s">
        <v>161</v>
      </c>
      <c r="H449" s="16"/>
      <c r="I449" s="152"/>
      <c r="J449" s="16"/>
      <c r="K449" s="200"/>
    </row>
    <row r="450" spans="1:11">
      <c r="B450" s="38"/>
    </row>
    <row r="451" spans="1:11" ht="23.25" customHeight="1">
      <c r="A451" s="1988" t="s">
        <v>148</v>
      </c>
      <c r="B451" s="1988"/>
      <c r="C451" s="1989" t="s">
        <v>151</v>
      </c>
      <c r="D451" s="1990"/>
      <c r="E451" s="1990"/>
      <c r="F451" s="1990"/>
      <c r="G451" s="1990"/>
      <c r="H451" s="1990"/>
      <c r="I451" s="1990"/>
      <c r="J451" s="1991"/>
      <c r="K451" s="154"/>
    </row>
    <row r="452" spans="1:11">
      <c r="A452" s="41"/>
      <c r="B452" s="41"/>
      <c r="C452" s="148"/>
      <c r="D452" s="148"/>
      <c r="E452" s="148"/>
      <c r="F452" s="148"/>
      <c r="G452" s="148"/>
      <c r="H452" s="148"/>
      <c r="I452" s="148"/>
      <c r="J452" s="148"/>
      <c r="K452" s="154"/>
    </row>
    <row r="454" spans="1:11" ht="51" customHeight="1">
      <c r="A454" s="1992" t="s">
        <v>1006</v>
      </c>
      <c r="B454" s="1992"/>
      <c r="C454" s="1992"/>
      <c r="D454" s="1992"/>
      <c r="E454" s="1992"/>
      <c r="F454" s="1992"/>
      <c r="G454" s="1992"/>
      <c r="H454" s="1992"/>
      <c r="I454" s="1992"/>
      <c r="J454" s="1992"/>
    </row>
    <row r="455" spans="1:11">
      <c r="A455" s="263"/>
      <c r="B455" s="263"/>
      <c r="C455" s="263"/>
      <c r="D455" s="263"/>
      <c r="E455" s="263"/>
      <c r="F455" s="263"/>
      <c r="G455" s="263"/>
      <c r="H455" s="263"/>
      <c r="I455" s="263"/>
      <c r="J455" s="263"/>
    </row>
    <row r="456" spans="1:11">
      <c r="A456" s="1993" t="s">
        <v>622</v>
      </c>
      <c r="B456" s="1993"/>
      <c r="C456" s="1993"/>
      <c r="D456" s="1993"/>
      <c r="E456" s="1993"/>
      <c r="F456" s="1993"/>
      <c r="G456" s="1993"/>
      <c r="H456" s="1993"/>
      <c r="I456" s="1993"/>
      <c r="J456" s="1993"/>
      <c r="K456" s="205"/>
    </row>
    <row r="457" spans="1:11">
      <c r="A457" s="269"/>
      <c r="B457" s="269"/>
      <c r="C457" s="269"/>
      <c r="D457" s="269"/>
      <c r="E457" s="269"/>
      <c r="F457" s="269"/>
      <c r="G457" s="269"/>
      <c r="H457" s="269"/>
      <c r="I457" s="269"/>
      <c r="J457" s="269"/>
      <c r="K457" s="263"/>
    </row>
    <row r="458" spans="1:11">
      <c r="A458" s="1995" t="s">
        <v>493</v>
      </c>
      <c r="B458" s="1995"/>
      <c r="C458" s="1995"/>
      <c r="D458" s="1995"/>
      <c r="E458" s="1995"/>
      <c r="F458" s="1995"/>
      <c r="G458" s="1995"/>
      <c r="H458" s="1995"/>
      <c r="I458" s="1995"/>
      <c r="J458" s="1995"/>
      <c r="K458" s="207"/>
    </row>
    <row r="459" spans="1:11">
      <c r="B459" s="193"/>
      <c r="C459" s="193"/>
      <c r="D459" s="193"/>
      <c r="E459" s="193"/>
      <c r="F459" s="193"/>
      <c r="G459" s="193"/>
      <c r="H459" s="193"/>
      <c r="I459" s="193"/>
      <c r="J459" s="193"/>
      <c r="K459" s="269"/>
    </row>
    <row r="460" spans="1:11">
      <c r="B460" s="32"/>
      <c r="C460" s="32"/>
      <c r="D460" s="41"/>
      <c r="E460" s="41"/>
      <c r="F460" s="41"/>
      <c r="G460" s="41"/>
      <c r="H460" s="41"/>
      <c r="I460" s="41"/>
      <c r="J460" s="41"/>
      <c r="K460" s="201"/>
    </row>
    <row r="461" spans="1:11">
      <c r="A461" s="1996" t="s">
        <v>77</v>
      </c>
      <c r="B461" s="1996" t="s">
        <v>75</v>
      </c>
      <c r="C461" s="1996" t="s">
        <v>76</v>
      </c>
      <c r="D461" s="1997" t="s">
        <v>69</v>
      </c>
      <c r="E461" s="1998"/>
      <c r="F461" s="1998"/>
      <c r="G461" s="1999"/>
      <c r="H461" s="2000" t="s">
        <v>70</v>
      </c>
      <c r="I461" s="2000" t="s">
        <v>78</v>
      </c>
      <c r="J461" s="2003" t="s">
        <v>541</v>
      </c>
      <c r="K461" s="39"/>
    </row>
    <row r="462" spans="1:11">
      <c r="A462" s="1980"/>
      <c r="B462" s="1980"/>
      <c r="C462" s="1980"/>
      <c r="D462" s="1996" t="s">
        <v>20</v>
      </c>
      <c r="E462" s="1997" t="s">
        <v>2</v>
      </c>
      <c r="F462" s="1998"/>
      <c r="G462" s="1999"/>
      <c r="H462" s="2001"/>
      <c r="I462" s="2001"/>
      <c r="J462" s="2003"/>
      <c r="K462" s="42"/>
    </row>
    <row r="463" spans="1:11" ht="68.400000000000006">
      <c r="A463" s="1981"/>
      <c r="B463" s="1981"/>
      <c r="C463" s="1981"/>
      <c r="D463" s="1981"/>
      <c r="E463" s="260" t="s">
        <v>71</v>
      </c>
      <c r="F463" s="260" t="s">
        <v>79</v>
      </c>
      <c r="G463" s="260" t="s">
        <v>72</v>
      </c>
      <c r="H463" s="2002"/>
      <c r="I463" s="2002"/>
      <c r="J463" s="2003"/>
      <c r="K463" s="273"/>
    </row>
    <row r="464" spans="1:11">
      <c r="A464" s="195">
        <v>1</v>
      </c>
      <c r="B464" s="195">
        <v>2</v>
      </c>
      <c r="C464" s="195">
        <v>3</v>
      </c>
      <c r="D464" s="195">
        <v>4</v>
      </c>
      <c r="E464" s="195">
        <v>5</v>
      </c>
      <c r="F464" s="195">
        <v>6</v>
      </c>
      <c r="G464" s="195">
        <v>7</v>
      </c>
      <c r="H464" s="195">
        <v>8</v>
      </c>
      <c r="I464" s="195">
        <v>9</v>
      </c>
      <c r="J464" s="195">
        <v>10</v>
      </c>
      <c r="K464" s="273"/>
    </row>
    <row r="465" spans="1:17">
      <c r="A465" s="260" t="s">
        <v>142</v>
      </c>
      <c r="B465" s="31"/>
      <c r="C465" s="258"/>
      <c r="D465" s="258">
        <f>F465+G465+E465</f>
        <v>0</v>
      </c>
      <c r="E465" s="258"/>
      <c r="F465" s="258"/>
      <c r="G465" s="258">
        <f>ROUND((J465-K465)/12,2)</f>
        <v>0</v>
      </c>
      <c r="H465" s="258">
        <v>0</v>
      </c>
      <c r="I465" s="258"/>
      <c r="J465" s="21"/>
      <c r="K465" s="278">
        <f>ROUND((E465+F465)*12,2)</f>
        <v>0</v>
      </c>
      <c r="M465" s="157"/>
      <c r="N465" s="274"/>
      <c r="O465" s="280"/>
    </row>
    <row r="466" spans="1:17" s="160" customFormat="1">
      <c r="A466" s="226"/>
      <c r="B466" s="227" t="s">
        <v>73</v>
      </c>
      <c r="C466" s="228">
        <f>SUM(C465:C465)</f>
        <v>0</v>
      </c>
      <c r="D466" s="228">
        <f>SUM(D465:D465)</f>
        <v>0</v>
      </c>
      <c r="E466" s="226" t="s">
        <v>74</v>
      </c>
      <c r="F466" s="226" t="s">
        <v>74</v>
      </c>
      <c r="G466" s="226" t="s">
        <v>74</v>
      </c>
      <c r="H466" s="226" t="s">
        <v>74</v>
      </c>
      <c r="I466" s="226" t="s">
        <v>74</v>
      </c>
      <c r="J466" s="228">
        <f>SUM(J465:J465)</f>
        <v>0</v>
      </c>
      <c r="K466" s="275"/>
      <c r="M466" s="157"/>
      <c r="N466" s="274"/>
      <c r="O466" s="280"/>
      <c r="P466" s="279"/>
      <c r="Q466" s="283"/>
    </row>
    <row r="467" spans="1:17">
      <c r="K467" s="196"/>
    </row>
    <row r="468" spans="1:17">
      <c r="A468" s="1994" t="s">
        <v>497</v>
      </c>
      <c r="B468" s="1994"/>
      <c r="C468" s="1994"/>
      <c r="D468" s="1994"/>
      <c r="E468" s="1994"/>
      <c r="F468" s="1994"/>
      <c r="G468" s="1994"/>
      <c r="H468" s="1994"/>
      <c r="I468" s="1994"/>
      <c r="J468" s="1994"/>
      <c r="K468" s="197"/>
    </row>
    <row r="469" spans="1:17">
      <c r="A469" s="267"/>
      <c r="B469" s="267"/>
      <c r="C469" s="267"/>
      <c r="D469" s="267"/>
      <c r="E469" s="267"/>
      <c r="F469" s="267"/>
      <c r="G469" s="267"/>
      <c r="H469" s="267"/>
      <c r="I469" s="1986" t="s">
        <v>545</v>
      </c>
      <c r="J469" s="1986"/>
    </row>
    <row r="470" spans="1:17" ht="54">
      <c r="A470" s="35" t="s">
        <v>77</v>
      </c>
      <c r="B470" s="35" t="s">
        <v>67</v>
      </c>
      <c r="C470" s="260" t="s">
        <v>505</v>
      </c>
      <c r="D470" s="260" t="s">
        <v>506</v>
      </c>
      <c r="E470" s="260" t="s">
        <v>507</v>
      </c>
      <c r="G470" s="267"/>
      <c r="H470" s="267"/>
      <c r="I470" s="215" t="s">
        <v>186</v>
      </c>
      <c r="J470" s="215" t="s">
        <v>546</v>
      </c>
      <c r="K470" s="202"/>
    </row>
    <row r="471" spans="1:17">
      <c r="A471" s="173">
        <v>1</v>
      </c>
      <c r="B471" s="173">
        <v>2</v>
      </c>
      <c r="C471" s="195">
        <v>3</v>
      </c>
      <c r="D471" s="195">
        <v>4</v>
      </c>
      <c r="E471" s="195">
        <v>5</v>
      </c>
      <c r="G471" s="267"/>
      <c r="H471" s="267"/>
      <c r="I471" s="216"/>
      <c r="J471" s="215"/>
    </row>
    <row r="472" spans="1:17" ht="136.80000000000001">
      <c r="A472" s="166">
        <v>1</v>
      </c>
      <c r="B472" s="172" t="s">
        <v>496</v>
      </c>
      <c r="C472" s="258"/>
      <c r="D472" s="159">
        <v>12</v>
      </c>
      <c r="E472" s="167"/>
      <c r="G472" s="168"/>
      <c r="H472" s="169"/>
      <c r="I472" s="220"/>
      <c r="J472" s="220"/>
    </row>
    <row r="473" spans="1:17">
      <c r="A473" s="166">
        <v>2</v>
      </c>
      <c r="B473" s="172" t="s">
        <v>533</v>
      </c>
      <c r="C473" s="258"/>
      <c r="D473" s="159"/>
      <c r="E473" s="167"/>
      <c r="G473" s="168"/>
      <c r="H473" s="169"/>
      <c r="I473" s="220"/>
      <c r="J473" s="220"/>
    </row>
    <row r="474" spans="1:17">
      <c r="A474" s="229"/>
      <c r="B474" s="227" t="s">
        <v>73</v>
      </c>
      <c r="C474" s="230"/>
      <c r="D474" s="231"/>
      <c r="E474" s="228">
        <f>E473+E472</f>
        <v>0</v>
      </c>
      <c r="G474" s="267"/>
      <c r="H474" s="267"/>
      <c r="I474" s="217">
        <f>SUM(I472:I473)</f>
        <v>0</v>
      </c>
      <c r="J474" s="217">
        <f>SUM(J472:J473)</f>
        <v>0</v>
      </c>
    </row>
    <row r="476" spans="1:17">
      <c r="A476" s="1993" t="s">
        <v>621</v>
      </c>
      <c r="B476" s="1993"/>
      <c r="C476" s="1993"/>
      <c r="D476" s="1993"/>
      <c r="E476" s="1993"/>
      <c r="F476" s="1993"/>
      <c r="G476" s="1993"/>
      <c r="H476" s="1993"/>
      <c r="I476" s="1993"/>
      <c r="J476" s="1993"/>
    </row>
    <row r="477" spans="1:17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</row>
    <row r="478" spans="1:17">
      <c r="A478" s="2009" t="s">
        <v>494</v>
      </c>
      <c r="B478" s="2009"/>
      <c r="C478" s="2009"/>
      <c r="D478" s="2009"/>
      <c r="E478" s="2009"/>
      <c r="F478" s="2009"/>
      <c r="G478" s="2009"/>
      <c r="H478" s="2009"/>
      <c r="I478" s="2009"/>
      <c r="J478" s="2009"/>
      <c r="K478" s="207"/>
    </row>
    <row r="479" spans="1:17">
      <c r="A479" s="256"/>
      <c r="B479" s="45"/>
      <c r="C479" s="256"/>
      <c r="D479" s="256"/>
      <c r="E479" s="256"/>
      <c r="F479" s="256"/>
      <c r="I479" s="1986" t="s">
        <v>545</v>
      </c>
      <c r="J479" s="1986"/>
      <c r="K479" s="193"/>
    </row>
    <row r="480" spans="1:17" ht="68.400000000000006">
      <c r="A480" s="260" t="s">
        <v>77</v>
      </c>
      <c r="B480" s="260" t="s">
        <v>67</v>
      </c>
      <c r="C480" s="260" t="s">
        <v>93</v>
      </c>
      <c r="D480" s="260" t="s">
        <v>91</v>
      </c>
      <c r="E480" s="260" t="s">
        <v>92</v>
      </c>
      <c r="F480" s="260" t="s">
        <v>133</v>
      </c>
      <c r="I480" s="215" t="s">
        <v>186</v>
      </c>
      <c r="J480" s="215" t="s">
        <v>546</v>
      </c>
      <c r="K480" s="204"/>
      <c r="O480" s="188"/>
    </row>
    <row r="481" spans="1:17">
      <c r="A481" s="195">
        <v>1</v>
      </c>
      <c r="B481" s="195">
        <v>2</v>
      </c>
      <c r="C481" s="195">
        <v>3</v>
      </c>
      <c r="D481" s="195">
        <v>4</v>
      </c>
      <c r="E481" s="195">
        <v>5</v>
      </c>
      <c r="F481" s="195">
        <v>6</v>
      </c>
      <c r="G481" s="160"/>
      <c r="H481" s="160"/>
      <c r="I481" s="218"/>
      <c r="J481" s="218"/>
      <c r="O481" s="188"/>
    </row>
    <row r="482" spans="1:17" ht="68.400000000000006">
      <c r="A482" s="260">
        <v>1</v>
      </c>
      <c r="B482" s="31" t="s">
        <v>81</v>
      </c>
      <c r="C482" s="260" t="s">
        <v>74</v>
      </c>
      <c r="D482" s="260" t="s">
        <v>74</v>
      </c>
      <c r="E482" s="260" t="s">
        <v>74</v>
      </c>
      <c r="F482" s="21">
        <f>F484</f>
        <v>0</v>
      </c>
      <c r="I482" s="219">
        <f>I484</f>
        <v>0</v>
      </c>
      <c r="J482" s="219">
        <f>J484</f>
        <v>0</v>
      </c>
      <c r="O482" s="188"/>
    </row>
    <row r="483" spans="1:17" s="160" customFormat="1">
      <c r="A483" s="2008" t="s">
        <v>82</v>
      </c>
      <c r="B483" s="31" t="s">
        <v>2</v>
      </c>
      <c r="C483" s="260"/>
      <c r="D483" s="260"/>
      <c r="E483" s="260"/>
      <c r="F483" s="21"/>
      <c r="G483" s="149"/>
      <c r="H483" s="149"/>
      <c r="I483" s="219"/>
      <c r="J483" s="219"/>
      <c r="K483" s="161"/>
      <c r="O483" s="281"/>
      <c r="P483" s="283"/>
      <c r="Q483" s="283"/>
    </row>
    <row r="484" spans="1:17" ht="68.400000000000006">
      <c r="A484" s="2008"/>
      <c r="B484" s="31" t="s">
        <v>83</v>
      </c>
      <c r="C484" s="260" t="e">
        <f>F484/E484/D484</f>
        <v>#DIV/0!</v>
      </c>
      <c r="D484" s="260"/>
      <c r="E484" s="260"/>
      <c r="F484" s="21"/>
      <c r="I484" s="225"/>
      <c r="J484" s="225"/>
      <c r="O484" s="188"/>
    </row>
    <row r="485" spans="1:17" ht="68.400000000000006">
      <c r="A485" s="260">
        <v>2</v>
      </c>
      <c r="B485" s="31" t="s">
        <v>87</v>
      </c>
      <c r="C485" s="260" t="s">
        <v>74</v>
      </c>
      <c r="D485" s="260" t="s">
        <v>74</v>
      </c>
      <c r="E485" s="260" t="s">
        <v>74</v>
      </c>
      <c r="F485" s="21">
        <f>F487</f>
        <v>0</v>
      </c>
      <c r="I485" s="219">
        <f>I487</f>
        <v>0</v>
      </c>
      <c r="J485" s="219">
        <f>J487</f>
        <v>0</v>
      </c>
      <c r="O485" s="188"/>
    </row>
    <row r="486" spans="1:17">
      <c r="A486" s="2008" t="s">
        <v>88</v>
      </c>
      <c r="B486" s="31" t="s">
        <v>2</v>
      </c>
      <c r="C486" s="260"/>
      <c r="D486" s="260"/>
      <c r="E486" s="260"/>
      <c r="F486" s="21"/>
      <c r="I486" s="219"/>
      <c r="J486" s="219"/>
      <c r="O486" s="188"/>
    </row>
    <row r="487" spans="1:17" ht="68.400000000000006">
      <c r="A487" s="2008"/>
      <c r="B487" s="31" t="s">
        <v>83</v>
      </c>
      <c r="C487" s="260" t="e">
        <f t="shared" ref="C487" si="11">F487/E487/D487</f>
        <v>#DIV/0!</v>
      </c>
      <c r="D487" s="260"/>
      <c r="E487" s="260"/>
      <c r="F487" s="21"/>
      <c r="I487" s="225"/>
      <c r="J487" s="225"/>
      <c r="O487" s="188"/>
    </row>
    <row r="488" spans="1:17">
      <c r="A488" s="229"/>
      <c r="B488" s="227" t="s">
        <v>73</v>
      </c>
      <c r="C488" s="226" t="s">
        <v>74</v>
      </c>
      <c r="D488" s="226" t="s">
        <v>74</v>
      </c>
      <c r="E488" s="226" t="s">
        <v>74</v>
      </c>
      <c r="F488" s="228">
        <f>F485+F482</f>
        <v>0</v>
      </c>
      <c r="I488" s="219">
        <f>I482+I485</f>
        <v>0</v>
      </c>
      <c r="J488" s="219">
        <f>J482+J485</f>
        <v>0</v>
      </c>
      <c r="O488" s="188"/>
    </row>
    <row r="489" spans="1:17">
      <c r="A489" s="38"/>
      <c r="B489" s="32"/>
      <c r="C489" s="38"/>
      <c r="D489" s="38"/>
      <c r="E489" s="38"/>
      <c r="F489" s="38"/>
      <c r="G489" s="203"/>
      <c r="O489" s="188"/>
    </row>
    <row r="490" spans="1:17">
      <c r="A490" s="2009" t="s">
        <v>491</v>
      </c>
      <c r="B490" s="2009"/>
      <c r="C490" s="2009"/>
      <c r="D490" s="2009"/>
      <c r="E490" s="2009"/>
      <c r="F490" s="2009"/>
      <c r="G490" s="2009"/>
      <c r="H490" s="2009"/>
      <c r="I490" s="2009"/>
      <c r="J490" s="2009"/>
      <c r="O490" s="188"/>
    </row>
    <row r="491" spans="1:17">
      <c r="A491" s="256"/>
      <c r="B491" s="45"/>
      <c r="C491" s="256"/>
      <c r="D491" s="256"/>
      <c r="E491" s="256"/>
      <c r="F491" s="256"/>
      <c r="I491" s="1986" t="s">
        <v>545</v>
      </c>
      <c r="J491" s="1986"/>
      <c r="O491" s="188"/>
    </row>
    <row r="492" spans="1:17" ht="68.400000000000006">
      <c r="A492" s="260" t="s">
        <v>77</v>
      </c>
      <c r="B492" s="260" t="s">
        <v>67</v>
      </c>
      <c r="C492" s="260" t="s">
        <v>536</v>
      </c>
      <c r="D492" s="260" t="s">
        <v>91</v>
      </c>
      <c r="E492" s="260" t="s">
        <v>92</v>
      </c>
      <c r="F492" s="260" t="s">
        <v>133</v>
      </c>
      <c r="I492" s="215" t="s">
        <v>186</v>
      </c>
      <c r="J492" s="215" t="s">
        <v>546</v>
      </c>
      <c r="K492" s="204"/>
      <c r="O492" s="188"/>
    </row>
    <row r="493" spans="1:17">
      <c r="A493" s="194">
        <v>1</v>
      </c>
      <c r="B493" s="194">
        <v>2</v>
      </c>
      <c r="C493" s="194">
        <v>3</v>
      </c>
      <c r="D493" s="194">
        <v>4</v>
      </c>
      <c r="E493" s="194">
        <v>5</v>
      </c>
      <c r="F493" s="194">
        <v>6</v>
      </c>
      <c r="G493" s="25"/>
      <c r="H493" s="25"/>
      <c r="I493" s="218"/>
      <c r="J493" s="218"/>
      <c r="O493" s="188"/>
    </row>
    <row r="494" spans="1:17" ht="68.400000000000006">
      <c r="A494" s="260">
        <v>1</v>
      </c>
      <c r="B494" s="31" t="s">
        <v>81</v>
      </c>
      <c r="C494" s="260" t="s">
        <v>74</v>
      </c>
      <c r="D494" s="260" t="s">
        <v>74</v>
      </c>
      <c r="E494" s="260" t="s">
        <v>74</v>
      </c>
      <c r="F494" s="21">
        <f>F496+F498+F497+F499</f>
        <v>0</v>
      </c>
      <c r="I494" s="219">
        <f>I496+I497+I498+I499</f>
        <v>0</v>
      </c>
      <c r="J494" s="219">
        <f>J496+J497+J498+J499</f>
        <v>0</v>
      </c>
      <c r="O494" s="188"/>
    </row>
    <row r="495" spans="1:17" s="25" customFormat="1">
      <c r="A495" s="260"/>
      <c r="B495" s="31" t="s">
        <v>2</v>
      </c>
      <c r="C495" s="260"/>
      <c r="D495" s="260"/>
      <c r="E495" s="260"/>
      <c r="F495" s="21"/>
      <c r="G495" s="149"/>
      <c r="H495" s="149"/>
      <c r="I495" s="219"/>
      <c r="J495" s="219"/>
      <c r="K495" s="162"/>
      <c r="O495" s="282"/>
      <c r="P495" s="287"/>
      <c r="Q495" s="287"/>
    </row>
    <row r="496" spans="1:17" ht="45.6">
      <c r="A496" s="260" t="s">
        <v>82</v>
      </c>
      <c r="B496" s="31" t="s">
        <v>85</v>
      </c>
      <c r="C496" s="260" t="e">
        <f t="shared" ref="C496:C497" si="12">F496/E496/D496</f>
        <v>#DIV/0!</v>
      </c>
      <c r="D496" s="260"/>
      <c r="E496" s="260"/>
      <c r="F496" s="21"/>
      <c r="I496" s="225"/>
      <c r="J496" s="225"/>
      <c r="O496" s="188"/>
    </row>
    <row r="497" spans="1:15" ht="45.6">
      <c r="A497" s="260" t="s">
        <v>84</v>
      </c>
      <c r="B497" s="31" t="s">
        <v>86</v>
      </c>
      <c r="C497" s="260" t="e">
        <f t="shared" si="12"/>
        <v>#DIV/0!</v>
      </c>
      <c r="D497" s="260"/>
      <c r="E497" s="260"/>
      <c r="F497" s="21"/>
      <c r="I497" s="225"/>
      <c r="J497" s="225"/>
      <c r="O497" s="188"/>
    </row>
    <row r="498" spans="1:15">
      <c r="A498" s="260"/>
      <c r="B498" s="31"/>
      <c r="C498" s="260"/>
      <c r="D498" s="260"/>
      <c r="E498" s="260"/>
      <c r="F498" s="21"/>
      <c r="I498" s="225"/>
      <c r="J498" s="225"/>
      <c r="O498" s="188"/>
    </row>
    <row r="499" spans="1:15">
      <c r="A499" s="260"/>
      <c r="B499" s="31"/>
      <c r="C499" s="260"/>
      <c r="D499" s="260"/>
      <c r="E499" s="260"/>
      <c r="F499" s="21"/>
      <c r="I499" s="225"/>
      <c r="J499" s="225"/>
      <c r="O499" s="188"/>
    </row>
    <row r="500" spans="1:15" ht="68.400000000000006">
      <c r="A500" s="260">
        <v>2</v>
      </c>
      <c r="B500" s="31" t="s">
        <v>87</v>
      </c>
      <c r="C500" s="260" t="s">
        <v>74</v>
      </c>
      <c r="D500" s="260" t="s">
        <v>74</v>
      </c>
      <c r="E500" s="260" t="s">
        <v>74</v>
      </c>
      <c r="F500" s="21">
        <f>F502+F504+F503+F505</f>
        <v>0</v>
      </c>
      <c r="I500" s="219">
        <f>I502+I503+I504+I505</f>
        <v>0</v>
      </c>
      <c r="J500" s="219">
        <f>J502+J503+J504+J505</f>
        <v>0</v>
      </c>
      <c r="O500" s="188"/>
    </row>
    <row r="501" spans="1:15">
      <c r="A501" s="260"/>
      <c r="B501" s="31" t="s">
        <v>2</v>
      </c>
      <c r="C501" s="260"/>
      <c r="D501" s="260"/>
      <c r="E501" s="260"/>
      <c r="F501" s="21"/>
      <c r="I501" s="219"/>
      <c r="J501" s="219"/>
      <c r="O501" s="188"/>
    </row>
    <row r="502" spans="1:15" ht="45.6">
      <c r="A502" s="260" t="s">
        <v>88</v>
      </c>
      <c r="B502" s="31" t="s">
        <v>85</v>
      </c>
      <c r="C502" s="260" t="e">
        <f t="shared" ref="C502:C503" si="13">F502/E502/D502</f>
        <v>#DIV/0!</v>
      </c>
      <c r="D502" s="260"/>
      <c r="E502" s="260"/>
      <c r="F502" s="21"/>
      <c r="I502" s="225"/>
      <c r="J502" s="225"/>
      <c r="O502" s="188"/>
    </row>
    <row r="503" spans="1:15" ht="45.6">
      <c r="A503" s="260" t="s">
        <v>89</v>
      </c>
      <c r="B503" s="31" t="s">
        <v>86</v>
      </c>
      <c r="C503" s="260" t="e">
        <f t="shared" si="13"/>
        <v>#DIV/0!</v>
      </c>
      <c r="D503" s="260"/>
      <c r="E503" s="260"/>
      <c r="F503" s="21"/>
      <c r="I503" s="225"/>
      <c r="J503" s="225"/>
      <c r="O503" s="188"/>
    </row>
    <row r="504" spans="1:15">
      <c r="A504" s="260"/>
      <c r="B504" s="31"/>
      <c r="C504" s="260"/>
      <c r="D504" s="260"/>
      <c r="E504" s="260"/>
      <c r="F504" s="21"/>
      <c r="I504" s="225"/>
      <c r="J504" s="225"/>
      <c r="O504" s="188"/>
    </row>
    <row r="505" spans="1:15">
      <c r="A505" s="260"/>
      <c r="B505" s="31"/>
      <c r="C505" s="260"/>
      <c r="D505" s="260"/>
      <c r="E505" s="260"/>
      <c r="F505" s="21"/>
      <c r="I505" s="225"/>
      <c r="J505" s="225"/>
      <c r="O505" s="188"/>
    </row>
    <row r="506" spans="1:15">
      <c r="A506" s="229"/>
      <c r="B506" s="227" t="s">
        <v>73</v>
      </c>
      <c r="C506" s="226" t="s">
        <v>74</v>
      </c>
      <c r="D506" s="226" t="s">
        <v>74</v>
      </c>
      <c r="E506" s="226" t="s">
        <v>74</v>
      </c>
      <c r="F506" s="228">
        <f>F500+F494</f>
        <v>0</v>
      </c>
      <c r="I506" s="219">
        <f>I494+I500</f>
        <v>0</v>
      </c>
      <c r="J506" s="219">
        <f>J494+J500</f>
        <v>0</v>
      </c>
      <c r="O506" s="188"/>
    </row>
    <row r="507" spans="1:15">
      <c r="A507" s="38"/>
      <c r="B507" s="32"/>
      <c r="C507" s="38"/>
      <c r="D507" s="38"/>
      <c r="E507" s="38"/>
      <c r="F507" s="38"/>
      <c r="O507" s="188"/>
    </row>
    <row r="508" spans="1:15">
      <c r="A508" s="2009" t="s">
        <v>492</v>
      </c>
      <c r="B508" s="2009"/>
      <c r="C508" s="2009"/>
      <c r="D508" s="2009"/>
      <c r="E508" s="2009"/>
      <c r="F508" s="2009"/>
      <c r="G508" s="2009"/>
      <c r="H508" s="2009"/>
      <c r="I508" s="2009"/>
      <c r="J508" s="2009"/>
      <c r="O508" s="188"/>
    </row>
    <row r="509" spans="1:15">
      <c r="A509" s="256"/>
      <c r="B509" s="45"/>
      <c r="C509" s="256"/>
      <c r="D509" s="256"/>
      <c r="E509" s="256"/>
      <c r="F509" s="256"/>
      <c r="I509" s="1986" t="s">
        <v>545</v>
      </c>
      <c r="J509" s="1986"/>
      <c r="O509" s="188"/>
    </row>
    <row r="510" spans="1:15" ht="91.2">
      <c r="A510" s="260" t="s">
        <v>77</v>
      </c>
      <c r="B510" s="260" t="s">
        <v>67</v>
      </c>
      <c r="C510" s="260" t="s">
        <v>96</v>
      </c>
      <c r="D510" s="260" t="s">
        <v>94</v>
      </c>
      <c r="E510" s="260" t="s">
        <v>97</v>
      </c>
      <c r="F510" s="260" t="s">
        <v>95</v>
      </c>
      <c r="I510" s="215" t="s">
        <v>186</v>
      </c>
      <c r="J510" s="215" t="s">
        <v>546</v>
      </c>
      <c r="K510" s="204"/>
      <c r="O510" s="188"/>
    </row>
    <row r="511" spans="1:15">
      <c r="A511" s="195">
        <v>1</v>
      </c>
      <c r="B511" s="195">
        <v>2</v>
      </c>
      <c r="C511" s="195">
        <v>3</v>
      </c>
      <c r="D511" s="195">
        <v>4</v>
      </c>
      <c r="E511" s="195">
        <v>5</v>
      </c>
      <c r="F511" s="195">
        <v>6</v>
      </c>
      <c r="G511" s="160"/>
      <c r="H511" s="160"/>
      <c r="I511" s="218"/>
      <c r="J511" s="218"/>
      <c r="O511" s="188"/>
    </row>
    <row r="512" spans="1:15">
      <c r="A512" s="260">
        <v>1</v>
      </c>
      <c r="B512" s="31" t="s">
        <v>98</v>
      </c>
      <c r="C512" s="260"/>
      <c r="D512" s="260"/>
      <c r="E512" s="260">
        <v>50</v>
      </c>
      <c r="F512" s="21">
        <f>E512*D512*C512</f>
        <v>0</v>
      </c>
      <c r="I512" s="220"/>
      <c r="J512" s="220"/>
      <c r="O512" s="188"/>
    </row>
    <row r="513" spans="1:17" s="160" customFormat="1">
      <c r="A513" s="229"/>
      <c r="B513" s="227" t="s">
        <v>73</v>
      </c>
      <c r="C513" s="226" t="s">
        <v>74</v>
      </c>
      <c r="D513" s="226" t="s">
        <v>74</v>
      </c>
      <c r="E513" s="226" t="s">
        <v>74</v>
      </c>
      <c r="F513" s="228">
        <f>F512</f>
        <v>0</v>
      </c>
      <c r="G513" s="149"/>
      <c r="H513" s="149"/>
      <c r="I513" s="217">
        <f>I512</f>
        <v>0</v>
      </c>
      <c r="J513" s="217">
        <f>J512</f>
        <v>0</v>
      </c>
      <c r="K513" s="161"/>
      <c r="O513" s="281"/>
      <c r="P513" s="283"/>
      <c r="Q513" s="283"/>
    </row>
    <row r="514" spans="1:17">
      <c r="O514" s="188"/>
    </row>
    <row r="515" spans="1:17" ht="52.5" customHeight="1">
      <c r="A515" s="2010" t="s">
        <v>620</v>
      </c>
      <c r="B515" s="2010"/>
      <c r="C515" s="2010"/>
      <c r="D515" s="2010"/>
      <c r="E515" s="2010"/>
      <c r="F515" s="2010"/>
      <c r="G515" s="2010"/>
      <c r="H515" s="2010"/>
      <c r="I515" s="2010"/>
      <c r="J515" s="2010"/>
      <c r="O515" s="188"/>
    </row>
    <row r="516" spans="1:17">
      <c r="A516" s="263"/>
      <c r="B516" s="263"/>
      <c r="C516" s="263"/>
      <c r="D516" s="263"/>
      <c r="E516" s="263"/>
      <c r="F516" s="263"/>
      <c r="G516" s="263"/>
      <c r="H516" s="263"/>
      <c r="I516" s="263"/>
      <c r="J516" s="263"/>
    </row>
    <row r="517" spans="1:17">
      <c r="A517" s="2004" t="s">
        <v>491</v>
      </c>
      <c r="B517" s="2004"/>
      <c r="C517" s="2004"/>
      <c r="D517" s="2004"/>
      <c r="E517" s="2004"/>
      <c r="F517" s="2004"/>
      <c r="G517" s="2004"/>
      <c r="H517" s="2004"/>
      <c r="I517" s="2004"/>
      <c r="J517" s="2004"/>
      <c r="K517" s="206"/>
    </row>
    <row r="518" spans="1:17">
      <c r="A518" s="2012"/>
      <c r="B518" s="2012"/>
      <c r="C518" s="2012"/>
      <c r="D518" s="2012"/>
      <c r="E518" s="2012"/>
      <c r="F518" s="38"/>
      <c r="I518" s="1986" t="s">
        <v>545</v>
      </c>
      <c r="J518" s="1986"/>
      <c r="K518" s="263"/>
    </row>
    <row r="519" spans="1:17" ht="54">
      <c r="A519" s="260" t="s">
        <v>68</v>
      </c>
      <c r="B519" s="260" t="s">
        <v>67</v>
      </c>
      <c r="C519" s="260" t="s">
        <v>80</v>
      </c>
      <c r="D519" s="260" t="s">
        <v>128</v>
      </c>
      <c r="E519" s="260" t="s">
        <v>129</v>
      </c>
      <c r="I519" s="215" t="s">
        <v>186</v>
      </c>
      <c r="J519" s="215" t="s">
        <v>546</v>
      </c>
      <c r="K519" s="163"/>
    </row>
    <row r="520" spans="1:17">
      <c r="A520" s="195">
        <v>1</v>
      </c>
      <c r="B520" s="195">
        <v>2</v>
      </c>
      <c r="C520" s="195">
        <v>3</v>
      </c>
      <c r="D520" s="195">
        <v>4</v>
      </c>
      <c r="E520" s="195">
        <v>5</v>
      </c>
      <c r="F520" s="160"/>
      <c r="G520" s="160"/>
      <c r="H520" s="160"/>
      <c r="I520" s="218"/>
      <c r="J520" s="218"/>
    </row>
    <row r="521" spans="1:17" ht="114">
      <c r="A521" s="260">
        <v>1</v>
      </c>
      <c r="B521" s="31" t="s">
        <v>163</v>
      </c>
      <c r="C521" s="260"/>
      <c r="D521" s="258" t="e">
        <f>E521/C521</f>
        <v>#DIV/0!</v>
      </c>
      <c r="E521" s="258"/>
      <c r="I521" s="220"/>
      <c r="J521" s="220"/>
    </row>
    <row r="522" spans="1:17" s="160" customFormat="1">
      <c r="A522" s="226"/>
      <c r="B522" s="227" t="s">
        <v>73</v>
      </c>
      <c r="C522" s="226"/>
      <c r="D522" s="226" t="s">
        <v>74</v>
      </c>
      <c r="E522" s="228">
        <f>E521</f>
        <v>0</v>
      </c>
      <c r="F522" s="149"/>
      <c r="G522" s="149"/>
      <c r="H522" s="149"/>
      <c r="I522" s="217">
        <f>I521</f>
        <v>0</v>
      </c>
      <c r="J522" s="217">
        <f>J521</f>
        <v>0</v>
      </c>
      <c r="K522" s="161"/>
      <c r="O522" s="283"/>
      <c r="P522" s="283"/>
      <c r="Q522" s="283"/>
    </row>
    <row r="524" spans="1:17" ht="52.5" customHeight="1">
      <c r="A524" s="2010" t="s">
        <v>619</v>
      </c>
      <c r="B524" s="2010"/>
      <c r="C524" s="2010"/>
      <c r="D524" s="2010"/>
      <c r="E524" s="2010"/>
      <c r="F524" s="2010"/>
      <c r="G524" s="2010"/>
      <c r="H524" s="2010"/>
      <c r="I524" s="2010"/>
      <c r="J524" s="2010"/>
    </row>
    <row r="525" spans="1:17">
      <c r="A525" s="38"/>
      <c r="B525" s="32"/>
      <c r="C525" s="38"/>
      <c r="D525" s="38"/>
      <c r="E525" s="38"/>
      <c r="F525" s="38"/>
    </row>
    <row r="526" spans="1:17">
      <c r="A526" s="2004" t="s">
        <v>495</v>
      </c>
      <c r="B526" s="2004"/>
      <c r="C526" s="2004"/>
      <c r="D526" s="2004"/>
      <c r="E526" s="2004"/>
      <c r="F526" s="2004"/>
      <c r="G526" s="2004"/>
      <c r="H526" s="2004"/>
      <c r="I526" s="2004"/>
      <c r="J526" s="2004"/>
      <c r="K526" s="206"/>
    </row>
    <row r="527" spans="1:17">
      <c r="A527" s="44"/>
      <c r="B527" s="32"/>
      <c r="C527" s="38"/>
      <c r="D527" s="38"/>
      <c r="E527" s="38"/>
      <c r="F527" s="38"/>
      <c r="I527" s="1986" t="s">
        <v>545</v>
      </c>
      <c r="J527" s="1986"/>
    </row>
    <row r="528" spans="1:17" ht="68.400000000000006">
      <c r="A528" s="260" t="s">
        <v>77</v>
      </c>
      <c r="B528" s="260" t="s">
        <v>99</v>
      </c>
      <c r="C528" s="260" t="s">
        <v>106</v>
      </c>
      <c r="D528" s="260" t="s">
        <v>107</v>
      </c>
      <c r="F528" s="38"/>
      <c r="I528" s="215" t="s">
        <v>186</v>
      </c>
      <c r="J528" s="215" t="s">
        <v>546</v>
      </c>
    </row>
    <row r="529" spans="1:17">
      <c r="A529" s="195">
        <v>1</v>
      </c>
      <c r="B529" s="195">
        <v>2</v>
      </c>
      <c r="C529" s="195">
        <v>3</v>
      </c>
      <c r="D529" s="195">
        <v>4</v>
      </c>
      <c r="E529" s="160"/>
      <c r="F529" s="14"/>
      <c r="G529" s="160"/>
      <c r="H529" s="160"/>
      <c r="I529" s="215"/>
      <c r="J529" s="215"/>
    </row>
    <row r="530" spans="1:17" ht="45.6">
      <c r="A530" s="264">
        <v>1</v>
      </c>
      <c r="B530" s="47" t="s">
        <v>100</v>
      </c>
      <c r="C530" s="264" t="s">
        <v>74</v>
      </c>
      <c r="D530" s="21">
        <f>D531</f>
        <v>0</v>
      </c>
      <c r="F530" s="38"/>
      <c r="I530" s="220">
        <f>I531</f>
        <v>0</v>
      </c>
      <c r="J530" s="220">
        <f>J531</f>
        <v>0</v>
      </c>
    </row>
    <row r="531" spans="1:17" s="160" customFormat="1">
      <c r="A531" s="260" t="s">
        <v>82</v>
      </c>
      <c r="B531" s="31" t="s">
        <v>101</v>
      </c>
      <c r="C531" s="258">
        <f>J466+E472</f>
        <v>0</v>
      </c>
      <c r="D531" s="258"/>
      <c r="E531" s="149"/>
      <c r="F531" s="38"/>
      <c r="G531" s="149"/>
      <c r="H531" s="149"/>
      <c r="I531" s="220"/>
      <c r="J531" s="220"/>
      <c r="K531" s="156">
        <f>C531*0.22</f>
        <v>0</v>
      </c>
      <c r="L531" s="2021" t="s">
        <v>176</v>
      </c>
      <c r="O531" s="283"/>
      <c r="P531" s="283"/>
      <c r="Q531" s="283"/>
    </row>
    <row r="532" spans="1:17" ht="45.6">
      <c r="A532" s="264">
        <v>2</v>
      </c>
      <c r="B532" s="47" t="s">
        <v>102</v>
      </c>
      <c r="C532" s="264" t="s">
        <v>74</v>
      </c>
      <c r="D532" s="21">
        <f>D534+D535</f>
        <v>0</v>
      </c>
      <c r="F532" s="38"/>
      <c r="I532" s="220">
        <f>I534+I535+I536</f>
        <v>0</v>
      </c>
      <c r="J532" s="220">
        <f>J534+J535+J536</f>
        <v>0</v>
      </c>
      <c r="K532" s="156"/>
      <c r="L532" s="2021"/>
    </row>
    <row r="533" spans="1:17">
      <c r="A533" s="2008" t="s">
        <v>88</v>
      </c>
      <c r="B533" s="31" t="s">
        <v>2</v>
      </c>
      <c r="C533" s="260"/>
      <c r="D533" s="258"/>
      <c r="F533" s="38"/>
      <c r="I533" s="220"/>
      <c r="J533" s="220"/>
      <c r="K533" s="156"/>
      <c r="L533" s="2021"/>
      <c r="N533" s="48"/>
      <c r="O533" s="48"/>
      <c r="P533" s="48"/>
      <c r="Q533" s="48"/>
    </row>
    <row r="534" spans="1:17" ht="68.400000000000006">
      <c r="A534" s="2008"/>
      <c r="B534" s="31" t="s">
        <v>103</v>
      </c>
      <c r="C534" s="23">
        <f>C531</f>
        <v>0</v>
      </c>
      <c r="D534" s="258"/>
      <c r="F534" s="38"/>
      <c r="I534" s="220"/>
      <c r="J534" s="220"/>
      <c r="K534" s="156">
        <f>C534*0.029</f>
        <v>0</v>
      </c>
      <c r="L534" s="2021"/>
      <c r="N534" s="48"/>
      <c r="O534" s="48"/>
      <c r="P534" s="48"/>
      <c r="Q534" s="48"/>
    </row>
    <row r="535" spans="1:17" ht="68.400000000000006">
      <c r="A535" s="260" t="s">
        <v>90</v>
      </c>
      <c r="B535" s="31" t="s">
        <v>104</v>
      </c>
      <c r="C535" s="258">
        <f>C531</f>
        <v>0</v>
      </c>
      <c r="D535" s="258"/>
      <c r="F535" s="38"/>
      <c r="I535" s="220"/>
      <c r="J535" s="220"/>
      <c r="K535" s="156">
        <f>C535*0.002</f>
        <v>0</v>
      </c>
      <c r="L535" s="2021"/>
      <c r="N535" s="48"/>
      <c r="O535" s="48"/>
      <c r="P535" s="48"/>
      <c r="Q535" s="48"/>
    </row>
    <row r="536" spans="1:17" ht="68.400000000000006">
      <c r="A536" s="264">
        <v>3</v>
      </c>
      <c r="B536" s="47" t="s">
        <v>105</v>
      </c>
      <c r="C536" s="258">
        <f>C531</f>
        <v>0</v>
      </c>
      <c r="D536" s="258"/>
      <c r="F536" s="38"/>
      <c r="I536" s="220"/>
      <c r="J536" s="220"/>
      <c r="K536" s="156">
        <f>C536*0.051</f>
        <v>0</v>
      </c>
      <c r="L536" s="2021"/>
      <c r="N536" s="48"/>
      <c r="O536" s="48"/>
      <c r="P536" s="48"/>
      <c r="Q536" s="48"/>
    </row>
    <row r="537" spans="1:17">
      <c r="A537" s="264">
        <v>4</v>
      </c>
      <c r="B537" s="47" t="s">
        <v>165</v>
      </c>
      <c r="C537" s="258"/>
      <c r="D537" s="258"/>
      <c r="F537" s="38"/>
      <c r="I537" s="220"/>
      <c r="J537" s="220"/>
      <c r="N537" s="48"/>
      <c r="O537" s="48"/>
      <c r="P537" s="48"/>
      <c r="Q537" s="48"/>
    </row>
    <row r="538" spans="1:17">
      <c r="A538" s="226"/>
      <c r="B538" s="227" t="s">
        <v>73</v>
      </c>
      <c r="C538" s="226" t="s">
        <v>74</v>
      </c>
      <c r="D538" s="228">
        <f>D536+D532+D530+D537</f>
        <v>0</v>
      </c>
      <c r="F538" s="38"/>
      <c r="I538" s="217">
        <f>I537+I536+I532+I530</f>
        <v>0</v>
      </c>
      <c r="J538" s="217">
        <f>J537+J536+J532+J530</f>
        <v>0</v>
      </c>
      <c r="N538" s="48"/>
      <c r="O538" s="48"/>
      <c r="P538" s="48"/>
      <c r="Q538" s="48"/>
    </row>
    <row r="540" spans="1:17" ht="56.25" customHeight="1">
      <c r="A540" s="2011" t="s">
        <v>618</v>
      </c>
      <c r="B540" s="2011"/>
      <c r="C540" s="2011"/>
      <c r="D540" s="2011"/>
      <c r="E540" s="2011"/>
      <c r="F540" s="2011"/>
      <c r="G540" s="2011"/>
      <c r="H540" s="2011"/>
      <c r="I540" s="2011"/>
      <c r="J540" s="2011"/>
    </row>
    <row r="542" spans="1:17">
      <c r="A542" s="1994" t="s">
        <v>535</v>
      </c>
      <c r="B542" s="1994"/>
      <c r="C542" s="1994"/>
      <c r="D542" s="1994"/>
      <c r="E542" s="1994"/>
      <c r="F542" s="1994"/>
      <c r="G542" s="1994"/>
      <c r="H542" s="1994"/>
      <c r="I542" s="1994"/>
      <c r="J542" s="1994"/>
      <c r="K542" s="208"/>
    </row>
    <row r="543" spans="1:17">
      <c r="A543" s="267"/>
      <c r="B543" s="267"/>
      <c r="C543" s="267"/>
      <c r="D543" s="267"/>
      <c r="E543" s="267"/>
      <c r="F543" s="267"/>
      <c r="G543" s="267"/>
      <c r="H543" s="267"/>
      <c r="I543" s="1986" t="s">
        <v>545</v>
      </c>
      <c r="J543" s="1986"/>
    </row>
    <row r="544" spans="1:17" ht="54">
      <c r="A544" s="35" t="s">
        <v>77</v>
      </c>
      <c r="B544" s="35" t="s">
        <v>67</v>
      </c>
      <c r="C544" s="260" t="s">
        <v>505</v>
      </c>
      <c r="D544" s="260" t="s">
        <v>506</v>
      </c>
      <c r="E544" s="260" t="s">
        <v>168</v>
      </c>
      <c r="G544" s="267"/>
      <c r="H544" s="267"/>
      <c r="I544" s="215" t="s">
        <v>186</v>
      </c>
      <c r="J544" s="215" t="s">
        <v>546</v>
      </c>
      <c r="K544" s="202"/>
    </row>
    <row r="545" spans="1:20">
      <c r="A545" s="173">
        <v>1</v>
      </c>
      <c r="B545" s="173">
        <v>2</v>
      </c>
      <c r="C545" s="195">
        <v>3</v>
      </c>
      <c r="D545" s="195">
        <v>4</v>
      </c>
      <c r="E545" s="195">
        <v>5</v>
      </c>
      <c r="G545" s="267"/>
      <c r="H545" s="267"/>
      <c r="I545" s="220"/>
      <c r="J545" s="220"/>
    </row>
    <row r="546" spans="1:20" ht="68.400000000000006">
      <c r="A546" s="166">
        <v>1</v>
      </c>
      <c r="B546" s="183" t="s">
        <v>539</v>
      </c>
      <c r="C546" s="258"/>
      <c r="D546" s="159" t="e">
        <f>E546/C546*100</f>
        <v>#DIV/0!</v>
      </c>
      <c r="E546" s="167"/>
      <c r="G546" s="168"/>
      <c r="H546" s="169"/>
      <c r="I546" s="220"/>
      <c r="J546" s="220"/>
    </row>
    <row r="547" spans="1:20" ht="91.2">
      <c r="A547" s="166">
        <v>2</v>
      </c>
      <c r="B547" s="183" t="s">
        <v>537</v>
      </c>
      <c r="C547" s="258"/>
      <c r="D547" s="159" t="e">
        <f>E547/C547*100</f>
        <v>#DIV/0!</v>
      </c>
      <c r="E547" s="167"/>
      <c r="G547" s="168"/>
      <c r="H547" s="169"/>
      <c r="I547" s="220"/>
      <c r="J547" s="220"/>
    </row>
    <row r="548" spans="1:20" ht="91.2">
      <c r="A548" s="166">
        <v>3</v>
      </c>
      <c r="B548" s="183" t="s">
        <v>538</v>
      </c>
      <c r="C548" s="258"/>
      <c r="D548" s="159" t="e">
        <f>E548/C548*100</f>
        <v>#DIV/0!</v>
      </c>
      <c r="E548" s="167"/>
      <c r="G548" s="168"/>
      <c r="H548" s="169"/>
      <c r="I548" s="220"/>
      <c r="J548" s="220"/>
    </row>
    <row r="549" spans="1:20">
      <c r="A549" s="229"/>
      <c r="B549" s="227" t="s">
        <v>73</v>
      </c>
      <c r="C549" s="230"/>
      <c r="D549" s="231"/>
      <c r="E549" s="228">
        <f>E546</f>
        <v>0</v>
      </c>
      <c r="G549" s="267"/>
      <c r="H549" s="267"/>
      <c r="I549" s="217">
        <f>I546</f>
        <v>0</v>
      </c>
      <c r="J549" s="217">
        <f>J546</f>
        <v>0</v>
      </c>
    </row>
    <row r="551" spans="1:20">
      <c r="A551" s="2011" t="s">
        <v>617</v>
      </c>
      <c r="B551" s="2011"/>
      <c r="C551" s="2011"/>
      <c r="D551" s="2011"/>
      <c r="E551" s="2011"/>
      <c r="F551" s="2011"/>
      <c r="G551" s="2011"/>
      <c r="H551" s="2011"/>
      <c r="I551" s="2011"/>
      <c r="J551" s="2011"/>
    </row>
    <row r="553" spans="1:20">
      <c r="A553" s="2004" t="s">
        <v>504</v>
      </c>
      <c r="B553" s="2004"/>
      <c r="C553" s="2004"/>
      <c r="D553" s="2004"/>
      <c r="E553" s="2004"/>
      <c r="F553" s="2004"/>
      <c r="G553" s="2004"/>
      <c r="H553" s="2004"/>
      <c r="I553" s="2004"/>
      <c r="J553" s="2004"/>
      <c r="K553" s="208"/>
    </row>
    <row r="554" spans="1:20">
      <c r="A554" s="2015"/>
      <c r="B554" s="2015"/>
      <c r="C554" s="2015"/>
      <c r="D554" s="2015"/>
      <c r="E554" s="2015"/>
      <c r="F554" s="38"/>
      <c r="G554" s="33"/>
      <c r="H554" s="33"/>
      <c r="I554" s="1986" t="s">
        <v>545</v>
      </c>
      <c r="J554" s="1986"/>
    </row>
    <row r="555" spans="1:20" s="33" customFormat="1" ht="54">
      <c r="A555" s="260" t="s">
        <v>77</v>
      </c>
      <c r="B555" s="260" t="s">
        <v>67</v>
      </c>
      <c r="C555" s="260" t="s">
        <v>111</v>
      </c>
      <c r="D555" s="260" t="s">
        <v>108</v>
      </c>
      <c r="E555" s="260" t="s">
        <v>33</v>
      </c>
      <c r="I555" s="215" t="s">
        <v>186</v>
      </c>
      <c r="J555" s="215" t="s">
        <v>546</v>
      </c>
      <c r="K555" s="163"/>
      <c r="L555" s="57"/>
      <c r="M555" s="57"/>
      <c r="O555" s="284"/>
      <c r="P555" s="291"/>
      <c r="Q555" s="291"/>
      <c r="R555" s="174"/>
      <c r="S555" s="174"/>
      <c r="T555" s="174"/>
    </row>
    <row r="556" spans="1:20" s="33" customFormat="1">
      <c r="A556" s="195">
        <v>1</v>
      </c>
      <c r="B556" s="195">
        <v>2</v>
      </c>
      <c r="C556" s="195">
        <v>3</v>
      </c>
      <c r="D556" s="195">
        <v>4</v>
      </c>
      <c r="E556" s="195">
        <v>5</v>
      </c>
      <c r="F556" s="179"/>
      <c r="G556" s="179"/>
      <c r="H556" s="179"/>
      <c r="I556" s="220"/>
      <c r="J556" s="220"/>
      <c r="K556" s="37"/>
      <c r="L556" s="57"/>
      <c r="M556" s="57"/>
      <c r="O556" s="284"/>
      <c r="P556" s="291"/>
      <c r="Q556" s="291"/>
      <c r="R556" s="174"/>
      <c r="S556" s="174"/>
      <c r="T556" s="174"/>
    </row>
    <row r="557" spans="1:20" s="33" customFormat="1">
      <c r="A557" s="260">
        <v>1</v>
      </c>
      <c r="B557" s="31" t="s">
        <v>109</v>
      </c>
      <c r="C557" s="176">
        <f>C559</f>
        <v>0</v>
      </c>
      <c r="D557" s="35">
        <f>D559</f>
        <v>1.5</v>
      </c>
      <c r="E557" s="176">
        <f>E559</f>
        <v>0</v>
      </c>
      <c r="I557" s="220">
        <f>I559</f>
        <v>0</v>
      </c>
      <c r="J557" s="220">
        <f>J559</f>
        <v>0</v>
      </c>
      <c r="K557" s="37"/>
      <c r="L557" s="57"/>
      <c r="M557" s="57"/>
      <c r="O557" s="284"/>
      <c r="P557" s="291"/>
      <c r="Q557" s="291"/>
      <c r="R557" s="174"/>
      <c r="S557" s="174"/>
      <c r="T557" s="174"/>
    </row>
    <row r="558" spans="1:20" s="179" customFormat="1">
      <c r="A558" s="260"/>
      <c r="B558" s="31" t="s">
        <v>110</v>
      </c>
      <c r="C558" s="258"/>
      <c r="D558" s="260"/>
      <c r="E558" s="258"/>
      <c r="F558" s="33"/>
      <c r="G558" s="33"/>
      <c r="H558" s="33"/>
      <c r="I558" s="220"/>
      <c r="J558" s="220"/>
      <c r="K558" s="180"/>
      <c r="L558" s="181"/>
      <c r="M558" s="181"/>
      <c r="O558" s="285"/>
      <c r="P558" s="292"/>
      <c r="Q558" s="292"/>
      <c r="R558" s="182"/>
      <c r="S558" s="182"/>
      <c r="T558" s="182"/>
    </row>
    <row r="559" spans="1:20" s="33" customFormat="1">
      <c r="A559" s="260"/>
      <c r="B559" s="31" t="s">
        <v>503</v>
      </c>
      <c r="C559" s="258"/>
      <c r="D559" s="260">
        <v>1.5</v>
      </c>
      <c r="E559" s="258"/>
      <c r="I559" s="220"/>
      <c r="J559" s="220"/>
      <c r="K559" s="37" t="s">
        <v>624</v>
      </c>
      <c r="L559" s="57"/>
      <c r="M559" s="57"/>
      <c r="O559" s="284"/>
      <c r="P559" s="291"/>
      <c r="Q559" s="291"/>
      <c r="R559" s="174"/>
      <c r="S559" s="174"/>
      <c r="T559" s="174"/>
    </row>
    <row r="560" spans="1:20" s="33" customFormat="1">
      <c r="A560" s="226"/>
      <c r="B560" s="227" t="s">
        <v>73</v>
      </c>
      <c r="C560" s="226" t="s">
        <v>74</v>
      </c>
      <c r="D560" s="226" t="s">
        <v>74</v>
      </c>
      <c r="E560" s="228">
        <f>E557</f>
        <v>0</v>
      </c>
      <c r="I560" s="217">
        <f>I557</f>
        <v>0</v>
      </c>
      <c r="J560" s="217">
        <f>J557</f>
        <v>0</v>
      </c>
      <c r="K560" s="37"/>
      <c r="L560" s="57"/>
      <c r="M560" s="57"/>
      <c r="O560" s="284"/>
      <c r="P560" s="291"/>
      <c r="Q560" s="291"/>
      <c r="R560" s="174"/>
      <c r="S560" s="174"/>
      <c r="T560" s="174"/>
    </row>
    <row r="561" spans="1:20" s="33" customFormat="1">
      <c r="A561" s="49"/>
      <c r="B561" s="50"/>
      <c r="C561" s="49"/>
      <c r="D561" s="49"/>
      <c r="E561" s="38"/>
      <c r="F561" s="38"/>
      <c r="K561" s="37"/>
      <c r="L561" s="57"/>
      <c r="M561" s="57"/>
      <c r="O561" s="284"/>
      <c r="P561" s="291"/>
      <c r="Q561" s="291"/>
      <c r="R561" s="174"/>
      <c r="S561" s="174"/>
      <c r="T561" s="174"/>
    </row>
    <row r="562" spans="1:20" s="33" customFormat="1">
      <c r="A562" s="49"/>
      <c r="B562" s="50"/>
      <c r="C562" s="49"/>
      <c r="D562" s="49"/>
      <c r="E562" s="38"/>
      <c r="F562" s="38"/>
      <c r="K562" s="37"/>
      <c r="L562" s="57"/>
      <c r="M562" s="57"/>
      <c r="O562" s="284"/>
      <c r="P562" s="291"/>
      <c r="Q562" s="291"/>
      <c r="R562" s="174"/>
      <c r="S562" s="174"/>
      <c r="T562" s="174"/>
    </row>
    <row r="563" spans="1:20" s="33" customFormat="1">
      <c r="A563" s="49"/>
      <c r="B563" s="50"/>
      <c r="C563" s="49"/>
      <c r="D563" s="49"/>
      <c r="E563" s="38"/>
      <c r="F563" s="38"/>
      <c r="I563" s="1986" t="s">
        <v>545</v>
      </c>
      <c r="J563" s="1986"/>
      <c r="K563" s="37"/>
      <c r="L563" s="57"/>
      <c r="M563" s="57"/>
      <c r="O563" s="284"/>
      <c r="P563" s="291"/>
      <c r="Q563" s="291"/>
      <c r="R563" s="174"/>
      <c r="S563" s="174"/>
      <c r="T563" s="174"/>
    </row>
    <row r="564" spans="1:20" s="33" customFormat="1" ht="114">
      <c r="A564" s="261" t="s">
        <v>77</v>
      </c>
      <c r="B564" s="260" t="s">
        <v>67</v>
      </c>
      <c r="C564" s="261" t="s">
        <v>498</v>
      </c>
      <c r="D564" s="260" t="s">
        <v>108</v>
      </c>
      <c r="E564" s="260" t="s">
        <v>534</v>
      </c>
      <c r="I564" s="215" t="s">
        <v>186</v>
      </c>
      <c r="J564" s="215" t="s">
        <v>546</v>
      </c>
      <c r="K564" s="37"/>
      <c r="L564" s="57"/>
      <c r="M564" s="57"/>
      <c r="O564" s="284"/>
      <c r="P564" s="291"/>
      <c r="Q564" s="291"/>
      <c r="R564" s="174"/>
      <c r="S564" s="174"/>
      <c r="T564" s="174"/>
    </row>
    <row r="565" spans="1:20" s="33" customFormat="1">
      <c r="A565" s="195">
        <v>1</v>
      </c>
      <c r="B565" s="195">
        <v>2</v>
      </c>
      <c r="C565" s="195">
        <v>3</v>
      </c>
      <c r="D565" s="195">
        <v>4</v>
      </c>
      <c r="E565" s="195">
        <v>5</v>
      </c>
      <c r="F565" s="179"/>
      <c r="G565" s="179"/>
      <c r="H565" s="179"/>
      <c r="I565" s="216"/>
      <c r="J565" s="216"/>
      <c r="K565" s="37"/>
      <c r="L565" s="57"/>
      <c r="M565" s="57"/>
      <c r="O565" s="284"/>
      <c r="P565" s="291"/>
      <c r="Q565" s="291"/>
      <c r="R565" s="174"/>
      <c r="S565" s="174"/>
      <c r="T565" s="174"/>
    </row>
    <row r="566" spans="1:20" s="33" customFormat="1">
      <c r="A566" s="34">
        <v>1</v>
      </c>
      <c r="B566" s="177" t="s">
        <v>499</v>
      </c>
      <c r="C566" s="258" t="s">
        <v>43</v>
      </c>
      <c r="D566" s="258" t="s">
        <v>43</v>
      </c>
      <c r="E566" s="258">
        <f>E570</f>
        <v>0</v>
      </c>
      <c r="I566" s="217">
        <f>I567</f>
        <v>0</v>
      </c>
      <c r="J566" s="217">
        <f>J567</f>
        <v>0</v>
      </c>
      <c r="K566" s="37"/>
      <c r="L566" s="57"/>
      <c r="M566" s="57"/>
      <c r="O566" s="284"/>
      <c r="P566" s="291"/>
      <c r="Q566" s="291"/>
      <c r="R566" s="174"/>
      <c r="S566" s="174"/>
      <c r="T566" s="174"/>
    </row>
    <row r="567" spans="1:20" s="179" customFormat="1">
      <c r="A567" s="258"/>
      <c r="B567" s="177" t="s">
        <v>500</v>
      </c>
      <c r="C567" s="258">
        <f>C570</f>
        <v>0</v>
      </c>
      <c r="D567" s="258">
        <f>D570</f>
        <v>2.2000000000000002</v>
      </c>
      <c r="E567" s="258">
        <f>E570</f>
        <v>0</v>
      </c>
      <c r="F567" s="33"/>
      <c r="G567" s="33"/>
      <c r="H567" s="33"/>
      <c r="I567" s="217">
        <f>I570</f>
        <v>0</v>
      </c>
      <c r="J567" s="217">
        <f>J570</f>
        <v>0</v>
      </c>
      <c r="K567" s="180"/>
      <c r="L567" s="181"/>
      <c r="M567" s="181"/>
      <c r="O567" s="285"/>
      <c r="P567" s="292"/>
      <c r="Q567" s="292"/>
      <c r="R567" s="182"/>
      <c r="S567" s="182"/>
      <c r="T567" s="182"/>
    </row>
    <row r="568" spans="1:20" s="33" customFormat="1">
      <c r="A568" s="2013"/>
      <c r="B568" s="177" t="s">
        <v>326</v>
      </c>
      <c r="C568" s="2013"/>
      <c r="D568" s="2013"/>
      <c r="E568" s="2013"/>
      <c r="I568" s="220"/>
      <c r="J568" s="220"/>
      <c r="K568" s="37"/>
      <c r="L568" s="57"/>
      <c r="M568" s="57"/>
      <c r="O568" s="284"/>
      <c r="P568" s="291"/>
      <c r="Q568" s="291"/>
      <c r="R568" s="174"/>
      <c r="S568" s="174"/>
      <c r="T568" s="174"/>
    </row>
    <row r="569" spans="1:20" s="33" customFormat="1">
      <c r="A569" s="2013"/>
      <c r="B569" s="177" t="s">
        <v>501</v>
      </c>
      <c r="C569" s="2013"/>
      <c r="D569" s="2013"/>
      <c r="E569" s="2013"/>
      <c r="I569" s="220"/>
      <c r="J569" s="220"/>
      <c r="K569" s="37"/>
      <c r="L569" s="57"/>
      <c r="M569" s="57"/>
      <c r="O569" s="284"/>
      <c r="P569" s="291"/>
      <c r="Q569" s="291"/>
      <c r="R569" s="174"/>
      <c r="S569" s="174"/>
      <c r="T569" s="174"/>
    </row>
    <row r="570" spans="1:20" s="33" customFormat="1">
      <c r="A570" s="258"/>
      <c r="B570" s="177" t="s">
        <v>502</v>
      </c>
      <c r="C570" s="258">
        <f>E570/D570*100</f>
        <v>0</v>
      </c>
      <c r="D570" s="258">
        <v>2.2000000000000002</v>
      </c>
      <c r="E570" s="258"/>
      <c r="I570" s="220"/>
      <c r="J570" s="220"/>
      <c r="K570" s="37"/>
      <c r="L570" s="57"/>
      <c r="M570" s="57"/>
      <c r="O570" s="284"/>
      <c r="P570" s="291"/>
      <c r="Q570" s="291"/>
      <c r="R570" s="174"/>
      <c r="S570" s="174"/>
      <c r="T570" s="174"/>
    </row>
    <row r="571" spans="1:20" s="33" customFormat="1" hidden="1">
      <c r="A571" s="2013"/>
      <c r="B571" s="258" t="s">
        <v>326</v>
      </c>
      <c r="C571" s="2013"/>
      <c r="D571" s="2013"/>
      <c r="E571" s="2013"/>
      <c r="I571" s="221"/>
      <c r="J571" s="221"/>
      <c r="K571" s="37"/>
      <c r="L571" s="57"/>
      <c r="M571" s="57"/>
      <c r="O571" s="284"/>
      <c r="P571" s="291"/>
      <c r="Q571" s="291"/>
      <c r="R571" s="174"/>
      <c r="S571" s="174"/>
      <c r="T571" s="174"/>
    </row>
    <row r="572" spans="1:20" s="33" customFormat="1" hidden="1">
      <c r="A572" s="2013"/>
      <c r="B572" s="258" t="s">
        <v>501</v>
      </c>
      <c r="C572" s="2013"/>
      <c r="D572" s="2013"/>
      <c r="E572" s="2013"/>
      <c r="I572" s="221"/>
      <c r="J572" s="221"/>
      <c r="K572" s="37"/>
      <c r="L572" s="57"/>
      <c r="M572" s="57"/>
      <c r="O572" s="284"/>
      <c r="P572" s="291"/>
      <c r="Q572" s="291"/>
      <c r="R572" s="174"/>
      <c r="S572" s="174"/>
      <c r="T572" s="174"/>
    </row>
    <row r="573" spans="1:20" s="33" customFormat="1" hidden="1">
      <c r="A573" s="258"/>
      <c r="B573" s="258"/>
      <c r="C573" s="258"/>
      <c r="D573" s="258"/>
      <c r="E573" s="258"/>
      <c r="I573" s="221"/>
      <c r="J573" s="221"/>
      <c r="K573" s="37"/>
      <c r="L573" s="57"/>
      <c r="M573" s="57"/>
      <c r="O573" s="284"/>
      <c r="P573" s="291"/>
      <c r="Q573" s="291"/>
      <c r="R573" s="174"/>
      <c r="S573" s="174"/>
      <c r="T573" s="174"/>
    </row>
    <row r="574" spans="1:20" s="33" customFormat="1" hidden="1">
      <c r="A574" s="258"/>
      <c r="B574" s="258"/>
      <c r="C574" s="258"/>
      <c r="D574" s="258"/>
      <c r="E574" s="258"/>
      <c r="I574" s="221"/>
      <c r="J574" s="221"/>
      <c r="K574" s="37"/>
      <c r="L574" s="57"/>
      <c r="M574" s="57"/>
      <c r="O574" s="284"/>
      <c r="P574" s="291"/>
      <c r="Q574" s="291"/>
      <c r="R574" s="174"/>
      <c r="S574" s="174"/>
      <c r="T574" s="174"/>
    </row>
    <row r="575" spans="1:20" s="33" customFormat="1">
      <c r="A575" s="228"/>
      <c r="B575" s="228" t="s">
        <v>73</v>
      </c>
      <c r="C575" s="228"/>
      <c r="D575" s="228" t="s">
        <v>74</v>
      </c>
      <c r="E575" s="228">
        <f>E566</f>
        <v>0</v>
      </c>
      <c r="I575" s="217">
        <f>I566</f>
        <v>0</v>
      </c>
      <c r="J575" s="217">
        <f>J566</f>
        <v>0</v>
      </c>
      <c r="K575" s="37"/>
      <c r="L575" s="57"/>
      <c r="M575" s="57"/>
      <c r="O575" s="284"/>
      <c r="P575" s="291"/>
      <c r="Q575" s="291"/>
      <c r="R575" s="174"/>
      <c r="S575" s="174"/>
      <c r="T575" s="174"/>
    </row>
    <row r="576" spans="1:20" s="33" customFormat="1">
      <c r="A576" s="149"/>
      <c r="B576" s="149"/>
      <c r="C576" s="149"/>
      <c r="D576" s="149"/>
      <c r="E576" s="149"/>
      <c r="F576" s="149"/>
      <c r="G576" s="149"/>
      <c r="H576" s="149"/>
      <c r="I576" s="149"/>
      <c r="J576" s="149"/>
      <c r="K576" s="37"/>
      <c r="L576" s="57"/>
      <c r="M576" s="57"/>
      <c r="O576" s="284"/>
      <c r="P576" s="291"/>
      <c r="Q576" s="291"/>
      <c r="R576" s="174"/>
      <c r="S576" s="174"/>
      <c r="T576" s="174"/>
    </row>
    <row r="577" spans="1:20" s="33" customFormat="1" ht="54.75" customHeight="1">
      <c r="A577" s="2014" t="s">
        <v>616</v>
      </c>
      <c r="B577" s="2014"/>
      <c r="C577" s="2014"/>
      <c r="D577" s="2014"/>
      <c r="E577" s="2014"/>
      <c r="F577" s="2014"/>
      <c r="G577" s="2014"/>
      <c r="H577" s="2014"/>
      <c r="I577" s="2014"/>
      <c r="J577" s="2014"/>
      <c r="K577" s="37"/>
      <c r="L577" s="57"/>
      <c r="M577" s="57"/>
      <c r="O577" s="284"/>
      <c r="P577" s="291"/>
      <c r="Q577" s="291"/>
      <c r="R577" s="174"/>
      <c r="S577" s="174"/>
      <c r="T577" s="174"/>
    </row>
    <row r="578" spans="1:20">
      <c r="A578" s="266"/>
      <c r="B578" s="266"/>
      <c r="C578" s="266"/>
      <c r="D578" s="266"/>
      <c r="E578" s="266"/>
      <c r="F578" s="266"/>
      <c r="G578" s="266"/>
      <c r="H578" s="266"/>
      <c r="I578" s="266"/>
      <c r="J578" s="266"/>
    </row>
    <row r="579" spans="1:20">
      <c r="A579" s="2004" t="s">
        <v>504</v>
      </c>
      <c r="B579" s="2004"/>
      <c r="C579" s="2004"/>
      <c r="D579" s="2004"/>
      <c r="E579" s="2004"/>
      <c r="F579" s="2004"/>
      <c r="G579" s="2004"/>
      <c r="H579" s="2004"/>
      <c r="I579" s="2004"/>
      <c r="J579" s="2004"/>
      <c r="K579" s="205"/>
    </row>
    <row r="580" spans="1:20">
      <c r="I580" s="1986" t="s">
        <v>545</v>
      </c>
      <c r="J580" s="1986"/>
      <c r="K580" s="266"/>
    </row>
    <row r="581" spans="1:20" s="33" customFormat="1" ht="54">
      <c r="A581" s="35" t="s">
        <v>77</v>
      </c>
      <c r="B581" s="35" t="s">
        <v>67</v>
      </c>
      <c r="C581" s="35" t="s">
        <v>134</v>
      </c>
      <c r="D581" s="149"/>
      <c r="E581" s="149"/>
      <c r="F581" s="149"/>
      <c r="G581" s="149"/>
      <c r="H581" s="149"/>
      <c r="I581" s="215" t="s">
        <v>186</v>
      </c>
      <c r="J581" s="215" t="s">
        <v>546</v>
      </c>
      <c r="K581" s="163"/>
      <c r="L581" s="57"/>
      <c r="M581" s="57"/>
      <c r="O581" s="284"/>
      <c r="P581" s="291"/>
      <c r="Q581" s="291"/>
      <c r="R581" s="174"/>
      <c r="S581" s="174"/>
      <c r="T581" s="174"/>
    </row>
    <row r="582" spans="1:20">
      <c r="A582" s="173">
        <v>1</v>
      </c>
      <c r="B582" s="173">
        <v>2</v>
      </c>
      <c r="C582" s="173">
        <v>3</v>
      </c>
      <c r="D582" s="160"/>
      <c r="E582" s="160"/>
      <c r="F582" s="160"/>
      <c r="G582" s="160"/>
      <c r="H582" s="160"/>
      <c r="I582" s="222"/>
      <c r="J582" s="222"/>
    </row>
    <row r="583" spans="1:20">
      <c r="A583" s="35">
        <v>1</v>
      </c>
      <c r="B583" s="183" t="s">
        <v>135</v>
      </c>
      <c r="C583" s="184">
        <f>C584+C585+C586+C587</f>
        <v>0</v>
      </c>
      <c r="I583" s="217">
        <f>I584+I585+I586+I587</f>
        <v>0</v>
      </c>
      <c r="J583" s="217">
        <f>J584+J585+J586+J587</f>
        <v>0</v>
      </c>
    </row>
    <row r="584" spans="1:20" s="160" customFormat="1">
      <c r="A584" s="35"/>
      <c r="B584" s="183"/>
      <c r="C584" s="176"/>
      <c r="D584" s="149"/>
      <c r="E584" s="149"/>
      <c r="F584" s="149"/>
      <c r="G584" s="149"/>
      <c r="H584" s="149"/>
      <c r="I584" s="222"/>
      <c r="J584" s="222"/>
      <c r="K584" s="161"/>
      <c r="O584" s="283"/>
      <c r="P584" s="283"/>
      <c r="Q584" s="283"/>
    </row>
    <row r="585" spans="1:20">
      <c r="A585" s="35"/>
      <c r="B585" s="183"/>
      <c r="C585" s="176"/>
      <c r="I585" s="222"/>
      <c r="J585" s="222"/>
    </row>
    <row r="586" spans="1:20">
      <c r="A586" s="35"/>
      <c r="B586" s="183"/>
      <c r="C586" s="176"/>
      <c r="I586" s="222"/>
      <c r="J586" s="222"/>
    </row>
    <row r="587" spans="1:20">
      <c r="A587" s="35"/>
      <c r="B587" s="183"/>
      <c r="C587" s="176"/>
      <c r="I587" s="222"/>
      <c r="J587" s="222"/>
    </row>
    <row r="588" spans="1:20">
      <c r="A588" s="226"/>
      <c r="B588" s="227" t="s">
        <v>73</v>
      </c>
      <c r="C588" s="228">
        <f>C583</f>
        <v>0</v>
      </c>
      <c r="I588" s="217">
        <f>I583</f>
        <v>0</v>
      </c>
      <c r="J588" s="217">
        <f>J583</f>
        <v>0</v>
      </c>
    </row>
    <row r="590" spans="1:20" ht="37.5" customHeight="1">
      <c r="A590" s="2014" t="s">
        <v>615</v>
      </c>
      <c r="B590" s="2014"/>
      <c r="C590" s="2014"/>
      <c r="D590" s="2014"/>
      <c r="E590" s="2014"/>
      <c r="F590" s="2014"/>
      <c r="G590" s="2014"/>
      <c r="H590" s="2014"/>
      <c r="I590" s="2014"/>
      <c r="J590" s="2014"/>
    </row>
    <row r="591" spans="1:20">
      <c r="A591" s="266"/>
      <c r="B591" s="266"/>
      <c r="C591" s="266"/>
      <c r="D591" s="266"/>
      <c r="E591" s="266"/>
      <c r="F591" s="266"/>
      <c r="G591" s="266"/>
      <c r="H591" s="266"/>
      <c r="I591" s="266"/>
      <c r="J591" s="266"/>
    </row>
    <row r="592" spans="1:20">
      <c r="A592" s="2004" t="s">
        <v>504</v>
      </c>
      <c r="B592" s="2004"/>
      <c r="C592" s="2004"/>
      <c r="D592" s="2004"/>
      <c r="E592" s="2004"/>
      <c r="F592" s="2004"/>
      <c r="G592" s="2004"/>
      <c r="H592" s="2004"/>
      <c r="I592" s="2004"/>
      <c r="J592" s="2004"/>
      <c r="K592" s="205"/>
    </row>
    <row r="593" spans="1:20">
      <c r="I593" s="1986" t="s">
        <v>545</v>
      </c>
      <c r="J593" s="1986"/>
      <c r="K593" s="266"/>
    </row>
    <row r="594" spans="1:20" s="33" customFormat="1" ht="54">
      <c r="A594" s="35" t="s">
        <v>77</v>
      </c>
      <c r="B594" s="35" t="s">
        <v>67</v>
      </c>
      <c r="C594" s="35" t="s">
        <v>134</v>
      </c>
      <c r="D594" s="149"/>
      <c r="E594" s="149"/>
      <c r="F594" s="149"/>
      <c r="G594" s="149"/>
      <c r="H594" s="149"/>
      <c r="I594" s="215" t="s">
        <v>186</v>
      </c>
      <c r="J594" s="215" t="s">
        <v>546</v>
      </c>
      <c r="K594" s="163"/>
      <c r="L594" s="57"/>
      <c r="M594" s="57"/>
      <c r="O594" s="284"/>
      <c r="P594" s="291"/>
      <c r="Q594" s="291"/>
      <c r="R594" s="174"/>
      <c r="S594" s="174"/>
      <c r="T594" s="174"/>
    </row>
    <row r="595" spans="1:20">
      <c r="A595" s="173">
        <v>1</v>
      </c>
      <c r="B595" s="173">
        <v>2</v>
      </c>
      <c r="C595" s="173">
        <v>3</v>
      </c>
      <c r="D595" s="160"/>
      <c r="E595" s="160"/>
      <c r="F595" s="160"/>
      <c r="G595" s="160"/>
      <c r="H595" s="160"/>
      <c r="I595" s="222"/>
      <c r="J595" s="222"/>
    </row>
    <row r="596" spans="1:20">
      <c r="A596" s="35">
        <v>1</v>
      </c>
      <c r="B596" s="183"/>
      <c r="C596" s="184"/>
      <c r="I596" s="220"/>
      <c r="J596" s="220"/>
    </row>
    <row r="597" spans="1:20" s="160" customFormat="1">
      <c r="A597" s="35"/>
      <c r="B597" s="183"/>
      <c r="C597" s="176"/>
      <c r="D597" s="149"/>
      <c r="E597" s="149"/>
      <c r="F597" s="149"/>
      <c r="G597" s="149"/>
      <c r="H597" s="149"/>
      <c r="I597" s="222"/>
      <c r="J597" s="222"/>
      <c r="K597" s="161"/>
      <c r="O597" s="283"/>
      <c r="P597" s="283"/>
      <c r="Q597" s="283"/>
    </row>
    <row r="598" spans="1:20">
      <c r="A598" s="35"/>
      <c r="B598" s="183"/>
      <c r="C598" s="176"/>
      <c r="I598" s="222"/>
      <c r="J598" s="222"/>
    </row>
    <row r="599" spans="1:20">
      <c r="A599" s="35"/>
      <c r="B599" s="183"/>
      <c r="C599" s="176"/>
      <c r="I599" s="222"/>
      <c r="J599" s="222"/>
    </row>
    <row r="600" spans="1:20">
      <c r="A600" s="35"/>
      <c r="B600" s="183"/>
      <c r="C600" s="176"/>
      <c r="I600" s="222"/>
      <c r="J600" s="222"/>
    </row>
    <row r="601" spans="1:20">
      <c r="A601" s="226"/>
      <c r="B601" s="227" t="s">
        <v>73</v>
      </c>
      <c r="C601" s="228">
        <f>SUM(C596:C600)</f>
        <v>0</v>
      </c>
      <c r="I601" s="217">
        <f>SUM(I596:I600)</f>
        <v>0</v>
      </c>
      <c r="J601" s="217">
        <f>SUM(J596:J600)</f>
        <v>0</v>
      </c>
    </row>
    <row r="603" spans="1:20">
      <c r="A603" s="2004" t="s">
        <v>508</v>
      </c>
      <c r="B603" s="2004"/>
      <c r="C603" s="2004"/>
      <c r="D603" s="2004"/>
      <c r="E603" s="2004"/>
      <c r="F603" s="2004"/>
      <c r="G603" s="2004"/>
      <c r="H603" s="2004"/>
      <c r="I603" s="2004"/>
      <c r="J603" s="2004"/>
    </row>
    <row r="604" spans="1:20">
      <c r="I604" s="1986" t="s">
        <v>545</v>
      </c>
      <c r="J604" s="1986"/>
    </row>
    <row r="605" spans="1:20" s="33" customFormat="1" ht="54">
      <c r="A605" s="35" t="s">
        <v>77</v>
      </c>
      <c r="B605" s="35" t="s">
        <v>67</v>
      </c>
      <c r="C605" s="35" t="s">
        <v>134</v>
      </c>
      <c r="D605" s="149"/>
      <c r="E605" s="149"/>
      <c r="F605" s="149"/>
      <c r="G605" s="149"/>
      <c r="H605" s="149"/>
      <c r="I605" s="215" t="s">
        <v>186</v>
      </c>
      <c r="J605" s="215" t="s">
        <v>546</v>
      </c>
      <c r="K605" s="163"/>
      <c r="L605" s="57"/>
      <c r="M605" s="57"/>
      <c r="O605" s="284"/>
      <c r="P605" s="291"/>
      <c r="Q605" s="291"/>
      <c r="R605" s="174"/>
      <c r="S605" s="174"/>
      <c r="T605" s="174"/>
    </row>
    <row r="606" spans="1:20">
      <c r="A606" s="173">
        <v>1</v>
      </c>
      <c r="B606" s="173">
        <v>2</v>
      </c>
      <c r="C606" s="173">
        <v>3</v>
      </c>
      <c r="D606" s="160"/>
      <c r="E606" s="160"/>
      <c r="F606" s="160"/>
      <c r="G606" s="160"/>
      <c r="H606" s="160"/>
      <c r="I606" s="222"/>
      <c r="J606" s="222"/>
    </row>
    <row r="607" spans="1:20">
      <c r="A607" s="35">
        <v>1</v>
      </c>
      <c r="B607" s="183"/>
      <c r="C607" s="184"/>
      <c r="I607" s="220"/>
      <c r="J607" s="220"/>
    </row>
    <row r="608" spans="1:20" s="160" customFormat="1">
      <c r="A608" s="35"/>
      <c r="B608" s="183"/>
      <c r="C608" s="176"/>
      <c r="D608" s="149"/>
      <c r="E608" s="149"/>
      <c r="F608" s="149"/>
      <c r="G608" s="149"/>
      <c r="H608" s="149"/>
      <c r="I608" s="222"/>
      <c r="J608" s="222"/>
      <c r="K608" s="161"/>
      <c r="O608" s="283"/>
      <c r="P608" s="283"/>
      <c r="Q608" s="283"/>
    </row>
    <row r="609" spans="1:20">
      <c r="A609" s="35"/>
      <c r="B609" s="183"/>
      <c r="C609" s="176"/>
      <c r="I609" s="222"/>
      <c r="J609" s="222"/>
    </row>
    <row r="610" spans="1:20">
      <c r="A610" s="35"/>
      <c r="B610" s="183"/>
      <c r="C610" s="176"/>
      <c r="I610" s="222"/>
      <c r="J610" s="222"/>
    </row>
    <row r="611" spans="1:20">
      <c r="A611" s="35"/>
      <c r="B611" s="183"/>
      <c r="C611" s="176"/>
      <c r="I611" s="222"/>
      <c r="J611" s="222"/>
    </row>
    <row r="612" spans="1:20">
      <c r="A612" s="226"/>
      <c r="B612" s="227" t="s">
        <v>73</v>
      </c>
      <c r="C612" s="228">
        <f>SUM(C607:C611)</f>
        <v>0</v>
      </c>
      <c r="I612" s="217">
        <f>SUM(I607:I611)</f>
        <v>0</v>
      </c>
      <c r="J612" s="217">
        <f>SUM(J607:J611)</f>
        <v>0</v>
      </c>
    </row>
    <row r="614" spans="1:20">
      <c r="A614" s="2004" t="s">
        <v>509</v>
      </c>
      <c r="B614" s="2004"/>
      <c r="C614" s="2004"/>
      <c r="D614" s="2004"/>
      <c r="E614" s="2004"/>
      <c r="F614" s="2004"/>
      <c r="G614" s="2004"/>
      <c r="H614" s="2004"/>
      <c r="I614" s="2004"/>
      <c r="J614" s="2004"/>
    </row>
    <row r="615" spans="1:20">
      <c r="I615" s="1986" t="s">
        <v>545</v>
      </c>
      <c r="J615" s="1986"/>
    </row>
    <row r="616" spans="1:20" s="33" customFormat="1" ht="54">
      <c r="A616" s="35" t="s">
        <v>77</v>
      </c>
      <c r="B616" s="35" t="s">
        <v>67</v>
      </c>
      <c r="C616" s="35" t="s">
        <v>134</v>
      </c>
      <c r="D616" s="149"/>
      <c r="E616" s="149"/>
      <c r="F616" s="149"/>
      <c r="G616" s="149"/>
      <c r="H616" s="149"/>
      <c r="I616" s="215" t="s">
        <v>186</v>
      </c>
      <c r="J616" s="215" t="s">
        <v>546</v>
      </c>
      <c r="K616" s="163"/>
      <c r="L616" s="57"/>
      <c r="M616" s="57"/>
      <c r="O616" s="284"/>
      <c r="P616" s="291"/>
      <c r="Q616" s="291"/>
      <c r="R616" s="174"/>
      <c r="S616" s="174"/>
      <c r="T616" s="174"/>
    </row>
    <row r="617" spans="1:20">
      <c r="A617" s="173">
        <v>1</v>
      </c>
      <c r="B617" s="173">
        <v>2</v>
      </c>
      <c r="C617" s="173">
        <v>3</v>
      </c>
      <c r="D617" s="160"/>
      <c r="E617" s="160"/>
      <c r="F617" s="160"/>
      <c r="G617" s="160"/>
      <c r="H617" s="160"/>
      <c r="I617" s="222"/>
      <c r="J617" s="222"/>
    </row>
    <row r="618" spans="1:20">
      <c r="A618" s="35">
        <v>1</v>
      </c>
      <c r="B618" s="183"/>
      <c r="C618" s="184"/>
      <c r="I618" s="220"/>
      <c r="J618" s="220"/>
    </row>
    <row r="619" spans="1:20" s="160" customFormat="1">
      <c r="A619" s="35"/>
      <c r="B619" s="183"/>
      <c r="C619" s="176"/>
      <c r="D619" s="149"/>
      <c r="E619" s="149"/>
      <c r="F619" s="149"/>
      <c r="G619" s="149"/>
      <c r="H619" s="149"/>
      <c r="I619" s="222"/>
      <c r="J619" s="222"/>
      <c r="K619" s="161"/>
      <c r="O619" s="283"/>
      <c r="P619" s="283"/>
      <c r="Q619" s="283"/>
    </row>
    <row r="620" spans="1:20">
      <c r="A620" s="35"/>
      <c r="B620" s="183"/>
      <c r="C620" s="176"/>
      <c r="I620" s="222"/>
      <c r="J620" s="222"/>
    </row>
    <row r="621" spans="1:20">
      <c r="A621" s="35"/>
      <c r="B621" s="183"/>
      <c r="C621" s="176"/>
      <c r="I621" s="222"/>
      <c r="J621" s="222"/>
    </row>
    <row r="622" spans="1:20">
      <c r="A622" s="35"/>
      <c r="B622" s="183"/>
      <c r="C622" s="176"/>
      <c r="I622" s="222"/>
      <c r="J622" s="222"/>
    </row>
    <row r="623" spans="1:20">
      <c r="A623" s="226"/>
      <c r="B623" s="227" t="s">
        <v>73</v>
      </c>
      <c r="C623" s="228">
        <f>SUM(C618:C622)</f>
        <v>0</v>
      </c>
      <c r="I623" s="217">
        <f>SUM(I618:I622)</f>
        <v>0</v>
      </c>
      <c r="J623" s="217">
        <f>SUM(J618:J622)</f>
        <v>0</v>
      </c>
    </row>
    <row r="625" spans="1:20">
      <c r="A625" s="2004" t="s">
        <v>510</v>
      </c>
      <c r="B625" s="2004"/>
      <c r="C625" s="2004"/>
      <c r="D625" s="2004"/>
      <c r="E625" s="2004"/>
      <c r="F625" s="2004"/>
      <c r="G625" s="2004"/>
      <c r="H625" s="2004"/>
      <c r="I625" s="2004"/>
      <c r="J625" s="2004"/>
    </row>
    <row r="626" spans="1:20">
      <c r="I626" s="1986" t="s">
        <v>545</v>
      </c>
      <c r="J626" s="1986"/>
    </row>
    <row r="627" spans="1:20" s="33" customFormat="1" ht="54">
      <c r="A627" s="35" t="s">
        <v>77</v>
      </c>
      <c r="B627" s="35" t="s">
        <v>67</v>
      </c>
      <c r="C627" s="35" t="s">
        <v>134</v>
      </c>
      <c r="D627" s="149"/>
      <c r="E627" s="149"/>
      <c r="F627" s="149"/>
      <c r="G627" s="149"/>
      <c r="H627" s="149"/>
      <c r="I627" s="215" t="s">
        <v>186</v>
      </c>
      <c r="J627" s="215" t="s">
        <v>546</v>
      </c>
      <c r="K627" s="163"/>
      <c r="L627" s="57"/>
      <c r="M627" s="57"/>
      <c r="O627" s="284"/>
      <c r="P627" s="291"/>
      <c r="Q627" s="291"/>
      <c r="R627" s="174"/>
      <c r="S627" s="174"/>
      <c r="T627" s="174"/>
    </row>
    <row r="628" spans="1:20">
      <c r="A628" s="173">
        <v>1</v>
      </c>
      <c r="B628" s="173">
        <v>2</v>
      </c>
      <c r="C628" s="173">
        <v>3</v>
      </c>
      <c r="D628" s="160"/>
      <c r="E628" s="160"/>
      <c r="F628" s="160"/>
      <c r="G628" s="160"/>
      <c r="H628" s="160"/>
      <c r="I628" s="222"/>
      <c r="J628" s="222"/>
    </row>
    <row r="629" spans="1:20">
      <c r="A629" s="35">
        <v>1</v>
      </c>
      <c r="B629" s="183"/>
      <c r="C629" s="184"/>
      <c r="I629" s="220"/>
      <c r="J629" s="220"/>
    </row>
    <row r="630" spans="1:20" s="160" customFormat="1">
      <c r="A630" s="35"/>
      <c r="B630" s="183"/>
      <c r="C630" s="176"/>
      <c r="D630" s="149"/>
      <c r="E630" s="149"/>
      <c r="F630" s="149"/>
      <c r="G630" s="149"/>
      <c r="H630" s="149"/>
      <c r="I630" s="222"/>
      <c r="J630" s="222"/>
      <c r="K630" s="161"/>
      <c r="O630" s="283"/>
      <c r="P630" s="283"/>
      <c r="Q630" s="283"/>
    </row>
    <row r="631" spans="1:20">
      <c r="A631" s="35"/>
      <c r="B631" s="183"/>
      <c r="C631" s="176"/>
      <c r="I631" s="222"/>
      <c r="J631" s="222"/>
    </row>
    <row r="632" spans="1:20">
      <c r="A632" s="35"/>
      <c r="B632" s="183"/>
      <c r="C632" s="176"/>
      <c r="I632" s="222"/>
      <c r="J632" s="222"/>
    </row>
    <row r="633" spans="1:20">
      <c r="A633" s="35"/>
      <c r="B633" s="183"/>
      <c r="C633" s="176"/>
      <c r="I633" s="222"/>
      <c r="J633" s="222"/>
    </row>
    <row r="634" spans="1:20">
      <c r="A634" s="226"/>
      <c r="B634" s="227" t="s">
        <v>73</v>
      </c>
      <c r="C634" s="228">
        <f>SUM(C629:C633)</f>
        <v>0</v>
      </c>
      <c r="I634" s="217">
        <f>SUM(I629:I633)</f>
        <v>0</v>
      </c>
      <c r="J634" s="217">
        <f>SUM(J629:J633)</f>
        <v>0</v>
      </c>
    </row>
    <row r="637" spans="1:20" ht="48.75" customHeight="1">
      <c r="A637" s="2014" t="s">
        <v>614</v>
      </c>
      <c r="B637" s="2014"/>
      <c r="C637" s="2014"/>
      <c r="D637" s="2014"/>
      <c r="E637" s="2014"/>
      <c r="F637" s="2014"/>
      <c r="G637" s="2014"/>
      <c r="H637" s="2014"/>
      <c r="I637" s="2014"/>
      <c r="J637" s="2014"/>
    </row>
    <row r="639" spans="1:20">
      <c r="A639" s="2004" t="s">
        <v>511</v>
      </c>
      <c r="B639" s="2004"/>
      <c r="C639" s="2004"/>
      <c r="D639" s="2004"/>
      <c r="E639" s="2004"/>
      <c r="F639" s="2004"/>
      <c r="G639" s="2004"/>
      <c r="H639" s="2004"/>
      <c r="I639" s="2004"/>
      <c r="J639" s="2004"/>
      <c r="K639" s="205"/>
    </row>
    <row r="640" spans="1:20">
      <c r="I640" s="1986" t="s">
        <v>545</v>
      </c>
      <c r="J640" s="1986"/>
    </row>
    <row r="641" spans="1:20" s="33" customFormat="1" ht="54">
      <c r="A641" s="35" t="s">
        <v>77</v>
      </c>
      <c r="B641" s="35" t="s">
        <v>67</v>
      </c>
      <c r="C641" s="260" t="s">
        <v>505</v>
      </c>
      <c r="D641" s="260" t="s">
        <v>506</v>
      </c>
      <c r="E641" s="260" t="s">
        <v>507</v>
      </c>
      <c r="F641" s="149"/>
      <c r="G641" s="149"/>
      <c r="H641" s="149"/>
      <c r="I641" s="215" t="s">
        <v>186</v>
      </c>
      <c r="J641" s="215" t="s">
        <v>546</v>
      </c>
      <c r="K641" s="163"/>
      <c r="L641" s="57"/>
      <c r="M641" s="57"/>
      <c r="O641" s="284"/>
      <c r="P641" s="291"/>
      <c r="Q641" s="291"/>
      <c r="R641" s="174"/>
      <c r="S641" s="174"/>
      <c r="T641" s="174"/>
    </row>
    <row r="642" spans="1:20">
      <c r="A642" s="173">
        <v>1</v>
      </c>
      <c r="B642" s="173">
        <v>2</v>
      </c>
      <c r="C642" s="195">
        <v>3</v>
      </c>
      <c r="D642" s="195">
        <v>4</v>
      </c>
      <c r="E642" s="195">
        <v>5</v>
      </c>
      <c r="F642" s="160"/>
      <c r="G642" s="160"/>
      <c r="H642" s="160"/>
      <c r="I642" s="220"/>
      <c r="J642" s="220"/>
    </row>
    <row r="643" spans="1:20">
      <c r="A643" s="35">
        <v>1</v>
      </c>
      <c r="B643" s="183"/>
      <c r="C643" s="176"/>
      <c r="D643" s="35"/>
      <c r="E643" s="176"/>
      <c r="I643" s="220"/>
      <c r="J643" s="220"/>
    </row>
    <row r="644" spans="1:20" s="160" customFormat="1">
      <c r="A644" s="35"/>
      <c r="B644" s="183"/>
      <c r="C644" s="258"/>
      <c r="D644" s="260"/>
      <c r="E644" s="258"/>
      <c r="F644" s="149"/>
      <c r="G644" s="149"/>
      <c r="H644" s="149"/>
      <c r="I644" s="220"/>
      <c r="J644" s="220"/>
      <c r="K644" s="161"/>
      <c r="O644" s="283"/>
      <c r="P644" s="283"/>
      <c r="Q644" s="283"/>
    </row>
    <row r="645" spans="1:20">
      <c r="A645" s="35"/>
      <c r="B645" s="183"/>
      <c r="C645" s="258"/>
      <c r="D645" s="260"/>
      <c r="E645" s="258"/>
      <c r="I645" s="220"/>
      <c r="J645" s="220"/>
    </row>
    <row r="646" spans="1:20">
      <c r="A646" s="226"/>
      <c r="B646" s="227" t="s">
        <v>73</v>
      </c>
      <c r="C646" s="226" t="s">
        <v>74</v>
      </c>
      <c r="D646" s="226" t="s">
        <v>74</v>
      </c>
      <c r="E646" s="228">
        <f>E643</f>
        <v>0</v>
      </c>
      <c r="I646" s="217">
        <f>SUM(I643:I645)</f>
        <v>0</v>
      </c>
      <c r="J646" s="217">
        <f>SUM(J643:J645)</f>
        <v>0</v>
      </c>
    </row>
    <row r="648" spans="1:20">
      <c r="A648" s="2004" t="s">
        <v>512</v>
      </c>
      <c r="B648" s="2004"/>
      <c r="C648" s="2004"/>
      <c r="D648" s="2004"/>
      <c r="E648" s="2004"/>
      <c r="F648" s="2004"/>
      <c r="G648" s="2004"/>
      <c r="H648" s="2004"/>
      <c r="I648" s="2004"/>
      <c r="J648" s="2004"/>
    </row>
    <row r="649" spans="1:20">
      <c r="I649" s="1986" t="s">
        <v>545</v>
      </c>
      <c r="J649" s="1986"/>
    </row>
    <row r="650" spans="1:20" s="33" customFormat="1" ht="54">
      <c r="A650" s="35" t="s">
        <v>77</v>
      </c>
      <c r="B650" s="35" t="s">
        <v>67</v>
      </c>
      <c r="C650" s="260" t="s">
        <v>505</v>
      </c>
      <c r="D650" s="260" t="s">
        <v>506</v>
      </c>
      <c r="E650" s="260" t="s">
        <v>507</v>
      </c>
      <c r="F650" s="149"/>
      <c r="G650" s="149"/>
      <c r="H650" s="149"/>
      <c r="I650" s="215" t="s">
        <v>186</v>
      </c>
      <c r="J650" s="215" t="s">
        <v>546</v>
      </c>
      <c r="K650" s="163"/>
      <c r="L650" s="57"/>
      <c r="M650" s="57"/>
      <c r="O650" s="284"/>
      <c r="P650" s="291"/>
      <c r="Q650" s="291"/>
      <c r="R650" s="174"/>
      <c r="S650" s="174"/>
      <c r="T650" s="174"/>
    </row>
    <row r="651" spans="1:20">
      <c r="A651" s="173">
        <v>1</v>
      </c>
      <c r="B651" s="173">
        <v>2</v>
      </c>
      <c r="C651" s="195">
        <v>3</v>
      </c>
      <c r="D651" s="195">
        <v>4</v>
      </c>
      <c r="E651" s="195">
        <v>5</v>
      </c>
      <c r="F651" s="160"/>
      <c r="G651" s="160"/>
      <c r="H651" s="160"/>
      <c r="I651" s="220"/>
      <c r="J651" s="220"/>
    </row>
    <row r="652" spans="1:20">
      <c r="A652" s="35">
        <v>1</v>
      </c>
      <c r="B652" s="183"/>
      <c r="C652" s="176"/>
      <c r="D652" s="35"/>
      <c r="E652" s="176"/>
      <c r="I652" s="220"/>
      <c r="J652" s="220"/>
    </row>
    <row r="653" spans="1:20" s="160" customFormat="1">
      <c r="A653" s="35"/>
      <c r="B653" s="183"/>
      <c r="C653" s="258"/>
      <c r="D653" s="260"/>
      <c r="E653" s="258"/>
      <c r="F653" s="149"/>
      <c r="G653" s="149"/>
      <c r="H653" s="149"/>
      <c r="I653" s="220"/>
      <c r="J653" s="220"/>
      <c r="K653" s="161"/>
      <c r="O653" s="283"/>
      <c r="P653" s="283"/>
      <c r="Q653" s="283"/>
    </row>
    <row r="654" spans="1:20">
      <c r="A654" s="35"/>
      <c r="B654" s="183"/>
      <c r="C654" s="258"/>
      <c r="D654" s="260"/>
      <c r="E654" s="258"/>
      <c r="I654" s="220"/>
      <c r="J654" s="220"/>
    </row>
    <row r="655" spans="1:20">
      <c r="A655" s="226"/>
      <c r="B655" s="227" t="s">
        <v>73</v>
      </c>
      <c r="C655" s="226" t="s">
        <v>74</v>
      </c>
      <c r="D655" s="226" t="s">
        <v>74</v>
      </c>
      <c r="E655" s="228">
        <f>E652</f>
        <v>0</v>
      </c>
      <c r="I655" s="217">
        <f>SUM(I652:I654)</f>
        <v>0</v>
      </c>
      <c r="J655" s="217">
        <f>SUM(J652:J654)</f>
        <v>0</v>
      </c>
    </row>
    <row r="658" spans="1:17" ht="57" customHeight="1">
      <c r="A658" s="2014" t="s">
        <v>613</v>
      </c>
      <c r="B658" s="2014"/>
      <c r="C658" s="2014"/>
      <c r="D658" s="2014"/>
      <c r="E658" s="2014"/>
      <c r="F658" s="2014"/>
      <c r="G658" s="2014"/>
      <c r="H658" s="2014"/>
      <c r="I658" s="2014"/>
      <c r="J658" s="2014"/>
    </row>
    <row r="660" spans="1:17">
      <c r="A660" s="2017" t="s">
        <v>513</v>
      </c>
      <c r="B660" s="2017"/>
      <c r="C660" s="2017"/>
      <c r="D660" s="2017"/>
      <c r="E660" s="2017"/>
      <c r="F660" s="2017"/>
      <c r="G660" s="2017"/>
      <c r="H660" s="2017"/>
      <c r="I660" s="2017"/>
      <c r="J660" s="2017"/>
      <c r="K660" s="205"/>
    </row>
    <row r="661" spans="1:17">
      <c r="A661" s="53"/>
      <c r="B661" s="32"/>
      <c r="C661" s="38"/>
      <c r="D661" s="38"/>
      <c r="E661" s="38"/>
      <c r="F661" s="38"/>
      <c r="I661" s="1986" t="s">
        <v>545</v>
      </c>
      <c r="J661" s="1986"/>
    </row>
    <row r="662" spans="1:17" ht="54">
      <c r="A662" s="260" t="s">
        <v>77</v>
      </c>
      <c r="B662" s="260" t="s">
        <v>67</v>
      </c>
      <c r="C662" s="260" t="s">
        <v>124</v>
      </c>
      <c r="D662" s="260" t="s">
        <v>125</v>
      </c>
      <c r="E662" s="260" t="s">
        <v>126</v>
      </c>
      <c r="I662" s="215" t="s">
        <v>186</v>
      </c>
      <c r="J662" s="215" t="s">
        <v>546</v>
      </c>
      <c r="K662" s="209"/>
    </row>
    <row r="663" spans="1:17">
      <c r="A663" s="195">
        <v>1</v>
      </c>
      <c r="B663" s="195">
        <v>2</v>
      </c>
      <c r="C663" s="195">
        <v>3</v>
      </c>
      <c r="D663" s="195">
        <v>4</v>
      </c>
      <c r="E663" s="195">
        <v>5</v>
      </c>
      <c r="F663" s="160"/>
      <c r="G663" s="160"/>
      <c r="H663" s="160"/>
      <c r="I663" s="220"/>
      <c r="J663" s="220"/>
    </row>
    <row r="664" spans="1:17">
      <c r="A664" s="264"/>
      <c r="B664" s="47"/>
      <c r="C664" s="260"/>
      <c r="D664" s="34"/>
      <c r="E664" s="258"/>
      <c r="I664" s="220"/>
      <c r="J664" s="220"/>
    </row>
    <row r="665" spans="1:17" s="160" customFormat="1">
      <c r="A665" s="260"/>
      <c r="B665" s="31"/>
      <c r="C665" s="260"/>
      <c r="D665" s="34"/>
      <c r="E665" s="258"/>
      <c r="F665" s="149"/>
      <c r="G665" s="149"/>
      <c r="H665" s="149"/>
      <c r="I665" s="220"/>
      <c r="J665" s="220"/>
      <c r="K665" s="161"/>
      <c r="O665" s="283"/>
      <c r="P665" s="283"/>
      <c r="Q665" s="283"/>
    </row>
    <row r="666" spans="1:17">
      <c r="A666" s="260"/>
      <c r="B666" s="31"/>
      <c r="C666" s="260"/>
      <c r="D666" s="34"/>
      <c r="E666" s="258"/>
      <c r="I666" s="220"/>
      <c r="J666" s="220"/>
    </row>
    <row r="667" spans="1:17">
      <c r="A667" s="226"/>
      <c r="B667" s="227" t="s">
        <v>73</v>
      </c>
      <c r="C667" s="226" t="s">
        <v>74</v>
      </c>
      <c r="D667" s="226" t="s">
        <v>74</v>
      </c>
      <c r="E667" s="228">
        <f>SUM(E664:E666)</f>
        <v>0</v>
      </c>
      <c r="I667" s="217">
        <f>SUM(I664:I666)</f>
        <v>0</v>
      </c>
      <c r="J667" s="217">
        <f>SUM(J664:J666)</f>
        <v>0</v>
      </c>
    </row>
    <row r="668" spans="1:17">
      <c r="A668" s="51"/>
      <c r="B668" s="52"/>
      <c r="C668" s="51"/>
      <c r="D668" s="51"/>
      <c r="E668" s="51"/>
      <c r="F668" s="51"/>
    </row>
    <row r="669" spans="1:17">
      <c r="A669" s="2016" t="s">
        <v>491</v>
      </c>
      <c r="B669" s="2016"/>
      <c r="C669" s="2016"/>
      <c r="D669" s="2016"/>
      <c r="E669" s="2016"/>
      <c r="F669" s="2016"/>
      <c r="G669" s="2016"/>
      <c r="H669" s="2016"/>
      <c r="I669" s="2016"/>
      <c r="J669" s="2016"/>
    </row>
    <row r="670" spans="1:17">
      <c r="A670" s="51"/>
      <c r="B670" s="32"/>
      <c r="C670" s="38"/>
      <c r="D670" s="38"/>
      <c r="E670" s="38"/>
      <c r="F670" s="38"/>
      <c r="I670" s="1986" t="s">
        <v>545</v>
      </c>
      <c r="J670" s="1986"/>
    </row>
    <row r="671" spans="1:17" ht="54">
      <c r="A671" s="260" t="s">
        <v>77</v>
      </c>
      <c r="B671" s="260" t="s">
        <v>67</v>
      </c>
      <c r="C671" s="260" t="s">
        <v>127</v>
      </c>
      <c r="D671" s="260" t="s">
        <v>490</v>
      </c>
      <c r="F671" s="38"/>
      <c r="I671" s="215" t="s">
        <v>186</v>
      </c>
      <c r="J671" s="215" t="s">
        <v>546</v>
      </c>
      <c r="K671" s="210"/>
    </row>
    <row r="672" spans="1:17">
      <c r="A672" s="195">
        <v>1</v>
      </c>
      <c r="B672" s="195">
        <v>2</v>
      </c>
      <c r="C672" s="195">
        <v>3</v>
      </c>
      <c r="D672" s="195">
        <v>4</v>
      </c>
      <c r="E672" s="160"/>
      <c r="F672" s="14"/>
      <c r="G672" s="160"/>
      <c r="H672" s="160"/>
      <c r="I672" s="220"/>
      <c r="J672" s="220"/>
    </row>
    <row r="673" spans="1:17">
      <c r="A673" s="260"/>
      <c r="B673" s="47"/>
      <c r="C673" s="34"/>
      <c r="D673" s="258"/>
      <c r="F673" s="38"/>
      <c r="I673" s="220"/>
      <c r="J673" s="220"/>
    </row>
    <row r="674" spans="1:17" s="160" customFormat="1">
      <c r="A674" s="260"/>
      <c r="B674" s="31"/>
      <c r="C674" s="34"/>
      <c r="D674" s="258"/>
      <c r="E674" s="149"/>
      <c r="F674" s="38"/>
      <c r="G674" s="149"/>
      <c r="H674" s="149"/>
      <c r="I674" s="220"/>
      <c r="J674" s="220"/>
      <c r="K674" s="161"/>
      <c r="O674" s="283"/>
      <c r="P674" s="283"/>
      <c r="Q674" s="283"/>
    </row>
    <row r="675" spans="1:17">
      <c r="A675" s="260"/>
      <c r="B675" s="31"/>
      <c r="C675" s="34"/>
      <c r="D675" s="258"/>
      <c r="F675" s="38"/>
      <c r="I675" s="220"/>
      <c r="J675" s="220"/>
    </row>
    <row r="676" spans="1:17">
      <c r="A676" s="226"/>
      <c r="B676" s="227" t="s">
        <v>73</v>
      </c>
      <c r="C676" s="226" t="s">
        <v>74</v>
      </c>
      <c r="D676" s="228">
        <f>SUM(D673:D675)</f>
        <v>0</v>
      </c>
      <c r="F676" s="38"/>
      <c r="I676" s="217">
        <f>SUM(I673:I675)</f>
        <v>0</v>
      </c>
      <c r="J676" s="217">
        <f>SUM(J673:J675)</f>
        <v>0</v>
      </c>
    </row>
    <row r="677" spans="1:17">
      <c r="A677" s="51"/>
      <c r="B677" s="52"/>
      <c r="C677" s="51"/>
      <c r="D677" s="51"/>
      <c r="E677" s="51"/>
      <c r="F677" s="51"/>
    </row>
    <row r="678" spans="1:17">
      <c r="A678" s="2016" t="s">
        <v>514</v>
      </c>
      <c r="B678" s="2016"/>
      <c r="C678" s="2016"/>
      <c r="D678" s="2016"/>
      <c r="E678" s="2016"/>
      <c r="F678" s="2016"/>
      <c r="G678" s="2016"/>
      <c r="H678" s="2016"/>
      <c r="I678" s="2016"/>
      <c r="J678" s="2016"/>
    </row>
    <row r="679" spans="1:17">
      <c r="A679" s="51"/>
      <c r="B679" s="32"/>
      <c r="C679" s="38"/>
      <c r="D679" s="38"/>
      <c r="E679" s="38"/>
      <c r="F679" s="38"/>
      <c r="I679" s="1986" t="s">
        <v>545</v>
      </c>
      <c r="J679" s="1986"/>
    </row>
    <row r="680" spans="1:17" ht="54">
      <c r="A680" s="260" t="s">
        <v>77</v>
      </c>
      <c r="B680" s="260" t="s">
        <v>67</v>
      </c>
      <c r="C680" s="260" t="s">
        <v>127</v>
      </c>
      <c r="D680" s="260" t="s">
        <v>490</v>
      </c>
      <c r="F680" s="38"/>
      <c r="I680" s="215" t="s">
        <v>186</v>
      </c>
      <c r="J680" s="215" t="s">
        <v>546</v>
      </c>
      <c r="K680" s="210"/>
    </row>
    <row r="681" spans="1:17">
      <c r="A681" s="195">
        <v>1</v>
      </c>
      <c r="B681" s="195">
        <v>2</v>
      </c>
      <c r="C681" s="195">
        <v>3</v>
      </c>
      <c r="D681" s="195">
        <v>4</v>
      </c>
      <c r="E681" s="160"/>
      <c r="F681" s="14"/>
      <c r="G681" s="160"/>
      <c r="H681" s="160"/>
      <c r="I681" s="220"/>
      <c r="J681" s="220"/>
    </row>
    <row r="682" spans="1:17">
      <c r="A682" s="260"/>
      <c r="B682" s="47"/>
      <c r="C682" s="34"/>
      <c r="D682" s="258"/>
      <c r="F682" s="38"/>
      <c r="I682" s="220"/>
      <c r="J682" s="220"/>
    </row>
    <row r="683" spans="1:17" s="160" customFormat="1">
      <c r="A683" s="260"/>
      <c r="B683" s="31"/>
      <c r="C683" s="34"/>
      <c r="D683" s="258"/>
      <c r="E683" s="149"/>
      <c r="F683" s="38"/>
      <c r="G683" s="149"/>
      <c r="H683" s="149"/>
      <c r="I683" s="220"/>
      <c r="J683" s="220"/>
      <c r="K683" s="161"/>
      <c r="O683" s="283"/>
      <c r="P683" s="283"/>
      <c r="Q683" s="283"/>
    </row>
    <row r="684" spans="1:17">
      <c r="A684" s="260"/>
      <c r="B684" s="31"/>
      <c r="C684" s="34"/>
      <c r="D684" s="258"/>
      <c r="F684" s="38"/>
      <c r="I684" s="220"/>
      <c r="J684" s="220"/>
    </row>
    <row r="685" spans="1:17">
      <c r="A685" s="226"/>
      <c r="B685" s="227" t="s">
        <v>73</v>
      </c>
      <c r="C685" s="226" t="s">
        <v>74</v>
      </c>
      <c r="D685" s="228">
        <f>SUM(D682:D684)</f>
        <v>0</v>
      </c>
      <c r="F685" s="38"/>
      <c r="I685" s="217">
        <f>SUM(I682:I684)</f>
        <v>0</v>
      </c>
      <c r="J685" s="217">
        <f>SUM(J682:J684)</f>
        <v>0</v>
      </c>
    </row>
    <row r="686" spans="1:17">
      <c r="A686" s="51"/>
      <c r="B686" s="52"/>
      <c r="C686" s="51"/>
      <c r="D686" s="51"/>
      <c r="E686" s="51"/>
      <c r="F686" s="51"/>
    </row>
    <row r="687" spans="1:17">
      <c r="A687" s="2004" t="s">
        <v>542</v>
      </c>
      <c r="B687" s="2004"/>
      <c r="C687" s="2004"/>
      <c r="D687" s="2004"/>
      <c r="E687" s="2004"/>
      <c r="F687" s="2004"/>
      <c r="G687" s="2004"/>
      <c r="H687" s="2004"/>
      <c r="I687" s="2004"/>
      <c r="J687" s="2004"/>
    </row>
    <row r="688" spans="1:17">
      <c r="A688" s="2012"/>
      <c r="B688" s="2012"/>
      <c r="C688" s="2012"/>
      <c r="D688" s="2012"/>
      <c r="E688" s="2012"/>
      <c r="F688" s="2012"/>
      <c r="I688" s="1986" t="s">
        <v>545</v>
      </c>
      <c r="J688" s="1986"/>
    </row>
    <row r="689" spans="1:17" ht="54">
      <c r="A689" s="260" t="s">
        <v>77</v>
      </c>
      <c r="B689" s="260" t="s">
        <v>67</v>
      </c>
      <c r="C689" s="260" t="s">
        <v>131</v>
      </c>
      <c r="D689" s="260" t="s">
        <v>80</v>
      </c>
      <c r="E689" s="260" t="s">
        <v>132</v>
      </c>
      <c r="F689" s="260" t="s">
        <v>33</v>
      </c>
      <c r="I689" s="215" t="s">
        <v>186</v>
      </c>
      <c r="J689" s="215" t="s">
        <v>546</v>
      </c>
      <c r="K689" s="163"/>
    </row>
    <row r="690" spans="1:17">
      <c r="A690" s="195">
        <v>1</v>
      </c>
      <c r="B690" s="195">
        <v>2</v>
      </c>
      <c r="C690" s="195">
        <v>3</v>
      </c>
      <c r="D690" s="195">
        <v>4</v>
      </c>
      <c r="E690" s="195">
        <v>5</v>
      </c>
      <c r="F690" s="195">
        <v>6</v>
      </c>
      <c r="G690" s="160"/>
      <c r="H690" s="160"/>
      <c r="I690" s="220"/>
      <c r="J690" s="220"/>
    </row>
    <row r="691" spans="1:17">
      <c r="A691" s="260">
        <v>1</v>
      </c>
      <c r="B691" s="31"/>
      <c r="C691" s="260"/>
      <c r="D691" s="260"/>
      <c r="E691" s="258" t="e">
        <f>F691/D691</f>
        <v>#DIV/0!</v>
      </c>
      <c r="F691" s="258"/>
      <c r="I691" s="220"/>
      <c r="J691" s="220"/>
    </row>
    <row r="692" spans="1:17" s="160" customFormat="1">
      <c r="A692" s="260">
        <v>2</v>
      </c>
      <c r="B692" s="31"/>
      <c r="C692" s="35"/>
      <c r="D692" s="35"/>
      <c r="E692" s="258" t="e">
        <f t="shared" ref="E692:E693" si="14">F692/D692</f>
        <v>#DIV/0!</v>
      </c>
      <c r="F692" s="258"/>
      <c r="G692" s="149"/>
      <c r="H692" s="149"/>
      <c r="I692" s="220"/>
      <c r="J692" s="220"/>
      <c r="K692" s="161"/>
      <c r="O692" s="283"/>
      <c r="P692" s="283"/>
      <c r="Q692" s="283"/>
    </row>
    <row r="693" spans="1:17">
      <c r="A693" s="260">
        <v>3</v>
      </c>
      <c r="B693" s="31"/>
      <c r="C693" s="260"/>
      <c r="D693" s="260"/>
      <c r="E693" s="258" t="e">
        <f t="shared" si="14"/>
        <v>#DIV/0!</v>
      </c>
      <c r="F693" s="258"/>
      <c r="I693" s="220"/>
      <c r="J693" s="220"/>
    </row>
    <row r="694" spans="1:17">
      <c r="A694" s="226"/>
      <c r="B694" s="227" t="s">
        <v>73</v>
      </c>
      <c r="C694" s="226" t="s">
        <v>74</v>
      </c>
      <c r="D694" s="226" t="s">
        <v>74</v>
      </c>
      <c r="E694" s="226" t="s">
        <v>74</v>
      </c>
      <c r="F694" s="228">
        <f>F693+F692+F691</f>
        <v>0</v>
      </c>
      <c r="I694" s="217">
        <f>SUM(I691:I693)</f>
        <v>0</v>
      </c>
      <c r="J694" s="217">
        <f>SUM(J691:J693)</f>
        <v>0</v>
      </c>
    </row>
    <row r="695" spans="1:17">
      <c r="A695" s="51"/>
      <c r="B695" s="52"/>
      <c r="C695" s="51"/>
      <c r="D695" s="51"/>
      <c r="E695" s="51"/>
      <c r="F695" s="51"/>
    </row>
    <row r="696" spans="1:17">
      <c r="A696" s="51"/>
      <c r="B696" s="52"/>
      <c r="C696" s="51"/>
      <c r="D696" s="51"/>
      <c r="E696" s="51"/>
      <c r="F696" s="51"/>
    </row>
    <row r="697" spans="1:17">
      <c r="A697" s="2014" t="s">
        <v>612</v>
      </c>
      <c r="B697" s="2014"/>
      <c r="C697" s="2014"/>
      <c r="D697" s="2014"/>
      <c r="E697" s="2014"/>
      <c r="F697" s="2014"/>
      <c r="G697" s="2014"/>
      <c r="H697" s="2014"/>
      <c r="I697" s="2014"/>
      <c r="J697" s="2014"/>
    </row>
    <row r="698" spans="1:17">
      <c r="A698" s="51"/>
      <c r="B698" s="52"/>
      <c r="C698" s="51"/>
      <c r="D698" s="51"/>
      <c r="E698" s="51"/>
      <c r="F698" s="51"/>
    </row>
    <row r="699" spans="1:17">
      <c r="A699" s="2009" t="s">
        <v>515</v>
      </c>
      <c r="B699" s="2009"/>
      <c r="C699" s="2009"/>
      <c r="D699" s="2009"/>
      <c r="E699" s="2009"/>
      <c r="F699" s="2009"/>
      <c r="G699" s="2009"/>
      <c r="H699" s="2009"/>
      <c r="I699" s="2009"/>
      <c r="J699" s="2009"/>
      <c r="K699" s="205"/>
    </row>
    <row r="700" spans="1:17">
      <c r="A700" s="259"/>
      <c r="B700" s="55"/>
      <c r="C700" s="259"/>
      <c r="D700" s="259"/>
      <c r="E700" s="259"/>
      <c r="F700" s="259"/>
      <c r="I700" s="1986" t="s">
        <v>545</v>
      </c>
      <c r="J700" s="1986"/>
    </row>
    <row r="701" spans="1:17" ht="54">
      <c r="A701" s="260" t="s">
        <v>77</v>
      </c>
      <c r="B701" s="260" t="s">
        <v>67</v>
      </c>
      <c r="C701" s="260" t="s">
        <v>118</v>
      </c>
      <c r="D701" s="260" t="s">
        <v>112</v>
      </c>
      <c r="E701" s="260" t="s">
        <v>113</v>
      </c>
      <c r="F701" s="260" t="s">
        <v>532</v>
      </c>
      <c r="I701" s="215" t="s">
        <v>186</v>
      </c>
      <c r="J701" s="215" t="s">
        <v>546</v>
      </c>
      <c r="K701" s="204"/>
    </row>
    <row r="702" spans="1:17">
      <c r="A702" s="195">
        <v>1</v>
      </c>
      <c r="B702" s="195">
        <v>2</v>
      </c>
      <c r="C702" s="195">
        <v>3</v>
      </c>
      <c r="D702" s="195">
        <v>4</v>
      </c>
      <c r="E702" s="195">
        <v>5</v>
      </c>
      <c r="F702" s="195">
        <v>6</v>
      </c>
      <c r="G702" s="160"/>
      <c r="H702" s="160"/>
      <c r="I702" s="220"/>
      <c r="J702" s="220"/>
    </row>
    <row r="703" spans="1:17">
      <c r="A703" s="260">
        <v>1</v>
      </c>
      <c r="B703" s="31" t="s">
        <v>114</v>
      </c>
      <c r="C703" s="260"/>
      <c r="D703" s="260"/>
      <c r="E703" s="258" t="e">
        <f>F703/D703/C703</f>
        <v>#DIV/0!</v>
      </c>
      <c r="F703" s="258"/>
      <c r="I703" s="220"/>
      <c r="J703" s="220"/>
    </row>
    <row r="704" spans="1:17" s="160" customFormat="1" ht="68.400000000000006">
      <c r="A704" s="260">
        <v>2</v>
      </c>
      <c r="B704" s="31" t="s">
        <v>115</v>
      </c>
      <c r="C704" s="260"/>
      <c r="D704" s="260"/>
      <c r="E704" s="258" t="e">
        <f t="shared" ref="E704:E708" si="15">F704/D704/C704</f>
        <v>#DIV/0!</v>
      </c>
      <c r="F704" s="258"/>
      <c r="G704" s="149"/>
      <c r="H704" s="149"/>
      <c r="I704" s="220"/>
      <c r="J704" s="220"/>
      <c r="K704" s="161"/>
      <c r="O704" s="283"/>
      <c r="P704" s="283"/>
      <c r="Q704" s="283"/>
    </row>
    <row r="705" spans="1:17" ht="45.6">
      <c r="A705" s="260">
        <v>3</v>
      </c>
      <c r="B705" s="31" t="s">
        <v>116</v>
      </c>
      <c r="C705" s="260"/>
      <c r="D705" s="260"/>
      <c r="E705" s="258" t="e">
        <f t="shared" si="15"/>
        <v>#DIV/0!</v>
      </c>
      <c r="F705" s="258"/>
      <c r="I705" s="220"/>
      <c r="J705" s="220"/>
    </row>
    <row r="706" spans="1:17">
      <c r="A706" s="260">
        <v>4</v>
      </c>
      <c r="B706" s="31" t="s">
        <v>117</v>
      </c>
      <c r="C706" s="260"/>
      <c r="D706" s="260"/>
      <c r="E706" s="258" t="e">
        <f t="shared" si="15"/>
        <v>#DIV/0!</v>
      </c>
      <c r="F706" s="258"/>
      <c r="I706" s="222"/>
      <c r="J706" s="222"/>
    </row>
    <row r="707" spans="1:17" ht="91.2">
      <c r="A707" s="260">
        <v>5</v>
      </c>
      <c r="B707" s="31" t="s">
        <v>143</v>
      </c>
      <c r="C707" s="260"/>
      <c r="D707" s="260"/>
      <c r="E707" s="258" t="e">
        <f t="shared" si="15"/>
        <v>#DIV/0!</v>
      </c>
      <c r="F707" s="258"/>
      <c r="I707" s="220"/>
      <c r="J707" s="220"/>
    </row>
    <row r="708" spans="1:17">
      <c r="A708" s="260">
        <v>6</v>
      </c>
      <c r="B708" s="31" t="s">
        <v>144</v>
      </c>
      <c r="C708" s="260"/>
      <c r="D708" s="260"/>
      <c r="E708" s="258" t="e">
        <f t="shared" si="15"/>
        <v>#DIV/0!</v>
      </c>
      <c r="F708" s="258"/>
      <c r="I708" s="220"/>
      <c r="J708" s="220"/>
    </row>
    <row r="709" spans="1:17">
      <c r="A709" s="226"/>
      <c r="B709" s="227" t="s">
        <v>73</v>
      </c>
      <c r="C709" s="226" t="s">
        <v>74</v>
      </c>
      <c r="D709" s="226" t="s">
        <v>74</v>
      </c>
      <c r="E709" s="226" t="s">
        <v>74</v>
      </c>
      <c r="F709" s="228">
        <f>F708+F707+F706+F705+F704+F703</f>
        <v>0</v>
      </c>
      <c r="I709" s="217">
        <f>SUM(I703:I708)</f>
        <v>0</v>
      </c>
      <c r="J709" s="217">
        <f>SUM(J703:J708)</f>
        <v>0</v>
      </c>
    </row>
    <row r="710" spans="1:17">
      <c r="A710" s="38"/>
      <c r="B710" s="32"/>
      <c r="C710" s="38"/>
      <c r="D710" s="38"/>
      <c r="E710" s="38"/>
      <c r="F710" s="38"/>
    </row>
    <row r="711" spans="1:17">
      <c r="A711" s="2009" t="s">
        <v>516</v>
      </c>
      <c r="B711" s="2009"/>
      <c r="C711" s="2009"/>
      <c r="D711" s="2009"/>
      <c r="E711" s="2009"/>
      <c r="F711" s="2009"/>
      <c r="G711" s="2009"/>
      <c r="H711" s="2009"/>
      <c r="I711" s="2009"/>
      <c r="J711" s="2009"/>
    </row>
    <row r="712" spans="1:17">
      <c r="A712" s="256"/>
      <c r="B712" s="45"/>
      <c r="C712" s="256"/>
      <c r="D712" s="256"/>
      <c r="E712" s="256"/>
      <c r="F712" s="38"/>
      <c r="I712" s="1986" t="s">
        <v>545</v>
      </c>
      <c r="J712" s="1986"/>
    </row>
    <row r="713" spans="1:17" ht="54">
      <c r="A713" s="260" t="s">
        <v>77</v>
      </c>
      <c r="B713" s="260" t="s">
        <v>67</v>
      </c>
      <c r="C713" s="260" t="s">
        <v>119</v>
      </c>
      <c r="D713" s="260" t="s">
        <v>518</v>
      </c>
      <c r="E713" s="262" t="s">
        <v>166</v>
      </c>
      <c r="F713" s="260" t="s">
        <v>517</v>
      </c>
      <c r="I713" s="215" t="s">
        <v>186</v>
      </c>
      <c r="J713" s="215" t="s">
        <v>546</v>
      </c>
      <c r="K713" s="204"/>
    </row>
    <row r="714" spans="1:17">
      <c r="A714" s="195">
        <v>1</v>
      </c>
      <c r="B714" s="195">
        <v>2</v>
      </c>
      <c r="C714" s="195">
        <v>3</v>
      </c>
      <c r="D714" s="195">
        <v>4</v>
      </c>
      <c r="E714" s="14">
        <v>5</v>
      </c>
      <c r="F714" s="195">
        <v>6</v>
      </c>
      <c r="G714" s="160"/>
      <c r="H714" s="160"/>
      <c r="I714" s="214"/>
      <c r="J714" s="214"/>
    </row>
    <row r="715" spans="1:17" ht="45.6">
      <c r="A715" s="260">
        <v>1</v>
      </c>
      <c r="B715" s="31" t="s">
        <v>140</v>
      </c>
      <c r="C715" s="260"/>
      <c r="D715" s="258" t="e">
        <f>F715/C715</f>
        <v>#DIV/0!</v>
      </c>
      <c r="E715" s="262" t="s">
        <v>43</v>
      </c>
      <c r="F715" s="258"/>
      <c r="I715" s="220"/>
      <c r="J715" s="220"/>
    </row>
    <row r="716" spans="1:17" s="160" customFormat="1" ht="45.6">
      <c r="A716" s="260">
        <v>2</v>
      </c>
      <c r="B716" s="31" t="s">
        <v>629</v>
      </c>
      <c r="C716" s="260" t="s">
        <v>43</v>
      </c>
      <c r="D716" s="258"/>
      <c r="E716" s="262" t="e">
        <f>F716/D716</f>
        <v>#DIV/0!</v>
      </c>
      <c r="F716" s="258"/>
      <c r="G716" s="149"/>
      <c r="H716" s="149"/>
      <c r="I716" s="220"/>
      <c r="J716" s="220"/>
      <c r="K716" s="161"/>
      <c r="O716" s="283"/>
      <c r="P716" s="283"/>
      <c r="Q716" s="283"/>
    </row>
    <row r="717" spans="1:17">
      <c r="A717" s="226"/>
      <c r="B717" s="227" t="s">
        <v>73</v>
      </c>
      <c r="C717" s="226" t="s">
        <v>43</v>
      </c>
      <c r="D717" s="226" t="s">
        <v>43</v>
      </c>
      <c r="E717" s="226" t="s">
        <v>43</v>
      </c>
      <c r="F717" s="228">
        <f>F715+F716</f>
        <v>0</v>
      </c>
      <c r="I717" s="213">
        <f>SUM(I715:I716)</f>
        <v>0</v>
      </c>
      <c r="J717" s="213">
        <f>SUM(J715:J716)</f>
        <v>0</v>
      </c>
    </row>
    <row r="718" spans="1:17">
      <c r="A718" s="38"/>
      <c r="B718" s="32"/>
      <c r="C718" s="38"/>
      <c r="D718" s="38"/>
      <c r="E718" s="38"/>
      <c r="F718" s="38"/>
    </row>
    <row r="719" spans="1:17">
      <c r="A719" s="2004" t="s">
        <v>519</v>
      </c>
      <c r="B719" s="2004"/>
      <c r="C719" s="2004"/>
      <c r="D719" s="2004"/>
      <c r="E719" s="2004"/>
      <c r="F719" s="2004"/>
      <c r="G719" s="2004"/>
      <c r="H719" s="2004"/>
      <c r="I719" s="2004"/>
      <c r="J719" s="2004"/>
    </row>
    <row r="720" spans="1:17">
      <c r="A720" s="265"/>
      <c r="B720" s="265"/>
      <c r="C720" s="265"/>
      <c r="D720" s="265"/>
      <c r="E720" s="265"/>
      <c r="F720" s="265"/>
      <c r="G720" s="265"/>
      <c r="H720" s="265"/>
      <c r="I720" s="1986" t="s">
        <v>545</v>
      </c>
      <c r="J720" s="1986"/>
    </row>
    <row r="721" spans="1:17" s="38" customFormat="1" ht="54">
      <c r="A721" s="260" t="s">
        <v>77</v>
      </c>
      <c r="B721" s="260" t="s">
        <v>0</v>
      </c>
      <c r="C721" s="260" t="s">
        <v>122</v>
      </c>
      <c r="D721" s="260" t="s">
        <v>120</v>
      </c>
      <c r="E721" s="260" t="s">
        <v>123</v>
      </c>
      <c r="F721" s="260" t="s">
        <v>33</v>
      </c>
      <c r="I721" s="215" t="s">
        <v>186</v>
      </c>
      <c r="J721" s="215" t="s">
        <v>546</v>
      </c>
      <c r="K721" s="163"/>
      <c r="O721" s="41"/>
      <c r="P721" s="41"/>
      <c r="Q721" s="41"/>
    </row>
    <row r="722" spans="1:17" s="38" customFormat="1">
      <c r="A722" s="195">
        <v>1</v>
      </c>
      <c r="B722" s="195">
        <v>2</v>
      </c>
      <c r="C722" s="195">
        <v>4</v>
      </c>
      <c r="D722" s="195">
        <v>5</v>
      </c>
      <c r="E722" s="195">
        <v>6</v>
      </c>
      <c r="F722" s="195">
        <v>7</v>
      </c>
      <c r="G722" s="14"/>
      <c r="H722" s="14"/>
      <c r="I722" s="217"/>
      <c r="J722" s="217"/>
      <c r="K722" s="40"/>
      <c r="O722" s="41"/>
      <c r="P722" s="41"/>
      <c r="Q722" s="41"/>
    </row>
    <row r="723" spans="1:17" s="38" customFormat="1">
      <c r="A723" s="260">
        <v>1</v>
      </c>
      <c r="B723" s="31" t="s">
        <v>145</v>
      </c>
      <c r="C723" s="258" t="e">
        <f>F723/D723</f>
        <v>#DIV/0!</v>
      </c>
      <c r="D723" s="258"/>
      <c r="E723" s="258"/>
      <c r="F723" s="258"/>
      <c r="I723" s="220"/>
      <c r="J723" s="220"/>
      <c r="K723" s="40"/>
      <c r="O723" s="41"/>
      <c r="P723" s="41"/>
      <c r="Q723" s="41"/>
    </row>
    <row r="724" spans="1:17" s="14" customFormat="1">
      <c r="A724" s="260">
        <v>2</v>
      </c>
      <c r="B724" s="31" t="s">
        <v>121</v>
      </c>
      <c r="C724" s="258" t="e">
        <f t="shared" ref="C724:C727" si="16">F724/D724</f>
        <v>#DIV/0!</v>
      </c>
      <c r="D724" s="258"/>
      <c r="E724" s="258"/>
      <c r="F724" s="258"/>
      <c r="G724" s="38"/>
      <c r="H724" s="38"/>
      <c r="I724" s="220"/>
      <c r="J724" s="220"/>
      <c r="K724" s="186"/>
      <c r="O724" s="286"/>
      <c r="P724" s="286"/>
      <c r="Q724" s="286"/>
    </row>
    <row r="725" spans="1:17" s="38" customFormat="1">
      <c r="A725" s="260">
        <v>3</v>
      </c>
      <c r="B725" s="31" t="s">
        <v>146</v>
      </c>
      <c r="C725" s="258" t="e">
        <f t="shared" si="16"/>
        <v>#DIV/0!</v>
      </c>
      <c r="D725" s="258"/>
      <c r="E725" s="258"/>
      <c r="F725" s="258"/>
      <c r="I725" s="220"/>
      <c r="J725" s="220"/>
      <c r="K725" s="40"/>
      <c r="O725" s="41"/>
      <c r="P725" s="41"/>
      <c r="Q725" s="41"/>
    </row>
    <row r="726" spans="1:17" s="38" customFormat="1">
      <c r="A726" s="260">
        <v>4</v>
      </c>
      <c r="B726" s="31" t="s">
        <v>147</v>
      </c>
      <c r="C726" s="258" t="e">
        <f t="shared" si="16"/>
        <v>#DIV/0!</v>
      </c>
      <c r="D726" s="258"/>
      <c r="E726" s="258"/>
      <c r="F726" s="258"/>
      <c r="I726" s="220"/>
      <c r="J726" s="220"/>
      <c r="K726" s="40"/>
      <c r="O726" s="41"/>
      <c r="P726" s="41"/>
      <c r="Q726" s="41"/>
    </row>
    <row r="727" spans="1:17" s="38" customFormat="1">
      <c r="A727" s="260">
        <v>5</v>
      </c>
      <c r="B727" s="31" t="s">
        <v>623</v>
      </c>
      <c r="C727" s="258" t="e">
        <f t="shared" si="16"/>
        <v>#DIV/0!</v>
      </c>
      <c r="D727" s="258"/>
      <c r="E727" s="258"/>
      <c r="F727" s="258"/>
      <c r="I727" s="220"/>
      <c r="J727" s="220"/>
      <c r="K727" s="40"/>
      <c r="O727" s="41"/>
      <c r="P727" s="41"/>
      <c r="Q727" s="41"/>
    </row>
    <row r="728" spans="1:17" s="38" customFormat="1">
      <c r="A728" s="226"/>
      <c r="B728" s="227" t="s">
        <v>73</v>
      </c>
      <c r="C728" s="226" t="s">
        <v>74</v>
      </c>
      <c r="D728" s="226" t="s">
        <v>74</v>
      </c>
      <c r="E728" s="226" t="s">
        <v>74</v>
      </c>
      <c r="F728" s="228">
        <f>SUM(F723:F727)</f>
        <v>0</v>
      </c>
      <c r="I728" s="217">
        <f>SUM(I723:I727)</f>
        <v>0</v>
      </c>
      <c r="J728" s="217">
        <f>SUM(J723:J727)</f>
        <v>0</v>
      </c>
      <c r="K728" s="40"/>
      <c r="O728" s="41"/>
      <c r="P728" s="41"/>
      <c r="Q728" s="41"/>
    </row>
    <row r="729" spans="1:17" s="38" customFormat="1">
      <c r="B729" s="32"/>
      <c r="G729" s="149"/>
      <c r="H729" s="149"/>
      <c r="I729" s="149"/>
      <c r="J729" s="149"/>
      <c r="K729" s="40"/>
      <c r="O729" s="41"/>
      <c r="P729" s="41"/>
      <c r="Q729" s="41"/>
    </row>
    <row r="730" spans="1:17" s="38" customFormat="1">
      <c r="A730" s="2017" t="s">
        <v>513</v>
      </c>
      <c r="B730" s="2017"/>
      <c r="C730" s="2017"/>
      <c r="D730" s="2017"/>
      <c r="E730" s="2017"/>
      <c r="F730" s="2017"/>
      <c r="G730" s="2017"/>
      <c r="H730" s="2017"/>
      <c r="I730" s="2017"/>
      <c r="J730" s="2017"/>
      <c r="K730" s="40"/>
      <c r="O730" s="41"/>
      <c r="P730" s="41"/>
      <c r="Q730" s="41"/>
    </row>
    <row r="731" spans="1:17">
      <c r="A731" s="53"/>
      <c r="B731" s="32"/>
      <c r="C731" s="38"/>
      <c r="D731" s="38"/>
      <c r="E731" s="38"/>
      <c r="F731" s="38"/>
      <c r="I731" s="1986" t="s">
        <v>545</v>
      </c>
      <c r="J731" s="1986"/>
    </row>
    <row r="732" spans="1:17" ht="54">
      <c r="A732" s="260" t="s">
        <v>77</v>
      </c>
      <c r="B732" s="260" t="s">
        <v>67</v>
      </c>
      <c r="C732" s="260" t="s">
        <v>124</v>
      </c>
      <c r="D732" s="260" t="s">
        <v>125</v>
      </c>
      <c r="E732" s="260" t="s">
        <v>520</v>
      </c>
      <c r="I732" s="215" t="s">
        <v>186</v>
      </c>
      <c r="J732" s="215" t="s">
        <v>546</v>
      </c>
      <c r="K732" s="209"/>
    </row>
    <row r="733" spans="1:17">
      <c r="A733" s="195">
        <v>1</v>
      </c>
      <c r="B733" s="195">
        <v>2</v>
      </c>
      <c r="C733" s="195">
        <v>3</v>
      </c>
      <c r="D733" s="195">
        <v>4</v>
      </c>
      <c r="E733" s="195">
        <v>5</v>
      </c>
      <c r="F733" s="160"/>
      <c r="G733" s="160"/>
      <c r="H733" s="160"/>
      <c r="I733" s="217"/>
      <c r="J733" s="217"/>
    </row>
    <row r="734" spans="1:17">
      <c r="A734" s="260">
        <v>1</v>
      </c>
      <c r="B734" s="31"/>
      <c r="C734" s="260"/>
      <c r="D734" s="34"/>
      <c r="E734" s="258"/>
      <c r="I734" s="220"/>
      <c r="J734" s="220"/>
    </row>
    <row r="735" spans="1:17" s="160" customFormat="1">
      <c r="A735" s="260">
        <v>2</v>
      </c>
      <c r="B735" s="31"/>
      <c r="C735" s="260"/>
      <c r="D735" s="34"/>
      <c r="E735" s="258"/>
      <c r="F735" s="149"/>
      <c r="G735" s="149"/>
      <c r="H735" s="149"/>
      <c r="I735" s="220"/>
      <c r="J735" s="220"/>
      <c r="K735" s="161"/>
      <c r="O735" s="283"/>
      <c r="P735" s="283"/>
      <c r="Q735" s="283"/>
    </row>
    <row r="736" spans="1:17">
      <c r="A736" s="260">
        <v>3</v>
      </c>
      <c r="B736" s="31"/>
      <c r="C736" s="260"/>
      <c r="D736" s="34"/>
      <c r="E736" s="258"/>
      <c r="I736" s="220"/>
      <c r="J736" s="220"/>
      <c r="P736" s="188"/>
      <c r="Q736" s="290"/>
    </row>
    <row r="737" spans="1:17">
      <c r="A737" s="260">
        <v>4</v>
      </c>
      <c r="B737" s="31"/>
      <c r="C737" s="260"/>
      <c r="D737" s="34"/>
      <c r="E737" s="258"/>
      <c r="I737" s="220"/>
      <c r="J737" s="220"/>
      <c r="P737" s="188"/>
      <c r="Q737" s="290"/>
    </row>
    <row r="738" spans="1:17">
      <c r="A738" s="226"/>
      <c r="B738" s="227" t="s">
        <v>73</v>
      </c>
      <c r="C738" s="226" t="s">
        <v>74</v>
      </c>
      <c r="D738" s="226" t="s">
        <v>74</v>
      </c>
      <c r="E738" s="228">
        <f>SUM(E734:E737)</f>
        <v>0</v>
      </c>
      <c r="I738" s="217">
        <f>SUM(I734:I737)</f>
        <v>0</v>
      </c>
      <c r="J738" s="217">
        <f>SUM(J734:J737)</f>
        <v>0</v>
      </c>
      <c r="P738" s="188"/>
      <c r="Q738" s="290"/>
    </row>
    <row r="739" spans="1:17">
      <c r="A739" s="38"/>
      <c r="B739" s="32"/>
      <c r="C739" s="38"/>
      <c r="D739" s="38"/>
      <c r="E739" s="38"/>
      <c r="F739" s="38"/>
      <c r="P739" s="188"/>
      <c r="Q739" s="290"/>
    </row>
    <row r="740" spans="1:17">
      <c r="A740" s="2016" t="s">
        <v>491</v>
      </c>
      <c r="B740" s="2016"/>
      <c r="C740" s="2016"/>
      <c r="D740" s="2016"/>
      <c r="E740" s="2016"/>
      <c r="F740" s="2016"/>
      <c r="G740" s="2016"/>
      <c r="H740" s="2016"/>
      <c r="I740" s="2016"/>
      <c r="J740" s="2016"/>
      <c r="P740" s="188"/>
    </row>
    <row r="741" spans="1:17">
      <c r="A741" s="51"/>
      <c r="B741" s="32"/>
      <c r="C741" s="38"/>
      <c r="D741" s="38"/>
      <c r="E741" s="38"/>
      <c r="F741" s="38"/>
      <c r="P741" s="188"/>
    </row>
    <row r="742" spans="1:17">
      <c r="A742" s="51"/>
      <c r="B742" s="32"/>
      <c r="C742" s="38"/>
      <c r="D742" s="38"/>
      <c r="E742" s="38"/>
      <c r="F742" s="38"/>
      <c r="I742" s="1986" t="s">
        <v>545</v>
      </c>
      <c r="J742" s="1986"/>
      <c r="K742" s="210"/>
    </row>
    <row r="743" spans="1:17" ht="54">
      <c r="A743" s="260" t="s">
        <v>77</v>
      </c>
      <c r="B743" s="260" t="s">
        <v>67</v>
      </c>
      <c r="C743" s="260" t="s">
        <v>127</v>
      </c>
      <c r="D743" s="260" t="s">
        <v>490</v>
      </c>
      <c r="F743" s="38"/>
      <c r="I743" s="215" t="s">
        <v>186</v>
      </c>
      <c r="J743" s="215" t="s">
        <v>546</v>
      </c>
      <c r="P743" s="188"/>
    </row>
    <row r="744" spans="1:17">
      <c r="A744" s="195">
        <v>1</v>
      </c>
      <c r="B744" s="195">
        <v>2</v>
      </c>
      <c r="C744" s="195">
        <v>3</v>
      </c>
      <c r="D744" s="195">
        <v>4</v>
      </c>
      <c r="E744" s="160"/>
      <c r="F744" s="14"/>
      <c r="G744" s="160"/>
      <c r="H744" s="160"/>
      <c r="I744" s="217"/>
      <c r="J744" s="217"/>
      <c r="P744" s="188"/>
    </row>
    <row r="745" spans="1:17">
      <c r="A745" s="260"/>
      <c r="B745" s="36"/>
      <c r="C745" s="34"/>
      <c r="D745" s="258"/>
      <c r="F745" s="38"/>
      <c r="I745" s="220"/>
      <c r="J745" s="220"/>
      <c r="P745" s="188"/>
    </row>
    <row r="746" spans="1:17" s="160" customFormat="1">
      <c r="A746" s="260"/>
      <c r="B746" s="36"/>
      <c r="C746" s="34"/>
      <c r="D746" s="258"/>
      <c r="E746" s="149"/>
      <c r="F746" s="57"/>
      <c r="G746" s="149"/>
      <c r="H746" s="149"/>
      <c r="I746" s="220"/>
      <c r="J746" s="220"/>
      <c r="K746" s="161"/>
      <c r="O746" s="283"/>
      <c r="P746" s="281"/>
      <c r="Q746" s="283"/>
    </row>
    <row r="747" spans="1:17">
      <c r="A747" s="260"/>
      <c r="B747" s="36"/>
      <c r="C747" s="34"/>
      <c r="D747" s="258"/>
      <c r="F747" s="38"/>
      <c r="I747" s="220"/>
      <c r="J747" s="220"/>
      <c r="P747" s="188"/>
      <c r="Q747" s="290"/>
    </row>
    <row r="748" spans="1:17">
      <c r="A748" s="260"/>
      <c r="B748" s="36"/>
      <c r="C748" s="34"/>
      <c r="D748" s="258"/>
      <c r="F748" s="38"/>
      <c r="I748" s="220"/>
      <c r="J748" s="220"/>
      <c r="P748" s="188"/>
      <c r="Q748" s="290"/>
    </row>
    <row r="749" spans="1:17">
      <c r="A749" s="226"/>
      <c r="B749" s="227" t="s">
        <v>73</v>
      </c>
      <c r="C749" s="226" t="s">
        <v>74</v>
      </c>
      <c r="D749" s="228">
        <f>SUM(D745:D748)</f>
        <v>0</v>
      </c>
      <c r="F749" s="38"/>
      <c r="I749" s="217">
        <f>SUM(I745:I748)</f>
        <v>0</v>
      </c>
      <c r="J749" s="217">
        <f>SUM(J745:J748)</f>
        <v>0</v>
      </c>
      <c r="P749" s="188"/>
      <c r="Q749" s="290"/>
    </row>
    <row r="750" spans="1:17">
      <c r="A750" s="56"/>
      <c r="B750" s="32"/>
      <c r="C750" s="38"/>
      <c r="D750" s="38"/>
      <c r="E750" s="38"/>
      <c r="F750" s="38"/>
      <c r="P750" s="188"/>
      <c r="Q750" s="290"/>
    </row>
    <row r="751" spans="1:17">
      <c r="A751" s="2018" t="s">
        <v>521</v>
      </c>
      <c r="B751" s="2018"/>
      <c r="C751" s="2018"/>
      <c r="D751" s="2018"/>
      <c r="E751" s="2018"/>
      <c r="F751" s="2018"/>
      <c r="G751" s="2018"/>
      <c r="H751" s="2018"/>
      <c r="I751" s="2018"/>
      <c r="J751" s="2018"/>
      <c r="P751" s="188"/>
    </row>
    <row r="752" spans="1:17">
      <c r="A752" s="51"/>
      <c r="B752" s="32"/>
      <c r="C752" s="38"/>
      <c r="D752" s="38"/>
      <c r="E752" s="38"/>
      <c r="F752" s="38"/>
      <c r="P752" s="188"/>
    </row>
    <row r="753" spans="1:17">
      <c r="A753" s="51"/>
      <c r="B753" s="32"/>
      <c r="C753" s="38"/>
      <c r="D753" s="38"/>
      <c r="E753" s="38"/>
      <c r="F753" s="38"/>
      <c r="I753" s="1986" t="s">
        <v>545</v>
      </c>
      <c r="J753" s="1986"/>
      <c r="K753" s="211"/>
      <c r="P753" s="188"/>
    </row>
    <row r="754" spans="1:17" ht="54">
      <c r="A754" s="260" t="s">
        <v>77</v>
      </c>
      <c r="B754" s="260" t="s">
        <v>67</v>
      </c>
      <c r="C754" s="260" t="s">
        <v>127</v>
      </c>
      <c r="D754" s="260" t="s">
        <v>490</v>
      </c>
      <c r="F754" s="38"/>
      <c r="I754" s="215" t="s">
        <v>186</v>
      </c>
      <c r="J754" s="215" t="s">
        <v>546</v>
      </c>
      <c r="P754" s="188"/>
    </row>
    <row r="755" spans="1:17">
      <c r="A755" s="195">
        <v>1</v>
      </c>
      <c r="B755" s="195">
        <v>2</v>
      </c>
      <c r="C755" s="195">
        <v>3</v>
      </c>
      <c r="D755" s="195">
        <v>4</v>
      </c>
      <c r="E755" s="160"/>
      <c r="F755" s="14"/>
      <c r="G755" s="160"/>
      <c r="H755" s="160"/>
      <c r="I755" s="217"/>
      <c r="J755" s="217"/>
      <c r="P755" s="188"/>
    </row>
    <row r="756" spans="1:17">
      <c r="A756" s="260">
        <v>1</v>
      </c>
      <c r="B756" s="36"/>
      <c r="C756" s="34"/>
      <c r="D756" s="258"/>
      <c r="F756" s="38"/>
      <c r="G756" s="157"/>
      <c r="I756" s="220"/>
      <c r="J756" s="220"/>
      <c r="P756" s="188"/>
    </row>
    <row r="757" spans="1:17" s="160" customFormat="1">
      <c r="A757" s="260">
        <v>2</v>
      </c>
      <c r="B757" s="36"/>
      <c r="C757" s="34"/>
      <c r="D757" s="258"/>
      <c r="E757" s="149"/>
      <c r="F757" s="38"/>
      <c r="G757" s="149"/>
      <c r="H757" s="149"/>
      <c r="I757" s="220"/>
      <c r="J757" s="220"/>
      <c r="K757" s="161"/>
      <c r="O757" s="283"/>
      <c r="P757" s="281"/>
      <c r="Q757" s="283"/>
    </row>
    <row r="758" spans="1:17">
      <c r="A758" s="260"/>
      <c r="B758" s="36"/>
      <c r="C758" s="34"/>
      <c r="D758" s="258"/>
      <c r="F758" s="38"/>
      <c r="I758" s="220"/>
      <c r="J758" s="220"/>
      <c r="P758" s="188"/>
      <c r="Q758" s="290"/>
    </row>
    <row r="759" spans="1:17">
      <c r="A759" s="260"/>
      <c r="B759" s="36"/>
      <c r="C759" s="34"/>
      <c r="D759" s="258"/>
      <c r="F759" s="38"/>
      <c r="I759" s="220"/>
      <c r="J759" s="220"/>
      <c r="P759" s="188"/>
      <c r="Q759" s="290"/>
    </row>
    <row r="760" spans="1:17">
      <c r="A760" s="226"/>
      <c r="B760" s="227" t="s">
        <v>73</v>
      </c>
      <c r="C760" s="226" t="s">
        <v>74</v>
      </c>
      <c r="D760" s="228">
        <f>SUM(D756:D759)</f>
        <v>0</v>
      </c>
      <c r="F760" s="38"/>
      <c r="I760" s="217">
        <f>SUM(I756:I759)</f>
        <v>0</v>
      </c>
      <c r="J760" s="217">
        <f>SUM(J756:J759)</f>
        <v>0</v>
      </c>
      <c r="P760" s="188"/>
      <c r="Q760" s="290"/>
    </row>
    <row r="761" spans="1:17">
      <c r="A761" s="56"/>
      <c r="B761" s="32"/>
      <c r="C761" s="38"/>
      <c r="D761" s="38"/>
      <c r="E761" s="38"/>
      <c r="F761" s="38"/>
      <c r="P761" s="188"/>
      <c r="Q761" s="290"/>
    </row>
    <row r="762" spans="1:17">
      <c r="A762" s="2004" t="s">
        <v>523</v>
      </c>
      <c r="B762" s="2004"/>
      <c r="C762" s="2004"/>
      <c r="D762" s="2004"/>
      <c r="E762" s="2004"/>
      <c r="F762" s="2004"/>
      <c r="G762" s="2004"/>
      <c r="H762" s="2004"/>
      <c r="I762" s="2004"/>
      <c r="J762" s="2004"/>
      <c r="P762" s="188"/>
    </row>
    <row r="763" spans="1:17">
      <c r="A763" s="2012"/>
      <c r="B763" s="2012"/>
      <c r="C763" s="2012"/>
      <c r="D763" s="2012"/>
      <c r="E763" s="2012"/>
      <c r="F763" s="38"/>
      <c r="I763" s="1986" t="s">
        <v>545</v>
      </c>
      <c r="J763" s="1986"/>
      <c r="P763" s="188"/>
    </row>
    <row r="764" spans="1:17" ht="54">
      <c r="A764" s="260" t="s">
        <v>68</v>
      </c>
      <c r="B764" s="260" t="s">
        <v>67</v>
      </c>
      <c r="C764" s="260" t="s">
        <v>80</v>
      </c>
      <c r="D764" s="260" t="s">
        <v>128</v>
      </c>
      <c r="E764" s="260" t="s">
        <v>33</v>
      </c>
      <c r="I764" s="215" t="s">
        <v>186</v>
      </c>
      <c r="J764" s="215" t="s">
        <v>546</v>
      </c>
      <c r="P764" s="188"/>
    </row>
    <row r="765" spans="1:17">
      <c r="A765" s="195">
        <v>1</v>
      </c>
      <c r="B765" s="195">
        <v>2</v>
      </c>
      <c r="C765" s="195">
        <v>3</v>
      </c>
      <c r="D765" s="195">
        <v>4</v>
      </c>
      <c r="E765" s="195">
        <v>5</v>
      </c>
      <c r="F765" s="160"/>
      <c r="G765" s="160"/>
      <c r="H765" s="160"/>
      <c r="I765" s="217"/>
      <c r="J765" s="217"/>
      <c r="P765" s="188"/>
    </row>
    <row r="766" spans="1:17">
      <c r="A766" s="260"/>
      <c r="B766" s="31"/>
      <c r="C766" s="260"/>
      <c r="D766" s="258"/>
      <c r="E766" s="258"/>
      <c r="I766" s="220"/>
      <c r="J766" s="220"/>
      <c r="P766" s="188"/>
    </row>
    <row r="767" spans="1:17" s="160" customFormat="1">
      <c r="A767" s="260"/>
      <c r="B767" s="31"/>
      <c r="C767" s="260"/>
      <c r="D767" s="258"/>
      <c r="E767" s="258"/>
      <c r="F767" s="149"/>
      <c r="G767" s="149"/>
      <c r="H767" s="149"/>
      <c r="I767" s="220"/>
      <c r="J767" s="220"/>
      <c r="K767" s="161"/>
      <c r="O767" s="283"/>
      <c r="P767" s="281"/>
      <c r="Q767" s="283"/>
    </row>
    <row r="768" spans="1:17">
      <c r="A768" s="260"/>
      <c r="B768" s="31"/>
      <c r="C768" s="260"/>
      <c r="D768" s="258"/>
      <c r="E768" s="258"/>
      <c r="I768" s="220"/>
      <c r="J768" s="220"/>
      <c r="P768" s="188"/>
      <c r="Q768" s="290"/>
    </row>
    <row r="769" spans="1:17">
      <c r="A769" s="260"/>
      <c r="B769" s="31"/>
      <c r="C769" s="260"/>
      <c r="D769" s="258"/>
      <c r="E769" s="258"/>
      <c r="I769" s="220"/>
      <c r="J769" s="220"/>
      <c r="P769" s="188"/>
      <c r="Q769" s="290"/>
    </row>
    <row r="770" spans="1:17">
      <c r="A770" s="226"/>
      <c r="B770" s="227" t="s">
        <v>73</v>
      </c>
      <c r="C770" s="226"/>
      <c r="D770" s="226" t="s">
        <v>74</v>
      </c>
      <c r="E770" s="228">
        <f>E769+E766+E767+E768</f>
        <v>0</v>
      </c>
      <c r="I770" s="217">
        <f>SUM(I766:I769)</f>
        <v>0</v>
      </c>
      <c r="J770" s="217">
        <f>SUM(J766:J769)</f>
        <v>0</v>
      </c>
      <c r="P770" s="188"/>
      <c r="Q770" s="290"/>
    </row>
    <row r="771" spans="1:17">
      <c r="A771" s="38"/>
      <c r="B771" s="32"/>
      <c r="C771" s="38"/>
      <c r="D771" s="38"/>
      <c r="E771" s="38"/>
      <c r="F771" s="38"/>
      <c r="P771" s="188"/>
      <c r="Q771" s="290"/>
    </row>
    <row r="772" spans="1:17">
      <c r="A772" s="2004" t="s">
        <v>524</v>
      </c>
      <c r="B772" s="2004"/>
      <c r="C772" s="2004"/>
      <c r="D772" s="2004"/>
      <c r="E772" s="2004"/>
      <c r="F772" s="2004"/>
      <c r="G772" s="2004"/>
      <c r="H772" s="2004"/>
      <c r="I772" s="2004"/>
      <c r="J772" s="2004"/>
      <c r="P772" s="188"/>
    </row>
    <row r="773" spans="1:17">
      <c r="A773" s="2012"/>
      <c r="B773" s="2012"/>
      <c r="C773" s="2012"/>
      <c r="D773" s="2012"/>
      <c r="E773" s="2012"/>
      <c r="F773" s="2012"/>
      <c r="I773" s="1986" t="s">
        <v>545</v>
      </c>
      <c r="J773" s="1986"/>
      <c r="P773" s="188"/>
    </row>
    <row r="774" spans="1:17" ht="54">
      <c r="A774" s="260" t="s">
        <v>77</v>
      </c>
      <c r="B774" s="260" t="s">
        <v>67</v>
      </c>
      <c r="C774" s="260" t="s">
        <v>131</v>
      </c>
      <c r="D774" s="260" t="s">
        <v>80</v>
      </c>
      <c r="E774" s="260" t="s">
        <v>132</v>
      </c>
      <c r="F774" s="260" t="s">
        <v>33</v>
      </c>
      <c r="I774" s="215" t="s">
        <v>186</v>
      </c>
      <c r="J774" s="215" t="s">
        <v>546</v>
      </c>
      <c r="K774" s="163"/>
      <c r="L774" s="163"/>
      <c r="P774" s="188"/>
    </row>
    <row r="775" spans="1:17">
      <c r="A775" s="195">
        <v>1</v>
      </c>
      <c r="B775" s="195">
        <v>2</v>
      </c>
      <c r="C775" s="195">
        <v>3</v>
      </c>
      <c r="D775" s="195">
        <v>4</v>
      </c>
      <c r="E775" s="195">
        <v>5</v>
      </c>
      <c r="F775" s="195">
        <v>6</v>
      </c>
      <c r="G775" s="160"/>
      <c r="H775" s="160"/>
      <c r="I775" s="217"/>
      <c r="J775" s="217"/>
      <c r="P775" s="188"/>
    </row>
    <row r="776" spans="1:17">
      <c r="A776" s="260">
        <v>1</v>
      </c>
      <c r="B776" s="31"/>
      <c r="C776" s="260"/>
      <c r="D776" s="260"/>
      <c r="E776" s="258"/>
      <c r="F776" s="258"/>
      <c r="I776" s="220"/>
      <c r="J776" s="220"/>
      <c r="P776" s="188"/>
    </row>
    <row r="777" spans="1:17" s="160" customFormat="1">
      <c r="A777" s="260">
        <v>2</v>
      </c>
      <c r="B777" s="31"/>
      <c r="C777" s="260"/>
      <c r="D777" s="260"/>
      <c r="E777" s="258"/>
      <c r="F777" s="258"/>
      <c r="G777" s="149"/>
      <c r="H777" s="149"/>
      <c r="I777" s="220"/>
      <c r="J777" s="220"/>
      <c r="K777" s="161"/>
      <c r="O777" s="283"/>
      <c r="P777" s="281"/>
      <c r="Q777" s="283"/>
    </row>
    <row r="778" spans="1:17">
      <c r="A778" s="260">
        <v>3</v>
      </c>
      <c r="B778" s="31"/>
      <c r="C778" s="260"/>
      <c r="D778" s="260"/>
      <c r="E778" s="258"/>
      <c r="F778" s="258"/>
      <c r="I778" s="220"/>
      <c r="J778" s="220"/>
      <c r="K778" s="158"/>
      <c r="P778" s="188"/>
      <c r="Q778" s="290"/>
    </row>
    <row r="779" spans="1:17">
      <c r="A779" s="260">
        <v>4</v>
      </c>
      <c r="B779" s="31"/>
      <c r="C779" s="260"/>
      <c r="D779" s="260"/>
      <c r="E779" s="258"/>
      <c r="F779" s="258"/>
      <c r="I779" s="220"/>
      <c r="J779" s="220"/>
      <c r="P779" s="188"/>
      <c r="Q779" s="290"/>
    </row>
    <row r="780" spans="1:17">
      <c r="A780" s="226"/>
      <c r="B780" s="227" t="s">
        <v>73</v>
      </c>
      <c r="C780" s="226" t="s">
        <v>74</v>
      </c>
      <c r="D780" s="226" t="s">
        <v>74</v>
      </c>
      <c r="E780" s="226" t="s">
        <v>74</v>
      </c>
      <c r="F780" s="228">
        <f>F779+F777+F778+F776</f>
        <v>0</v>
      </c>
      <c r="I780" s="217">
        <f>SUM(I776:I779)</f>
        <v>0</v>
      </c>
      <c r="J780" s="217">
        <f>SUM(J776:J779)</f>
        <v>0</v>
      </c>
      <c r="P780" s="188"/>
      <c r="Q780" s="290"/>
    </row>
    <row r="781" spans="1:17">
      <c r="A781" s="38"/>
      <c r="B781" s="32"/>
      <c r="C781" s="38"/>
      <c r="D781" s="38"/>
      <c r="E781" s="38"/>
      <c r="F781" s="57"/>
      <c r="P781" s="188"/>
      <c r="Q781" s="290"/>
    </row>
    <row r="782" spans="1:17">
      <c r="A782" s="2004" t="s">
        <v>525</v>
      </c>
      <c r="B782" s="2004"/>
      <c r="C782" s="2004"/>
      <c r="D782" s="2004"/>
      <c r="E782" s="2004"/>
      <c r="F782" s="2004"/>
      <c r="G782" s="2004"/>
      <c r="H782" s="2004"/>
      <c r="I782" s="2004"/>
      <c r="J782" s="2004"/>
      <c r="P782" s="188"/>
    </row>
    <row r="783" spans="1:17">
      <c r="A783" s="2012"/>
      <c r="B783" s="2012"/>
      <c r="C783" s="2012"/>
      <c r="D783" s="2012"/>
      <c r="E783" s="2012"/>
      <c r="F783" s="2012"/>
      <c r="I783" s="1986" t="s">
        <v>545</v>
      </c>
      <c r="J783" s="1986"/>
      <c r="P783" s="188"/>
    </row>
    <row r="784" spans="1:17" ht="54">
      <c r="A784" s="260" t="s">
        <v>77</v>
      </c>
      <c r="B784" s="260" t="s">
        <v>67</v>
      </c>
      <c r="C784" s="260" t="s">
        <v>131</v>
      </c>
      <c r="D784" s="260" t="s">
        <v>80</v>
      </c>
      <c r="E784" s="260" t="s">
        <v>132</v>
      </c>
      <c r="F784" s="260" t="s">
        <v>33</v>
      </c>
      <c r="I784" s="215" t="s">
        <v>186</v>
      </c>
      <c r="J784" s="215" t="s">
        <v>546</v>
      </c>
      <c r="K784" s="163"/>
      <c r="L784" s="163"/>
      <c r="P784" s="188"/>
    </row>
    <row r="785" spans="1:17">
      <c r="A785" s="195">
        <v>1</v>
      </c>
      <c r="B785" s="195">
        <v>2</v>
      </c>
      <c r="C785" s="195">
        <v>3</v>
      </c>
      <c r="D785" s="195">
        <v>4</v>
      </c>
      <c r="E785" s="195">
        <v>5</v>
      </c>
      <c r="F785" s="195">
        <v>6</v>
      </c>
      <c r="G785" s="160"/>
      <c r="H785" s="160"/>
      <c r="I785" s="217"/>
      <c r="J785" s="217"/>
      <c r="P785" s="188"/>
    </row>
    <row r="786" spans="1:17">
      <c r="A786" s="260">
        <v>1</v>
      </c>
      <c r="B786" s="31"/>
      <c r="C786" s="260"/>
      <c r="D786" s="260"/>
      <c r="E786" s="258" t="e">
        <f>F786/D786</f>
        <v>#DIV/0!</v>
      </c>
      <c r="F786" s="258"/>
      <c r="I786" s="220"/>
      <c r="J786" s="220"/>
      <c r="P786" s="188"/>
    </row>
    <row r="787" spans="1:17" s="160" customFormat="1">
      <c r="A787" s="260">
        <v>2</v>
      </c>
      <c r="B787" s="31"/>
      <c r="C787" s="35"/>
      <c r="D787" s="35"/>
      <c r="E787" s="258" t="e">
        <f t="shared" ref="E787:E789" si="17">F787/D787</f>
        <v>#DIV/0!</v>
      </c>
      <c r="F787" s="258"/>
      <c r="G787" s="149"/>
      <c r="H787" s="149"/>
      <c r="I787" s="220"/>
      <c r="J787" s="220"/>
      <c r="K787" s="161"/>
      <c r="O787" s="283"/>
      <c r="P787" s="281"/>
      <c r="Q787" s="283"/>
    </row>
    <row r="788" spans="1:17">
      <c r="A788" s="260"/>
      <c r="B788" s="31"/>
      <c r="C788" s="35"/>
      <c r="D788" s="35"/>
      <c r="E788" s="258" t="e">
        <f t="shared" si="17"/>
        <v>#DIV/0!</v>
      </c>
      <c r="F788" s="258"/>
      <c r="I788" s="220"/>
      <c r="J788" s="220"/>
      <c r="P788" s="188"/>
    </row>
    <row r="789" spans="1:17">
      <c r="A789" s="260">
        <v>3</v>
      </c>
      <c r="B789" s="31"/>
      <c r="C789" s="260"/>
      <c r="D789" s="260"/>
      <c r="E789" s="258" t="e">
        <f t="shared" si="17"/>
        <v>#DIV/0!</v>
      </c>
      <c r="F789" s="258"/>
      <c r="I789" s="220"/>
      <c r="J789" s="220"/>
      <c r="P789" s="188"/>
    </row>
    <row r="790" spans="1:17">
      <c r="A790" s="226"/>
      <c r="B790" s="227" t="s">
        <v>73</v>
      </c>
      <c r="C790" s="226" t="s">
        <v>74</v>
      </c>
      <c r="D790" s="226" t="s">
        <v>74</v>
      </c>
      <c r="E790" s="226" t="s">
        <v>74</v>
      </c>
      <c r="F790" s="228">
        <f>F789+F787+F786+F788</f>
        <v>0</v>
      </c>
      <c r="I790" s="217">
        <f>SUM(I786:I789)</f>
        <v>0</v>
      </c>
      <c r="J790" s="217">
        <f>SUM(J786:J789)</f>
        <v>0</v>
      </c>
      <c r="P790" s="188"/>
    </row>
    <row r="791" spans="1:17">
      <c r="A791" s="38"/>
      <c r="B791" s="32"/>
      <c r="C791" s="38"/>
      <c r="D791" s="38"/>
      <c r="E791" s="38"/>
      <c r="F791" s="57"/>
      <c r="P791" s="188"/>
    </row>
    <row r="792" spans="1:17">
      <c r="A792" s="2004" t="s">
        <v>526</v>
      </c>
      <c r="B792" s="2004"/>
      <c r="C792" s="2004"/>
      <c r="D792" s="2004"/>
      <c r="E792" s="2004"/>
      <c r="F792" s="2004"/>
      <c r="G792" s="2004"/>
      <c r="H792" s="2004"/>
      <c r="I792" s="2004"/>
      <c r="J792" s="2004"/>
      <c r="P792" s="188"/>
    </row>
    <row r="793" spans="1:17">
      <c r="A793" s="2012"/>
      <c r="B793" s="2012"/>
      <c r="C793" s="2012"/>
      <c r="D793" s="2012"/>
      <c r="E793" s="2012"/>
      <c r="F793" s="2012"/>
      <c r="I793" s="1986" t="s">
        <v>545</v>
      </c>
      <c r="J793" s="1986"/>
      <c r="P793" s="188"/>
    </row>
    <row r="794" spans="1:17" ht="54">
      <c r="A794" s="260" t="s">
        <v>77</v>
      </c>
      <c r="B794" s="260" t="s">
        <v>67</v>
      </c>
      <c r="C794" s="260" t="s">
        <v>131</v>
      </c>
      <c r="D794" s="260" t="s">
        <v>80</v>
      </c>
      <c r="E794" s="260" t="s">
        <v>132</v>
      </c>
      <c r="F794" s="260" t="s">
        <v>33</v>
      </c>
      <c r="I794" s="215" t="s">
        <v>186</v>
      </c>
      <c r="J794" s="215" t="s">
        <v>546</v>
      </c>
      <c r="K794" s="163"/>
      <c r="L794" s="163"/>
      <c r="P794" s="188"/>
    </row>
    <row r="795" spans="1:17">
      <c r="A795" s="195">
        <v>1</v>
      </c>
      <c r="B795" s="195">
        <v>2</v>
      </c>
      <c r="C795" s="195">
        <v>3</v>
      </c>
      <c r="D795" s="195">
        <v>4</v>
      </c>
      <c r="E795" s="195">
        <v>5</v>
      </c>
      <c r="F795" s="195">
        <v>6</v>
      </c>
      <c r="G795" s="160"/>
      <c r="H795" s="160"/>
      <c r="I795" s="217"/>
      <c r="J795" s="217"/>
      <c r="P795" s="188"/>
    </row>
    <row r="796" spans="1:17">
      <c r="A796" s="260">
        <v>1</v>
      </c>
      <c r="B796" s="31"/>
      <c r="C796" s="260"/>
      <c r="D796" s="260"/>
      <c r="E796" s="258" t="e">
        <f>F796/D796</f>
        <v>#DIV/0!</v>
      </c>
      <c r="F796" s="258"/>
      <c r="I796" s="220"/>
      <c r="J796" s="220"/>
      <c r="P796" s="188"/>
    </row>
    <row r="797" spans="1:17" s="160" customFormat="1">
      <c r="A797" s="260">
        <v>2</v>
      </c>
      <c r="B797" s="31"/>
      <c r="C797" s="35"/>
      <c r="D797" s="35"/>
      <c r="E797" s="258" t="e">
        <f t="shared" ref="E797:E799" si="18">F797/D797</f>
        <v>#DIV/0!</v>
      </c>
      <c r="F797" s="258"/>
      <c r="G797" s="149"/>
      <c r="H797" s="149"/>
      <c r="I797" s="220"/>
      <c r="J797" s="220"/>
      <c r="K797" s="161"/>
      <c r="O797" s="283"/>
      <c r="P797" s="281"/>
      <c r="Q797" s="283"/>
    </row>
    <row r="798" spans="1:17">
      <c r="A798" s="260"/>
      <c r="B798" s="31"/>
      <c r="C798" s="35"/>
      <c r="D798" s="35"/>
      <c r="E798" s="258" t="e">
        <f t="shared" si="18"/>
        <v>#DIV/0!</v>
      </c>
      <c r="F798" s="258"/>
      <c r="I798" s="220"/>
      <c r="J798" s="220"/>
      <c r="P798" s="188"/>
    </row>
    <row r="799" spans="1:17">
      <c r="A799" s="260">
        <v>3</v>
      </c>
      <c r="B799" s="31"/>
      <c r="C799" s="260"/>
      <c r="D799" s="260"/>
      <c r="E799" s="258" t="e">
        <f t="shared" si="18"/>
        <v>#DIV/0!</v>
      </c>
      <c r="F799" s="258"/>
      <c r="I799" s="220"/>
      <c r="J799" s="220"/>
      <c r="P799" s="188"/>
    </row>
    <row r="800" spans="1:17">
      <c r="A800" s="226"/>
      <c r="B800" s="227" t="s">
        <v>73</v>
      </c>
      <c r="C800" s="226" t="s">
        <v>74</v>
      </c>
      <c r="D800" s="226" t="s">
        <v>74</v>
      </c>
      <c r="E800" s="226" t="s">
        <v>74</v>
      </c>
      <c r="F800" s="228">
        <f>F799+F797+F796+F798</f>
        <v>0</v>
      </c>
      <c r="I800" s="217">
        <f>SUM(I796:I799)</f>
        <v>0</v>
      </c>
      <c r="J800" s="217">
        <f>SUM(J796:J799)</f>
        <v>0</v>
      </c>
      <c r="P800" s="188"/>
    </row>
    <row r="801" spans="1:17">
      <c r="A801" s="38"/>
      <c r="B801" s="32"/>
      <c r="C801" s="38"/>
      <c r="D801" s="38"/>
      <c r="E801" s="38"/>
      <c r="F801" s="57"/>
      <c r="P801" s="188"/>
    </row>
    <row r="802" spans="1:17">
      <c r="A802" s="2004" t="s">
        <v>527</v>
      </c>
      <c r="B802" s="2004"/>
      <c r="C802" s="2004"/>
      <c r="D802" s="2004"/>
      <c r="E802" s="2004"/>
      <c r="F802" s="2004"/>
      <c r="G802" s="2004"/>
      <c r="H802" s="2004"/>
      <c r="I802" s="2004"/>
      <c r="J802" s="2004"/>
      <c r="P802" s="188"/>
    </row>
    <row r="803" spans="1:17">
      <c r="A803" s="2012"/>
      <c r="B803" s="2012"/>
      <c r="C803" s="2012"/>
      <c r="D803" s="2012"/>
      <c r="E803" s="2012"/>
      <c r="F803" s="2012"/>
      <c r="I803" s="1986" t="s">
        <v>545</v>
      </c>
      <c r="J803" s="1986"/>
      <c r="P803" s="188"/>
    </row>
    <row r="804" spans="1:17" ht="54">
      <c r="A804" s="260" t="s">
        <v>77</v>
      </c>
      <c r="B804" s="260" t="s">
        <v>67</v>
      </c>
      <c r="C804" s="260" t="s">
        <v>131</v>
      </c>
      <c r="D804" s="260" t="s">
        <v>80</v>
      </c>
      <c r="E804" s="260" t="s">
        <v>132</v>
      </c>
      <c r="F804" s="260" t="s">
        <v>33</v>
      </c>
      <c r="I804" s="215" t="s">
        <v>186</v>
      </c>
      <c r="J804" s="215" t="s">
        <v>546</v>
      </c>
      <c r="K804" s="163"/>
      <c r="L804" s="163"/>
      <c r="P804" s="188"/>
    </row>
    <row r="805" spans="1:17">
      <c r="A805" s="194">
        <v>1</v>
      </c>
      <c r="B805" s="194">
        <v>2</v>
      </c>
      <c r="C805" s="194">
        <v>3</v>
      </c>
      <c r="D805" s="194">
        <v>4</v>
      </c>
      <c r="E805" s="195">
        <v>5</v>
      </c>
      <c r="F805" s="195">
        <v>6</v>
      </c>
      <c r="G805" s="25"/>
      <c r="H805" s="25"/>
      <c r="I805" s="217"/>
      <c r="J805" s="217"/>
      <c r="P805" s="188"/>
    </row>
    <row r="806" spans="1:17">
      <c r="A806" s="260">
        <v>1</v>
      </c>
      <c r="B806" s="31"/>
      <c r="C806" s="260"/>
      <c r="D806" s="260"/>
      <c r="E806" s="258" t="e">
        <f>F806/D806</f>
        <v>#DIV/0!</v>
      </c>
      <c r="F806" s="258"/>
      <c r="I806" s="220"/>
      <c r="J806" s="220"/>
      <c r="P806" s="188"/>
    </row>
    <row r="807" spans="1:17" s="25" customFormat="1">
      <c r="A807" s="260">
        <v>2</v>
      </c>
      <c r="B807" s="31"/>
      <c r="C807" s="35"/>
      <c r="D807" s="35"/>
      <c r="E807" s="258" t="e">
        <f t="shared" ref="E807:E809" si="19">F807/D807</f>
        <v>#DIV/0!</v>
      </c>
      <c r="F807" s="258"/>
      <c r="G807" s="149"/>
      <c r="H807" s="149"/>
      <c r="I807" s="220"/>
      <c r="J807" s="220"/>
      <c r="K807" s="162"/>
      <c r="O807" s="287"/>
      <c r="P807" s="282"/>
      <c r="Q807" s="287"/>
    </row>
    <row r="808" spans="1:17">
      <c r="A808" s="260"/>
      <c r="B808" s="31"/>
      <c r="C808" s="35"/>
      <c r="D808" s="35"/>
      <c r="E808" s="258" t="e">
        <f t="shared" si="19"/>
        <v>#DIV/0!</v>
      </c>
      <c r="F808" s="258"/>
      <c r="I808" s="220"/>
      <c r="J808" s="220"/>
      <c r="P808" s="188"/>
    </row>
    <row r="809" spans="1:17">
      <c r="A809" s="260">
        <v>3</v>
      </c>
      <c r="B809" s="31"/>
      <c r="C809" s="260"/>
      <c r="D809" s="260"/>
      <c r="E809" s="258" t="e">
        <f t="shared" si="19"/>
        <v>#DIV/0!</v>
      </c>
      <c r="F809" s="258"/>
      <c r="I809" s="220"/>
      <c r="J809" s="220"/>
      <c r="P809" s="188"/>
    </row>
    <row r="810" spans="1:17">
      <c r="A810" s="226"/>
      <c r="B810" s="227" t="s">
        <v>73</v>
      </c>
      <c r="C810" s="226" t="s">
        <v>74</v>
      </c>
      <c r="D810" s="226" t="s">
        <v>74</v>
      </c>
      <c r="E810" s="226" t="s">
        <v>74</v>
      </c>
      <c r="F810" s="228">
        <f>F809+F807+F806+F808</f>
        <v>0</v>
      </c>
      <c r="I810" s="217">
        <f>SUM(I806:I809)</f>
        <v>0</v>
      </c>
      <c r="J810" s="217">
        <f>SUM(J806:J809)</f>
        <v>0</v>
      </c>
      <c r="P810" s="188"/>
    </row>
    <row r="811" spans="1:17">
      <c r="A811" s="38"/>
      <c r="B811" s="32"/>
      <c r="C811" s="38"/>
      <c r="D811" s="38"/>
      <c r="E811" s="38"/>
      <c r="F811" s="57"/>
      <c r="P811" s="188"/>
    </row>
    <row r="812" spans="1:17">
      <c r="A812" s="2004" t="s">
        <v>528</v>
      </c>
      <c r="B812" s="2004"/>
      <c r="C812" s="2004"/>
      <c r="D812" s="2004"/>
      <c r="E812" s="2004"/>
      <c r="F812" s="2004"/>
      <c r="G812" s="2004"/>
      <c r="H812" s="2004"/>
      <c r="I812" s="2004"/>
      <c r="J812" s="2004"/>
      <c r="P812" s="188"/>
    </row>
    <row r="813" spans="1:17">
      <c r="A813" s="2012"/>
      <c r="B813" s="2012"/>
      <c r="C813" s="2012"/>
      <c r="D813" s="2012"/>
      <c r="E813" s="2012"/>
      <c r="F813" s="2012"/>
      <c r="I813" s="1986" t="s">
        <v>545</v>
      </c>
      <c r="J813" s="1986"/>
      <c r="P813" s="188"/>
    </row>
    <row r="814" spans="1:17" ht="54">
      <c r="A814" s="260" t="s">
        <v>77</v>
      </c>
      <c r="B814" s="260" t="s">
        <v>67</v>
      </c>
      <c r="C814" s="260" t="s">
        <v>131</v>
      </c>
      <c r="D814" s="260" t="s">
        <v>80</v>
      </c>
      <c r="E814" s="260" t="s">
        <v>132</v>
      </c>
      <c r="F814" s="260" t="s">
        <v>33</v>
      </c>
      <c r="I814" s="215" t="s">
        <v>186</v>
      </c>
      <c r="J814" s="215" t="s">
        <v>546</v>
      </c>
      <c r="K814" s="163"/>
      <c r="L814" s="187"/>
      <c r="P814" s="188"/>
    </row>
    <row r="815" spans="1:17">
      <c r="A815" s="195">
        <v>1</v>
      </c>
      <c r="B815" s="195">
        <v>2</v>
      </c>
      <c r="C815" s="195">
        <v>3</v>
      </c>
      <c r="D815" s="195">
        <v>4</v>
      </c>
      <c r="E815" s="195">
        <v>5</v>
      </c>
      <c r="F815" s="195">
        <v>6</v>
      </c>
      <c r="G815" s="160"/>
      <c r="H815" s="160"/>
      <c r="I815" s="217"/>
      <c r="J815" s="217"/>
      <c r="P815" s="188"/>
    </row>
    <row r="816" spans="1:17">
      <c r="A816" s="260">
        <v>1</v>
      </c>
      <c r="B816" s="31"/>
      <c r="C816" s="260"/>
      <c r="D816" s="260"/>
      <c r="E816" s="258" t="e">
        <f>F816/D816</f>
        <v>#DIV/0!</v>
      </c>
      <c r="F816" s="258"/>
      <c r="I816" s="220"/>
      <c r="J816" s="220"/>
      <c r="P816" s="188"/>
    </row>
    <row r="817" spans="1:17" s="160" customFormat="1">
      <c r="A817" s="260">
        <v>2</v>
      </c>
      <c r="B817" s="31"/>
      <c r="C817" s="35"/>
      <c r="D817" s="35"/>
      <c r="E817" s="258" t="e">
        <f t="shared" ref="E817:E819" si="20">F817/D817</f>
        <v>#DIV/0!</v>
      </c>
      <c r="F817" s="258"/>
      <c r="G817" s="149"/>
      <c r="H817" s="149"/>
      <c r="I817" s="220"/>
      <c r="J817" s="220"/>
      <c r="K817" s="161"/>
      <c r="O817" s="283"/>
      <c r="P817" s="281"/>
      <c r="Q817" s="283"/>
    </row>
    <row r="818" spans="1:17">
      <c r="A818" s="260"/>
      <c r="B818" s="31"/>
      <c r="C818" s="35"/>
      <c r="D818" s="35"/>
      <c r="E818" s="258" t="e">
        <f t="shared" si="20"/>
        <v>#DIV/0!</v>
      </c>
      <c r="F818" s="258"/>
      <c r="I818" s="220"/>
      <c r="J818" s="220"/>
      <c r="P818" s="188"/>
    </row>
    <row r="819" spans="1:17">
      <c r="A819" s="260">
        <v>3</v>
      </c>
      <c r="B819" s="31"/>
      <c r="C819" s="260"/>
      <c r="D819" s="260"/>
      <c r="E819" s="258" t="e">
        <f t="shared" si="20"/>
        <v>#DIV/0!</v>
      </c>
      <c r="F819" s="258"/>
      <c r="I819" s="220"/>
      <c r="J819" s="220"/>
      <c r="P819" s="188"/>
    </row>
    <row r="820" spans="1:17">
      <c r="A820" s="226"/>
      <c r="B820" s="227" t="s">
        <v>73</v>
      </c>
      <c r="C820" s="226" t="s">
        <v>74</v>
      </c>
      <c r="D820" s="226" t="s">
        <v>74</v>
      </c>
      <c r="E820" s="226" t="s">
        <v>74</v>
      </c>
      <c r="F820" s="228">
        <f>F819+F817+F816+F818</f>
        <v>0</v>
      </c>
      <c r="I820" s="217">
        <f>SUM(I816:I819)</f>
        <v>0</v>
      </c>
      <c r="J820" s="217">
        <f>SUM(J816:J819)</f>
        <v>0</v>
      </c>
      <c r="P820" s="188"/>
    </row>
    <row r="821" spans="1:17">
      <c r="A821" s="38"/>
      <c r="B821" s="32"/>
      <c r="C821" s="38"/>
      <c r="D821" s="38"/>
      <c r="E821" s="38"/>
      <c r="F821" s="57"/>
      <c r="P821" s="188"/>
    </row>
    <row r="822" spans="1:17">
      <c r="A822" s="2004" t="s">
        <v>529</v>
      </c>
      <c r="B822" s="2004"/>
      <c r="C822" s="2004"/>
      <c r="D822" s="2004"/>
      <c r="E822" s="2004"/>
      <c r="F822" s="2004"/>
      <c r="G822" s="2004"/>
      <c r="H822" s="2004"/>
      <c r="I822" s="2004"/>
      <c r="J822" s="2004"/>
      <c r="P822" s="188"/>
    </row>
    <row r="823" spans="1:17">
      <c r="A823" s="2012"/>
      <c r="B823" s="2012"/>
      <c r="C823" s="2012"/>
      <c r="D823" s="2012"/>
      <c r="E823" s="2012"/>
      <c r="F823" s="2012"/>
      <c r="I823" s="1986" t="s">
        <v>545</v>
      </c>
      <c r="J823" s="1986"/>
      <c r="P823" s="188"/>
    </row>
    <row r="824" spans="1:17" ht="54">
      <c r="A824" s="260" t="s">
        <v>77</v>
      </c>
      <c r="B824" s="260" t="s">
        <v>67</v>
      </c>
      <c r="C824" s="260" t="s">
        <v>131</v>
      </c>
      <c r="D824" s="260" t="s">
        <v>80</v>
      </c>
      <c r="E824" s="260" t="s">
        <v>132</v>
      </c>
      <c r="F824" s="260" t="s">
        <v>33</v>
      </c>
      <c r="I824" s="215" t="s">
        <v>186</v>
      </c>
      <c r="J824" s="215" t="s">
        <v>546</v>
      </c>
      <c r="K824" s="163"/>
      <c r="L824" s="187"/>
      <c r="P824" s="188"/>
    </row>
    <row r="825" spans="1:17">
      <c r="A825" s="195">
        <v>1</v>
      </c>
      <c r="B825" s="195">
        <v>2</v>
      </c>
      <c r="C825" s="195">
        <v>3</v>
      </c>
      <c r="D825" s="195">
        <v>4</v>
      </c>
      <c r="E825" s="195">
        <v>5</v>
      </c>
      <c r="F825" s="195">
        <v>6</v>
      </c>
      <c r="G825" s="160"/>
      <c r="H825" s="160"/>
      <c r="I825" s="217"/>
      <c r="J825" s="217"/>
      <c r="P825" s="188"/>
    </row>
    <row r="826" spans="1:17">
      <c r="A826" s="260">
        <v>1</v>
      </c>
      <c r="B826" s="31" t="s">
        <v>543</v>
      </c>
      <c r="C826" s="260"/>
      <c r="D826" s="260"/>
      <c r="E826" s="258" t="e">
        <f>F826/D826</f>
        <v>#DIV/0!</v>
      </c>
      <c r="F826" s="258"/>
      <c r="I826" s="220"/>
      <c r="J826" s="220"/>
      <c r="P826" s="188"/>
    </row>
    <row r="827" spans="1:17" s="160" customFormat="1">
      <c r="A827" s="260">
        <v>2</v>
      </c>
      <c r="B827" s="31" t="s">
        <v>544</v>
      </c>
      <c r="C827" s="35"/>
      <c r="D827" s="35"/>
      <c r="E827" s="258" t="e">
        <f t="shared" ref="E827:E829" si="21">F827/D827</f>
        <v>#DIV/0!</v>
      </c>
      <c r="F827" s="258"/>
      <c r="G827" s="149"/>
      <c r="H827" s="149"/>
      <c r="I827" s="220"/>
      <c r="J827" s="220"/>
      <c r="K827" s="161"/>
      <c r="O827" s="283"/>
      <c r="P827" s="281"/>
      <c r="Q827" s="283"/>
    </row>
    <row r="828" spans="1:17">
      <c r="A828" s="260">
        <v>3</v>
      </c>
      <c r="B828" s="31"/>
      <c r="C828" s="260"/>
      <c r="D828" s="260"/>
      <c r="E828" s="258" t="e">
        <f t="shared" si="21"/>
        <v>#DIV/0!</v>
      </c>
      <c r="F828" s="258"/>
      <c r="I828" s="220"/>
      <c r="J828" s="220"/>
      <c r="P828" s="188"/>
      <c r="Q828" s="290"/>
    </row>
    <row r="829" spans="1:17">
      <c r="A829" s="260">
        <v>4</v>
      </c>
      <c r="B829" s="31"/>
      <c r="C829" s="260"/>
      <c r="D829" s="260"/>
      <c r="E829" s="258" t="e">
        <f t="shared" si="21"/>
        <v>#DIV/0!</v>
      </c>
      <c r="F829" s="258"/>
      <c r="I829" s="220"/>
      <c r="J829" s="220"/>
      <c r="P829" s="188"/>
      <c r="Q829" s="290"/>
    </row>
    <row r="830" spans="1:17">
      <c r="A830" s="226"/>
      <c r="B830" s="227" t="s">
        <v>73</v>
      </c>
      <c r="C830" s="226" t="s">
        <v>74</v>
      </c>
      <c r="D830" s="226" t="s">
        <v>74</v>
      </c>
      <c r="E830" s="226" t="s">
        <v>74</v>
      </c>
      <c r="F830" s="228">
        <f>F829+F827+F826+F828</f>
        <v>0</v>
      </c>
      <c r="I830" s="217">
        <f>SUM(I826:I829)</f>
        <v>0</v>
      </c>
      <c r="J830" s="217">
        <f>SUM(J826:J829)</f>
        <v>0</v>
      </c>
      <c r="K830" s="158"/>
      <c r="P830" s="188"/>
      <c r="Q830" s="290"/>
    </row>
    <row r="831" spans="1:17">
      <c r="A831" s="38"/>
      <c r="B831" s="32"/>
      <c r="C831" s="38"/>
      <c r="D831" s="38"/>
      <c r="E831" s="38"/>
      <c r="F831" s="57"/>
      <c r="P831" s="188"/>
      <c r="Q831" s="290"/>
    </row>
    <row r="832" spans="1:17">
      <c r="A832" s="2004" t="s">
        <v>522</v>
      </c>
      <c r="B832" s="2004"/>
      <c r="C832" s="2004"/>
      <c r="D832" s="2004"/>
      <c r="E832" s="2004"/>
      <c r="F832" s="2004"/>
      <c r="G832" s="2004"/>
      <c r="H832" s="2004"/>
      <c r="I832" s="2004"/>
      <c r="J832" s="2004"/>
      <c r="P832" s="188"/>
      <c r="Q832" s="290"/>
    </row>
    <row r="833" spans="1:17">
      <c r="A833" s="2012"/>
      <c r="B833" s="2012"/>
      <c r="C833" s="2012"/>
      <c r="D833" s="2012"/>
      <c r="E833" s="2012"/>
      <c r="F833" s="38"/>
      <c r="I833" s="1986" t="s">
        <v>545</v>
      </c>
      <c r="J833" s="1986"/>
      <c r="O833" s="188"/>
    </row>
    <row r="834" spans="1:17" ht="54">
      <c r="A834" s="260" t="s">
        <v>68</v>
      </c>
      <c r="B834" s="260" t="s">
        <v>67</v>
      </c>
      <c r="C834" s="260" t="s">
        <v>80</v>
      </c>
      <c r="D834" s="260" t="s">
        <v>128</v>
      </c>
      <c r="E834" s="260" t="s">
        <v>33</v>
      </c>
      <c r="I834" s="215" t="s">
        <v>186</v>
      </c>
      <c r="J834" s="215" t="s">
        <v>546</v>
      </c>
      <c r="K834" s="163"/>
      <c r="O834" s="188"/>
    </row>
    <row r="835" spans="1:17">
      <c r="A835" s="195">
        <v>1</v>
      </c>
      <c r="B835" s="195">
        <v>2</v>
      </c>
      <c r="C835" s="195">
        <v>3</v>
      </c>
      <c r="D835" s="195">
        <v>4</v>
      </c>
      <c r="E835" s="195">
        <v>5</v>
      </c>
      <c r="F835" s="160"/>
      <c r="G835" s="160"/>
      <c r="H835" s="160"/>
      <c r="I835" s="217"/>
      <c r="J835" s="217"/>
      <c r="O835" s="188"/>
    </row>
    <row r="836" spans="1:17">
      <c r="A836" s="260">
        <v>1</v>
      </c>
      <c r="B836" s="31" t="s">
        <v>137</v>
      </c>
      <c r="C836" s="260"/>
      <c r="D836" s="258" t="e">
        <f>E836/C836</f>
        <v>#DIV/0!</v>
      </c>
      <c r="E836" s="258"/>
      <c r="I836" s="220"/>
      <c r="J836" s="220"/>
      <c r="O836" s="188"/>
    </row>
    <row r="837" spans="1:17" s="160" customFormat="1">
      <c r="A837" s="260">
        <v>2</v>
      </c>
      <c r="B837" s="31" t="s">
        <v>136</v>
      </c>
      <c r="C837" s="260"/>
      <c r="D837" s="258" t="e">
        <f>E837/C837</f>
        <v>#DIV/0!</v>
      </c>
      <c r="E837" s="258"/>
      <c r="F837" s="149"/>
      <c r="G837" s="149"/>
      <c r="H837" s="149"/>
      <c r="I837" s="220"/>
      <c r="J837" s="220"/>
      <c r="K837" s="161"/>
      <c r="O837" s="281"/>
      <c r="P837" s="283"/>
      <c r="Q837" s="283"/>
    </row>
    <row r="838" spans="1:17">
      <c r="A838" s="260">
        <v>3</v>
      </c>
      <c r="B838" s="31" t="s">
        <v>138</v>
      </c>
      <c r="C838" s="260"/>
      <c r="D838" s="258" t="e">
        <f>E838/C838</f>
        <v>#DIV/0!</v>
      </c>
      <c r="E838" s="258"/>
      <c r="I838" s="220"/>
      <c r="J838" s="220"/>
      <c r="O838" s="188"/>
    </row>
    <row r="839" spans="1:17">
      <c r="A839" s="260">
        <v>4</v>
      </c>
      <c r="B839" s="31" t="s">
        <v>139</v>
      </c>
      <c r="C839" s="260"/>
      <c r="D839" s="258" t="e">
        <f>E839/C839</f>
        <v>#DIV/0!</v>
      </c>
      <c r="E839" s="258"/>
      <c r="I839" s="220"/>
      <c r="J839" s="220"/>
      <c r="O839" s="188"/>
    </row>
    <row r="840" spans="1:17">
      <c r="A840" s="226"/>
      <c r="B840" s="227" t="s">
        <v>73</v>
      </c>
      <c r="C840" s="226"/>
      <c r="D840" s="226" t="s">
        <v>74</v>
      </c>
      <c r="E840" s="228">
        <f>E839+E838+E837+E836</f>
        <v>0</v>
      </c>
      <c r="I840" s="217">
        <f>SUM(I836:I839)</f>
        <v>0</v>
      </c>
      <c r="J840" s="217">
        <f>SUM(J836:J839)</f>
        <v>0</v>
      </c>
      <c r="O840" s="188"/>
    </row>
    <row r="841" spans="1:17">
      <c r="A841" s="56"/>
      <c r="B841" s="32"/>
      <c r="C841" s="38"/>
      <c r="D841" s="38"/>
      <c r="E841" s="38"/>
      <c r="F841" s="57"/>
      <c r="O841" s="188"/>
    </row>
    <row r="842" spans="1:17">
      <c r="A842" s="2004" t="s">
        <v>531</v>
      </c>
      <c r="B842" s="2004"/>
      <c r="C842" s="2004"/>
      <c r="D842" s="2004"/>
      <c r="E842" s="2004"/>
      <c r="F842" s="2004"/>
      <c r="G842" s="2004"/>
      <c r="H842" s="2004"/>
      <c r="I842" s="2004"/>
      <c r="J842" s="2004"/>
      <c r="O842" s="188"/>
    </row>
    <row r="843" spans="1:17">
      <c r="A843" s="51"/>
      <c r="B843" s="32"/>
      <c r="C843" s="38"/>
      <c r="D843" s="38"/>
      <c r="E843" s="38"/>
      <c r="F843" s="38"/>
      <c r="P843" s="188"/>
    </row>
    <row r="844" spans="1:17">
      <c r="A844" s="51"/>
      <c r="B844" s="32"/>
      <c r="C844" s="38"/>
      <c r="D844" s="38"/>
      <c r="E844" s="38"/>
      <c r="F844" s="38"/>
      <c r="I844" s="1986" t="s">
        <v>545</v>
      </c>
      <c r="J844" s="1986"/>
      <c r="K844" s="210"/>
    </row>
    <row r="845" spans="1:17" ht="54">
      <c r="A845" s="260" t="s">
        <v>77</v>
      </c>
      <c r="B845" s="260" t="s">
        <v>67</v>
      </c>
      <c r="C845" s="260" t="s">
        <v>127</v>
      </c>
      <c r="D845" s="260" t="s">
        <v>490</v>
      </c>
      <c r="F845" s="38"/>
      <c r="I845" s="215" t="s">
        <v>186</v>
      </c>
      <c r="J845" s="215" t="s">
        <v>546</v>
      </c>
      <c r="P845" s="188"/>
    </row>
    <row r="846" spans="1:17">
      <c r="A846" s="195">
        <v>1</v>
      </c>
      <c r="B846" s="195">
        <v>2</v>
      </c>
      <c r="C846" s="195">
        <v>3</v>
      </c>
      <c r="D846" s="195">
        <v>4</v>
      </c>
      <c r="E846" s="160"/>
      <c r="F846" s="14"/>
      <c r="G846" s="160"/>
      <c r="H846" s="160"/>
      <c r="I846" s="217"/>
      <c r="J846" s="217"/>
      <c r="P846" s="188"/>
    </row>
    <row r="847" spans="1:17">
      <c r="A847" s="260"/>
      <c r="B847" s="36"/>
      <c r="C847" s="34"/>
      <c r="D847" s="258"/>
      <c r="F847" s="38"/>
      <c r="I847" s="220"/>
      <c r="J847" s="220"/>
      <c r="P847" s="188"/>
    </row>
    <row r="848" spans="1:17" s="160" customFormat="1">
      <c r="A848" s="260"/>
      <c r="B848" s="36"/>
      <c r="C848" s="34"/>
      <c r="D848" s="258"/>
      <c r="E848" s="149"/>
      <c r="F848" s="57"/>
      <c r="G848" s="149"/>
      <c r="H848" s="149"/>
      <c r="I848" s="220"/>
      <c r="J848" s="220"/>
      <c r="K848" s="161"/>
      <c r="O848" s="283"/>
      <c r="P848" s="281"/>
      <c r="Q848" s="283"/>
    </row>
    <row r="849" spans="1:17">
      <c r="A849" s="260"/>
      <c r="B849" s="36"/>
      <c r="C849" s="34"/>
      <c r="D849" s="258"/>
      <c r="F849" s="38"/>
      <c r="I849" s="220"/>
      <c r="J849" s="220"/>
      <c r="P849" s="188"/>
      <c r="Q849" s="290"/>
    </row>
    <row r="850" spans="1:17">
      <c r="A850" s="260"/>
      <c r="B850" s="36"/>
      <c r="C850" s="34"/>
      <c r="D850" s="258"/>
      <c r="F850" s="38"/>
      <c r="I850" s="220"/>
      <c r="J850" s="220"/>
      <c r="P850" s="188"/>
      <c r="Q850" s="290"/>
    </row>
    <row r="851" spans="1:17">
      <c r="A851" s="226"/>
      <c r="B851" s="227" t="s">
        <v>73</v>
      </c>
      <c r="C851" s="226" t="s">
        <v>74</v>
      </c>
      <c r="D851" s="228">
        <f>SUM(D847:D850)</f>
        <v>0</v>
      </c>
      <c r="F851" s="38"/>
      <c r="I851" s="217">
        <f>SUM(I847:I850)</f>
        <v>0</v>
      </c>
      <c r="J851" s="217">
        <f>SUM(J847:J850)</f>
        <v>0</v>
      </c>
      <c r="P851" s="188"/>
      <c r="Q851" s="290"/>
    </row>
    <row r="852" spans="1:17">
      <c r="A852" s="56"/>
      <c r="B852" s="32"/>
      <c r="C852" s="38"/>
      <c r="D852" s="38"/>
      <c r="E852" s="38"/>
      <c r="F852" s="57"/>
      <c r="P852" s="188"/>
      <c r="Q852" s="290"/>
    </row>
    <row r="853" spans="1:17">
      <c r="A853" s="2014" t="s">
        <v>611</v>
      </c>
      <c r="B853" s="2014"/>
      <c r="C853" s="2014"/>
      <c r="D853" s="2014"/>
      <c r="E853" s="2014"/>
      <c r="F853" s="2014"/>
      <c r="G853" s="2014"/>
      <c r="H853" s="2014"/>
      <c r="I853" s="2014"/>
      <c r="J853" s="2014"/>
      <c r="P853" s="188"/>
    </row>
    <row r="854" spans="1:17">
      <c r="A854" s="56"/>
      <c r="B854" s="32"/>
      <c r="C854" s="38"/>
      <c r="D854" s="38"/>
      <c r="E854" s="38"/>
      <c r="F854" s="57"/>
      <c r="P854" s="188"/>
    </row>
    <row r="855" spans="1:17">
      <c r="A855" s="2016" t="s">
        <v>491</v>
      </c>
      <c r="B855" s="2016"/>
      <c r="C855" s="2016"/>
      <c r="D855" s="2016"/>
      <c r="E855" s="2016"/>
      <c r="F855" s="2016"/>
      <c r="G855" s="2016"/>
      <c r="H855" s="2016"/>
      <c r="I855" s="2016"/>
      <c r="J855" s="2016"/>
      <c r="K855" s="205"/>
    </row>
    <row r="856" spans="1:17">
      <c r="A856" s="76"/>
      <c r="B856" s="76"/>
      <c r="C856" s="76"/>
      <c r="D856" s="76"/>
      <c r="E856" s="76"/>
      <c r="F856" s="38"/>
      <c r="I856" s="1986" t="s">
        <v>545</v>
      </c>
      <c r="J856" s="1986"/>
      <c r="P856" s="188"/>
    </row>
    <row r="857" spans="1:17" ht="54">
      <c r="A857" s="260" t="s">
        <v>77</v>
      </c>
      <c r="B857" s="260" t="s">
        <v>67</v>
      </c>
      <c r="C857" s="260" t="s">
        <v>127</v>
      </c>
      <c r="D857" s="260" t="s">
        <v>490</v>
      </c>
      <c r="E857" s="150"/>
      <c r="F857" s="58"/>
      <c r="G857" s="20"/>
      <c r="H857" s="58"/>
      <c r="I857" s="215" t="s">
        <v>186</v>
      </c>
      <c r="J857" s="215" t="s">
        <v>546</v>
      </c>
      <c r="K857" s="210"/>
      <c r="P857" s="188"/>
    </row>
    <row r="858" spans="1:17">
      <c r="A858" s="195">
        <v>1</v>
      </c>
      <c r="B858" s="195">
        <v>2</v>
      </c>
      <c r="C858" s="195">
        <v>3</v>
      </c>
      <c r="D858" s="195">
        <v>4</v>
      </c>
      <c r="E858" s="161"/>
      <c r="F858" s="189"/>
      <c r="G858" s="190"/>
      <c r="H858" s="191"/>
      <c r="I858" s="223"/>
      <c r="J858" s="223"/>
      <c r="P858" s="188"/>
    </row>
    <row r="859" spans="1:17" s="150" customFormat="1">
      <c r="A859" s="260">
        <v>1</v>
      </c>
      <c r="B859" s="31"/>
      <c r="C859" s="34"/>
      <c r="D859" s="258"/>
      <c r="F859" s="58"/>
      <c r="G859" s="20"/>
      <c r="H859" s="42"/>
      <c r="I859" s="224"/>
      <c r="J859" s="224"/>
      <c r="O859" s="203"/>
      <c r="P859" s="170"/>
      <c r="Q859" s="203"/>
    </row>
    <row r="860" spans="1:17" s="161" customFormat="1">
      <c r="A860" s="226"/>
      <c r="B860" s="227" t="s">
        <v>73</v>
      </c>
      <c r="C860" s="226" t="s">
        <v>74</v>
      </c>
      <c r="D860" s="228">
        <f>SUM(D859:D859)</f>
        <v>0</v>
      </c>
      <c r="E860" s="150"/>
      <c r="F860" s="58"/>
      <c r="G860" s="20"/>
      <c r="H860" s="42"/>
      <c r="I860" s="217">
        <f>SUM(I859)</f>
        <v>0</v>
      </c>
      <c r="J860" s="217">
        <f>SUM(J859)</f>
        <v>0</v>
      </c>
      <c r="O860" s="288"/>
      <c r="P860" s="293"/>
      <c r="Q860" s="288"/>
    </row>
    <row r="861" spans="1:17" s="150" customFormat="1">
      <c r="A861" s="58"/>
      <c r="B861" s="58"/>
      <c r="C861" s="58"/>
      <c r="D861" s="58"/>
      <c r="E861" s="58"/>
      <c r="F861" s="58"/>
      <c r="G861" s="20"/>
      <c r="H861" s="42"/>
      <c r="I861" s="20"/>
      <c r="J861" s="20"/>
      <c r="O861" s="203"/>
      <c r="P861" s="170"/>
      <c r="Q861" s="294"/>
    </row>
    <row r="862" spans="1:17" s="150" customFormat="1">
      <c r="A862" s="2004" t="s">
        <v>525</v>
      </c>
      <c r="B862" s="2004"/>
      <c r="C862" s="2004"/>
      <c r="D862" s="2004"/>
      <c r="E862" s="2004"/>
      <c r="F862" s="2004"/>
      <c r="G862" s="2004"/>
      <c r="H862" s="2004"/>
      <c r="I862" s="2004"/>
      <c r="J862" s="2004"/>
      <c r="O862" s="203"/>
      <c r="P862" s="170"/>
      <c r="Q862" s="203"/>
    </row>
    <row r="863" spans="1:17" s="150" customFormat="1">
      <c r="A863" s="2012"/>
      <c r="B863" s="2012"/>
      <c r="C863" s="2012"/>
      <c r="D863" s="2012"/>
      <c r="E863" s="2012"/>
      <c r="F863" s="2012"/>
      <c r="G863" s="149"/>
      <c r="H863" s="149"/>
      <c r="I863" s="1986" t="s">
        <v>545</v>
      </c>
      <c r="J863" s="1986"/>
      <c r="O863" s="203"/>
      <c r="P863" s="170"/>
      <c r="Q863" s="203"/>
    </row>
    <row r="864" spans="1:17" s="150" customFormat="1" ht="54">
      <c r="A864" s="260" t="s">
        <v>77</v>
      </c>
      <c r="B864" s="260" t="s">
        <v>67</v>
      </c>
      <c r="C864" s="260" t="s">
        <v>131</v>
      </c>
      <c r="D864" s="260" t="s">
        <v>80</v>
      </c>
      <c r="E864" s="260" t="s">
        <v>132</v>
      </c>
      <c r="F864" s="260" t="s">
        <v>33</v>
      </c>
      <c r="H864" s="149"/>
      <c r="I864" s="215" t="s">
        <v>186</v>
      </c>
      <c r="J864" s="215" t="s">
        <v>546</v>
      </c>
      <c r="M864" s="158"/>
      <c r="O864" s="203"/>
      <c r="P864" s="170"/>
      <c r="Q864" s="203"/>
    </row>
    <row r="865" spans="1:17" s="150" customFormat="1">
      <c r="A865" s="195">
        <v>1</v>
      </c>
      <c r="B865" s="195">
        <v>2</v>
      </c>
      <c r="C865" s="195">
        <v>3</v>
      </c>
      <c r="D865" s="195">
        <v>4</v>
      </c>
      <c r="E865" s="195">
        <v>5</v>
      </c>
      <c r="F865" s="195">
        <v>6</v>
      </c>
      <c r="G865" s="161"/>
      <c r="H865" s="160"/>
      <c r="I865" s="212"/>
      <c r="J865" s="212"/>
      <c r="O865" s="203"/>
      <c r="P865" s="170"/>
      <c r="Q865" s="203"/>
    </row>
    <row r="866" spans="1:17" s="150" customFormat="1">
      <c r="A866" s="260">
        <v>1</v>
      </c>
      <c r="B866" s="31" t="s">
        <v>548</v>
      </c>
      <c r="C866" s="260"/>
      <c r="D866" s="260"/>
      <c r="E866" s="258" t="e">
        <f>F866/D866</f>
        <v>#DIV/0!</v>
      </c>
      <c r="F866" s="258"/>
      <c r="H866" s="149"/>
      <c r="I866" s="224"/>
      <c r="J866" s="224"/>
      <c r="O866" s="203"/>
      <c r="P866" s="170"/>
      <c r="Q866" s="203"/>
    </row>
    <row r="867" spans="1:17" s="161" customFormat="1">
      <c r="A867" s="226"/>
      <c r="B867" s="227" t="s">
        <v>73</v>
      </c>
      <c r="C867" s="226" t="s">
        <v>74</v>
      </c>
      <c r="D867" s="226" t="s">
        <v>74</v>
      </c>
      <c r="E867" s="226" t="s">
        <v>74</v>
      </c>
      <c r="F867" s="228">
        <f>F866</f>
        <v>0</v>
      </c>
      <c r="G867" s="149"/>
      <c r="H867" s="149"/>
      <c r="I867" s="217">
        <f>SUM(I866)</f>
        <v>0</v>
      </c>
      <c r="J867" s="217">
        <f>SUM(J866)</f>
        <v>0</v>
      </c>
      <c r="O867" s="288"/>
      <c r="P867" s="293"/>
      <c r="Q867" s="288"/>
    </row>
    <row r="868" spans="1:17" s="150" customFormat="1">
      <c r="A868" s="56"/>
      <c r="B868" s="32"/>
      <c r="C868" s="38"/>
      <c r="D868" s="38"/>
      <c r="E868" s="38"/>
      <c r="F868" s="57"/>
      <c r="G868" s="149"/>
      <c r="H868" s="149"/>
      <c r="I868" s="149"/>
      <c r="J868" s="149"/>
      <c r="O868" s="203"/>
      <c r="P868" s="170"/>
      <c r="Q868" s="203"/>
    </row>
    <row r="869" spans="1:17">
      <c r="A869" s="56"/>
      <c r="B869" s="69" t="s">
        <v>153</v>
      </c>
      <c r="C869" s="257">
        <f>C870+C871+C872</f>
        <v>0</v>
      </c>
      <c r="D869" s="289"/>
      <c r="P869" s="188"/>
    </row>
    <row r="870" spans="1:17">
      <c r="A870" s="56"/>
      <c r="B870" s="70" t="s">
        <v>11</v>
      </c>
      <c r="C870" s="257">
        <f>F867+D860+D851+E840+F830+F820+F810+F800+F790+F780+E770+D760+D749+E738+F728+F717+F709+F694+D685+D676+E667+E655+E646+C634+C623+C612+C601+C588+E575+E560+E549+D538+E522+F513+F506+F488+E474+J466-C871-C872</f>
        <v>0</v>
      </c>
      <c r="D870" s="290"/>
      <c r="P870" s="188"/>
    </row>
    <row r="871" spans="1:17">
      <c r="A871" s="38"/>
      <c r="B871" s="32" t="s">
        <v>65</v>
      </c>
      <c r="C871" s="257">
        <f>I867+I860+I851+I840+I830+I820+I810+I790+I800+I780+I770+I760+I749+I738+I728+I717+I709+I694+I685+I676+I667+I655+I646+I634+I623+I612+I601+I588+I575+I560+I549+I538+I522+I513+I506+I488+I474</f>
        <v>0</v>
      </c>
      <c r="D871" s="290"/>
      <c r="L871" s="59"/>
      <c r="M871" s="32"/>
      <c r="N871" s="157"/>
      <c r="P871" s="188"/>
    </row>
    <row r="872" spans="1:17">
      <c r="A872" s="38"/>
      <c r="B872" s="32" t="s">
        <v>165</v>
      </c>
      <c r="C872" s="257">
        <f>J867+J860+J851+J840+J830+J820+J810+J800+J790+J780+J770+J760+J749+J738+J728+J717+J709+J694+J685+J676+J667+J655+J646+J634+J623+J612+J601+J588+J575+J560+J549+J538+J522+J513+J506+J488+J474</f>
        <v>0</v>
      </c>
      <c r="D872" s="290"/>
    </row>
    <row r="873" spans="1:17">
      <c r="A873" s="38"/>
      <c r="B873" s="32"/>
      <c r="C873" s="38"/>
      <c r="D873" s="38"/>
      <c r="E873" s="38"/>
      <c r="F873" s="38"/>
    </row>
    <row r="874" spans="1:17">
      <c r="A874" s="38"/>
      <c r="B874" s="268" t="s">
        <v>626</v>
      </c>
      <c r="C874" s="296">
        <f>F867+D860+D851+E840+F830+F820+F810+F800+F790+F780+E770+D760+D749+E738+F728+F717+F709+F694+D685+D676+E667</f>
        <v>0</v>
      </c>
      <c r="D874" s="38"/>
      <c r="E874" s="38"/>
      <c r="F874" s="38"/>
    </row>
    <row r="875" spans="1:17" ht="51.75" customHeight="1">
      <c r="A875" s="38"/>
      <c r="B875" s="295" t="s">
        <v>627</v>
      </c>
      <c r="C875" s="297"/>
      <c r="D875" s="38"/>
      <c r="E875" s="38"/>
      <c r="F875" s="38"/>
    </row>
    <row r="876" spans="1:17" ht="45.6">
      <c r="A876" s="38"/>
      <c r="B876" s="268" t="s">
        <v>628</v>
      </c>
      <c r="C876" s="296">
        <f>C874-C875</f>
        <v>0</v>
      </c>
      <c r="D876" s="38"/>
      <c r="E876" s="38"/>
      <c r="F876" s="38"/>
    </row>
    <row r="877" spans="1:17">
      <c r="A877" s="38"/>
      <c r="B877" s="32"/>
      <c r="C877" s="38"/>
      <c r="D877" s="38"/>
      <c r="E877" s="38"/>
      <c r="F877" s="38"/>
    </row>
    <row r="878" spans="1:17">
      <c r="A878" s="38"/>
      <c r="B878" s="32"/>
      <c r="C878" s="38"/>
      <c r="D878" s="38"/>
      <c r="E878" s="38"/>
      <c r="F878" s="38"/>
    </row>
    <row r="879" spans="1:17">
      <c r="A879" s="38"/>
      <c r="B879" s="32"/>
      <c r="C879" s="38"/>
      <c r="D879" s="38"/>
      <c r="E879" s="38"/>
      <c r="F879" s="38"/>
    </row>
    <row r="880" spans="1:17">
      <c r="A880" s="38"/>
      <c r="B880" s="32"/>
      <c r="C880" s="38"/>
      <c r="D880" s="38"/>
      <c r="E880" s="38"/>
      <c r="F880" s="38"/>
    </row>
    <row r="881" spans="1:17">
      <c r="A881" s="1927" t="s">
        <v>40</v>
      </c>
      <c r="B881" s="1927"/>
      <c r="C881" s="60"/>
      <c r="D881" s="2044" t="str">
        <f>'СВЕДЕНИЯ ЦС'!D67:G67</f>
        <v>Коппель С.А.</v>
      </c>
      <c r="E881" s="2044"/>
      <c r="F881" s="38"/>
      <c r="G881" s="38"/>
      <c r="H881" s="38"/>
      <c r="I881" s="38"/>
      <c r="J881" s="38"/>
    </row>
    <row r="882" spans="1:17">
      <c r="A882" s="38"/>
      <c r="B882" s="61"/>
      <c r="C882" s="254" t="s">
        <v>41</v>
      </c>
      <c r="D882" s="2045" t="s">
        <v>12</v>
      </c>
      <c r="E882" s="2045"/>
      <c r="F882" s="38"/>
      <c r="G882" s="38"/>
      <c r="H882" s="38"/>
      <c r="I882" s="38"/>
      <c r="J882" s="38"/>
    </row>
    <row r="883" spans="1:17" s="38" customFormat="1">
      <c r="A883" s="1929"/>
      <c r="B883" s="1929"/>
      <c r="C883" s="62"/>
      <c r="D883" s="255"/>
      <c r="E883" s="63"/>
      <c r="L883" s="193"/>
      <c r="O883" s="41"/>
      <c r="P883" s="41"/>
      <c r="Q883" s="41"/>
    </row>
    <row r="884" spans="1:17" s="38" customFormat="1">
      <c r="A884" s="1929"/>
      <c r="B884" s="1929"/>
      <c r="C884" s="62"/>
      <c r="D884" s="1950"/>
      <c r="E884" s="1950"/>
      <c r="L884" s="193"/>
      <c r="O884" s="41"/>
      <c r="P884" s="41"/>
      <c r="Q884" s="41"/>
    </row>
    <row r="885" spans="1:17" s="38" customFormat="1">
      <c r="A885" s="41"/>
      <c r="B885" s="64"/>
      <c r="C885" s="26"/>
      <c r="D885" s="1950"/>
      <c r="E885" s="1950"/>
      <c r="L885" s="193"/>
      <c r="O885" s="41"/>
      <c r="P885" s="41"/>
      <c r="Q885" s="41"/>
    </row>
    <row r="886" spans="1:17" s="38" customFormat="1">
      <c r="B886" s="61"/>
      <c r="C886" s="65"/>
      <c r="D886" s="66"/>
      <c r="E886" s="67"/>
      <c r="L886" s="193"/>
      <c r="O886" s="41"/>
      <c r="P886" s="41"/>
      <c r="Q886" s="41"/>
    </row>
    <row r="887" spans="1:17" s="38" customFormat="1">
      <c r="A887" s="1927" t="s">
        <v>42</v>
      </c>
      <c r="B887" s="1927"/>
      <c r="C887" s="68"/>
      <c r="D887" s="2044" t="str">
        <f>'СВЕДЕНИЯ ЦС'!D73:G73</f>
        <v>Кондакова Е.В.</v>
      </c>
      <c r="E887" s="2044"/>
      <c r="L887" s="193"/>
      <c r="O887" s="41"/>
      <c r="P887" s="41"/>
      <c r="Q887" s="41"/>
    </row>
    <row r="888" spans="1:17" s="38" customFormat="1">
      <c r="B888" s="61"/>
      <c r="C888" s="254" t="s">
        <v>41</v>
      </c>
      <c r="D888" s="2019" t="s">
        <v>12</v>
      </c>
      <c r="E888" s="2019"/>
      <c r="L888" s="193"/>
      <c r="O888" s="41"/>
      <c r="P888" s="41"/>
      <c r="Q888" s="41"/>
    </row>
    <row r="889" spans="1:17">
      <c r="A889" s="1987" t="str">
        <f>'130Пит сотр'!A1:J1</f>
        <v>Муниципальное бюджетное общеобразовательное учреждение "Кингисеппская средняя общеобразовательная школа № 4"</v>
      </c>
      <c r="B889" s="1987"/>
      <c r="C889" s="1987"/>
      <c r="D889" s="1987"/>
      <c r="E889" s="1987"/>
      <c r="F889" s="1987"/>
      <c r="G889" s="1987"/>
      <c r="H889" s="1987"/>
      <c r="I889" s="1987"/>
      <c r="J889" s="1987"/>
      <c r="K889" s="198"/>
    </row>
    <row r="891" spans="1:17">
      <c r="A891" s="1959" t="s">
        <v>130</v>
      </c>
      <c r="B891" s="1959"/>
      <c r="C891" s="1959"/>
      <c r="D891" s="1959"/>
      <c r="E891" s="1959"/>
      <c r="F891" s="1959"/>
      <c r="G891" s="1959"/>
      <c r="H891" s="1959"/>
      <c r="I891" s="1959"/>
      <c r="J891" s="1959"/>
      <c r="K891" s="199"/>
    </row>
    <row r="893" spans="1:17">
      <c r="A893" s="193"/>
      <c r="B893" s="193"/>
      <c r="C893" s="193"/>
      <c r="D893" s="193"/>
      <c r="E893" s="193"/>
      <c r="F893" s="193"/>
      <c r="G893" s="151" t="s">
        <v>161</v>
      </c>
      <c r="H893" s="16"/>
      <c r="I893" s="152"/>
      <c r="J893" s="16"/>
      <c r="K893" s="200"/>
    </row>
    <row r="894" spans="1:17">
      <c r="B894" s="38"/>
    </row>
    <row r="895" spans="1:17" ht="23.25" customHeight="1">
      <c r="A895" s="1988" t="s">
        <v>148</v>
      </c>
      <c r="B895" s="1988"/>
      <c r="C895" s="1989" t="s">
        <v>151</v>
      </c>
      <c r="D895" s="1990"/>
      <c r="E895" s="1990"/>
      <c r="F895" s="1990"/>
      <c r="G895" s="1990"/>
      <c r="H895" s="1990"/>
      <c r="I895" s="1990"/>
      <c r="J895" s="1991"/>
      <c r="K895" s="154"/>
    </row>
    <row r="896" spans="1:17">
      <c r="A896" s="41"/>
      <c r="B896" s="41"/>
      <c r="C896" s="148"/>
      <c r="D896" s="148"/>
      <c r="E896" s="148"/>
      <c r="F896" s="148"/>
      <c r="G896" s="148"/>
      <c r="H896" s="148"/>
      <c r="I896" s="148"/>
      <c r="J896" s="148"/>
      <c r="K896" s="154"/>
    </row>
    <row r="898" spans="1:17" ht="46.5" customHeight="1">
      <c r="A898" s="1992" t="s">
        <v>1058</v>
      </c>
      <c r="B898" s="1992"/>
      <c r="C898" s="1992"/>
      <c r="D898" s="1992"/>
      <c r="E898" s="1992"/>
      <c r="F898" s="1992"/>
      <c r="G898" s="1992"/>
      <c r="H898" s="1992"/>
      <c r="I898" s="1992"/>
      <c r="J898" s="1992"/>
    </row>
    <row r="899" spans="1:17">
      <c r="A899" s="263"/>
      <c r="B899" s="263"/>
      <c r="C899" s="263"/>
      <c r="D899" s="263"/>
      <c r="E899" s="263"/>
      <c r="F899" s="263"/>
      <c r="G899" s="263"/>
      <c r="H899" s="263"/>
      <c r="I899" s="263"/>
      <c r="J899" s="263"/>
    </row>
    <row r="900" spans="1:17">
      <c r="A900" s="1993" t="s">
        <v>622</v>
      </c>
      <c r="B900" s="1993"/>
      <c r="C900" s="1993"/>
      <c r="D900" s="1993"/>
      <c r="E900" s="1993"/>
      <c r="F900" s="1993"/>
      <c r="G900" s="1993"/>
      <c r="H900" s="1993"/>
      <c r="I900" s="1993"/>
      <c r="J900" s="1993"/>
      <c r="K900" s="205"/>
    </row>
    <row r="901" spans="1:17">
      <c r="A901" s="269"/>
      <c r="B901" s="269"/>
      <c r="C901" s="269"/>
      <c r="D901" s="269"/>
      <c r="E901" s="269"/>
      <c r="F901" s="269"/>
      <c r="G901" s="269"/>
      <c r="H901" s="269"/>
      <c r="I901" s="269"/>
      <c r="J901" s="269"/>
      <c r="K901" s="263"/>
    </row>
    <row r="902" spans="1:17">
      <c r="A902" s="1995" t="s">
        <v>493</v>
      </c>
      <c r="B902" s="1995"/>
      <c r="C902" s="1995"/>
      <c r="D902" s="1995"/>
      <c r="E902" s="1995"/>
      <c r="F902" s="1995"/>
      <c r="G902" s="1995"/>
      <c r="H902" s="1995"/>
      <c r="I902" s="1995"/>
      <c r="J902" s="1995"/>
      <c r="K902" s="207"/>
    </row>
    <row r="903" spans="1:17">
      <c r="B903" s="193"/>
      <c r="C903" s="193"/>
      <c r="D903" s="193"/>
      <c r="E903" s="193"/>
      <c r="F903" s="193"/>
      <c r="G903" s="193"/>
      <c r="H903" s="193"/>
      <c r="I903" s="193"/>
      <c r="J903" s="193"/>
      <c r="K903" s="269"/>
    </row>
    <row r="904" spans="1:17">
      <c r="B904" s="32"/>
      <c r="C904" s="32"/>
      <c r="D904" s="41"/>
      <c r="E904" s="41"/>
      <c r="F904" s="41"/>
      <c r="G904" s="41"/>
      <c r="H904" s="41"/>
      <c r="I904" s="41"/>
      <c r="J904" s="41"/>
      <c r="K904" s="201"/>
    </row>
    <row r="905" spans="1:17">
      <c r="A905" s="1996" t="s">
        <v>77</v>
      </c>
      <c r="B905" s="1996" t="s">
        <v>75</v>
      </c>
      <c r="C905" s="1996" t="s">
        <v>76</v>
      </c>
      <c r="D905" s="1997" t="s">
        <v>69</v>
      </c>
      <c r="E905" s="1998"/>
      <c r="F905" s="1998"/>
      <c r="G905" s="1999"/>
      <c r="H905" s="2000" t="s">
        <v>70</v>
      </c>
      <c r="I905" s="2000" t="s">
        <v>78</v>
      </c>
      <c r="J905" s="2003" t="s">
        <v>541</v>
      </c>
      <c r="K905" s="39"/>
    </row>
    <row r="906" spans="1:17">
      <c r="A906" s="1980"/>
      <c r="B906" s="1980"/>
      <c r="C906" s="1980"/>
      <c r="D906" s="1996" t="s">
        <v>20</v>
      </c>
      <c r="E906" s="1997" t="s">
        <v>2</v>
      </c>
      <c r="F906" s="1998"/>
      <c r="G906" s="1999"/>
      <c r="H906" s="2001"/>
      <c r="I906" s="2001"/>
      <c r="J906" s="2003"/>
      <c r="K906" s="42"/>
    </row>
    <row r="907" spans="1:17" ht="68.400000000000006">
      <c r="A907" s="1981"/>
      <c r="B907" s="1981"/>
      <c r="C907" s="1981"/>
      <c r="D907" s="1981"/>
      <c r="E907" s="260" t="s">
        <v>71</v>
      </c>
      <c r="F907" s="260" t="s">
        <v>79</v>
      </c>
      <c r="G907" s="260" t="s">
        <v>72</v>
      </c>
      <c r="H907" s="2002"/>
      <c r="I907" s="2002"/>
      <c r="J907" s="2003"/>
      <c r="K907" s="273"/>
    </row>
    <row r="908" spans="1:17">
      <c r="A908" s="195">
        <v>1</v>
      </c>
      <c r="B908" s="195">
        <v>2</v>
      </c>
      <c r="C908" s="195">
        <v>3</v>
      </c>
      <c r="D908" s="195">
        <v>4</v>
      </c>
      <c r="E908" s="195">
        <v>5</v>
      </c>
      <c r="F908" s="195">
        <v>6</v>
      </c>
      <c r="G908" s="195">
        <v>7</v>
      </c>
      <c r="H908" s="195">
        <v>8</v>
      </c>
      <c r="I908" s="195">
        <v>9</v>
      </c>
      <c r="J908" s="195">
        <v>10</v>
      </c>
      <c r="K908" s="273"/>
    </row>
    <row r="909" spans="1:17">
      <c r="A909" s="260" t="s">
        <v>142</v>
      </c>
      <c r="B909" s="31"/>
      <c r="C909" s="258"/>
      <c r="D909" s="258">
        <f>F909+G909+E909</f>
        <v>0</v>
      </c>
      <c r="E909" s="258"/>
      <c r="F909" s="258"/>
      <c r="G909" s="258">
        <f>ROUND((J909-K909)/12,2)</f>
        <v>0</v>
      </c>
      <c r="H909" s="258">
        <v>0</v>
      </c>
      <c r="I909" s="258"/>
      <c r="J909" s="21"/>
      <c r="K909" s="278">
        <f>ROUND((E909+F909)*12,2)</f>
        <v>0</v>
      </c>
      <c r="M909" s="157"/>
      <c r="N909" s="274"/>
      <c r="O909" s="280"/>
    </row>
    <row r="910" spans="1:17" s="160" customFormat="1">
      <c r="A910" s="226"/>
      <c r="B910" s="227" t="s">
        <v>73</v>
      </c>
      <c r="C910" s="228">
        <f>SUM(C909:C909)</f>
        <v>0</v>
      </c>
      <c r="D910" s="228">
        <f>SUM(D909:D909)</f>
        <v>0</v>
      </c>
      <c r="E910" s="226" t="s">
        <v>74</v>
      </c>
      <c r="F910" s="226" t="s">
        <v>74</v>
      </c>
      <c r="G910" s="226" t="s">
        <v>74</v>
      </c>
      <c r="H910" s="226" t="s">
        <v>74</v>
      </c>
      <c r="I910" s="226" t="s">
        <v>74</v>
      </c>
      <c r="J910" s="228">
        <f>SUM(J909:J909)</f>
        <v>0</v>
      </c>
      <c r="K910" s="275"/>
      <c r="M910" s="157"/>
      <c r="N910" s="274"/>
      <c r="O910" s="280"/>
      <c r="P910" s="279"/>
      <c r="Q910" s="283"/>
    </row>
    <row r="911" spans="1:17">
      <c r="K911" s="196"/>
    </row>
    <row r="912" spans="1:17">
      <c r="A912" s="1994" t="s">
        <v>497</v>
      </c>
      <c r="B912" s="1994"/>
      <c r="C912" s="1994"/>
      <c r="D912" s="1994"/>
      <c r="E912" s="1994"/>
      <c r="F912" s="1994"/>
      <c r="G912" s="1994"/>
      <c r="H912" s="1994"/>
      <c r="I912" s="1994"/>
      <c r="J912" s="1994"/>
      <c r="K912" s="197"/>
    </row>
    <row r="913" spans="1:17">
      <c r="A913" s="267"/>
      <c r="B913" s="267"/>
      <c r="C913" s="267"/>
      <c r="D913" s="267"/>
      <c r="E913" s="267"/>
      <c r="F913" s="267"/>
      <c r="G913" s="267"/>
      <c r="H913" s="267"/>
      <c r="I913" s="1986" t="s">
        <v>545</v>
      </c>
      <c r="J913" s="1986"/>
    </row>
    <row r="914" spans="1:17" ht="54">
      <c r="A914" s="35" t="s">
        <v>77</v>
      </c>
      <c r="B914" s="35" t="s">
        <v>67</v>
      </c>
      <c r="C914" s="260" t="s">
        <v>505</v>
      </c>
      <c r="D914" s="260" t="s">
        <v>506</v>
      </c>
      <c r="E914" s="260" t="s">
        <v>507</v>
      </c>
      <c r="G914" s="267"/>
      <c r="H914" s="267"/>
      <c r="I914" s="215" t="s">
        <v>186</v>
      </c>
      <c r="J914" s="215" t="s">
        <v>546</v>
      </c>
      <c r="K914" s="202"/>
    </row>
    <row r="915" spans="1:17">
      <c r="A915" s="173">
        <v>1</v>
      </c>
      <c r="B915" s="173">
        <v>2</v>
      </c>
      <c r="C915" s="195">
        <v>3</v>
      </c>
      <c r="D915" s="195">
        <v>4</v>
      </c>
      <c r="E915" s="195">
        <v>5</v>
      </c>
      <c r="G915" s="267"/>
      <c r="H915" s="267"/>
      <c r="I915" s="216"/>
      <c r="J915" s="215"/>
    </row>
    <row r="916" spans="1:17" ht="136.80000000000001">
      <c r="A916" s="166">
        <v>1</v>
      </c>
      <c r="B916" s="172" t="s">
        <v>496</v>
      </c>
      <c r="C916" s="258"/>
      <c r="D916" s="159">
        <v>12</v>
      </c>
      <c r="E916" s="167"/>
      <c r="G916" s="168"/>
      <c r="H916" s="169"/>
      <c r="I916" s="220"/>
      <c r="J916" s="220"/>
    </row>
    <row r="917" spans="1:17">
      <c r="A917" s="166">
        <v>2</v>
      </c>
      <c r="B917" s="172" t="s">
        <v>533</v>
      </c>
      <c r="C917" s="258"/>
      <c r="D917" s="159"/>
      <c r="E917" s="167"/>
      <c r="G917" s="168"/>
      <c r="H917" s="169"/>
      <c r="I917" s="220"/>
      <c r="J917" s="220"/>
    </row>
    <row r="918" spans="1:17">
      <c r="A918" s="229"/>
      <c r="B918" s="227" t="s">
        <v>73</v>
      </c>
      <c r="C918" s="230"/>
      <c r="D918" s="231"/>
      <c r="E918" s="228">
        <f>E917+E916</f>
        <v>0</v>
      </c>
      <c r="G918" s="267"/>
      <c r="H918" s="267"/>
      <c r="I918" s="217">
        <f>SUM(I916:I917)</f>
        <v>0</v>
      </c>
      <c r="J918" s="217">
        <f>SUM(J916:J917)</f>
        <v>0</v>
      </c>
    </row>
    <row r="920" spans="1:17">
      <c r="A920" s="1993" t="s">
        <v>621</v>
      </c>
      <c r="B920" s="1993"/>
      <c r="C920" s="1993"/>
      <c r="D920" s="1993"/>
      <c r="E920" s="1993"/>
      <c r="F920" s="1993"/>
      <c r="G920" s="1993"/>
      <c r="H920" s="1993"/>
      <c r="I920" s="1993"/>
      <c r="J920" s="1993"/>
    </row>
    <row r="921" spans="1:17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</row>
    <row r="922" spans="1:17">
      <c r="A922" s="2009" t="s">
        <v>494</v>
      </c>
      <c r="B922" s="2009"/>
      <c r="C922" s="2009"/>
      <c r="D922" s="2009"/>
      <c r="E922" s="2009"/>
      <c r="F922" s="2009"/>
      <c r="G922" s="2009"/>
      <c r="H922" s="2009"/>
      <c r="I922" s="2009"/>
      <c r="J922" s="2009"/>
      <c r="K922" s="207"/>
    </row>
    <row r="923" spans="1:17">
      <c r="A923" s="256"/>
      <c r="B923" s="45"/>
      <c r="C923" s="256"/>
      <c r="D923" s="256"/>
      <c r="E923" s="256"/>
      <c r="F923" s="256"/>
      <c r="I923" s="1986" t="s">
        <v>545</v>
      </c>
      <c r="J923" s="1986"/>
      <c r="K923" s="193"/>
    </row>
    <row r="924" spans="1:17" ht="68.400000000000006">
      <c r="A924" s="260" t="s">
        <v>77</v>
      </c>
      <c r="B924" s="260" t="s">
        <v>67</v>
      </c>
      <c r="C924" s="260" t="s">
        <v>93</v>
      </c>
      <c r="D924" s="260" t="s">
        <v>91</v>
      </c>
      <c r="E924" s="260" t="s">
        <v>92</v>
      </c>
      <c r="F924" s="260" t="s">
        <v>133</v>
      </c>
      <c r="I924" s="215" t="s">
        <v>186</v>
      </c>
      <c r="J924" s="215" t="s">
        <v>546</v>
      </c>
      <c r="K924" s="204"/>
      <c r="O924" s="188"/>
    </row>
    <row r="925" spans="1:17">
      <c r="A925" s="195">
        <v>1</v>
      </c>
      <c r="B925" s="195">
        <v>2</v>
      </c>
      <c r="C925" s="195">
        <v>3</v>
      </c>
      <c r="D925" s="195">
        <v>4</v>
      </c>
      <c r="E925" s="195">
        <v>5</v>
      </c>
      <c r="F925" s="195">
        <v>6</v>
      </c>
      <c r="G925" s="160"/>
      <c r="H925" s="160"/>
      <c r="I925" s="218"/>
      <c r="J925" s="218"/>
      <c r="O925" s="188"/>
    </row>
    <row r="926" spans="1:17" ht="68.400000000000006">
      <c r="A926" s="260">
        <v>1</v>
      </c>
      <c r="B926" s="31" t="s">
        <v>81</v>
      </c>
      <c r="C926" s="260" t="s">
        <v>74</v>
      </c>
      <c r="D926" s="260" t="s">
        <v>74</v>
      </c>
      <c r="E926" s="260" t="s">
        <v>74</v>
      </c>
      <c r="F926" s="21">
        <f>F928</f>
        <v>0</v>
      </c>
      <c r="I926" s="219">
        <f>I928</f>
        <v>0</v>
      </c>
      <c r="J926" s="219">
        <f>J928</f>
        <v>0</v>
      </c>
      <c r="O926" s="188"/>
    </row>
    <row r="927" spans="1:17" s="160" customFormat="1">
      <c r="A927" s="2008" t="s">
        <v>82</v>
      </c>
      <c r="B927" s="31" t="s">
        <v>2</v>
      </c>
      <c r="C927" s="260"/>
      <c r="D927" s="260"/>
      <c r="E927" s="260"/>
      <c r="F927" s="21"/>
      <c r="G927" s="149"/>
      <c r="H927" s="149"/>
      <c r="I927" s="219"/>
      <c r="J927" s="219"/>
      <c r="K927" s="161"/>
      <c r="O927" s="281"/>
      <c r="P927" s="283"/>
      <c r="Q927" s="283"/>
    </row>
    <row r="928" spans="1:17" ht="68.400000000000006">
      <c r="A928" s="2008"/>
      <c r="B928" s="31" t="s">
        <v>83</v>
      </c>
      <c r="C928" s="260" t="e">
        <f>F928/E928/D928</f>
        <v>#DIV/0!</v>
      </c>
      <c r="D928" s="260"/>
      <c r="E928" s="260"/>
      <c r="F928" s="21"/>
      <c r="I928" s="225"/>
      <c r="J928" s="225"/>
      <c r="O928" s="188"/>
    </row>
    <row r="929" spans="1:17" ht="68.400000000000006">
      <c r="A929" s="260">
        <v>2</v>
      </c>
      <c r="B929" s="31" t="s">
        <v>87</v>
      </c>
      <c r="C929" s="260" t="s">
        <v>74</v>
      </c>
      <c r="D929" s="260" t="s">
        <v>74</v>
      </c>
      <c r="E929" s="260" t="s">
        <v>74</v>
      </c>
      <c r="F929" s="21">
        <f>F931</f>
        <v>0</v>
      </c>
      <c r="I929" s="219">
        <f>I931</f>
        <v>0</v>
      </c>
      <c r="J929" s="219">
        <f>J931</f>
        <v>0</v>
      </c>
      <c r="O929" s="188"/>
    </row>
    <row r="930" spans="1:17">
      <c r="A930" s="2008" t="s">
        <v>88</v>
      </c>
      <c r="B930" s="31" t="s">
        <v>2</v>
      </c>
      <c r="C930" s="260"/>
      <c r="D930" s="260"/>
      <c r="E930" s="260"/>
      <c r="F930" s="21"/>
      <c r="I930" s="219"/>
      <c r="J930" s="219"/>
      <c r="O930" s="188"/>
    </row>
    <row r="931" spans="1:17" ht="68.400000000000006">
      <c r="A931" s="2008"/>
      <c r="B931" s="31" t="s">
        <v>83</v>
      </c>
      <c r="C931" s="260" t="e">
        <f t="shared" ref="C931" si="22">F931/E931/D931</f>
        <v>#DIV/0!</v>
      </c>
      <c r="D931" s="260"/>
      <c r="E931" s="260"/>
      <c r="F931" s="21"/>
      <c r="I931" s="225"/>
      <c r="J931" s="225"/>
      <c r="O931" s="188"/>
    </row>
    <row r="932" spans="1:17">
      <c r="A932" s="229"/>
      <c r="B932" s="227" t="s">
        <v>73</v>
      </c>
      <c r="C932" s="226" t="s">
        <v>74</v>
      </c>
      <c r="D932" s="226" t="s">
        <v>74</v>
      </c>
      <c r="E932" s="226" t="s">
        <v>74</v>
      </c>
      <c r="F932" s="228">
        <f>F929+F926</f>
        <v>0</v>
      </c>
      <c r="I932" s="219">
        <f>I926+I929</f>
        <v>0</v>
      </c>
      <c r="J932" s="219">
        <f>J926+J929</f>
        <v>0</v>
      </c>
      <c r="O932" s="188"/>
    </row>
    <row r="933" spans="1:17">
      <c r="A933" s="38"/>
      <c r="B933" s="32"/>
      <c r="C933" s="38"/>
      <c r="D933" s="38"/>
      <c r="E933" s="38"/>
      <c r="F933" s="38"/>
      <c r="G933" s="203"/>
      <c r="O933" s="188"/>
    </row>
    <row r="934" spans="1:17">
      <c r="A934" s="2009" t="s">
        <v>491</v>
      </c>
      <c r="B934" s="2009"/>
      <c r="C934" s="2009"/>
      <c r="D934" s="2009"/>
      <c r="E934" s="2009"/>
      <c r="F934" s="2009"/>
      <c r="G934" s="2009"/>
      <c r="H934" s="2009"/>
      <c r="I934" s="2009"/>
      <c r="J934" s="2009"/>
      <c r="O934" s="188"/>
    </row>
    <row r="935" spans="1:17">
      <c r="A935" s="256"/>
      <c r="B935" s="45"/>
      <c r="C935" s="256"/>
      <c r="D935" s="256"/>
      <c r="E935" s="256"/>
      <c r="F935" s="256"/>
      <c r="I935" s="1986" t="s">
        <v>545</v>
      </c>
      <c r="J935" s="1986"/>
      <c r="O935" s="188"/>
    </row>
    <row r="936" spans="1:17" ht="68.400000000000006">
      <c r="A936" s="260" t="s">
        <v>77</v>
      </c>
      <c r="B936" s="260" t="s">
        <v>67</v>
      </c>
      <c r="C936" s="260" t="s">
        <v>536</v>
      </c>
      <c r="D936" s="260" t="s">
        <v>91</v>
      </c>
      <c r="E936" s="260" t="s">
        <v>92</v>
      </c>
      <c r="F936" s="260" t="s">
        <v>133</v>
      </c>
      <c r="I936" s="215" t="s">
        <v>186</v>
      </c>
      <c r="J936" s="215" t="s">
        <v>546</v>
      </c>
      <c r="K936" s="204"/>
      <c r="O936" s="188"/>
    </row>
    <row r="937" spans="1:17">
      <c r="A937" s="194">
        <v>1</v>
      </c>
      <c r="B937" s="194">
        <v>2</v>
      </c>
      <c r="C937" s="194">
        <v>3</v>
      </c>
      <c r="D937" s="194">
        <v>4</v>
      </c>
      <c r="E937" s="194">
        <v>5</v>
      </c>
      <c r="F937" s="194">
        <v>6</v>
      </c>
      <c r="G937" s="25"/>
      <c r="H937" s="25"/>
      <c r="I937" s="218"/>
      <c r="J937" s="218"/>
      <c r="O937" s="188"/>
    </row>
    <row r="938" spans="1:17" ht="68.400000000000006">
      <c r="A938" s="260">
        <v>1</v>
      </c>
      <c r="B938" s="31" t="s">
        <v>81</v>
      </c>
      <c r="C938" s="260" t="s">
        <v>74</v>
      </c>
      <c r="D938" s="260" t="s">
        <v>74</v>
      </c>
      <c r="E938" s="260" t="s">
        <v>74</v>
      </c>
      <c r="F938" s="21">
        <f>F940+F942+F941+F943</f>
        <v>0</v>
      </c>
      <c r="I938" s="219">
        <f>I940+I941+I942+I943</f>
        <v>0</v>
      </c>
      <c r="J938" s="219">
        <f>J940+J941+J942+J943</f>
        <v>0</v>
      </c>
      <c r="O938" s="188"/>
    </row>
    <row r="939" spans="1:17" s="25" customFormat="1">
      <c r="A939" s="260"/>
      <c r="B939" s="31" t="s">
        <v>2</v>
      </c>
      <c r="C939" s="260"/>
      <c r="D939" s="260"/>
      <c r="E939" s="260"/>
      <c r="F939" s="21"/>
      <c r="G939" s="149"/>
      <c r="H939" s="149"/>
      <c r="I939" s="219"/>
      <c r="J939" s="219"/>
      <c r="K939" s="162"/>
      <c r="O939" s="282"/>
      <c r="P939" s="287"/>
      <c r="Q939" s="287"/>
    </row>
    <row r="940" spans="1:17" ht="45.6">
      <c r="A940" s="260" t="s">
        <v>82</v>
      </c>
      <c r="B940" s="31" t="s">
        <v>85</v>
      </c>
      <c r="C940" s="260" t="e">
        <f t="shared" ref="C940:C941" si="23">F940/E940/D940</f>
        <v>#DIV/0!</v>
      </c>
      <c r="D940" s="260"/>
      <c r="E940" s="260"/>
      <c r="F940" s="21"/>
      <c r="I940" s="225"/>
      <c r="J940" s="225"/>
      <c r="O940" s="188"/>
    </row>
    <row r="941" spans="1:17" ht="45.6">
      <c r="A941" s="260" t="s">
        <v>84</v>
      </c>
      <c r="B941" s="31" t="s">
        <v>86</v>
      </c>
      <c r="C941" s="260" t="e">
        <f t="shared" si="23"/>
        <v>#DIV/0!</v>
      </c>
      <c r="D941" s="260"/>
      <c r="E941" s="260"/>
      <c r="F941" s="21"/>
      <c r="I941" s="225"/>
      <c r="J941" s="225"/>
      <c r="O941" s="188"/>
    </row>
    <row r="942" spans="1:17">
      <c r="A942" s="260"/>
      <c r="B942" s="31"/>
      <c r="C942" s="260"/>
      <c r="D942" s="260"/>
      <c r="E942" s="260"/>
      <c r="F942" s="21"/>
      <c r="I942" s="225"/>
      <c r="J942" s="225"/>
      <c r="O942" s="188"/>
    </row>
    <row r="943" spans="1:17">
      <c r="A943" s="260"/>
      <c r="B943" s="31"/>
      <c r="C943" s="260"/>
      <c r="D943" s="260"/>
      <c r="E943" s="260"/>
      <c r="F943" s="21"/>
      <c r="I943" s="225"/>
      <c r="J943" s="225"/>
      <c r="O943" s="188"/>
    </row>
    <row r="944" spans="1:17" ht="68.400000000000006">
      <c r="A944" s="260">
        <v>2</v>
      </c>
      <c r="B944" s="31" t="s">
        <v>87</v>
      </c>
      <c r="C944" s="260" t="s">
        <v>74</v>
      </c>
      <c r="D944" s="260" t="s">
        <v>74</v>
      </c>
      <c r="E944" s="260" t="s">
        <v>74</v>
      </c>
      <c r="F944" s="21">
        <f>F946+F948+F947+F949</f>
        <v>0</v>
      </c>
      <c r="I944" s="219">
        <f>I946+I947+I948+I949</f>
        <v>0</v>
      </c>
      <c r="J944" s="219">
        <f>J946+J947+J948+J949</f>
        <v>0</v>
      </c>
      <c r="O944" s="188"/>
    </row>
    <row r="945" spans="1:17">
      <c r="A945" s="260"/>
      <c r="B945" s="31" t="s">
        <v>2</v>
      </c>
      <c r="C945" s="260"/>
      <c r="D945" s="260"/>
      <c r="E945" s="260"/>
      <c r="F945" s="21"/>
      <c r="I945" s="219"/>
      <c r="J945" s="219"/>
      <c r="O945" s="188"/>
    </row>
    <row r="946" spans="1:17" ht="45.6">
      <c r="A946" s="260" t="s">
        <v>88</v>
      </c>
      <c r="B946" s="31" t="s">
        <v>85</v>
      </c>
      <c r="C946" s="260" t="e">
        <f t="shared" ref="C946:C947" si="24">F946/E946/D946</f>
        <v>#DIV/0!</v>
      </c>
      <c r="D946" s="260"/>
      <c r="E946" s="260"/>
      <c r="F946" s="21"/>
      <c r="I946" s="225"/>
      <c r="J946" s="225"/>
      <c r="O946" s="188"/>
    </row>
    <row r="947" spans="1:17" ht="45.6">
      <c r="A947" s="260" t="s">
        <v>89</v>
      </c>
      <c r="B947" s="31" t="s">
        <v>86</v>
      </c>
      <c r="C947" s="260" t="e">
        <f t="shared" si="24"/>
        <v>#DIV/0!</v>
      </c>
      <c r="D947" s="260"/>
      <c r="E947" s="260"/>
      <c r="F947" s="21"/>
      <c r="I947" s="225"/>
      <c r="J947" s="225"/>
      <c r="O947" s="188"/>
    </row>
    <row r="948" spans="1:17">
      <c r="A948" s="260"/>
      <c r="B948" s="31"/>
      <c r="C948" s="260"/>
      <c r="D948" s="260"/>
      <c r="E948" s="260"/>
      <c r="F948" s="21"/>
      <c r="I948" s="225"/>
      <c r="J948" s="225"/>
      <c r="O948" s="188"/>
    </row>
    <row r="949" spans="1:17">
      <c r="A949" s="260"/>
      <c r="B949" s="31"/>
      <c r="C949" s="260"/>
      <c r="D949" s="260"/>
      <c r="E949" s="260"/>
      <c r="F949" s="21"/>
      <c r="I949" s="225"/>
      <c r="J949" s="225"/>
      <c r="O949" s="188"/>
    </row>
    <row r="950" spans="1:17">
      <c r="A950" s="229"/>
      <c r="B950" s="227" t="s">
        <v>73</v>
      </c>
      <c r="C950" s="226" t="s">
        <v>74</v>
      </c>
      <c r="D950" s="226" t="s">
        <v>74</v>
      </c>
      <c r="E950" s="226" t="s">
        <v>74</v>
      </c>
      <c r="F950" s="228">
        <f>F944+F938</f>
        <v>0</v>
      </c>
      <c r="I950" s="219">
        <f>I938+I944</f>
        <v>0</v>
      </c>
      <c r="J950" s="219">
        <f>J938+J944</f>
        <v>0</v>
      </c>
      <c r="O950" s="188"/>
    </row>
    <row r="951" spans="1:17">
      <c r="A951" s="38"/>
      <c r="B951" s="32"/>
      <c r="C951" s="38"/>
      <c r="D951" s="38"/>
      <c r="E951" s="38"/>
      <c r="F951" s="38"/>
      <c r="O951" s="188"/>
    </row>
    <row r="952" spans="1:17">
      <c r="A952" s="2009" t="s">
        <v>492</v>
      </c>
      <c r="B952" s="2009"/>
      <c r="C952" s="2009"/>
      <c r="D952" s="2009"/>
      <c r="E952" s="2009"/>
      <c r="F952" s="2009"/>
      <c r="G952" s="2009"/>
      <c r="H952" s="2009"/>
      <c r="I952" s="2009"/>
      <c r="J952" s="2009"/>
      <c r="O952" s="188"/>
    </row>
    <row r="953" spans="1:17">
      <c r="A953" s="256"/>
      <c r="B953" s="45"/>
      <c r="C953" s="256"/>
      <c r="D953" s="256"/>
      <c r="E953" s="256"/>
      <c r="F953" s="256"/>
      <c r="I953" s="1986" t="s">
        <v>545</v>
      </c>
      <c r="J953" s="1986"/>
      <c r="O953" s="188"/>
    </row>
    <row r="954" spans="1:17" ht="91.2">
      <c r="A954" s="260" t="s">
        <v>77</v>
      </c>
      <c r="B954" s="260" t="s">
        <v>67</v>
      </c>
      <c r="C954" s="260" t="s">
        <v>96</v>
      </c>
      <c r="D954" s="260" t="s">
        <v>94</v>
      </c>
      <c r="E954" s="260" t="s">
        <v>97</v>
      </c>
      <c r="F954" s="260" t="s">
        <v>95</v>
      </c>
      <c r="I954" s="215" t="s">
        <v>186</v>
      </c>
      <c r="J954" s="215" t="s">
        <v>546</v>
      </c>
      <c r="K954" s="204"/>
      <c r="O954" s="188"/>
    </row>
    <row r="955" spans="1:17">
      <c r="A955" s="195">
        <v>1</v>
      </c>
      <c r="B955" s="195">
        <v>2</v>
      </c>
      <c r="C955" s="195">
        <v>3</v>
      </c>
      <c r="D955" s="195">
        <v>4</v>
      </c>
      <c r="E955" s="195">
        <v>5</v>
      </c>
      <c r="F955" s="195">
        <v>6</v>
      </c>
      <c r="G955" s="160"/>
      <c r="H955" s="160"/>
      <c r="I955" s="218"/>
      <c r="J955" s="218"/>
      <c r="O955" s="188"/>
    </row>
    <row r="956" spans="1:17">
      <c r="A956" s="260">
        <v>1</v>
      </c>
      <c r="B956" s="31" t="s">
        <v>98</v>
      </c>
      <c r="C956" s="260"/>
      <c r="D956" s="260"/>
      <c r="E956" s="260">
        <v>50</v>
      </c>
      <c r="F956" s="21">
        <f>E956*D956*C956</f>
        <v>0</v>
      </c>
      <c r="I956" s="220"/>
      <c r="J956" s="220"/>
      <c r="O956" s="188"/>
    </row>
    <row r="957" spans="1:17" s="160" customFormat="1">
      <c r="A957" s="229"/>
      <c r="B957" s="227" t="s">
        <v>73</v>
      </c>
      <c r="C957" s="226" t="s">
        <v>74</v>
      </c>
      <c r="D957" s="226" t="s">
        <v>74</v>
      </c>
      <c r="E957" s="226" t="s">
        <v>74</v>
      </c>
      <c r="F957" s="228">
        <f>F956</f>
        <v>0</v>
      </c>
      <c r="G957" s="149"/>
      <c r="H957" s="149"/>
      <c r="I957" s="217">
        <f>I956</f>
        <v>0</v>
      </c>
      <c r="J957" s="217">
        <f>J956</f>
        <v>0</v>
      </c>
      <c r="K957" s="161"/>
      <c r="O957" s="281"/>
      <c r="P957" s="283"/>
      <c r="Q957" s="283"/>
    </row>
    <row r="958" spans="1:17">
      <c r="O958" s="188"/>
    </row>
    <row r="959" spans="1:17" ht="57.75" customHeight="1">
      <c r="A959" s="2010" t="s">
        <v>620</v>
      </c>
      <c r="B959" s="2010"/>
      <c r="C959" s="2010"/>
      <c r="D959" s="2010"/>
      <c r="E959" s="2010"/>
      <c r="F959" s="2010"/>
      <c r="G959" s="2010"/>
      <c r="H959" s="2010"/>
      <c r="I959" s="2010"/>
      <c r="J959" s="2010"/>
      <c r="O959" s="188"/>
    </row>
    <row r="960" spans="1:17">
      <c r="A960" s="263"/>
      <c r="B960" s="263"/>
      <c r="C960" s="263"/>
      <c r="D960" s="263"/>
      <c r="E960" s="263"/>
      <c r="F960" s="263"/>
      <c r="G960" s="263"/>
      <c r="H960" s="263"/>
      <c r="I960" s="263"/>
      <c r="J960" s="263"/>
    </row>
    <row r="961" spans="1:17">
      <c r="A961" s="2004" t="s">
        <v>491</v>
      </c>
      <c r="B961" s="2004"/>
      <c r="C961" s="2004"/>
      <c r="D961" s="2004"/>
      <c r="E961" s="2004"/>
      <c r="F961" s="2004"/>
      <c r="G961" s="2004"/>
      <c r="H961" s="2004"/>
      <c r="I961" s="2004"/>
      <c r="J961" s="2004"/>
      <c r="K961" s="206"/>
    </row>
    <row r="962" spans="1:17">
      <c r="A962" s="2012"/>
      <c r="B962" s="2012"/>
      <c r="C962" s="2012"/>
      <c r="D962" s="2012"/>
      <c r="E962" s="2012"/>
      <c r="F962" s="38"/>
      <c r="I962" s="1986" t="s">
        <v>545</v>
      </c>
      <c r="J962" s="1986"/>
      <c r="K962" s="263"/>
    </row>
    <row r="963" spans="1:17" ht="54">
      <c r="A963" s="260" t="s">
        <v>68</v>
      </c>
      <c r="B963" s="260" t="s">
        <v>67</v>
      </c>
      <c r="C963" s="260" t="s">
        <v>80</v>
      </c>
      <c r="D963" s="260" t="s">
        <v>128</v>
      </c>
      <c r="E963" s="260" t="s">
        <v>129</v>
      </c>
      <c r="I963" s="215" t="s">
        <v>186</v>
      </c>
      <c r="J963" s="215" t="s">
        <v>546</v>
      </c>
      <c r="K963" s="163"/>
    </row>
    <row r="964" spans="1:17">
      <c r="A964" s="195">
        <v>1</v>
      </c>
      <c r="B964" s="195">
        <v>2</v>
      </c>
      <c r="C964" s="195">
        <v>3</v>
      </c>
      <c r="D964" s="195">
        <v>4</v>
      </c>
      <c r="E964" s="195">
        <v>5</v>
      </c>
      <c r="F964" s="160"/>
      <c r="G964" s="160"/>
      <c r="H964" s="160"/>
      <c r="I964" s="218"/>
      <c r="J964" s="218"/>
    </row>
    <row r="965" spans="1:17" ht="114">
      <c r="A965" s="260">
        <v>1</v>
      </c>
      <c r="B965" s="31" t="s">
        <v>163</v>
      </c>
      <c r="C965" s="260"/>
      <c r="D965" s="258" t="e">
        <f>E965/C965</f>
        <v>#DIV/0!</v>
      </c>
      <c r="E965" s="258"/>
      <c r="I965" s="220"/>
      <c r="J965" s="220"/>
    </row>
    <row r="966" spans="1:17" s="160" customFormat="1">
      <c r="A966" s="226"/>
      <c r="B966" s="227" t="s">
        <v>73</v>
      </c>
      <c r="C966" s="226"/>
      <c r="D966" s="226" t="s">
        <v>74</v>
      </c>
      <c r="E966" s="228">
        <f>E965</f>
        <v>0</v>
      </c>
      <c r="F966" s="149"/>
      <c r="G966" s="149"/>
      <c r="H966" s="149"/>
      <c r="I966" s="217">
        <f>I965</f>
        <v>0</v>
      </c>
      <c r="J966" s="217">
        <f>J965</f>
        <v>0</v>
      </c>
      <c r="K966" s="161"/>
      <c r="O966" s="283"/>
      <c r="P966" s="283"/>
      <c r="Q966" s="283"/>
    </row>
    <row r="968" spans="1:17" ht="53.25" customHeight="1">
      <c r="A968" s="2010" t="s">
        <v>619</v>
      </c>
      <c r="B968" s="2010"/>
      <c r="C968" s="2010"/>
      <c r="D968" s="2010"/>
      <c r="E968" s="2010"/>
      <c r="F968" s="2010"/>
      <c r="G968" s="2010"/>
      <c r="H968" s="2010"/>
      <c r="I968" s="2010"/>
      <c r="J968" s="2010"/>
    </row>
    <row r="969" spans="1:17">
      <c r="A969" s="38"/>
      <c r="B969" s="32"/>
      <c r="C969" s="38"/>
      <c r="D969" s="38"/>
      <c r="E969" s="38"/>
      <c r="F969" s="38"/>
    </row>
    <row r="970" spans="1:17">
      <c r="A970" s="2004" t="s">
        <v>495</v>
      </c>
      <c r="B970" s="2004"/>
      <c r="C970" s="2004"/>
      <c r="D970" s="2004"/>
      <c r="E970" s="2004"/>
      <c r="F970" s="2004"/>
      <c r="G970" s="2004"/>
      <c r="H970" s="2004"/>
      <c r="I970" s="2004"/>
      <c r="J970" s="2004"/>
      <c r="K970" s="206"/>
    </row>
    <row r="971" spans="1:17">
      <c r="A971" s="44"/>
      <c r="B971" s="32"/>
      <c r="C971" s="38"/>
      <c r="D971" s="38"/>
      <c r="E971" s="38"/>
      <c r="F971" s="38"/>
      <c r="I971" s="1986" t="s">
        <v>545</v>
      </c>
      <c r="J971" s="1986"/>
    </row>
    <row r="972" spans="1:17" ht="68.400000000000006">
      <c r="A972" s="260" t="s">
        <v>77</v>
      </c>
      <c r="B972" s="260" t="s">
        <v>99</v>
      </c>
      <c r="C972" s="260" t="s">
        <v>106</v>
      </c>
      <c r="D972" s="260" t="s">
        <v>107</v>
      </c>
      <c r="F972" s="38"/>
      <c r="I972" s="215" t="s">
        <v>186</v>
      </c>
      <c r="J972" s="215" t="s">
        <v>546</v>
      </c>
    </row>
    <row r="973" spans="1:17">
      <c r="A973" s="195">
        <v>1</v>
      </c>
      <c r="B973" s="195">
        <v>2</v>
      </c>
      <c r="C973" s="195">
        <v>3</v>
      </c>
      <c r="D973" s="195">
        <v>4</v>
      </c>
      <c r="E973" s="160"/>
      <c r="F973" s="14"/>
      <c r="G973" s="160"/>
      <c r="H973" s="160"/>
      <c r="I973" s="215"/>
      <c r="J973" s="215"/>
    </row>
    <row r="974" spans="1:17" ht="45.6">
      <c r="A974" s="264">
        <v>1</v>
      </c>
      <c r="B974" s="47" t="s">
        <v>100</v>
      </c>
      <c r="C974" s="264" t="s">
        <v>74</v>
      </c>
      <c r="D974" s="21">
        <f>D975</f>
        <v>0</v>
      </c>
      <c r="F974" s="38"/>
      <c r="I974" s="220">
        <f>I975</f>
        <v>0</v>
      </c>
      <c r="J974" s="220">
        <f>J975</f>
        <v>0</v>
      </c>
    </row>
    <row r="975" spans="1:17" s="160" customFormat="1">
      <c r="A975" s="260" t="s">
        <v>82</v>
      </c>
      <c r="B975" s="31" t="s">
        <v>101</v>
      </c>
      <c r="C975" s="258">
        <f>J910+E916</f>
        <v>0</v>
      </c>
      <c r="D975" s="258"/>
      <c r="E975" s="149"/>
      <c r="F975" s="38"/>
      <c r="G975" s="149"/>
      <c r="H975" s="149"/>
      <c r="I975" s="220"/>
      <c r="J975" s="220"/>
      <c r="K975" s="156">
        <f>C975*0.22</f>
        <v>0</v>
      </c>
      <c r="L975" s="2021" t="s">
        <v>176</v>
      </c>
      <c r="O975" s="283"/>
      <c r="P975" s="283"/>
      <c r="Q975" s="283"/>
    </row>
    <row r="976" spans="1:17" ht="45.6">
      <c r="A976" s="264">
        <v>2</v>
      </c>
      <c r="B976" s="47" t="s">
        <v>102</v>
      </c>
      <c r="C976" s="264" t="s">
        <v>74</v>
      </c>
      <c r="D976" s="21">
        <f>D978+D979</f>
        <v>0</v>
      </c>
      <c r="F976" s="38"/>
      <c r="I976" s="220">
        <f>I978+I979+I980</f>
        <v>0</v>
      </c>
      <c r="J976" s="220">
        <f>J978+J979+J980</f>
        <v>0</v>
      </c>
      <c r="K976" s="156"/>
      <c r="L976" s="2021"/>
    </row>
    <row r="977" spans="1:17">
      <c r="A977" s="2008" t="s">
        <v>88</v>
      </c>
      <c r="B977" s="31" t="s">
        <v>2</v>
      </c>
      <c r="C977" s="260"/>
      <c r="D977" s="258"/>
      <c r="F977" s="38"/>
      <c r="I977" s="220"/>
      <c r="J977" s="220"/>
      <c r="K977" s="156"/>
      <c r="L977" s="2021"/>
      <c r="N977" s="48"/>
      <c r="O977" s="48"/>
      <c r="P977" s="48"/>
      <c r="Q977" s="48"/>
    </row>
    <row r="978" spans="1:17" ht="68.400000000000006">
      <c r="A978" s="2008"/>
      <c r="B978" s="31" t="s">
        <v>103</v>
      </c>
      <c r="C978" s="23">
        <f>C975</f>
        <v>0</v>
      </c>
      <c r="D978" s="258"/>
      <c r="F978" s="38"/>
      <c r="I978" s="220"/>
      <c r="J978" s="220"/>
      <c r="K978" s="156">
        <f>C978*0.029</f>
        <v>0</v>
      </c>
      <c r="L978" s="2021"/>
      <c r="N978" s="48"/>
      <c r="O978" s="48"/>
      <c r="P978" s="48"/>
      <c r="Q978" s="48"/>
    </row>
    <row r="979" spans="1:17" ht="68.400000000000006">
      <c r="A979" s="260" t="s">
        <v>90</v>
      </c>
      <c r="B979" s="31" t="s">
        <v>104</v>
      </c>
      <c r="C979" s="258">
        <f>C975</f>
        <v>0</v>
      </c>
      <c r="D979" s="258"/>
      <c r="F979" s="38"/>
      <c r="I979" s="220"/>
      <c r="J979" s="220"/>
      <c r="K979" s="156">
        <f>C979*0.002</f>
        <v>0</v>
      </c>
      <c r="L979" s="2021"/>
      <c r="N979" s="48"/>
      <c r="O979" s="48"/>
      <c r="P979" s="48"/>
      <c r="Q979" s="48"/>
    </row>
    <row r="980" spans="1:17" ht="68.400000000000006">
      <c r="A980" s="264">
        <v>3</v>
      </c>
      <c r="B980" s="47" t="s">
        <v>105</v>
      </c>
      <c r="C980" s="258">
        <f>C975</f>
        <v>0</v>
      </c>
      <c r="D980" s="258"/>
      <c r="F980" s="38"/>
      <c r="I980" s="220"/>
      <c r="J980" s="220"/>
      <c r="K980" s="156">
        <f>C980*0.051</f>
        <v>0</v>
      </c>
      <c r="L980" s="2021"/>
      <c r="N980" s="48"/>
      <c r="O980" s="48"/>
      <c r="P980" s="48"/>
      <c r="Q980" s="48"/>
    </row>
    <row r="981" spans="1:17">
      <c r="A981" s="264">
        <v>4</v>
      </c>
      <c r="B981" s="47" t="s">
        <v>165</v>
      </c>
      <c r="C981" s="258"/>
      <c r="D981" s="258"/>
      <c r="F981" s="38"/>
      <c r="I981" s="220"/>
      <c r="J981" s="220"/>
      <c r="N981" s="48"/>
      <c r="O981" s="48"/>
      <c r="P981" s="48"/>
      <c r="Q981" s="48"/>
    </row>
    <row r="982" spans="1:17">
      <c r="A982" s="226"/>
      <c r="B982" s="227" t="s">
        <v>73</v>
      </c>
      <c r="C982" s="226" t="s">
        <v>74</v>
      </c>
      <c r="D982" s="228">
        <f>D980+D976+D974+D981</f>
        <v>0</v>
      </c>
      <c r="F982" s="38"/>
      <c r="I982" s="217">
        <f>I981+I980+I976+I974</f>
        <v>0</v>
      </c>
      <c r="J982" s="217">
        <f>J981+J980+J976+J974</f>
        <v>0</v>
      </c>
      <c r="N982" s="48"/>
      <c r="O982" s="48"/>
      <c r="P982" s="48"/>
      <c r="Q982" s="48"/>
    </row>
    <row r="984" spans="1:17" ht="56.25" customHeight="1">
      <c r="A984" s="2011" t="s">
        <v>618</v>
      </c>
      <c r="B984" s="2011"/>
      <c r="C984" s="2011"/>
      <c r="D984" s="2011"/>
      <c r="E984" s="2011"/>
      <c r="F984" s="2011"/>
      <c r="G984" s="2011"/>
      <c r="H984" s="2011"/>
      <c r="I984" s="2011"/>
      <c r="J984" s="2011"/>
    </row>
    <row r="986" spans="1:17">
      <c r="A986" s="1994" t="s">
        <v>535</v>
      </c>
      <c r="B986" s="1994"/>
      <c r="C986" s="1994"/>
      <c r="D986" s="1994"/>
      <c r="E986" s="1994"/>
      <c r="F986" s="1994"/>
      <c r="G986" s="1994"/>
      <c r="H986" s="1994"/>
      <c r="I986" s="1994"/>
      <c r="J986" s="1994"/>
      <c r="K986" s="208"/>
    </row>
    <row r="987" spans="1:17">
      <c r="A987" s="267"/>
      <c r="B987" s="267"/>
      <c r="C987" s="267"/>
      <c r="D987" s="267"/>
      <c r="E987" s="267"/>
      <c r="F987" s="267"/>
      <c r="G987" s="267"/>
      <c r="H987" s="267"/>
      <c r="I987" s="1986" t="s">
        <v>545</v>
      </c>
      <c r="J987" s="1986"/>
    </row>
    <row r="988" spans="1:17" ht="54">
      <c r="A988" s="35" t="s">
        <v>77</v>
      </c>
      <c r="B988" s="35" t="s">
        <v>67</v>
      </c>
      <c r="C988" s="260" t="s">
        <v>505</v>
      </c>
      <c r="D988" s="260" t="s">
        <v>506</v>
      </c>
      <c r="E988" s="260" t="s">
        <v>168</v>
      </c>
      <c r="G988" s="267"/>
      <c r="H988" s="267"/>
      <c r="I988" s="215" t="s">
        <v>186</v>
      </c>
      <c r="J988" s="215" t="s">
        <v>546</v>
      </c>
      <c r="K988" s="202"/>
    </row>
    <row r="989" spans="1:17">
      <c r="A989" s="173">
        <v>1</v>
      </c>
      <c r="B989" s="173">
        <v>2</v>
      </c>
      <c r="C989" s="195">
        <v>3</v>
      </c>
      <c r="D989" s="195">
        <v>4</v>
      </c>
      <c r="E989" s="195">
        <v>5</v>
      </c>
      <c r="G989" s="267"/>
      <c r="H989" s="267"/>
      <c r="I989" s="220"/>
      <c r="J989" s="220"/>
    </row>
    <row r="990" spans="1:17" ht="68.400000000000006">
      <c r="A990" s="166">
        <v>1</v>
      </c>
      <c r="B990" s="183" t="s">
        <v>539</v>
      </c>
      <c r="C990" s="258"/>
      <c r="D990" s="159" t="e">
        <f>E990/C990*100</f>
        <v>#DIV/0!</v>
      </c>
      <c r="E990" s="167"/>
      <c r="G990" s="168"/>
      <c r="H990" s="169"/>
      <c r="I990" s="220"/>
      <c r="J990" s="220"/>
    </row>
    <row r="991" spans="1:17" ht="91.2">
      <c r="A991" s="166">
        <v>2</v>
      </c>
      <c r="B991" s="183" t="s">
        <v>537</v>
      </c>
      <c r="C991" s="258"/>
      <c r="D991" s="159" t="e">
        <f>E991/C991*100</f>
        <v>#DIV/0!</v>
      </c>
      <c r="E991" s="167"/>
      <c r="G991" s="168"/>
      <c r="H991" s="169"/>
      <c r="I991" s="220"/>
      <c r="J991" s="220"/>
    </row>
    <row r="992" spans="1:17" ht="91.2">
      <c r="A992" s="166">
        <v>3</v>
      </c>
      <c r="B992" s="183" t="s">
        <v>538</v>
      </c>
      <c r="C992" s="258"/>
      <c r="D992" s="159" t="e">
        <f>E992/C992*100</f>
        <v>#DIV/0!</v>
      </c>
      <c r="E992" s="167"/>
      <c r="G992" s="168"/>
      <c r="H992" s="169"/>
      <c r="I992" s="220"/>
      <c r="J992" s="220"/>
    </row>
    <row r="993" spans="1:20">
      <c r="A993" s="229"/>
      <c r="B993" s="227" t="s">
        <v>73</v>
      </c>
      <c r="C993" s="230"/>
      <c r="D993" s="231"/>
      <c r="E993" s="228">
        <f>E990</f>
        <v>0</v>
      </c>
      <c r="G993" s="267"/>
      <c r="H993" s="267"/>
      <c r="I993" s="217">
        <f>I990</f>
        <v>0</v>
      </c>
      <c r="J993" s="217">
        <f>J990</f>
        <v>0</v>
      </c>
    </row>
    <row r="995" spans="1:20">
      <c r="A995" s="2011" t="s">
        <v>617</v>
      </c>
      <c r="B995" s="2011"/>
      <c r="C995" s="2011"/>
      <c r="D995" s="2011"/>
      <c r="E995" s="2011"/>
      <c r="F995" s="2011"/>
      <c r="G995" s="2011"/>
      <c r="H995" s="2011"/>
      <c r="I995" s="2011"/>
      <c r="J995" s="2011"/>
    </row>
    <row r="997" spans="1:20">
      <c r="A997" s="2004" t="s">
        <v>504</v>
      </c>
      <c r="B997" s="2004"/>
      <c r="C997" s="2004"/>
      <c r="D997" s="2004"/>
      <c r="E997" s="2004"/>
      <c r="F997" s="2004"/>
      <c r="G997" s="2004"/>
      <c r="H997" s="2004"/>
      <c r="I997" s="2004"/>
      <c r="J997" s="2004"/>
      <c r="K997" s="208"/>
    </row>
    <row r="998" spans="1:20">
      <c r="A998" s="2015"/>
      <c r="B998" s="2015"/>
      <c r="C998" s="2015"/>
      <c r="D998" s="2015"/>
      <c r="E998" s="2015"/>
      <c r="F998" s="38"/>
      <c r="G998" s="33"/>
      <c r="H998" s="33"/>
      <c r="I998" s="1986" t="s">
        <v>545</v>
      </c>
      <c r="J998" s="1986"/>
    </row>
    <row r="999" spans="1:20" s="33" customFormat="1" ht="54">
      <c r="A999" s="260" t="s">
        <v>77</v>
      </c>
      <c r="B999" s="260" t="s">
        <v>67</v>
      </c>
      <c r="C999" s="260" t="s">
        <v>111</v>
      </c>
      <c r="D999" s="260" t="s">
        <v>108</v>
      </c>
      <c r="E999" s="260" t="s">
        <v>33</v>
      </c>
      <c r="I999" s="215" t="s">
        <v>186</v>
      </c>
      <c r="J999" s="215" t="s">
        <v>546</v>
      </c>
      <c r="K999" s="163"/>
      <c r="L999" s="57"/>
      <c r="M999" s="57"/>
      <c r="O999" s="284"/>
      <c r="P999" s="291"/>
      <c r="Q999" s="291"/>
      <c r="R999" s="174"/>
      <c r="S999" s="174"/>
      <c r="T999" s="174"/>
    </row>
    <row r="1000" spans="1:20" s="33" customFormat="1">
      <c r="A1000" s="195">
        <v>1</v>
      </c>
      <c r="B1000" s="195">
        <v>2</v>
      </c>
      <c r="C1000" s="195">
        <v>3</v>
      </c>
      <c r="D1000" s="195">
        <v>4</v>
      </c>
      <c r="E1000" s="195">
        <v>5</v>
      </c>
      <c r="F1000" s="179"/>
      <c r="G1000" s="179"/>
      <c r="H1000" s="179"/>
      <c r="I1000" s="220"/>
      <c r="J1000" s="220"/>
      <c r="K1000" s="37"/>
      <c r="L1000" s="57"/>
      <c r="M1000" s="57"/>
      <c r="O1000" s="284"/>
      <c r="P1000" s="291"/>
      <c r="Q1000" s="291"/>
      <c r="R1000" s="174"/>
      <c r="S1000" s="174"/>
      <c r="T1000" s="174"/>
    </row>
    <row r="1001" spans="1:20" s="33" customFormat="1">
      <c r="A1001" s="260">
        <v>1</v>
      </c>
      <c r="B1001" s="31" t="s">
        <v>109</v>
      </c>
      <c r="C1001" s="176">
        <f>C1003</f>
        <v>0</v>
      </c>
      <c r="D1001" s="35">
        <f>D1003</f>
        <v>1.5</v>
      </c>
      <c r="E1001" s="176">
        <f>E1003</f>
        <v>0</v>
      </c>
      <c r="I1001" s="220">
        <f>I1003</f>
        <v>0</v>
      </c>
      <c r="J1001" s="220">
        <f>J1003</f>
        <v>0</v>
      </c>
      <c r="K1001" s="37"/>
      <c r="L1001" s="57"/>
      <c r="M1001" s="57"/>
      <c r="O1001" s="284"/>
      <c r="P1001" s="291"/>
      <c r="Q1001" s="291"/>
      <c r="R1001" s="174"/>
      <c r="S1001" s="174"/>
      <c r="T1001" s="174"/>
    </row>
    <row r="1002" spans="1:20" s="179" customFormat="1">
      <c r="A1002" s="260"/>
      <c r="B1002" s="31" t="s">
        <v>110</v>
      </c>
      <c r="C1002" s="258"/>
      <c r="D1002" s="260"/>
      <c r="E1002" s="258"/>
      <c r="F1002" s="33"/>
      <c r="G1002" s="33"/>
      <c r="H1002" s="33"/>
      <c r="I1002" s="220"/>
      <c r="J1002" s="220"/>
      <c r="K1002" s="180"/>
      <c r="L1002" s="181"/>
      <c r="M1002" s="181"/>
      <c r="O1002" s="285"/>
      <c r="P1002" s="292"/>
      <c r="Q1002" s="292"/>
      <c r="R1002" s="182"/>
      <c r="S1002" s="182"/>
      <c r="T1002" s="182"/>
    </row>
    <row r="1003" spans="1:20" s="33" customFormat="1">
      <c r="A1003" s="260"/>
      <c r="B1003" s="31" t="s">
        <v>503</v>
      </c>
      <c r="C1003" s="258"/>
      <c r="D1003" s="260">
        <v>1.5</v>
      </c>
      <c r="E1003" s="258"/>
      <c r="I1003" s="220"/>
      <c r="J1003" s="220"/>
      <c r="K1003" s="37" t="s">
        <v>624</v>
      </c>
      <c r="L1003" s="57"/>
      <c r="M1003" s="57"/>
      <c r="O1003" s="284"/>
      <c r="P1003" s="291"/>
      <c r="Q1003" s="291"/>
      <c r="R1003" s="174"/>
      <c r="S1003" s="174"/>
      <c r="T1003" s="174"/>
    </row>
    <row r="1004" spans="1:20" s="33" customFormat="1">
      <c r="A1004" s="226"/>
      <c r="B1004" s="227" t="s">
        <v>73</v>
      </c>
      <c r="C1004" s="226" t="s">
        <v>74</v>
      </c>
      <c r="D1004" s="226" t="s">
        <v>74</v>
      </c>
      <c r="E1004" s="228">
        <f>E1001</f>
        <v>0</v>
      </c>
      <c r="I1004" s="217">
        <f>I1001</f>
        <v>0</v>
      </c>
      <c r="J1004" s="217">
        <f>J1001</f>
        <v>0</v>
      </c>
      <c r="K1004" s="37"/>
      <c r="L1004" s="57"/>
      <c r="M1004" s="57"/>
      <c r="O1004" s="284"/>
      <c r="P1004" s="291"/>
      <c r="Q1004" s="291"/>
      <c r="R1004" s="174"/>
      <c r="S1004" s="174"/>
      <c r="T1004" s="174"/>
    </row>
    <row r="1005" spans="1:20" s="33" customFormat="1">
      <c r="A1005" s="49"/>
      <c r="B1005" s="50"/>
      <c r="C1005" s="49"/>
      <c r="D1005" s="49"/>
      <c r="E1005" s="38"/>
      <c r="F1005" s="38"/>
      <c r="K1005" s="37"/>
      <c r="L1005" s="57"/>
      <c r="M1005" s="57"/>
      <c r="O1005" s="284"/>
      <c r="P1005" s="291"/>
      <c r="Q1005" s="291"/>
      <c r="R1005" s="174"/>
      <c r="S1005" s="174"/>
      <c r="T1005" s="174"/>
    </row>
    <row r="1006" spans="1:20" s="33" customFormat="1">
      <c r="A1006" s="49"/>
      <c r="B1006" s="50"/>
      <c r="C1006" s="49"/>
      <c r="D1006" s="49"/>
      <c r="E1006" s="38"/>
      <c r="F1006" s="38"/>
      <c r="K1006" s="37"/>
      <c r="L1006" s="57"/>
      <c r="M1006" s="57"/>
      <c r="O1006" s="284"/>
      <c r="P1006" s="291"/>
      <c r="Q1006" s="291"/>
      <c r="R1006" s="174"/>
      <c r="S1006" s="174"/>
      <c r="T1006" s="174"/>
    </row>
    <row r="1007" spans="1:20" s="33" customFormat="1">
      <c r="A1007" s="49"/>
      <c r="B1007" s="50"/>
      <c r="C1007" s="49"/>
      <c r="D1007" s="49"/>
      <c r="E1007" s="38"/>
      <c r="F1007" s="38"/>
      <c r="I1007" s="1986" t="s">
        <v>545</v>
      </c>
      <c r="J1007" s="1986"/>
      <c r="K1007" s="37"/>
      <c r="L1007" s="57"/>
      <c r="M1007" s="57"/>
      <c r="O1007" s="284"/>
      <c r="P1007" s="291"/>
      <c r="Q1007" s="291"/>
      <c r="R1007" s="174"/>
      <c r="S1007" s="174"/>
      <c r="T1007" s="174"/>
    </row>
    <row r="1008" spans="1:20" s="33" customFormat="1" ht="114">
      <c r="A1008" s="261" t="s">
        <v>77</v>
      </c>
      <c r="B1008" s="260" t="s">
        <v>67</v>
      </c>
      <c r="C1008" s="261" t="s">
        <v>498</v>
      </c>
      <c r="D1008" s="260" t="s">
        <v>108</v>
      </c>
      <c r="E1008" s="260" t="s">
        <v>534</v>
      </c>
      <c r="I1008" s="215" t="s">
        <v>186</v>
      </c>
      <c r="J1008" s="215" t="s">
        <v>546</v>
      </c>
      <c r="K1008" s="37"/>
      <c r="L1008" s="57"/>
      <c r="M1008" s="57"/>
      <c r="O1008" s="284"/>
      <c r="P1008" s="291"/>
      <c r="Q1008" s="291"/>
      <c r="R1008" s="174"/>
      <c r="S1008" s="174"/>
      <c r="T1008" s="174"/>
    </row>
    <row r="1009" spans="1:20" s="33" customFormat="1">
      <c r="A1009" s="195">
        <v>1</v>
      </c>
      <c r="B1009" s="195">
        <v>2</v>
      </c>
      <c r="C1009" s="195">
        <v>3</v>
      </c>
      <c r="D1009" s="195">
        <v>4</v>
      </c>
      <c r="E1009" s="195">
        <v>5</v>
      </c>
      <c r="F1009" s="179"/>
      <c r="G1009" s="179"/>
      <c r="H1009" s="179"/>
      <c r="I1009" s="216"/>
      <c r="J1009" s="216"/>
      <c r="K1009" s="37"/>
      <c r="L1009" s="57"/>
      <c r="M1009" s="57"/>
      <c r="O1009" s="284"/>
      <c r="P1009" s="291"/>
      <c r="Q1009" s="291"/>
      <c r="R1009" s="174"/>
      <c r="S1009" s="174"/>
      <c r="T1009" s="174"/>
    </row>
    <row r="1010" spans="1:20" s="33" customFormat="1">
      <c r="A1010" s="34">
        <v>1</v>
      </c>
      <c r="B1010" s="177" t="s">
        <v>499</v>
      </c>
      <c r="C1010" s="258" t="s">
        <v>43</v>
      </c>
      <c r="D1010" s="258" t="s">
        <v>43</v>
      </c>
      <c r="E1010" s="258">
        <f>E1014</f>
        <v>0</v>
      </c>
      <c r="I1010" s="217">
        <f>I1011</f>
        <v>0</v>
      </c>
      <c r="J1010" s="217">
        <f>J1011</f>
        <v>0</v>
      </c>
      <c r="K1010" s="37"/>
      <c r="L1010" s="57"/>
      <c r="M1010" s="57"/>
      <c r="O1010" s="284"/>
      <c r="P1010" s="291"/>
      <c r="Q1010" s="291"/>
      <c r="R1010" s="174"/>
      <c r="S1010" s="174"/>
      <c r="T1010" s="174"/>
    </row>
    <row r="1011" spans="1:20" s="179" customFormat="1">
      <c r="A1011" s="258"/>
      <c r="B1011" s="177" t="s">
        <v>500</v>
      </c>
      <c r="C1011" s="258">
        <f>C1014</f>
        <v>0</v>
      </c>
      <c r="D1011" s="258">
        <f>D1014</f>
        <v>2.2000000000000002</v>
      </c>
      <c r="E1011" s="258">
        <f>E1014</f>
        <v>0</v>
      </c>
      <c r="F1011" s="33"/>
      <c r="G1011" s="33"/>
      <c r="H1011" s="33"/>
      <c r="I1011" s="217">
        <f>I1014</f>
        <v>0</v>
      </c>
      <c r="J1011" s="217">
        <f>J1014</f>
        <v>0</v>
      </c>
      <c r="K1011" s="180"/>
      <c r="L1011" s="181"/>
      <c r="M1011" s="181"/>
      <c r="O1011" s="285"/>
      <c r="P1011" s="292"/>
      <c r="Q1011" s="292"/>
      <c r="R1011" s="182"/>
      <c r="S1011" s="182"/>
      <c r="T1011" s="182"/>
    </row>
    <row r="1012" spans="1:20" s="33" customFormat="1">
      <c r="A1012" s="2013"/>
      <c r="B1012" s="177" t="s">
        <v>326</v>
      </c>
      <c r="C1012" s="2013"/>
      <c r="D1012" s="2013"/>
      <c r="E1012" s="2013"/>
      <c r="I1012" s="220"/>
      <c r="J1012" s="220"/>
      <c r="K1012" s="37"/>
      <c r="L1012" s="57"/>
      <c r="M1012" s="57"/>
      <c r="O1012" s="284"/>
      <c r="P1012" s="291"/>
      <c r="Q1012" s="291"/>
      <c r="R1012" s="174"/>
      <c r="S1012" s="174"/>
      <c r="T1012" s="174"/>
    </row>
    <row r="1013" spans="1:20" s="33" customFormat="1">
      <c r="A1013" s="2013"/>
      <c r="B1013" s="177" t="s">
        <v>501</v>
      </c>
      <c r="C1013" s="2013"/>
      <c r="D1013" s="2013"/>
      <c r="E1013" s="2013"/>
      <c r="I1013" s="220"/>
      <c r="J1013" s="220"/>
      <c r="K1013" s="37"/>
      <c r="L1013" s="57"/>
      <c r="M1013" s="57"/>
      <c r="O1013" s="284"/>
      <c r="P1013" s="291"/>
      <c r="Q1013" s="291"/>
      <c r="R1013" s="174"/>
      <c r="S1013" s="174"/>
      <c r="T1013" s="174"/>
    </row>
    <row r="1014" spans="1:20" s="33" customFormat="1">
      <c r="A1014" s="258"/>
      <c r="B1014" s="177" t="s">
        <v>502</v>
      </c>
      <c r="C1014" s="258">
        <f>E1014/D1014*100</f>
        <v>0</v>
      </c>
      <c r="D1014" s="258">
        <v>2.2000000000000002</v>
      </c>
      <c r="E1014" s="258"/>
      <c r="I1014" s="220"/>
      <c r="J1014" s="220"/>
      <c r="K1014" s="37"/>
      <c r="L1014" s="57"/>
      <c r="M1014" s="57"/>
      <c r="O1014" s="284"/>
      <c r="P1014" s="291"/>
      <c r="Q1014" s="291"/>
      <c r="R1014" s="174"/>
      <c r="S1014" s="174"/>
      <c r="T1014" s="174"/>
    </row>
    <row r="1015" spans="1:20" s="33" customFormat="1">
      <c r="A1015" s="228"/>
      <c r="B1015" s="228" t="s">
        <v>73</v>
      </c>
      <c r="C1015" s="228"/>
      <c r="D1015" s="228" t="s">
        <v>74</v>
      </c>
      <c r="E1015" s="228">
        <f>E1010</f>
        <v>0</v>
      </c>
      <c r="I1015" s="217">
        <f>I1010</f>
        <v>0</v>
      </c>
      <c r="J1015" s="217">
        <f>J1010</f>
        <v>0</v>
      </c>
      <c r="K1015" s="37"/>
      <c r="L1015" s="57"/>
      <c r="M1015" s="57"/>
      <c r="O1015" s="284"/>
      <c r="P1015" s="291"/>
      <c r="Q1015" s="291"/>
      <c r="R1015" s="174"/>
      <c r="S1015" s="174"/>
      <c r="T1015" s="174"/>
    </row>
    <row r="1016" spans="1:20" s="33" customFormat="1">
      <c r="A1016" s="149"/>
      <c r="B1016" s="149"/>
      <c r="C1016" s="149"/>
      <c r="D1016" s="149"/>
      <c r="E1016" s="149"/>
      <c r="F1016" s="149"/>
      <c r="G1016" s="149"/>
      <c r="H1016" s="149"/>
      <c r="I1016" s="149"/>
      <c r="J1016" s="149"/>
      <c r="K1016" s="37"/>
      <c r="L1016" s="57"/>
      <c r="M1016" s="57"/>
      <c r="O1016" s="284"/>
      <c r="P1016" s="291"/>
      <c r="Q1016" s="291"/>
      <c r="R1016" s="174"/>
      <c r="S1016" s="174"/>
      <c r="T1016" s="174"/>
    </row>
    <row r="1017" spans="1:20" s="33" customFormat="1" ht="60.75" customHeight="1">
      <c r="A1017" s="2014" t="s">
        <v>616</v>
      </c>
      <c r="B1017" s="2014"/>
      <c r="C1017" s="2014"/>
      <c r="D1017" s="2014"/>
      <c r="E1017" s="2014"/>
      <c r="F1017" s="2014"/>
      <c r="G1017" s="2014"/>
      <c r="H1017" s="2014"/>
      <c r="I1017" s="2014"/>
      <c r="J1017" s="2014"/>
      <c r="K1017" s="37"/>
      <c r="L1017" s="57"/>
      <c r="M1017" s="57"/>
      <c r="O1017" s="284"/>
      <c r="P1017" s="291"/>
      <c r="Q1017" s="291"/>
      <c r="R1017" s="174"/>
      <c r="S1017" s="174"/>
      <c r="T1017" s="174"/>
    </row>
    <row r="1018" spans="1:20">
      <c r="A1018" s="266"/>
      <c r="B1018" s="266"/>
      <c r="C1018" s="266"/>
      <c r="D1018" s="266"/>
      <c r="E1018" s="266"/>
      <c r="F1018" s="266"/>
      <c r="G1018" s="266"/>
      <c r="H1018" s="266"/>
      <c r="I1018" s="266"/>
      <c r="J1018" s="266"/>
    </row>
    <row r="1019" spans="1:20">
      <c r="A1019" s="2004" t="s">
        <v>504</v>
      </c>
      <c r="B1019" s="2004"/>
      <c r="C1019" s="2004"/>
      <c r="D1019" s="2004"/>
      <c r="E1019" s="2004"/>
      <c r="F1019" s="2004"/>
      <c r="G1019" s="2004"/>
      <c r="H1019" s="2004"/>
      <c r="I1019" s="2004"/>
      <c r="J1019" s="2004"/>
      <c r="K1019" s="205"/>
    </row>
    <row r="1020" spans="1:20">
      <c r="I1020" s="1986" t="s">
        <v>545</v>
      </c>
      <c r="J1020" s="1986"/>
      <c r="K1020" s="266"/>
    </row>
    <row r="1021" spans="1:20" s="33" customFormat="1" ht="54">
      <c r="A1021" s="35" t="s">
        <v>77</v>
      </c>
      <c r="B1021" s="35" t="s">
        <v>67</v>
      </c>
      <c r="C1021" s="35" t="s">
        <v>134</v>
      </c>
      <c r="D1021" s="149"/>
      <c r="E1021" s="149"/>
      <c r="F1021" s="149"/>
      <c r="G1021" s="149"/>
      <c r="H1021" s="149"/>
      <c r="I1021" s="215" t="s">
        <v>186</v>
      </c>
      <c r="J1021" s="215" t="s">
        <v>546</v>
      </c>
      <c r="K1021" s="163"/>
      <c r="L1021" s="57"/>
      <c r="M1021" s="57"/>
      <c r="O1021" s="284"/>
      <c r="P1021" s="291"/>
      <c r="Q1021" s="291"/>
      <c r="R1021" s="174"/>
      <c r="S1021" s="174"/>
      <c r="T1021" s="174"/>
    </row>
    <row r="1022" spans="1:20">
      <c r="A1022" s="173">
        <v>1</v>
      </c>
      <c r="B1022" s="173">
        <v>2</v>
      </c>
      <c r="C1022" s="173">
        <v>3</v>
      </c>
      <c r="D1022" s="160"/>
      <c r="E1022" s="160"/>
      <c r="F1022" s="160"/>
      <c r="G1022" s="160"/>
      <c r="H1022" s="160"/>
      <c r="I1022" s="222"/>
      <c r="J1022" s="222"/>
    </row>
    <row r="1023" spans="1:20">
      <c r="A1023" s="35">
        <v>1</v>
      </c>
      <c r="B1023" s="183" t="s">
        <v>135</v>
      </c>
      <c r="C1023" s="184">
        <f>C1024+C1025+C1026+C1027</f>
        <v>0</v>
      </c>
      <c r="I1023" s="217">
        <f>I1024+I1025+I1026+I1027</f>
        <v>0</v>
      </c>
      <c r="J1023" s="217">
        <f>J1024+J1025+J1026+J1027</f>
        <v>0</v>
      </c>
    </row>
    <row r="1024" spans="1:20" s="160" customFormat="1">
      <c r="A1024" s="35"/>
      <c r="B1024" s="183"/>
      <c r="C1024" s="176"/>
      <c r="D1024" s="149"/>
      <c r="E1024" s="149"/>
      <c r="F1024" s="149"/>
      <c r="G1024" s="149"/>
      <c r="H1024" s="149"/>
      <c r="I1024" s="222"/>
      <c r="J1024" s="222"/>
      <c r="K1024" s="161"/>
      <c r="O1024" s="283"/>
      <c r="P1024" s="283"/>
      <c r="Q1024" s="283"/>
    </row>
    <row r="1025" spans="1:20">
      <c r="A1025" s="35"/>
      <c r="B1025" s="183"/>
      <c r="C1025" s="176"/>
      <c r="I1025" s="222"/>
      <c r="J1025" s="222"/>
    </row>
    <row r="1026" spans="1:20">
      <c r="A1026" s="35"/>
      <c r="B1026" s="183"/>
      <c r="C1026" s="176"/>
      <c r="I1026" s="222"/>
      <c r="J1026" s="222"/>
    </row>
    <row r="1027" spans="1:20">
      <c r="A1027" s="35"/>
      <c r="B1027" s="183"/>
      <c r="C1027" s="176"/>
      <c r="I1027" s="222"/>
      <c r="J1027" s="222"/>
    </row>
    <row r="1028" spans="1:20">
      <c r="A1028" s="226"/>
      <c r="B1028" s="227" t="s">
        <v>73</v>
      </c>
      <c r="C1028" s="228">
        <f>C1023</f>
        <v>0</v>
      </c>
      <c r="I1028" s="217">
        <f>I1023</f>
        <v>0</v>
      </c>
      <c r="J1028" s="217">
        <f>J1023</f>
        <v>0</v>
      </c>
    </row>
    <row r="1030" spans="1:20">
      <c r="A1030" s="2014" t="s">
        <v>615</v>
      </c>
      <c r="B1030" s="2014"/>
      <c r="C1030" s="2014"/>
      <c r="D1030" s="2014"/>
      <c r="E1030" s="2014"/>
      <c r="F1030" s="2014"/>
      <c r="G1030" s="2014"/>
      <c r="H1030" s="2014"/>
      <c r="I1030" s="2014"/>
      <c r="J1030" s="2014"/>
    </row>
    <row r="1031" spans="1:20">
      <c r="A1031" s="266"/>
      <c r="B1031" s="266"/>
      <c r="C1031" s="266"/>
      <c r="D1031" s="266"/>
      <c r="E1031" s="266"/>
      <c r="F1031" s="266"/>
      <c r="G1031" s="266"/>
      <c r="H1031" s="266"/>
      <c r="I1031" s="266"/>
      <c r="J1031" s="266"/>
    </row>
    <row r="1032" spans="1:20">
      <c r="A1032" s="2004" t="s">
        <v>504</v>
      </c>
      <c r="B1032" s="2004"/>
      <c r="C1032" s="2004"/>
      <c r="D1032" s="2004"/>
      <c r="E1032" s="2004"/>
      <c r="F1032" s="2004"/>
      <c r="G1032" s="2004"/>
      <c r="H1032" s="2004"/>
      <c r="I1032" s="2004"/>
      <c r="J1032" s="2004"/>
      <c r="K1032" s="205"/>
    </row>
    <row r="1033" spans="1:20">
      <c r="I1033" s="1986" t="s">
        <v>545</v>
      </c>
      <c r="J1033" s="1986"/>
      <c r="K1033" s="266"/>
    </row>
    <row r="1034" spans="1:20" s="33" customFormat="1" ht="54">
      <c r="A1034" s="35" t="s">
        <v>77</v>
      </c>
      <c r="B1034" s="35" t="s">
        <v>67</v>
      </c>
      <c r="C1034" s="35" t="s">
        <v>134</v>
      </c>
      <c r="D1034" s="149"/>
      <c r="E1034" s="149"/>
      <c r="F1034" s="149"/>
      <c r="G1034" s="149"/>
      <c r="H1034" s="149"/>
      <c r="I1034" s="215" t="s">
        <v>186</v>
      </c>
      <c r="J1034" s="215" t="s">
        <v>546</v>
      </c>
      <c r="K1034" s="163"/>
      <c r="L1034" s="57"/>
      <c r="M1034" s="57"/>
      <c r="O1034" s="284"/>
      <c r="P1034" s="291"/>
      <c r="Q1034" s="291"/>
      <c r="R1034" s="174"/>
      <c r="S1034" s="174"/>
      <c r="T1034" s="174"/>
    </row>
    <row r="1035" spans="1:20">
      <c r="A1035" s="173">
        <v>1</v>
      </c>
      <c r="B1035" s="173">
        <v>2</v>
      </c>
      <c r="C1035" s="173">
        <v>3</v>
      </c>
      <c r="D1035" s="160"/>
      <c r="E1035" s="160"/>
      <c r="F1035" s="160"/>
      <c r="G1035" s="160"/>
      <c r="H1035" s="160"/>
      <c r="I1035" s="222"/>
      <c r="J1035" s="222"/>
    </row>
    <row r="1036" spans="1:20">
      <c r="A1036" s="35">
        <v>1</v>
      </c>
      <c r="B1036" s="183"/>
      <c r="C1036" s="184"/>
      <c r="I1036" s="220"/>
      <c r="J1036" s="220"/>
    </row>
    <row r="1037" spans="1:20" s="160" customFormat="1">
      <c r="A1037" s="35"/>
      <c r="B1037" s="183"/>
      <c r="C1037" s="176"/>
      <c r="D1037" s="149"/>
      <c r="E1037" s="149"/>
      <c r="F1037" s="149"/>
      <c r="G1037" s="149"/>
      <c r="H1037" s="149"/>
      <c r="I1037" s="222"/>
      <c r="J1037" s="222"/>
      <c r="K1037" s="161"/>
      <c r="O1037" s="283"/>
      <c r="P1037" s="283"/>
      <c r="Q1037" s="283"/>
    </row>
    <row r="1038" spans="1:20">
      <c r="A1038" s="35"/>
      <c r="B1038" s="183"/>
      <c r="C1038" s="176"/>
      <c r="I1038" s="222"/>
      <c r="J1038" s="222"/>
    </row>
    <row r="1039" spans="1:20">
      <c r="A1039" s="35"/>
      <c r="B1039" s="183"/>
      <c r="C1039" s="176"/>
      <c r="I1039" s="222"/>
      <c r="J1039" s="222"/>
    </row>
    <row r="1040" spans="1:20">
      <c r="A1040" s="35"/>
      <c r="B1040" s="183"/>
      <c r="C1040" s="176"/>
      <c r="I1040" s="222"/>
      <c r="J1040" s="222"/>
    </row>
    <row r="1041" spans="1:20">
      <c r="A1041" s="226"/>
      <c r="B1041" s="227" t="s">
        <v>73</v>
      </c>
      <c r="C1041" s="228">
        <f>SUM(C1036:C1040)</f>
        <v>0</v>
      </c>
      <c r="I1041" s="217">
        <f>SUM(I1036:I1040)</f>
        <v>0</v>
      </c>
      <c r="J1041" s="217">
        <f>SUM(J1036:J1040)</f>
        <v>0</v>
      </c>
    </row>
    <row r="1043" spans="1:20">
      <c r="A1043" s="2004" t="s">
        <v>508</v>
      </c>
      <c r="B1043" s="2004"/>
      <c r="C1043" s="2004"/>
      <c r="D1043" s="2004"/>
      <c r="E1043" s="2004"/>
      <c r="F1043" s="2004"/>
      <c r="G1043" s="2004"/>
      <c r="H1043" s="2004"/>
      <c r="I1043" s="2004"/>
      <c r="J1043" s="2004"/>
    </row>
    <row r="1044" spans="1:20">
      <c r="I1044" s="1986" t="s">
        <v>545</v>
      </c>
      <c r="J1044" s="1986"/>
    </row>
    <row r="1045" spans="1:20" s="33" customFormat="1" ht="54">
      <c r="A1045" s="35" t="s">
        <v>77</v>
      </c>
      <c r="B1045" s="35" t="s">
        <v>67</v>
      </c>
      <c r="C1045" s="35" t="s">
        <v>134</v>
      </c>
      <c r="D1045" s="149"/>
      <c r="E1045" s="149"/>
      <c r="F1045" s="149"/>
      <c r="G1045" s="149"/>
      <c r="H1045" s="149"/>
      <c r="I1045" s="215" t="s">
        <v>186</v>
      </c>
      <c r="J1045" s="215" t="s">
        <v>546</v>
      </c>
      <c r="K1045" s="163"/>
      <c r="L1045" s="57"/>
      <c r="M1045" s="57"/>
      <c r="O1045" s="284"/>
      <c r="P1045" s="291"/>
      <c r="Q1045" s="291"/>
      <c r="R1045" s="174"/>
      <c r="S1045" s="174"/>
      <c r="T1045" s="174"/>
    </row>
    <row r="1046" spans="1:20">
      <c r="A1046" s="173">
        <v>1</v>
      </c>
      <c r="B1046" s="173">
        <v>2</v>
      </c>
      <c r="C1046" s="173">
        <v>3</v>
      </c>
      <c r="D1046" s="160"/>
      <c r="E1046" s="160"/>
      <c r="F1046" s="160"/>
      <c r="G1046" s="160"/>
      <c r="H1046" s="160"/>
      <c r="I1046" s="222"/>
      <c r="J1046" s="222"/>
    </row>
    <row r="1047" spans="1:20">
      <c r="A1047" s="35">
        <v>1</v>
      </c>
      <c r="B1047" s="183"/>
      <c r="C1047" s="184"/>
      <c r="I1047" s="220"/>
      <c r="J1047" s="220"/>
    </row>
    <row r="1048" spans="1:20" s="160" customFormat="1">
      <c r="A1048" s="35"/>
      <c r="B1048" s="183"/>
      <c r="C1048" s="176"/>
      <c r="D1048" s="149"/>
      <c r="E1048" s="149"/>
      <c r="F1048" s="149"/>
      <c r="G1048" s="149"/>
      <c r="H1048" s="149"/>
      <c r="I1048" s="222"/>
      <c r="J1048" s="222"/>
      <c r="K1048" s="161"/>
      <c r="O1048" s="283"/>
      <c r="P1048" s="283"/>
      <c r="Q1048" s="283"/>
    </row>
    <row r="1049" spans="1:20">
      <c r="A1049" s="35"/>
      <c r="B1049" s="183"/>
      <c r="C1049" s="176"/>
      <c r="I1049" s="222"/>
      <c r="J1049" s="222"/>
    </row>
    <row r="1050" spans="1:20">
      <c r="A1050" s="35"/>
      <c r="B1050" s="183"/>
      <c r="C1050" s="176"/>
      <c r="I1050" s="222"/>
      <c r="J1050" s="222"/>
    </row>
    <row r="1051" spans="1:20">
      <c r="A1051" s="35"/>
      <c r="B1051" s="183"/>
      <c r="C1051" s="176"/>
      <c r="I1051" s="222"/>
      <c r="J1051" s="222"/>
    </row>
    <row r="1052" spans="1:20">
      <c r="A1052" s="226"/>
      <c r="B1052" s="227" t="s">
        <v>73</v>
      </c>
      <c r="C1052" s="228">
        <f>SUM(C1047:C1051)</f>
        <v>0</v>
      </c>
      <c r="I1052" s="217">
        <f>SUM(I1047:I1051)</f>
        <v>0</v>
      </c>
      <c r="J1052" s="217">
        <f>SUM(J1047:J1051)</f>
        <v>0</v>
      </c>
    </row>
    <row r="1054" spans="1:20">
      <c r="A1054" s="2004" t="s">
        <v>509</v>
      </c>
      <c r="B1054" s="2004"/>
      <c r="C1054" s="2004"/>
      <c r="D1054" s="2004"/>
      <c r="E1054" s="2004"/>
      <c r="F1054" s="2004"/>
      <c r="G1054" s="2004"/>
      <c r="H1054" s="2004"/>
      <c r="I1054" s="2004"/>
      <c r="J1054" s="2004"/>
    </row>
    <row r="1055" spans="1:20">
      <c r="I1055" s="1986" t="s">
        <v>545</v>
      </c>
      <c r="J1055" s="1986"/>
    </row>
    <row r="1056" spans="1:20" s="33" customFormat="1" ht="54">
      <c r="A1056" s="35" t="s">
        <v>77</v>
      </c>
      <c r="B1056" s="35" t="s">
        <v>67</v>
      </c>
      <c r="C1056" s="35" t="s">
        <v>134</v>
      </c>
      <c r="D1056" s="149"/>
      <c r="E1056" s="149"/>
      <c r="F1056" s="149"/>
      <c r="G1056" s="149"/>
      <c r="H1056" s="149"/>
      <c r="I1056" s="215" t="s">
        <v>186</v>
      </c>
      <c r="J1056" s="215" t="s">
        <v>546</v>
      </c>
      <c r="K1056" s="163"/>
      <c r="L1056" s="57"/>
      <c r="M1056" s="57"/>
      <c r="O1056" s="284"/>
      <c r="P1056" s="291"/>
      <c r="Q1056" s="291"/>
      <c r="R1056" s="174"/>
      <c r="S1056" s="174"/>
      <c r="T1056" s="174"/>
    </row>
    <row r="1057" spans="1:20">
      <c r="A1057" s="173">
        <v>1</v>
      </c>
      <c r="B1057" s="173">
        <v>2</v>
      </c>
      <c r="C1057" s="173">
        <v>3</v>
      </c>
      <c r="D1057" s="160"/>
      <c r="E1057" s="160"/>
      <c r="F1057" s="160"/>
      <c r="G1057" s="160"/>
      <c r="H1057" s="160"/>
      <c r="I1057" s="222"/>
      <c r="J1057" s="222"/>
    </row>
    <row r="1058" spans="1:20">
      <c r="A1058" s="35">
        <v>1</v>
      </c>
      <c r="B1058" s="183"/>
      <c r="C1058" s="184"/>
      <c r="I1058" s="220"/>
      <c r="J1058" s="220"/>
    </row>
    <row r="1059" spans="1:20" s="160" customFormat="1">
      <c r="A1059" s="35"/>
      <c r="B1059" s="183"/>
      <c r="C1059" s="176"/>
      <c r="D1059" s="149"/>
      <c r="E1059" s="149"/>
      <c r="F1059" s="149"/>
      <c r="G1059" s="149"/>
      <c r="H1059" s="149"/>
      <c r="I1059" s="222"/>
      <c r="J1059" s="222"/>
      <c r="K1059" s="161"/>
      <c r="O1059" s="283"/>
      <c r="P1059" s="283"/>
      <c r="Q1059" s="283"/>
    </row>
    <row r="1060" spans="1:20">
      <c r="A1060" s="35"/>
      <c r="B1060" s="183"/>
      <c r="C1060" s="176"/>
      <c r="I1060" s="222"/>
      <c r="J1060" s="222"/>
    </row>
    <row r="1061" spans="1:20">
      <c r="A1061" s="35"/>
      <c r="B1061" s="183"/>
      <c r="C1061" s="176"/>
      <c r="I1061" s="222"/>
      <c r="J1061" s="222"/>
    </row>
    <row r="1062" spans="1:20">
      <c r="A1062" s="35"/>
      <c r="B1062" s="183"/>
      <c r="C1062" s="176"/>
      <c r="I1062" s="222"/>
      <c r="J1062" s="222"/>
    </row>
    <row r="1063" spans="1:20">
      <c r="A1063" s="226"/>
      <c r="B1063" s="227" t="s">
        <v>73</v>
      </c>
      <c r="C1063" s="228">
        <f>SUM(C1058:C1062)</f>
        <v>0</v>
      </c>
      <c r="I1063" s="217">
        <f>SUM(I1058:I1062)</f>
        <v>0</v>
      </c>
      <c r="J1063" s="217">
        <f>SUM(J1058:J1062)</f>
        <v>0</v>
      </c>
    </row>
    <row r="1065" spans="1:20">
      <c r="A1065" s="2004" t="s">
        <v>510</v>
      </c>
      <c r="B1065" s="2004"/>
      <c r="C1065" s="2004"/>
      <c r="D1065" s="2004"/>
      <c r="E1065" s="2004"/>
      <c r="F1065" s="2004"/>
      <c r="G1065" s="2004"/>
      <c r="H1065" s="2004"/>
      <c r="I1065" s="2004"/>
      <c r="J1065" s="2004"/>
    </row>
    <row r="1066" spans="1:20">
      <c r="I1066" s="1986" t="s">
        <v>545</v>
      </c>
      <c r="J1066" s="1986"/>
    </row>
    <row r="1067" spans="1:20" s="33" customFormat="1" ht="54">
      <c r="A1067" s="35" t="s">
        <v>77</v>
      </c>
      <c r="B1067" s="35" t="s">
        <v>67</v>
      </c>
      <c r="C1067" s="35" t="s">
        <v>134</v>
      </c>
      <c r="D1067" s="149"/>
      <c r="E1067" s="149"/>
      <c r="F1067" s="149"/>
      <c r="G1067" s="149"/>
      <c r="H1067" s="149"/>
      <c r="I1067" s="215" t="s">
        <v>186</v>
      </c>
      <c r="J1067" s="215" t="s">
        <v>546</v>
      </c>
      <c r="K1067" s="163"/>
      <c r="L1067" s="57"/>
      <c r="M1067" s="57"/>
      <c r="O1067" s="284"/>
      <c r="P1067" s="291"/>
      <c r="Q1067" s="291"/>
      <c r="R1067" s="174"/>
      <c r="S1067" s="174"/>
      <c r="T1067" s="174"/>
    </row>
    <row r="1068" spans="1:20">
      <c r="A1068" s="173">
        <v>1</v>
      </c>
      <c r="B1068" s="173">
        <v>2</v>
      </c>
      <c r="C1068" s="173">
        <v>3</v>
      </c>
      <c r="D1068" s="160"/>
      <c r="E1068" s="160"/>
      <c r="F1068" s="160"/>
      <c r="G1068" s="160"/>
      <c r="H1068" s="160"/>
      <c r="I1068" s="222"/>
      <c r="J1068" s="222"/>
    </row>
    <row r="1069" spans="1:20">
      <c r="A1069" s="35">
        <v>1</v>
      </c>
      <c r="B1069" s="183"/>
      <c r="C1069" s="184"/>
      <c r="I1069" s="220"/>
      <c r="J1069" s="220"/>
    </row>
    <row r="1070" spans="1:20" s="160" customFormat="1">
      <c r="A1070" s="35"/>
      <c r="B1070" s="183"/>
      <c r="C1070" s="176"/>
      <c r="D1070" s="149"/>
      <c r="E1070" s="149"/>
      <c r="F1070" s="149"/>
      <c r="G1070" s="149"/>
      <c r="H1070" s="149"/>
      <c r="I1070" s="222"/>
      <c r="J1070" s="222"/>
      <c r="K1070" s="161"/>
      <c r="O1070" s="283"/>
      <c r="P1070" s="283"/>
      <c r="Q1070" s="283"/>
    </row>
    <row r="1071" spans="1:20">
      <c r="A1071" s="35"/>
      <c r="B1071" s="183"/>
      <c r="C1071" s="176"/>
      <c r="I1071" s="222"/>
      <c r="J1071" s="222"/>
    </row>
    <row r="1072" spans="1:20">
      <c r="A1072" s="35"/>
      <c r="B1072" s="183"/>
      <c r="C1072" s="176"/>
      <c r="I1072" s="222"/>
      <c r="J1072" s="222"/>
    </row>
    <row r="1073" spans="1:20">
      <c r="A1073" s="35"/>
      <c r="B1073" s="183"/>
      <c r="C1073" s="176"/>
      <c r="I1073" s="222"/>
      <c r="J1073" s="222"/>
    </row>
    <row r="1074" spans="1:20">
      <c r="A1074" s="226"/>
      <c r="B1074" s="227" t="s">
        <v>73</v>
      </c>
      <c r="C1074" s="228">
        <f>SUM(C1069:C1073)</f>
        <v>0</v>
      </c>
      <c r="I1074" s="217">
        <f>SUM(I1069:I1073)</f>
        <v>0</v>
      </c>
      <c r="J1074" s="217">
        <f>SUM(J1069:J1073)</f>
        <v>0</v>
      </c>
    </row>
    <row r="1077" spans="1:20" ht="61.5" customHeight="1">
      <c r="A1077" s="2014" t="s">
        <v>614</v>
      </c>
      <c r="B1077" s="2014"/>
      <c r="C1077" s="2014"/>
      <c r="D1077" s="2014"/>
      <c r="E1077" s="2014"/>
      <c r="F1077" s="2014"/>
      <c r="G1077" s="2014"/>
      <c r="H1077" s="2014"/>
      <c r="I1077" s="2014"/>
      <c r="J1077" s="2014"/>
    </row>
    <row r="1079" spans="1:20">
      <c r="A1079" s="2004" t="s">
        <v>511</v>
      </c>
      <c r="B1079" s="2004"/>
      <c r="C1079" s="2004"/>
      <c r="D1079" s="2004"/>
      <c r="E1079" s="2004"/>
      <c r="F1079" s="2004"/>
      <c r="G1079" s="2004"/>
      <c r="H1079" s="2004"/>
      <c r="I1079" s="2004"/>
      <c r="J1079" s="2004"/>
      <c r="K1079" s="205"/>
    </row>
    <row r="1080" spans="1:20">
      <c r="I1080" s="1986" t="s">
        <v>545</v>
      </c>
      <c r="J1080" s="1986"/>
    </row>
    <row r="1081" spans="1:20" s="33" customFormat="1" ht="54">
      <c r="A1081" s="35" t="s">
        <v>77</v>
      </c>
      <c r="B1081" s="35" t="s">
        <v>67</v>
      </c>
      <c r="C1081" s="260" t="s">
        <v>505</v>
      </c>
      <c r="D1081" s="260" t="s">
        <v>506</v>
      </c>
      <c r="E1081" s="260" t="s">
        <v>507</v>
      </c>
      <c r="F1081" s="149"/>
      <c r="G1081" s="149"/>
      <c r="H1081" s="149"/>
      <c r="I1081" s="215" t="s">
        <v>186</v>
      </c>
      <c r="J1081" s="215" t="s">
        <v>546</v>
      </c>
      <c r="K1081" s="163"/>
      <c r="L1081" s="57"/>
      <c r="M1081" s="57"/>
      <c r="O1081" s="284"/>
      <c r="P1081" s="291"/>
      <c r="Q1081" s="291"/>
      <c r="R1081" s="174"/>
      <c r="S1081" s="174"/>
      <c r="T1081" s="174"/>
    </row>
    <row r="1082" spans="1:20">
      <c r="A1082" s="173">
        <v>1</v>
      </c>
      <c r="B1082" s="173">
        <v>2</v>
      </c>
      <c r="C1082" s="195">
        <v>3</v>
      </c>
      <c r="D1082" s="195">
        <v>4</v>
      </c>
      <c r="E1082" s="195">
        <v>5</v>
      </c>
      <c r="F1082" s="160"/>
      <c r="G1082" s="160"/>
      <c r="H1082" s="160"/>
      <c r="I1082" s="220"/>
      <c r="J1082" s="220"/>
    </row>
    <row r="1083" spans="1:20">
      <c r="A1083" s="35">
        <v>1</v>
      </c>
      <c r="B1083" s="183"/>
      <c r="C1083" s="176"/>
      <c r="D1083" s="35"/>
      <c r="E1083" s="176"/>
      <c r="I1083" s="220"/>
      <c r="J1083" s="220"/>
    </row>
    <row r="1084" spans="1:20" s="160" customFormat="1">
      <c r="A1084" s="35"/>
      <c r="B1084" s="183"/>
      <c r="C1084" s="258"/>
      <c r="D1084" s="260"/>
      <c r="E1084" s="258"/>
      <c r="F1084" s="149"/>
      <c r="G1084" s="149"/>
      <c r="H1084" s="149"/>
      <c r="I1084" s="220"/>
      <c r="J1084" s="220"/>
      <c r="K1084" s="161"/>
      <c r="O1084" s="283"/>
      <c r="P1084" s="283"/>
      <c r="Q1084" s="283"/>
    </row>
    <row r="1085" spans="1:20">
      <c r="A1085" s="35"/>
      <c r="B1085" s="183"/>
      <c r="C1085" s="258"/>
      <c r="D1085" s="260"/>
      <c r="E1085" s="258"/>
      <c r="I1085" s="220"/>
      <c r="J1085" s="220"/>
    </row>
    <row r="1086" spans="1:20">
      <c r="A1086" s="226"/>
      <c r="B1086" s="227" t="s">
        <v>73</v>
      </c>
      <c r="C1086" s="226" t="s">
        <v>74</v>
      </c>
      <c r="D1086" s="226" t="s">
        <v>74</v>
      </c>
      <c r="E1086" s="228">
        <f>E1083</f>
        <v>0</v>
      </c>
      <c r="I1086" s="217">
        <f>SUM(I1083:I1085)</f>
        <v>0</v>
      </c>
      <c r="J1086" s="217">
        <f>SUM(J1083:J1085)</f>
        <v>0</v>
      </c>
    </row>
    <row r="1088" spans="1:20">
      <c r="A1088" s="2004" t="s">
        <v>512</v>
      </c>
      <c r="B1088" s="2004"/>
      <c r="C1088" s="2004"/>
      <c r="D1088" s="2004"/>
      <c r="E1088" s="2004"/>
      <c r="F1088" s="2004"/>
      <c r="G1088" s="2004"/>
      <c r="H1088" s="2004"/>
      <c r="I1088" s="2004"/>
      <c r="J1088" s="2004"/>
    </row>
    <row r="1089" spans="1:20">
      <c r="I1089" s="1986" t="s">
        <v>545</v>
      </c>
      <c r="J1089" s="1986"/>
    </row>
    <row r="1090" spans="1:20" s="33" customFormat="1" ht="54">
      <c r="A1090" s="35" t="s">
        <v>77</v>
      </c>
      <c r="B1090" s="35" t="s">
        <v>67</v>
      </c>
      <c r="C1090" s="260" t="s">
        <v>505</v>
      </c>
      <c r="D1090" s="260" t="s">
        <v>506</v>
      </c>
      <c r="E1090" s="260" t="s">
        <v>507</v>
      </c>
      <c r="F1090" s="149"/>
      <c r="G1090" s="149"/>
      <c r="H1090" s="149"/>
      <c r="I1090" s="215" t="s">
        <v>186</v>
      </c>
      <c r="J1090" s="215" t="s">
        <v>546</v>
      </c>
      <c r="K1090" s="163"/>
      <c r="L1090" s="57"/>
      <c r="M1090" s="57"/>
      <c r="O1090" s="284"/>
      <c r="P1090" s="291"/>
      <c r="Q1090" s="291"/>
      <c r="R1090" s="174"/>
      <c r="S1090" s="174"/>
      <c r="T1090" s="174"/>
    </row>
    <row r="1091" spans="1:20">
      <c r="A1091" s="173">
        <v>1</v>
      </c>
      <c r="B1091" s="173">
        <v>2</v>
      </c>
      <c r="C1091" s="195">
        <v>3</v>
      </c>
      <c r="D1091" s="195">
        <v>4</v>
      </c>
      <c r="E1091" s="195">
        <v>5</v>
      </c>
      <c r="F1091" s="160"/>
      <c r="G1091" s="160"/>
      <c r="H1091" s="160"/>
      <c r="I1091" s="220"/>
      <c r="J1091" s="220"/>
    </row>
    <row r="1092" spans="1:20">
      <c r="A1092" s="35">
        <v>1</v>
      </c>
      <c r="B1092" s="183"/>
      <c r="C1092" s="176"/>
      <c r="D1092" s="35"/>
      <c r="E1092" s="176"/>
      <c r="I1092" s="220"/>
      <c r="J1092" s="220"/>
    </row>
    <row r="1093" spans="1:20" s="160" customFormat="1">
      <c r="A1093" s="35"/>
      <c r="B1093" s="183"/>
      <c r="C1093" s="258"/>
      <c r="D1093" s="260"/>
      <c r="E1093" s="258"/>
      <c r="F1093" s="149"/>
      <c r="G1093" s="149"/>
      <c r="H1093" s="149"/>
      <c r="I1093" s="220"/>
      <c r="J1093" s="220"/>
      <c r="K1093" s="161"/>
      <c r="O1093" s="283"/>
      <c r="P1093" s="283"/>
      <c r="Q1093" s="283"/>
    </row>
    <row r="1094" spans="1:20">
      <c r="A1094" s="35"/>
      <c r="B1094" s="183"/>
      <c r="C1094" s="258"/>
      <c r="D1094" s="260"/>
      <c r="E1094" s="258"/>
      <c r="I1094" s="220"/>
      <c r="J1094" s="220"/>
    </row>
    <row r="1095" spans="1:20">
      <c r="A1095" s="226"/>
      <c r="B1095" s="227" t="s">
        <v>73</v>
      </c>
      <c r="C1095" s="226" t="s">
        <v>74</v>
      </c>
      <c r="D1095" s="226" t="s">
        <v>74</v>
      </c>
      <c r="E1095" s="228">
        <f>E1092</f>
        <v>0</v>
      </c>
      <c r="I1095" s="217">
        <f>SUM(I1092:I1094)</f>
        <v>0</v>
      </c>
      <c r="J1095" s="217">
        <f>SUM(J1092:J1094)</f>
        <v>0</v>
      </c>
    </row>
    <row r="1098" spans="1:20" ht="45" customHeight="1">
      <c r="A1098" s="2014" t="s">
        <v>613</v>
      </c>
      <c r="B1098" s="2014"/>
      <c r="C1098" s="2014"/>
      <c r="D1098" s="2014"/>
      <c r="E1098" s="2014"/>
      <c r="F1098" s="2014"/>
      <c r="G1098" s="2014"/>
      <c r="H1098" s="2014"/>
      <c r="I1098" s="2014"/>
      <c r="J1098" s="2014"/>
    </row>
    <row r="1100" spans="1:20">
      <c r="A1100" s="2017" t="s">
        <v>513</v>
      </c>
      <c r="B1100" s="2017"/>
      <c r="C1100" s="2017"/>
      <c r="D1100" s="2017"/>
      <c r="E1100" s="2017"/>
      <c r="F1100" s="2017"/>
      <c r="G1100" s="2017"/>
      <c r="H1100" s="2017"/>
      <c r="I1100" s="2017"/>
      <c r="J1100" s="2017"/>
      <c r="K1100" s="205"/>
    </row>
    <row r="1101" spans="1:20">
      <c r="A1101" s="53"/>
      <c r="B1101" s="32"/>
      <c r="C1101" s="38"/>
      <c r="D1101" s="38"/>
      <c r="E1101" s="38"/>
      <c r="F1101" s="38"/>
      <c r="I1101" s="1986" t="s">
        <v>545</v>
      </c>
      <c r="J1101" s="1986"/>
    </row>
    <row r="1102" spans="1:20" ht="54">
      <c r="A1102" s="260" t="s">
        <v>77</v>
      </c>
      <c r="B1102" s="260" t="s">
        <v>67</v>
      </c>
      <c r="C1102" s="260" t="s">
        <v>124</v>
      </c>
      <c r="D1102" s="260" t="s">
        <v>125</v>
      </c>
      <c r="E1102" s="260" t="s">
        <v>126</v>
      </c>
      <c r="I1102" s="215" t="s">
        <v>186</v>
      </c>
      <c r="J1102" s="215" t="s">
        <v>546</v>
      </c>
      <c r="K1102" s="209"/>
    </row>
    <row r="1103" spans="1:20">
      <c r="A1103" s="195">
        <v>1</v>
      </c>
      <c r="B1103" s="195">
        <v>2</v>
      </c>
      <c r="C1103" s="195">
        <v>3</v>
      </c>
      <c r="D1103" s="195">
        <v>4</v>
      </c>
      <c r="E1103" s="195">
        <v>5</v>
      </c>
      <c r="F1103" s="160"/>
      <c r="G1103" s="160"/>
      <c r="H1103" s="160"/>
      <c r="I1103" s="220"/>
      <c r="J1103" s="220"/>
    </row>
    <row r="1104" spans="1:20">
      <c r="A1104" s="264"/>
      <c r="B1104" s="47"/>
      <c r="C1104" s="260"/>
      <c r="D1104" s="34"/>
      <c r="E1104" s="258"/>
      <c r="I1104" s="220"/>
      <c r="J1104" s="220"/>
    </row>
    <row r="1105" spans="1:17" s="160" customFormat="1">
      <c r="A1105" s="260"/>
      <c r="B1105" s="31"/>
      <c r="C1105" s="260"/>
      <c r="D1105" s="34"/>
      <c r="E1105" s="258"/>
      <c r="F1105" s="149"/>
      <c r="G1105" s="149"/>
      <c r="H1105" s="149"/>
      <c r="I1105" s="220"/>
      <c r="J1105" s="220"/>
      <c r="K1105" s="161"/>
      <c r="O1105" s="283"/>
      <c r="P1105" s="283"/>
      <c r="Q1105" s="283"/>
    </row>
    <row r="1106" spans="1:17">
      <c r="A1106" s="260"/>
      <c r="B1106" s="31"/>
      <c r="C1106" s="260"/>
      <c r="D1106" s="34"/>
      <c r="E1106" s="258"/>
      <c r="I1106" s="220"/>
      <c r="J1106" s="220"/>
    </row>
    <row r="1107" spans="1:17">
      <c r="A1107" s="226"/>
      <c r="B1107" s="227" t="s">
        <v>73</v>
      </c>
      <c r="C1107" s="226" t="s">
        <v>74</v>
      </c>
      <c r="D1107" s="226" t="s">
        <v>74</v>
      </c>
      <c r="E1107" s="228">
        <f>SUM(E1104:E1106)</f>
        <v>0</v>
      </c>
      <c r="I1107" s="217">
        <f>SUM(I1104:I1106)</f>
        <v>0</v>
      </c>
      <c r="J1107" s="217">
        <f>SUM(J1104:J1106)</f>
        <v>0</v>
      </c>
    </row>
    <row r="1108" spans="1:17">
      <c r="A1108" s="51"/>
      <c r="B1108" s="52"/>
      <c r="C1108" s="51"/>
      <c r="D1108" s="51"/>
      <c r="E1108" s="51"/>
      <c r="F1108" s="51"/>
    </row>
    <row r="1109" spans="1:17">
      <c r="A1109" s="2016" t="s">
        <v>491</v>
      </c>
      <c r="B1109" s="2016"/>
      <c r="C1109" s="2016"/>
      <c r="D1109" s="2016"/>
      <c r="E1109" s="2016"/>
      <c r="F1109" s="2016"/>
      <c r="G1109" s="2016"/>
      <c r="H1109" s="2016"/>
      <c r="I1109" s="2016"/>
      <c r="J1109" s="2016"/>
    </row>
    <row r="1110" spans="1:17">
      <c r="A1110" s="51"/>
      <c r="B1110" s="32"/>
      <c r="C1110" s="38"/>
      <c r="D1110" s="38"/>
      <c r="E1110" s="38"/>
      <c r="F1110" s="38"/>
      <c r="I1110" s="1986" t="s">
        <v>545</v>
      </c>
      <c r="J1110" s="1986"/>
    </row>
    <row r="1111" spans="1:17" ht="54">
      <c r="A1111" s="260" t="s">
        <v>77</v>
      </c>
      <c r="B1111" s="260" t="s">
        <v>67</v>
      </c>
      <c r="C1111" s="260" t="s">
        <v>127</v>
      </c>
      <c r="D1111" s="260" t="s">
        <v>490</v>
      </c>
      <c r="F1111" s="38"/>
      <c r="I1111" s="215" t="s">
        <v>186</v>
      </c>
      <c r="J1111" s="215" t="s">
        <v>546</v>
      </c>
      <c r="K1111" s="210"/>
    </row>
    <row r="1112" spans="1:17">
      <c r="A1112" s="195">
        <v>1</v>
      </c>
      <c r="B1112" s="195">
        <v>2</v>
      </c>
      <c r="C1112" s="195">
        <v>3</v>
      </c>
      <c r="D1112" s="195">
        <v>4</v>
      </c>
      <c r="E1112" s="160"/>
      <c r="F1112" s="14"/>
      <c r="G1112" s="160"/>
      <c r="H1112" s="160"/>
      <c r="I1112" s="220"/>
      <c r="J1112" s="220"/>
    </row>
    <row r="1113" spans="1:17">
      <c r="A1113" s="260"/>
      <c r="B1113" s="47"/>
      <c r="C1113" s="34"/>
      <c r="D1113" s="258"/>
      <c r="F1113" s="38"/>
      <c r="I1113" s="220"/>
      <c r="J1113" s="220"/>
    </row>
    <row r="1114" spans="1:17" s="160" customFormat="1">
      <c r="A1114" s="260"/>
      <c r="B1114" s="31"/>
      <c r="C1114" s="34"/>
      <c r="D1114" s="258"/>
      <c r="E1114" s="149"/>
      <c r="F1114" s="38"/>
      <c r="G1114" s="149"/>
      <c r="H1114" s="149"/>
      <c r="I1114" s="220"/>
      <c r="J1114" s="220"/>
      <c r="K1114" s="161"/>
      <c r="O1114" s="283"/>
      <c r="P1114" s="283"/>
      <c r="Q1114" s="283"/>
    </row>
    <row r="1115" spans="1:17">
      <c r="A1115" s="260"/>
      <c r="B1115" s="31"/>
      <c r="C1115" s="34"/>
      <c r="D1115" s="258"/>
      <c r="F1115" s="38"/>
      <c r="I1115" s="220"/>
      <c r="J1115" s="220"/>
    </row>
    <row r="1116" spans="1:17">
      <c r="A1116" s="226"/>
      <c r="B1116" s="227" t="s">
        <v>73</v>
      </c>
      <c r="C1116" s="226" t="s">
        <v>74</v>
      </c>
      <c r="D1116" s="228">
        <f>SUM(D1113:D1115)</f>
        <v>0</v>
      </c>
      <c r="F1116" s="38"/>
      <c r="I1116" s="217">
        <f>SUM(I1113:I1115)</f>
        <v>0</v>
      </c>
      <c r="J1116" s="217">
        <f>SUM(J1113:J1115)</f>
        <v>0</v>
      </c>
    </row>
    <row r="1117" spans="1:17">
      <c r="A1117" s="51"/>
      <c r="B1117" s="52"/>
      <c r="C1117" s="51"/>
      <c r="D1117" s="51"/>
      <c r="E1117" s="51"/>
      <c r="F1117" s="51"/>
    </row>
    <row r="1118" spans="1:17">
      <c r="A1118" s="2016" t="s">
        <v>514</v>
      </c>
      <c r="B1118" s="2016"/>
      <c r="C1118" s="2016"/>
      <c r="D1118" s="2016"/>
      <c r="E1118" s="2016"/>
      <c r="F1118" s="2016"/>
      <c r="G1118" s="2016"/>
      <c r="H1118" s="2016"/>
      <c r="I1118" s="2016"/>
      <c r="J1118" s="2016"/>
    </row>
    <row r="1119" spans="1:17">
      <c r="A1119" s="51"/>
      <c r="B1119" s="32"/>
      <c r="C1119" s="38"/>
      <c r="D1119" s="38"/>
      <c r="E1119" s="38"/>
      <c r="F1119" s="38"/>
      <c r="I1119" s="1986" t="s">
        <v>545</v>
      </c>
      <c r="J1119" s="1986"/>
    </row>
    <row r="1120" spans="1:17" ht="54">
      <c r="A1120" s="260" t="s">
        <v>77</v>
      </c>
      <c r="B1120" s="260" t="s">
        <v>67</v>
      </c>
      <c r="C1120" s="260" t="s">
        <v>127</v>
      </c>
      <c r="D1120" s="260" t="s">
        <v>490</v>
      </c>
      <c r="F1120" s="38"/>
      <c r="I1120" s="215" t="s">
        <v>186</v>
      </c>
      <c r="J1120" s="215" t="s">
        <v>546</v>
      </c>
      <c r="K1120" s="210"/>
    </row>
    <row r="1121" spans="1:17">
      <c r="A1121" s="195">
        <v>1</v>
      </c>
      <c r="B1121" s="195">
        <v>2</v>
      </c>
      <c r="C1121" s="195">
        <v>3</v>
      </c>
      <c r="D1121" s="195">
        <v>4</v>
      </c>
      <c r="E1121" s="160"/>
      <c r="F1121" s="14"/>
      <c r="G1121" s="160"/>
      <c r="H1121" s="160"/>
      <c r="I1121" s="220"/>
      <c r="J1121" s="220"/>
    </row>
    <row r="1122" spans="1:17">
      <c r="A1122" s="260"/>
      <c r="B1122" s="47"/>
      <c r="C1122" s="34"/>
      <c r="D1122" s="258"/>
      <c r="F1122" s="38"/>
      <c r="I1122" s="220"/>
      <c r="J1122" s="220"/>
    </row>
    <row r="1123" spans="1:17" s="160" customFormat="1">
      <c r="A1123" s="260"/>
      <c r="B1123" s="31"/>
      <c r="C1123" s="34"/>
      <c r="D1123" s="258"/>
      <c r="E1123" s="149"/>
      <c r="F1123" s="38"/>
      <c r="G1123" s="149"/>
      <c r="H1123" s="149"/>
      <c r="I1123" s="220"/>
      <c r="J1123" s="220"/>
      <c r="K1123" s="161"/>
      <c r="O1123" s="283"/>
      <c r="P1123" s="283"/>
      <c r="Q1123" s="283"/>
    </row>
    <row r="1124" spans="1:17">
      <c r="A1124" s="260"/>
      <c r="B1124" s="31"/>
      <c r="C1124" s="34"/>
      <c r="D1124" s="258"/>
      <c r="F1124" s="38"/>
      <c r="I1124" s="220"/>
      <c r="J1124" s="220"/>
    </row>
    <row r="1125" spans="1:17">
      <c r="A1125" s="226"/>
      <c r="B1125" s="227" t="s">
        <v>73</v>
      </c>
      <c r="C1125" s="226" t="s">
        <v>74</v>
      </c>
      <c r="D1125" s="228">
        <f>SUM(D1122:D1124)</f>
        <v>0</v>
      </c>
      <c r="F1125" s="38"/>
      <c r="I1125" s="217">
        <f>SUM(I1122:I1124)</f>
        <v>0</v>
      </c>
      <c r="J1125" s="217">
        <f>SUM(J1122:J1124)</f>
        <v>0</v>
      </c>
    </row>
    <row r="1126" spans="1:17">
      <c r="A1126" s="51"/>
      <c r="B1126" s="52"/>
      <c r="C1126" s="51"/>
      <c r="D1126" s="51"/>
      <c r="E1126" s="51"/>
      <c r="F1126" s="51"/>
    </row>
    <row r="1127" spans="1:17">
      <c r="A1127" s="2004" t="s">
        <v>542</v>
      </c>
      <c r="B1127" s="2004"/>
      <c r="C1127" s="2004"/>
      <c r="D1127" s="2004"/>
      <c r="E1127" s="2004"/>
      <c r="F1127" s="2004"/>
      <c r="G1127" s="2004"/>
      <c r="H1127" s="2004"/>
      <c r="I1127" s="2004"/>
      <c r="J1127" s="2004"/>
    </row>
    <row r="1128" spans="1:17">
      <c r="A1128" s="2012"/>
      <c r="B1128" s="2012"/>
      <c r="C1128" s="2012"/>
      <c r="D1128" s="2012"/>
      <c r="E1128" s="2012"/>
      <c r="F1128" s="2012"/>
      <c r="I1128" s="1986" t="s">
        <v>545</v>
      </c>
      <c r="J1128" s="1986"/>
    </row>
    <row r="1129" spans="1:17" ht="54">
      <c r="A1129" s="260" t="s">
        <v>77</v>
      </c>
      <c r="B1129" s="260" t="s">
        <v>67</v>
      </c>
      <c r="C1129" s="260" t="s">
        <v>131</v>
      </c>
      <c r="D1129" s="260" t="s">
        <v>80</v>
      </c>
      <c r="E1129" s="260" t="s">
        <v>132</v>
      </c>
      <c r="F1129" s="260" t="s">
        <v>33</v>
      </c>
      <c r="I1129" s="215" t="s">
        <v>186</v>
      </c>
      <c r="J1129" s="215" t="s">
        <v>546</v>
      </c>
      <c r="K1129" s="163"/>
    </row>
    <row r="1130" spans="1:17">
      <c r="A1130" s="195">
        <v>1</v>
      </c>
      <c r="B1130" s="195">
        <v>2</v>
      </c>
      <c r="C1130" s="195">
        <v>3</v>
      </c>
      <c r="D1130" s="195">
        <v>4</v>
      </c>
      <c r="E1130" s="195">
        <v>5</v>
      </c>
      <c r="F1130" s="195">
        <v>6</v>
      </c>
      <c r="G1130" s="160"/>
      <c r="H1130" s="160"/>
      <c r="I1130" s="220"/>
      <c r="J1130" s="220"/>
    </row>
    <row r="1131" spans="1:17">
      <c r="A1131" s="260">
        <v>1</v>
      </c>
      <c r="B1131" s="31"/>
      <c r="C1131" s="260"/>
      <c r="D1131" s="260"/>
      <c r="E1131" s="258" t="e">
        <f>F1131/D1131</f>
        <v>#DIV/0!</v>
      </c>
      <c r="F1131" s="258"/>
      <c r="I1131" s="220"/>
      <c r="J1131" s="220"/>
    </row>
    <row r="1132" spans="1:17" s="160" customFormat="1">
      <c r="A1132" s="260">
        <v>2</v>
      </c>
      <c r="B1132" s="31"/>
      <c r="C1132" s="35"/>
      <c r="D1132" s="35"/>
      <c r="E1132" s="258" t="e">
        <f t="shared" ref="E1132:E1133" si="25">F1132/D1132</f>
        <v>#DIV/0!</v>
      </c>
      <c r="F1132" s="258"/>
      <c r="G1132" s="149"/>
      <c r="H1132" s="149"/>
      <c r="I1132" s="220"/>
      <c r="J1132" s="220"/>
      <c r="K1132" s="161"/>
      <c r="O1132" s="283"/>
      <c r="P1132" s="283"/>
      <c r="Q1132" s="283"/>
    </row>
    <row r="1133" spans="1:17">
      <c r="A1133" s="260">
        <v>3</v>
      </c>
      <c r="B1133" s="31"/>
      <c r="C1133" s="260"/>
      <c r="D1133" s="260"/>
      <c r="E1133" s="258" t="e">
        <f t="shared" si="25"/>
        <v>#DIV/0!</v>
      </c>
      <c r="F1133" s="258"/>
      <c r="I1133" s="220"/>
      <c r="J1133" s="220"/>
    </row>
    <row r="1134" spans="1:17">
      <c r="A1134" s="226"/>
      <c r="B1134" s="227" t="s">
        <v>73</v>
      </c>
      <c r="C1134" s="226" t="s">
        <v>74</v>
      </c>
      <c r="D1134" s="226" t="s">
        <v>74</v>
      </c>
      <c r="E1134" s="226" t="s">
        <v>74</v>
      </c>
      <c r="F1134" s="228">
        <f>F1133+F1132+F1131</f>
        <v>0</v>
      </c>
      <c r="I1134" s="217">
        <f>SUM(I1131:I1133)</f>
        <v>0</v>
      </c>
      <c r="J1134" s="217">
        <f>SUM(J1131:J1133)</f>
        <v>0</v>
      </c>
    </row>
    <row r="1135" spans="1:17">
      <c r="A1135" s="51"/>
      <c r="B1135" s="52"/>
      <c r="C1135" s="51"/>
      <c r="D1135" s="51"/>
      <c r="E1135" s="51"/>
      <c r="F1135" s="51"/>
    </row>
    <row r="1136" spans="1:17">
      <c r="A1136" s="51"/>
      <c r="B1136" s="52"/>
      <c r="C1136" s="51"/>
      <c r="D1136" s="51"/>
      <c r="E1136" s="51"/>
      <c r="F1136" s="51"/>
    </row>
    <row r="1137" spans="1:17">
      <c r="A1137" s="2014" t="s">
        <v>612</v>
      </c>
      <c r="B1137" s="2014"/>
      <c r="C1137" s="2014"/>
      <c r="D1137" s="2014"/>
      <c r="E1137" s="2014"/>
      <c r="F1137" s="2014"/>
      <c r="G1137" s="2014"/>
      <c r="H1137" s="2014"/>
      <c r="I1137" s="2014"/>
      <c r="J1137" s="2014"/>
    </row>
    <row r="1138" spans="1:17">
      <c r="A1138" s="51"/>
      <c r="B1138" s="52"/>
      <c r="C1138" s="51"/>
      <c r="D1138" s="51"/>
      <c r="E1138" s="51"/>
      <c r="F1138" s="51"/>
    </row>
    <row r="1139" spans="1:17">
      <c r="A1139" s="2009" t="s">
        <v>515</v>
      </c>
      <c r="B1139" s="2009"/>
      <c r="C1139" s="2009"/>
      <c r="D1139" s="2009"/>
      <c r="E1139" s="2009"/>
      <c r="F1139" s="2009"/>
      <c r="G1139" s="2009"/>
      <c r="H1139" s="2009"/>
      <c r="I1139" s="2009"/>
      <c r="J1139" s="2009"/>
      <c r="K1139" s="205"/>
    </row>
    <row r="1140" spans="1:17">
      <c r="A1140" s="259"/>
      <c r="B1140" s="55"/>
      <c r="C1140" s="259"/>
      <c r="D1140" s="259"/>
      <c r="E1140" s="259"/>
      <c r="F1140" s="259"/>
      <c r="I1140" s="1986" t="s">
        <v>545</v>
      </c>
      <c r="J1140" s="1986"/>
    </row>
    <row r="1141" spans="1:17" ht="54">
      <c r="A1141" s="260" t="s">
        <v>77</v>
      </c>
      <c r="B1141" s="260" t="s">
        <v>67</v>
      </c>
      <c r="C1141" s="260" t="s">
        <v>118</v>
      </c>
      <c r="D1141" s="260" t="s">
        <v>112</v>
      </c>
      <c r="E1141" s="260" t="s">
        <v>113</v>
      </c>
      <c r="F1141" s="260" t="s">
        <v>532</v>
      </c>
      <c r="I1141" s="215" t="s">
        <v>186</v>
      </c>
      <c r="J1141" s="215" t="s">
        <v>546</v>
      </c>
      <c r="K1141" s="204"/>
    </row>
    <row r="1142" spans="1:17">
      <c r="A1142" s="195">
        <v>1</v>
      </c>
      <c r="B1142" s="195">
        <v>2</v>
      </c>
      <c r="C1142" s="195">
        <v>3</v>
      </c>
      <c r="D1142" s="195">
        <v>4</v>
      </c>
      <c r="E1142" s="195">
        <v>5</v>
      </c>
      <c r="F1142" s="195">
        <v>6</v>
      </c>
      <c r="G1142" s="160"/>
      <c r="H1142" s="160"/>
      <c r="I1142" s="220"/>
      <c r="J1142" s="220"/>
    </row>
    <row r="1143" spans="1:17">
      <c r="A1143" s="260">
        <v>1</v>
      </c>
      <c r="B1143" s="31" t="s">
        <v>114</v>
      </c>
      <c r="C1143" s="260"/>
      <c r="D1143" s="260"/>
      <c r="E1143" s="258" t="e">
        <f>F1143/D1143/C1143</f>
        <v>#DIV/0!</v>
      </c>
      <c r="F1143" s="258"/>
      <c r="I1143" s="220"/>
      <c r="J1143" s="220"/>
    </row>
    <row r="1144" spans="1:17" s="160" customFormat="1" ht="68.400000000000006">
      <c r="A1144" s="260">
        <v>2</v>
      </c>
      <c r="B1144" s="31" t="s">
        <v>115</v>
      </c>
      <c r="C1144" s="260"/>
      <c r="D1144" s="260"/>
      <c r="E1144" s="258" t="e">
        <f t="shared" ref="E1144:E1148" si="26">F1144/D1144/C1144</f>
        <v>#DIV/0!</v>
      </c>
      <c r="F1144" s="258"/>
      <c r="G1144" s="149"/>
      <c r="H1144" s="149"/>
      <c r="I1144" s="220"/>
      <c r="J1144" s="220"/>
      <c r="K1144" s="161"/>
      <c r="O1144" s="283"/>
      <c r="P1144" s="283"/>
      <c r="Q1144" s="283"/>
    </row>
    <row r="1145" spans="1:17" ht="45.6">
      <c r="A1145" s="260">
        <v>3</v>
      </c>
      <c r="B1145" s="31" t="s">
        <v>116</v>
      </c>
      <c r="C1145" s="260"/>
      <c r="D1145" s="260"/>
      <c r="E1145" s="258" t="e">
        <f t="shared" si="26"/>
        <v>#DIV/0!</v>
      </c>
      <c r="F1145" s="258"/>
      <c r="I1145" s="220"/>
      <c r="J1145" s="220"/>
    </row>
    <row r="1146" spans="1:17">
      <c r="A1146" s="260">
        <v>4</v>
      </c>
      <c r="B1146" s="31" t="s">
        <v>117</v>
      </c>
      <c r="C1146" s="260"/>
      <c r="D1146" s="260"/>
      <c r="E1146" s="258" t="e">
        <f t="shared" si="26"/>
        <v>#DIV/0!</v>
      </c>
      <c r="F1146" s="258"/>
      <c r="I1146" s="222"/>
      <c r="J1146" s="222"/>
    </row>
    <row r="1147" spans="1:17" ht="91.2">
      <c r="A1147" s="260">
        <v>5</v>
      </c>
      <c r="B1147" s="31" t="s">
        <v>143</v>
      </c>
      <c r="C1147" s="260"/>
      <c r="D1147" s="260"/>
      <c r="E1147" s="258" t="e">
        <f t="shared" si="26"/>
        <v>#DIV/0!</v>
      </c>
      <c r="F1147" s="258"/>
      <c r="I1147" s="220"/>
      <c r="J1147" s="220"/>
    </row>
    <row r="1148" spans="1:17">
      <c r="A1148" s="260">
        <v>6</v>
      </c>
      <c r="B1148" s="31" t="s">
        <v>144</v>
      </c>
      <c r="C1148" s="260"/>
      <c r="D1148" s="260"/>
      <c r="E1148" s="258" t="e">
        <f t="shared" si="26"/>
        <v>#DIV/0!</v>
      </c>
      <c r="F1148" s="258"/>
      <c r="I1148" s="220"/>
      <c r="J1148" s="220"/>
    </row>
    <row r="1149" spans="1:17">
      <c r="A1149" s="226"/>
      <c r="B1149" s="227" t="s">
        <v>73</v>
      </c>
      <c r="C1149" s="226" t="s">
        <v>74</v>
      </c>
      <c r="D1149" s="226" t="s">
        <v>74</v>
      </c>
      <c r="E1149" s="226" t="s">
        <v>74</v>
      </c>
      <c r="F1149" s="228">
        <f>F1148+F1147+F1146+F1145+F1144+F1143</f>
        <v>0</v>
      </c>
      <c r="I1149" s="217">
        <f>SUM(I1143:I1148)</f>
        <v>0</v>
      </c>
      <c r="J1149" s="217">
        <f>SUM(J1143:J1148)</f>
        <v>0</v>
      </c>
    </row>
    <row r="1150" spans="1:17">
      <c r="A1150" s="38"/>
      <c r="B1150" s="32"/>
      <c r="C1150" s="38"/>
      <c r="D1150" s="38"/>
      <c r="E1150" s="38"/>
      <c r="F1150" s="38"/>
    </row>
    <row r="1151" spans="1:17">
      <c r="A1151" s="2009" t="s">
        <v>516</v>
      </c>
      <c r="B1151" s="2009"/>
      <c r="C1151" s="2009"/>
      <c r="D1151" s="2009"/>
      <c r="E1151" s="2009"/>
      <c r="F1151" s="2009"/>
      <c r="G1151" s="2009"/>
      <c r="H1151" s="2009"/>
      <c r="I1151" s="2009"/>
      <c r="J1151" s="2009"/>
    </row>
    <row r="1152" spans="1:17">
      <c r="A1152" s="256"/>
      <c r="B1152" s="45"/>
      <c r="C1152" s="256"/>
      <c r="D1152" s="256"/>
      <c r="E1152" s="256"/>
      <c r="F1152" s="38"/>
      <c r="I1152" s="1986" t="s">
        <v>545</v>
      </c>
      <c r="J1152" s="1986"/>
    </row>
    <row r="1153" spans="1:17" ht="54">
      <c r="A1153" s="260" t="s">
        <v>77</v>
      </c>
      <c r="B1153" s="260" t="s">
        <v>67</v>
      </c>
      <c r="C1153" s="260" t="s">
        <v>119</v>
      </c>
      <c r="D1153" s="260" t="s">
        <v>518</v>
      </c>
      <c r="E1153" s="262" t="s">
        <v>166</v>
      </c>
      <c r="F1153" s="260" t="s">
        <v>517</v>
      </c>
      <c r="I1153" s="215" t="s">
        <v>186</v>
      </c>
      <c r="J1153" s="215" t="s">
        <v>546</v>
      </c>
      <c r="K1153" s="204"/>
    </row>
    <row r="1154" spans="1:17">
      <c r="A1154" s="195">
        <v>1</v>
      </c>
      <c r="B1154" s="195">
        <v>2</v>
      </c>
      <c r="C1154" s="195">
        <v>3</v>
      </c>
      <c r="D1154" s="195">
        <v>4</v>
      </c>
      <c r="E1154" s="14">
        <v>5</v>
      </c>
      <c r="F1154" s="195">
        <v>6</v>
      </c>
      <c r="G1154" s="160"/>
      <c r="H1154" s="160"/>
      <c r="I1154" s="214"/>
      <c r="J1154" s="214"/>
    </row>
    <row r="1155" spans="1:17" ht="45.6">
      <c r="A1155" s="260">
        <v>1</v>
      </c>
      <c r="B1155" s="31" t="s">
        <v>140</v>
      </c>
      <c r="C1155" s="260"/>
      <c r="D1155" s="258" t="e">
        <f>F1155/C1155</f>
        <v>#DIV/0!</v>
      </c>
      <c r="E1155" s="262" t="s">
        <v>43</v>
      </c>
      <c r="F1155" s="258"/>
      <c r="I1155" s="220"/>
      <c r="J1155" s="220"/>
    </row>
    <row r="1156" spans="1:17" s="160" customFormat="1" ht="45.6">
      <c r="A1156" s="260">
        <v>2</v>
      </c>
      <c r="B1156" s="31" t="s">
        <v>629</v>
      </c>
      <c r="C1156" s="260" t="s">
        <v>43</v>
      </c>
      <c r="D1156" s="258"/>
      <c r="E1156" s="262" t="e">
        <f>F1156/D1156</f>
        <v>#DIV/0!</v>
      </c>
      <c r="F1156" s="258"/>
      <c r="G1156" s="149"/>
      <c r="H1156" s="149"/>
      <c r="I1156" s="220"/>
      <c r="J1156" s="220"/>
      <c r="K1156" s="161"/>
      <c r="O1156" s="283"/>
      <c r="P1156" s="283"/>
      <c r="Q1156" s="283"/>
    </row>
    <row r="1157" spans="1:17">
      <c r="A1157" s="226"/>
      <c r="B1157" s="227" t="s">
        <v>73</v>
      </c>
      <c r="C1157" s="226" t="s">
        <v>43</v>
      </c>
      <c r="D1157" s="226" t="s">
        <v>43</v>
      </c>
      <c r="E1157" s="226" t="s">
        <v>43</v>
      </c>
      <c r="F1157" s="228">
        <f>F1155+F1156</f>
        <v>0</v>
      </c>
      <c r="I1157" s="213">
        <f>SUM(I1155:I1156)</f>
        <v>0</v>
      </c>
      <c r="J1157" s="213">
        <f>SUM(J1155:J1156)</f>
        <v>0</v>
      </c>
    </row>
    <row r="1158" spans="1:17">
      <c r="A1158" s="38"/>
      <c r="B1158" s="32"/>
      <c r="C1158" s="38"/>
      <c r="D1158" s="38"/>
      <c r="E1158" s="38"/>
      <c r="F1158" s="38"/>
    </row>
    <row r="1159" spans="1:17">
      <c r="A1159" s="2004" t="s">
        <v>519</v>
      </c>
      <c r="B1159" s="2004"/>
      <c r="C1159" s="2004"/>
      <c r="D1159" s="2004"/>
      <c r="E1159" s="2004"/>
      <c r="F1159" s="2004"/>
      <c r="G1159" s="2004"/>
      <c r="H1159" s="2004"/>
      <c r="I1159" s="2004"/>
      <c r="J1159" s="2004"/>
    </row>
    <row r="1160" spans="1:17">
      <c r="A1160" s="265"/>
      <c r="B1160" s="265"/>
      <c r="C1160" s="265"/>
      <c r="D1160" s="265"/>
      <c r="E1160" s="265"/>
      <c r="F1160" s="265"/>
      <c r="G1160" s="265"/>
      <c r="H1160" s="265"/>
      <c r="I1160" s="1986" t="s">
        <v>545</v>
      </c>
      <c r="J1160" s="1986"/>
    </row>
    <row r="1161" spans="1:17" s="38" customFormat="1" ht="54">
      <c r="A1161" s="260" t="s">
        <v>77</v>
      </c>
      <c r="B1161" s="260" t="s">
        <v>0</v>
      </c>
      <c r="C1161" s="260" t="s">
        <v>122</v>
      </c>
      <c r="D1161" s="260" t="s">
        <v>120</v>
      </c>
      <c r="E1161" s="260" t="s">
        <v>123</v>
      </c>
      <c r="F1161" s="260" t="s">
        <v>33</v>
      </c>
      <c r="I1161" s="215" t="s">
        <v>186</v>
      </c>
      <c r="J1161" s="215" t="s">
        <v>546</v>
      </c>
      <c r="K1161" s="163"/>
      <c r="O1161" s="41"/>
      <c r="P1161" s="41"/>
      <c r="Q1161" s="41"/>
    </row>
    <row r="1162" spans="1:17" s="38" customFormat="1">
      <c r="A1162" s="195">
        <v>1</v>
      </c>
      <c r="B1162" s="195">
        <v>2</v>
      </c>
      <c r="C1162" s="195">
        <v>4</v>
      </c>
      <c r="D1162" s="195">
        <v>5</v>
      </c>
      <c r="E1162" s="195">
        <v>6</v>
      </c>
      <c r="F1162" s="195">
        <v>7</v>
      </c>
      <c r="G1162" s="14"/>
      <c r="H1162" s="14"/>
      <c r="I1162" s="217"/>
      <c r="J1162" s="217"/>
      <c r="K1162" s="40"/>
      <c r="O1162" s="41"/>
      <c r="P1162" s="41"/>
      <c r="Q1162" s="41"/>
    </row>
    <row r="1163" spans="1:17" s="38" customFormat="1">
      <c r="A1163" s="260">
        <v>1</v>
      </c>
      <c r="B1163" s="31" t="s">
        <v>145</v>
      </c>
      <c r="C1163" s="258" t="e">
        <f>F1163/D1163</f>
        <v>#DIV/0!</v>
      </c>
      <c r="D1163" s="258"/>
      <c r="E1163" s="258"/>
      <c r="F1163" s="258"/>
      <c r="I1163" s="220"/>
      <c r="J1163" s="220"/>
      <c r="K1163" s="40"/>
      <c r="O1163" s="41"/>
      <c r="P1163" s="41"/>
      <c r="Q1163" s="41"/>
    </row>
    <row r="1164" spans="1:17" s="14" customFormat="1">
      <c r="A1164" s="260">
        <v>2</v>
      </c>
      <c r="B1164" s="31" t="s">
        <v>121</v>
      </c>
      <c r="C1164" s="258" t="e">
        <f t="shared" ref="C1164:C1167" si="27">F1164/D1164</f>
        <v>#DIV/0!</v>
      </c>
      <c r="D1164" s="258"/>
      <c r="E1164" s="258"/>
      <c r="F1164" s="258"/>
      <c r="G1164" s="38"/>
      <c r="H1164" s="38"/>
      <c r="I1164" s="220"/>
      <c r="J1164" s="220"/>
      <c r="K1164" s="186"/>
      <c r="O1164" s="286"/>
      <c r="P1164" s="286"/>
      <c r="Q1164" s="286"/>
    </row>
    <row r="1165" spans="1:17" s="38" customFormat="1">
      <c r="A1165" s="260">
        <v>3</v>
      </c>
      <c r="B1165" s="31" t="s">
        <v>146</v>
      </c>
      <c r="C1165" s="258" t="e">
        <f t="shared" si="27"/>
        <v>#DIV/0!</v>
      </c>
      <c r="D1165" s="258"/>
      <c r="E1165" s="258"/>
      <c r="F1165" s="258"/>
      <c r="I1165" s="220"/>
      <c r="J1165" s="220"/>
      <c r="K1165" s="40"/>
      <c r="O1165" s="41"/>
      <c r="P1165" s="41"/>
      <c r="Q1165" s="41"/>
    </row>
    <row r="1166" spans="1:17" s="38" customFormat="1">
      <c r="A1166" s="260">
        <v>4</v>
      </c>
      <c r="B1166" s="31" t="s">
        <v>147</v>
      </c>
      <c r="C1166" s="258" t="e">
        <f t="shared" si="27"/>
        <v>#DIV/0!</v>
      </c>
      <c r="D1166" s="258"/>
      <c r="E1166" s="258"/>
      <c r="F1166" s="258"/>
      <c r="I1166" s="220"/>
      <c r="J1166" s="220"/>
      <c r="K1166" s="40"/>
      <c r="O1166" s="41"/>
      <c r="P1166" s="41"/>
      <c r="Q1166" s="41"/>
    </row>
    <row r="1167" spans="1:17" s="38" customFormat="1">
      <c r="A1167" s="260">
        <v>5</v>
      </c>
      <c r="B1167" s="31" t="s">
        <v>623</v>
      </c>
      <c r="C1167" s="258" t="e">
        <f t="shared" si="27"/>
        <v>#DIV/0!</v>
      </c>
      <c r="D1167" s="258"/>
      <c r="E1167" s="258"/>
      <c r="F1167" s="258"/>
      <c r="I1167" s="220"/>
      <c r="J1167" s="220"/>
      <c r="K1167" s="40"/>
      <c r="O1167" s="41"/>
      <c r="P1167" s="41"/>
      <c r="Q1167" s="41"/>
    </row>
    <row r="1168" spans="1:17" s="38" customFormat="1">
      <c r="A1168" s="226"/>
      <c r="B1168" s="227" t="s">
        <v>73</v>
      </c>
      <c r="C1168" s="226" t="s">
        <v>74</v>
      </c>
      <c r="D1168" s="226" t="s">
        <v>74</v>
      </c>
      <c r="E1168" s="226" t="s">
        <v>74</v>
      </c>
      <c r="F1168" s="228">
        <f>SUM(F1163:F1167)</f>
        <v>0</v>
      </c>
      <c r="I1168" s="217">
        <f>SUM(I1163:I1167)</f>
        <v>0</v>
      </c>
      <c r="J1168" s="217">
        <f>SUM(J1163:J1167)</f>
        <v>0</v>
      </c>
      <c r="K1168" s="40"/>
      <c r="O1168" s="41"/>
      <c r="P1168" s="41"/>
      <c r="Q1168" s="41"/>
    </row>
    <row r="1169" spans="1:17" s="38" customFormat="1">
      <c r="B1169" s="32"/>
      <c r="G1169" s="149"/>
      <c r="H1169" s="149"/>
      <c r="I1169" s="149"/>
      <c r="J1169" s="149"/>
      <c r="K1169" s="40"/>
      <c r="O1169" s="41"/>
      <c r="P1169" s="41"/>
      <c r="Q1169" s="41"/>
    </row>
    <row r="1170" spans="1:17" s="38" customFormat="1">
      <c r="A1170" s="2017" t="s">
        <v>513</v>
      </c>
      <c r="B1170" s="2017"/>
      <c r="C1170" s="2017"/>
      <c r="D1170" s="2017"/>
      <c r="E1170" s="2017"/>
      <c r="F1170" s="2017"/>
      <c r="G1170" s="2017"/>
      <c r="H1170" s="2017"/>
      <c r="I1170" s="2017"/>
      <c r="J1170" s="2017"/>
      <c r="K1170" s="40"/>
      <c r="O1170" s="41"/>
      <c r="P1170" s="41"/>
      <c r="Q1170" s="41"/>
    </row>
    <row r="1171" spans="1:17">
      <c r="A1171" s="53"/>
      <c r="B1171" s="32"/>
      <c r="C1171" s="38"/>
      <c r="D1171" s="38"/>
      <c r="E1171" s="38"/>
      <c r="F1171" s="38"/>
      <c r="I1171" s="1986" t="s">
        <v>545</v>
      </c>
      <c r="J1171" s="1986"/>
    </row>
    <row r="1172" spans="1:17" ht="54">
      <c r="A1172" s="260" t="s">
        <v>77</v>
      </c>
      <c r="B1172" s="260" t="s">
        <v>67</v>
      </c>
      <c r="C1172" s="260" t="s">
        <v>124</v>
      </c>
      <c r="D1172" s="260" t="s">
        <v>125</v>
      </c>
      <c r="E1172" s="260" t="s">
        <v>520</v>
      </c>
      <c r="I1172" s="215" t="s">
        <v>186</v>
      </c>
      <c r="J1172" s="215" t="s">
        <v>546</v>
      </c>
      <c r="K1172" s="209"/>
    </row>
    <row r="1173" spans="1:17">
      <c r="A1173" s="195">
        <v>1</v>
      </c>
      <c r="B1173" s="195">
        <v>2</v>
      </c>
      <c r="C1173" s="195">
        <v>3</v>
      </c>
      <c r="D1173" s="195">
        <v>4</v>
      </c>
      <c r="E1173" s="195">
        <v>5</v>
      </c>
      <c r="F1173" s="160"/>
      <c r="G1173" s="160"/>
      <c r="H1173" s="160"/>
      <c r="I1173" s="217"/>
      <c r="J1173" s="217"/>
    </row>
    <row r="1174" spans="1:17">
      <c r="A1174" s="260">
        <v>1</v>
      </c>
      <c r="B1174" s="31"/>
      <c r="C1174" s="260"/>
      <c r="D1174" s="34"/>
      <c r="E1174" s="258"/>
      <c r="I1174" s="220"/>
      <c r="J1174" s="220"/>
    </row>
    <row r="1175" spans="1:17" s="160" customFormat="1">
      <c r="A1175" s="260">
        <v>2</v>
      </c>
      <c r="B1175" s="31"/>
      <c r="C1175" s="260"/>
      <c r="D1175" s="34"/>
      <c r="E1175" s="258"/>
      <c r="F1175" s="149"/>
      <c r="G1175" s="149"/>
      <c r="H1175" s="149"/>
      <c r="I1175" s="220"/>
      <c r="J1175" s="220"/>
      <c r="K1175" s="161"/>
      <c r="O1175" s="283"/>
      <c r="P1175" s="283"/>
      <c r="Q1175" s="283"/>
    </row>
    <row r="1176" spans="1:17">
      <c r="A1176" s="260">
        <v>3</v>
      </c>
      <c r="B1176" s="31"/>
      <c r="C1176" s="260"/>
      <c r="D1176" s="34"/>
      <c r="E1176" s="258"/>
      <c r="I1176" s="220"/>
      <c r="J1176" s="220"/>
      <c r="P1176" s="188"/>
      <c r="Q1176" s="290"/>
    </row>
    <row r="1177" spans="1:17">
      <c r="A1177" s="260">
        <v>4</v>
      </c>
      <c r="B1177" s="31"/>
      <c r="C1177" s="260"/>
      <c r="D1177" s="34"/>
      <c r="E1177" s="258"/>
      <c r="I1177" s="220"/>
      <c r="J1177" s="220"/>
      <c r="P1177" s="188"/>
      <c r="Q1177" s="290"/>
    </row>
    <row r="1178" spans="1:17">
      <c r="A1178" s="226"/>
      <c r="B1178" s="227" t="s">
        <v>73</v>
      </c>
      <c r="C1178" s="226" t="s">
        <v>74</v>
      </c>
      <c r="D1178" s="226" t="s">
        <v>74</v>
      </c>
      <c r="E1178" s="228">
        <f>SUM(E1174:E1177)</f>
        <v>0</v>
      </c>
      <c r="I1178" s="217">
        <f>SUM(I1174:I1177)</f>
        <v>0</v>
      </c>
      <c r="J1178" s="217">
        <f>SUM(J1174:J1177)</f>
        <v>0</v>
      </c>
      <c r="P1178" s="188"/>
      <c r="Q1178" s="290"/>
    </row>
    <row r="1179" spans="1:17">
      <c r="A1179" s="38"/>
      <c r="B1179" s="32"/>
      <c r="C1179" s="38"/>
      <c r="D1179" s="38"/>
      <c r="E1179" s="38"/>
      <c r="F1179" s="38"/>
      <c r="P1179" s="188"/>
      <c r="Q1179" s="290"/>
    </row>
    <row r="1180" spans="1:17">
      <c r="A1180" s="2016" t="s">
        <v>491</v>
      </c>
      <c r="B1180" s="2016"/>
      <c r="C1180" s="2016"/>
      <c r="D1180" s="2016"/>
      <c r="E1180" s="2016"/>
      <c r="F1180" s="2016"/>
      <c r="G1180" s="2016"/>
      <c r="H1180" s="2016"/>
      <c r="I1180" s="2016"/>
      <c r="J1180" s="2016"/>
      <c r="P1180" s="188"/>
    </row>
    <row r="1181" spans="1:17">
      <c r="A1181" s="51"/>
      <c r="B1181" s="32"/>
      <c r="C1181" s="38"/>
      <c r="D1181" s="38"/>
      <c r="E1181" s="38"/>
      <c r="F1181" s="38"/>
      <c r="P1181" s="188"/>
    </row>
    <row r="1182" spans="1:17">
      <c r="A1182" s="51"/>
      <c r="B1182" s="32"/>
      <c r="C1182" s="38"/>
      <c r="D1182" s="38"/>
      <c r="E1182" s="38"/>
      <c r="F1182" s="38"/>
      <c r="I1182" s="1986" t="s">
        <v>545</v>
      </c>
      <c r="J1182" s="1986"/>
      <c r="K1182" s="210"/>
    </row>
    <row r="1183" spans="1:17" ht="54">
      <c r="A1183" s="260" t="s">
        <v>77</v>
      </c>
      <c r="B1183" s="260" t="s">
        <v>67</v>
      </c>
      <c r="C1183" s="260" t="s">
        <v>127</v>
      </c>
      <c r="D1183" s="260" t="s">
        <v>490</v>
      </c>
      <c r="F1183" s="38"/>
      <c r="I1183" s="215" t="s">
        <v>186</v>
      </c>
      <c r="J1183" s="215" t="s">
        <v>546</v>
      </c>
      <c r="P1183" s="188"/>
    </row>
    <row r="1184" spans="1:17">
      <c r="A1184" s="195">
        <v>1</v>
      </c>
      <c r="B1184" s="195">
        <v>2</v>
      </c>
      <c r="C1184" s="195">
        <v>3</v>
      </c>
      <c r="D1184" s="195">
        <v>4</v>
      </c>
      <c r="E1184" s="160"/>
      <c r="F1184" s="14"/>
      <c r="G1184" s="160"/>
      <c r="H1184" s="160"/>
      <c r="I1184" s="217"/>
      <c r="J1184" s="217"/>
      <c r="P1184" s="188"/>
    </row>
    <row r="1185" spans="1:17">
      <c r="A1185" s="260"/>
      <c r="B1185" s="36"/>
      <c r="C1185" s="34"/>
      <c r="D1185" s="258"/>
      <c r="F1185" s="38"/>
      <c r="I1185" s="220"/>
      <c r="J1185" s="220"/>
      <c r="P1185" s="188"/>
    </row>
    <row r="1186" spans="1:17" s="160" customFormat="1">
      <c r="A1186" s="260"/>
      <c r="B1186" s="36"/>
      <c r="C1186" s="34"/>
      <c r="D1186" s="258"/>
      <c r="E1186" s="149"/>
      <c r="F1186" s="57"/>
      <c r="G1186" s="149"/>
      <c r="H1186" s="149"/>
      <c r="I1186" s="220"/>
      <c r="J1186" s="220"/>
      <c r="K1186" s="161"/>
      <c r="O1186" s="283"/>
      <c r="P1186" s="281"/>
      <c r="Q1186" s="283"/>
    </row>
    <row r="1187" spans="1:17">
      <c r="A1187" s="260"/>
      <c r="B1187" s="36"/>
      <c r="C1187" s="34"/>
      <c r="D1187" s="258"/>
      <c r="F1187" s="38"/>
      <c r="I1187" s="220"/>
      <c r="J1187" s="220"/>
      <c r="P1187" s="188"/>
      <c r="Q1187" s="290"/>
    </row>
    <row r="1188" spans="1:17">
      <c r="A1188" s="260"/>
      <c r="B1188" s="36"/>
      <c r="C1188" s="34"/>
      <c r="D1188" s="258"/>
      <c r="F1188" s="38"/>
      <c r="I1188" s="220"/>
      <c r="J1188" s="220"/>
      <c r="P1188" s="188"/>
      <c r="Q1188" s="290"/>
    </row>
    <row r="1189" spans="1:17">
      <c r="A1189" s="226"/>
      <c r="B1189" s="227" t="s">
        <v>73</v>
      </c>
      <c r="C1189" s="226" t="s">
        <v>74</v>
      </c>
      <c r="D1189" s="228">
        <f>SUM(D1185:D1188)</f>
        <v>0</v>
      </c>
      <c r="F1189" s="38"/>
      <c r="I1189" s="217">
        <f>SUM(I1185:I1188)</f>
        <v>0</v>
      </c>
      <c r="J1189" s="217">
        <f>SUM(J1185:J1188)</f>
        <v>0</v>
      </c>
      <c r="P1189" s="188"/>
      <c r="Q1189" s="290"/>
    </row>
    <row r="1190" spans="1:17">
      <c r="A1190" s="56"/>
      <c r="B1190" s="32"/>
      <c r="C1190" s="38"/>
      <c r="D1190" s="38"/>
      <c r="E1190" s="38"/>
      <c r="F1190" s="38"/>
      <c r="P1190" s="188"/>
      <c r="Q1190" s="290"/>
    </row>
    <row r="1191" spans="1:17">
      <c r="A1191" s="2018" t="s">
        <v>521</v>
      </c>
      <c r="B1191" s="2018"/>
      <c r="C1191" s="2018"/>
      <c r="D1191" s="2018"/>
      <c r="E1191" s="2018"/>
      <c r="F1191" s="2018"/>
      <c r="G1191" s="2018"/>
      <c r="H1191" s="2018"/>
      <c r="I1191" s="2018"/>
      <c r="J1191" s="2018"/>
      <c r="P1191" s="188"/>
    </row>
    <row r="1192" spans="1:17">
      <c r="A1192" s="51"/>
      <c r="B1192" s="32"/>
      <c r="C1192" s="38"/>
      <c r="D1192" s="38"/>
      <c r="E1192" s="38"/>
      <c r="F1192" s="38"/>
      <c r="P1192" s="188"/>
    </row>
    <row r="1193" spans="1:17">
      <c r="A1193" s="51"/>
      <c r="B1193" s="32"/>
      <c r="C1193" s="38"/>
      <c r="D1193" s="38"/>
      <c r="E1193" s="38"/>
      <c r="F1193" s="38"/>
      <c r="I1193" s="1986" t="s">
        <v>545</v>
      </c>
      <c r="J1193" s="1986"/>
      <c r="K1193" s="211"/>
      <c r="P1193" s="188"/>
    </row>
    <row r="1194" spans="1:17" ht="54">
      <c r="A1194" s="260" t="s">
        <v>77</v>
      </c>
      <c r="B1194" s="260" t="s">
        <v>67</v>
      </c>
      <c r="C1194" s="260" t="s">
        <v>127</v>
      </c>
      <c r="D1194" s="260" t="s">
        <v>490</v>
      </c>
      <c r="F1194" s="38"/>
      <c r="I1194" s="215" t="s">
        <v>186</v>
      </c>
      <c r="J1194" s="215" t="s">
        <v>546</v>
      </c>
      <c r="P1194" s="188"/>
    </row>
    <row r="1195" spans="1:17">
      <c r="A1195" s="195">
        <v>1</v>
      </c>
      <c r="B1195" s="195">
        <v>2</v>
      </c>
      <c r="C1195" s="195">
        <v>3</v>
      </c>
      <c r="D1195" s="195">
        <v>4</v>
      </c>
      <c r="E1195" s="160"/>
      <c r="F1195" s="14"/>
      <c r="G1195" s="160"/>
      <c r="H1195" s="160"/>
      <c r="I1195" s="217"/>
      <c r="J1195" s="217"/>
      <c r="P1195" s="188"/>
    </row>
    <row r="1196" spans="1:17">
      <c r="A1196" s="260">
        <v>1</v>
      </c>
      <c r="B1196" s="36"/>
      <c r="C1196" s="34"/>
      <c r="D1196" s="258"/>
      <c r="F1196" s="38"/>
      <c r="G1196" s="157"/>
      <c r="I1196" s="220"/>
      <c r="J1196" s="220"/>
      <c r="P1196" s="188"/>
    </row>
    <row r="1197" spans="1:17" s="160" customFormat="1">
      <c r="A1197" s="260">
        <v>2</v>
      </c>
      <c r="B1197" s="36"/>
      <c r="C1197" s="34"/>
      <c r="D1197" s="258"/>
      <c r="E1197" s="149"/>
      <c r="F1197" s="38"/>
      <c r="G1197" s="149"/>
      <c r="H1197" s="149"/>
      <c r="I1197" s="220"/>
      <c r="J1197" s="220"/>
      <c r="K1197" s="161"/>
      <c r="O1197" s="283"/>
      <c r="P1197" s="281"/>
      <c r="Q1197" s="283"/>
    </row>
    <row r="1198" spans="1:17">
      <c r="A1198" s="260"/>
      <c r="B1198" s="36"/>
      <c r="C1198" s="34"/>
      <c r="D1198" s="258"/>
      <c r="F1198" s="38"/>
      <c r="I1198" s="220"/>
      <c r="J1198" s="220"/>
      <c r="P1198" s="188"/>
      <c r="Q1198" s="290"/>
    </row>
    <row r="1199" spans="1:17">
      <c r="A1199" s="260"/>
      <c r="B1199" s="36"/>
      <c r="C1199" s="34"/>
      <c r="D1199" s="258"/>
      <c r="F1199" s="38"/>
      <c r="I1199" s="220"/>
      <c r="J1199" s="220"/>
      <c r="P1199" s="188"/>
      <c r="Q1199" s="290"/>
    </row>
    <row r="1200" spans="1:17">
      <c r="A1200" s="226"/>
      <c r="B1200" s="227" t="s">
        <v>73</v>
      </c>
      <c r="C1200" s="226" t="s">
        <v>74</v>
      </c>
      <c r="D1200" s="228">
        <f>SUM(D1196:D1199)</f>
        <v>0</v>
      </c>
      <c r="F1200" s="38"/>
      <c r="I1200" s="217">
        <f>SUM(I1196:I1199)</f>
        <v>0</v>
      </c>
      <c r="J1200" s="217">
        <f>SUM(J1196:J1199)</f>
        <v>0</v>
      </c>
      <c r="P1200" s="188"/>
      <c r="Q1200" s="290"/>
    </row>
    <row r="1201" spans="1:17">
      <c r="A1201" s="56"/>
      <c r="B1201" s="32"/>
      <c r="C1201" s="38"/>
      <c r="D1201" s="38"/>
      <c r="E1201" s="38"/>
      <c r="F1201" s="38"/>
      <c r="P1201" s="188"/>
      <c r="Q1201" s="290"/>
    </row>
    <row r="1202" spans="1:17">
      <c r="A1202" s="2004" t="s">
        <v>523</v>
      </c>
      <c r="B1202" s="2004"/>
      <c r="C1202" s="2004"/>
      <c r="D1202" s="2004"/>
      <c r="E1202" s="2004"/>
      <c r="F1202" s="2004"/>
      <c r="G1202" s="2004"/>
      <c r="H1202" s="2004"/>
      <c r="I1202" s="2004"/>
      <c r="J1202" s="2004"/>
      <c r="P1202" s="188"/>
    </row>
    <row r="1203" spans="1:17">
      <c r="A1203" s="2012"/>
      <c r="B1203" s="2012"/>
      <c r="C1203" s="2012"/>
      <c r="D1203" s="2012"/>
      <c r="E1203" s="2012"/>
      <c r="F1203" s="38"/>
      <c r="I1203" s="1986" t="s">
        <v>545</v>
      </c>
      <c r="J1203" s="1986"/>
      <c r="P1203" s="188"/>
    </row>
    <row r="1204" spans="1:17" ht="54">
      <c r="A1204" s="260" t="s">
        <v>68</v>
      </c>
      <c r="B1204" s="260" t="s">
        <v>67</v>
      </c>
      <c r="C1204" s="260" t="s">
        <v>80</v>
      </c>
      <c r="D1204" s="260" t="s">
        <v>128</v>
      </c>
      <c r="E1204" s="260" t="s">
        <v>33</v>
      </c>
      <c r="I1204" s="215" t="s">
        <v>186</v>
      </c>
      <c r="J1204" s="215" t="s">
        <v>546</v>
      </c>
      <c r="P1204" s="188"/>
    </row>
    <row r="1205" spans="1:17">
      <c r="A1205" s="195">
        <v>1</v>
      </c>
      <c r="B1205" s="195">
        <v>2</v>
      </c>
      <c r="C1205" s="195">
        <v>3</v>
      </c>
      <c r="D1205" s="195">
        <v>4</v>
      </c>
      <c r="E1205" s="195">
        <v>5</v>
      </c>
      <c r="F1205" s="160"/>
      <c r="G1205" s="160"/>
      <c r="H1205" s="160"/>
      <c r="I1205" s="217"/>
      <c r="J1205" s="217"/>
      <c r="P1205" s="188"/>
    </row>
    <row r="1206" spans="1:17">
      <c r="A1206" s="260"/>
      <c r="B1206" s="31"/>
      <c r="C1206" s="260"/>
      <c r="D1206" s="258"/>
      <c r="E1206" s="258"/>
      <c r="I1206" s="220"/>
      <c r="J1206" s="220"/>
      <c r="P1206" s="188"/>
    </row>
    <row r="1207" spans="1:17" s="160" customFormat="1">
      <c r="A1207" s="260"/>
      <c r="B1207" s="31"/>
      <c r="C1207" s="260"/>
      <c r="D1207" s="258"/>
      <c r="E1207" s="258"/>
      <c r="F1207" s="149"/>
      <c r="G1207" s="149"/>
      <c r="H1207" s="149"/>
      <c r="I1207" s="220"/>
      <c r="J1207" s="220"/>
      <c r="K1207" s="161"/>
      <c r="O1207" s="283"/>
      <c r="P1207" s="281"/>
      <c r="Q1207" s="283"/>
    </row>
    <row r="1208" spans="1:17">
      <c r="A1208" s="260"/>
      <c r="B1208" s="31"/>
      <c r="C1208" s="260"/>
      <c r="D1208" s="258"/>
      <c r="E1208" s="258"/>
      <c r="I1208" s="220"/>
      <c r="J1208" s="220"/>
      <c r="P1208" s="188"/>
      <c r="Q1208" s="290"/>
    </row>
    <row r="1209" spans="1:17">
      <c r="A1209" s="260"/>
      <c r="B1209" s="31"/>
      <c r="C1209" s="260"/>
      <c r="D1209" s="258"/>
      <c r="E1209" s="258"/>
      <c r="I1209" s="220"/>
      <c r="J1209" s="220"/>
      <c r="P1209" s="188"/>
      <c r="Q1209" s="290"/>
    </row>
    <row r="1210" spans="1:17">
      <c r="A1210" s="226"/>
      <c r="B1210" s="227" t="s">
        <v>73</v>
      </c>
      <c r="C1210" s="226"/>
      <c r="D1210" s="226" t="s">
        <v>74</v>
      </c>
      <c r="E1210" s="228">
        <f>E1209+E1206+E1207+E1208</f>
        <v>0</v>
      </c>
      <c r="I1210" s="217">
        <f>SUM(I1206:I1209)</f>
        <v>0</v>
      </c>
      <c r="J1210" s="217">
        <f>SUM(J1206:J1209)</f>
        <v>0</v>
      </c>
      <c r="P1210" s="188"/>
      <c r="Q1210" s="290"/>
    </row>
    <row r="1211" spans="1:17">
      <c r="A1211" s="38"/>
      <c r="B1211" s="32"/>
      <c r="C1211" s="38"/>
      <c r="D1211" s="38"/>
      <c r="E1211" s="38"/>
      <c r="F1211" s="38"/>
      <c r="P1211" s="188"/>
      <c r="Q1211" s="290"/>
    </row>
    <row r="1212" spans="1:17">
      <c r="A1212" s="2004" t="s">
        <v>524</v>
      </c>
      <c r="B1212" s="2004"/>
      <c r="C1212" s="2004"/>
      <c r="D1212" s="2004"/>
      <c r="E1212" s="2004"/>
      <c r="F1212" s="2004"/>
      <c r="G1212" s="2004"/>
      <c r="H1212" s="2004"/>
      <c r="I1212" s="2004"/>
      <c r="J1212" s="2004"/>
      <c r="P1212" s="188"/>
    </row>
    <row r="1213" spans="1:17">
      <c r="A1213" s="2012"/>
      <c r="B1213" s="2012"/>
      <c r="C1213" s="2012"/>
      <c r="D1213" s="2012"/>
      <c r="E1213" s="2012"/>
      <c r="F1213" s="2012"/>
      <c r="I1213" s="1986" t="s">
        <v>545</v>
      </c>
      <c r="J1213" s="1986"/>
      <c r="P1213" s="188"/>
    </row>
    <row r="1214" spans="1:17" ht="54">
      <c r="A1214" s="260" t="s">
        <v>77</v>
      </c>
      <c r="B1214" s="260" t="s">
        <v>67</v>
      </c>
      <c r="C1214" s="260" t="s">
        <v>131</v>
      </c>
      <c r="D1214" s="260" t="s">
        <v>80</v>
      </c>
      <c r="E1214" s="260" t="s">
        <v>132</v>
      </c>
      <c r="F1214" s="260" t="s">
        <v>33</v>
      </c>
      <c r="I1214" s="215" t="s">
        <v>186</v>
      </c>
      <c r="J1214" s="215" t="s">
        <v>546</v>
      </c>
      <c r="K1214" s="163"/>
      <c r="L1214" s="163"/>
      <c r="P1214" s="188"/>
    </row>
    <row r="1215" spans="1:17">
      <c r="A1215" s="195">
        <v>1</v>
      </c>
      <c r="B1215" s="195">
        <v>2</v>
      </c>
      <c r="C1215" s="195">
        <v>3</v>
      </c>
      <c r="D1215" s="195">
        <v>4</v>
      </c>
      <c r="E1215" s="195">
        <v>5</v>
      </c>
      <c r="F1215" s="195">
        <v>6</v>
      </c>
      <c r="G1215" s="160"/>
      <c r="H1215" s="160"/>
      <c r="I1215" s="217"/>
      <c r="J1215" s="217"/>
      <c r="P1215" s="188"/>
    </row>
    <row r="1216" spans="1:17">
      <c r="A1216" s="260">
        <v>1</v>
      </c>
      <c r="B1216" s="31"/>
      <c r="C1216" s="260"/>
      <c r="D1216" s="260"/>
      <c r="E1216" s="258"/>
      <c r="F1216" s="258"/>
      <c r="I1216" s="220"/>
      <c r="J1216" s="220"/>
      <c r="P1216" s="188"/>
    </row>
    <row r="1217" spans="1:17" s="160" customFormat="1">
      <c r="A1217" s="260">
        <v>2</v>
      </c>
      <c r="B1217" s="31"/>
      <c r="C1217" s="260"/>
      <c r="D1217" s="260"/>
      <c r="E1217" s="258"/>
      <c r="F1217" s="258"/>
      <c r="G1217" s="149"/>
      <c r="H1217" s="149"/>
      <c r="I1217" s="220"/>
      <c r="J1217" s="220"/>
      <c r="K1217" s="161"/>
      <c r="O1217" s="283"/>
      <c r="P1217" s="281"/>
      <c r="Q1217" s="283"/>
    </row>
    <row r="1218" spans="1:17">
      <c r="A1218" s="260">
        <v>3</v>
      </c>
      <c r="B1218" s="31"/>
      <c r="C1218" s="260"/>
      <c r="D1218" s="260"/>
      <c r="E1218" s="258"/>
      <c r="F1218" s="258"/>
      <c r="I1218" s="220"/>
      <c r="J1218" s="220"/>
      <c r="K1218" s="158"/>
      <c r="P1218" s="188"/>
      <c r="Q1218" s="290"/>
    </row>
    <row r="1219" spans="1:17">
      <c r="A1219" s="260">
        <v>4</v>
      </c>
      <c r="B1219" s="31"/>
      <c r="C1219" s="260"/>
      <c r="D1219" s="260"/>
      <c r="E1219" s="258"/>
      <c r="F1219" s="258"/>
      <c r="I1219" s="220"/>
      <c r="J1219" s="220"/>
      <c r="P1219" s="188"/>
      <c r="Q1219" s="290"/>
    </row>
    <row r="1220" spans="1:17">
      <c r="A1220" s="226"/>
      <c r="B1220" s="227" t="s">
        <v>73</v>
      </c>
      <c r="C1220" s="226" t="s">
        <v>74</v>
      </c>
      <c r="D1220" s="226" t="s">
        <v>74</v>
      </c>
      <c r="E1220" s="226" t="s">
        <v>74</v>
      </c>
      <c r="F1220" s="228">
        <f>F1219+F1217+F1218+F1216</f>
        <v>0</v>
      </c>
      <c r="I1220" s="217">
        <f>SUM(I1216:I1219)</f>
        <v>0</v>
      </c>
      <c r="J1220" s="217">
        <f>SUM(J1216:J1219)</f>
        <v>0</v>
      </c>
      <c r="P1220" s="188"/>
      <c r="Q1220" s="290"/>
    </row>
    <row r="1221" spans="1:17">
      <c r="A1221" s="38"/>
      <c r="B1221" s="32"/>
      <c r="C1221" s="38"/>
      <c r="D1221" s="38"/>
      <c r="E1221" s="38"/>
      <c r="F1221" s="57"/>
      <c r="P1221" s="188"/>
      <c r="Q1221" s="290"/>
    </row>
    <row r="1222" spans="1:17">
      <c r="A1222" s="2004" t="s">
        <v>525</v>
      </c>
      <c r="B1222" s="2004"/>
      <c r="C1222" s="2004"/>
      <c r="D1222" s="2004"/>
      <c r="E1222" s="2004"/>
      <c r="F1222" s="2004"/>
      <c r="G1222" s="2004"/>
      <c r="H1222" s="2004"/>
      <c r="I1222" s="2004"/>
      <c r="J1222" s="2004"/>
      <c r="P1222" s="188"/>
    </row>
    <row r="1223" spans="1:17">
      <c r="A1223" s="2012"/>
      <c r="B1223" s="2012"/>
      <c r="C1223" s="2012"/>
      <c r="D1223" s="2012"/>
      <c r="E1223" s="2012"/>
      <c r="F1223" s="2012"/>
      <c r="I1223" s="1986" t="s">
        <v>545</v>
      </c>
      <c r="J1223" s="1986"/>
      <c r="P1223" s="188"/>
    </row>
    <row r="1224" spans="1:17" ht="54">
      <c r="A1224" s="260" t="s">
        <v>77</v>
      </c>
      <c r="B1224" s="260" t="s">
        <v>67</v>
      </c>
      <c r="C1224" s="260" t="s">
        <v>131</v>
      </c>
      <c r="D1224" s="260" t="s">
        <v>80</v>
      </c>
      <c r="E1224" s="260" t="s">
        <v>132</v>
      </c>
      <c r="F1224" s="260" t="s">
        <v>33</v>
      </c>
      <c r="I1224" s="215" t="s">
        <v>186</v>
      </c>
      <c r="J1224" s="215" t="s">
        <v>546</v>
      </c>
      <c r="K1224" s="163"/>
      <c r="L1224" s="163"/>
      <c r="P1224" s="188"/>
    </row>
    <row r="1225" spans="1:17">
      <c r="A1225" s="195">
        <v>1</v>
      </c>
      <c r="B1225" s="195">
        <v>2</v>
      </c>
      <c r="C1225" s="195">
        <v>3</v>
      </c>
      <c r="D1225" s="195">
        <v>4</v>
      </c>
      <c r="E1225" s="195">
        <v>5</v>
      </c>
      <c r="F1225" s="195">
        <v>6</v>
      </c>
      <c r="G1225" s="160"/>
      <c r="H1225" s="160"/>
      <c r="I1225" s="217"/>
      <c r="J1225" s="217"/>
      <c r="P1225" s="188"/>
    </row>
    <row r="1226" spans="1:17">
      <c r="A1226" s="260">
        <v>1</v>
      </c>
      <c r="B1226" s="31"/>
      <c r="C1226" s="260"/>
      <c r="D1226" s="260"/>
      <c r="E1226" s="258" t="e">
        <f>F1226/D1226</f>
        <v>#DIV/0!</v>
      </c>
      <c r="F1226" s="258"/>
      <c r="I1226" s="220"/>
      <c r="J1226" s="220"/>
      <c r="P1226" s="188"/>
    </row>
    <row r="1227" spans="1:17" s="160" customFormat="1">
      <c r="A1227" s="260">
        <v>2</v>
      </c>
      <c r="B1227" s="31"/>
      <c r="C1227" s="35"/>
      <c r="D1227" s="35"/>
      <c r="E1227" s="258" t="e">
        <f t="shared" ref="E1227:E1229" si="28">F1227/D1227</f>
        <v>#DIV/0!</v>
      </c>
      <c r="F1227" s="258"/>
      <c r="G1227" s="149"/>
      <c r="H1227" s="149"/>
      <c r="I1227" s="220"/>
      <c r="J1227" s="220"/>
      <c r="K1227" s="161"/>
      <c r="O1227" s="283"/>
      <c r="P1227" s="281"/>
      <c r="Q1227" s="283"/>
    </row>
    <row r="1228" spans="1:17">
      <c r="A1228" s="260"/>
      <c r="B1228" s="31"/>
      <c r="C1228" s="35"/>
      <c r="D1228" s="35"/>
      <c r="E1228" s="258" t="e">
        <f t="shared" si="28"/>
        <v>#DIV/0!</v>
      </c>
      <c r="F1228" s="258"/>
      <c r="I1228" s="220"/>
      <c r="J1228" s="220"/>
      <c r="P1228" s="188"/>
    </row>
    <row r="1229" spans="1:17">
      <c r="A1229" s="260">
        <v>3</v>
      </c>
      <c r="B1229" s="31"/>
      <c r="C1229" s="260"/>
      <c r="D1229" s="260"/>
      <c r="E1229" s="258" t="e">
        <f t="shared" si="28"/>
        <v>#DIV/0!</v>
      </c>
      <c r="F1229" s="258"/>
      <c r="I1229" s="220"/>
      <c r="J1229" s="220"/>
      <c r="P1229" s="188"/>
    </row>
    <row r="1230" spans="1:17">
      <c r="A1230" s="226"/>
      <c r="B1230" s="227" t="s">
        <v>73</v>
      </c>
      <c r="C1230" s="226" t="s">
        <v>74</v>
      </c>
      <c r="D1230" s="226" t="s">
        <v>74</v>
      </c>
      <c r="E1230" s="226" t="s">
        <v>74</v>
      </c>
      <c r="F1230" s="228">
        <f>F1229+F1227+F1226+F1228</f>
        <v>0</v>
      </c>
      <c r="I1230" s="217">
        <f>SUM(I1226:I1229)</f>
        <v>0</v>
      </c>
      <c r="J1230" s="217">
        <f>SUM(J1226:J1229)</f>
        <v>0</v>
      </c>
      <c r="P1230" s="188"/>
    </row>
    <row r="1231" spans="1:17">
      <c r="A1231" s="38"/>
      <c r="B1231" s="32"/>
      <c r="C1231" s="38"/>
      <c r="D1231" s="38"/>
      <c r="E1231" s="38"/>
      <c r="F1231" s="57"/>
      <c r="P1231" s="188"/>
    </row>
    <row r="1232" spans="1:17">
      <c r="A1232" s="2004" t="s">
        <v>526</v>
      </c>
      <c r="B1232" s="2004"/>
      <c r="C1232" s="2004"/>
      <c r="D1232" s="2004"/>
      <c r="E1232" s="2004"/>
      <c r="F1232" s="2004"/>
      <c r="G1232" s="2004"/>
      <c r="H1232" s="2004"/>
      <c r="I1232" s="2004"/>
      <c r="J1232" s="2004"/>
      <c r="P1232" s="188"/>
    </row>
    <row r="1233" spans="1:17">
      <c r="A1233" s="2012"/>
      <c r="B1233" s="2012"/>
      <c r="C1233" s="2012"/>
      <c r="D1233" s="2012"/>
      <c r="E1233" s="2012"/>
      <c r="F1233" s="2012"/>
      <c r="I1233" s="1986" t="s">
        <v>545</v>
      </c>
      <c r="J1233" s="1986"/>
      <c r="P1233" s="188"/>
    </row>
    <row r="1234" spans="1:17" ht="54">
      <c r="A1234" s="260" t="s">
        <v>77</v>
      </c>
      <c r="B1234" s="260" t="s">
        <v>67</v>
      </c>
      <c r="C1234" s="260" t="s">
        <v>131</v>
      </c>
      <c r="D1234" s="260" t="s">
        <v>80</v>
      </c>
      <c r="E1234" s="260" t="s">
        <v>132</v>
      </c>
      <c r="F1234" s="260" t="s">
        <v>33</v>
      </c>
      <c r="I1234" s="215" t="s">
        <v>186</v>
      </c>
      <c r="J1234" s="215" t="s">
        <v>546</v>
      </c>
      <c r="K1234" s="163"/>
      <c r="L1234" s="163"/>
      <c r="P1234" s="188"/>
    </row>
    <row r="1235" spans="1:17">
      <c r="A1235" s="195">
        <v>1</v>
      </c>
      <c r="B1235" s="195">
        <v>2</v>
      </c>
      <c r="C1235" s="195">
        <v>3</v>
      </c>
      <c r="D1235" s="195">
        <v>4</v>
      </c>
      <c r="E1235" s="195">
        <v>5</v>
      </c>
      <c r="F1235" s="195">
        <v>6</v>
      </c>
      <c r="G1235" s="160"/>
      <c r="H1235" s="160"/>
      <c r="I1235" s="217"/>
      <c r="J1235" s="217"/>
      <c r="P1235" s="188"/>
    </row>
    <row r="1236" spans="1:17">
      <c r="A1236" s="260">
        <v>1</v>
      </c>
      <c r="B1236" s="31"/>
      <c r="C1236" s="260"/>
      <c r="D1236" s="260"/>
      <c r="E1236" s="258" t="e">
        <f>F1236/D1236</f>
        <v>#DIV/0!</v>
      </c>
      <c r="F1236" s="258"/>
      <c r="I1236" s="220"/>
      <c r="J1236" s="220"/>
      <c r="P1236" s="188"/>
    </row>
    <row r="1237" spans="1:17" s="160" customFormat="1">
      <c r="A1237" s="260">
        <v>2</v>
      </c>
      <c r="B1237" s="31"/>
      <c r="C1237" s="35"/>
      <c r="D1237" s="35"/>
      <c r="E1237" s="258" t="e">
        <f t="shared" ref="E1237:E1239" si="29">F1237/D1237</f>
        <v>#DIV/0!</v>
      </c>
      <c r="F1237" s="258"/>
      <c r="G1237" s="149"/>
      <c r="H1237" s="149"/>
      <c r="I1237" s="220"/>
      <c r="J1237" s="220"/>
      <c r="K1237" s="161"/>
      <c r="O1237" s="283"/>
      <c r="P1237" s="281"/>
      <c r="Q1237" s="283"/>
    </row>
    <row r="1238" spans="1:17">
      <c r="A1238" s="260"/>
      <c r="B1238" s="31"/>
      <c r="C1238" s="35"/>
      <c r="D1238" s="35"/>
      <c r="E1238" s="258" t="e">
        <f t="shared" si="29"/>
        <v>#DIV/0!</v>
      </c>
      <c r="F1238" s="258"/>
      <c r="I1238" s="220"/>
      <c r="J1238" s="220"/>
      <c r="P1238" s="188"/>
    </row>
    <row r="1239" spans="1:17">
      <c r="A1239" s="260">
        <v>3</v>
      </c>
      <c r="B1239" s="31"/>
      <c r="C1239" s="260"/>
      <c r="D1239" s="260"/>
      <c r="E1239" s="258" t="e">
        <f t="shared" si="29"/>
        <v>#DIV/0!</v>
      </c>
      <c r="F1239" s="258"/>
      <c r="I1239" s="220"/>
      <c r="J1239" s="220"/>
      <c r="P1239" s="188"/>
    </row>
    <row r="1240" spans="1:17">
      <c r="A1240" s="226"/>
      <c r="B1240" s="227" t="s">
        <v>73</v>
      </c>
      <c r="C1240" s="226" t="s">
        <v>74</v>
      </c>
      <c r="D1240" s="226" t="s">
        <v>74</v>
      </c>
      <c r="E1240" s="226" t="s">
        <v>74</v>
      </c>
      <c r="F1240" s="228">
        <f>F1239+F1237+F1236+F1238</f>
        <v>0</v>
      </c>
      <c r="I1240" s="217">
        <f>SUM(I1236:I1239)</f>
        <v>0</v>
      </c>
      <c r="J1240" s="217">
        <f>SUM(J1236:J1239)</f>
        <v>0</v>
      </c>
      <c r="P1240" s="188"/>
    </row>
    <row r="1241" spans="1:17">
      <c r="A1241" s="38"/>
      <c r="B1241" s="32"/>
      <c r="C1241" s="38"/>
      <c r="D1241" s="38"/>
      <c r="E1241" s="38"/>
      <c r="F1241" s="57"/>
      <c r="P1241" s="188"/>
    </row>
    <row r="1242" spans="1:17">
      <c r="A1242" s="2004" t="s">
        <v>527</v>
      </c>
      <c r="B1242" s="2004"/>
      <c r="C1242" s="2004"/>
      <c r="D1242" s="2004"/>
      <c r="E1242" s="2004"/>
      <c r="F1242" s="2004"/>
      <c r="G1242" s="2004"/>
      <c r="H1242" s="2004"/>
      <c r="I1242" s="2004"/>
      <c r="J1242" s="2004"/>
      <c r="P1242" s="188"/>
    </row>
    <row r="1243" spans="1:17">
      <c r="A1243" s="2012"/>
      <c r="B1243" s="2012"/>
      <c r="C1243" s="2012"/>
      <c r="D1243" s="2012"/>
      <c r="E1243" s="2012"/>
      <c r="F1243" s="2012"/>
      <c r="I1243" s="1986" t="s">
        <v>545</v>
      </c>
      <c r="J1243" s="1986"/>
      <c r="P1243" s="188"/>
    </row>
    <row r="1244" spans="1:17" ht="54">
      <c r="A1244" s="260" t="s">
        <v>77</v>
      </c>
      <c r="B1244" s="260" t="s">
        <v>67</v>
      </c>
      <c r="C1244" s="260" t="s">
        <v>131</v>
      </c>
      <c r="D1244" s="260" t="s">
        <v>80</v>
      </c>
      <c r="E1244" s="260" t="s">
        <v>132</v>
      </c>
      <c r="F1244" s="260" t="s">
        <v>33</v>
      </c>
      <c r="I1244" s="215" t="s">
        <v>186</v>
      </c>
      <c r="J1244" s="215" t="s">
        <v>546</v>
      </c>
      <c r="K1244" s="163"/>
      <c r="L1244" s="163"/>
      <c r="P1244" s="188"/>
    </row>
    <row r="1245" spans="1:17">
      <c r="A1245" s="194">
        <v>1</v>
      </c>
      <c r="B1245" s="194">
        <v>2</v>
      </c>
      <c r="C1245" s="194">
        <v>3</v>
      </c>
      <c r="D1245" s="194">
        <v>4</v>
      </c>
      <c r="E1245" s="195">
        <v>5</v>
      </c>
      <c r="F1245" s="195">
        <v>6</v>
      </c>
      <c r="G1245" s="25"/>
      <c r="H1245" s="25"/>
      <c r="I1245" s="217"/>
      <c r="J1245" s="217"/>
      <c r="P1245" s="188"/>
    </row>
    <row r="1246" spans="1:17">
      <c r="A1246" s="260">
        <v>1</v>
      </c>
      <c r="B1246" s="31"/>
      <c r="C1246" s="260"/>
      <c r="D1246" s="260"/>
      <c r="E1246" s="258" t="e">
        <f>F1246/D1246</f>
        <v>#DIV/0!</v>
      </c>
      <c r="F1246" s="258"/>
      <c r="I1246" s="220"/>
      <c r="J1246" s="220"/>
      <c r="P1246" s="188"/>
    </row>
    <row r="1247" spans="1:17" s="25" customFormat="1">
      <c r="A1247" s="260">
        <v>2</v>
      </c>
      <c r="B1247" s="31"/>
      <c r="C1247" s="35"/>
      <c r="D1247" s="35"/>
      <c r="E1247" s="258" t="e">
        <f t="shared" ref="E1247:E1249" si="30">F1247/D1247</f>
        <v>#DIV/0!</v>
      </c>
      <c r="F1247" s="258"/>
      <c r="G1247" s="149"/>
      <c r="H1247" s="149"/>
      <c r="I1247" s="220"/>
      <c r="J1247" s="220"/>
      <c r="K1247" s="162"/>
      <c r="O1247" s="287"/>
      <c r="P1247" s="282"/>
      <c r="Q1247" s="287"/>
    </row>
    <row r="1248" spans="1:17">
      <c r="A1248" s="260"/>
      <c r="B1248" s="31"/>
      <c r="C1248" s="35"/>
      <c r="D1248" s="35"/>
      <c r="E1248" s="258" t="e">
        <f t="shared" si="30"/>
        <v>#DIV/0!</v>
      </c>
      <c r="F1248" s="258"/>
      <c r="I1248" s="220"/>
      <c r="J1248" s="220"/>
      <c r="P1248" s="188"/>
    </row>
    <row r="1249" spans="1:17">
      <c r="A1249" s="260">
        <v>3</v>
      </c>
      <c r="B1249" s="31"/>
      <c r="C1249" s="260"/>
      <c r="D1249" s="260"/>
      <c r="E1249" s="258" t="e">
        <f t="shared" si="30"/>
        <v>#DIV/0!</v>
      </c>
      <c r="F1249" s="258"/>
      <c r="I1249" s="220"/>
      <c r="J1249" s="220"/>
      <c r="P1249" s="188"/>
    </row>
    <row r="1250" spans="1:17">
      <c r="A1250" s="226"/>
      <c r="B1250" s="227" t="s">
        <v>73</v>
      </c>
      <c r="C1250" s="226" t="s">
        <v>74</v>
      </c>
      <c r="D1250" s="226" t="s">
        <v>74</v>
      </c>
      <c r="E1250" s="226" t="s">
        <v>74</v>
      </c>
      <c r="F1250" s="228">
        <f>F1249+F1247+F1246+F1248</f>
        <v>0</v>
      </c>
      <c r="I1250" s="217">
        <f>SUM(I1246:I1249)</f>
        <v>0</v>
      </c>
      <c r="J1250" s="217">
        <f>SUM(J1246:J1249)</f>
        <v>0</v>
      </c>
      <c r="P1250" s="188"/>
    </row>
    <row r="1251" spans="1:17">
      <c r="A1251" s="38"/>
      <c r="B1251" s="32"/>
      <c r="C1251" s="38"/>
      <c r="D1251" s="38"/>
      <c r="E1251" s="38"/>
      <c r="F1251" s="57"/>
      <c r="P1251" s="188"/>
    </row>
    <row r="1252" spans="1:17">
      <c r="A1252" s="2004" t="s">
        <v>528</v>
      </c>
      <c r="B1252" s="2004"/>
      <c r="C1252" s="2004"/>
      <c r="D1252" s="2004"/>
      <c r="E1252" s="2004"/>
      <c r="F1252" s="2004"/>
      <c r="G1252" s="2004"/>
      <c r="H1252" s="2004"/>
      <c r="I1252" s="2004"/>
      <c r="J1252" s="2004"/>
      <c r="P1252" s="188"/>
    </row>
    <row r="1253" spans="1:17">
      <c r="A1253" s="2012"/>
      <c r="B1253" s="2012"/>
      <c r="C1253" s="2012"/>
      <c r="D1253" s="2012"/>
      <c r="E1253" s="2012"/>
      <c r="F1253" s="2012"/>
      <c r="I1253" s="1986" t="s">
        <v>545</v>
      </c>
      <c r="J1253" s="1986"/>
      <c r="P1253" s="188"/>
    </row>
    <row r="1254" spans="1:17" ht="54">
      <c r="A1254" s="260" t="s">
        <v>77</v>
      </c>
      <c r="B1254" s="260" t="s">
        <v>67</v>
      </c>
      <c r="C1254" s="260" t="s">
        <v>131</v>
      </c>
      <c r="D1254" s="260" t="s">
        <v>80</v>
      </c>
      <c r="E1254" s="260" t="s">
        <v>132</v>
      </c>
      <c r="F1254" s="260" t="s">
        <v>33</v>
      </c>
      <c r="I1254" s="215" t="s">
        <v>186</v>
      </c>
      <c r="J1254" s="215" t="s">
        <v>546</v>
      </c>
      <c r="K1254" s="163"/>
      <c r="L1254" s="187"/>
      <c r="P1254" s="188"/>
    </row>
    <row r="1255" spans="1:17">
      <c r="A1255" s="195">
        <v>1</v>
      </c>
      <c r="B1255" s="195">
        <v>2</v>
      </c>
      <c r="C1255" s="195">
        <v>3</v>
      </c>
      <c r="D1255" s="195">
        <v>4</v>
      </c>
      <c r="E1255" s="195">
        <v>5</v>
      </c>
      <c r="F1255" s="195">
        <v>6</v>
      </c>
      <c r="G1255" s="160"/>
      <c r="H1255" s="160"/>
      <c r="I1255" s="217"/>
      <c r="J1255" s="217"/>
      <c r="P1255" s="188"/>
    </row>
    <row r="1256" spans="1:17">
      <c r="A1256" s="260">
        <v>1</v>
      </c>
      <c r="B1256" s="31"/>
      <c r="C1256" s="260"/>
      <c r="D1256" s="260"/>
      <c r="E1256" s="258" t="e">
        <f>F1256/D1256</f>
        <v>#DIV/0!</v>
      </c>
      <c r="F1256" s="258"/>
      <c r="I1256" s="220"/>
      <c r="J1256" s="220"/>
      <c r="P1256" s="188"/>
    </row>
    <row r="1257" spans="1:17" s="160" customFormat="1">
      <c r="A1257" s="260">
        <v>2</v>
      </c>
      <c r="B1257" s="31"/>
      <c r="C1257" s="35"/>
      <c r="D1257" s="35"/>
      <c r="E1257" s="258" t="e">
        <f t="shared" ref="E1257:E1259" si="31">F1257/D1257</f>
        <v>#DIV/0!</v>
      </c>
      <c r="F1257" s="258"/>
      <c r="G1257" s="149"/>
      <c r="H1257" s="149"/>
      <c r="I1257" s="220"/>
      <c r="J1257" s="220"/>
      <c r="K1257" s="161"/>
      <c r="O1257" s="283"/>
      <c r="P1257" s="281"/>
      <c r="Q1257" s="283"/>
    </row>
    <row r="1258" spans="1:17">
      <c r="A1258" s="260"/>
      <c r="B1258" s="31"/>
      <c r="C1258" s="35"/>
      <c r="D1258" s="35"/>
      <c r="E1258" s="258" t="e">
        <f t="shared" si="31"/>
        <v>#DIV/0!</v>
      </c>
      <c r="F1258" s="258"/>
      <c r="I1258" s="220"/>
      <c r="J1258" s="220"/>
      <c r="P1258" s="188"/>
    </row>
    <row r="1259" spans="1:17">
      <c r="A1259" s="260">
        <v>3</v>
      </c>
      <c r="B1259" s="31"/>
      <c r="C1259" s="260"/>
      <c r="D1259" s="260"/>
      <c r="E1259" s="258" t="e">
        <f t="shared" si="31"/>
        <v>#DIV/0!</v>
      </c>
      <c r="F1259" s="258"/>
      <c r="I1259" s="220"/>
      <c r="J1259" s="220"/>
      <c r="P1259" s="188"/>
    </row>
    <row r="1260" spans="1:17">
      <c r="A1260" s="226"/>
      <c r="B1260" s="227" t="s">
        <v>73</v>
      </c>
      <c r="C1260" s="226" t="s">
        <v>74</v>
      </c>
      <c r="D1260" s="226" t="s">
        <v>74</v>
      </c>
      <c r="E1260" s="226" t="s">
        <v>74</v>
      </c>
      <c r="F1260" s="228">
        <f>F1259+F1257+F1256+F1258</f>
        <v>0</v>
      </c>
      <c r="I1260" s="217">
        <f>SUM(I1256:I1259)</f>
        <v>0</v>
      </c>
      <c r="J1260" s="217">
        <f>SUM(J1256:J1259)</f>
        <v>0</v>
      </c>
      <c r="P1260" s="188"/>
    </row>
    <row r="1261" spans="1:17">
      <c r="A1261" s="38"/>
      <c r="B1261" s="32"/>
      <c r="C1261" s="38"/>
      <c r="D1261" s="38"/>
      <c r="E1261" s="38"/>
      <c r="F1261" s="57"/>
      <c r="P1261" s="188"/>
    </row>
    <row r="1262" spans="1:17">
      <c r="A1262" s="2004" t="s">
        <v>529</v>
      </c>
      <c r="B1262" s="2004"/>
      <c r="C1262" s="2004"/>
      <c r="D1262" s="2004"/>
      <c r="E1262" s="2004"/>
      <c r="F1262" s="2004"/>
      <c r="G1262" s="2004"/>
      <c r="H1262" s="2004"/>
      <c r="I1262" s="2004"/>
      <c r="J1262" s="2004"/>
      <c r="P1262" s="188"/>
    </row>
    <row r="1263" spans="1:17">
      <c r="A1263" s="2012"/>
      <c r="B1263" s="2012"/>
      <c r="C1263" s="2012"/>
      <c r="D1263" s="2012"/>
      <c r="E1263" s="2012"/>
      <c r="F1263" s="2012"/>
      <c r="I1263" s="1986" t="s">
        <v>545</v>
      </c>
      <c r="J1263" s="1986"/>
      <c r="P1263" s="188"/>
    </row>
    <row r="1264" spans="1:17" ht="54">
      <c r="A1264" s="260" t="s">
        <v>77</v>
      </c>
      <c r="B1264" s="260" t="s">
        <v>67</v>
      </c>
      <c r="C1264" s="260" t="s">
        <v>131</v>
      </c>
      <c r="D1264" s="260" t="s">
        <v>80</v>
      </c>
      <c r="E1264" s="260" t="s">
        <v>132</v>
      </c>
      <c r="F1264" s="260" t="s">
        <v>33</v>
      </c>
      <c r="I1264" s="215" t="s">
        <v>186</v>
      </c>
      <c r="J1264" s="215" t="s">
        <v>546</v>
      </c>
      <c r="K1264" s="163"/>
      <c r="L1264" s="187"/>
      <c r="P1264" s="188"/>
    </row>
    <row r="1265" spans="1:17">
      <c r="A1265" s="195">
        <v>1</v>
      </c>
      <c r="B1265" s="195">
        <v>2</v>
      </c>
      <c r="C1265" s="195">
        <v>3</v>
      </c>
      <c r="D1265" s="195">
        <v>4</v>
      </c>
      <c r="E1265" s="195">
        <v>5</v>
      </c>
      <c r="F1265" s="195">
        <v>6</v>
      </c>
      <c r="G1265" s="160"/>
      <c r="H1265" s="160"/>
      <c r="I1265" s="217"/>
      <c r="J1265" s="217"/>
      <c r="P1265" s="188"/>
    </row>
    <row r="1266" spans="1:17">
      <c r="A1266" s="260">
        <v>1</v>
      </c>
      <c r="B1266" s="31" t="s">
        <v>543</v>
      </c>
      <c r="C1266" s="260"/>
      <c r="D1266" s="260"/>
      <c r="E1266" s="258" t="e">
        <f>F1266/D1266</f>
        <v>#DIV/0!</v>
      </c>
      <c r="F1266" s="258"/>
      <c r="I1266" s="220"/>
      <c r="J1266" s="220"/>
      <c r="P1266" s="188"/>
    </row>
    <row r="1267" spans="1:17" s="160" customFormat="1">
      <c r="A1267" s="260">
        <v>2</v>
      </c>
      <c r="B1267" s="31" t="s">
        <v>544</v>
      </c>
      <c r="C1267" s="35"/>
      <c r="D1267" s="35"/>
      <c r="E1267" s="258" t="e">
        <f t="shared" ref="E1267:E1269" si="32">F1267/D1267</f>
        <v>#DIV/0!</v>
      </c>
      <c r="F1267" s="258"/>
      <c r="G1267" s="149"/>
      <c r="H1267" s="149"/>
      <c r="I1267" s="220"/>
      <c r="J1267" s="220"/>
      <c r="K1267" s="161"/>
      <c r="O1267" s="283"/>
      <c r="P1267" s="281"/>
      <c r="Q1267" s="283"/>
    </row>
    <row r="1268" spans="1:17">
      <c r="A1268" s="260">
        <v>3</v>
      </c>
      <c r="B1268" s="31"/>
      <c r="C1268" s="260"/>
      <c r="D1268" s="260"/>
      <c r="E1268" s="258" t="e">
        <f t="shared" si="32"/>
        <v>#DIV/0!</v>
      </c>
      <c r="F1268" s="258"/>
      <c r="I1268" s="220"/>
      <c r="J1268" s="220"/>
      <c r="P1268" s="188"/>
      <c r="Q1268" s="290"/>
    </row>
    <row r="1269" spans="1:17">
      <c r="A1269" s="260">
        <v>4</v>
      </c>
      <c r="B1269" s="31"/>
      <c r="C1269" s="260"/>
      <c r="D1269" s="260"/>
      <c r="E1269" s="258" t="e">
        <f t="shared" si="32"/>
        <v>#DIV/0!</v>
      </c>
      <c r="F1269" s="258"/>
      <c r="I1269" s="220"/>
      <c r="J1269" s="220"/>
      <c r="P1269" s="188"/>
      <c r="Q1269" s="290"/>
    </row>
    <row r="1270" spans="1:17">
      <c r="A1270" s="226"/>
      <c r="B1270" s="227" t="s">
        <v>73</v>
      </c>
      <c r="C1270" s="226" t="s">
        <v>74</v>
      </c>
      <c r="D1270" s="226" t="s">
        <v>74</v>
      </c>
      <c r="E1270" s="226" t="s">
        <v>74</v>
      </c>
      <c r="F1270" s="228">
        <f>F1269+F1267+F1266+F1268</f>
        <v>0</v>
      </c>
      <c r="I1270" s="217">
        <f>SUM(I1266:I1269)</f>
        <v>0</v>
      </c>
      <c r="J1270" s="217">
        <f>SUM(J1266:J1269)</f>
        <v>0</v>
      </c>
      <c r="K1270" s="158"/>
      <c r="P1270" s="188"/>
      <c r="Q1270" s="290"/>
    </row>
    <row r="1271" spans="1:17">
      <c r="A1271" s="38"/>
      <c r="B1271" s="32"/>
      <c r="C1271" s="38"/>
      <c r="D1271" s="38"/>
      <c r="E1271" s="38"/>
      <c r="F1271" s="57"/>
      <c r="P1271" s="188"/>
      <c r="Q1271" s="290"/>
    </row>
    <row r="1272" spans="1:17">
      <c r="A1272" s="2004" t="s">
        <v>522</v>
      </c>
      <c r="B1272" s="2004"/>
      <c r="C1272" s="2004"/>
      <c r="D1272" s="2004"/>
      <c r="E1272" s="2004"/>
      <c r="F1272" s="2004"/>
      <c r="G1272" s="2004"/>
      <c r="H1272" s="2004"/>
      <c r="I1272" s="2004"/>
      <c r="J1272" s="2004"/>
      <c r="P1272" s="188"/>
      <c r="Q1272" s="290"/>
    </row>
    <row r="1273" spans="1:17">
      <c r="A1273" s="2012"/>
      <c r="B1273" s="2012"/>
      <c r="C1273" s="2012"/>
      <c r="D1273" s="2012"/>
      <c r="E1273" s="2012"/>
      <c r="F1273" s="38"/>
      <c r="I1273" s="1986" t="s">
        <v>545</v>
      </c>
      <c r="J1273" s="1986"/>
      <c r="O1273" s="188"/>
    </row>
    <row r="1274" spans="1:17" ht="54">
      <c r="A1274" s="260" t="s">
        <v>68</v>
      </c>
      <c r="B1274" s="260" t="s">
        <v>67</v>
      </c>
      <c r="C1274" s="260" t="s">
        <v>80</v>
      </c>
      <c r="D1274" s="260" t="s">
        <v>128</v>
      </c>
      <c r="E1274" s="260" t="s">
        <v>33</v>
      </c>
      <c r="I1274" s="215" t="s">
        <v>186</v>
      </c>
      <c r="J1274" s="215" t="s">
        <v>546</v>
      </c>
      <c r="K1274" s="163"/>
      <c r="O1274" s="188"/>
    </row>
    <row r="1275" spans="1:17">
      <c r="A1275" s="195">
        <v>1</v>
      </c>
      <c r="B1275" s="195">
        <v>2</v>
      </c>
      <c r="C1275" s="195">
        <v>3</v>
      </c>
      <c r="D1275" s="195">
        <v>4</v>
      </c>
      <c r="E1275" s="195">
        <v>5</v>
      </c>
      <c r="F1275" s="160"/>
      <c r="G1275" s="160"/>
      <c r="H1275" s="160"/>
      <c r="I1275" s="217"/>
      <c r="J1275" s="217"/>
      <c r="O1275" s="188"/>
    </row>
    <row r="1276" spans="1:17">
      <c r="A1276" s="260">
        <v>1</v>
      </c>
      <c r="B1276" s="31" t="s">
        <v>137</v>
      </c>
      <c r="C1276" s="260"/>
      <c r="D1276" s="258" t="e">
        <f>E1276/C1276</f>
        <v>#DIV/0!</v>
      </c>
      <c r="E1276" s="258"/>
      <c r="I1276" s="220"/>
      <c r="J1276" s="220"/>
      <c r="O1276" s="188"/>
    </row>
    <row r="1277" spans="1:17" s="160" customFormat="1">
      <c r="A1277" s="260">
        <v>2</v>
      </c>
      <c r="B1277" s="31" t="s">
        <v>136</v>
      </c>
      <c r="C1277" s="260"/>
      <c r="D1277" s="258" t="e">
        <f>E1277/C1277</f>
        <v>#DIV/0!</v>
      </c>
      <c r="E1277" s="258"/>
      <c r="F1277" s="149"/>
      <c r="G1277" s="149"/>
      <c r="H1277" s="149"/>
      <c r="I1277" s="220"/>
      <c r="J1277" s="220"/>
      <c r="K1277" s="161"/>
      <c r="O1277" s="281"/>
      <c r="P1277" s="283"/>
      <c r="Q1277" s="283"/>
    </row>
    <row r="1278" spans="1:17">
      <c r="A1278" s="260">
        <v>3</v>
      </c>
      <c r="B1278" s="31" t="s">
        <v>138</v>
      </c>
      <c r="C1278" s="260"/>
      <c r="D1278" s="258" t="e">
        <f>E1278/C1278</f>
        <v>#DIV/0!</v>
      </c>
      <c r="E1278" s="258"/>
      <c r="I1278" s="220"/>
      <c r="J1278" s="220"/>
      <c r="O1278" s="188"/>
    </row>
    <row r="1279" spans="1:17">
      <c r="A1279" s="260">
        <v>4</v>
      </c>
      <c r="B1279" s="31" t="s">
        <v>139</v>
      </c>
      <c r="C1279" s="260"/>
      <c r="D1279" s="258" t="e">
        <f>E1279/C1279</f>
        <v>#DIV/0!</v>
      </c>
      <c r="E1279" s="258"/>
      <c r="I1279" s="220"/>
      <c r="J1279" s="220"/>
      <c r="O1279" s="188"/>
    </row>
    <row r="1280" spans="1:17">
      <c r="A1280" s="226"/>
      <c r="B1280" s="227" t="s">
        <v>73</v>
      </c>
      <c r="C1280" s="226"/>
      <c r="D1280" s="226" t="s">
        <v>74</v>
      </c>
      <c r="E1280" s="228">
        <f>E1279+E1278+E1277+E1276</f>
        <v>0</v>
      </c>
      <c r="I1280" s="217">
        <f>SUM(I1276:I1279)</f>
        <v>0</v>
      </c>
      <c r="J1280" s="217">
        <f>SUM(J1276:J1279)</f>
        <v>0</v>
      </c>
      <c r="O1280" s="188"/>
    </row>
    <row r="1281" spans="1:17">
      <c r="A1281" s="56"/>
      <c r="B1281" s="32"/>
      <c r="C1281" s="38"/>
      <c r="D1281" s="38"/>
      <c r="E1281" s="38"/>
      <c r="F1281" s="57"/>
      <c r="O1281" s="188"/>
    </row>
    <row r="1282" spans="1:17">
      <c r="A1282" s="2004" t="s">
        <v>531</v>
      </c>
      <c r="B1282" s="2004"/>
      <c r="C1282" s="2004"/>
      <c r="D1282" s="2004"/>
      <c r="E1282" s="2004"/>
      <c r="F1282" s="2004"/>
      <c r="G1282" s="2004"/>
      <c r="H1282" s="2004"/>
      <c r="I1282" s="2004"/>
      <c r="J1282" s="2004"/>
      <c r="O1282" s="188"/>
    </row>
    <row r="1283" spans="1:17">
      <c r="A1283" s="51"/>
      <c r="B1283" s="32"/>
      <c r="C1283" s="38"/>
      <c r="D1283" s="38"/>
      <c r="E1283" s="38"/>
      <c r="F1283" s="38"/>
      <c r="P1283" s="188"/>
    </row>
    <row r="1284" spans="1:17">
      <c r="A1284" s="51"/>
      <c r="B1284" s="32"/>
      <c r="C1284" s="38"/>
      <c r="D1284" s="38"/>
      <c r="E1284" s="38"/>
      <c r="F1284" s="38"/>
      <c r="I1284" s="1986" t="s">
        <v>545</v>
      </c>
      <c r="J1284" s="1986"/>
      <c r="K1284" s="210"/>
    </row>
    <row r="1285" spans="1:17" ht="54">
      <c r="A1285" s="260" t="s">
        <v>77</v>
      </c>
      <c r="B1285" s="260" t="s">
        <v>67</v>
      </c>
      <c r="C1285" s="260" t="s">
        <v>127</v>
      </c>
      <c r="D1285" s="260" t="s">
        <v>490</v>
      </c>
      <c r="F1285" s="38"/>
      <c r="I1285" s="215" t="s">
        <v>186</v>
      </c>
      <c r="J1285" s="215" t="s">
        <v>546</v>
      </c>
      <c r="P1285" s="188"/>
    </row>
    <row r="1286" spans="1:17">
      <c r="A1286" s="195">
        <v>1</v>
      </c>
      <c r="B1286" s="195">
        <v>2</v>
      </c>
      <c r="C1286" s="195">
        <v>3</v>
      </c>
      <c r="D1286" s="195">
        <v>4</v>
      </c>
      <c r="E1286" s="160"/>
      <c r="F1286" s="14"/>
      <c r="G1286" s="160"/>
      <c r="H1286" s="160"/>
      <c r="I1286" s="217"/>
      <c r="J1286" s="217"/>
      <c r="P1286" s="188"/>
    </row>
    <row r="1287" spans="1:17">
      <c r="A1287" s="260"/>
      <c r="B1287" s="36"/>
      <c r="C1287" s="34"/>
      <c r="D1287" s="258"/>
      <c r="F1287" s="38"/>
      <c r="I1287" s="220"/>
      <c r="J1287" s="220"/>
      <c r="P1287" s="188"/>
    </row>
    <row r="1288" spans="1:17" s="160" customFormat="1">
      <c r="A1288" s="260"/>
      <c r="B1288" s="36"/>
      <c r="C1288" s="34"/>
      <c r="D1288" s="258"/>
      <c r="E1288" s="149"/>
      <c r="F1288" s="57"/>
      <c r="G1288" s="149"/>
      <c r="H1288" s="149"/>
      <c r="I1288" s="220"/>
      <c r="J1288" s="220"/>
      <c r="K1288" s="161"/>
      <c r="O1288" s="283"/>
      <c r="P1288" s="281"/>
      <c r="Q1288" s="283"/>
    </row>
    <row r="1289" spans="1:17">
      <c r="A1289" s="260"/>
      <c r="B1289" s="36"/>
      <c r="C1289" s="34"/>
      <c r="D1289" s="258"/>
      <c r="F1289" s="38"/>
      <c r="I1289" s="220"/>
      <c r="J1289" s="220"/>
      <c r="P1289" s="188"/>
      <c r="Q1289" s="290"/>
    </row>
    <row r="1290" spans="1:17">
      <c r="A1290" s="260"/>
      <c r="B1290" s="36"/>
      <c r="C1290" s="34"/>
      <c r="D1290" s="258"/>
      <c r="F1290" s="38"/>
      <c r="I1290" s="220"/>
      <c r="J1290" s="220"/>
      <c r="P1290" s="188"/>
      <c r="Q1290" s="290"/>
    </row>
    <row r="1291" spans="1:17">
      <c r="A1291" s="226"/>
      <c r="B1291" s="227" t="s">
        <v>73</v>
      </c>
      <c r="C1291" s="226" t="s">
        <v>74</v>
      </c>
      <c r="D1291" s="228">
        <f>SUM(D1287:D1290)</f>
        <v>0</v>
      </c>
      <c r="F1291" s="38"/>
      <c r="I1291" s="217">
        <f>SUM(I1287:I1290)</f>
        <v>0</v>
      </c>
      <c r="J1291" s="217">
        <f>SUM(J1287:J1290)</f>
        <v>0</v>
      </c>
      <c r="P1291" s="188"/>
      <c r="Q1291" s="290"/>
    </row>
    <row r="1292" spans="1:17">
      <c r="A1292" s="56"/>
      <c r="B1292" s="32"/>
      <c r="C1292" s="38"/>
      <c r="D1292" s="38"/>
      <c r="E1292" s="38"/>
      <c r="F1292" s="57"/>
      <c r="P1292" s="188"/>
      <c r="Q1292" s="290"/>
    </row>
    <row r="1293" spans="1:17">
      <c r="A1293" s="2014" t="s">
        <v>611</v>
      </c>
      <c r="B1293" s="2014"/>
      <c r="C1293" s="2014"/>
      <c r="D1293" s="2014"/>
      <c r="E1293" s="2014"/>
      <c r="F1293" s="2014"/>
      <c r="G1293" s="2014"/>
      <c r="H1293" s="2014"/>
      <c r="I1293" s="2014"/>
      <c r="J1293" s="2014"/>
      <c r="P1293" s="188"/>
    </row>
    <row r="1294" spans="1:17">
      <c r="A1294" s="56"/>
      <c r="B1294" s="32"/>
      <c r="C1294" s="38"/>
      <c r="D1294" s="38"/>
      <c r="E1294" s="38"/>
      <c r="F1294" s="57"/>
      <c r="P1294" s="188"/>
    </row>
    <row r="1295" spans="1:17">
      <c r="A1295" s="2016" t="s">
        <v>491</v>
      </c>
      <c r="B1295" s="2016"/>
      <c r="C1295" s="2016"/>
      <c r="D1295" s="2016"/>
      <c r="E1295" s="2016"/>
      <c r="F1295" s="2016"/>
      <c r="G1295" s="2016"/>
      <c r="H1295" s="2016"/>
      <c r="I1295" s="2016"/>
      <c r="J1295" s="2016"/>
      <c r="K1295" s="205"/>
    </row>
    <row r="1296" spans="1:17">
      <c r="A1296" s="76"/>
      <c r="B1296" s="76"/>
      <c r="C1296" s="76"/>
      <c r="D1296" s="76"/>
      <c r="E1296" s="76"/>
      <c r="F1296" s="38"/>
      <c r="I1296" s="1986" t="s">
        <v>545</v>
      </c>
      <c r="J1296" s="1986"/>
      <c r="P1296" s="188"/>
    </row>
    <row r="1297" spans="1:17" ht="54">
      <c r="A1297" s="260" t="s">
        <v>77</v>
      </c>
      <c r="B1297" s="260" t="s">
        <v>67</v>
      </c>
      <c r="C1297" s="260" t="s">
        <v>127</v>
      </c>
      <c r="D1297" s="260" t="s">
        <v>490</v>
      </c>
      <c r="E1297" s="150"/>
      <c r="F1297" s="58"/>
      <c r="G1297" s="20"/>
      <c r="H1297" s="58"/>
      <c r="I1297" s="215" t="s">
        <v>186</v>
      </c>
      <c r="J1297" s="215" t="s">
        <v>546</v>
      </c>
      <c r="K1297" s="210"/>
      <c r="P1297" s="188"/>
    </row>
    <row r="1298" spans="1:17">
      <c r="A1298" s="195">
        <v>1</v>
      </c>
      <c r="B1298" s="195">
        <v>2</v>
      </c>
      <c r="C1298" s="195">
        <v>3</v>
      </c>
      <c r="D1298" s="195">
        <v>4</v>
      </c>
      <c r="E1298" s="161"/>
      <c r="F1298" s="189"/>
      <c r="G1298" s="190"/>
      <c r="H1298" s="191"/>
      <c r="I1298" s="223"/>
      <c r="J1298" s="223"/>
      <c r="P1298" s="188"/>
    </row>
    <row r="1299" spans="1:17" s="150" customFormat="1">
      <c r="A1299" s="260">
        <v>1</v>
      </c>
      <c r="B1299" s="31"/>
      <c r="C1299" s="34"/>
      <c r="D1299" s="258"/>
      <c r="F1299" s="58"/>
      <c r="G1299" s="20"/>
      <c r="H1299" s="42"/>
      <c r="I1299" s="224"/>
      <c r="J1299" s="224"/>
      <c r="O1299" s="203"/>
      <c r="P1299" s="170"/>
      <c r="Q1299" s="203"/>
    </row>
    <row r="1300" spans="1:17" s="161" customFormat="1">
      <c r="A1300" s="226"/>
      <c r="B1300" s="227" t="s">
        <v>73</v>
      </c>
      <c r="C1300" s="226" t="s">
        <v>74</v>
      </c>
      <c r="D1300" s="228">
        <f>SUM(D1299:D1299)</f>
        <v>0</v>
      </c>
      <c r="E1300" s="150"/>
      <c r="F1300" s="58"/>
      <c r="G1300" s="20"/>
      <c r="H1300" s="42"/>
      <c r="I1300" s="217">
        <f>SUM(I1299)</f>
        <v>0</v>
      </c>
      <c r="J1300" s="217">
        <f>SUM(J1299)</f>
        <v>0</v>
      </c>
      <c r="O1300" s="288"/>
      <c r="P1300" s="293"/>
      <c r="Q1300" s="288"/>
    </row>
    <row r="1301" spans="1:17" s="150" customFormat="1">
      <c r="A1301" s="58"/>
      <c r="B1301" s="58"/>
      <c r="C1301" s="58"/>
      <c r="D1301" s="58"/>
      <c r="E1301" s="58"/>
      <c r="F1301" s="58"/>
      <c r="G1301" s="20"/>
      <c r="H1301" s="42"/>
      <c r="I1301" s="20"/>
      <c r="J1301" s="20"/>
      <c r="O1301" s="203"/>
      <c r="P1301" s="170"/>
      <c r="Q1301" s="294"/>
    </row>
    <row r="1302" spans="1:17" s="150" customFormat="1">
      <c r="A1302" s="2004" t="s">
        <v>525</v>
      </c>
      <c r="B1302" s="2004"/>
      <c r="C1302" s="2004"/>
      <c r="D1302" s="2004"/>
      <c r="E1302" s="2004"/>
      <c r="F1302" s="2004"/>
      <c r="G1302" s="2004"/>
      <c r="H1302" s="2004"/>
      <c r="I1302" s="2004"/>
      <c r="J1302" s="2004"/>
      <c r="O1302" s="203"/>
      <c r="P1302" s="170"/>
      <c r="Q1302" s="203"/>
    </row>
    <row r="1303" spans="1:17" s="150" customFormat="1">
      <c r="A1303" s="2012"/>
      <c r="B1303" s="2012"/>
      <c r="C1303" s="2012"/>
      <c r="D1303" s="2012"/>
      <c r="E1303" s="2012"/>
      <c r="F1303" s="2012"/>
      <c r="G1303" s="149"/>
      <c r="H1303" s="149"/>
      <c r="I1303" s="1986" t="s">
        <v>545</v>
      </c>
      <c r="J1303" s="1986"/>
      <c r="O1303" s="203"/>
      <c r="P1303" s="170"/>
      <c r="Q1303" s="203"/>
    </row>
    <row r="1304" spans="1:17" s="150" customFormat="1" ht="54">
      <c r="A1304" s="260" t="s">
        <v>77</v>
      </c>
      <c r="B1304" s="260" t="s">
        <v>67</v>
      </c>
      <c r="C1304" s="260" t="s">
        <v>131</v>
      </c>
      <c r="D1304" s="260" t="s">
        <v>80</v>
      </c>
      <c r="E1304" s="260" t="s">
        <v>132</v>
      </c>
      <c r="F1304" s="260" t="s">
        <v>33</v>
      </c>
      <c r="H1304" s="149"/>
      <c r="I1304" s="215" t="s">
        <v>186</v>
      </c>
      <c r="J1304" s="215" t="s">
        <v>546</v>
      </c>
      <c r="M1304" s="158"/>
      <c r="O1304" s="203"/>
      <c r="P1304" s="170"/>
      <c r="Q1304" s="203"/>
    </row>
    <row r="1305" spans="1:17" s="150" customFormat="1">
      <c r="A1305" s="195">
        <v>1</v>
      </c>
      <c r="B1305" s="195">
        <v>2</v>
      </c>
      <c r="C1305" s="195">
        <v>3</v>
      </c>
      <c r="D1305" s="195">
        <v>4</v>
      </c>
      <c r="E1305" s="195">
        <v>5</v>
      </c>
      <c r="F1305" s="195">
        <v>6</v>
      </c>
      <c r="G1305" s="161"/>
      <c r="H1305" s="160"/>
      <c r="I1305" s="212"/>
      <c r="J1305" s="212"/>
      <c r="O1305" s="203"/>
      <c r="P1305" s="170"/>
      <c r="Q1305" s="203"/>
    </row>
    <row r="1306" spans="1:17" s="150" customFormat="1">
      <c r="A1306" s="260">
        <v>1</v>
      </c>
      <c r="B1306" s="31" t="s">
        <v>548</v>
      </c>
      <c r="C1306" s="260"/>
      <c r="D1306" s="260"/>
      <c r="E1306" s="258" t="e">
        <f>F1306/D1306</f>
        <v>#DIV/0!</v>
      </c>
      <c r="F1306" s="258"/>
      <c r="H1306" s="149"/>
      <c r="I1306" s="224"/>
      <c r="J1306" s="224"/>
      <c r="O1306" s="203"/>
      <c r="P1306" s="170"/>
      <c r="Q1306" s="203"/>
    </row>
    <row r="1307" spans="1:17" s="161" customFormat="1">
      <c r="A1307" s="226"/>
      <c r="B1307" s="227" t="s">
        <v>73</v>
      </c>
      <c r="C1307" s="226" t="s">
        <v>74</v>
      </c>
      <c r="D1307" s="226" t="s">
        <v>74</v>
      </c>
      <c r="E1307" s="226" t="s">
        <v>74</v>
      </c>
      <c r="F1307" s="228">
        <f>F1306</f>
        <v>0</v>
      </c>
      <c r="G1307" s="149"/>
      <c r="H1307" s="149"/>
      <c r="I1307" s="217">
        <f>SUM(I1306)</f>
        <v>0</v>
      </c>
      <c r="J1307" s="217">
        <f>SUM(J1306)</f>
        <v>0</v>
      </c>
      <c r="O1307" s="288"/>
      <c r="P1307" s="293"/>
      <c r="Q1307" s="288"/>
    </row>
    <row r="1308" spans="1:17" s="150" customFormat="1">
      <c r="A1308" s="56"/>
      <c r="B1308" s="32"/>
      <c r="C1308" s="38"/>
      <c r="D1308" s="38"/>
      <c r="E1308" s="38"/>
      <c r="F1308" s="57"/>
      <c r="G1308" s="149"/>
      <c r="H1308" s="149"/>
      <c r="I1308" s="149"/>
      <c r="J1308" s="149"/>
      <c r="O1308" s="203"/>
      <c r="P1308" s="170"/>
      <c r="Q1308" s="203"/>
    </row>
    <row r="1309" spans="1:17">
      <c r="A1309" s="56"/>
      <c r="B1309" s="69" t="s">
        <v>153</v>
      </c>
      <c r="C1309" s="257">
        <f>C1310+C1311+C1312</f>
        <v>0</v>
      </c>
      <c r="D1309" s="289"/>
      <c r="P1309" s="188"/>
    </row>
    <row r="1310" spans="1:17">
      <c r="A1310" s="56"/>
      <c r="B1310" s="70" t="s">
        <v>11</v>
      </c>
      <c r="C1310" s="257">
        <f>F1307+D1300+D1291+E1280+F1270+F1260+F1250+F1240+F1230+F1220+E1210+D1200+D1189+E1178+F1168+F1157+F1149+F1134+D1125+D1116+E1107+E1095+E1086+C1074+C1063+C1052+C1041+C1028+E1015+E1004+E993+D982+E966+F957+F950+F932+E918+J910-C1311-C1312</f>
        <v>0</v>
      </c>
      <c r="D1310" s="290"/>
      <c r="P1310" s="188"/>
    </row>
    <row r="1311" spans="1:17">
      <c r="A1311" s="38"/>
      <c r="B1311" s="32" t="s">
        <v>65</v>
      </c>
      <c r="C1311" s="257">
        <f>I1307+I1300+I1291+I1280+I1270+I1260+I1250+I1230+I1240+I1220+I1210+I1200+I1189+I1178+I1168+I1157+I1149+I1134+I1125+I1116+I1107+I1095+I1086+I1074+I1063+I1052+I1041+I1028+I1015+I1004+I993+I982+I966+I957+I950+I932+I918</f>
        <v>0</v>
      </c>
      <c r="D1311" s="290"/>
      <c r="L1311" s="59"/>
      <c r="M1311" s="32"/>
      <c r="N1311" s="157"/>
      <c r="P1311" s="188"/>
    </row>
    <row r="1312" spans="1:17">
      <c r="A1312" s="38"/>
      <c r="B1312" s="32" t="s">
        <v>165</v>
      </c>
      <c r="C1312" s="257">
        <f>J1307+J1300+J1291+J1280+J1270+J1260+J1250+J1240+J1230+J1220+J1210+J1200+J1189+J1178+J1168+J1157+J1149+J1134+J1125+J1116+J1107+J1095+J1086+J1074+J1063+J1052+J1041+J1028+J1015+J1004+J993+J982+J966+J957+J950+J932+J918</f>
        <v>0</v>
      </c>
      <c r="D1312" s="290"/>
    </row>
    <row r="1313" spans="1:17">
      <c r="A1313" s="38"/>
      <c r="B1313" s="32"/>
      <c r="C1313" s="38"/>
      <c r="D1313" s="38"/>
      <c r="E1313" s="38"/>
      <c r="F1313" s="38"/>
    </row>
    <row r="1314" spans="1:17">
      <c r="A1314" s="38"/>
      <c r="B1314" s="268" t="s">
        <v>626</v>
      </c>
      <c r="C1314" s="296">
        <f>F1307+D1300+D1291+E1280+F1270+F1260+F1250+F1240+F1230+F1220+E1210+D1200+D1189+E1178+F1168+F1157+F1149+F1134+D1125+D1116+E1107</f>
        <v>0</v>
      </c>
      <c r="D1314" s="38"/>
      <c r="E1314" s="38"/>
      <c r="F1314" s="38"/>
    </row>
    <row r="1315" spans="1:17" ht="52.5" customHeight="1">
      <c r="A1315" s="38"/>
      <c r="B1315" s="295" t="s">
        <v>627</v>
      </c>
      <c r="C1315" s="297"/>
      <c r="D1315" s="38"/>
      <c r="E1315" s="38"/>
      <c r="F1315" s="38"/>
    </row>
    <row r="1316" spans="1:17" ht="45.6">
      <c r="A1316" s="38"/>
      <c r="B1316" s="268" t="s">
        <v>628</v>
      </c>
      <c r="C1316" s="296">
        <f>C1314-C1315</f>
        <v>0</v>
      </c>
      <c r="D1316" s="38"/>
      <c r="E1316" s="38"/>
      <c r="F1316" s="38"/>
    </row>
    <row r="1317" spans="1:17">
      <c r="A1317" s="38"/>
      <c r="B1317" s="32"/>
      <c r="C1317" s="38"/>
      <c r="D1317" s="38"/>
      <c r="E1317" s="38"/>
      <c r="F1317" s="38"/>
    </row>
    <row r="1318" spans="1:17">
      <c r="A1318" s="38"/>
      <c r="B1318" s="32"/>
      <c r="C1318" s="38"/>
      <c r="D1318" s="38"/>
      <c r="E1318" s="38"/>
      <c r="F1318" s="38"/>
    </row>
    <row r="1319" spans="1:17">
      <c r="A1319" s="38"/>
      <c r="B1319" s="32"/>
      <c r="C1319" s="38"/>
      <c r="D1319" s="38"/>
      <c r="E1319" s="38"/>
      <c r="F1319" s="38"/>
    </row>
    <row r="1320" spans="1:17">
      <c r="A1320" s="38"/>
      <c r="B1320" s="32"/>
      <c r="C1320" s="38"/>
      <c r="D1320" s="38"/>
      <c r="E1320" s="38"/>
      <c r="F1320" s="38"/>
    </row>
    <row r="1321" spans="1:17">
      <c r="A1321" s="1927" t="s">
        <v>40</v>
      </c>
      <c r="B1321" s="1927"/>
      <c r="C1321" s="60"/>
      <c r="D1321" s="2044" t="str">
        <f>'СВЕДЕНИЯ ЦС'!D67:G67</f>
        <v>Коппель С.А.</v>
      </c>
      <c r="E1321" s="2044"/>
      <c r="F1321" s="38"/>
      <c r="G1321" s="38"/>
      <c r="H1321" s="38"/>
      <c r="I1321" s="38"/>
      <c r="J1321" s="38"/>
    </row>
    <row r="1322" spans="1:17">
      <c r="A1322" s="38"/>
      <c r="B1322" s="61"/>
      <c r="C1322" s="254" t="s">
        <v>41</v>
      </c>
      <c r="D1322" s="2045" t="s">
        <v>12</v>
      </c>
      <c r="E1322" s="2045"/>
      <c r="F1322" s="38"/>
      <c r="G1322" s="38"/>
      <c r="H1322" s="38"/>
      <c r="I1322" s="38"/>
      <c r="J1322" s="38"/>
    </row>
    <row r="1323" spans="1:17" s="38" customFormat="1">
      <c r="A1323" s="1929"/>
      <c r="B1323" s="1929"/>
      <c r="C1323" s="62"/>
      <c r="D1323" s="255"/>
      <c r="E1323" s="63"/>
      <c r="L1323" s="193"/>
      <c r="O1323" s="41"/>
      <c r="P1323" s="41"/>
      <c r="Q1323" s="41"/>
    </row>
    <row r="1324" spans="1:17" s="38" customFormat="1">
      <c r="A1324" s="1929"/>
      <c r="B1324" s="1929"/>
      <c r="C1324" s="62"/>
      <c r="D1324" s="1950"/>
      <c r="E1324" s="1950"/>
      <c r="L1324" s="193"/>
      <c r="O1324" s="41"/>
      <c r="P1324" s="41"/>
      <c r="Q1324" s="41"/>
    </row>
    <row r="1325" spans="1:17" s="38" customFormat="1">
      <c r="A1325" s="41"/>
      <c r="B1325" s="64"/>
      <c r="C1325" s="26"/>
      <c r="D1325" s="1950"/>
      <c r="E1325" s="1950"/>
      <c r="L1325" s="193"/>
      <c r="O1325" s="41"/>
      <c r="P1325" s="41"/>
      <c r="Q1325" s="41"/>
    </row>
    <row r="1326" spans="1:17" s="38" customFormat="1">
      <c r="B1326" s="61"/>
      <c r="C1326" s="65"/>
      <c r="D1326" s="66"/>
      <c r="E1326" s="67"/>
      <c r="L1326" s="193"/>
      <c r="O1326" s="41"/>
      <c r="P1326" s="41"/>
      <c r="Q1326" s="41"/>
    </row>
    <row r="1327" spans="1:17" s="38" customFormat="1">
      <c r="A1327" s="1927" t="s">
        <v>42</v>
      </c>
      <c r="B1327" s="1927"/>
      <c r="C1327" s="68"/>
      <c r="D1327" s="2044" t="str">
        <f>'СВЕДЕНИЯ ЦС'!D73:G73</f>
        <v>Кондакова Е.В.</v>
      </c>
      <c r="E1327" s="2044"/>
      <c r="L1327" s="193"/>
      <c r="O1327" s="41"/>
      <c r="P1327" s="41"/>
      <c r="Q1327" s="41"/>
    </row>
    <row r="1328" spans="1:17" s="38" customFormat="1">
      <c r="B1328" s="61"/>
      <c r="C1328" s="254" t="s">
        <v>41</v>
      </c>
      <c r="D1328" s="2019" t="s">
        <v>12</v>
      </c>
      <c r="E1328" s="2019"/>
      <c r="L1328" s="193"/>
      <c r="O1328" s="41"/>
      <c r="P1328" s="41"/>
      <c r="Q1328" s="41"/>
    </row>
    <row r="1329" spans="1:6">
      <c r="A1329" s="38"/>
      <c r="B1329" s="32"/>
      <c r="C1329" s="38"/>
      <c r="D1329" s="38"/>
      <c r="E1329" s="38"/>
      <c r="F1329" s="38"/>
    </row>
    <row r="1330" spans="1:6">
      <c r="A1330" s="38"/>
      <c r="B1330" s="32"/>
      <c r="C1330" s="38"/>
      <c r="D1330" s="38"/>
      <c r="E1330" s="38"/>
      <c r="F1330" s="38"/>
    </row>
    <row r="1331" spans="1:6">
      <c r="A1331" s="38"/>
      <c r="B1331" s="32"/>
      <c r="C1331" s="38"/>
      <c r="D1331" s="38"/>
      <c r="E1331" s="38"/>
      <c r="F1331" s="38"/>
    </row>
  </sheetData>
  <mergeCells count="398">
    <mergeCell ref="A1324:B1324"/>
    <mergeCell ref="D1324:E1324"/>
    <mergeCell ref="D1325:E1325"/>
    <mergeCell ref="A1327:B1327"/>
    <mergeCell ref="D1327:E1327"/>
    <mergeCell ref="D1328:E1328"/>
    <mergeCell ref="A1303:F1303"/>
    <mergeCell ref="I1303:J1303"/>
    <mergeCell ref="A1321:B1321"/>
    <mergeCell ref="D1321:E1321"/>
    <mergeCell ref="D1322:E1322"/>
    <mergeCell ref="A1323:B1323"/>
    <mergeCell ref="A1282:J1282"/>
    <mergeCell ref="I1284:J1284"/>
    <mergeCell ref="A1293:J1293"/>
    <mergeCell ref="A1295:J1295"/>
    <mergeCell ref="I1296:J1296"/>
    <mergeCell ref="A1302:J1302"/>
    <mergeCell ref="A1262:J1262"/>
    <mergeCell ref="A1263:F1263"/>
    <mergeCell ref="I1263:J1263"/>
    <mergeCell ref="A1272:J1272"/>
    <mergeCell ref="A1273:E1273"/>
    <mergeCell ref="I1273:J1273"/>
    <mergeCell ref="A1242:J1242"/>
    <mergeCell ref="A1243:F1243"/>
    <mergeCell ref="I1243:J1243"/>
    <mergeCell ref="A1252:J1252"/>
    <mergeCell ref="A1253:F1253"/>
    <mergeCell ref="I1253:J1253"/>
    <mergeCell ref="A1222:J1222"/>
    <mergeCell ref="A1223:F1223"/>
    <mergeCell ref="I1223:J1223"/>
    <mergeCell ref="A1232:J1232"/>
    <mergeCell ref="A1233:F1233"/>
    <mergeCell ref="I1233:J1233"/>
    <mergeCell ref="I1193:J1193"/>
    <mergeCell ref="A1202:J1202"/>
    <mergeCell ref="A1203:E1203"/>
    <mergeCell ref="I1203:J1203"/>
    <mergeCell ref="A1212:J1212"/>
    <mergeCell ref="A1213:F1213"/>
    <mergeCell ref="I1213:J1213"/>
    <mergeCell ref="I1160:J1160"/>
    <mergeCell ref="A1170:J1170"/>
    <mergeCell ref="I1171:J1171"/>
    <mergeCell ref="A1180:J1180"/>
    <mergeCell ref="I1182:J1182"/>
    <mergeCell ref="A1191:J1191"/>
    <mergeCell ref="A1137:J1137"/>
    <mergeCell ref="A1139:J1139"/>
    <mergeCell ref="I1140:J1140"/>
    <mergeCell ref="A1151:J1151"/>
    <mergeCell ref="I1152:J1152"/>
    <mergeCell ref="A1159:J1159"/>
    <mergeCell ref="A1109:J1109"/>
    <mergeCell ref="I1110:J1110"/>
    <mergeCell ref="A1118:J1118"/>
    <mergeCell ref="I1119:J1119"/>
    <mergeCell ref="A1127:J1127"/>
    <mergeCell ref="A1128:F1128"/>
    <mergeCell ref="I1128:J1128"/>
    <mergeCell ref="I1080:J1080"/>
    <mergeCell ref="A1088:J1088"/>
    <mergeCell ref="I1089:J1089"/>
    <mergeCell ref="A1098:J1098"/>
    <mergeCell ref="A1100:J1100"/>
    <mergeCell ref="I1101:J1101"/>
    <mergeCell ref="A1054:J1054"/>
    <mergeCell ref="I1055:J1055"/>
    <mergeCell ref="A1065:J1065"/>
    <mergeCell ref="I1066:J1066"/>
    <mergeCell ref="A1077:J1077"/>
    <mergeCell ref="A1079:J1079"/>
    <mergeCell ref="I1020:J1020"/>
    <mergeCell ref="A1030:J1030"/>
    <mergeCell ref="A1032:J1032"/>
    <mergeCell ref="I1033:J1033"/>
    <mergeCell ref="A1043:J1043"/>
    <mergeCell ref="I1044:J1044"/>
    <mergeCell ref="A1017:J1017"/>
    <mergeCell ref="A1019:J1019"/>
    <mergeCell ref="A997:J997"/>
    <mergeCell ref="A998:E998"/>
    <mergeCell ref="I998:J998"/>
    <mergeCell ref="I1007:J1007"/>
    <mergeCell ref="A1012:A1013"/>
    <mergeCell ref="C1012:C1013"/>
    <mergeCell ref="D1012:D1013"/>
    <mergeCell ref="E1012:E1013"/>
    <mergeCell ref="L975:L980"/>
    <mergeCell ref="A977:A978"/>
    <mergeCell ref="A984:J984"/>
    <mergeCell ref="A986:J986"/>
    <mergeCell ref="I987:J987"/>
    <mergeCell ref="A995:J995"/>
    <mergeCell ref="A961:J961"/>
    <mergeCell ref="A962:E962"/>
    <mergeCell ref="I962:J962"/>
    <mergeCell ref="A968:J968"/>
    <mergeCell ref="A970:J970"/>
    <mergeCell ref="I971:J971"/>
    <mergeCell ref="A930:A931"/>
    <mergeCell ref="A934:J934"/>
    <mergeCell ref="I935:J935"/>
    <mergeCell ref="A952:J952"/>
    <mergeCell ref="I953:J953"/>
    <mergeCell ref="A959:J959"/>
    <mergeCell ref="A912:J912"/>
    <mergeCell ref="I913:J913"/>
    <mergeCell ref="A920:J920"/>
    <mergeCell ref="A922:J922"/>
    <mergeCell ref="I923:J923"/>
    <mergeCell ref="A927:A928"/>
    <mergeCell ref="A902:J902"/>
    <mergeCell ref="A905:A907"/>
    <mergeCell ref="B905:B907"/>
    <mergeCell ref="C905:C907"/>
    <mergeCell ref="D905:G905"/>
    <mergeCell ref="H905:H907"/>
    <mergeCell ref="I905:I907"/>
    <mergeCell ref="J905:J907"/>
    <mergeCell ref="D906:D907"/>
    <mergeCell ref="E906:G906"/>
    <mergeCell ref="A889:J889"/>
    <mergeCell ref="A891:J891"/>
    <mergeCell ref="A895:B895"/>
    <mergeCell ref="C895:J895"/>
    <mergeCell ref="A898:J898"/>
    <mergeCell ref="A900:J900"/>
    <mergeCell ref="A884:B884"/>
    <mergeCell ref="D884:E884"/>
    <mergeCell ref="D885:E885"/>
    <mergeCell ref="A887:B887"/>
    <mergeCell ref="D887:E887"/>
    <mergeCell ref="D888:E888"/>
    <mergeCell ref="A863:F863"/>
    <mergeCell ref="I863:J863"/>
    <mergeCell ref="A881:B881"/>
    <mergeCell ref="D881:E881"/>
    <mergeCell ref="D882:E882"/>
    <mergeCell ref="A883:B883"/>
    <mergeCell ref="A842:J842"/>
    <mergeCell ref="I844:J844"/>
    <mergeCell ref="A853:J853"/>
    <mergeCell ref="A855:J855"/>
    <mergeCell ref="I856:J856"/>
    <mergeCell ref="A862:J862"/>
    <mergeCell ref="A822:J822"/>
    <mergeCell ref="A823:F823"/>
    <mergeCell ref="I823:J823"/>
    <mergeCell ref="A832:J832"/>
    <mergeCell ref="A833:E833"/>
    <mergeCell ref="I833:J833"/>
    <mergeCell ref="A802:J802"/>
    <mergeCell ref="A803:F803"/>
    <mergeCell ref="I803:J803"/>
    <mergeCell ref="A812:J812"/>
    <mergeCell ref="A813:F813"/>
    <mergeCell ref="I813:J813"/>
    <mergeCell ref="A782:J782"/>
    <mergeCell ref="A783:F783"/>
    <mergeCell ref="I783:J783"/>
    <mergeCell ref="A792:J792"/>
    <mergeCell ref="A793:F793"/>
    <mergeCell ref="I793:J793"/>
    <mergeCell ref="I753:J753"/>
    <mergeCell ref="A762:J762"/>
    <mergeCell ref="A763:E763"/>
    <mergeCell ref="I763:J763"/>
    <mergeCell ref="A772:J772"/>
    <mergeCell ref="A773:F773"/>
    <mergeCell ref="I773:J773"/>
    <mergeCell ref="I720:J720"/>
    <mergeCell ref="A730:J730"/>
    <mergeCell ref="I731:J731"/>
    <mergeCell ref="A740:J740"/>
    <mergeCell ref="I742:J742"/>
    <mergeCell ref="A751:J751"/>
    <mergeCell ref="A697:J697"/>
    <mergeCell ref="A699:J699"/>
    <mergeCell ref="I700:J700"/>
    <mergeCell ref="A711:J711"/>
    <mergeCell ref="I712:J712"/>
    <mergeCell ref="A719:J719"/>
    <mergeCell ref="A669:J669"/>
    <mergeCell ref="I670:J670"/>
    <mergeCell ref="A678:J678"/>
    <mergeCell ref="I679:J679"/>
    <mergeCell ref="A687:J687"/>
    <mergeCell ref="A688:F688"/>
    <mergeCell ref="I688:J688"/>
    <mergeCell ref="I640:J640"/>
    <mergeCell ref="A648:J648"/>
    <mergeCell ref="I649:J649"/>
    <mergeCell ref="A658:J658"/>
    <mergeCell ref="A660:J660"/>
    <mergeCell ref="I661:J661"/>
    <mergeCell ref="A614:J614"/>
    <mergeCell ref="I615:J615"/>
    <mergeCell ref="A625:J625"/>
    <mergeCell ref="I626:J626"/>
    <mergeCell ref="A637:J637"/>
    <mergeCell ref="A639:J639"/>
    <mergeCell ref="I580:J580"/>
    <mergeCell ref="A590:J590"/>
    <mergeCell ref="A592:J592"/>
    <mergeCell ref="I593:J593"/>
    <mergeCell ref="A603:J603"/>
    <mergeCell ref="I604:J604"/>
    <mergeCell ref="A571:A572"/>
    <mergeCell ref="C571:C572"/>
    <mergeCell ref="D571:D572"/>
    <mergeCell ref="E571:E572"/>
    <mergeCell ref="A577:J577"/>
    <mergeCell ref="A579:J579"/>
    <mergeCell ref="A553:J553"/>
    <mergeCell ref="A554:E554"/>
    <mergeCell ref="I554:J554"/>
    <mergeCell ref="I563:J563"/>
    <mergeCell ref="A568:A569"/>
    <mergeCell ref="C568:C569"/>
    <mergeCell ref="D568:D569"/>
    <mergeCell ref="E568:E569"/>
    <mergeCell ref="L531:L536"/>
    <mergeCell ref="A533:A534"/>
    <mergeCell ref="A540:J540"/>
    <mergeCell ref="A542:J542"/>
    <mergeCell ref="I543:J543"/>
    <mergeCell ref="A551:J551"/>
    <mergeCell ref="A517:J517"/>
    <mergeCell ref="A518:E518"/>
    <mergeCell ref="I518:J518"/>
    <mergeCell ref="A524:J524"/>
    <mergeCell ref="A526:J526"/>
    <mergeCell ref="I527:J527"/>
    <mergeCell ref="A486:A487"/>
    <mergeCell ref="A490:J490"/>
    <mergeCell ref="I491:J491"/>
    <mergeCell ref="A508:J508"/>
    <mergeCell ref="I509:J509"/>
    <mergeCell ref="A515:J515"/>
    <mergeCell ref="A468:J468"/>
    <mergeCell ref="I469:J469"/>
    <mergeCell ref="A476:J476"/>
    <mergeCell ref="A478:J478"/>
    <mergeCell ref="I479:J479"/>
    <mergeCell ref="A483:A484"/>
    <mergeCell ref="A458:J458"/>
    <mergeCell ref="A461:A463"/>
    <mergeCell ref="B461:B463"/>
    <mergeCell ref="C461:C463"/>
    <mergeCell ref="D461:G461"/>
    <mergeCell ref="H461:H463"/>
    <mergeCell ref="I461:I463"/>
    <mergeCell ref="J461:J463"/>
    <mergeCell ref="D462:D463"/>
    <mergeCell ref="E462:G462"/>
    <mergeCell ref="A445:J445"/>
    <mergeCell ref="A447:J447"/>
    <mergeCell ref="A451:B451"/>
    <mergeCell ref="C451:J451"/>
    <mergeCell ref="A454:J454"/>
    <mergeCell ref="A456:J456"/>
    <mergeCell ref="A440:B440"/>
    <mergeCell ref="D440:E440"/>
    <mergeCell ref="D441:E441"/>
    <mergeCell ref="A443:B443"/>
    <mergeCell ref="D443:E443"/>
    <mergeCell ref="D444:E444"/>
    <mergeCell ref="A419:F419"/>
    <mergeCell ref="I419:J419"/>
    <mergeCell ref="A437:B437"/>
    <mergeCell ref="D437:E437"/>
    <mergeCell ref="D438:E438"/>
    <mergeCell ref="A439:B439"/>
    <mergeCell ref="A398:J398"/>
    <mergeCell ref="I400:J400"/>
    <mergeCell ref="A409:J409"/>
    <mergeCell ref="A411:J411"/>
    <mergeCell ref="I412:J412"/>
    <mergeCell ref="A418:J418"/>
    <mergeCell ref="A378:J378"/>
    <mergeCell ref="A379:F379"/>
    <mergeCell ref="I379:J379"/>
    <mergeCell ref="A388:J388"/>
    <mergeCell ref="A389:E389"/>
    <mergeCell ref="I389:J389"/>
    <mergeCell ref="A358:J358"/>
    <mergeCell ref="A359:F359"/>
    <mergeCell ref="I359:J359"/>
    <mergeCell ref="A368:J368"/>
    <mergeCell ref="A369:F369"/>
    <mergeCell ref="I369:J369"/>
    <mergeCell ref="A338:J338"/>
    <mergeCell ref="A339:F339"/>
    <mergeCell ref="I339:J339"/>
    <mergeCell ref="A348:J348"/>
    <mergeCell ref="A349:F349"/>
    <mergeCell ref="I349:J349"/>
    <mergeCell ref="I309:J309"/>
    <mergeCell ref="A318:J318"/>
    <mergeCell ref="A319:E319"/>
    <mergeCell ref="I319:J319"/>
    <mergeCell ref="A328:J328"/>
    <mergeCell ref="A329:F329"/>
    <mergeCell ref="I329:J329"/>
    <mergeCell ref="I276:J276"/>
    <mergeCell ref="A286:J286"/>
    <mergeCell ref="I287:J287"/>
    <mergeCell ref="A296:J296"/>
    <mergeCell ref="I298:J298"/>
    <mergeCell ref="A307:J307"/>
    <mergeCell ref="A253:J253"/>
    <mergeCell ref="A255:J255"/>
    <mergeCell ref="I256:J256"/>
    <mergeCell ref="A267:J267"/>
    <mergeCell ref="I268:J268"/>
    <mergeCell ref="A275:J275"/>
    <mergeCell ref="A225:J225"/>
    <mergeCell ref="I226:J226"/>
    <mergeCell ref="A234:J234"/>
    <mergeCell ref="I235:J235"/>
    <mergeCell ref="A243:J243"/>
    <mergeCell ref="A244:F244"/>
    <mergeCell ref="I244:J244"/>
    <mergeCell ref="I196:J196"/>
    <mergeCell ref="A204:J204"/>
    <mergeCell ref="I205:J205"/>
    <mergeCell ref="A214:J214"/>
    <mergeCell ref="A216:J216"/>
    <mergeCell ref="I217:J217"/>
    <mergeCell ref="A170:J170"/>
    <mergeCell ref="I171:J171"/>
    <mergeCell ref="A181:J181"/>
    <mergeCell ref="I182:J182"/>
    <mergeCell ref="A193:J193"/>
    <mergeCell ref="A195:J195"/>
    <mergeCell ref="I136:J136"/>
    <mergeCell ref="A146:J146"/>
    <mergeCell ref="A148:J148"/>
    <mergeCell ref="I149:J149"/>
    <mergeCell ref="A159:J159"/>
    <mergeCell ref="I160:J160"/>
    <mergeCell ref="A127:A128"/>
    <mergeCell ref="C127:C128"/>
    <mergeCell ref="D127:D128"/>
    <mergeCell ref="E127:E128"/>
    <mergeCell ref="A133:J133"/>
    <mergeCell ref="A135:J135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0000"/>
  </sheetPr>
  <dimension ref="A1:T1323"/>
  <sheetViews>
    <sheetView zoomScale="70" zoomScaleNormal="70" workbookViewId="0">
      <selection activeCell="D1320" sqref="D1320:E1320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5.55468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1" width="21.88671875" style="150" customWidth="1"/>
    <col min="12" max="12" width="19.88671875" style="149" customWidth="1"/>
    <col min="13" max="13" width="21.332031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>
      <c r="A1" s="1987" t="str">
        <f>'130ГПД'!A889:J889</f>
        <v>Муниципальное бюджетное общеобразовательное учреждение "Кингисеппская средняя общеобразовательная школа № 4"</v>
      </c>
      <c r="B1" s="1987"/>
      <c r="C1" s="1987"/>
      <c r="D1" s="1987"/>
      <c r="E1" s="1987"/>
      <c r="F1" s="1987"/>
      <c r="G1" s="1987"/>
      <c r="H1" s="1987"/>
      <c r="I1" s="1987"/>
      <c r="J1" s="1987"/>
      <c r="K1" s="198"/>
    </row>
    <row r="3" spans="1:11">
      <c r="A3" s="1959" t="s">
        <v>130</v>
      </c>
      <c r="B3" s="1959"/>
      <c r="C3" s="1959"/>
      <c r="D3" s="1959"/>
      <c r="E3" s="1959"/>
      <c r="F3" s="1959"/>
      <c r="G3" s="1959"/>
      <c r="H3" s="1959"/>
      <c r="I3" s="1959"/>
      <c r="J3" s="1959"/>
      <c r="K3" s="199"/>
    </row>
    <row r="5" spans="1:11">
      <c r="A5" s="193"/>
      <c r="B5" s="193"/>
      <c r="C5" s="193"/>
      <c r="D5" s="193"/>
      <c r="E5" s="193"/>
      <c r="F5" s="193"/>
      <c r="G5" s="151" t="s">
        <v>161</v>
      </c>
      <c r="H5" s="16"/>
      <c r="I5" s="152"/>
      <c r="J5" s="16"/>
      <c r="K5" s="200"/>
    </row>
    <row r="6" spans="1:11">
      <c r="B6" s="38"/>
    </row>
    <row r="7" spans="1:11" ht="23.25" customHeight="1">
      <c r="A7" s="1988" t="s">
        <v>148</v>
      </c>
      <c r="B7" s="1988"/>
      <c r="C7" s="1989" t="s">
        <v>171</v>
      </c>
      <c r="D7" s="1990"/>
      <c r="E7" s="1990"/>
      <c r="F7" s="1990"/>
      <c r="G7" s="1990"/>
      <c r="H7" s="1990"/>
      <c r="I7" s="1990"/>
      <c r="J7" s="1991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53.25" customHeight="1">
      <c r="A10" s="1992" t="s">
        <v>610</v>
      </c>
      <c r="B10" s="1992"/>
      <c r="C10" s="1992"/>
      <c r="D10" s="1992"/>
      <c r="E10" s="1992"/>
      <c r="F10" s="1992"/>
      <c r="G10" s="1992"/>
      <c r="H10" s="1992"/>
      <c r="I10" s="1992"/>
      <c r="J10" s="1992"/>
    </row>
    <row r="11" spans="1:1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>
      <c r="A12" s="1993" t="s">
        <v>622</v>
      </c>
      <c r="B12" s="1993"/>
      <c r="C12" s="1993"/>
      <c r="D12" s="1993"/>
      <c r="E12" s="1993"/>
      <c r="F12" s="1993"/>
      <c r="G12" s="1993"/>
      <c r="H12" s="1993"/>
      <c r="I12" s="1993"/>
      <c r="J12" s="1993"/>
      <c r="K12" s="205"/>
    </row>
    <row r="13" spans="1:1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>
      <c r="A14" s="1995" t="s">
        <v>493</v>
      </c>
      <c r="B14" s="1995"/>
      <c r="C14" s="1995"/>
      <c r="D14" s="1995"/>
      <c r="E14" s="1995"/>
      <c r="F14" s="1995"/>
      <c r="G14" s="1995"/>
      <c r="H14" s="1995"/>
      <c r="I14" s="1995"/>
      <c r="J14" s="1995"/>
      <c r="K14" s="207"/>
    </row>
    <row r="15" spans="1:1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>
      <c r="A17" s="1996" t="s">
        <v>77</v>
      </c>
      <c r="B17" s="1996" t="s">
        <v>75</v>
      </c>
      <c r="C17" s="1996" t="s">
        <v>76</v>
      </c>
      <c r="D17" s="1997" t="s">
        <v>69</v>
      </c>
      <c r="E17" s="1998"/>
      <c r="F17" s="1998"/>
      <c r="G17" s="1999"/>
      <c r="H17" s="2000" t="s">
        <v>70</v>
      </c>
      <c r="I17" s="2000" t="s">
        <v>78</v>
      </c>
      <c r="J17" s="2003" t="s">
        <v>541</v>
      </c>
      <c r="K17" s="39"/>
    </row>
    <row r="18" spans="1:17">
      <c r="A18" s="1980"/>
      <c r="B18" s="1980"/>
      <c r="C18" s="1980"/>
      <c r="D18" s="1996" t="s">
        <v>20</v>
      </c>
      <c r="E18" s="1997" t="s">
        <v>2</v>
      </c>
      <c r="F18" s="1998"/>
      <c r="G18" s="1999"/>
      <c r="H18" s="2001"/>
      <c r="I18" s="2001"/>
      <c r="J18" s="2003"/>
      <c r="K18" s="42"/>
    </row>
    <row r="19" spans="1:17" ht="90" customHeight="1">
      <c r="A19" s="1981"/>
      <c r="B19" s="1981"/>
      <c r="C19" s="1981"/>
      <c r="D19" s="1981"/>
      <c r="E19" s="260" t="s">
        <v>71</v>
      </c>
      <c r="F19" s="260" t="s">
        <v>79</v>
      </c>
      <c r="G19" s="260" t="s">
        <v>72</v>
      </c>
      <c r="H19" s="2002"/>
      <c r="I19" s="2002"/>
      <c r="J19" s="2003"/>
      <c r="K19" s="273"/>
    </row>
    <row r="20" spans="1:17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273"/>
    </row>
    <row r="21" spans="1:17" ht="35.25" customHeight="1">
      <c r="A21" s="260" t="s">
        <v>142</v>
      </c>
      <c r="B21" s="31"/>
      <c r="C21" s="258"/>
      <c r="D21" s="258">
        <f>F21+G21+E21</f>
        <v>0</v>
      </c>
      <c r="E21" s="258"/>
      <c r="F21" s="258"/>
      <c r="G21" s="258">
        <f>ROUND((J21-K21)/12,2)</f>
        <v>0</v>
      </c>
      <c r="H21" s="258">
        <v>0</v>
      </c>
      <c r="I21" s="258"/>
      <c r="J21" s="21"/>
      <c r="K21" s="278">
        <f>ROUND((E21+F21)*12,2)</f>
        <v>0</v>
      </c>
      <c r="M21" s="157"/>
      <c r="N21" s="274"/>
      <c r="O21" s="280"/>
    </row>
    <row r="22" spans="1:17" s="160" customFormat="1" ht="36" customHeight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>
      <c r="K23" s="196"/>
    </row>
    <row r="24" spans="1:17">
      <c r="A24" s="1994" t="s">
        <v>497</v>
      </c>
      <c r="B24" s="1994"/>
      <c r="C24" s="1994"/>
      <c r="D24" s="1994"/>
      <c r="E24" s="1994"/>
      <c r="F24" s="1994"/>
      <c r="G24" s="1994"/>
      <c r="H24" s="1994"/>
      <c r="I24" s="1994"/>
      <c r="J24" s="1994"/>
      <c r="K24" s="197"/>
    </row>
    <row r="25" spans="1:17">
      <c r="A25" s="267"/>
      <c r="B25" s="267"/>
      <c r="C25" s="267"/>
      <c r="D25" s="267"/>
      <c r="E25" s="267"/>
      <c r="F25" s="267"/>
      <c r="G25" s="267"/>
      <c r="H25" s="267"/>
      <c r="I25" s="1986" t="s">
        <v>545</v>
      </c>
      <c r="J25" s="1986"/>
    </row>
    <row r="26" spans="1:17" ht="54">
      <c r="A26" s="35" t="s">
        <v>77</v>
      </c>
      <c r="B26" s="35" t="s">
        <v>67</v>
      </c>
      <c r="C26" s="260" t="s">
        <v>505</v>
      </c>
      <c r="D26" s="260" t="s">
        <v>506</v>
      </c>
      <c r="E26" s="260" t="s">
        <v>507</v>
      </c>
      <c r="G26" s="267"/>
      <c r="H26" s="267"/>
      <c r="I26" s="215" t="s">
        <v>186</v>
      </c>
      <c r="J26" s="215" t="s">
        <v>546</v>
      </c>
      <c r="K26" s="202"/>
    </row>
    <row r="27" spans="1:17">
      <c r="A27" s="173">
        <v>1</v>
      </c>
      <c r="B27" s="173">
        <v>2</v>
      </c>
      <c r="C27" s="195">
        <v>3</v>
      </c>
      <c r="D27" s="195">
        <v>4</v>
      </c>
      <c r="E27" s="195">
        <v>5</v>
      </c>
      <c r="G27" s="267"/>
      <c r="H27" s="267"/>
      <c r="I27" s="216"/>
      <c r="J27" s="215"/>
    </row>
    <row r="28" spans="1:17" ht="136.80000000000001">
      <c r="A28" s="166">
        <v>1</v>
      </c>
      <c r="B28" s="172" t="s">
        <v>496</v>
      </c>
      <c r="C28" s="258"/>
      <c r="D28" s="159">
        <v>12</v>
      </c>
      <c r="E28" s="167"/>
      <c r="G28" s="168"/>
      <c r="H28" s="169"/>
      <c r="I28" s="220"/>
      <c r="J28" s="220"/>
    </row>
    <row r="29" spans="1:17">
      <c r="A29" s="166">
        <v>2</v>
      </c>
      <c r="B29" s="172" t="s">
        <v>533</v>
      </c>
      <c r="C29" s="258"/>
      <c r="D29" s="159"/>
      <c r="E29" s="167"/>
      <c r="G29" s="168"/>
      <c r="H29" s="169"/>
      <c r="I29" s="220"/>
      <c r="J29" s="220"/>
    </row>
    <row r="30" spans="1:17">
      <c r="A30" s="229"/>
      <c r="B30" s="227" t="s">
        <v>73</v>
      </c>
      <c r="C30" s="230"/>
      <c r="D30" s="231"/>
      <c r="E30" s="228">
        <f>E29+E28</f>
        <v>0</v>
      </c>
      <c r="G30" s="267"/>
      <c r="H30" s="267"/>
      <c r="I30" s="217">
        <f>SUM(I28:I29)</f>
        <v>0</v>
      </c>
      <c r="J30" s="217">
        <f>SUM(J28:J29)</f>
        <v>0</v>
      </c>
    </row>
    <row r="32" spans="1:17">
      <c r="A32" s="1993" t="s">
        <v>621</v>
      </c>
      <c r="B32" s="1993"/>
      <c r="C32" s="1993"/>
      <c r="D32" s="1993"/>
      <c r="E32" s="1993"/>
      <c r="F32" s="1993"/>
      <c r="G32" s="1993"/>
      <c r="H32" s="1993"/>
      <c r="I32" s="1993"/>
      <c r="J32" s="1993"/>
    </row>
    <row r="33" spans="1:17">
      <c r="A33" s="193"/>
      <c r="B33" s="193"/>
      <c r="C33" s="193"/>
      <c r="D33" s="193"/>
      <c r="E33" s="193"/>
      <c r="F33" s="193"/>
      <c r="G33" s="193"/>
      <c r="H33" s="193"/>
      <c r="I33" s="193"/>
      <c r="J33" s="193"/>
    </row>
    <row r="34" spans="1:17">
      <c r="A34" s="2009" t="s">
        <v>494</v>
      </c>
      <c r="B34" s="2009"/>
      <c r="C34" s="2009"/>
      <c r="D34" s="2009"/>
      <c r="E34" s="2009"/>
      <c r="F34" s="2009"/>
      <c r="G34" s="2009"/>
      <c r="H34" s="2009"/>
      <c r="I34" s="2009"/>
      <c r="J34" s="2009"/>
      <c r="K34" s="207"/>
    </row>
    <row r="35" spans="1:17">
      <c r="A35" s="256"/>
      <c r="B35" s="45"/>
      <c r="C35" s="256"/>
      <c r="D35" s="256"/>
      <c r="E35" s="256"/>
      <c r="F35" s="256"/>
      <c r="I35" s="1986" t="s">
        <v>545</v>
      </c>
      <c r="J35" s="1986"/>
      <c r="K35" s="193"/>
    </row>
    <row r="36" spans="1:17" ht="68.400000000000006">
      <c r="A36" s="260" t="s">
        <v>77</v>
      </c>
      <c r="B36" s="260" t="s">
        <v>67</v>
      </c>
      <c r="C36" s="260" t="s">
        <v>93</v>
      </c>
      <c r="D36" s="260" t="s">
        <v>91</v>
      </c>
      <c r="E36" s="260" t="s">
        <v>92</v>
      </c>
      <c r="F36" s="260" t="s">
        <v>133</v>
      </c>
      <c r="I36" s="215" t="s">
        <v>186</v>
      </c>
      <c r="J36" s="215" t="s">
        <v>546</v>
      </c>
      <c r="K36" s="204"/>
      <c r="O36" s="188"/>
    </row>
    <row r="37" spans="1:17">
      <c r="A37" s="195">
        <v>1</v>
      </c>
      <c r="B37" s="195">
        <v>2</v>
      </c>
      <c r="C37" s="195">
        <v>3</v>
      </c>
      <c r="D37" s="195">
        <v>4</v>
      </c>
      <c r="E37" s="195">
        <v>5</v>
      </c>
      <c r="F37" s="195">
        <v>6</v>
      </c>
      <c r="G37" s="160"/>
      <c r="H37" s="160"/>
      <c r="I37" s="218"/>
      <c r="J37" s="218"/>
      <c r="O37" s="188"/>
    </row>
    <row r="38" spans="1:17" ht="68.400000000000006">
      <c r="A38" s="260">
        <v>1</v>
      </c>
      <c r="B38" s="31" t="s">
        <v>81</v>
      </c>
      <c r="C38" s="260" t="s">
        <v>74</v>
      </c>
      <c r="D38" s="260" t="s">
        <v>74</v>
      </c>
      <c r="E38" s="260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>
      <c r="A39" s="2008" t="s">
        <v>82</v>
      </c>
      <c r="B39" s="31" t="s">
        <v>2</v>
      </c>
      <c r="C39" s="260"/>
      <c r="D39" s="260"/>
      <c r="E39" s="260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>
      <c r="A40" s="2008"/>
      <c r="B40" s="31" t="s">
        <v>83</v>
      </c>
      <c r="C40" s="260" t="e">
        <f>F40/E40/D40</f>
        <v>#DIV/0!</v>
      </c>
      <c r="D40" s="260"/>
      <c r="E40" s="260"/>
      <c r="F40" s="21"/>
      <c r="I40" s="225"/>
      <c r="J40" s="225"/>
      <c r="O40" s="188"/>
    </row>
    <row r="41" spans="1:17" ht="68.400000000000006">
      <c r="A41" s="260">
        <v>2</v>
      </c>
      <c r="B41" s="31" t="s">
        <v>87</v>
      </c>
      <c r="C41" s="260" t="s">
        <v>74</v>
      </c>
      <c r="D41" s="260" t="s">
        <v>74</v>
      </c>
      <c r="E41" s="260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>
      <c r="A42" s="2008" t="s">
        <v>88</v>
      </c>
      <c r="B42" s="31" t="s">
        <v>2</v>
      </c>
      <c r="C42" s="260"/>
      <c r="D42" s="260"/>
      <c r="E42" s="260"/>
      <c r="F42" s="21"/>
      <c r="I42" s="219"/>
      <c r="J42" s="219"/>
      <c r="O42" s="188"/>
    </row>
    <row r="43" spans="1:17" ht="68.400000000000006">
      <c r="A43" s="2008"/>
      <c r="B43" s="31" t="s">
        <v>83</v>
      </c>
      <c r="C43" s="260" t="e">
        <f t="shared" ref="C43" si="0">F43/E43/D43</f>
        <v>#DIV/0!</v>
      </c>
      <c r="D43" s="260"/>
      <c r="E43" s="260"/>
      <c r="F43" s="21"/>
      <c r="I43" s="225"/>
      <c r="J43" s="225"/>
      <c r="O43" s="188"/>
    </row>
    <row r="44" spans="1:17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>
      <c r="A45" s="38"/>
      <c r="B45" s="32"/>
      <c r="C45" s="38"/>
      <c r="D45" s="38"/>
      <c r="E45" s="38"/>
      <c r="F45" s="38"/>
      <c r="G45" s="203"/>
      <c r="O45" s="188"/>
    </row>
    <row r="46" spans="1:17">
      <c r="A46" s="2009" t="s">
        <v>491</v>
      </c>
      <c r="B46" s="2009"/>
      <c r="C46" s="2009"/>
      <c r="D46" s="2009"/>
      <c r="E46" s="2009"/>
      <c r="F46" s="2009"/>
      <c r="G46" s="2009"/>
      <c r="H46" s="2009"/>
      <c r="I46" s="2009"/>
      <c r="J46" s="2009"/>
      <c r="O46" s="188"/>
    </row>
    <row r="47" spans="1:17">
      <c r="A47" s="256"/>
      <c r="B47" s="45"/>
      <c r="C47" s="256"/>
      <c r="D47" s="256"/>
      <c r="E47" s="256"/>
      <c r="F47" s="256"/>
      <c r="I47" s="1986" t="s">
        <v>545</v>
      </c>
      <c r="J47" s="1986"/>
      <c r="O47" s="188"/>
    </row>
    <row r="48" spans="1:17" ht="68.400000000000006">
      <c r="A48" s="260" t="s">
        <v>77</v>
      </c>
      <c r="B48" s="260" t="s">
        <v>67</v>
      </c>
      <c r="C48" s="260" t="s">
        <v>536</v>
      </c>
      <c r="D48" s="260" t="s">
        <v>91</v>
      </c>
      <c r="E48" s="260" t="s">
        <v>92</v>
      </c>
      <c r="F48" s="260" t="s">
        <v>133</v>
      </c>
      <c r="I48" s="215" t="s">
        <v>186</v>
      </c>
      <c r="J48" s="215" t="s">
        <v>546</v>
      </c>
      <c r="K48" s="204"/>
      <c r="O48" s="188"/>
    </row>
    <row r="49" spans="1:17">
      <c r="A49" s="194">
        <v>1</v>
      </c>
      <c r="B49" s="194">
        <v>2</v>
      </c>
      <c r="C49" s="194">
        <v>3</v>
      </c>
      <c r="D49" s="194">
        <v>4</v>
      </c>
      <c r="E49" s="194">
        <v>5</v>
      </c>
      <c r="F49" s="194">
        <v>6</v>
      </c>
      <c r="G49" s="25"/>
      <c r="H49" s="25"/>
      <c r="I49" s="218"/>
      <c r="J49" s="218"/>
      <c r="O49" s="188"/>
    </row>
    <row r="50" spans="1:17" ht="68.400000000000006">
      <c r="A50" s="260">
        <v>1</v>
      </c>
      <c r="B50" s="31" t="s">
        <v>81</v>
      </c>
      <c r="C50" s="260" t="s">
        <v>74</v>
      </c>
      <c r="D50" s="260" t="s">
        <v>74</v>
      </c>
      <c r="E50" s="260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>
      <c r="A51" s="260"/>
      <c r="B51" s="31" t="s">
        <v>2</v>
      </c>
      <c r="C51" s="260"/>
      <c r="D51" s="260"/>
      <c r="E51" s="260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>
      <c r="A52" s="260" t="s">
        <v>82</v>
      </c>
      <c r="B52" s="31" t="s">
        <v>85</v>
      </c>
      <c r="C52" s="260" t="e">
        <f t="shared" ref="C52:C53" si="1">F52/E52/D52</f>
        <v>#DIV/0!</v>
      </c>
      <c r="D52" s="260"/>
      <c r="E52" s="260"/>
      <c r="F52" s="21"/>
      <c r="I52" s="225"/>
      <c r="J52" s="225"/>
      <c r="O52" s="188"/>
    </row>
    <row r="53" spans="1:17" ht="45.6">
      <c r="A53" s="260" t="s">
        <v>84</v>
      </c>
      <c r="B53" s="31" t="s">
        <v>86</v>
      </c>
      <c r="C53" s="260" t="e">
        <f t="shared" si="1"/>
        <v>#DIV/0!</v>
      </c>
      <c r="D53" s="260"/>
      <c r="E53" s="260"/>
      <c r="F53" s="21"/>
      <c r="I53" s="225"/>
      <c r="J53" s="225"/>
      <c r="O53" s="188"/>
    </row>
    <row r="54" spans="1:17">
      <c r="A54" s="260"/>
      <c r="B54" s="31"/>
      <c r="C54" s="260"/>
      <c r="D54" s="260"/>
      <c r="E54" s="260"/>
      <c r="F54" s="21"/>
      <c r="I54" s="225"/>
      <c r="J54" s="225"/>
      <c r="O54" s="188"/>
    </row>
    <row r="55" spans="1:17">
      <c r="A55" s="260"/>
      <c r="B55" s="31"/>
      <c r="C55" s="260"/>
      <c r="D55" s="260"/>
      <c r="E55" s="260"/>
      <c r="F55" s="21"/>
      <c r="I55" s="225"/>
      <c r="J55" s="225"/>
      <c r="O55" s="188"/>
    </row>
    <row r="56" spans="1:17" ht="68.400000000000006">
      <c r="A56" s="260">
        <v>2</v>
      </c>
      <c r="B56" s="31" t="s">
        <v>87</v>
      </c>
      <c r="C56" s="260" t="s">
        <v>74</v>
      </c>
      <c r="D56" s="260" t="s">
        <v>74</v>
      </c>
      <c r="E56" s="260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>
      <c r="A57" s="260"/>
      <c r="B57" s="31" t="s">
        <v>2</v>
      </c>
      <c r="C57" s="260"/>
      <c r="D57" s="260"/>
      <c r="E57" s="260"/>
      <c r="F57" s="21"/>
      <c r="I57" s="219"/>
      <c r="J57" s="219"/>
      <c r="O57" s="188"/>
    </row>
    <row r="58" spans="1:17" ht="45.6">
      <c r="A58" s="260" t="s">
        <v>88</v>
      </c>
      <c r="B58" s="31" t="s">
        <v>85</v>
      </c>
      <c r="C58" s="260" t="e">
        <f t="shared" ref="C58:C59" si="2">F58/E58/D58</f>
        <v>#DIV/0!</v>
      </c>
      <c r="D58" s="260"/>
      <c r="E58" s="260"/>
      <c r="F58" s="21"/>
      <c r="I58" s="225"/>
      <c r="J58" s="225"/>
      <c r="O58" s="188"/>
    </row>
    <row r="59" spans="1:17" ht="45.6">
      <c r="A59" s="260" t="s">
        <v>89</v>
      </c>
      <c r="B59" s="31" t="s">
        <v>86</v>
      </c>
      <c r="C59" s="260" t="e">
        <f t="shared" si="2"/>
        <v>#DIV/0!</v>
      </c>
      <c r="D59" s="260"/>
      <c r="E59" s="260"/>
      <c r="F59" s="21"/>
      <c r="I59" s="225"/>
      <c r="J59" s="225"/>
      <c r="O59" s="188"/>
    </row>
    <row r="60" spans="1:17">
      <c r="A60" s="260"/>
      <c r="B60" s="31"/>
      <c r="C60" s="260"/>
      <c r="D60" s="260"/>
      <c r="E60" s="260"/>
      <c r="F60" s="21"/>
      <c r="I60" s="225"/>
      <c r="J60" s="225"/>
      <c r="O60" s="188"/>
    </row>
    <row r="61" spans="1:17">
      <c r="A61" s="260"/>
      <c r="B61" s="31"/>
      <c r="C61" s="260"/>
      <c r="D61" s="260"/>
      <c r="E61" s="260"/>
      <c r="F61" s="21"/>
      <c r="I61" s="225"/>
      <c r="J61" s="225"/>
      <c r="O61" s="188"/>
    </row>
    <row r="62" spans="1:17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>
      <c r="A63" s="38"/>
      <c r="B63" s="32"/>
      <c r="C63" s="38"/>
      <c r="D63" s="38"/>
      <c r="E63" s="38"/>
      <c r="F63" s="38"/>
      <c r="O63" s="188"/>
    </row>
    <row r="64" spans="1:17">
      <c r="A64" s="2009" t="s">
        <v>492</v>
      </c>
      <c r="B64" s="2009"/>
      <c r="C64" s="2009"/>
      <c r="D64" s="2009"/>
      <c r="E64" s="2009"/>
      <c r="F64" s="2009"/>
      <c r="G64" s="2009"/>
      <c r="H64" s="2009"/>
      <c r="I64" s="2009"/>
      <c r="J64" s="2009"/>
      <c r="O64" s="188"/>
    </row>
    <row r="65" spans="1:17">
      <c r="A65" s="256"/>
      <c r="B65" s="45"/>
      <c r="C65" s="256"/>
      <c r="D65" s="256"/>
      <c r="E65" s="256"/>
      <c r="F65" s="256"/>
      <c r="I65" s="1986" t="s">
        <v>545</v>
      </c>
      <c r="J65" s="1986"/>
      <c r="O65" s="188"/>
    </row>
    <row r="66" spans="1:17" ht="91.2">
      <c r="A66" s="260" t="s">
        <v>77</v>
      </c>
      <c r="B66" s="260" t="s">
        <v>67</v>
      </c>
      <c r="C66" s="260" t="s">
        <v>96</v>
      </c>
      <c r="D66" s="260" t="s">
        <v>94</v>
      </c>
      <c r="E66" s="260" t="s">
        <v>97</v>
      </c>
      <c r="F66" s="260" t="s">
        <v>95</v>
      </c>
      <c r="I66" s="215" t="s">
        <v>186</v>
      </c>
      <c r="J66" s="215" t="s">
        <v>546</v>
      </c>
      <c r="K66" s="204"/>
      <c r="O66" s="188"/>
    </row>
    <row r="67" spans="1:17">
      <c r="A67" s="195">
        <v>1</v>
      </c>
      <c r="B67" s="195">
        <v>2</v>
      </c>
      <c r="C67" s="195">
        <v>3</v>
      </c>
      <c r="D67" s="195">
        <v>4</v>
      </c>
      <c r="E67" s="195">
        <v>5</v>
      </c>
      <c r="F67" s="195">
        <v>6</v>
      </c>
      <c r="G67" s="160"/>
      <c r="H67" s="160"/>
      <c r="I67" s="218"/>
      <c r="J67" s="218"/>
      <c r="O67" s="188"/>
    </row>
    <row r="68" spans="1:17">
      <c r="A68" s="260">
        <v>1</v>
      </c>
      <c r="B68" s="31" t="s">
        <v>98</v>
      </c>
      <c r="C68" s="260"/>
      <c r="D68" s="260"/>
      <c r="E68" s="260">
        <v>50</v>
      </c>
      <c r="F68" s="21">
        <f>E68*D68*C68</f>
        <v>0</v>
      </c>
      <c r="I68" s="220"/>
      <c r="J68" s="220"/>
      <c r="O68" s="188"/>
    </row>
    <row r="69" spans="1:17" s="160" customFormat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>
      <c r="O70" s="188"/>
    </row>
    <row r="71" spans="1:17" ht="50.25" customHeight="1">
      <c r="A71" s="2010" t="s">
        <v>620</v>
      </c>
      <c r="B71" s="2010"/>
      <c r="C71" s="2010"/>
      <c r="D71" s="2010"/>
      <c r="E71" s="2010"/>
      <c r="F71" s="2010"/>
      <c r="G71" s="2010"/>
      <c r="H71" s="2010"/>
      <c r="I71" s="2010"/>
      <c r="J71" s="2010"/>
      <c r="O71" s="188"/>
    </row>
    <row r="72" spans="1:17">
      <c r="A72" s="263"/>
      <c r="B72" s="263"/>
      <c r="C72" s="263"/>
      <c r="D72" s="263"/>
      <c r="E72" s="263"/>
      <c r="F72" s="263"/>
      <c r="G72" s="263"/>
      <c r="H72" s="263"/>
      <c r="I72" s="263"/>
      <c r="J72" s="263"/>
    </row>
    <row r="73" spans="1:17">
      <c r="A73" s="2004" t="s">
        <v>491</v>
      </c>
      <c r="B73" s="2004"/>
      <c r="C73" s="2004"/>
      <c r="D73" s="2004"/>
      <c r="E73" s="2004"/>
      <c r="F73" s="2004"/>
      <c r="G73" s="2004"/>
      <c r="H73" s="2004"/>
      <c r="I73" s="2004"/>
      <c r="J73" s="2004"/>
      <c r="K73" s="206"/>
    </row>
    <row r="74" spans="1:17">
      <c r="A74" s="2012"/>
      <c r="B74" s="2012"/>
      <c r="C74" s="2012"/>
      <c r="D74" s="2012"/>
      <c r="E74" s="2012"/>
      <c r="F74" s="38"/>
      <c r="I74" s="1986" t="s">
        <v>545</v>
      </c>
      <c r="J74" s="1986"/>
      <c r="K74" s="263"/>
    </row>
    <row r="75" spans="1:17" ht="54">
      <c r="A75" s="260" t="s">
        <v>68</v>
      </c>
      <c r="B75" s="260" t="s">
        <v>67</v>
      </c>
      <c r="C75" s="260" t="s">
        <v>80</v>
      </c>
      <c r="D75" s="260" t="s">
        <v>128</v>
      </c>
      <c r="E75" s="260" t="s">
        <v>129</v>
      </c>
      <c r="I75" s="215" t="s">
        <v>186</v>
      </c>
      <c r="J75" s="215" t="s">
        <v>546</v>
      </c>
      <c r="K75" s="163"/>
    </row>
    <row r="76" spans="1:17">
      <c r="A76" s="195">
        <v>1</v>
      </c>
      <c r="B76" s="195">
        <v>2</v>
      </c>
      <c r="C76" s="195">
        <v>3</v>
      </c>
      <c r="D76" s="195">
        <v>4</v>
      </c>
      <c r="E76" s="195">
        <v>5</v>
      </c>
      <c r="F76" s="160"/>
      <c r="G76" s="160"/>
      <c r="H76" s="160"/>
      <c r="I76" s="218"/>
      <c r="J76" s="218"/>
    </row>
    <row r="77" spans="1:17" ht="114">
      <c r="A77" s="260">
        <v>1</v>
      </c>
      <c r="B77" s="31" t="s">
        <v>163</v>
      </c>
      <c r="C77" s="260"/>
      <c r="D77" s="258" t="e">
        <f>E77/C77</f>
        <v>#DIV/0!</v>
      </c>
      <c r="E77" s="258"/>
      <c r="I77" s="220"/>
      <c r="J77" s="220"/>
    </row>
    <row r="78" spans="1:17" s="160" customFormat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80" spans="1:17" ht="55.5" customHeight="1">
      <c r="A80" s="2010" t="s">
        <v>619</v>
      </c>
      <c r="B80" s="2010"/>
      <c r="C80" s="2010"/>
      <c r="D80" s="2010"/>
      <c r="E80" s="2010"/>
      <c r="F80" s="2010"/>
      <c r="G80" s="2010"/>
      <c r="H80" s="2010"/>
      <c r="I80" s="2010"/>
      <c r="J80" s="2010"/>
    </row>
    <row r="81" spans="1:17">
      <c r="A81" s="38"/>
      <c r="B81" s="32"/>
      <c r="C81" s="38"/>
      <c r="D81" s="38"/>
      <c r="E81" s="38"/>
      <c r="F81" s="38"/>
    </row>
    <row r="82" spans="1:17">
      <c r="A82" s="2004" t="s">
        <v>495</v>
      </c>
      <c r="B82" s="2004"/>
      <c r="C82" s="2004"/>
      <c r="D82" s="2004"/>
      <c r="E82" s="2004"/>
      <c r="F82" s="2004"/>
      <c r="G82" s="2004"/>
      <c r="H82" s="2004"/>
      <c r="I82" s="2004"/>
      <c r="J82" s="2004"/>
      <c r="K82" s="206"/>
    </row>
    <row r="83" spans="1:17">
      <c r="A83" s="44"/>
      <c r="B83" s="32"/>
      <c r="C83" s="38"/>
      <c r="D83" s="38"/>
      <c r="E83" s="38"/>
      <c r="F83" s="38"/>
      <c r="I83" s="1986" t="s">
        <v>545</v>
      </c>
      <c r="J83" s="1986"/>
    </row>
    <row r="84" spans="1:17" ht="68.400000000000006">
      <c r="A84" s="260" t="s">
        <v>77</v>
      </c>
      <c r="B84" s="260" t="s">
        <v>99</v>
      </c>
      <c r="C84" s="260" t="s">
        <v>106</v>
      </c>
      <c r="D84" s="260" t="s">
        <v>107</v>
      </c>
      <c r="F84" s="38"/>
      <c r="I84" s="215" t="s">
        <v>186</v>
      </c>
      <c r="J84" s="215" t="s">
        <v>546</v>
      </c>
    </row>
    <row r="85" spans="1:17">
      <c r="A85" s="195">
        <v>1</v>
      </c>
      <c r="B85" s="195">
        <v>2</v>
      </c>
      <c r="C85" s="195">
        <v>3</v>
      </c>
      <c r="D85" s="195">
        <v>4</v>
      </c>
      <c r="E85" s="160"/>
      <c r="F85" s="14"/>
      <c r="G85" s="160"/>
      <c r="H85" s="160"/>
      <c r="I85" s="215"/>
      <c r="J85" s="215"/>
    </row>
    <row r="86" spans="1:17" ht="45.6">
      <c r="A86" s="264">
        <v>1</v>
      </c>
      <c r="B86" s="47" t="s">
        <v>100</v>
      </c>
      <c r="C86" s="264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>
      <c r="A87" s="260" t="s">
        <v>82</v>
      </c>
      <c r="B87" s="31" t="s">
        <v>101</v>
      </c>
      <c r="C87" s="258">
        <f>J22+E28</f>
        <v>0</v>
      </c>
      <c r="D87" s="258"/>
      <c r="E87" s="149"/>
      <c r="F87" s="38"/>
      <c r="G87" s="149"/>
      <c r="H87" s="149"/>
      <c r="I87" s="220"/>
      <c r="J87" s="220"/>
      <c r="K87" s="156">
        <f>C87*0.22</f>
        <v>0</v>
      </c>
      <c r="L87" s="2021" t="s">
        <v>176</v>
      </c>
      <c r="O87" s="283"/>
      <c r="P87" s="283"/>
      <c r="Q87" s="283"/>
    </row>
    <row r="88" spans="1:17" ht="45.6">
      <c r="A88" s="264">
        <v>2</v>
      </c>
      <c r="B88" s="47" t="s">
        <v>102</v>
      </c>
      <c r="C88" s="264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21"/>
    </row>
    <row r="89" spans="1:17">
      <c r="A89" s="2008" t="s">
        <v>88</v>
      </c>
      <c r="B89" s="31" t="s">
        <v>2</v>
      </c>
      <c r="C89" s="260"/>
      <c r="D89" s="258"/>
      <c r="F89" s="38"/>
      <c r="I89" s="220"/>
      <c r="J89" s="220"/>
      <c r="K89" s="156"/>
      <c r="L89" s="2021"/>
      <c r="N89" s="48"/>
      <c r="O89" s="48"/>
      <c r="P89" s="48"/>
      <c r="Q89" s="48"/>
    </row>
    <row r="90" spans="1:17" ht="68.400000000000006">
      <c r="A90" s="2008"/>
      <c r="B90" s="31" t="s">
        <v>103</v>
      </c>
      <c r="C90" s="23">
        <f>C87</f>
        <v>0</v>
      </c>
      <c r="D90" s="258"/>
      <c r="F90" s="38"/>
      <c r="I90" s="220"/>
      <c r="J90" s="220"/>
      <c r="K90" s="156">
        <f>C90*0.029</f>
        <v>0</v>
      </c>
      <c r="L90" s="2021"/>
      <c r="N90" s="48"/>
      <c r="O90" s="48"/>
      <c r="P90" s="48"/>
      <c r="Q90" s="48"/>
    </row>
    <row r="91" spans="1:17" ht="68.400000000000006">
      <c r="A91" s="260" t="s">
        <v>90</v>
      </c>
      <c r="B91" s="31" t="s">
        <v>104</v>
      </c>
      <c r="C91" s="258">
        <f>C87</f>
        <v>0</v>
      </c>
      <c r="D91" s="258"/>
      <c r="F91" s="38"/>
      <c r="I91" s="220"/>
      <c r="J91" s="220"/>
      <c r="K91" s="156">
        <f>C91*0.002</f>
        <v>0</v>
      </c>
      <c r="L91" s="2021"/>
      <c r="N91" s="48"/>
      <c r="O91" s="48"/>
      <c r="P91" s="48"/>
      <c r="Q91" s="48"/>
    </row>
    <row r="92" spans="1:17" ht="68.400000000000006">
      <c r="A92" s="264">
        <v>3</v>
      </c>
      <c r="B92" s="47" t="s">
        <v>105</v>
      </c>
      <c r="C92" s="258">
        <f>C87</f>
        <v>0</v>
      </c>
      <c r="D92" s="258"/>
      <c r="F92" s="38"/>
      <c r="I92" s="220"/>
      <c r="J92" s="220"/>
      <c r="K92" s="156">
        <f>C92*0.051</f>
        <v>0</v>
      </c>
      <c r="L92" s="2021"/>
      <c r="N92" s="48"/>
      <c r="O92" s="48"/>
      <c r="P92" s="48"/>
      <c r="Q92" s="48"/>
    </row>
    <row r="93" spans="1:17">
      <c r="A93" s="264">
        <v>4</v>
      </c>
      <c r="B93" s="47" t="s">
        <v>165</v>
      </c>
      <c r="C93" s="258"/>
      <c r="D93" s="258"/>
      <c r="F93" s="38"/>
      <c r="I93" s="220"/>
      <c r="J93" s="220"/>
      <c r="N93" s="48"/>
      <c r="O93" s="48"/>
      <c r="P93" s="48"/>
      <c r="Q93" s="48"/>
    </row>
    <row r="94" spans="1:17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6" spans="1:17" ht="34.5" customHeight="1">
      <c r="A96" s="2011" t="s">
        <v>618</v>
      </c>
      <c r="B96" s="2011"/>
      <c r="C96" s="2011"/>
      <c r="D96" s="2011"/>
      <c r="E96" s="2011"/>
      <c r="F96" s="2011"/>
      <c r="G96" s="2011"/>
      <c r="H96" s="2011"/>
      <c r="I96" s="2011"/>
      <c r="J96" s="2011"/>
    </row>
    <row r="98" spans="1:20">
      <c r="A98" s="1994" t="s">
        <v>535</v>
      </c>
      <c r="B98" s="1994"/>
      <c r="C98" s="1994"/>
      <c r="D98" s="1994"/>
      <c r="E98" s="1994"/>
      <c r="F98" s="1994"/>
      <c r="G98" s="1994"/>
      <c r="H98" s="1994"/>
      <c r="I98" s="1994"/>
      <c r="J98" s="1994"/>
      <c r="K98" s="208"/>
    </row>
    <row r="99" spans="1:20">
      <c r="A99" s="267"/>
      <c r="B99" s="267"/>
      <c r="C99" s="267"/>
      <c r="D99" s="267"/>
      <c r="E99" s="267"/>
      <c r="F99" s="267"/>
      <c r="G99" s="267"/>
      <c r="H99" s="267"/>
      <c r="I99" s="1986" t="s">
        <v>545</v>
      </c>
      <c r="J99" s="1986"/>
    </row>
    <row r="100" spans="1:20" ht="54">
      <c r="A100" s="35" t="s">
        <v>77</v>
      </c>
      <c r="B100" s="35" t="s">
        <v>67</v>
      </c>
      <c r="C100" s="260" t="s">
        <v>505</v>
      </c>
      <c r="D100" s="260" t="s">
        <v>506</v>
      </c>
      <c r="E100" s="260" t="s">
        <v>168</v>
      </c>
      <c r="G100" s="267"/>
      <c r="H100" s="267"/>
      <c r="I100" s="215" t="s">
        <v>186</v>
      </c>
      <c r="J100" s="215" t="s">
        <v>546</v>
      </c>
      <c r="K100" s="202"/>
    </row>
    <row r="101" spans="1:20">
      <c r="A101" s="173">
        <v>1</v>
      </c>
      <c r="B101" s="173">
        <v>2</v>
      </c>
      <c r="C101" s="195">
        <v>3</v>
      </c>
      <c r="D101" s="195">
        <v>4</v>
      </c>
      <c r="E101" s="195">
        <v>5</v>
      </c>
      <c r="G101" s="267"/>
      <c r="H101" s="267"/>
      <c r="I101" s="220"/>
      <c r="J101" s="220"/>
    </row>
    <row r="102" spans="1:20" ht="68.400000000000006">
      <c r="A102" s="166">
        <v>1</v>
      </c>
      <c r="B102" s="183" t="s">
        <v>539</v>
      </c>
      <c r="C102" s="25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91.2">
      <c r="A103" s="166">
        <v>2</v>
      </c>
      <c r="B103" s="183" t="s">
        <v>537</v>
      </c>
      <c r="C103" s="25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91.2">
      <c r="A104" s="166">
        <v>3</v>
      </c>
      <c r="B104" s="183" t="s">
        <v>538</v>
      </c>
      <c r="C104" s="25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>
      <c r="A105" s="229"/>
      <c r="B105" s="227" t="s">
        <v>73</v>
      </c>
      <c r="C105" s="230"/>
      <c r="D105" s="231"/>
      <c r="E105" s="228">
        <f>E102</f>
        <v>0</v>
      </c>
      <c r="G105" s="267"/>
      <c r="H105" s="267"/>
      <c r="I105" s="217">
        <f>I102</f>
        <v>0</v>
      </c>
      <c r="J105" s="217">
        <f>J102</f>
        <v>0</v>
      </c>
    </row>
    <row r="107" spans="1:20" ht="38.25" customHeight="1">
      <c r="A107" s="2011" t="s">
        <v>617</v>
      </c>
      <c r="B107" s="2011"/>
      <c r="C107" s="2011"/>
      <c r="D107" s="2011"/>
      <c r="E107" s="2011"/>
      <c r="F107" s="2011"/>
      <c r="G107" s="2011"/>
      <c r="H107" s="2011"/>
      <c r="I107" s="2011"/>
      <c r="J107" s="2011"/>
    </row>
    <row r="109" spans="1:20">
      <c r="A109" s="2004" t="s">
        <v>504</v>
      </c>
      <c r="B109" s="2004"/>
      <c r="C109" s="2004"/>
      <c r="D109" s="2004"/>
      <c r="E109" s="2004"/>
      <c r="F109" s="2004"/>
      <c r="G109" s="2004"/>
      <c r="H109" s="2004"/>
      <c r="I109" s="2004"/>
      <c r="J109" s="2004"/>
      <c r="K109" s="208"/>
    </row>
    <row r="110" spans="1:20">
      <c r="A110" s="2015"/>
      <c r="B110" s="2015"/>
      <c r="C110" s="2015"/>
      <c r="D110" s="2015"/>
      <c r="E110" s="2015"/>
      <c r="F110" s="38"/>
      <c r="G110" s="33"/>
      <c r="H110" s="33"/>
      <c r="I110" s="1986" t="s">
        <v>545</v>
      </c>
      <c r="J110" s="1986"/>
    </row>
    <row r="111" spans="1:20" s="33" customFormat="1" ht="54">
      <c r="A111" s="260" t="s">
        <v>77</v>
      </c>
      <c r="B111" s="260" t="s">
        <v>67</v>
      </c>
      <c r="C111" s="260" t="s">
        <v>111</v>
      </c>
      <c r="D111" s="260" t="s">
        <v>108</v>
      </c>
      <c r="E111" s="260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>
      <c r="A112" s="195">
        <v>1</v>
      </c>
      <c r="B112" s="195">
        <v>2</v>
      </c>
      <c r="C112" s="195">
        <v>3</v>
      </c>
      <c r="D112" s="195">
        <v>4</v>
      </c>
      <c r="E112" s="195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>
      <c r="A113" s="260">
        <v>1</v>
      </c>
      <c r="B113" s="31" t="s">
        <v>109</v>
      </c>
      <c r="C113" s="176">
        <f>C115</f>
        <v>0</v>
      </c>
      <c r="D113" s="35">
        <f>D115</f>
        <v>1.5</v>
      </c>
      <c r="E113" s="176">
        <f>E115</f>
        <v>0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>
      <c r="A114" s="260"/>
      <c r="B114" s="31" t="s">
        <v>110</v>
      </c>
      <c r="C114" s="258"/>
      <c r="D114" s="260"/>
      <c r="E114" s="25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>
      <c r="A115" s="260"/>
      <c r="B115" s="31" t="s">
        <v>503</v>
      </c>
      <c r="C115" s="258"/>
      <c r="D115" s="260">
        <v>1.5</v>
      </c>
      <c r="E115" s="258"/>
      <c r="I115" s="220"/>
      <c r="J115" s="220"/>
      <c r="K115" s="37" t="s">
        <v>624</v>
      </c>
      <c r="L115" s="57"/>
      <c r="M115" s="57"/>
      <c r="O115" s="284"/>
      <c r="P115" s="291"/>
      <c r="Q115" s="291"/>
      <c r="R115" s="174"/>
      <c r="S115" s="174"/>
      <c r="T115" s="174"/>
    </row>
    <row r="116" spans="1:20" s="33" customFormat="1">
      <c r="A116" s="226"/>
      <c r="B116" s="227" t="s">
        <v>73</v>
      </c>
      <c r="C116" s="226" t="s">
        <v>74</v>
      </c>
      <c r="D116" s="226" t="s">
        <v>74</v>
      </c>
      <c r="E116" s="228">
        <f>E113</f>
        <v>0</v>
      </c>
      <c r="I116" s="217">
        <f>I113</f>
        <v>0</v>
      </c>
      <c r="J116" s="217">
        <f>J113</f>
        <v>0</v>
      </c>
      <c r="K116" s="37"/>
      <c r="L116" s="57"/>
      <c r="M116" s="57"/>
      <c r="O116" s="284"/>
      <c r="P116" s="291"/>
      <c r="Q116" s="291"/>
      <c r="R116" s="174"/>
      <c r="S116" s="174"/>
      <c r="T116" s="174"/>
    </row>
    <row r="117" spans="1:20" s="33" customFormat="1">
      <c r="A117" s="49"/>
      <c r="B117" s="50"/>
      <c r="C117" s="49"/>
      <c r="D117" s="49"/>
      <c r="E117" s="38"/>
      <c r="F117" s="38"/>
      <c r="K117" s="37"/>
      <c r="L117" s="57"/>
      <c r="M117" s="57"/>
      <c r="O117" s="284"/>
      <c r="P117" s="291"/>
      <c r="Q117" s="291"/>
      <c r="R117" s="174"/>
      <c r="S117" s="174"/>
      <c r="T117" s="174"/>
    </row>
    <row r="118" spans="1:20" s="33" customFormat="1">
      <c r="A118" s="49"/>
      <c r="B118" s="50"/>
      <c r="C118" s="49"/>
      <c r="D118" s="49"/>
      <c r="E118" s="38"/>
      <c r="F118" s="38"/>
      <c r="K118" s="37"/>
      <c r="L118" s="57"/>
      <c r="M118" s="57"/>
      <c r="O118" s="284"/>
      <c r="P118" s="291"/>
      <c r="Q118" s="291"/>
      <c r="R118" s="174"/>
      <c r="S118" s="174"/>
      <c r="T118" s="174"/>
    </row>
    <row r="119" spans="1:20" s="33" customFormat="1">
      <c r="A119" s="49"/>
      <c r="B119" s="50"/>
      <c r="C119" s="49"/>
      <c r="D119" s="49"/>
      <c r="E119" s="38"/>
      <c r="F119" s="38"/>
      <c r="I119" s="1986" t="s">
        <v>545</v>
      </c>
      <c r="J119" s="1986"/>
      <c r="K119" s="37"/>
      <c r="L119" s="57"/>
      <c r="M119" s="57"/>
      <c r="O119" s="284"/>
      <c r="P119" s="291"/>
      <c r="Q119" s="291"/>
      <c r="R119" s="174"/>
      <c r="S119" s="174"/>
      <c r="T119" s="174"/>
    </row>
    <row r="120" spans="1:20" s="33" customFormat="1" ht="114">
      <c r="A120" s="261" t="s">
        <v>77</v>
      </c>
      <c r="B120" s="260" t="s">
        <v>67</v>
      </c>
      <c r="C120" s="261" t="s">
        <v>498</v>
      </c>
      <c r="D120" s="260" t="s">
        <v>108</v>
      </c>
      <c r="E120" s="260" t="s">
        <v>534</v>
      </c>
      <c r="I120" s="215" t="s">
        <v>186</v>
      </c>
      <c r="J120" s="215" t="s">
        <v>546</v>
      </c>
      <c r="K120" s="37"/>
      <c r="L120" s="57"/>
      <c r="M120" s="57"/>
      <c r="O120" s="284"/>
      <c r="P120" s="291"/>
      <c r="Q120" s="291"/>
      <c r="R120" s="174"/>
      <c r="S120" s="174"/>
      <c r="T120" s="174"/>
    </row>
    <row r="121" spans="1:20" s="33" customFormat="1">
      <c r="A121" s="195">
        <v>1</v>
      </c>
      <c r="B121" s="195">
        <v>2</v>
      </c>
      <c r="C121" s="195">
        <v>3</v>
      </c>
      <c r="D121" s="195">
        <v>4</v>
      </c>
      <c r="E121" s="195">
        <v>5</v>
      </c>
      <c r="F121" s="179"/>
      <c r="G121" s="179"/>
      <c r="H121" s="179"/>
      <c r="I121" s="216"/>
      <c r="J121" s="216"/>
      <c r="K121" s="37"/>
      <c r="L121" s="57"/>
      <c r="M121" s="57"/>
      <c r="O121" s="284"/>
      <c r="P121" s="291"/>
      <c r="Q121" s="291"/>
      <c r="R121" s="174"/>
      <c r="S121" s="174"/>
      <c r="T121" s="174"/>
    </row>
    <row r="122" spans="1:20" s="33" customFormat="1">
      <c r="A122" s="34">
        <v>1</v>
      </c>
      <c r="B122" s="177" t="s">
        <v>499</v>
      </c>
      <c r="C122" s="258" t="s">
        <v>43</v>
      </c>
      <c r="D122" s="258" t="s">
        <v>43</v>
      </c>
      <c r="E122" s="258">
        <f>E126</f>
        <v>0</v>
      </c>
      <c r="I122" s="217">
        <f>I123</f>
        <v>0</v>
      </c>
      <c r="J122" s="217">
        <f>J123</f>
        <v>0</v>
      </c>
      <c r="K122" s="37"/>
      <c r="L122" s="57"/>
      <c r="M122" s="57"/>
      <c r="O122" s="284"/>
      <c r="P122" s="291"/>
      <c r="Q122" s="291"/>
      <c r="R122" s="174"/>
      <c r="S122" s="174"/>
      <c r="T122" s="174"/>
    </row>
    <row r="123" spans="1:20" s="179" customFormat="1">
      <c r="A123" s="258"/>
      <c r="B123" s="177" t="s">
        <v>500</v>
      </c>
      <c r="C123" s="258">
        <f>C126</f>
        <v>0</v>
      </c>
      <c r="D123" s="258">
        <f>D126</f>
        <v>2.2000000000000002</v>
      </c>
      <c r="E123" s="258">
        <f>E126</f>
        <v>0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181"/>
      <c r="O123" s="285"/>
      <c r="P123" s="292"/>
      <c r="Q123" s="292"/>
      <c r="R123" s="182"/>
      <c r="S123" s="182"/>
      <c r="T123" s="182"/>
    </row>
    <row r="124" spans="1:20" s="33" customFormat="1">
      <c r="A124" s="2013"/>
      <c r="B124" s="177" t="s">
        <v>326</v>
      </c>
      <c r="C124" s="2013"/>
      <c r="D124" s="2013"/>
      <c r="E124" s="2013"/>
      <c r="I124" s="220"/>
      <c r="J124" s="220"/>
      <c r="K124" s="37"/>
      <c r="L124" s="57"/>
      <c r="M124" s="57"/>
      <c r="O124" s="284"/>
      <c r="P124" s="291"/>
      <c r="Q124" s="291"/>
      <c r="R124" s="174"/>
      <c r="S124" s="174"/>
      <c r="T124" s="174"/>
    </row>
    <row r="125" spans="1:20" s="33" customFormat="1">
      <c r="A125" s="2013"/>
      <c r="B125" s="177" t="s">
        <v>501</v>
      </c>
      <c r="C125" s="2013"/>
      <c r="D125" s="2013"/>
      <c r="E125" s="2013"/>
      <c r="I125" s="220"/>
      <c r="J125" s="220"/>
      <c r="K125" s="37"/>
      <c r="L125" s="57"/>
      <c r="M125" s="57"/>
      <c r="O125" s="284"/>
      <c r="P125" s="291"/>
      <c r="Q125" s="291"/>
      <c r="R125" s="174"/>
      <c r="S125" s="174"/>
      <c r="T125" s="174"/>
    </row>
    <row r="126" spans="1:20" s="33" customFormat="1">
      <c r="A126" s="258"/>
      <c r="B126" s="177" t="s">
        <v>502</v>
      </c>
      <c r="C126" s="258">
        <f>E126/D126*100</f>
        <v>0</v>
      </c>
      <c r="D126" s="258">
        <v>2.2000000000000002</v>
      </c>
      <c r="E126" s="258"/>
      <c r="I126" s="220"/>
      <c r="J126" s="220"/>
      <c r="K126" s="37"/>
      <c r="L126" s="57"/>
      <c r="M126" s="57"/>
      <c r="O126" s="284"/>
      <c r="P126" s="291"/>
      <c r="Q126" s="291"/>
      <c r="R126" s="174"/>
      <c r="S126" s="174"/>
      <c r="T126" s="174"/>
    </row>
    <row r="127" spans="1:20" s="33" customFormat="1">
      <c r="A127" s="228"/>
      <c r="B127" s="228" t="s">
        <v>73</v>
      </c>
      <c r="C127" s="228"/>
      <c r="D127" s="228" t="s">
        <v>74</v>
      </c>
      <c r="E127" s="228">
        <f>E122</f>
        <v>0</v>
      </c>
      <c r="I127" s="217">
        <f>I122</f>
        <v>0</v>
      </c>
      <c r="J127" s="217">
        <f>J122</f>
        <v>0</v>
      </c>
      <c r="K127" s="37"/>
      <c r="L127" s="57"/>
      <c r="M127" s="57"/>
      <c r="O127" s="284"/>
      <c r="P127" s="291"/>
      <c r="Q127" s="291"/>
      <c r="R127" s="174"/>
      <c r="S127" s="174"/>
      <c r="T127" s="174"/>
    </row>
    <row r="128" spans="1:20" s="33" customFormat="1">
      <c r="A128" s="149"/>
      <c r="B128" s="149"/>
      <c r="C128" s="149"/>
      <c r="D128" s="149"/>
      <c r="E128" s="149"/>
      <c r="F128" s="149"/>
      <c r="G128" s="149"/>
      <c r="H128" s="149"/>
      <c r="I128" s="149"/>
      <c r="J128" s="149"/>
      <c r="K128" s="37"/>
      <c r="L128" s="57"/>
      <c r="M128" s="57"/>
      <c r="O128" s="284"/>
      <c r="P128" s="291"/>
      <c r="Q128" s="291"/>
      <c r="R128" s="174"/>
      <c r="S128" s="174"/>
      <c r="T128" s="174"/>
    </row>
    <row r="129" spans="1:20" s="33" customFormat="1" ht="63" customHeight="1">
      <c r="A129" s="2014" t="s">
        <v>616</v>
      </c>
      <c r="B129" s="2014"/>
      <c r="C129" s="2014"/>
      <c r="D129" s="2014"/>
      <c r="E129" s="2014"/>
      <c r="F129" s="2014"/>
      <c r="G129" s="2014"/>
      <c r="H129" s="2014"/>
      <c r="I129" s="2014"/>
      <c r="J129" s="2014"/>
      <c r="K129" s="37"/>
      <c r="L129" s="57"/>
      <c r="M129" s="57"/>
      <c r="O129" s="284"/>
      <c r="P129" s="291"/>
      <c r="Q129" s="291"/>
      <c r="R129" s="174"/>
      <c r="S129" s="174"/>
      <c r="T129" s="174"/>
    </row>
    <row r="130" spans="1:20">
      <c r="A130" s="266"/>
      <c r="B130" s="266"/>
      <c r="C130" s="266"/>
      <c r="D130" s="266"/>
      <c r="E130" s="266"/>
      <c r="F130" s="266"/>
      <c r="G130" s="266"/>
      <c r="H130" s="266"/>
      <c r="I130" s="266"/>
      <c r="J130" s="266"/>
    </row>
    <row r="131" spans="1:20">
      <c r="A131" s="2004" t="s">
        <v>504</v>
      </c>
      <c r="B131" s="2004"/>
      <c r="C131" s="2004"/>
      <c r="D131" s="2004"/>
      <c r="E131" s="2004"/>
      <c r="F131" s="2004"/>
      <c r="G131" s="2004"/>
      <c r="H131" s="2004"/>
      <c r="I131" s="2004"/>
      <c r="J131" s="2004"/>
      <c r="K131" s="205"/>
    </row>
    <row r="132" spans="1:20">
      <c r="I132" s="1986" t="s">
        <v>545</v>
      </c>
      <c r="J132" s="1986"/>
      <c r="K132" s="266"/>
    </row>
    <row r="133" spans="1:20" s="33" customFormat="1" ht="54">
      <c r="A133" s="35" t="s">
        <v>77</v>
      </c>
      <c r="B133" s="35" t="s">
        <v>67</v>
      </c>
      <c r="C133" s="35" t="s">
        <v>134</v>
      </c>
      <c r="D133" s="149"/>
      <c r="E133" s="149"/>
      <c r="F133" s="149"/>
      <c r="G133" s="149"/>
      <c r="H133" s="149"/>
      <c r="I133" s="215" t="s">
        <v>186</v>
      </c>
      <c r="J133" s="215" t="s">
        <v>546</v>
      </c>
      <c r="K133" s="163"/>
      <c r="L133" s="57"/>
      <c r="M133" s="57"/>
      <c r="O133" s="284"/>
      <c r="P133" s="291"/>
      <c r="Q133" s="291"/>
      <c r="R133" s="174"/>
      <c r="S133" s="174"/>
      <c r="T133" s="174"/>
    </row>
    <row r="134" spans="1:20">
      <c r="A134" s="173">
        <v>1</v>
      </c>
      <c r="B134" s="173">
        <v>2</v>
      </c>
      <c r="C134" s="173">
        <v>3</v>
      </c>
      <c r="D134" s="160"/>
      <c r="E134" s="160"/>
      <c r="F134" s="160"/>
      <c r="G134" s="160"/>
      <c r="H134" s="160"/>
      <c r="I134" s="222"/>
      <c r="J134" s="222"/>
    </row>
    <row r="135" spans="1:20">
      <c r="A135" s="35">
        <v>1</v>
      </c>
      <c r="B135" s="183" t="s">
        <v>135</v>
      </c>
      <c r="C135" s="184">
        <f>C136+C137+C138+C139</f>
        <v>0</v>
      </c>
      <c r="I135" s="217">
        <f>I136+I137+I138+I139</f>
        <v>0</v>
      </c>
      <c r="J135" s="217">
        <f>J136+J137+J138+J139</f>
        <v>0</v>
      </c>
    </row>
    <row r="136" spans="1:20" s="160" customFormat="1">
      <c r="A136" s="35"/>
      <c r="B136" s="183"/>
      <c r="C136" s="176"/>
      <c r="D136" s="149"/>
      <c r="E136" s="149"/>
      <c r="F136" s="149"/>
      <c r="G136" s="149"/>
      <c r="H136" s="149"/>
      <c r="I136" s="222"/>
      <c r="J136" s="222"/>
      <c r="K136" s="161"/>
      <c r="O136" s="283"/>
      <c r="P136" s="283"/>
      <c r="Q136" s="283"/>
    </row>
    <row r="137" spans="1:20">
      <c r="A137" s="35"/>
      <c r="B137" s="183"/>
      <c r="C137" s="176"/>
      <c r="I137" s="222"/>
      <c r="J137" s="222"/>
    </row>
    <row r="138" spans="1:20">
      <c r="A138" s="35"/>
      <c r="B138" s="183"/>
      <c r="C138" s="176"/>
      <c r="I138" s="222"/>
      <c r="J138" s="222"/>
    </row>
    <row r="139" spans="1:20">
      <c r="A139" s="35"/>
      <c r="B139" s="183"/>
      <c r="C139" s="176"/>
      <c r="I139" s="222"/>
      <c r="J139" s="222"/>
    </row>
    <row r="140" spans="1:20">
      <c r="A140" s="226"/>
      <c r="B140" s="227" t="s">
        <v>73</v>
      </c>
      <c r="C140" s="228">
        <f>C135</f>
        <v>0</v>
      </c>
      <c r="I140" s="217">
        <f>I135</f>
        <v>0</v>
      </c>
      <c r="J140" s="217">
        <f>J135</f>
        <v>0</v>
      </c>
    </row>
    <row r="142" spans="1:20">
      <c r="A142" s="2014" t="s">
        <v>615</v>
      </c>
      <c r="B142" s="2014"/>
      <c r="C142" s="2014"/>
      <c r="D142" s="2014"/>
      <c r="E142" s="2014"/>
      <c r="F142" s="2014"/>
      <c r="G142" s="2014"/>
      <c r="H142" s="2014"/>
      <c r="I142" s="2014"/>
      <c r="J142" s="2014"/>
    </row>
    <row r="143" spans="1:20">
      <c r="A143" s="266"/>
      <c r="B143" s="266"/>
      <c r="C143" s="266"/>
      <c r="D143" s="266"/>
      <c r="E143" s="266"/>
      <c r="F143" s="266"/>
      <c r="G143" s="266"/>
      <c r="H143" s="266"/>
      <c r="I143" s="266"/>
      <c r="J143" s="266"/>
    </row>
    <row r="144" spans="1:20">
      <c r="A144" s="2004" t="s">
        <v>504</v>
      </c>
      <c r="B144" s="2004"/>
      <c r="C144" s="2004"/>
      <c r="D144" s="2004"/>
      <c r="E144" s="2004"/>
      <c r="F144" s="2004"/>
      <c r="G144" s="2004"/>
      <c r="H144" s="2004"/>
      <c r="I144" s="2004"/>
      <c r="J144" s="2004"/>
      <c r="K144" s="205"/>
    </row>
    <row r="145" spans="1:20">
      <c r="I145" s="1986" t="s">
        <v>545</v>
      </c>
      <c r="J145" s="1986"/>
      <c r="K145" s="266"/>
    </row>
    <row r="146" spans="1:20" s="33" customFormat="1" ht="54">
      <c r="A146" s="35" t="s">
        <v>77</v>
      </c>
      <c r="B146" s="35" t="s">
        <v>67</v>
      </c>
      <c r="C146" s="35" t="s">
        <v>134</v>
      </c>
      <c r="D146" s="149"/>
      <c r="E146" s="149"/>
      <c r="F146" s="149"/>
      <c r="G146" s="149"/>
      <c r="H146" s="149"/>
      <c r="I146" s="215" t="s">
        <v>186</v>
      </c>
      <c r="J146" s="215" t="s">
        <v>546</v>
      </c>
      <c r="K146" s="163"/>
      <c r="L146" s="57"/>
      <c r="M146" s="57"/>
      <c r="O146" s="284"/>
      <c r="P146" s="291"/>
      <c r="Q146" s="291"/>
      <c r="R146" s="174"/>
      <c r="S146" s="174"/>
      <c r="T146" s="174"/>
    </row>
    <row r="147" spans="1:20">
      <c r="A147" s="173">
        <v>1</v>
      </c>
      <c r="B147" s="173">
        <v>2</v>
      </c>
      <c r="C147" s="173">
        <v>3</v>
      </c>
      <c r="D147" s="160"/>
      <c r="E147" s="160"/>
      <c r="F147" s="160"/>
      <c r="G147" s="160"/>
      <c r="H147" s="160"/>
      <c r="I147" s="222"/>
      <c r="J147" s="222"/>
    </row>
    <row r="148" spans="1:20">
      <c r="A148" s="35">
        <v>1</v>
      </c>
      <c r="B148" s="183"/>
      <c r="C148" s="184"/>
      <c r="I148" s="220"/>
      <c r="J148" s="220"/>
    </row>
    <row r="149" spans="1:20" s="160" customFormat="1">
      <c r="A149" s="35"/>
      <c r="B149" s="183"/>
      <c r="C149" s="176"/>
      <c r="D149" s="149"/>
      <c r="E149" s="149"/>
      <c r="F149" s="149"/>
      <c r="G149" s="149"/>
      <c r="H149" s="149"/>
      <c r="I149" s="222"/>
      <c r="J149" s="222"/>
      <c r="K149" s="161"/>
      <c r="O149" s="283"/>
      <c r="P149" s="283"/>
      <c r="Q149" s="283"/>
    </row>
    <row r="150" spans="1:20">
      <c r="A150" s="35"/>
      <c r="B150" s="183"/>
      <c r="C150" s="176"/>
      <c r="I150" s="222"/>
      <c r="J150" s="222"/>
    </row>
    <row r="151" spans="1:20">
      <c r="A151" s="35"/>
      <c r="B151" s="183"/>
      <c r="C151" s="176"/>
      <c r="I151" s="222"/>
      <c r="J151" s="222"/>
    </row>
    <row r="152" spans="1:20">
      <c r="A152" s="35"/>
      <c r="B152" s="183"/>
      <c r="C152" s="176"/>
      <c r="I152" s="222"/>
      <c r="J152" s="222"/>
    </row>
    <row r="153" spans="1:20">
      <c r="A153" s="226"/>
      <c r="B153" s="227" t="s">
        <v>73</v>
      </c>
      <c r="C153" s="228">
        <f>SUM(C148:C152)</f>
        <v>0</v>
      </c>
      <c r="I153" s="217">
        <f>SUM(I148:I152)</f>
        <v>0</v>
      </c>
      <c r="J153" s="217">
        <f>SUM(J148:J152)</f>
        <v>0</v>
      </c>
    </row>
    <row r="155" spans="1:20">
      <c r="A155" s="2004" t="s">
        <v>508</v>
      </c>
      <c r="B155" s="2004"/>
      <c r="C155" s="2004"/>
      <c r="D155" s="2004"/>
      <c r="E155" s="2004"/>
      <c r="F155" s="2004"/>
      <c r="G155" s="2004"/>
      <c r="H155" s="2004"/>
      <c r="I155" s="2004"/>
      <c r="J155" s="2004"/>
    </row>
    <row r="156" spans="1:20">
      <c r="I156" s="1986" t="s">
        <v>545</v>
      </c>
      <c r="J156" s="1986"/>
    </row>
    <row r="157" spans="1:20" s="33" customFormat="1" ht="54">
      <c r="A157" s="35" t="s">
        <v>77</v>
      </c>
      <c r="B157" s="35" t="s">
        <v>67</v>
      </c>
      <c r="C157" s="35" t="s">
        <v>134</v>
      </c>
      <c r="D157" s="149"/>
      <c r="E157" s="149"/>
      <c r="F157" s="149"/>
      <c r="G157" s="149"/>
      <c r="H157" s="149"/>
      <c r="I157" s="215" t="s">
        <v>186</v>
      </c>
      <c r="J157" s="215" t="s">
        <v>546</v>
      </c>
      <c r="K157" s="163"/>
      <c r="L157" s="57"/>
      <c r="M157" s="57"/>
      <c r="O157" s="284"/>
      <c r="P157" s="291"/>
      <c r="Q157" s="291"/>
      <c r="R157" s="174"/>
      <c r="S157" s="174"/>
      <c r="T157" s="174"/>
    </row>
    <row r="158" spans="1:20">
      <c r="A158" s="173">
        <v>1</v>
      </c>
      <c r="B158" s="173">
        <v>2</v>
      </c>
      <c r="C158" s="173">
        <v>3</v>
      </c>
      <c r="D158" s="160"/>
      <c r="E158" s="160"/>
      <c r="F158" s="160"/>
      <c r="G158" s="160"/>
      <c r="H158" s="160"/>
      <c r="I158" s="222"/>
      <c r="J158" s="222"/>
    </row>
    <row r="159" spans="1:20">
      <c r="A159" s="35">
        <v>1</v>
      </c>
      <c r="B159" s="183"/>
      <c r="C159" s="184"/>
      <c r="I159" s="220"/>
      <c r="J159" s="220"/>
    </row>
    <row r="160" spans="1:20" s="160" customFormat="1">
      <c r="A160" s="35"/>
      <c r="B160" s="183"/>
      <c r="C160" s="176"/>
      <c r="D160" s="149"/>
      <c r="E160" s="149"/>
      <c r="F160" s="149"/>
      <c r="G160" s="149"/>
      <c r="H160" s="149"/>
      <c r="I160" s="222"/>
      <c r="J160" s="222"/>
      <c r="K160" s="161"/>
      <c r="O160" s="283"/>
      <c r="P160" s="283"/>
      <c r="Q160" s="283"/>
    </row>
    <row r="161" spans="1:20">
      <c r="A161" s="35"/>
      <c r="B161" s="183"/>
      <c r="C161" s="176"/>
      <c r="I161" s="222"/>
      <c r="J161" s="222"/>
    </row>
    <row r="162" spans="1:20">
      <c r="A162" s="35"/>
      <c r="B162" s="183"/>
      <c r="C162" s="176"/>
      <c r="I162" s="222"/>
      <c r="J162" s="222"/>
    </row>
    <row r="163" spans="1:20">
      <c r="A163" s="35"/>
      <c r="B163" s="183"/>
      <c r="C163" s="176"/>
      <c r="I163" s="222"/>
      <c r="J163" s="222"/>
    </row>
    <row r="164" spans="1:20">
      <c r="A164" s="226"/>
      <c r="B164" s="227" t="s">
        <v>73</v>
      </c>
      <c r="C164" s="228">
        <f>SUM(C159:C163)</f>
        <v>0</v>
      </c>
      <c r="I164" s="217">
        <f>SUM(I159:I163)</f>
        <v>0</v>
      </c>
      <c r="J164" s="217">
        <f>SUM(J159:J163)</f>
        <v>0</v>
      </c>
    </row>
    <row r="166" spans="1:20">
      <c r="A166" s="2004" t="s">
        <v>509</v>
      </c>
      <c r="B166" s="2004"/>
      <c r="C166" s="2004"/>
      <c r="D166" s="2004"/>
      <c r="E166" s="2004"/>
      <c r="F166" s="2004"/>
      <c r="G166" s="2004"/>
      <c r="H166" s="2004"/>
      <c r="I166" s="2004"/>
      <c r="J166" s="2004"/>
    </row>
    <row r="167" spans="1:20">
      <c r="I167" s="1986" t="s">
        <v>545</v>
      </c>
      <c r="J167" s="1986"/>
    </row>
    <row r="168" spans="1:20" s="33" customFormat="1" ht="54">
      <c r="A168" s="35" t="s">
        <v>77</v>
      </c>
      <c r="B168" s="35" t="s">
        <v>67</v>
      </c>
      <c r="C168" s="35" t="s">
        <v>134</v>
      </c>
      <c r="D168" s="149"/>
      <c r="E168" s="149"/>
      <c r="F168" s="149"/>
      <c r="G168" s="149"/>
      <c r="H168" s="149"/>
      <c r="I168" s="215" t="s">
        <v>186</v>
      </c>
      <c r="J168" s="215" t="s">
        <v>546</v>
      </c>
      <c r="K168" s="163"/>
      <c r="L168" s="57"/>
      <c r="M168" s="57"/>
      <c r="O168" s="284"/>
      <c r="P168" s="291"/>
      <c r="Q168" s="291"/>
      <c r="R168" s="174"/>
      <c r="S168" s="174"/>
      <c r="T168" s="174"/>
    </row>
    <row r="169" spans="1:20">
      <c r="A169" s="173">
        <v>1</v>
      </c>
      <c r="B169" s="173">
        <v>2</v>
      </c>
      <c r="C169" s="173">
        <v>3</v>
      </c>
      <c r="D169" s="160"/>
      <c r="E169" s="160"/>
      <c r="F169" s="160"/>
      <c r="G169" s="160"/>
      <c r="H169" s="160"/>
      <c r="I169" s="222"/>
      <c r="J169" s="222"/>
    </row>
    <row r="170" spans="1:20">
      <c r="A170" s="35">
        <v>1</v>
      </c>
      <c r="B170" s="183"/>
      <c r="C170" s="184"/>
      <c r="I170" s="220"/>
      <c r="J170" s="220"/>
    </row>
    <row r="171" spans="1:20" s="160" customFormat="1">
      <c r="A171" s="35"/>
      <c r="B171" s="183"/>
      <c r="C171" s="176"/>
      <c r="D171" s="149"/>
      <c r="E171" s="149"/>
      <c r="F171" s="149"/>
      <c r="G171" s="149"/>
      <c r="H171" s="149"/>
      <c r="I171" s="222"/>
      <c r="J171" s="222"/>
      <c r="K171" s="161"/>
      <c r="O171" s="283"/>
      <c r="P171" s="283"/>
      <c r="Q171" s="283"/>
    </row>
    <row r="172" spans="1:20">
      <c r="A172" s="35"/>
      <c r="B172" s="183"/>
      <c r="C172" s="176"/>
      <c r="I172" s="222"/>
      <c r="J172" s="222"/>
    </row>
    <row r="173" spans="1:20">
      <c r="A173" s="35"/>
      <c r="B173" s="183"/>
      <c r="C173" s="176"/>
      <c r="I173" s="222"/>
      <c r="J173" s="222"/>
    </row>
    <row r="174" spans="1:20">
      <c r="A174" s="35"/>
      <c r="B174" s="183"/>
      <c r="C174" s="176"/>
      <c r="I174" s="222"/>
      <c r="J174" s="222"/>
    </row>
    <row r="175" spans="1:20">
      <c r="A175" s="226"/>
      <c r="B175" s="227" t="s">
        <v>73</v>
      </c>
      <c r="C175" s="228">
        <f>SUM(C170:C174)</f>
        <v>0</v>
      </c>
      <c r="I175" s="217">
        <f>SUM(I170:I174)</f>
        <v>0</v>
      </c>
      <c r="J175" s="217">
        <f>SUM(J170:J174)</f>
        <v>0</v>
      </c>
    </row>
    <row r="177" spans="1:20">
      <c r="A177" s="2004" t="s">
        <v>510</v>
      </c>
      <c r="B177" s="2004"/>
      <c r="C177" s="2004"/>
      <c r="D177" s="2004"/>
      <c r="E177" s="2004"/>
      <c r="F177" s="2004"/>
      <c r="G177" s="2004"/>
      <c r="H177" s="2004"/>
      <c r="I177" s="2004"/>
      <c r="J177" s="2004"/>
    </row>
    <row r="178" spans="1:20">
      <c r="I178" s="1986" t="s">
        <v>545</v>
      </c>
      <c r="J178" s="1986"/>
    </row>
    <row r="179" spans="1:20" s="33" customFormat="1" ht="54">
      <c r="A179" s="35" t="s">
        <v>77</v>
      </c>
      <c r="B179" s="35" t="s">
        <v>67</v>
      </c>
      <c r="C179" s="35" t="s">
        <v>134</v>
      </c>
      <c r="D179" s="149"/>
      <c r="E179" s="149"/>
      <c r="F179" s="149"/>
      <c r="G179" s="149"/>
      <c r="H179" s="149"/>
      <c r="I179" s="215" t="s">
        <v>186</v>
      </c>
      <c r="J179" s="215" t="s">
        <v>546</v>
      </c>
      <c r="K179" s="163"/>
      <c r="L179" s="57"/>
      <c r="M179" s="57"/>
      <c r="O179" s="284"/>
      <c r="P179" s="291"/>
      <c r="Q179" s="291"/>
      <c r="R179" s="174"/>
      <c r="S179" s="174"/>
      <c r="T179" s="174"/>
    </row>
    <row r="180" spans="1:20">
      <c r="A180" s="173">
        <v>1</v>
      </c>
      <c r="B180" s="173">
        <v>2</v>
      </c>
      <c r="C180" s="173">
        <v>3</v>
      </c>
      <c r="D180" s="160"/>
      <c r="E180" s="160"/>
      <c r="F180" s="160"/>
      <c r="G180" s="160"/>
      <c r="H180" s="160"/>
      <c r="I180" s="222"/>
      <c r="J180" s="222"/>
    </row>
    <row r="181" spans="1:20">
      <c r="A181" s="35">
        <v>1</v>
      </c>
      <c r="B181" s="183"/>
      <c r="C181" s="184"/>
      <c r="I181" s="220"/>
      <c r="J181" s="220"/>
    </row>
    <row r="182" spans="1:20" s="160" customFormat="1">
      <c r="A182" s="35"/>
      <c r="B182" s="183"/>
      <c r="C182" s="176"/>
      <c r="D182" s="149"/>
      <c r="E182" s="149"/>
      <c r="F182" s="149"/>
      <c r="G182" s="149"/>
      <c r="H182" s="149"/>
      <c r="I182" s="222"/>
      <c r="J182" s="222"/>
      <c r="K182" s="161"/>
      <c r="O182" s="283"/>
      <c r="P182" s="283"/>
      <c r="Q182" s="283"/>
    </row>
    <row r="183" spans="1:20">
      <c r="A183" s="35"/>
      <c r="B183" s="183"/>
      <c r="C183" s="176"/>
      <c r="I183" s="222"/>
      <c r="J183" s="222"/>
    </row>
    <row r="184" spans="1:20">
      <c r="A184" s="35"/>
      <c r="B184" s="183"/>
      <c r="C184" s="176"/>
      <c r="I184" s="222"/>
      <c r="J184" s="222"/>
    </row>
    <row r="185" spans="1:20">
      <c r="A185" s="35"/>
      <c r="B185" s="183"/>
      <c r="C185" s="176"/>
      <c r="I185" s="222"/>
      <c r="J185" s="222"/>
    </row>
    <row r="186" spans="1:20">
      <c r="A186" s="226"/>
      <c r="B186" s="227" t="s">
        <v>73</v>
      </c>
      <c r="C186" s="228">
        <f>SUM(C181:C185)</f>
        <v>0</v>
      </c>
      <c r="I186" s="217">
        <f>SUM(I181:I185)</f>
        <v>0</v>
      </c>
      <c r="J186" s="217">
        <f>SUM(J181:J185)</f>
        <v>0</v>
      </c>
    </row>
    <row r="189" spans="1:20" ht="56.25" customHeight="1">
      <c r="A189" s="2014" t="s">
        <v>614</v>
      </c>
      <c r="B189" s="2014"/>
      <c r="C189" s="2014"/>
      <c r="D189" s="2014"/>
      <c r="E189" s="2014"/>
      <c r="F189" s="2014"/>
      <c r="G189" s="2014"/>
      <c r="H189" s="2014"/>
      <c r="I189" s="2014"/>
      <c r="J189" s="2014"/>
    </row>
    <row r="191" spans="1:20">
      <c r="A191" s="2004" t="s">
        <v>511</v>
      </c>
      <c r="B191" s="2004"/>
      <c r="C191" s="2004"/>
      <c r="D191" s="2004"/>
      <c r="E191" s="2004"/>
      <c r="F191" s="2004"/>
      <c r="G191" s="2004"/>
      <c r="H191" s="2004"/>
      <c r="I191" s="2004"/>
      <c r="J191" s="2004"/>
      <c r="K191" s="205"/>
    </row>
    <row r="192" spans="1:20">
      <c r="I192" s="1986" t="s">
        <v>545</v>
      </c>
      <c r="J192" s="1986"/>
    </row>
    <row r="193" spans="1:20" s="33" customFormat="1" ht="54">
      <c r="A193" s="35" t="s">
        <v>77</v>
      </c>
      <c r="B193" s="35" t="s">
        <v>67</v>
      </c>
      <c r="C193" s="260" t="s">
        <v>505</v>
      </c>
      <c r="D193" s="260" t="s">
        <v>506</v>
      </c>
      <c r="E193" s="260" t="s">
        <v>507</v>
      </c>
      <c r="F193" s="149"/>
      <c r="G193" s="149"/>
      <c r="H193" s="149"/>
      <c r="I193" s="215" t="s">
        <v>186</v>
      </c>
      <c r="J193" s="215" t="s">
        <v>546</v>
      </c>
      <c r="K193" s="163"/>
      <c r="L193" s="57"/>
      <c r="M193" s="57"/>
      <c r="O193" s="284"/>
      <c r="P193" s="291"/>
      <c r="Q193" s="291"/>
      <c r="R193" s="174"/>
      <c r="S193" s="174"/>
      <c r="T193" s="174"/>
    </row>
    <row r="194" spans="1:20">
      <c r="A194" s="173">
        <v>1</v>
      </c>
      <c r="B194" s="173">
        <v>2</v>
      </c>
      <c r="C194" s="195">
        <v>3</v>
      </c>
      <c r="D194" s="195">
        <v>4</v>
      </c>
      <c r="E194" s="195">
        <v>5</v>
      </c>
      <c r="F194" s="160"/>
      <c r="G194" s="160"/>
      <c r="H194" s="160"/>
      <c r="I194" s="220"/>
      <c r="J194" s="220"/>
    </row>
    <row r="195" spans="1:20">
      <c r="A195" s="35">
        <v>1</v>
      </c>
      <c r="B195" s="183"/>
      <c r="C195" s="176"/>
      <c r="D195" s="35"/>
      <c r="E195" s="176"/>
      <c r="I195" s="220"/>
      <c r="J195" s="220"/>
    </row>
    <row r="196" spans="1:20" s="160" customFormat="1">
      <c r="A196" s="35"/>
      <c r="B196" s="183"/>
      <c r="C196" s="258"/>
      <c r="D196" s="260"/>
      <c r="E196" s="258"/>
      <c r="F196" s="149"/>
      <c r="G196" s="149"/>
      <c r="H196" s="149"/>
      <c r="I196" s="220"/>
      <c r="J196" s="220"/>
      <c r="K196" s="161"/>
      <c r="O196" s="283"/>
      <c r="P196" s="283"/>
      <c r="Q196" s="283"/>
    </row>
    <row r="197" spans="1:20">
      <c r="A197" s="35"/>
      <c r="B197" s="183"/>
      <c r="C197" s="258"/>
      <c r="D197" s="260"/>
      <c r="E197" s="258"/>
      <c r="I197" s="220"/>
      <c r="J197" s="220"/>
    </row>
    <row r="198" spans="1:20">
      <c r="A198" s="226"/>
      <c r="B198" s="227" t="s">
        <v>73</v>
      </c>
      <c r="C198" s="226" t="s">
        <v>74</v>
      </c>
      <c r="D198" s="226" t="s">
        <v>74</v>
      </c>
      <c r="E198" s="228">
        <f>E195</f>
        <v>0</v>
      </c>
      <c r="I198" s="217">
        <f>SUM(I195:I197)</f>
        <v>0</v>
      </c>
      <c r="J198" s="217">
        <f>SUM(J195:J197)</f>
        <v>0</v>
      </c>
    </row>
    <row r="200" spans="1:20">
      <c r="A200" s="2004" t="s">
        <v>512</v>
      </c>
      <c r="B200" s="2004"/>
      <c r="C200" s="2004"/>
      <c r="D200" s="2004"/>
      <c r="E200" s="2004"/>
      <c r="F200" s="2004"/>
      <c r="G200" s="2004"/>
      <c r="H200" s="2004"/>
      <c r="I200" s="2004"/>
      <c r="J200" s="2004"/>
    </row>
    <row r="201" spans="1:20">
      <c r="I201" s="1986" t="s">
        <v>545</v>
      </c>
      <c r="J201" s="1986"/>
    </row>
    <row r="202" spans="1:20" s="33" customFormat="1" ht="54">
      <c r="A202" s="35" t="s">
        <v>77</v>
      </c>
      <c r="B202" s="35" t="s">
        <v>67</v>
      </c>
      <c r="C202" s="260" t="s">
        <v>505</v>
      </c>
      <c r="D202" s="260" t="s">
        <v>506</v>
      </c>
      <c r="E202" s="260" t="s">
        <v>507</v>
      </c>
      <c r="F202" s="149"/>
      <c r="G202" s="149"/>
      <c r="H202" s="149"/>
      <c r="I202" s="215" t="s">
        <v>186</v>
      </c>
      <c r="J202" s="215" t="s">
        <v>546</v>
      </c>
      <c r="K202" s="163"/>
      <c r="L202" s="57"/>
      <c r="M202" s="57"/>
      <c r="O202" s="284"/>
      <c r="P202" s="291"/>
      <c r="Q202" s="291"/>
      <c r="R202" s="174"/>
      <c r="S202" s="174"/>
      <c r="T202" s="174"/>
    </row>
    <row r="203" spans="1:20">
      <c r="A203" s="173">
        <v>1</v>
      </c>
      <c r="B203" s="173">
        <v>2</v>
      </c>
      <c r="C203" s="195">
        <v>3</v>
      </c>
      <c r="D203" s="195">
        <v>4</v>
      </c>
      <c r="E203" s="195">
        <v>5</v>
      </c>
      <c r="F203" s="160"/>
      <c r="G203" s="160"/>
      <c r="H203" s="160"/>
      <c r="I203" s="220"/>
      <c r="J203" s="220"/>
    </row>
    <row r="204" spans="1:20">
      <c r="A204" s="35">
        <v>1</v>
      </c>
      <c r="B204" s="183"/>
      <c r="C204" s="176"/>
      <c r="D204" s="35"/>
      <c r="E204" s="176"/>
      <c r="I204" s="220"/>
      <c r="J204" s="220"/>
    </row>
    <row r="205" spans="1:20" s="160" customFormat="1">
      <c r="A205" s="35"/>
      <c r="B205" s="183"/>
      <c r="C205" s="258"/>
      <c r="D205" s="260"/>
      <c r="E205" s="258"/>
      <c r="F205" s="149"/>
      <c r="G205" s="149"/>
      <c r="H205" s="149"/>
      <c r="I205" s="220"/>
      <c r="J205" s="220"/>
      <c r="K205" s="161"/>
      <c r="O205" s="283"/>
      <c r="P205" s="283"/>
      <c r="Q205" s="283"/>
    </row>
    <row r="206" spans="1:20">
      <c r="A206" s="35"/>
      <c r="B206" s="183"/>
      <c r="C206" s="258"/>
      <c r="D206" s="260"/>
      <c r="E206" s="258"/>
      <c r="I206" s="220"/>
      <c r="J206" s="220"/>
    </row>
    <row r="207" spans="1:20">
      <c r="A207" s="226"/>
      <c r="B207" s="227" t="s">
        <v>73</v>
      </c>
      <c r="C207" s="226" t="s">
        <v>74</v>
      </c>
      <c r="D207" s="226" t="s">
        <v>74</v>
      </c>
      <c r="E207" s="228">
        <f>E204</f>
        <v>0</v>
      </c>
      <c r="I207" s="217">
        <f>SUM(I204:I206)</f>
        <v>0</v>
      </c>
      <c r="J207" s="217">
        <f>SUM(J204:J206)</f>
        <v>0</v>
      </c>
    </row>
    <row r="210" spans="1:17" ht="45" customHeight="1">
      <c r="A210" s="2014" t="s">
        <v>613</v>
      </c>
      <c r="B210" s="2014"/>
      <c r="C210" s="2014"/>
      <c r="D210" s="2014"/>
      <c r="E210" s="2014"/>
      <c r="F210" s="2014"/>
      <c r="G210" s="2014"/>
      <c r="H210" s="2014"/>
      <c r="I210" s="2014"/>
      <c r="J210" s="2014"/>
    </row>
    <row r="212" spans="1:17">
      <c r="A212" s="2017" t="s">
        <v>513</v>
      </c>
      <c r="B212" s="2017"/>
      <c r="C212" s="2017"/>
      <c r="D212" s="2017"/>
      <c r="E212" s="2017"/>
      <c r="F212" s="2017"/>
      <c r="G212" s="2017"/>
      <c r="H212" s="2017"/>
      <c r="I212" s="2017"/>
      <c r="J212" s="2017"/>
      <c r="K212" s="205"/>
    </row>
    <row r="213" spans="1:17">
      <c r="A213" s="53"/>
      <c r="B213" s="32"/>
      <c r="C213" s="38"/>
      <c r="D213" s="38"/>
      <c r="E213" s="38"/>
      <c r="F213" s="38"/>
      <c r="I213" s="1986" t="s">
        <v>545</v>
      </c>
      <c r="J213" s="1986"/>
    </row>
    <row r="214" spans="1:17" ht="54">
      <c r="A214" s="260" t="s">
        <v>77</v>
      </c>
      <c r="B214" s="260" t="s">
        <v>67</v>
      </c>
      <c r="C214" s="260" t="s">
        <v>124</v>
      </c>
      <c r="D214" s="260" t="s">
        <v>125</v>
      </c>
      <c r="E214" s="260" t="s">
        <v>126</v>
      </c>
      <c r="I214" s="215" t="s">
        <v>186</v>
      </c>
      <c r="J214" s="215" t="s">
        <v>546</v>
      </c>
      <c r="K214" s="209"/>
    </row>
    <row r="215" spans="1:17">
      <c r="A215" s="195">
        <v>1</v>
      </c>
      <c r="B215" s="195">
        <v>2</v>
      </c>
      <c r="C215" s="195">
        <v>3</v>
      </c>
      <c r="D215" s="195">
        <v>4</v>
      </c>
      <c r="E215" s="195">
        <v>5</v>
      </c>
      <c r="F215" s="160"/>
      <c r="G215" s="160"/>
      <c r="H215" s="160"/>
      <c r="I215" s="220"/>
      <c r="J215" s="220"/>
    </row>
    <row r="216" spans="1:17">
      <c r="A216" s="264"/>
      <c r="B216" s="47"/>
      <c r="C216" s="260"/>
      <c r="D216" s="34"/>
      <c r="E216" s="258"/>
      <c r="I216" s="220"/>
      <c r="J216" s="220"/>
    </row>
    <row r="217" spans="1:17" s="160" customFormat="1">
      <c r="A217" s="260"/>
      <c r="B217" s="31"/>
      <c r="C217" s="260"/>
      <c r="D217" s="34"/>
      <c r="E217" s="258"/>
      <c r="F217" s="149"/>
      <c r="G217" s="149"/>
      <c r="H217" s="149"/>
      <c r="I217" s="220"/>
      <c r="J217" s="220"/>
      <c r="K217" s="161"/>
      <c r="O217" s="283"/>
      <c r="P217" s="283"/>
      <c r="Q217" s="283"/>
    </row>
    <row r="218" spans="1:17">
      <c r="A218" s="260"/>
      <c r="B218" s="31"/>
      <c r="C218" s="260"/>
      <c r="D218" s="34"/>
      <c r="E218" s="258"/>
      <c r="I218" s="220"/>
      <c r="J218" s="220"/>
    </row>
    <row r="219" spans="1:17">
      <c r="A219" s="226"/>
      <c r="B219" s="227" t="s">
        <v>73</v>
      </c>
      <c r="C219" s="226" t="s">
        <v>74</v>
      </c>
      <c r="D219" s="226" t="s">
        <v>74</v>
      </c>
      <c r="E219" s="228">
        <f>SUM(E216:E218)</f>
        <v>0</v>
      </c>
      <c r="I219" s="217">
        <f>SUM(I216:I218)</f>
        <v>0</v>
      </c>
      <c r="J219" s="217">
        <f>SUM(J216:J218)</f>
        <v>0</v>
      </c>
    </row>
    <row r="220" spans="1:17">
      <c r="A220" s="51"/>
      <c r="B220" s="52"/>
      <c r="C220" s="51"/>
      <c r="D220" s="51"/>
      <c r="E220" s="51"/>
      <c r="F220" s="51"/>
    </row>
    <row r="221" spans="1:17">
      <c r="A221" s="2016" t="s">
        <v>491</v>
      </c>
      <c r="B221" s="2016"/>
      <c r="C221" s="2016"/>
      <c r="D221" s="2016"/>
      <c r="E221" s="2016"/>
      <c r="F221" s="2016"/>
      <c r="G221" s="2016"/>
      <c r="H221" s="2016"/>
      <c r="I221" s="2016"/>
      <c r="J221" s="2016"/>
    </row>
    <row r="222" spans="1:17">
      <c r="A222" s="51"/>
      <c r="B222" s="32"/>
      <c r="C222" s="38"/>
      <c r="D222" s="38"/>
      <c r="E222" s="38"/>
      <c r="F222" s="38"/>
      <c r="I222" s="1986" t="s">
        <v>545</v>
      </c>
      <c r="J222" s="1986"/>
    </row>
    <row r="223" spans="1:17" ht="54">
      <c r="A223" s="260" t="s">
        <v>77</v>
      </c>
      <c r="B223" s="260" t="s">
        <v>67</v>
      </c>
      <c r="C223" s="260" t="s">
        <v>127</v>
      </c>
      <c r="D223" s="260" t="s">
        <v>490</v>
      </c>
      <c r="F223" s="38"/>
      <c r="I223" s="215" t="s">
        <v>186</v>
      </c>
      <c r="J223" s="215" t="s">
        <v>546</v>
      </c>
      <c r="K223" s="210"/>
    </row>
    <row r="224" spans="1:17">
      <c r="A224" s="195">
        <v>1</v>
      </c>
      <c r="B224" s="195">
        <v>2</v>
      </c>
      <c r="C224" s="195">
        <v>3</v>
      </c>
      <c r="D224" s="195">
        <v>4</v>
      </c>
      <c r="E224" s="160"/>
      <c r="F224" s="14"/>
      <c r="G224" s="160"/>
      <c r="H224" s="160"/>
      <c r="I224" s="220"/>
      <c r="J224" s="220"/>
    </row>
    <row r="225" spans="1:17">
      <c r="A225" s="260"/>
      <c r="B225" s="47"/>
      <c r="C225" s="34"/>
      <c r="D225" s="258"/>
      <c r="F225" s="38"/>
      <c r="I225" s="220"/>
      <c r="J225" s="220"/>
    </row>
    <row r="226" spans="1:17" s="160" customFormat="1">
      <c r="A226" s="260"/>
      <c r="B226" s="31"/>
      <c r="C226" s="34"/>
      <c r="D226" s="258"/>
      <c r="E226" s="149"/>
      <c r="F226" s="38"/>
      <c r="G226" s="149"/>
      <c r="H226" s="149"/>
      <c r="I226" s="220"/>
      <c r="J226" s="220"/>
      <c r="K226" s="161"/>
      <c r="O226" s="283"/>
      <c r="P226" s="283"/>
      <c r="Q226" s="283"/>
    </row>
    <row r="227" spans="1:17">
      <c r="A227" s="260"/>
      <c r="B227" s="31"/>
      <c r="C227" s="34"/>
      <c r="D227" s="258"/>
      <c r="F227" s="38"/>
      <c r="I227" s="220"/>
      <c r="J227" s="220"/>
    </row>
    <row r="228" spans="1:17">
      <c r="A228" s="226"/>
      <c r="B228" s="227" t="s">
        <v>73</v>
      </c>
      <c r="C228" s="226" t="s">
        <v>74</v>
      </c>
      <c r="D228" s="228">
        <f>SUM(D225:D227)</f>
        <v>0</v>
      </c>
      <c r="F228" s="38"/>
      <c r="I228" s="217">
        <f>SUM(I225:I227)</f>
        <v>0</v>
      </c>
      <c r="J228" s="217">
        <f>SUM(J225:J227)</f>
        <v>0</v>
      </c>
    </row>
    <row r="229" spans="1:17">
      <c r="A229" s="51"/>
      <c r="B229" s="52"/>
      <c r="C229" s="51"/>
      <c r="D229" s="51"/>
      <c r="E229" s="51"/>
      <c r="F229" s="51"/>
    </row>
    <row r="230" spans="1:17">
      <c r="A230" s="2016" t="s">
        <v>514</v>
      </c>
      <c r="B230" s="2016"/>
      <c r="C230" s="2016"/>
      <c r="D230" s="2016"/>
      <c r="E230" s="2016"/>
      <c r="F230" s="2016"/>
      <c r="G230" s="2016"/>
      <c r="H230" s="2016"/>
      <c r="I230" s="2016"/>
      <c r="J230" s="2016"/>
    </row>
    <row r="231" spans="1:17">
      <c r="A231" s="51"/>
      <c r="B231" s="32"/>
      <c r="C231" s="38"/>
      <c r="D231" s="38"/>
      <c r="E231" s="38"/>
      <c r="F231" s="38"/>
      <c r="I231" s="1986" t="s">
        <v>545</v>
      </c>
      <c r="J231" s="1986"/>
    </row>
    <row r="232" spans="1:17" ht="54">
      <c r="A232" s="260" t="s">
        <v>77</v>
      </c>
      <c r="B232" s="260" t="s">
        <v>67</v>
      </c>
      <c r="C232" s="260" t="s">
        <v>127</v>
      </c>
      <c r="D232" s="260" t="s">
        <v>490</v>
      </c>
      <c r="F232" s="38"/>
      <c r="I232" s="215" t="s">
        <v>186</v>
      </c>
      <c r="J232" s="215" t="s">
        <v>546</v>
      </c>
      <c r="K232" s="210"/>
    </row>
    <row r="233" spans="1:17">
      <c r="A233" s="195">
        <v>1</v>
      </c>
      <c r="B233" s="195">
        <v>2</v>
      </c>
      <c r="C233" s="195">
        <v>3</v>
      </c>
      <c r="D233" s="195">
        <v>4</v>
      </c>
      <c r="E233" s="160"/>
      <c r="F233" s="14"/>
      <c r="G233" s="160"/>
      <c r="H233" s="160"/>
      <c r="I233" s="220"/>
      <c r="J233" s="220"/>
    </row>
    <row r="234" spans="1:17">
      <c r="A234" s="260"/>
      <c r="B234" s="47"/>
      <c r="C234" s="34"/>
      <c r="D234" s="258"/>
      <c r="F234" s="38"/>
      <c r="I234" s="220"/>
      <c r="J234" s="220"/>
    </row>
    <row r="235" spans="1:17" s="160" customFormat="1">
      <c r="A235" s="260"/>
      <c r="B235" s="31"/>
      <c r="C235" s="34"/>
      <c r="D235" s="258"/>
      <c r="E235" s="149"/>
      <c r="F235" s="38"/>
      <c r="G235" s="149"/>
      <c r="H235" s="149"/>
      <c r="I235" s="220"/>
      <c r="J235" s="220"/>
      <c r="K235" s="161"/>
      <c r="O235" s="283"/>
      <c r="P235" s="283"/>
      <c r="Q235" s="283"/>
    </row>
    <row r="236" spans="1:17">
      <c r="A236" s="260"/>
      <c r="B236" s="31"/>
      <c r="C236" s="34"/>
      <c r="D236" s="258"/>
      <c r="F236" s="38"/>
      <c r="I236" s="220"/>
      <c r="J236" s="220"/>
    </row>
    <row r="237" spans="1:17">
      <c r="A237" s="226"/>
      <c r="B237" s="227" t="s">
        <v>73</v>
      </c>
      <c r="C237" s="226" t="s">
        <v>74</v>
      </c>
      <c r="D237" s="228">
        <f>SUM(D234:D236)</f>
        <v>0</v>
      </c>
      <c r="F237" s="38"/>
      <c r="I237" s="217">
        <f>SUM(I234:I236)</f>
        <v>0</v>
      </c>
      <c r="J237" s="217">
        <f>SUM(J234:J236)</f>
        <v>0</v>
      </c>
    </row>
    <row r="238" spans="1:17">
      <c r="A238" s="51"/>
      <c r="B238" s="52"/>
      <c r="C238" s="51"/>
      <c r="D238" s="51"/>
      <c r="E238" s="51"/>
      <c r="F238" s="51"/>
    </row>
    <row r="239" spans="1:17">
      <c r="A239" s="2004" t="s">
        <v>542</v>
      </c>
      <c r="B239" s="2004"/>
      <c r="C239" s="2004"/>
      <c r="D239" s="2004"/>
      <c r="E239" s="2004"/>
      <c r="F239" s="2004"/>
      <c r="G239" s="2004"/>
      <c r="H239" s="2004"/>
      <c r="I239" s="2004"/>
      <c r="J239" s="2004"/>
    </row>
    <row r="240" spans="1:17">
      <c r="A240" s="2012"/>
      <c r="B240" s="2012"/>
      <c r="C240" s="2012"/>
      <c r="D240" s="2012"/>
      <c r="E240" s="2012"/>
      <c r="F240" s="2012"/>
      <c r="I240" s="1986" t="s">
        <v>545</v>
      </c>
      <c r="J240" s="1986"/>
    </row>
    <row r="241" spans="1:17" ht="54">
      <c r="A241" s="260" t="s">
        <v>77</v>
      </c>
      <c r="B241" s="260" t="s">
        <v>67</v>
      </c>
      <c r="C241" s="260" t="s">
        <v>131</v>
      </c>
      <c r="D241" s="260" t="s">
        <v>80</v>
      </c>
      <c r="E241" s="260" t="s">
        <v>132</v>
      </c>
      <c r="F241" s="260" t="s">
        <v>33</v>
      </c>
      <c r="I241" s="215" t="s">
        <v>186</v>
      </c>
      <c r="J241" s="215" t="s">
        <v>546</v>
      </c>
      <c r="K241" s="163"/>
    </row>
    <row r="242" spans="1:17">
      <c r="A242" s="195">
        <v>1</v>
      </c>
      <c r="B242" s="195">
        <v>2</v>
      </c>
      <c r="C242" s="195">
        <v>3</v>
      </c>
      <c r="D242" s="195">
        <v>4</v>
      </c>
      <c r="E242" s="195">
        <v>5</v>
      </c>
      <c r="F242" s="195">
        <v>6</v>
      </c>
      <c r="G242" s="160"/>
      <c r="H242" s="160"/>
      <c r="I242" s="220"/>
      <c r="J242" s="220"/>
    </row>
    <row r="243" spans="1:17">
      <c r="A243" s="260">
        <v>1</v>
      </c>
      <c r="B243" s="31"/>
      <c r="C243" s="260"/>
      <c r="D243" s="260"/>
      <c r="E243" s="258" t="e">
        <f>F243/D243</f>
        <v>#DIV/0!</v>
      </c>
      <c r="F243" s="258"/>
      <c r="I243" s="220"/>
      <c r="J243" s="220"/>
    </row>
    <row r="244" spans="1:17" s="160" customFormat="1">
      <c r="A244" s="260">
        <v>2</v>
      </c>
      <c r="B244" s="31"/>
      <c r="C244" s="35"/>
      <c r="D244" s="35"/>
      <c r="E244" s="258" t="e">
        <f t="shared" ref="E244:E245" si="3">F244/D244</f>
        <v>#DIV/0!</v>
      </c>
      <c r="F244" s="258"/>
      <c r="G244" s="149"/>
      <c r="H244" s="149"/>
      <c r="I244" s="220"/>
      <c r="J244" s="220"/>
      <c r="K244" s="161"/>
      <c r="O244" s="283"/>
      <c r="P244" s="283"/>
      <c r="Q244" s="283"/>
    </row>
    <row r="245" spans="1:17">
      <c r="A245" s="260">
        <v>3</v>
      </c>
      <c r="B245" s="31"/>
      <c r="C245" s="260"/>
      <c r="D245" s="260"/>
      <c r="E245" s="258" t="e">
        <f t="shared" si="3"/>
        <v>#DIV/0!</v>
      </c>
      <c r="F245" s="258"/>
      <c r="I245" s="220"/>
      <c r="J245" s="220"/>
    </row>
    <row r="246" spans="1:17">
      <c r="A246" s="226"/>
      <c r="B246" s="227" t="s">
        <v>73</v>
      </c>
      <c r="C246" s="226" t="s">
        <v>74</v>
      </c>
      <c r="D246" s="226" t="s">
        <v>74</v>
      </c>
      <c r="E246" s="226" t="s">
        <v>74</v>
      </c>
      <c r="F246" s="228">
        <f>F245+F244+F243</f>
        <v>0</v>
      </c>
      <c r="I246" s="217">
        <f>SUM(I243:I245)</f>
        <v>0</v>
      </c>
      <c r="J246" s="217">
        <f>SUM(J243:J245)</f>
        <v>0</v>
      </c>
    </row>
    <row r="247" spans="1:17">
      <c r="A247" s="51"/>
      <c r="B247" s="52"/>
      <c r="C247" s="51"/>
      <c r="D247" s="51"/>
      <c r="E247" s="51"/>
      <c r="F247" s="51"/>
    </row>
    <row r="248" spans="1:17">
      <c r="A248" s="51"/>
      <c r="B248" s="52"/>
      <c r="C248" s="51"/>
      <c r="D248" s="51"/>
      <c r="E248" s="51"/>
      <c r="F248" s="51"/>
    </row>
    <row r="249" spans="1:17">
      <c r="A249" s="2014" t="s">
        <v>612</v>
      </c>
      <c r="B249" s="2014"/>
      <c r="C249" s="2014"/>
      <c r="D249" s="2014"/>
      <c r="E249" s="2014"/>
      <c r="F249" s="2014"/>
      <c r="G249" s="2014"/>
      <c r="H249" s="2014"/>
      <c r="I249" s="2014"/>
      <c r="J249" s="2014"/>
    </row>
    <row r="250" spans="1:17">
      <c r="A250" s="51"/>
      <c r="B250" s="52"/>
      <c r="C250" s="51"/>
      <c r="D250" s="51"/>
      <c r="E250" s="51"/>
      <c r="F250" s="51"/>
    </row>
    <row r="251" spans="1:17">
      <c r="A251" s="2009" t="s">
        <v>515</v>
      </c>
      <c r="B251" s="2009"/>
      <c r="C251" s="2009"/>
      <c r="D251" s="2009"/>
      <c r="E251" s="2009"/>
      <c r="F251" s="2009"/>
      <c r="G251" s="2009"/>
      <c r="H251" s="2009"/>
      <c r="I251" s="2009"/>
      <c r="J251" s="2009"/>
      <c r="K251" s="205"/>
    </row>
    <row r="252" spans="1:17">
      <c r="A252" s="259"/>
      <c r="B252" s="55"/>
      <c r="C252" s="259"/>
      <c r="D252" s="259"/>
      <c r="E252" s="259"/>
      <c r="F252" s="259"/>
      <c r="I252" s="1986" t="s">
        <v>545</v>
      </c>
      <c r="J252" s="1986"/>
    </row>
    <row r="253" spans="1:17" ht="54">
      <c r="A253" s="260" t="s">
        <v>77</v>
      </c>
      <c r="B253" s="260" t="s">
        <v>67</v>
      </c>
      <c r="C253" s="260" t="s">
        <v>118</v>
      </c>
      <c r="D253" s="260" t="s">
        <v>112</v>
      </c>
      <c r="E253" s="260" t="s">
        <v>113</v>
      </c>
      <c r="F253" s="260" t="s">
        <v>532</v>
      </c>
      <c r="I253" s="215" t="s">
        <v>186</v>
      </c>
      <c r="J253" s="215" t="s">
        <v>546</v>
      </c>
      <c r="K253" s="204"/>
    </row>
    <row r="254" spans="1:17">
      <c r="A254" s="195">
        <v>1</v>
      </c>
      <c r="B254" s="195">
        <v>2</v>
      </c>
      <c r="C254" s="195">
        <v>3</v>
      </c>
      <c r="D254" s="195">
        <v>4</v>
      </c>
      <c r="E254" s="195">
        <v>5</v>
      </c>
      <c r="F254" s="195">
        <v>6</v>
      </c>
      <c r="G254" s="160"/>
      <c r="H254" s="160"/>
      <c r="I254" s="220"/>
      <c r="J254" s="220"/>
    </row>
    <row r="255" spans="1:17">
      <c r="A255" s="260">
        <v>1</v>
      </c>
      <c r="B255" s="31" t="s">
        <v>114</v>
      </c>
      <c r="C255" s="260"/>
      <c r="D255" s="260"/>
      <c r="E255" s="258" t="e">
        <f>F255/D255/C255</f>
        <v>#DIV/0!</v>
      </c>
      <c r="F255" s="258"/>
      <c r="I255" s="220"/>
      <c r="J255" s="220"/>
    </row>
    <row r="256" spans="1:17" s="160" customFormat="1" ht="68.400000000000006">
      <c r="A256" s="260">
        <v>2</v>
      </c>
      <c r="B256" s="31" t="s">
        <v>115</v>
      </c>
      <c r="C256" s="260"/>
      <c r="D256" s="260"/>
      <c r="E256" s="258" t="e">
        <f t="shared" ref="E256:E260" si="4">F256/D256/C256</f>
        <v>#DIV/0!</v>
      </c>
      <c r="F256" s="258"/>
      <c r="G256" s="149"/>
      <c r="H256" s="149"/>
      <c r="I256" s="220"/>
      <c r="J256" s="220"/>
      <c r="K256" s="161"/>
      <c r="O256" s="283"/>
      <c r="P256" s="283"/>
      <c r="Q256" s="283"/>
    </row>
    <row r="257" spans="1:17" ht="45.6">
      <c r="A257" s="260">
        <v>3</v>
      </c>
      <c r="B257" s="31" t="s">
        <v>116</v>
      </c>
      <c r="C257" s="260"/>
      <c r="D257" s="260"/>
      <c r="E257" s="258" t="e">
        <f t="shared" si="4"/>
        <v>#DIV/0!</v>
      </c>
      <c r="F257" s="258"/>
      <c r="I257" s="220"/>
      <c r="J257" s="220"/>
    </row>
    <row r="258" spans="1:17">
      <c r="A258" s="260">
        <v>4</v>
      </c>
      <c r="B258" s="31" t="s">
        <v>117</v>
      </c>
      <c r="C258" s="260"/>
      <c r="D258" s="260"/>
      <c r="E258" s="258" t="e">
        <f t="shared" si="4"/>
        <v>#DIV/0!</v>
      </c>
      <c r="F258" s="258"/>
      <c r="I258" s="222"/>
      <c r="J258" s="222"/>
    </row>
    <row r="259" spans="1:17" ht="91.2">
      <c r="A259" s="260">
        <v>5</v>
      </c>
      <c r="B259" s="31" t="s">
        <v>143</v>
      </c>
      <c r="C259" s="260"/>
      <c r="D259" s="260"/>
      <c r="E259" s="258" t="e">
        <f t="shared" si="4"/>
        <v>#DIV/0!</v>
      </c>
      <c r="F259" s="258"/>
      <c r="I259" s="220"/>
      <c r="J259" s="220"/>
    </row>
    <row r="260" spans="1:17">
      <c r="A260" s="260">
        <v>6</v>
      </c>
      <c r="B260" s="31" t="s">
        <v>144</v>
      </c>
      <c r="C260" s="260"/>
      <c r="D260" s="260"/>
      <c r="E260" s="258" t="e">
        <f t="shared" si="4"/>
        <v>#DIV/0!</v>
      </c>
      <c r="F260" s="258"/>
      <c r="I260" s="220"/>
      <c r="J260" s="220"/>
    </row>
    <row r="261" spans="1:17">
      <c r="A261" s="226"/>
      <c r="B261" s="227" t="s">
        <v>73</v>
      </c>
      <c r="C261" s="226" t="s">
        <v>74</v>
      </c>
      <c r="D261" s="226" t="s">
        <v>74</v>
      </c>
      <c r="E261" s="226" t="s">
        <v>74</v>
      </c>
      <c r="F261" s="228">
        <f>F260+F259+F258+F257+F256+F255</f>
        <v>0</v>
      </c>
      <c r="I261" s="217">
        <f>SUM(I255:I260)</f>
        <v>0</v>
      </c>
      <c r="J261" s="217">
        <f>SUM(J255:J260)</f>
        <v>0</v>
      </c>
    </row>
    <row r="262" spans="1:17">
      <c r="A262" s="38"/>
      <c r="B262" s="32"/>
      <c r="C262" s="38"/>
      <c r="D262" s="38"/>
      <c r="E262" s="38"/>
      <c r="F262" s="38"/>
    </row>
    <row r="263" spans="1:17">
      <c r="A263" s="2009" t="s">
        <v>516</v>
      </c>
      <c r="B263" s="2009"/>
      <c r="C263" s="2009"/>
      <c r="D263" s="2009"/>
      <c r="E263" s="2009"/>
      <c r="F263" s="2009"/>
      <c r="G263" s="2009"/>
      <c r="H263" s="2009"/>
      <c r="I263" s="2009"/>
      <c r="J263" s="2009"/>
    </row>
    <row r="264" spans="1:17">
      <c r="A264" s="256"/>
      <c r="B264" s="45"/>
      <c r="C264" s="256"/>
      <c r="D264" s="256"/>
      <c r="E264" s="256"/>
      <c r="F264" s="38"/>
      <c r="I264" s="1986" t="s">
        <v>545</v>
      </c>
      <c r="J264" s="1986"/>
    </row>
    <row r="265" spans="1:17" ht="54">
      <c r="A265" s="260" t="s">
        <v>77</v>
      </c>
      <c r="B265" s="260" t="s">
        <v>67</v>
      </c>
      <c r="C265" s="260" t="s">
        <v>119</v>
      </c>
      <c r="D265" s="260" t="s">
        <v>518</v>
      </c>
      <c r="E265" s="262" t="s">
        <v>166</v>
      </c>
      <c r="F265" s="260" t="s">
        <v>517</v>
      </c>
      <c r="I265" s="215" t="s">
        <v>186</v>
      </c>
      <c r="J265" s="215" t="s">
        <v>546</v>
      </c>
      <c r="K265" s="204"/>
    </row>
    <row r="266" spans="1:17">
      <c r="A266" s="195">
        <v>1</v>
      </c>
      <c r="B266" s="195">
        <v>2</v>
      </c>
      <c r="C266" s="195">
        <v>3</v>
      </c>
      <c r="D266" s="195">
        <v>4</v>
      </c>
      <c r="E266" s="14">
        <v>5</v>
      </c>
      <c r="F266" s="195">
        <v>6</v>
      </c>
      <c r="G266" s="160"/>
      <c r="H266" s="160"/>
      <c r="I266" s="214"/>
      <c r="J266" s="214"/>
    </row>
    <row r="267" spans="1:17" ht="45.6">
      <c r="A267" s="260">
        <v>1</v>
      </c>
      <c r="B267" s="31" t="s">
        <v>140</v>
      </c>
      <c r="C267" s="260"/>
      <c r="D267" s="258" t="e">
        <f>F267/C267</f>
        <v>#DIV/0!</v>
      </c>
      <c r="E267" s="262" t="s">
        <v>43</v>
      </c>
      <c r="F267" s="258"/>
      <c r="I267" s="220"/>
      <c r="J267" s="220"/>
    </row>
    <row r="268" spans="1:17" s="160" customFormat="1" ht="45.6">
      <c r="A268" s="260">
        <v>2</v>
      </c>
      <c r="B268" s="31" t="s">
        <v>629</v>
      </c>
      <c r="C268" s="260" t="s">
        <v>43</v>
      </c>
      <c r="D268" s="258"/>
      <c r="E268" s="262" t="e">
        <f>F268/D268</f>
        <v>#DIV/0!</v>
      </c>
      <c r="F268" s="258"/>
      <c r="G268" s="149"/>
      <c r="H268" s="149"/>
      <c r="I268" s="220"/>
      <c r="J268" s="220"/>
      <c r="K268" s="161"/>
      <c r="O268" s="283"/>
      <c r="P268" s="283"/>
      <c r="Q268" s="283"/>
    </row>
    <row r="269" spans="1:17">
      <c r="A269" s="226"/>
      <c r="B269" s="227" t="s">
        <v>73</v>
      </c>
      <c r="C269" s="226" t="s">
        <v>43</v>
      </c>
      <c r="D269" s="226" t="s">
        <v>43</v>
      </c>
      <c r="E269" s="226" t="s">
        <v>43</v>
      </c>
      <c r="F269" s="228">
        <f>F267+F268</f>
        <v>0</v>
      </c>
      <c r="I269" s="213">
        <f>SUM(I267:I268)</f>
        <v>0</v>
      </c>
      <c r="J269" s="213">
        <f>SUM(J267:J268)</f>
        <v>0</v>
      </c>
    </row>
    <row r="270" spans="1:17">
      <c r="A270" s="38"/>
      <c r="B270" s="32"/>
      <c r="C270" s="38"/>
      <c r="D270" s="38"/>
      <c r="E270" s="38"/>
      <c r="F270" s="38"/>
    </row>
    <row r="271" spans="1:17">
      <c r="A271" s="2004" t="s">
        <v>519</v>
      </c>
      <c r="B271" s="2004"/>
      <c r="C271" s="2004"/>
      <c r="D271" s="2004"/>
      <c r="E271" s="2004"/>
      <c r="F271" s="2004"/>
      <c r="G271" s="2004"/>
      <c r="H271" s="2004"/>
      <c r="I271" s="2004"/>
      <c r="J271" s="2004"/>
    </row>
    <row r="272" spans="1:17">
      <c r="A272" s="265"/>
      <c r="B272" s="265"/>
      <c r="C272" s="265"/>
      <c r="D272" s="265"/>
      <c r="E272" s="265"/>
      <c r="F272" s="265"/>
      <c r="G272" s="265"/>
      <c r="H272" s="265"/>
      <c r="I272" s="1986" t="s">
        <v>545</v>
      </c>
      <c r="J272" s="1986"/>
    </row>
    <row r="273" spans="1:17" s="38" customFormat="1" ht="54">
      <c r="A273" s="260" t="s">
        <v>77</v>
      </c>
      <c r="B273" s="260" t="s">
        <v>0</v>
      </c>
      <c r="C273" s="260" t="s">
        <v>122</v>
      </c>
      <c r="D273" s="260" t="s">
        <v>120</v>
      </c>
      <c r="E273" s="260" t="s">
        <v>123</v>
      </c>
      <c r="F273" s="260" t="s">
        <v>33</v>
      </c>
      <c r="I273" s="215" t="s">
        <v>186</v>
      </c>
      <c r="J273" s="215" t="s">
        <v>546</v>
      </c>
      <c r="K273" s="163"/>
      <c r="O273" s="41"/>
      <c r="P273" s="41"/>
      <c r="Q273" s="41"/>
    </row>
    <row r="274" spans="1:17" s="38" customFormat="1">
      <c r="A274" s="195">
        <v>1</v>
      </c>
      <c r="B274" s="195">
        <v>2</v>
      </c>
      <c r="C274" s="195">
        <v>4</v>
      </c>
      <c r="D274" s="195">
        <v>5</v>
      </c>
      <c r="E274" s="195">
        <v>6</v>
      </c>
      <c r="F274" s="195">
        <v>7</v>
      </c>
      <c r="G274" s="14"/>
      <c r="H274" s="14"/>
      <c r="I274" s="217"/>
      <c r="J274" s="217"/>
      <c r="K274" s="40"/>
      <c r="O274" s="41"/>
      <c r="P274" s="41"/>
      <c r="Q274" s="41"/>
    </row>
    <row r="275" spans="1:17" s="38" customFormat="1">
      <c r="A275" s="260">
        <v>1</v>
      </c>
      <c r="B275" s="31" t="s">
        <v>145</v>
      </c>
      <c r="C275" s="258" t="e">
        <f>F275/D275</f>
        <v>#DIV/0!</v>
      </c>
      <c r="D275" s="258"/>
      <c r="E275" s="258"/>
      <c r="F275" s="258"/>
      <c r="I275" s="220"/>
      <c r="J275" s="220"/>
      <c r="K275" s="40"/>
      <c r="O275" s="41"/>
      <c r="P275" s="41"/>
      <c r="Q275" s="41"/>
    </row>
    <row r="276" spans="1:17" s="14" customFormat="1">
      <c r="A276" s="260">
        <v>2</v>
      </c>
      <c r="B276" s="31" t="s">
        <v>121</v>
      </c>
      <c r="C276" s="258" t="e">
        <f t="shared" ref="C276:C279" si="5">F276/D276</f>
        <v>#DIV/0!</v>
      </c>
      <c r="D276" s="258"/>
      <c r="E276" s="258"/>
      <c r="F276" s="258"/>
      <c r="G276" s="38"/>
      <c r="H276" s="38"/>
      <c r="I276" s="220"/>
      <c r="J276" s="220"/>
      <c r="K276" s="186"/>
      <c r="O276" s="286"/>
      <c r="P276" s="286"/>
      <c r="Q276" s="286"/>
    </row>
    <row r="277" spans="1:17" s="38" customFormat="1">
      <c r="A277" s="260">
        <v>3</v>
      </c>
      <c r="B277" s="31" t="s">
        <v>146</v>
      </c>
      <c r="C277" s="258" t="e">
        <f t="shared" si="5"/>
        <v>#DIV/0!</v>
      </c>
      <c r="D277" s="258"/>
      <c r="E277" s="258"/>
      <c r="F277" s="258"/>
      <c r="I277" s="220"/>
      <c r="J277" s="220"/>
      <c r="K277" s="40"/>
      <c r="O277" s="41"/>
      <c r="P277" s="41"/>
      <c r="Q277" s="41"/>
    </row>
    <row r="278" spans="1:17" s="38" customFormat="1">
      <c r="A278" s="260">
        <v>4</v>
      </c>
      <c r="B278" s="31" t="s">
        <v>147</v>
      </c>
      <c r="C278" s="258" t="e">
        <f t="shared" si="5"/>
        <v>#DIV/0!</v>
      </c>
      <c r="D278" s="258"/>
      <c r="E278" s="258"/>
      <c r="F278" s="258"/>
      <c r="I278" s="220"/>
      <c r="J278" s="220"/>
      <c r="K278" s="40"/>
      <c r="O278" s="41"/>
      <c r="P278" s="41"/>
      <c r="Q278" s="41"/>
    </row>
    <row r="279" spans="1:17" s="38" customFormat="1">
      <c r="A279" s="260">
        <v>5</v>
      </c>
      <c r="B279" s="31" t="s">
        <v>623</v>
      </c>
      <c r="C279" s="258" t="e">
        <f t="shared" si="5"/>
        <v>#DIV/0!</v>
      </c>
      <c r="D279" s="258"/>
      <c r="E279" s="258"/>
      <c r="F279" s="258"/>
      <c r="I279" s="220"/>
      <c r="J279" s="220"/>
      <c r="K279" s="40"/>
      <c r="O279" s="41"/>
      <c r="P279" s="41"/>
      <c r="Q279" s="41"/>
    </row>
    <row r="280" spans="1:17" s="38" customFormat="1">
      <c r="A280" s="226"/>
      <c r="B280" s="227" t="s">
        <v>73</v>
      </c>
      <c r="C280" s="226" t="s">
        <v>74</v>
      </c>
      <c r="D280" s="226" t="s">
        <v>74</v>
      </c>
      <c r="E280" s="226" t="s">
        <v>74</v>
      </c>
      <c r="F280" s="228">
        <f>SUM(F275:F279)</f>
        <v>0</v>
      </c>
      <c r="I280" s="217">
        <f>SUM(I275:I279)</f>
        <v>0</v>
      </c>
      <c r="J280" s="217">
        <f>SUM(J275:J279)</f>
        <v>0</v>
      </c>
      <c r="K280" s="40"/>
      <c r="O280" s="41"/>
      <c r="P280" s="41"/>
      <c r="Q280" s="41"/>
    </row>
    <row r="281" spans="1:17" s="38" customFormat="1">
      <c r="B281" s="32"/>
      <c r="G281" s="149"/>
      <c r="H281" s="149"/>
      <c r="I281" s="149"/>
      <c r="J281" s="149"/>
      <c r="K281" s="40"/>
      <c r="O281" s="41"/>
      <c r="P281" s="41"/>
      <c r="Q281" s="41"/>
    </row>
    <row r="282" spans="1:17" s="38" customFormat="1">
      <c r="A282" s="2017" t="s">
        <v>513</v>
      </c>
      <c r="B282" s="2017"/>
      <c r="C282" s="2017"/>
      <c r="D282" s="2017"/>
      <c r="E282" s="2017"/>
      <c r="F282" s="2017"/>
      <c r="G282" s="2017"/>
      <c r="H282" s="2017"/>
      <c r="I282" s="2017"/>
      <c r="J282" s="2017"/>
      <c r="K282" s="40"/>
      <c r="O282" s="41"/>
      <c r="P282" s="41"/>
      <c r="Q282" s="41"/>
    </row>
    <row r="283" spans="1:17">
      <c r="A283" s="53"/>
      <c r="B283" s="32"/>
      <c r="C283" s="38"/>
      <c r="D283" s="38"/>
      <c r="E283" s="38"/>
      <c r="F283" s="38"/>
      <c r="I283" s="1986" t="s">
        <v>545</v>
      </c>
      <c r="J283" s="1986"/>
    </row>
    <row r="284" spans="1:17" ht="54">
      <c r="A284" s="260" t="s">
        <v>77</v>
      </c>
      <c r="B284" s="260" t="s">
        <v>67</v>
      </c>
      <c r="C284" s="260" t="s">
        <v>124</v>
      </c>
      <c r="D284" s="260" t="s">
        <v>125</v>
      </c>
      <c r="E284" s="260" t="s">
        <v>520</v>
      </c>
      <c r="I284" s="215" t="s">
        <v>186</v>
      </c>
      <c r="J284" s="215" t="s">
        <v>546</v>
      </c>
      <c r="K284" s="209"/>
    </row>
    <row r="285" spans="1:17">
      <c r="A285" s="195">
        <v>1</v>
      </c>
      <c r="B285" s="195">
        <v>2</v>
      </c>
      <c r="C285" s="195">
        <v>3</v>
      </c>
      <c r="D285" s="195">
        <v>4</v>
      </c>
      <c r="E285" s="195">
        <v>5</v>
      </c>
      <c r="F285" s="160"/>
      <c r="G285" s="160"/>
      <c r="H285" s="160"/>
      <c r="I285" s="217"/>
      <c r="J285" s="217"/>
    </row>
    <row r="286" spans="1:17">
      <c r="A286" s="260">
        <v>1</v>
      </c>
      <c r="B286" s="31"/>
      <c r="C286" s="260"/>
      <c r="D286" s="34"/>
      <c r="E286" s="258"/>
      <c r="I286" s="220"/>
      <c r="J286" s="220"/>
    </row>
    <row r="287" spans="1:17" s="160" customFormat="1">
      <c r="A287" s="260">
        <v>2</v>
      </c>
      <c r="B287" s="31"/>
      <c r="C287" s="260"/>
      <c r="D287" s="34"/>
      <c r="E287" s="258"/>
      <c r="F287" s="149"/>
      <c r="G287" s="149"/>
      <c r="H287" s="149"/>
      <c r="I287" s="220"/>
      <c r="J287" s="220"/>
      <c r="K287" s="161"/>
      <c r="O287" s="283"/>
      <c r="P287" s="283"/>
      <c r="Q287" s="283"/>
    </row>
    <row r="288" spans="1:17">
      <c r="A288" s="260">
        <v>3</v>
      </c>
      <c r="B288" s="31"/>
      <c r="C288" s="260"/>
      <c r="D288" s="34"/>
      <c r="E288" s="258"/>
      <c r="I288" s="220"/>
      <c r="J288" s="220"/>
      <c r="P288" s="188"/>
      <c r="Q288" s="290"/>
    </row>
    <row r="289" spans="1:17">
      <c r="A289" s="260">
        <v>4</v>
      </c>
      <c r="B289" s="31"/>
      <c r="C289" s="260"/>
      <c r="D289" s="34"/>
      <c r="E289" s="258"/>
      <c r="I289" s="220"/>
      <c r="J289" s="220"/>
      <c r="P289" s="188"/>
      <c r="Q289" s="290"/>
    </row>
    <row r="290" spans="1:17">
      <c r="A290" s="226"/>
      <c r="B290" s="227" t="s">
        <v>73</v>
      </c>
      <c r="C290" s="226" t="s">
        <v>74</v>
      </c>
      <c r="D290" s="226" t="s">
        <v>74</v>
      </c>
      <c r="E290" s="228">
        <f>SUM(E286:E289)</f>
        <v>0</v>
      </c>
      <c r="I290" s="217">
        <f>SUM(I286:I289)</f>
        <v>0</v>
      </c>
      <c r="J290" s="217">
        <f>SUM(J286:J289)</f>
        <v>0</v>
      </c>
      <c r="P290" s="188"/>
      <c r="Q290" s="290"/>
    </row>
    <row r="291" spans="1:17">
      <c r="A291" s="38"/>
      <c r="B291" s="32"/>
      <c r="C291" s="38"/>
      <c r="D291" s="38"/>
      <c r="E291" s="38"/>
      <c r="F291" s="38"/>
      <c r="P291" s="188"/>
      <c r="Q291" s="290"/>
    </row>
    <row r="292" spans="1:17">
      <c r="A292" s="2016" t="s">
        <v>491</v>
      </c>
      <c r="B292" s="2016"/>
      <c r="C292" s="2016"/>
      <c r="D292" s="2016"/>
      <c r="E292" s="2016"/>
      <c r="F292" s="2016"/>
      <c r="G292" s="2016"/>
      <c r="H292" s="2016"/>
      <c r="I292" s="2016"/>
      <c r="J292" s="2016"/>
      <c r="P292" s="188"/>
    </row>
    <row r="293" spans="1:17">
      <c r="A293" s="51"/>
      <c r="B293" s="32"/>
      <c r="C293" s="38"/>
      <c r="D293" s="38"/>
      <c r="E293" s="38"/>
      <c r="F293" s="38"/>
      <c r="P293" s="188"/>
    </row>
    <row r="294" spans="1:17">
      <c r="A294" s="51"/>
      <c r="B294" s="32"/>
      <c r="C294" s="38"/>
      <c r="D294" s="38"/>
      <c r="E294" s="38"/>
      <c r="F294" s="38"/>
      <c r="I294" s="1986" t="s">
        <v>545</v>
      </c>
      <c r="J294" s="1986"/>
      <c r="K294" s="210"/>
    </row>
    <row r="295" spans="1:17" ht="54">
      <c r="A295" s="260" t="s">
        <v>77</v>
      </c>
      <c r="B295" s="260" t="s">
        <v>67</v>
      </c>
      <c r="C295" s="260" t="s">
        <v>127</v>
      </c>
      <c r="D295" s="260" t="s">
        <v>490</v>
      </c>
      <c r="F295" s="38"/>
      <c r="I295" s="215" t="s">
        <v>186</v>
      </c>
      <c r="J295" s="215" t="s">
        <v>546</v>
      </c>
      <c r="P295" s="188"/>
    </row>
    <row r="296" spans="1:17">
      <c r="A296" s="195">
        <v>1</v>
      </c>
      <c r="B296" s="195">
        <v>2</v>
      </c>
      <c r="C296" s="195">
        <v>3</v>
      </c>
      <c r="D296" s="195">
        <v>4</v>
      </c>
      <c r="E296" s="160"/>
      <c r="F296" s="14"/>
      <c r="G296" s="160"/>
      <c r="H296" s="160"/>
      <c r="I296" s="217"/>
      <c r="J296" s="217"/>
      <c r="P296" s="188"/>
    </row>
    <row r="297" spans="1:17">
      <c r="A297" s="260"/>
      <c r="B297" s="36"/>
      <c r="C297" s="34"/>
      <c r="D297" s="258"/>
      <c r="F297" s="38"/>
      <c r="I297" s="220"/>
      <c r="J297" s="220"/>
      <c r="P297" s="188"/>
    </row>
    <row r="298" spans="1:17" s="160" customFormat="1">
      <c r="A298" s="260"/>
      <c r="B298" s="36"/>
      <c r="C298" s="34"/>
      <c r="D298" s="258"/>
      <c r="E298" s="149"/>
      <c r="F298" s="57"/>
      <c r="G298" s="149"/>
      <c r="H298" s="149"/>
      <c r="I298" s="220"/>
      <c r="J298" s="220"/>
      <c r="K298" s="161"/>
      <c r="O298" s="283"/>
      <c r="P298" s="281"/>
      <c r="Q298" s="283"/>
    </row>
    <row r="299" spans="1:17">
      <c r="A299" s="260"/>
      <c r="B299" s="36"/>
      <c r="C299" s="34"/>
      <c r="D299" s="258"/>
      <c r="F299" s="38"/>
      <c r="I299" s="220"/>
      <c r="J299" s="220"/>
      <c r="P299" s="188"/>
      <c r="Q299" s="290"/>
    </row>
    <row r="300" spans="1:17">
      <c r="A300" s="260"/>
      <c r="B300" s="36"/>
      <c r="C300" s="34"/>
      <c r="D300" s="258"/>
      <c r="F300" s="38"/>
      <c r="I300" s="220"/>
      <c r="J300" s="220"/>
      <c r="P300" s="188"/>
      <c r="Q300" s="290"/>
    </row>
    <row r="301" spans="1:17">
      <c r="A301" s="226"/>
      <c r="B301" s="227" t="s">
        <v>73</v>
      </c>
      <c r="C301" s="226" t="s">
        <v>74</v>
      </c>
      <c r="D301" s="228">
        <f>SUM(D297:D300)</f>
        <v>0</v>
      </c>
      <c r="F301" s="38"/>
      <c r="I301" s="217">
        <f>SUM(I297:I300)</f>
        <v>0</v>
      </c>
      <c r="J301" s="217">
        <f>SUM(J297:J300)</f>
        <v>0</v>
      </c>
      <c r="P301" s="188"/>
      <c r="Q301" s="290"/>
    </row>
    <row r="302" spans="1:17">
      <c r="A302" s="56"/>
      <c r="B302" s="32"/>
      <c r="C302" s="38"/>
      <c r="D302" s="38"/>
      <c r="E302" s="38"/>
      <c r="F302" s="38"/>
      <c r="P302" s="188"/>
      <c r="Q302" s="290"/>
    </row>
    <row r="303" spans="1:17">
      <c r="A303" s="2018" t="s">
        <v>521</v>
      </c>
      <c r="B303" s="2018"/>
      <c r="C303" s="2018"/>
      <c r="D303" s="2018"/>
      <c r="E303" s="2018"/>
      <c r="F303" s="2018"/>
      <c r="G303" s="2018"/>
      <c r="H303" s="2018"/>
      <c r="I303" s="2018"/>
      <c r="J303" s="2018"/>
      <c r="P303" s="188"/>
    </row>
    <row r="304" spans="1:17">
      <c r="A304" s="51"/>
      <c r="B304" s="32"/>
      <c r="C304" s="38"/>
      <c r="D304" s="38"/>
      <c r="E304" s="38"/>
      <c r="F304" s="38"/>
      <c r="P304" s="188"/>
    </row>
    <row r="305" spans="1:17">
      <c r="A305" s="51"/>
      <c r="B305" s="32"/>
      <c r="C305" s="38"/>
      <c r="D305" s="38"/>
      <c r="E305" s="38"/>
      <c r="F305" s="38"/>
      <c r="I305" s="1986" t="s">
        <v>545</v>
      </c>
      <c r="J305" s="1986"/>
      <c r="K305" s="211"/>
      <c r="P305" s="188"/>
    </row>
    <row r="306" spans="1:17" ht="54">
      <c r="A306" s="260" t="s">
        <v>77</v>
      </c>
      <c r="B306" s="260" t="s">
        <v>67</v>
      </c>
      <c r="C306" s="260" t="s">
        <v>127</v>
      </c>
      <c r="D306" s="260" t="s">
        <v>490</v>
      </c>
      <c r="F306" s="38"/>
      <c r="I306" s="215" t="s">
        <v>186</v>
      </c>
      <c r="J306" s="215" t="s">
        <v>546</v>
      </c>
      <c r="P306" s="188"/>
    </row>
    <row r="307" spans="1:17">
      <c r="A307" s="195">
        <v>1</v>
      </c>
      <c r="B307" s="195">
        <v>2</v>
      </c>
      <c r="C307" s="195">
        <v>3</v>
      </c>
      <c r="D307" s="195">
        <v>4</v>
      </c>
      <c r="E307" s="160"/>
      <c r="F307" s="14"/>
      <c r="G307" s="160"/>
      <c r="H307" s="160"/>
      <c r="I307" s="217"/>
      <c r="J307" s="217"/>
      <c r="P307" s="188"/>
    </row>
    <row r="308" spans="1:17">
      <c r="A308" s="260">
        <v>1</v>
      </c>
      <c r="B308" s="36"/>
      <c r="C308" s="34"/>
      <c r="D308" s="258"/>
      <c r="F308" s="38"/>
      <c r="G308" s="157"/>
      <c r="I308" s="220"/>
      <c r="J308" s="220"/>
      <c r="P308" s="188"/>
    </row>
    <row r="309" spans="1:17" s="160" customFormat="1">
      <c r="A309" s="260">
        <v>2</v>
      </c>
      <c r="B309" s="36"/>
      <c r="C309" s="34"/>
      <c r="D309" s="258"/>
      <c r="E309" s="149"/>
      <c r="F309" s="38"/>
      <c r="G309" s="149"/>
      <c r="H309" s="149"/>
      <c r="I309" s="220"/>
      <c r="J309" s="220"/>
      <c r="K309" s="161"/>
      <c r="O309" s="283"/>
      <c r="P309" s="281"/>
      <c r="Q309" s="283"/>
    </row>
    <row r="310" spans="1:17">
      <c r="A310" s="260"/>
      <c r="B310" s="36"/>
      <c r="C310" s="34"/>
      <c r="D310" s="258"/>
      <c r="F310" s="38"/>
      <c r="I310" s="220"/>
      <c r="J310" s="220"/>
      <c r="P310" s="188"/>
      <c r="Q310" s="290"/>
    </row>
    <row r="311" spans="1:17">
      <c r="A311" s="260"/>
      <c r="B311" s="36"/>
      <c r="C311" s="34"/>
      <c r="D311" s="258"/>
      <c r="F311" s="38"/>
      <c r="I311" s="220"/>
      <c r="J311" s="220"/>
      <c r="P311" s="188"/>
      <c r="Q311" s="290"/>
    </row>
    <row r="312" spans="1:17">
      <c r="A312" s="226"/>
      <c r="B312" s="227" t="s">
        <v>73</v>
      </c>
      <c r="C312" s="226" t="s">
        <v>74</v>
      </c>
      <c r="D312" s="228">
        <f>SUM(D308:D311)</f>
        <v>0</v>
      </c>
      <c r="F312" s="38"/>
      <c r="I312" s="217">
        <f>SUM(I308:I311)</f>
        <v>0</v>
      </c>
      <c r="J312" s="217">
        <f>SUM(J308:J311)</f>
        <v>0</v>
      </c>
      <c r="P312" s="188"/>
      <c r="Q312" s="290"/>
    </row>
    <row r="313" spans="1:17">
      <c r="A313" s="56"/>
      <c r="B313" s="32"/>
      <c r="C313" s="38"/>
      <c r="D313" s="38"/>
      <c r="E313" s="38"/>
      <c r="F313" s="38"/>
      <c r="P313" s="188"/>
      <c r="Q313" s="290"/>
    </row>
    <row r="314" spans="1:17">
      <c r="A314" s="2004" t="s">
        <v>523</v>
      </c>
      <c r="B314" s="2004"/>
      <c r="C314" s="2004"/>
      <c r="D314" s="2004"/>
      <c r="E314" s="2004"/>
      <c r="F314" s="2004"/>
      <c r="G314" s="2004"/>
      <c r="H314" s="2004"/>
      <c r="I314" s="2004"/>
      <c r="J314" s="2004"/>
      <c r="P314" s="188"/>
    </row>
    <row r="315" spans="1:17">
      <c r="A315" s="2012"/>
      <c r="B315" s="2012"/>
      <c r="C315" s="2012"/>
      <c r="D315" s="2012"/>
      <c r="E315" s="2012"/>
      <c r="F315" s="38"/>
      <c r="I315" s="1986" t="s">
        <v>545</v>
      </c>
      <c r="J315" s="1986"/>
      <c r="P315" s="188"/>
    </row>
    <row r="316" spans="1:17" ht="54">
      <c r="A316" s="260" t="s">
        <v>68</v>
      </c>
      <c r="B316" s="260" t="s">
        <v>67</v>
      </c>
      <c r="C316" s="260" t="s">
        <v>80</v>
      </c>
      <c r="D316" s="260" t="s">
        <v>128</v>
      </c>
      <c r="E316" s="260" t="s">
        <v>33</v>
      </c>
      <c r="I316" s="215" t="s">
        <v>186</v>
      </c>
      <c r="J316" s="215" t="s">
        <v>546</v>
      </c>
      <c r="P316" s="188"/>
    </row>
    <row r="317" spans="1:17">
      <c r="A317" s="195">
        <v>1</v>
      </c>
      <c r="B317" s="195">
        <v>2</v>
      </c>
      <c r="C317" s="195">
        <v>3</v>
      </c>
      <c r="D317" s="195">
        <v>4</v>
      </c>
      <c r="E317" s="195">
        <v>5</v>
      </c>
      <c r="F317" s="160"/>
      <c r="G317" s="160"/>
      <c r="H317" s="160"/>
      <c r="I317" s="217"/>
      <c r="J317" s="217"/>
      <c r="P317" s="188"/>
    </row>
    <row r="318" spans="1:17">
      <c r="A318" s="260"/>
      <c r="B318" s="31"/>
      <c r="C318" s="260"/>
      <c r="D318" s="258"/>
      <c r="E318" s="258"/>
      <c r="I318" s="220"/>
      <c r="J318" s="220"/>
      <c r="P318" s="188"/>
    </row>
    <row r="319" spans="1:17" s="160" customFormat="1">
      <c r="A319" s="260"/>
      <c r="B319" s="31"/>
      <c r="C319" s="260"/>
      <c r="D319" s="258"/>
      <c r="E319" s="258"/>
      <c r="F319" s="149"/>
      <c r="G319" s="149"/>
      <c r="H319" s="149"/>
      <c r="I319" s="220"/>
      <c r="J319" s="220"/>
      <c r="K319" s="161"/>
      <c r="O319" s="283"/>
      <c r="P319" s="281"/>
      <c r="Q319" s="283"/>
    </row>
    <row r="320" spans="1:17">
      <c r="A320" s="260"/>
      <c r="B320" s="31"/>
      <c r="C320" s="260"/>
      <c r="D320" s="258"/>
      <c r="E320" s="258"/>
      <c r="I320" s="220"/>
      <c r="J320" s="220"/>
      <c r="P320" s="188"/>
      <c r="Q320" s="290"/>
    </row>
    <row r="321" spans="1:17">
      <c r="A321" s="260"/>
      <c r="B321" s="31"/>
      <c r="C321" s="260"/>
      <c r="D321" s="258"/>
      <c r="E321" s="258"/>
      <c r="I321" s="220"/>
      <c r="J321" s="220"/>
      <c r="P321" s="188"/>
      <c r="Q321" s="290"/>
    </row>
    <row r="322" spans="1:17">
      <c r="A322" s="226"/>
      <c r="B322" s="227" t="s">
        <v>73</v>
      </c>
      <c r="C322" s="226"/>
      <c r="D322" s="226" t="s">
        <v>74</v>
      </c>
      <c r="E322" s="228">
        <f>E321+E318+E319+E320</f>
        <v>0</v>
      </c>
      <c r="I322" s="217">
        <f>SUM(I318:I321)</f>
        <v>0</v>
      </c>
      <c r="J322" s="217">
        <f>SUM(J318:J321)</f>
        <v>0</v>
      </c>
      <c r="P322" s="188"/>
      <c r="Q322" s="290"/>
    </row>
    <row r="323" spans="1:17">
      <c r="A323" s="38"/>
      <c r="B323" s="32"/>
      <c r="C323" s="38"/>
      <c r="D323" s="38"/>
      <c r="E323" s="38"/>
      <c r="F323" s="38"/>
      <c r="P323" s="188"/>
      <c r="Q323" s="290"/>
    </row>
    <row r="324" spans="1:17">
      <c r="A324" s="2004" t="s">
        <v>524</v>
      </c>
      <c r="B324" s="2004"/>
      <c r="C324" s="2004"/>
      <c r="D324" s="2004"/>
      <c r="E324" s="2004"/>
      <c r="F324" s="2004"/>
      <c r="G324" s="2004"/>
      <c r="H324" s="2004"/>
      <c r="I324" s="2004"/>
      <c r="J324" s="2004"/>
      <c r="P324" s="188"/>
    </row>
    <row r="325" spans="1:17">
      <c r="A325" s="2012"/>
      <c r="B325" s="2012"/>
      <c r="C325" s="2012"/>
      <c r="D325" s="2012"/>
      <c r="E325" s="2012"/>
      <c r="F325" s="2012"/>
      <c r="I325" s="1986" t="s">
        <v>545</v>
      </c>
      <c r="J325" s="1986"/>
      <c r="P325" s="188"/>
    </row>
    <row r="326" spans="1:17" ht="54">
      <c r="A326" s="260" t="s">
        <v>77</v>
      </c>
      <c r="B326" s="260" t="s">
        <v>67</v>
      </c>
      <c r="C326" s="260" t="s">
        <v>131</v>
      </c>
      <c r="D326" s="260" t="s">
        <v>80</v>
      </c>
      <c r="E326" s="260" t="s">
        <v>132</v>
      </c>
      <c r="F326" s="260" t="s">
        <v>33</v>
      </c>
      <c r="I326" s="215" t="s">
        <v>186</v>
      </c>
      <c r="J326" s="215" t="s">
        <v>546</v>
      </c>
      <c r="K326" s="163"/>
      <c r="L326" s="163"/>
      <c r="P326" s="188"/>
    </row>
    <row r="327" spans="1:17">
      <c r="A327" s="195">
        <v>1</v>
      </c>
      <c r="B327" s="195">
        <v>2</v>
      </c>
      <c r="C327" s="195">
        <v>3</v>
      </c>
      <c r="D327" s="195">
        <v>4</v>
      </c>
      <c r="E327" s="195">
        <v>5</v>
      </c>
      <c r="F327" s="195">
        <v>6</v>
      </c>
      <c r="G327" s="160"/>
      <c r="H327" s="160"/>
      <c r="I327" s="217"/>
      <c r="J327" s="217"/>
      <c r="P327" s="188"/>
    </row>
    <row r="328" spans="1:17">
      <c r="A328" s="260">
        <v>1</v>
      </c>
      <c r="B328" s="31"/>
      <c r="C328" s="260"/>
      <c r="D328" s="260"/>
      <c r="E328" s="258"/>
      <c r="F328" s="258"/>
      <c r="I328" s="220"/>
      <c r="J328" s="220"/>
      <c r="P328" s="188"/>
    </row>
    <row r="329" spans="1:17" s="160" customFormat="1">
      <c r="A329" s="260">
        <v>2</v>
      </c>
      <c r="B329" s="31"/>
      <c r="C329" s="260"/>
      <c r="D329" s="260"/>
      <c r="E329" s="258"/>
      <c r="F329" s="258"/>
      <c r="G329" s="149"/>
      <c r="H329" s="149"/>
      <c r="I329" s="220"/>
      <c r="J329" s="220"/>
      <c r="K329" s="161"/>
      <c r="O329" s="283"/>
      <c r="P329" s="281"/>
      <c r="Q329" s="283"/>
    </row>
    <row r="330" spans="1:17">
      <c r="A330" s="260">
        <v>3</v>
      </c>
      <c r="B330" s="31"/>
      <c r="C330" s="260"/>
      <c r="D330" s="260"/>
      <c r="E330" s="258"/>
      <c r="F330" s="258"/>
      <c r="I330" s="220"/>
      <c r="J330" s="220"/>
      <c r="K330" s="158"/>
      <c r="P330" s="188"/>
      <c r="Q330" s="290"/>
    </row>
    <row r="331" spans="1:17">
      <c r="A331" s="260">
        <v>4</v>
      </c>
      <c r="B331" s="31"/>
      <c r="C331" s="260"/>
      <c r="D331" s="260"/>
      <c r="E331" s="258"/>
      <c r="F331" s="258"/>
      <c r="I331" s="220"/>
      <c r="J331" s="220"/>
      <c r="P331" s="188"/>
      <c r="Q331" s="290"/>
    </row>
    <row r="332" spans="1:17">
      <c r="A332" s="226"/>
      <c r="B332" s="227" t="s">
        <v>73</v>
      </c>
      <c r="C332" s="226" t="s">
        <v>74</v>
      </c>
      <c r="D332" s="226" t="s">
        <v>74</v>
      </c>
      <c r="E332" s="226" t="s">
        <v>74</v>
      </c>
      <c r="F332" s="228">
        <f>F331+F329+F330+F328</f>
        <v>0</v>
      </c>
      <c r="I332" s="217">
        <f>SUM(I328:I331)</f>
        <v>0</v>
      </c>
      <c r="J332" s="217">
        <f>SUM(J328:J331)</f>
        <v>0</v>
      </c>
      <c r="P332" s="188"/>
      <c r="Q332" s="290"/>
    </row>
    <row r="333" spans="1:17">
      <c r="A333" s="38"/>
      <c r="B333" s="32"/>
      <c r="C333" s="38"/>
      <c r="D333" s="38"/>
      <c r="E333" s="38"/>
      <c r="F333" s="57"/>
      <c r="P333" s="188"/>
      <c r="Q333" s="290"/>
    </row>
    <row r="334" spans="1:17">
      <c r="A334" s="2004" t="s">
        <v>525</v>
      </c>
      <c r="B334" s="2004"/>
      <c r="C334" s="2004"/>
      <c r="D334" s="2004"/>
      <c r="E334" s="2004"/>
      <c r="F334" s="2004"/>
      <c r="G334" s="2004"/>
      <c r="H334" s="2004"/>
      <c r="I334" s="2004"/>
      <c r="J334" s="2004"/>
      <c r="P334" s="188"/>
    </row>
    <row r="335" spans="1:17">
      <c r="A335" s="2012"/>
      <c r="B335" s="2012"/>
      <c r="C335" s="2012"/>
      <c r="D335" s="2012"/>
      <c r="E335" s="2012"/>
      <c r="F335" s="2012"/>
      <c r="I335" s="1986" t="s">
        <v>545</v>
      </c>
      <c r="J335" s="1986"/>
      <c r="P335" s="188"/>
    </row>
    <row r="336" spans="1:17" ht="54">
      <c r="A336" s="260" t="s">
        <v>77</v>
      </c>
      <c r="B336" s="260" t="s">
        <v>67</v>
      </c>
      <c r="C336" s="260" t="s">
        <v>131</v>
      </c>
      <c r="D336" s="260" t="s">
        <v>80</v>
      </c>
      <c r="E336" s="260" t="s">
        <v>132</v>
      </c>
      <c r="F336" s="260" t="s">
        <v>33</v>
      </c>
      <c r="I336" s="215" t="s">
        <v>186</v>
      </c>
      <c r="J336" s="215" t="s">
        <v>546</v>
      </c>
      <c r="K336" s="163"/>
      <c r="L336" s="163"/>
      <c r="P336" s="188"/>
    </row>
    <row r="337" spans="1:17">
      <c r="A337" s="195">
        <v>1</v>
      </c>
      <c r="B337" s="195">
        <v>2</v>
      </c>
      <c r="C337" s="195">
        <v>3</v>
      </c>
      <c r="D337" s="195">
        <v>4</v>
      </c>
      <c r="E337" s="195">
        <v>5</v>
      </c>
      <c r="F337" s="195">
        <v>6</v>
      </c>
      <c r="G337" s="160"/>
      <c r="H337" s="160"/>
      <c r="I337" s="217"/>
      <c r="J337" s="217"/>
      <c r="P337" s="188"/>
    </row>
    <row r="338" spans="1:17">
      <c r="A338" s="260">
        <v>1</v>
      </c>
      <c r="B338" s="31"/>
      <c r="C338" s="260"/>
      <c r="D338" s="260"/>
      <c r="E338" s="258" t="e">
        <f>F338/D338</f>
        <v>#DIV/0!</v>
      </c>
      <c r="F338" s="258"/>
      <c r="I338" s="220"/>
      <c r="J338" s="220"/>
      <c r="P338" s="188"/>
    </row>
    <row r="339" spans="1:17" s="160" customFormat="1">
      <c r="A339" s="260">
        <v>2</v>
      </c>
      <c r="B339" s="31"/>
      <c r="C339" s="35"/>
      <c r="D339" s="35"/>
      <c r="E339" s="258" t="e">
        <f t="shared" ref="E339:E341" si="6">F339/D339</f>
        <v>#DIV/0!</v>
      </c>
      <c r="F339" s="258"/>
      <c r="G339" s="149"/>
      <c r="H339" s="149"/>
      <c r="I339" s="220"/>
      <c r="J339" s="220"/>
      <c r="K339" s="161"/>
      <c r="O339" s="283"/>
      <c r="P339" s="281"/>
      <c r="Q339" s="283"/>
    </row>
    <row r="340" spans="1:17">
      <c r="A340" s="260"/>
      <c r="B340" s="31"/>
      <c r="C340" s="35"/>
      <c r="D340" s="35"/>
      <c r="E340" s="258" t="e">
        <f t="shared" si="6"/>
        <v>#DIV/0!</v>
      </c>
      <c r="F340" s="258"/>
      <c r="I340" s="220"/>
      <c r="J340" s="220"/>
      <c r="P340" s="188"/>
    </row>
    <row r="341" spans="1:17">
      <c r="A341" s="260">
        <v>3</v>
      </c>
      <c r="B341" s="31"/>
      <c r="C341" s="260"/>
      <c r="D341" s="260"/>
      <c r="E341" s="258" t="e">
        <f t="shared" si="6"/>
        <v>#DIV/0!</v>
      </c>
      <c r="F341" s="258"/>
      <c r="I341" s="220"/>
      <c r="J341" s="220"/>
      <c r="P341" s="188"/>
    </row>
    <row r="342" spans="1:17">
      <c r="A342" s="226"/>
      <c r="B342" s="227" t="s">
        <v>73</v>
      </c>
      <c r="C342" s="226" t="s">
        <v>74</v>
      </c>
      <c r="D342" s="226" t="s">
        <v>74</v>
      </c>
      <c r="E342" s="226" t="s">
        <v>74</v>
      </c>
      <c r="F342" s="228">
        <f>F341+F339+F338+F340</f>
        <v>0</v>
      </c>
      <c r="I342" s="217">
        <f>SUM(I338:I341)</f>
        <v>0</v>
      </c>
      <c r="J342" s="217">
        <f>SUM(J338:J341)</f>
        <v>0</v>
      </c>
      <c r="P342" s="188"/>
    </row>
    <row r="343" spans="1:17">
      <c r="A343" s="38"/>
      <c r="B343" s="32"/>
      <c r="C343" s="38"/>
      <c r="D343" s="38"/>
      <c r="E343" s="38"/>
      <c r="F343" s="57"/>
      <c r="P343" s="188"/>
    </row>
    <row r="344" spans="1:17">
      <c r="A344" s="2004" t="s">
        <v>526</v>
      </c>
      <c r="B344" s="2004"/>
      <c r="C344" s="2004"/>
      <c r="D344" s="2004"/>
      <c r="E344" s="2004"/>
      <c r="F344" s="2004"/>
      <c r="G344" s="2004"/>
      <c r="H344" s="2004"/>
      <c r="I344" s="2004"/>
      <c r="J344" s="2004"/>
      <c r="P344" s="188"/>
    </row>
    <row r="345" spans="1:17">
      <c r="A345" s="2012"/>
      <c r="B345" s="2012"/>
      <c r="C345" s="2012"/>
      <c r="D345" s="2012"/>
      <c r="E345" s="2012"/>
      <c r="F345" s="2012"/>
      <c r="I345" s="1986" t="s">
        <v>545</v>
      </c>
      <c r="J345" s="1986"/>
      <c r="P345" s="188"/>
    </row>
    <row r="346" spans="1:17" ht="54">
      <c r="A346" s="260" t="s">
        <v>77</v>
      </c>
      <c r="B346" s="260" t="s">
        <v>67</v>
      </c>
      <c r="C346" s="260" t="s">
        <v>131</v>
      </c>
      <c r="D346" s="260" t="s">
        <v>80</v>
      </c>
      <c r="E346" s="260" t="s">
        <v>132</v>
      </c>
      <c r="F346" s="260" t="s">
        <v>33</v>
      </c>
      <c r="I346" s="215" t="s">
        <v>186</v>
      </c>
      <c r="J346" s="215" t="s">
        <v>546</v>
      </c>
      <c r="K346" s="163"/>
      <c r="L346" s="163"/>
      <c r="P346" s="188"/>
    </row>
    <row r="347" spans="1:17">
      <c r="A347" s="195">
        <v>1</v>
      </c>
      <c r="B347" s="195">
        <v>2</v>
      </c>
      <c r="C347" s="195">
        <v>3</v>
      </c>
      <c r="D347" s="195">
        <v>4</v>
      </c>
      <c r="E347" s="195">
        <v>5</v>
      </c>
      <c r="F347" s="195">
        <v>6</v>
      </c>
      <c r="G347" s="160"/>
      <c r="H347" s="160"/>
      <c r="I347" s="217"/>
      <c r="J347" s="217"/>
      <c r="P347" s="188"/>
    </row>
    <row r="348" spans="1:17">
      <c r="A348" s="260">
        <v>1</v>
      </c>
      <c r="B348" s="31"/>
      <c r="C348" s="260"/>
      <c r="D348" s="260"/>
      <c r="E348" s="258" t="e">
        <f>F348/D348</f>
        <v>#DIV/0!</v>
      </c>
      <c r="F348" s="258"/>
      <c r="I348" s="220"/>
      <c r="J348" s="220"/>
      <c r="P348" s="188"/>
    </row>
    <row r="349" spans="1:17" s="160" customFormat="1">
      <c r="A349" s="260">
        <v>2</v>
      </c>
      <c r="B349" s="31"/>
      <c r="C349" s="35"/>
      <c r="D349" s="35"/>
      <c r="E349" s="258" t="e">
        <f t="shared" ref="E349:E351" si="7">F349/D349</f>
        <v>#DIV/0!</v>
      </c>
      <c r="F349" s="258"/>
      <c r="G349" s="149"/>
      <c r="H349" s="149"/>
      <c r="I349" s="220"/>
      <c r="J349" s="220"/>
      <c r="K349" s="161"/>
      <c r="O349" s="283"/>
      <c r="P349" s="281"/>
      <c r="Q349" s="283"/>
    </row>
    <row r="350" spans="1:17">
      <c r="A350" s="260"/>
      <c r="B350" s="31"/>
      <c r="C350" s="35"/>
      <c r="D350" s="35"/>
      <c r="E350" s="258" t="e">
        <f t="shared" si="7"/>
        <v>#DIV/0!</v>
      </c>
      <c r="F350" s="258"/>
      <c r="I350" s="220"/>
      <c r="J350" s="220"/>
      <c r="P350" s="188"/>
    </row>
    <row r="351" spans="1:17">
      <c r="A351" s="260">
        <v>3</v>
      </c>
      <c r="B351" s="31"/>
      <c r="C351" s="260"/>
      <c r="D351" s="260"/>
      <c r="E351" s="258" t="e">
        <f t="shared" si="7"/>
        <v>#DIV/0!</v>
      </c>
      <c r="F351" s="258"/>
      <c r="I351" s="220"/>
      <c r="J351" s="220"/>
      <c r="P351" s="188"/>
    </row>
    <row r="352" spans="1:17">
      <c r="A352" s="226"/>
      <c r="B352" s="227" t="s">
        <v>73</v>
      </c>
      <c r="C352" s="226" t="s">
        <v>74</v>
      </c>
      <c r="D352" s="226" t="s">
        <v>74</v>
      </c>
      <c r="E352" s="226" t="s">
        <v>74</v>
      </c>
      <c r="F352" s="228">
        <f>F351+F349+F348+F350</f>
        <v>0</v>
      </c>
      <c r="I352" s="217">
        <f>SUM(I348:I351)</f>
        <v>0</v>
      </c>
      <c r="J352" s="217">
        <f>SUM(J348:J351)</f>
        <v>0</v>
      </c>
      <c r="P352" s="188"/>
    </row>
    <row r="353" spans="1:17">
      <c r="A353" s="38"/>
      <c r="B353" s="32"/>
      <c r="C353" s="38"/>
      <c r="D353" s="38"/>
      <c r="E353" s="38"/>
      <c r="F353" s="57"/>
      <c r="P353" s="188"/>
    </row>
    <row r="354" spans="1:17">
      <c r="A354" s="2004" t="s">
        <v>527</v>
      </c>
      <c r="B354" s="2004"/>
      <c r="C354" s="2004"/>
      <c r="D354" s="2004"/>
      <c r="E354" s="2004"/>
      <c r="F354" s="2004"/>
      <c r="G354" s="2004"/>
      <c r="H354" s="2004"/>
      <c r="I354" s="2004"/>
      <c r="J354" s="2004"/>
      <c r="P354" s="188"/>
    </row>
    <row r="355" spans="1:17">
      <c r="A355" s="2012"/>
      <c r="B355" s="2012"/>
      <c r="C355" s="2012"/>
      <c r="D355" s="2012"/>
      <c r="E355" s="2012"/>
      <c r="F355" s="2012"/>
      <c r="I355" s="1986" t="s">
        <v>545</v>
      </c>
      <c r="J355" s="1986"/>
      <c r="P355" s="188"/>
    </row>
    <row r="356" spans="1:17" ht="54">
      <c r="A356" s="260" t="s">
        <v>77</v>
      </c>
      <c r="B356" s="260" t="s">
        <v>67</v>
      </c>
      <c r="C356" s="260" t="s">
        <v>131</v>
      </c>
      <c r="D356" s="260" t="s">
        <v>80</v>
      </c>
      <c r="E356" s="260" t="s">
        <v>132</v>
      </c>
      <c r="F356" s="260" t="s">
        <v>33</v>
      </c>
      <c r="I356" s="215" t="s">
        <v>186</v>
      </c>
      <c r="J356" s="215" t="s">
        <v>546</v>
      </c>
      <c r="K356" s="163"/>
      <c r="L356" s="163"/>
      <c r="P356" s="188"/>
    </row>
    <row r="357" spans="1:17">
      <c r="A357" s="194">
        <v>1</v>
      </c>
      <c r="B357" s="194">
        <v>2</v>
      </c>
      <c r="C357" s="194">
        <v>3</v>
      </c>
      <c r="D357" s="194">
        <v>4</v>
      </c>
      <c r="E357" s="195">
        <v>5</v>
      </c>
      <c r="F357" s="195">
        <v>6</v>
      </c>
      <c r="G357" s="25"/>
      <c r="H357" s="25"/>
      <c r="I357" s="217"/>
      <c r="J357" s="217"/>
      <c r="P357" s="188"/>
    </row>
    <row r="358" spans="1:17">
      <c r="A358" s="260">
        <v>1</v>
      </c>
      <c r="B358" s="31"/>
      <c r="C358" s="260"/>
      <c r="D358" s="260"/>
      <c r="E358" s="258" t="e">
        <f>F358/D358</f>
        <v>#DIV/0!</v>
      </c>
      <c r="F358" s="258"/>
      <c r="I358" s="220"/>
      <c r="J358" s="220"/>
      <c r="P358" s="188"/>
    </row>
    <row r="359" spans="1:17" s="25" customFormat="1">
      <c r="A359" s="260">
        <v>2</v>
      </c>
      <c r="B359" s="31"/>
      <c r="C359" s="35"/>
      <c r="D359" s="35"/>
      <c r="E359" s="258" t="e">
        <f t="shared" ref="E359:E361" si="8">F359/D359</f>
        <v>#DIV/0!</v>
      </c>
      <c r="F359" s="258"/>
      <c r="G359" s="149"/>
      <c r="H359" s="149"/>
      <c r="I359" s="220"/>
      <c r="J359" s="220"/>
      <c r="K359" s="162"/>
      <c r="O359" s="287"/>
      <c r="P359" s="282"/>
      <c r="Q359" s="287"/>
    </row>
    <row r="360" spans="1:17">
      <c r="A360" s="260"/>
      <c r="B360" s="31"/>
      <c r="C360" s="35"/>
      <c r="D360" s="35"/>
      <c r="E360" s="258" t="e">
        <f t="shared" si="8"/>
        <v>#DIV/0!</v>
      </c>
      <c r="F360" s="258"/>
      <c r="I360" s="220"/>
      <c r="J360" s="220"/>
      <c r="P360" s="188"/>
    </row>
    <row r="361" spans="1:17">
      <c r="A361" s="260">
        <v>3</v>
      </c>
      <c r="B361" s="31"/>
      <c r="C361" s="260"/>
      <c r="D361" s="260"/>
      <c r="E361" s="258" t="e">
        <f t="shared" si="8"/>
        <v>#DIV/0!</v>
      </c>
      <c r="F361" s="258"/>
      <c r="I361" s="220"/>
      <c r="J361" s="220"/>
      <c r="P361" s="188"/>
    </row>
    <row r="362" spans="1:17">
      <c r="A362" s="226"/>
      <c r="B362" s="227" t="s">
        <v>73</v>
      </c>
      <c r="C362" s="226" t="s">
        <v>74</v>
      </c>
      <c r="D362" s="226" t="s">
        <v>74</v>
      </c>
      <c r="E362" s="226" t="s">
        <v>74</v>
      </c>
      <c r="F362" s="228">
        <f>F361+F359+F358+F360</f>
        <v>0</v>
      </c>
      <c r="I362" s="217">
        <f>SUM(I358:I361)</f>
        <v>0</v>
      </c>
      <c r="J362" s="217">
        <f>SUM(J358:J361)</f>
        <v>0</v>
      </c>
      <c r="P362" s="188"/>
    </row>
    <row r="363" spans="1:17">
      <c r="A363" s="38"/>
      <c r="B363" s="32"/>
      <c r="C363" s="38"/>
      <c r="D363" s="38"/>
      <c r="E363" s="38"/>
      <c r="F363" s="57"/>
      <c r="P363" s="188"/>
    </row>
    <row r="364" spans="1:17">
      <c r="A364" s="2004" t="s">
        <v>528</v>
      </c>
      <c r="B364" s="2004"/>
      <c r="C364" s="2004"/>
      <c r="D364" s="2004"/>
      <c r="E364" s="2004"/>
      <c r="F364" s="2004"/>
      <c r="G364" s="2004"/>
      <c r="H364" s="2004"/>
      <c r="I364" s="2004"/>
      <c r="J364" s="2004"/>
      <c r="P364" s="188"/>
    </row>
    <row r="365" spans="1:17">
      <c r="A365" s="2012"/>
      <c r="B365" s="2012"/>
      <c r="C365" s="2012"/>
      <c r="D365" s="2012"/>
      <c r="E365" s="2012"/>
      <c r="F365" s="2012"/>
      <c r="I365" s="1986" t="s">
        <v>545</v>
      </c>
      <c r="J365" s="1986"/>
      <c r="P365" s="188"/>
    </row>
    <row r="366" spans="1:17" ht="54">
      <c r="A366" s="260" t="s">
        <v>77</v>
      </c>
      <c r="B366" s="260" t="s">
        <v>67</v>
      </c>
      <c r="C366" s="260" t="s">
        <v>131</v>
      </c>
      <c r="D366" s="260" t="s">
        <v>80</v>
      </c>
      <c r="E366" s="260" t="s">
        <v>132</v>
      </c>
      <c r="F366" s="260" t="s">
        <v>33</v>
      </c>
      <c r="I366" s="215" t="s">
        <v>186</v>
      </c>
      <c r="J366" s="215" t="s">
        <v>546</v>
      </c>
      <c r="K366" s="163"/>
      <c r="L366" s="187"/>
      <c r="P366" s="188"/>
    </row>
    <row r="367" spans="1:17">
      <c r="A367" s="195">
        <v>1</v>
      </c>
      <c r="B367" s="195">
        <v>2</v>
      </c>
      <c r="C367" s="195">
        <v>3</v>
      </c>
      <c r="D367" s="195">
        <v>4</v>
      </c>
      <c r="E367" s="195">
        <v>5</v>
      </c>
      <c r="F367" s="195">
        <v>6</v>
      </c>
      <c r="G367" s="160"/>
      <c r="H367" s="160"/>
      <c r="I367" s="217"/>
      <c r="J367" s="217"/>
      <c r="P367" s="188"/>
    </row>
    <row r="368" spans="1:17">
      <c r="A368" s="260">
        <v>1</v>
      </c>
      <c r="B368" s="31"/>
      <c r="C368" s="260"/>
      <c r="D368" s="260"/>
      <c r="E368" s="258" t="e">
        <f>F368/D368</f>
        <v>#DIV/0!</v>
      </c>
      <c r="F368" s="258"/>
      <c r="I368" s="220"/>
      <c r="J368" s="220"/>
      <c r="P368" s="188"/>
    </row>
    <row r="369" spans="1:17" s="160" customFormat="1">
      <c r="A369" s="260">
        <v>2</v>
      </c>
      <c r="B369" s="31"/>
      <c r="C369" s="35"/>
      <c r="D369" s="35"/>
      <c r="E369" s="258" t="e">
        <f t="shared" ref="E369:E371" si="9">F369/D369</f>
        <v>#DIV/0!</v>
      </c>
      <c r="F369" s="258"/>
      <c r="G369" s="149"/>
      <c r="H369" s="149"/>
      <c r="I369" s="220"/>
      <c r="J369" s="220"/>
      <c r="K369" s="161"/>
      <c r="O369" s="283"/>
      <c r="P369" s="281"/>
      <c r="Q369" s="283"/>
    </row>
    <row r="370" spans="1:17">
      <c r="A370" s="260"/>
      <c r="B370" s="31"/>
      <c r="C370" s="35"/>
      <c r="D370" s="35"/>
      <c r="E370" s="258" t="e">
        <f t="shared" si="9"/>
        <v>#DIV/0!</v>
      </c>
      <c r="F370" s="258"/>
      <c r="I370" s="220"/>
      <c r="J370" s="220"/>
      <c r="P370" s="188"/>
    </row>
    <row r="371" spans="1:17">
      <c r="A371" s="260">
        <v>3</v>
      </c>
      <c r="B371" s="31"/>
      <c r="C371" s="260"/>
      <c r="D371" s="260"/>
      <c r="E371" s="258" t="e">
        <f t="shared" si="9"/>
        <v>#DIV/0!</v>
      </c>
      <c r="F371" s="258"/>
      <c r="I371" s="220"/>
      <c r="J371" s="220"/>
      <c r="P371" s="188"/>
    </row>
    <row r="372" spans="1:17">
      <c r="A372" s="226"/>
      <c r="B372" s="227" t="s">
        <v>73</v>
      </c>
      <c r="C372" s="226" t="s">
        <v>74</v>
      </c>
      <c r="D372" s="226" t="s">
        <v>74</v>
      </c>
      <c r="E372" s="226" t="s">
        <v>74</v>
      </c>
      <c r="F372" s="228">
        <f>F371+F369+F368+F370</f>
        <v>0</v>
      </c>
      <c r="I372" s="217">
        <f>SUM(I368:I371)</f>
        <v>0</v>
      </c>
      <c r="J372" s="217">
        <f>SUM(J368:J371)</f>
        <v>0</v>
      </c>
      <c r="P372" s="188"/>
    </row>
    <row r="373" spans="1:17">
      <c r="A373" s="38"/>
      <c r="B373" s="32"/>
      <c r="C373" s="38"/>
      <c r="D373" s="38"/>
      <c r="E373" s="38"/>
      <c r="F373" s="57"/>
      <c r="P373" s="188"/>
    </row>
    <row r="374" spans="1:17">
      <c r="A374" s="2004" t="s">
        <v>529</v>
      </c>
      <c r="B374" s="2004"/>
      <c r="C374" s="2004"/>
      <c r="D374" s="2004"/>
      <c r="E374" s="2004"/>
      <c r="F374" s="2004"/>
      <c r="G374" s="2004"/>
      <c r="H374" s="2004"/>
      <c r="I374" s="2004"/>
      <c r="J374" s="2004"/>
      <c r="P374" s="188"/>
    </row>
    <row r="375" spans="1:17">
      <c r="A375" s="2012"/>
      <c r="B375" s="2012"/>
      <c r="C375" s="2012"/>
      <c r="D375" s="2012"/>
      <c r="E375" s="2012"/>
      <c r="F375" s="2012"/>
      <c r="I375" s="1986" t="s">
        <v>545</v>
      </c>
      <c r="J375" s="1986"/>
      <c r="P375" s="188"/>
    </row>
    <row r="376" spans="1:17" ht="54">
      <c r="A376" s="260" t="s">
        <v>77</v>
      </c>
      <c r="B376" s="260" t="s">
        <v>67</v>
      </c>
      <c r="C376" s="260" t="s">
        <v>131</v>
      </c>
      <c r="D376" s="260" t="s">
        <v>80</v>
      </c>
      <c r="E376" s="260" t="s">
        <v>132</v>
      </c>
      <c r="F376" s="260" t="s">
        <v>33</v>
      </c>
      <c r="I376" s="215" t="s">
        <v>186</v>
      </c>
      <c r="J376" s="215" t="s">
        <v>546</v>
      </c>
      <c r="K376" s="163"/>
      <c r="L376" s="187"/>
      <c r="P376" s="188"/>
    </row>
    <row r="377" spans="1:17">
      <c r="A377" s="195">
        <v>1</v>
      </c>
      <c r="B377" s="195">
        <v>2</v>
      </c>
      <c r="C377" s="195">
        <v>3</v>
      </c>
      <c r="D377" s="195">
        <v>4</v>
      </c>
      <c r="E377" s="195">
        <v>5</v>
      </c>
      <c r="F377" s="195">
        <v>6</v>
      </c>
      <c r="G377" s="160"/>
      <c r="H377" s="160"/>
      <c r="I377" s="217"/>
      <c r="J377" s="217"/>
      <c r="P377" s="188"/>
    </row>
    <row r="378" spans="1:17">
      <c r="A378" s="260">
        <v>1</v>
      </c>
      <c r="B378" s="31" t="s">
        <v>543</v>
      </c>
      <c r="C378" s="260"/>
      <c r="D378" s="260"/>
      <c r="E378" s="258" t="e">
        <f>F378/D378</f>
        <v>#DIV/0!</v>
      </c>
      <c r="F378" s="258"/>
      <c r="I378" s="220"/>
      <c r="J378" s="220"/>
      <c r="P378" s="188"/>
    </row>
    <row r="379" spans="1:17" s="160" customFormat="1">
      <c r="A379" s="260">
        <v>2</v>
      </c>
      <c r="B379" s="31" t="s">
        <v>544</v>
      </c>
      <c r="C379" s="35"/>
      <c r="D379" s="35"/>
      <c r="E379" s="258" t="e">
        <f t="shared" ref="E379:E381" si="10">F379/D379</f>
        <v>#DIV/0!</v>
      </c>
      <c r="F379" s="258"/>
      <c r="G379" s="149"/>
      <c r="H379" s="149"/>
      <c r="I379" s="220"/>
      <c r="J379" s="220"/>
      <c r="K379" s="161"/>
      <c r="O379" s="283"/>
      <c r="P379" s="281"/>
      <c r="Q379" s="283"/>
    </row>
    <row r="380" spans="1:17">
      <c r="A380" s="260">
        <v>3</v>
      </c>
      <c r="B380" s="31"/>
      <c r="C380" s="260"/>
      <c r="D380" s="260"/>
      <c r="E380" s="258" t="e">
        <f t="shared" si="10"/>
        <v>#DIV/0!</v>
      </c>
      <c r="F380" s="258"/>
      <c r="I380" s="220"/>
      <c r="J380" s="220"/>
      <c r="P380" s="188"/>
      <c r="Q380" s="290"/>
    </row>
    <row r="381" spans="1:17">
      <c r="A381" s="260">
        <v>4</v>
      </c>
      <c r="B381" s="31"/>
      <c r="C381" s="260"/>
      <c r="D381" s="260"/>
      <c r="E381" s="258" t="e">
        <f t="shared" si="10"/>
        <v>#DIV/0!</v>
      </c>
      <c r="F381" s="258"/>
      <c r="I381" s="220"/>
      <c r="J381" s="220"/>
      <c r="P381" s="188"/>
      <c r="Q381" s="290"/>
    </row>
    <row r="382" spans="1:17">
      <c r="A382" s="226"/>
      <c r="B382" s="227" t="s">
        <v>73</v>
      </c>
      <c r="C382" s="226" t="s">
        <v>74</v>
      </c>
      <c r="D382" s="226" t="s">
        <v>74</v>
      </c>
      <c r="E382" s="226" t="s">
        <v>74</v>
      </c>
      <c r="F382" s="228">
        <f>F381+F379+F378+F380</f>
        <v>0</v>
      </c>
      <c r="I382" s="217">
        <f>SUM(I378:I381)</f>
        <v>0</v>
      </c>
      <c r="J382" s="217">
        <f>SUM(J378:J381)</f>
        <v>0</v>
      </c>
      <c r="K382" s="158"/>
      <c r="P382" s="188"/>
      <c r="Q382" s="290"/>
    </row>
    <row r="383" spans="1:17">
      <c r="A383" s="38"/>
      <c r="B383" s="32"/>
      <c r="C383" s="38"/>
      <c r="D383" s="38"/>
      <c r="E383" s="38"/>
      <c r="F383" s="57"/>
      <c r="P383" s="188"/>
      <c r="Q383" s="290"/>
    </row>
    <row r="384" spans="1:17">
      <c r="A384" s="2004" t="s">
        <v>522</v>
      </c>
      <c r="B384" s="2004"/>
      <c r="C384" s="2004"/>
      <c r="D384" s="2004"/>
      <c r="E384" s="2004"/>
      <c r="F384" s="2004"/>
      <c r="G384" s="2004"/>
      <c r="H384" s="2004"/>
      <c r="I384" s="2004"/>
      <c r="J384" s="2004"/>
      <c r="P384" s="188"/>
      <c r="Q384" s="290"/>
    </row>
    <row r="385" spans="1:17">
      <c r="A385" s="2012"/>
      <c r="B385" s="2012"/>
      <c r="C385" s="2012"/>
      <c r="D385" s="2012"/>
      <c r="E385" s="2012"/>
      <c r="F385" s="38"/>
      <c r="I385" s="1986" t="s">
        <v>545</v>
      </c>
      <c r="J385" s="1986"/>
      <c r="O385" s="188"/>
    </row>
    <row r="386" spans="1:17" ht="54">
      <c r="A386" s="260" t="s">
        <v>68</v>
      </c>
      <c r="B386" s="260" t="s">
        <v>67</v>
      </c>
      <c r="C386" s="260" t="s">
        <v>80</v>
      </c>
      <c r="D386" s="260" t="s">
        <v>128</v>
      </c>
      <c r="E386" s="260" t="s">
        <v>33</v>
      </c>
      <c r="I386" s="215" t="s">
        <v>186</v>
      </c>
      <c r="J386" s="215" t="s">
        <v>546</v>
      </c>
      <c r="K386" s="163"/>
      <c r="O386" s="188"/>
    </row>
    <row r="387" spans="1:17">
      <c r="A387" s="195">
        <v>1</v>
      </c>
      <c r="B387" s="195">
        <v>2</v>
      </c>
      <c r="C387" s="195">
        <v>3</v>
      </c>
      <c r="D387" s="195">
        <v>4</v>
      </c>
      <c r="E387" s="195">
        <v>5</v>
      </c>
      <c r="F387" s="160"/>
      <c r="G387" s="160"/>
      <c r="H387" s="160"/>
      <c r="I387" s="217"/>
      <c r="J387" s="217"/>
      <c r="O387" s="188"/>
    </row>
    <row r="388" spans="1:17">
      <c r="A388" s="260">
        <v>1</v>
      </c>
      <c r="B388" s="31" t="s">
        <v>137</v>
      </c>
      <c r="C388" s="260"/>
      <c r="D388" s="258" t="e">
        <f>E388/C388</f>
        <v>#DIV/0!</v>
      </c>
      <c r="E388" s="258"/>
      <c r="I388" s="220"/>
      <c r="J388" s="220"/>
      <c r="O388" s="188"/>
    </row>
    <row r="389" spans="1:17" s="160" customFormat="1">
      <c r="A389" s="260">
        <v>2</v>
      </c>
      <c r="B389" s="31" t="s">
        <v>136</v>
      </c>
      <c r="C389" s="260"/>
      <c r="D389" s="258" t="e">
        <f>E389/C389</f>
        <v>#DIV/0!</v>
      </c>
      <c r="E389" s="258"/>
      <c r="F389" s="149"/>
      <c r="G389" s="149"/>
      <c r="H389" s="149"/>
      <c r="I389" s="220"/>
      <c r="J389" s="220"/>
      <c r="K389" s="161"/>
      <c r="O389" s="281"/>
      <c r="P389" s="283"/>
      <c r="Q389" s="283"/>
    </row>
    <row r="390" spans="1:17">
      <c r="A390" s="260">
        <v>3</v>
      </c>
      <c r="B390" s="31" t="s">
        <v>138</v>
      </c>
      <c r="C390" s="260"/>
      <c r="D390" s="258" t="e">
        <f>E390/C390</f>
        <v>#DIV/0!</v>
      </c>
      <c r="E390" s="258"/>
      <c r="I390" s="220"/>
      <c r="J390" s="220"/>
      <c r="O390" s="188"/>
    </row>
    <row r="391" spans="1:17">
      <c r="A391" s="260">
        <v>4</v>
      </c>
      <c r="B391" s="31" t="s">
        <v>139</v>
      </c>
      <c r="C391" s="260"/>
      <c r="D391" s="258" t="e">
        <f>E391/C391</f>
        <v>#DIV/0!</v>
      </c>
      <c r="E391" s="258"/>
      <c r="I391" s="220"/>
      <c r="J391" s="220"/>
      <c r="O391" s="188"/>
    </row>
    <row r="392" spans="1:17">
      <c r="A392" s="226"/>
      <c r="B392" s="227" t="s">
        <v>73</v>
      </c>
      <c r="C392" s="226"/>
      <c r="D392" s="226" t="s">
        <v>74</v>
      </c>
      <c r="E392" s="228">
        <f>E391+E390+E389+E388</f>
        <v>0</v>
      </c>
      <c r="I392" s="217">
        <f>SUM(I388:I391)</f>
        <v>0</v>
      </c>
      <c r="J392" s="217">
        <f>SUM(J388:J391)</f>
        <v>0</v>
      </c>
      <c r="O392" s="188"/>
    </row>
    <row r="393" spans="1:17">
      <c r="A393" s="56"/>
      <c r="B393" s="32"/>
      <c r="C393" s="38"/>
      <c r="D393" s="38"/>
      <c r="E393" s="38"/>
      <c r="F393" s="57"/>
      <c r="O393" s="188"/>
    </row>
    <row r="394" spans="1:17">
      <c r="A394" s="2004" t="s">
        <v>531</v>
      </c>
      <c r="B394" s="2004"/>
      <c r="C394" s="2004"/>
      <c r="D394" s="2004"/>
      <c r="E394" s="2004"/>
      <c r="F394" s="2004"/>
      <c r="G394" s="2004"/>
      <c r="H394" s="2004"/>
      <c r="I394" s="2004"/>
      <c r="J394" s="2004"/>
      <c r="O394" s="188"/>
    </row>
    <row r="395" spans="1:17">
      <c r="A395" s="51"/>
      <c r="B395" s="32"/>
      <c r="C395" s="38"/>
      <c r="D395" s="38"/>
      <c r="E395" s="38"/>
      <c r="F395" s="38"/>
      <c r="P395" s="188"/>
    </row>
    <row r="396" spans="1:17">
      <c r="A396" s="51"/>
      <c r="B396" s="32"/>
      <c r="C396" s="38"/>
      <c r="D396" s="38"/>
      <c r="E396" s="38"/>
      <c r="F396" s="38"/>
      <c r="I396" s="1986" t="s">
        <v>545</v>
      </c>
      <c r="J396" s="1986"/>
      <c r="K396" s="210"/>
    </row>
    <row r="397" spans="1:17" ht="54">
      <c r="A397" s="260" t="s">
        <v>77</v>
      </c>
      <c r="B397" s="260" t="s">
        <v>67</v>
      </c>
      <c r="C397" s="260" t="s">
        <v>127</v>
      </c>
      <c r="D397" s="260" t="s">
        <v>490</v>
      </c>
      <c r="F397" s="38"/>
      <c r="I397" s="215" t="s">
        <v>186</v>
      </c>
      <c r="J397" s="215" t="s">
        <v>546</v>
      </c>
      <c r="P397" s="188"/>
    </row>
    <row r="398" spans="1:17">
      <c r="A398" s="195">
        <v>1</v>
      </c>
      <c r="B398" s="195">
        <v>2</v>
      </c>
      <c r="C398" s="195">
        <v>3</v>
      </c>
      <c r="D398" s="195">
        <v>4</v>
      </c>
      <c r="E398" s="160"/>
      <c r="F398" s="14"/>
      <c r="G398" s="160"/>
      <c r="H398" s="160"/>
      <c r="I398" s="217"/>
      <c r="J398" s="217"/>
      <c r="P398" s="188"/>
    </row>
    <row r="399" spans="1:17">
      <c r="A399" s="260"/>
      <c r="B399" s="36"/>
      <c r="C399" s="34"/>
      <c r="D399" s="258"/>
      <c r="F399" s="38"/>
      <c r="I399" s="220"/>
      <c r="J399" s="220"/>
      <c r="P399" s="188"/>
    </row>
    <row r="400" spans="1:17" s="160" customFormat="1">
      <c r="A400" s="260"/>
      <c r="B400" s="36"/>
      <c r="C400" s="34"/>
      <c r="D400" s="258"/>
      <c r="E400" s="149"/>
      <c r="F400" s="57"/>
      <c r="G400" s="149"/>
      <c r="H400" s="149"/>
      <c r="I400" s="220"/>
      <c r="J400" s="220"/>
      <c r="K400" s="161"/>
      <c r="O400" s="283"/>
      <c r="P400" s="281"/>
      <c r="Q400" s="283"/>
    </row>
    <row r="401" spans="1:17">
      <c r="A401" s="260"/>
      <c r="B401" s="36"/>
      <c r="C401" s="34"/>
      <c r="D401" s="258"/>
      <c r="F401" s="38"/>
      <c r="I401" s="220"/>
      <c r="J401" s="220"/>
      <c r="P401" s="188"/>
      <c r="Q401" s="290"/>
    </row>
    <row r="402" spans="1:17">
      <c r="A402" s="260"/>
      <c r="B402" s="36"/>
      <c r="C402" s="34"/>
      <c r="D402" s="258"/>
      <c r="F402" s="38"/>
      <c r="I402" s="220"/>
      <c r="J402" s="220"/>
      <c r="P402" s="188"/>
      <c r="Q402" s="290"/>
    </row>
    <row r="403" spans="1:17">
      <c r="A403" s="226"/>
      <c r="B403" s="227" t="s">
        <v>73</v>
      </c>
      <c r="C403" s="226" t="s">
        <v>74</v>
      </c>
      <c r="D403" s="228">
        <f>SUM(D399:D402)</f>
        <v>0</v>
      </c>
      <c r="F403" s="38"/>
      <c r="I403" s="217">
        <f>SUM(I399:I402)</f>
        <v>0</v>
      </c>
      <c r="J403" s="217">
        <f>SUM(J399:J402)</f>
        <v>0</v>
      </c>
      <c r="P403" s="188"/>
      <c r="Q403" s="290"/>
    </row>
    <row r="404" spans="1:17">
      <c r="A404" s="56"/>
      <c r="B404" s="32"/>
      <c r="C404" s="38"/>
      <c r="D404" s="38"/>
      <c r="E404" s="38"/>
      <c r="F404" s="57"/>
      <c r="P404" s="188"/>
      <c r="Q404" s="290"/>
    </row>
    <row r="405" spans="1:17">
      <c r="A405" s="2014" t="s">
        <v>611</v>
      </c>
      <c r="B405" s="2014"/>
      <c r="C405" s="2014"/>
      <c r="D405" s="2014"/>
      <c r="E405" s="2014"/>
      <c r="F405" s="2014"/>
      <c r="G405" s="2014"/>
      <c r="H405" s="2014"/>
      <c r="I405" s="2014"/>
      <c r="J405" s="2014"/>
      <c r="P405" s="188"/>
    </row>
    <row r="406" spans="1:17">
      <c r="A406" s="56"/>
      <c r="B406" s="32"/>
      <c r="C406" s="38"/>
      <c r="D406" s="38"/>
      <c r="E406" s="38"/>
      <c r="F406" s="57"/>
      <c r="P406" s="188"/>
    </row>
    <row r="407" spans="1:17">
      <c r="A407" s="2016" t="s">
        <v>491</v>
      </c>
      <c r="B407" s="2016"/>
      <c r="C407" s="2016"/>
      <c r="D407" s="2016"/>
      <c r="E407" s="2016"/>
      <c r="F407" s="2016"/>
      <c r="G407" s="2016"/>
      <c r="H407" s="2016"/>
      <c r="I407" s="2016"/>
      <c r="J407" s="2016"/>
      <c r="K407" s="205"/>
    </row>
    <row r="408" spans="1:17">
      <c r="A408" s="76"/>
      <c r="B408" s="76"/>
      <c r="C408" s="76"/>
      <c r="D408" s="76"/>
      <c r="E408" s="76"/>
      <c r="F408" s="38"/>
      <c r="I408" s="1986" t="s">
        <v>545</v>
      </c>
      <c r="J408" s="1986"/>
      <c r="P408" s="188"/>
    </row>
    <row r="409" spans="1:17" ht="54">
      <c r="A409" s="260" t="s">
        <v>77</v>
      </c>
      <c r="B409" s="260" t="s">
        <v>67</v>
      </c>
      <c r="C409" s="260" t="s">
        <v>127</v>
      </c>
      <c r="D409" s="260" t="s">
        <v>490</v>
      </c>
      <c r="E409" s="150"/>
      <c r="F409" s="58"/>
      <c r="G409" s="20"/>
      <c r="H409" s="58"/>
      <c r="I409" s="215" t="s">
        <v>186</v>
      </c>
      <c r="J409" s="215" t="s">
        <v>546</v>
      </c>
      <c r="K409" s="210"/>
      <c r="P409" s="188"/>
    </row>
    <row r="410" spans="1:17">
      <c r="A410" s="195">
        <v>1</v>
      </c>
      <c r="B410" s="195">
        <v>2</v>
      </c>
      <c r="C410" s="195">
        <v>3</v>
      </c>
      <c r="D410" s="195">
        <v>4</v>
      </c>
      <c r="E410" s="161"/>
      <c r="F410" s="189"/>
      <c r="G410" s="190"/>
      <c r="H410" s="191"/>
      <c r="I410" s="223"/>
      <c r="J410" s="223"/>
      <c r="P410" s="188"/>
    </row>
    <row r="411" spans="1:17" s="150" customFormat="1">
      <c r="A411" s="260">
        <v>1</v>
      </c>
      <c r="B411" s="31"/>
      <c r="C411" s="34"/>
      <c r="D411" s="258"/>
      <c r="F411" s="58"/>
      <c r="G411" s="20"/>
      <c r="H411" s="42"/>
      <c r="I411" s="224"/>
      <c r="J411" s="224"/>
      <c r="O411" s="203"/>
      <c r="P411" s="170"/>
      <c r="Q411" s="203"/>
    </row>
    <row r="412" spans="1:17" s="161" customFormat="1">
      <c r="A412" s="226"/>
      <c r="B412" s="227" t="s">
        <v>73</v>
      </c>
      <c r="C412" s="226" t="s">
        <v>74</v>
      </c>
      <c r="D412" s="228">
        <f>SUM(D411:D411)</f>
        <v>0</v>
      </c>
      <c r="E412" s="150"/>
      <c r="F412" s="58"/>
      <c r="G412" s="20"/>
      <c r="H412" s="42"/>
      <c r="I412" s="217">
        <f>SUM(I411)</f>
        <v>0</v>
      </c>
      <c r="J412" s="217">
        <f>SUM(J411)</f>
        <v>0</v>
      </c>
      <c r="O412" s="288"/>
      <c r="P412" s="293"/>
      <c r="Q412" s="288"/>
    </row>
    <row r="413" spans="1:17" s="150" customFormat="1">
      <c r="A413" s="58"/>
      <c r="B413" s="58"/>
      <c r="C413" s="58"/>
      <c r="D413" s="58"/>
      <c r="E413" s="58"/>
      <c r="F413" s="58"/>
      <c r="G413" s="20"/>
      <c r="H413" s="42"/>
      <c r="I413" s="20"/>
      <c r="J413" s="20"/>
      <c r="O413" s="203"/>
      <c r="P413" s="170"/>
      <c r="Q413" s="294"/>
    </row>
    <row r="414" spans="1:17" s="150" customFormat="1">
      <c r="A414" s="2004" t="s">
        <v>525</v>
      </c>
      <c r="B414" s="2004"/>
      <c r="C414" s="2004"/>
      <c r="D414" s="2004"/>
      <c r="E414" s="2004"/>
      <c r="F414" s="2004"/>
      <c r="G414" s="2004"/>
      <c r="H414" s="2004"/>
      <c r="I414" s="2004"/>
      <c r="J414" s="2004"/>
      <c r="O414" s="203"/>
      <c r="P414" s="170"/>
      <c r="Q414" s="203"/>
    </row>
    <row r="415" spans="1:17" s="150" customFormat="1">
      <c r="A415" s="2012"/>
      <c r="B415" s="2012"/>
      <c r="C415" s="2012"/>
      <c r="D415" s="2012"/>
      <c r="E415" s="2012"/>
      <c r="F415" s="2012"/>
      <c r="G415" s="149"/>
      <c r="H415" s="149"/>
      <c r="I415" s="1986" t="s">
        <v>545</v>
      </c>
      <c r="J415" s="1986"/>
      <c r="O415" s="203"/>
      <c r="P415" s="170"/>
      <c r="Q415" s="203"/>
    </row>
    <row r="416" spans="1:17" s="150" customFormat="1" ht="54">
      <c r="A416" s="260" t="s">
        <v>77</v>
      </c>
      <c r="B416" s="260" t="s">
        <v>67</v>
      </c>
      <c r="C416" s="260" t="s">
        <v>131</v>
      </c>
      <c r="D416" s="260" t="s">
        <v>80</v>
      </c>
      <c r="E416" s="260" t="s">
        <v>132</v>
      </c>
      <c r="F416" s="260" t="s">
        <v>33</v>
      </c>
      <c r="H416" s="149"/>
      <c r="I416" s="215" t="s">
        <v>186</v>
      </c>
      <c r="J416" s="215" t="s">
        <v>546</v>
      </c>
      <c r="M416" s="158"/>
      <c r="O416" s="203"/>
      <c r="P416" s="170"/>
      <c r="Q416" s="203"/>
    </row>
    <row r="417" spans="1:17" s="150" customFormat="1">
      <c r="A417" s="195">
        <v>1</v>
      </c>
      <c r="B417" s="195">
        <v>2</v>
      </c>
      <c r="C417" s="195">
        <v>3</v>
      </c>
      <c r="D417" s="195">
        <v>4</v>
      </c>
      <c r="E417" s="195">
        <v>5</v>
      </c>
      <c r="F417" s="195">
        <v>6</v>
      </c>
      <c r="G417" s="161"/>
      <c r="H417" s="160"/>
      <c r="I417" s="212"/>
      <c r="J417" s="212"/>
      <c r="O417" s="203"/>
      <c r="P417" s="170"/>
      <c r="Q417" s="203"/>
    </row>
    <row r="418" spans="1:17" s="150" customFormat="1">
      <c r="A418" s="260">
        <v>1</v>
      </c>
      <c r="B418" s="31" t="s">
        <v>548</v>
      </c>
      <c r="C418" s="260"/>
      <c r="D418" s="260"/>
      <c r="E418" s="258" t="e">
        <f>F418/D418</f>
        <v>#DIV/0!</v>
      </c>
      <c r="F418" s="258"/>
      <c r="H418" s="149"/>
      <c r="I418" s="224"/>
      <c r="J418" s="224"/>
      <c r="O418" s="203"/>
      <c r="P418" s="170"/>
      <c r="Q418" s="203"/>
    </row>
    <row r="419" spans="1:17" s="161" customFormat="1">
      <c r="A419" s="226"/>
      <c r="B419" s="227" t="s">
        <v>73</v>
      </c>
      <c r="C419" s="226" t="s">
        <v>74</v>
      </c>
      <c r="D419" s="226" t="s">
        <v>74</v>
      </c>
      <c r="E419" s="226" t="s">
        <v>74</v>
      </c>
      <c r="F419" s="228">
        <f>F418</f>
        <v>0</v>
      </c>
      <c r="G419" s="149"/>
      <c r="H419" s="149"/>
      <c r="I419" s="217">
        <f>SUM(I418)</f>
        <v>0</v>
      </c>
      <c r="J419" s="217">
        <f>SUM(J418)</f>
        <v>0</v>
      </c>
      <c r="O419" s="288"/>
      <c r="P419" s="293"/>
      <c r="Q419" s="288"/>
    </row>
    <row r="420" spans="1:17" s="150" customFormat="1">
      <c r="A420" s="56"/>
      <c r="B420" s="32"/>
      <c r="C420" s="38"/>
      <c r="D420" s="38"/>
      <c r="E420" s="38"/>
      <c r="F420" s="57"/>
      <c r="G420" s="149"/>
      <c r="H420" s="149"/>
      <c r="I420" s="149"/>
      <c r="J420" s="149"/>
      <c r="O420" s="203"/>
      <c r="P420" s="170"/>
      <c r="Q420" s="203"/>
    </row>
    <row r="421" spans="1:17">
      <c r="A421" s="56"/>
      <c r="B421" s="69" t="s">
        <v>153</v>
      </c>
      <c r="C421" s="257">
        <f>C422+C423+C424</f>
        <v>0</v>
      </c>
      <c r="D421" s="289"/>
      <c r="P421" s="188"/>
    </row>
    <row r="422" spans="1:17">
      <c r="A422" s="56"/>
      <c r="B422" s="70" t="s">
        <v>11</v>
      </c>
      <c r="C422" s="257">
        <f>F419+D412+D403+E392+F382+F372+F362+F352+F342+F332+E322+D312+D301+E290+F280+F269+F261+F246+D237+D228+E219+E207+E198+C186+C175+C164+C153+C140+E127+E116+E105+D94+E78+F69+F62+F44+E30+J22-C423-C424</f>
        <v>0</v>
      </c>
      <c r="D422" s="290"/>
      <c r="P422" s="188"/>
    </row>
    <row r="423" spans="1:17">
      <c r="A423" s="38"/>
      <c r="B423" s="32" t="s">
        <v>65</v>
      </c>
      <c r="C423" s="257">
        <f>I419+I412+I403+I392+I382+I372+I362+I342+I352+I332+I322+I312+I301+I290+I280+I269+I261+I246+I237+I228+I219+I207+I198+I186+I175+I164+I153+I140+I127+I116+I105+I94+I78+I69+I62+I44+I30</f>
        <v>0</v>
      </c>
      <c r="D423" s="290"/>
      <c r="L423" s="59"/>
      <c r="M423" s="32"/>
      <c r="N423" s="157"/>
      <c r="P423" s="188"/>
    </row>
    <row r="424" spans="1:17">
      <c r="A424" s="38"/>
      <c r="B424" s="32" t="s">
        <v>165</v>
      </c>
      <c r="C424" s="257">
        <f>J419+J412+J403+J392+J382+J372+J362+J352+J342+J332+J322+J312+J301+J290+J280+J269+J261+J246+J237+J228+J219+J207+J198+J186+J175+J164+J153+J140+J127+J116+J105+J94+J78+J69+J62+J44+J30</f>
        <v>0</v>
      </c>
      <c r="D424" s="290"/>
    </row>
    <row r="425" spans="1:17">
      <c r="A425" s="38"/>
      <c r="B425" s="32"/>
      <c r="C425" s="38"/>
      <c r="D425" s="38"/>
      <c r="E425" s="38"/>
      <c r="F425" s="38"/>
    </row>
    <row r="426" spans="1:17">
      <c r="A426" s="38"/>
      <c r="B426" s="268" t="s">
        <v>626</v>
      </c>
      <c r="C426" s="296">
        <f>F419+D412+D403+E392+F382+F372+F362+F352+F342+F332+E322+D312+D301+E290+F280+F269+F261+F246+D237+D228+E219</f>
        <v>0</v>
      </c>
      <c r="D426" s="38"/>
      <c r="E426" s="38"/>
      <c r="F426" s="38"/>
    </row>
    <row r="427" spans="1:17" ht="47.25" customHeight="1">
      <c r="A427" s="38"/>
      <c r="B427" s="295" t="s">
        <v>627</v>
      </c>
      <c r="C427" s="297"/>
      <c r="D427" s="38"/>
      <c r="E427" s="38"/>
      <c r="F427" s="38"/>
    </row>
    <row r="428" spans="1:17" ht="45.6">
      <c r="A428" s="38"/>
      <c r="B428" s="268" t="s">
        <v>628</v>
      </c>
      <c r="C428" s="296">
        <f>C426-C427</f>
        <v>0</v>
      </c>
      <c r="D428" s="38"/>
      <c r="E428" s="38"/>
      <c r="F428" s="38"/>
    </row>
    <row r="429" spans="1:17">
      <c r="A429" s="38"/>
      <c r="B429" s="32"/>
      <c r="C429" s="38"/>
      <c r="D429" s="38"/>
      <c r="E429" s="38"/>
      <c r="F429" s="38"/>
    </row>
    <row r="430" spans="1:17">
      <c r="A430" s="38"/>
      <c r="B430" s="32"/>
      <c r="C430" s="38"/>
      <c r="D430" s="38"/>
      <c r="E430" s="38"/>
      <c r="F430" s="38"/>
    </row>
    <row r="431" spans="1:17">
      <c r="A431" s="38"/>
      <c r="B431" s="32"/>
      <c r="C431" s="38"/>
      <c r="D431" s="38"/>
      <c r="E431" s="38"/>
      <c r="F431" s="38"/>
    </row>
    <row r="432" spans="1:17">
      <c r="A432" s="38"/>
      <c r="B432" s="32"/>
      <c r="C432" s="38"/>
      <c r="D432" s="38"/>
      <c r="E432" s="38"/>
      <c r="F432" s="38"/>
    </row>
    <row r="433" spans="1:17">
      <c r="A433" s="1927" t="s">
        <v>40</v>
      </c>
      <c r="B433" s="1927"/>
      <c r="C433" s="60"/>
      <c r="D433" s="2044" t="str">
        <f>'СВЕДЕНИЯ ЦС'!D67:G67</f>
        <v>Коппель С.А.</v>
      </c>
      <c r="E433" s="2044"/>
      <c r="F433" s="38"/>
      <c r="G433" s="38"/>
      <c r="H433" s="38"/>
      <c r="I433" s="38"/>
      <c r="J433" s="38"/>
    </row>
    <row r="434" spans="1:17">
      <c r="A434" s="38"/>
      <c r="B434" s="61"/>
      <c r="C434" s="254" t="s">
        <v>41</v>
      </c>
      <c r="D434" s="2045" t="s">
        <v>12</v>
      </c>
      <c r="E434" s="2045"/>
      <c r="F434" s="38"/>
      <c r="G434" s="38"/>
      <c r="H434" s="38"/>
      <c r="I434" s="38"/>
      <c r="J434" s="38"/>
    </row>
    <row r="435" spans="1:17" s="38" customFormat="1">
      <c r="A435" s="1929"/>
      <c r="B435" s="1929"/>
      <c r="C435" s="62"/>
      <c r="D435" s="255"/>
      <c r="E435" s="63"/>
      <c r="L435" s="193"/>
      <c r="O435" s="41"/>
      <c r="P435" s="41"/>
      <c r="Q435" s="41"/>
    </row>
    <row r="436" spans="1:17" s="38" customFormat="1">
      <c r="A436" s="1929"/>
      <c r="B436" s="1929"/>
      <c r="C436" s="62"/>
      <c r="D436" s="1950"/>
      <c r="E436" s="1950"/>
      <c r="L436" s="193"/>
      <c r="O436" s="41"/>
      <c r="P436" s="41"/>
      <c r="Q436" s="41"/>
    </row>
    <row r="437" spans="1:17" s="38" customFormat="1">
      <c r="A437" s="41"/>
      <c r="B437" s="64"/>
      <c r="C437" s="26"/>
      <c r="D437" s="1950"/>
      <c r="E437" s="1950"/>
      <c r="L437" s="193"/>
      <c r="O437" s="41"/>
      <c r="P437" s="41"/>
      <c r="Q437" s="41"/>
    </row>
    <row r="438" spans="1:17" s="38" customFormat="1">
      <c r="B438" s="61"/>
      <c r="C438" s="65"/>
      <c r="D438" s="66"/>
      <c r="E438" s="67"/>
      <c r="L438" s="193"/>
      <c r="O438" s="41"/>
      <c r="P438" s="41"/>
      <c r="Q438" s="41"/>
    </row>
    <row r="439" spans="1:17" s="38" customFormat="1">
      <c r="A439" s="1927" t="s">
        <v>42</v>
      </c>
      <c r="B439" s="1927"/>
      <c r="C439" s="68"/>
      <c r="D439" s="2044" t="str">
        <f>'СВЕДЕНИЯ ЦС'!D73:G73</f>
        <v>Кондакова Е.В.</v>
      </c>
      <c r="E439" s="2044"/>
      <c r="L439" s="193"/>
      <c r="O439" s="41"/>
      <c r="P439" s="41"/>
      <c r="Q439" s="41"/>
    </row>
    <row r="440" spans="1:17" s="38" customFormat="1">
      <c r="B440" s="61"/>
      <c r="C440" s="254" t="s">
        <v>41</v>
      </c>
      <c r="D440" s="2019" t="s">
        <v>12</v>
      </c>
      <c r="E440" s="2019"/>
      <c r="L440" s="193"/>
      <c r="O440" s="41"/>
      <c r="P440" s="41"/>
      <c r="Q440" s="41"/>
    </row>
    <row r="441" spans="1:17">
      <c r="A441" s="1987" t="str">
        <f>'130ГПД'!A889:J889</f>
        <v>Муниципальное бюджетное общеобразовательное учреждение "Кингисеппская средняя общеобразовательная школа № 4"</v>
      </c>
      <c r="B441" s="1987"/>
      <c r="C441" s="1987"/>
      <c r="D441" s="1987"/>
      <c r="E441" s="1987"/>
      <c r="F441" s="1987"/>
      <c r="G441" s="1987"/>
      <c r="H441" s="1987"/>
      <c r="I441" s="1987"/>
      <c r="J441" s="1987"/>
      <c r="K441" s="198"/>
    </row>
    <row r="443" spans="1:17">
      <c r="A443" s="1959" t="s">
        <v>130</v>
      </c>
      <c r="B443" s="1959"/>
      <c r="C443" s="1959"/>
      <c r="D443" s="1959"/>
      <c r="E443" s="1959"/>
      <c r="F443" s="1959"/>
      <c r="G443" s="1959"/>
      <c r="H443" s="1959"/>
      <c r="I443" s="1959"/>
      <c r="J443" s="1959"/>
      <c r="K443" s="199"/>
    </row>
    <row r="445" spans="1:17">
      <c r="A445" s="193"/>
      <c r="B445" s="193"/>
      <c r="C445" s="193"/>
      <c r="D445" s="193"/>
      <c r="E445" s="193"/>
      <c r="F445" s="193"/>
      <c r="G445" s="151" t="s">
        <v>161</v>
      </c>
      <c r="H445" s="16"/>
      <c r="I445" s="152"/>
      <c r="J445" s="16"/>
      <c r="K445" s="200"/>
    </row>
    <row r="446" spans="1:17">
      <c r="B446" s="38"/>
    </row>
    <row r="447" spans="1:17" ht="23.25" customHeight="1">
      <c r="A447" s="1988" t="s">
        <v>148</v>
      </c>
      <c r="B447" s="1988"/>
      <c r="C447" s="1989" t="s">
        <v>171</v>
      </c>
      <c r="D447" s="1990"/>
      <c r="E447" s="1990"/>
      <c r="F447" s="1990"/>
      <c r="G447" s="1990"/>
      <c r="H447" s="1990"/>
      <c r="I447" s="1990"/>
      <c r="J447" s="1991"/>
      <c r="K447" s="154"/>
    </row>
    <row r="448" spans="1:17">
      <c r="A448" s="41"/>
      <c r="B448" s="41"/>
      <c r="C448" s="148"/>
      <c r="D448" s="148"/>
      <c r="E448" s="148"/>
      <c r="F448" s="148"/>
      <c r="G448" s="148"/>
      <c r="H448" s="148"/>
      <c r="I448" s="148"/>
      <c r="J448" s="148"/>
      <c r="K448" s="154"/>
    </row>
    <row r="450" spans="1:17" ht="53.25" customHeight="1">
      <c r="A450" s="1992" t="s">
        <v>610</v>
      </c>
      <c r="B450" s="1992"/>
      <c r="C450" s="1992"/>
      <c r="D450" s="1992"/>
      <c r="E450" s="1992"/>
      <c r="F450" s="1992"/>
      <c r="G450" s="1992"/>
      <c r="H450" s="1992"/>
      <c r="I450" s="1992"/>
      <c r="J450" s="1992"/>
    </row>
    <row r="451" spans="1:17">
      <c r="A451" s="263"/>
      <c r="B451" s="263"/>
      <c r="C451" s="263"/>
      <c r="D451" s="263"/>
      <c r="E451" s="263"/>
      <c r="F451" s="263"/>
      <c r="G451" s="263"/>
      <c r="H451" s="263"/>
      <c r="I451" s="263"/>
      <c r="J451" s="263"/>
    </row>
    <row r="452" spans="1:17">
      <c r="A452" s="1993" t="s">
        <v>622</v>
      </c>
      <c r="B452" s="1993"/>
      <c r="C452" s="1993"/>
      <c r="D452" s="1993"/>
      <c r="E452" s="1993"/>
      <c r="F452" s="1993"/>
      <c r="G452" s="1993"/>
      <c r="H452" s="1993"/>
      <c r="I452" s="1993"/>
      <c r="J452" s="1993"/>
      <c r="K452" s="205"/>
    </row>
    <row r="453" spans="1:17">
      <c r="A453" s="269"/>
      <c r="B453" s="269"/>
      <c r="C453" s="269"/>
      <c r="D453" s="269"/>
      <c r="E453" s="269"/>
      <c r="F453" s="269"/>
      <c r="G453" s="269"/>
      <c r="H453" s="269"/>
      <c r="I453" s="269"/>
      <c r="J453" s="269"/>
      <c r="K453" s="263"/>
    </row>
    <row r="454" spans="1:17">
      <c r="A454" s="1995" t="s">
        <v>493</v>
      </c>
      <c r="B454" s="1995"/>
      <c r="C454" s="1995"/>
      <c r="D454" s="1995"/>
      <c r="E454" s="1995"/>
      <c r="F454" s="1995"/>
      <c r="G454" s="1995"/>
      <c r="H454" s="1995"/>
      <c r="I454" s="1995"/>
      <c r="J454" s="1995"/>
      <c r="K454" s="207"/>
    </row>
    <row r="455" spans="1:17">
      <c r="B455" s="193"/>
      <c r="C455" s="193"/>
      <c r="D455" s="193"/>
      <c r="E455" s="193"/>
      <c r="F455" s="193"/>
      <c r="G455" s="193"/>
      <c r="H455" s="193"/>
      <c r="I455" s="193"/>
      <c r="J455" s="193"/>
      <c r="K455" s="269"/>
    </row>
    <row r="456" spans="1:17">
      <c r="B456" s="32"/>
      <c r="C456" s="32"/>
      <c r="D456" s="41"/>
      <c r="E456" s="41"/>
      <c r="F456" s="41"/>
      <c r="G456" s="41"/>
      <c r="H456" s="41"/>
      <c r="I456" s="41"/>
      <c r="J456" s="41"/>
      <c r="K456" s="201"/>
    </row>
    <row r="457" spans="1:17">
      <c r="A457" s="1996" t="s">
        <v>77</v>
      </c>
      <c r="B457" s="1996" t="s">
        <v>75</v>
      </c>
      <c r="C457" s="1996" t="s">
        <v>76</v>
      </c>
      <c r="D457" s="1997" t="s">
        <v>69</v>
      </c>
      <c r="E457" s="1998"/>
      <c r="F457" s="1998"/>
      <c r="G457" s="1999"/>
      <c r="H457" s="2000" t="s">
        <v>70</v>
      </c>
      <c r="I457" s="2000" t="s">
        <v>78</v>
      </c>
      <c r="J457" s="2003" t="s">
        <v>541</v>
      </c>
      <c r="K457" s="39"/>
    </row>
    <row r="458" spans="1:17">
      <c r="A458" s="1980"/>
      <c r="B458" s="1980"/>
      <c r="C458" s="1980"/>
      <c r="D458" s="1996" t="s">
        <v>20</v>
      </c>
      <c r="E458" s="1997" t="s">
        <v>2</v>
      </c>
      <c r="F458" s="1998"/>
      <c r="G458" s="1999"/>
      <c r="H458" s="2001"/>
      <c r="I458" s="2001"/>
      <c r="J458" s="2003"/>
      <c r="K458" s="42"/>
    </row>
    <row r="459" spans="1:17" ht="68.400000000000006">
      <c r="A459" s="1981"/>
      <c r="B459" s="1981"/>
      <c r="C459" s="1981"/>
      <c r="D459" s="1981"/>
      <c r="E459" s="260" t="s">
        <v>71</v>
      </c>
      <c r="F459" s="260" t="s">
        <v>79</v>
      </c>
      <c r="G459" s="260" t="s">
        <v>72</v>
      </c>
      <c r="H459" s="2002"/>
      <c r="I459" s="2002"/>
      <c r="J459" s="2003"/>
      <c r="K459" s="273"/>
    </row>
    <row r="460" spans="1:17">
      <c r="A460" s="195">
        <v>1</v>
      </c>
      <c r="B460" s="195">
        <v>2</v>
      </c>
      <c r="C460" s="195">
        <v>3</v>
      </c>
      <c r="D460" s="195">
        <v>4</v>
      </c>
      <c r="E460" s="195">
        <v>5</v>
      </c>
      <c r="F460" s="195">
        <v>6</v>
      </c>
      <c r="G460" s="195">
        <v>7</v>
      </c>
      <c r="H460" s="195">
        <v>8</v>
      </c>
      <c r="I460" s="195">
        <v>9</v>
      </c>
      <c r="J460" s="195">
        <v>10</v>
      </c>
      <c r="K460" s="273"/>
    </row>
    <row r="461" spans="1:17">
      <c r="A461" s="260" t="s">
        <v>142</v>
      </c>
      <c r="B461" s="31"/>
      <c r="C461" s="258"/>
      <c r="D461" s="258">
        <f>F461+G461+E461</f>
        <v>0</v>
      </c>
      <c r="E461" s="258"/>
      <c r="F461" s="258"/>
      <c r="G461" s="258">
        <f>ROUND((J461-K461)/12,2)</f>
        <v>0</v>
      </c>
      <c r="H461" s="258">
        <v>0</v>
      </c>
      <c r="I461" s="258"/>
      <c r="J461" s="21"/>
      <c r="K461" s="278">
        <f>ROUND((E461+F461)*12,2)</f>
        <v>0</v>
      </c>
      <c r="M461" s="157"/>
      <c r="N461" s="274"/>
      <c r="O461" s="280"/>
    </row>
    <row r="462" spans="1:17" s="160" customFormat="1">
      <c r="A462" s="226"/>
      <c r="B462" s="227" t="s">
        <v>73</v>
      </c>
      <c r="C462" s="228">
        <f>SUM(C461:C461)</f>
        <v>0</v>
      </c>
      <c r="D462" s="228">
        <f>SUM(D461:D461)</f>
        <v>0</v>
      </c>
      <c r="E462" s="226" t="s">
        <v>74</v>
      </c>
      <c r="F462" s="226" t="s">
        <v>74</v>
      </c>
      <c r="G462" s="226" t="s">
        <v>74</v>
      </c>
      <c r="H462" s="226" t="s">
        <v>74</v>
      </c>
      <c r="I462" s="226" t="s">
        <v>74</v>
      </c>
      <c r="J462" s="228">
        <f>SUM(J461:J461)</f>
        <v>0</v>
      </c>
      <c r="K462" s="275"/>
      <c r="M462" s="157"/>
      <c r="N462" s="274"/>
      <c r="O462" s="280"/>
      <c r="P462" s="279"/>
      <c r="Q462" s="283"/>
    </row>
    <row r="463" spans="1:17">
      <c r="K463" s="196"/>
    </row>
    <row r="464" spans="1:17">
      <c r="A464" s="1994" t="s">
        <v>497</v>
      </c>
      <c r="B464" s="1994"/>
      <c r="C464" s="1994"/>
      <c r="D464" s="1994"/>
      <c r="E464" s="1994"/>
      <c r="F464" s="1994"/>
      <c r="G464" s="1994"/>
      <c r="H464" s="1994"/>
      <c r="I464" s="1994"/>
      <c r="J464" s="1994"/>
      <c r="K464" s="197"/>
    </row>
    <row r="465" spans="1:17">
      <c r="A465" s="267"/>
      <c r="B465" s="267"/>
      <c r="C465" s="267"/>
      <c r="D465" s="267"/>
      <c r="E465" s="267"/>
      <c r="F465" s="267"/>
      <c r="G465" s="267"/>
      <c r="H465" s="267"/>
      <c r="I465" s="1986" t="s">
        <v>545</v>
      </c>
      <c r="J465" s="1986"/>
    </row>
    <row r="466" spans="1:17" ht="54">
      <c r="A466" s="35" t="s">
        <v>77</v>
      </c>
      <c r="B466" s="35" t="s">
        <v>67</v>
      </c>
      <c r="C466" s="260" t="s">
        <v>505</v>
      </c>
      <c r="D466" s="260" t="s">
        <v>506</v>
      </c>
      <c r="E466" s="260" t="s">
        <v>507</v>
      </c>
      <c r="G466" s="267"/>
      <c r="H466" s="267"/>
      <c r="I466" s="215" t="s">
        <v>186</v>
      </c>
      <c r="J466" s="215" t="s">
        <v>546</v>
      </c>
      <c r="K466" s="202"/>
    </row>
    <row r="467" spans="1:17">
      <c r="A467" s="173">
        <v>1</v>
      </c>
      <c r="B467" s="173">
        <v>2</v>
      </c>
      <c r="C467" s="195">
        <v>3</v>
      </c>
      <c r="D467" s="195">
        <v>4</v>
      </c>
      <c r="E467" s="195">
        <v>5</v>
      </c>
      <c r="G467" s="267"/>
      <c r="H467" s="267"/>
      <c r="I467" s="216"/>
      <c r="J467" s="215"/>
    </row>
    <row r="468" spans="1:17" ht="136.80000000000001">
      <c r="A468" s="166">
        <v>1</v>
      </c>
      <c r="B468" s="172" t="s">
        <v>496</v>
      </c>
      <c r="C468" s="258"/>
      <c r="D468" s="159">
        <v>12</v>
      </c>
      <c r="E468" s="167"/>
      <c r="G468" s="168"/>
      <c r="H468" s="169"/>
      <c r="I468" s="220"/>
      <c r="J468" s="220"/>
    </row>
    <row r="469" spans="1:17">
      <c r="A469" s="166">
        <v>2</v>
      </c>
      <c r="B469" s="172" t="s">
        <v>533</v>
      </c>
      <c r="C469" s="258"/>
      <c r="D469" s="159"/>
      <c r="E469" s="167"/>
      <c r="G469" s="168"/>
      <c r="H469" s="169"/>
      <c r="I469" s="220"/>
      <c r="J469" s="220"/>
    </row>
    <row r="470" spans="1:17">
      <c r="A470" s="229"/>
      <c r="B470" s="227" t="s">
        <v>73</v>
      </c>
      <c r="C470" s="230"/>
      <c r="D470" s="231"/>
      <c r="E470" s="228">
        <f>E469+E468</f>
        <v>0</v>
      </c>
      <c r="G470" s="267"/>
      <c r="H470" s="267"/>
      <c r="I470" s="217">
        <f>SUM(I468:I469)</f>
        <v>0</v>
      </c>
      <c r="J470" s="217">
        <f>SUM(J468:J469)</f>
        <v>0</v>
      </c>
    </row>
    <row r="472" spans="1:17">
      <c r="A472" s="1993" t="s">
        <v>621</v>
      </c>
      <c r="B472" s="1993"/>
      <c r="C472" s="1993"/>
      <c r="D472" s="1993"/>
      <c r="E472" s="1993"/>
      <c r="F472" s="1993"/>
      <c r="G472" s="1993"/>
      <c r="H472" s="1993"/>
      <c r="I472" s="1993"/>
      <c r="J472" s="1993"/>
    </row>
    <row r="473" spans="1:17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</row>
    <row r="474" spans="1:17">
      <c r="A474" s="2009" t="s">
        <v>494</v>
      </c>
      <c r="B474" s="2009"/>
      <c r="C474" s="2009"/>
      <c r="D474" s="2009"/>
      <c r="E474" s="2009"/>
      <c r="F474" s="2009"/>
      <c r="G474" s="2009"/>
      <c r="H474" s="2009"/>
      <c r="I474" s="2009"/>
      <c r="J474" s="2009"/>
      <c r="K474" s="207"/>
    </row>
    <row r="475" spans="1:17">
      <c r="A475" s="256"/>
      <c r="B475" s="45"/>
      <c r="C475" s="256"/>
      <c r="D475" s="256"/>
      <c r="E475" s="256"/>
      <c r="F475" s="256"/>
      <c r="I475" s="1986" t="s">
        <v>545</v>
      </c>
      <c r="J475" s="1986"/>
      <c r="K475" s="193"/>
    </row>
    <row r="476" spans="1:17" ht="68.400000000000006">
      <c r="A476" s="260" t="s">
        <v>77</v>
      </c>
      <c r="B476" s="260" t="s">
        <v>67</v>
      </c>
      <c r="C476" s="260" t="s">
        <v>93</v>
      </c>
      <c r="D476" s="260" t="s">
        <v>91</v>
      </c>
      <c r="E476" s="260" t="s">
        <v>92</v>
      </c>
      <c r="F476" s="260" t="s">
        <v>133</v>
      </c>
      <c r="I476" s="215" t="s">
        <v>186</v>
      </c>
      <c r="J476" s="215" t="s">
        <v>546</v>
      </c>
      <c r="K476" s="204"/>
      <c r="O476" s="188"/>
    </row>
    <row r="477" spans="1:17">
      <c r="A477" s="195">
        <v>1</v>
      </c>
      <c r="B477" s="195">
        <v>2</v>
      </c>
      <c r="C477" s="195">
        <v>3</v>
      </c>
      <c r="D477" s="195">
        <v>4</v>
      </c>
      <c r="E477" s="195">
        <v>5</v>
      </c>
      <c r="F477" s="195">
        <v>6</v>
      </c>
      <c r="G477" s="160"/>
      <c r="H477" s="160"/>
      <c r="I477" s="218"/>
      <c r="J477" s="218"/>
      <c r="O477" s="188"/>
    </row>
    <row r="478" spans="1:17" ht="68.400000000000006">
      <c r="A478" s="260">
        <v>1</v>
      </c>
      <c r="B478" s="31" t="s">
        <v>81</v>
      </c>
      <c r="C478" s="260" t="s">
        <v>74</v>
      </c>
      <c r="D478" s="260" t="s">
        <v>74</v>
      </c>
      <c r="E478" s="260" t="s">
        <v>74</v>
      </c>
      <c r="F478" s="21">
        <f>F480</f>
        <v>0</v>
      </c>
      <c r="I478" s="219">
        <f>I480</f>
        <v>0</v>
      </c>
      <c r="J478" s="219">
        <f>J480</f>
        <v>0</v>
      </c>
      <c r="O478" s="188"/>
    </row>
    <row r="479" spans="1:17" s="160" customFormat="1">
      <c r="A479" s="2008" t="s">
        <v>82</v>
      </c>
      <c r="B479" s="31" t="s">
        <v>2</v>
      </c>
      <c r="C479" s="260"/>
      <c r="D479" s="260"/>
      <c r="E479" s="260"/>
      <c r="F479" s="21"/>
      <c r="G479" s="149"/>
      <c r="H479" s="149"/>
      <c r="I479" s="219"/>
      <c r="J479" s="219"/>
      <c r="K479" s="161"/>
      <c r="O479" s="281"/>
      <c r="P479" s="283"/>
      <c r="Q479" s="283"/>
    </row>
    <row r="480" spans="1:17" ht="68.400000000000006">
      <c r="A480" s="2008"/>
      <c r="B480" s="31" t="s">
        <v>83</v>
      </c>
      <c r="C480" s="260" t="e">
        <f>F480/E480/D480</f>
        <v>#DIV/0!</v>
      </c>
      <c r="D480" s="260"/>
      <c r="E480" s="260"/>
      <c r="F480" s="21"/>
      <c r="I480" s="225"/>
      <c r="J480" s="225"/>
      <c r="O480" s="188"/>
    </row>
    <row r="481" spans="1:17" ht="68.400000000000006">
      <c r="A481" s="260">
        <v>2</v>
      </c>
      <c r="B481" s="31" t="s">
        <v>87</v>
      </c>
      <c r="C481" s="260" t="s">
        <v>74</v>
      </c>
      <c r="D481" s="260" t="s">
        <v>74</v>
      </c>
      <c r="E481" s="260" t="s">
        <v>74</v>
      </c>
      <c r="F481" s="21">
        <f>F483</f>
        <v>0</v>
      </c>
      <c r="I481" s="219">
        <f>I483</f>
        <v>0</v>
      </c>
      <c r="J481" s="219">
        <f>J483</f>
        <v>0</v>
      </c>
      <c r="O481" s="188"/>
    </row>
    <row r="482" spans="1:17">
      <c r="A482" s="2008" t="s">
        <v>88</v>
      </c>
      <c r="B482" s="31" t="s">
        <v>2</v>
      </c>
      <c r="C482" s="260"/>
      <c r="D482" s="260"/>
      <c r="E482" s="260"/>
      <c r="F482" s="21"/>
      <c r="I482" s="219"/>
      <c r="J482" s="219"/>
      <c r="O482" s="188"/>
    </row>
    <row r="483" spans="1:17" ht="68.400000000000006">
      <c r="A483" s="2008"/>
      <c r="B483" s="31" t="s">
        <v>83</v>
      </c>
      <c r="C483" s="260" t="e">
        <f t="shared" ref="C483" si="11">F483/E483/D483</f>
        <v>#DIV/0!</v>
      </c>
      <c r="D483" s="260"/>
      <c r="E483" s="260"/>
      <c r="F483" s="21"/>
      <c r="I483" s="225"/>
      <c r="J483" s="225"/>
      <c r="O483" s="188"/>
    </row>
    <row r="484" spans="1:17">
      <c r="A484" s="229"/>
      <c r="B484" s="227" t="s">
        <v>73</v>
      </c>
      <c r="C484" s="226" t="s">
        <v>74</v>
      </c>
      <c r="D484" s="226" t="s">
        <v>74</v>
      </c>
      <c r="E484" s="226" t="s">
        <v>74</v>
      </c>
      <c r="F484" s="228">
        <f>F481+F478</f>
        <v>0</v>
      </c>
      <c r="I484" s="219">
        <f>I478+I481</f>
        <v>0</v>
      </c>
      <c r="J484" s="219">
        <f>J478+J481</f>
        <v>0</v>
      </c>
      <c r="O484" s="188"/>
    </row>
    <row r="485" spans="1:17">
      <c r="A485" s="38"/>
      <c r="B485" s="32"/>
      <c r="C485" s="38"/>
      <c r="D485" s="38"/>
      <c r="E485" s="38"/>
      <c r="F485" s="38"/>
      <c r="G485" s="203"/>
      <c r="O485" s="188"/>
    </row>
    <row r="486" spans="1:17">
      <c r="A486" s="2009" t="s">
        <v>491</v>
      </c>
      <c r="B486" s="2009"/>
      <c r="C486" s="2009"/>
      <c r="D486" s="2009"/>
      <c r="E486" s="2009"/>
      <c r="F486" s="2009"/>
      <c r="G486" s="2009"/>
      <c r="H486" s="2009"/>
      <c r="I486" s="2009"/>
      <c r="J486" s="2009"/>
      <c r="O486" s="188"/>
    </row>
    <row r="487" spans="1:17">
      <c r="A487" s="256"/>
      <c r="B487" s="45"/>
      <c r="C487" s="256"/>
      <c r="D487" s="256"/>
      <c r="E487" s="256"/>
      <c r="F487" s="256"/>
      <c r="I487" s="1986" t="s">
        <v>545</v>
      </c>
      <c r="J487" s="1986"/>
      <c r="O487" s="188"/>
    </row>
    <row r="488" spans="1:17" ht="68.400000000000006">
      <c r="A488" s="260" t="s">
        <v>77</v>
      </c>
      <c r="B488" s="260" t="s">
        <v>67</v>
      </c>
      <c r="C488" s="260" t="s">
        <v>536</v>
      </c>
      <c r="D488" s="260" t="s">
        <v>91</v>
      </c>
      <c r="E488" s="260" t="s">
        <v>92</v>
      </c>
      <c r="F488" s="260" t="s">
        <v>133</v>
      </c>
      <c r="I488" s="215" t="s">
        <v>186</v>
      </c>
      <c r="J488" s="215" t="s">
        <v>546</v>
      </c>
      <c r="K488" s="204"/>
      <c r="O488" s="188"/>
    </row>
    <row r="489" spans="1:17">
      <c r="A489" s="194">
        <v>1</v>
      </c>
      <c r="B489" s="194">
        <v>2</v>
      </c>
      <c r="C489" s="194">
        <v>3</v>
      </c>
      <c r="D489" s="194">
        <v>4</v>
      </c>
      <c r="E489" s="194">
        <v>5</v>
      </c>
      <c r="F489" s="194">
        <v>6</v>
      </c>
      <c r="G489" s="25"/>
      <c r="H489" s="25"/>
      <c r="I489" s="218"/>
      <c r="J489" s="218"/>
      <c r="O489" s="188"/>
    </row>
    <row r="490" spans="1:17" ht="68.400000000000006">
      <c r="A490" s="260">
        <v>1</v>
      </c>
      <c r="B490" s="31" t="s">
        <v>81</v>
      </c>
      <c r="C490" s="260" t="s">
        <v>74</v>
      </c>
      <c r="D490" s="260" t="s">
        <v>74</v>
      </c>
      <c r="E490" s="260" t="s">
        <v>74</v>
      </c>
      <c r="F490" s="21">
        <f>F492+F494+F493+F495</f>
        <v>0</v>
      </c>
      <c r="I490" s="219">
        <f>I492+I493+I494+I495</f>
        <v>0</v>
      </c>
      <c r="J490" s="219">
        <f>J492+J493+J494+J495</f>
        <v>0</v>
      </c>
      <c r="O490" s="188"/>
    </row>
    <row r="491" spans="1:17" s="25" customFormat="1">
      <c r="A491" s="260"/>
      <c r="B491" s="31" t="s">
        <v>2</v>
      </c>
      <c r="C491" s="260"/>
      <c r="D491" s="260"/>
      <c r="E491" s="260"/>
      <c r="F491" s="21"/>
      <c r="G491" s="149"/>
      <c r="H491" s="149"/>
      <c r="I491" s="219"/>
      <c r="J491" s="219"/>
      <c r="K491" s="162"/>
      <c r="O491" s="282"/>
      <c r="P491" s="287"/>
      <c r="Q491" s="287"/>
    </row>
    <row r="492" spans="1:17" ht="45.6">
      <c r="A492" s="260" t="s">
        <v>82</v>
      </c>
      <c r="B492" s="31" t="s">
        <v>85</v>
      </c>
      <c r="C492" s="260" t="e">
        <f t="shared" ref="C492:C493" si="12">F492/E492/D492</f>
        <v>#DIV/0!</v>
      </c>
      <c r="D492" s="260"/>
      <c r="E492" s="260"/>
      <c r="F492" s="21"/>
      <c r="I492" s="225"/>
      <c r="J492" s="225"/>
      <c r="O492" s="188"/>
    </row>
    <row r="493" spans="1:17" ht="45.6">
      <c r="A493" s="260" t="s">
        <v>84</v>
      </c>
      <c r="B493" s="31" t="s">
        <v>86</v>
      </c>
      <c r="C493" s="260" t="e">
        <f t="shared" si="12"/>
        <v>#DIV/0!</v>
      </c>
      <c r="D493" s="260"/>
      <c r="E493" s="260"/>
      <c r="F493" s="21"/>
      <c r="I493" s="225"/>
      <c r="J493" s="225"/>
      <c r="O493" s="188"/>
    </row>
    <row r="494" spans="1:17">
      <c r="A494" s="260"/>
      <c r="B494" s="31"/>
      <c r="C494" s="260"/>
      <c r="D494" s="260"/>
      <c r="E494" s="260"/>
      <c r="F494" s="21"/>
      <c r="I494" s="225"/>
      <c r="J494" s="225"/>
      <c r="O494" s="188"/>
    </row>
    <row r="495" spans="1:17">
      <c r="A495" s="260"/>
      <c r="B495" s="31"/>
      <c r="C495" s="260"/>
      <c r="D495" s="260"/>
      <c r="E495" s="260"/>
      <c r="F495" s="21"/>
      <c r="I495" s="225"/>
      <c r="J495" s="225"/>
      <c r="O495" s="188"/>
    </row>
    <row r="496" spans="1:17" ht="68.400000000000006">
      <c r="A496" s="260">
        <v>2</v>
      </c>
      <c r="B496" s="31" t="s">
        <v>87</v>
      </c>
      <c r="C496" s="260" t="s">
        <v>74</v>
      </c>
      <c r="D496" s="260" t="s">
        <v>74</v>
      </c>
      <c r="E496" s="260" t="s">
        <v>74</v>
      </c>
      <c r="F496" s="21">
        <f>F498+F500+F499+F501</f>
        <v>0</v>
      </c>
      <c r="I496" s="219">
        <f>I498+I499+I500+I501</f>
        <v>0</v>
      </c>
      <c r="J496" s="219">
        <f>J498+J499+J500+J501</f>
        <v>0</v>
      </c>
      <c r="O496" s="188"/>
    </row>
    <row r="497" spans="1:17">
      <c r="A497" s="260"/>
      <c r="B497" s="31" t="s">
        <v>2</v>
      </c>
      <c r="C497" s="260"/>
      <c r="D497" s="260"/>
      <c r="E497" s="260"/>
      <c r="F497" s="21"/>
      <c r="I497" s="219"/>
      <c r="J497" s="219"/>
      <c r="O497" s="188"/>
    </row>
    <row r="498" spans="1:17" ht="45.6">
      <c r="A498" s="260" t="s">
        <v>88</v>
      </c>
      <c r="B498" s="31" t="s">
        <v>85</v>
      </c>
      <c r="C498" s="260" t="e">
        <f t="shared" ref="C498:C499" si="13">F498/E498/D498</f>
        <v>#DIV/0!</v>
      </c>
      <c r="D498" s="260"/>
      <c r="E498" s="260"/>
      <c r="F498" s="21"/>
      <c r="I498" s="225"/>
      <c r="J498" s="225"/>
      <c r="O498" s="188"/>
    </row>
    <row r="499" spans="1:17" ht="45.6">
      <c r="A499" s="260" t="s">
        <v>89</v>
      </c>
      <c r="B499" s="31" t="s">
        <v>86</v>
      </c>
      <c r="C499" s="260" t="e">
        <f t="shared" si="13"/>
        <v>#DIV/0!</v>
      </c>
      <c r="D499" s="260"/>
      <c r="E499" s="260"/>
      <c r="F499" s="21"/>
      <c r="I499" s="225"/>
      <c r="J499" s="225"/>
      <c r="O499" s="188"/>
    </row>
    <row r="500" spans="1:17">
      <c r="A500" s="260"/>
      <c r="B500" s="31"/>
      <c r="C500" s="260"/>
      <c r="D500" s="260"/>
      <c r="E500" s="260"/>
      <c r="F500" s="21"/>
      <c r="I500" s="225"/>
      <c r="J500" s="225"/>
      <c r="O500" s="188"/>
    </row>
    <row r="501" spans="1:17">
      <c r="A501" s="260"/>
      <c r="B501" s="31"/>
      <c r="C501" s="260"/>
      <c r="D501" s="260"/>
      <c r="E501" s="260"/>
      <c r="F501" s="21"/>
      <c r="I501" s="225"/>
      <c r="J501" s="225"/>
      <c r="O501" s="188"/>
    </row>
    <row r="502" spans="1:17">
      <c r="A502" s="229"/>
      <c r="B502" s="227" t="s">
        <v>73</v>
      </c>
      <c r="C502" s="226" t="s">
        <v>74</v>
      </c>
      <c r="D502" s="226" t="s">
        <v>74</v>
      </c>
      <c r="E502" s="226" t="s">
        <v>74</v>
      </c>
      <c r="F502" s="228">
        <f>F496+F490</f>
        <v>0</v>
      </c>
      <c r="I502" s="219">
        <f>I490+I496</f>
        <v>0</v>
      </c>
      <c r="J502" s="219">
        <f>J490+J496</f>
        <v>0</v>
      </c>
      <c r="O502" s="188"/>
    </row>
    <row r="503" spans="1:17">
      <c r="A503" s="38"/>
      <c r="B503" s="32"/>
      <c r="C503" s="38"/>
      <c r="D503" s="38"/>
      <c r="E503" s="38"/>
      <c r="F503" s="38"/>
      <c r="O503" s="188"/>
    </row>
    <row r="504" spans="1:17">
      <c r="A504" s="2009" t="s">
        <v>492</v>
      </c>
      <c r="B504" s="2009"/>
      <c r="C504" s="2009"/>
      <c r="D504" s="2009"/>
      <c r="E504" s="2009"/>
      <c r="F504" s="2009"/>
      <c r="G504" s="2009"/>
      <c r="H504" s="2009"/>
      <c r="I504" s="2009"/>
      <c r="J504" s="2009"/>
      <c r="O504" s="188"/>
    </row>
    <row r="505" spans="1:17">
      <c r="A505" s="256"/>
      <c r="B505" s="45"/>
      <c r="C505" s="256"/>
      <c r="D505" s="256"/>
      <c r="E505" s="256"/>
      <c r="F505" s="256"/>
      <c r="I505" s="1986" t="s">
        <v>545</v>
      </c>
      <c r="J505" s="1986"/>
      <c r="O505" s="188"/>
    </row>
    <row r="506" spans="1:17" ht="91.2">
      <c r="A506" s="260" t="s">
        <v>77</v>
      </c>
      <c r="B506" s="260" t="s">
        <v>67</v>
      </c>
      <c r="C506" s="260" t="s">
        <v>96</v>
      </c>
      <c r="D506" s="260" t="s">
        <v>94</v>
      </c>
      <c r="E506" s="260" t="s">
        <v>97</v>
      </c>
      <c r="F506" s="260" t="s">
        <v>95</v>
      </c>
      <c r="I506" s="215" t="s">
        <v>186</v>
      </c>
      <c r="J506" s="215" t="s">
        <v>546</v>
      </c>
      <c r="K506" s="204"/>
      <c r="O506" s="188"/>
    </row>
    <row r="507" spans="1:17">
      <c r="A507" s="195">
        <v>1</v>
      </c>
      <c r="B507" s="195">
        <v>2</v>
      </c>
      <c r="C507" s="195">
        <v>3</v>
      </c>
      <c r="D507" s="195">
        <v>4</v>
      </c>
      <c r="E507" s="195">
        <v>5</v>
      </c>
      <c r="F507" s="195">
        <v>6</v>
      </c>
      <c r="G507" s="160"/>
      <c r="H507" s="160"/>
      <c r="I507" s="218"/>
      <c r="J507" s="218"/>
      <c r="O507" s="188"/>
    </row>
    <row r="508" spans="1:17">
      <c r="A508" s="260">
        <v>1</v>
      </c>
      <c r="B508" s="31" t="s">
        <v>98</v>
      </c>
      <c r="C508" s="260"/>
      <c r="D508" s="260"/>
      <c r="E508" s="260">
        <v>50</v>
      </c>
      <c r="F508" s="21">
        <f>E508*D508*C508</f>
        <v>0</v>
      </c>
      <c r="I508" s="220"/>
      <c r="J508" s="220"/>
      <c r="O508" s="188"/>
    </row>
    <row r="509" spans="1:17" s="160" customFormat="1">
      <c r="A509" s="229"/>
      <c r="B509" s="227" t="s">
        <v>73</v>
      </c>
      <c r="C509" s="226" t="s">
        <v>74</v>
      </c>
      <c r="D509" s="226" t="s">
        <v>74</v>
      </c>
      <c r="E509" s="226" t="s">
        <v>74</v>
      </c>
      <c r="F509" s="228">
        <f>F508</f>
        <v>0</v>
      </c>
      <c r="G509" s="149"/>
      <c r="H509" s="149"/>
      <c r="I509" s="217">
        <f>I508</f>
        <v>0</v>
      </c>
      <c r="J509" s="217">
        <f>J508</f>
        <v>0</v>
      </c>
      <c r="K509" s="161"/>
      <c r="O509" s="281"/>
      <c r="P509" s="283"/>
      <c r="Q509" s="283"/>
    </row>
    <row r="510" spans="1:17">
      <c r="O510" s="188"/>
    </row>
    <row r="511" spans="1:17" ht="58.5" customHeight="1">
      <c r="A511" s="2010" t="s">
        <v>620</v>
      </c>
      <c r="B511" s="2010"/>
      <c r="C511" s="2010"/>
      <c r="D511" s="2010"/>
      <c r="E511" s="2010"/>
      <c r="F511" s="2010"/>
      <c r="G511" s="2010"/>
      <c r="H511" s="2010"/>
      <c r="I511" s="2010"/>
      <c r="J511" s="2010"/>
      <c r="O511" s="188"/>
    </row>
    <row r="512" spans="1:17">
      <c r="A512" s="263"/>
      <c r="B512" s="263"/>
      <c r="C512" s="263"/>
      <c r="D512" s="263"/>
      <c r="E512" s="263"/>
      <c r="F512" s="263"/>
      <c r="G512" s="263"/>
      <c r="H512" s="263"/>
      <c r="I512" s="263"/>
      <c r="J512" s="263"/>
    </row>
    <row r="513" spans="1:17">
      <c r="A513" s="2004" t="s">
        <v>491</v>
      </c>
      <c r="B513" s="2004"/>
      <c r="C513" s="2004"/>
      <c r="D513" s="2004"/>
      <c r="E513" s="2004"/>
      <c r="F513" s="2004"/>
      <c r="G513" s="2004"/>
      <c r="H513" s="2004"/>
      <c r="I513" s="2004"/>
      <c r="J513" s="2004"/>
      <c r="K513" s="206"/>
    </row>
    <row r="514" spans="1:17">
      <c r="A514" s="2012"/>
      <c r="B514" s="2012"/>
      <c r="C514" s="2012"/>
      <c r="D514" s="2012"/>
      <c r="E514" s="2012"/>
      <c r="F514" s="38"/>
      <c r="I514" s="1986" t="s">
        <v>545</v>
      </c>
      <c r="J514" s="1986"/>
      <c r="K514" s="263"/>
    </row>
    <row r="515" spans="1:17" ht="54">
      <c r="A515" s="260" t="s">
        <v>68</v>
      </c>
      <c r="B515" s="260" t="s">
        <v>67</v>
      </c>
      <c r="C515" s="260" t="s">
        <v>80</v>
      </c>
      <c r="D515" s="260" t="s">
        <v>128</v>
      </c>
      <c r="E515" s="260" t="s">
        <v>129</v>
      </c>
      <c r="I515" s="215" t="s">
        <v>186</v>
      </c>
      <c r="J515" s="215" t="s">
        <v>546</v>
      </c>
      <c r="K515" s="163"/>
    </row>
    <row r="516" spans="1:17">
      <c r="A516" s="195">
        <v>1</v>
      </c>
      <c r="B516" s="195">
        <v>2</v>
      </c>
      <c r="C516" s="195">
        <v>3</v>
      </c>
      <c r="D516" s="195">
        <v>4</v>
      </c>
      <c r="E516" s="195">
        <v>5</v>
      </c>
      <c r="F516" s="160"/>
      <c r="G516" s="160"/>
      <c r="H516" s="160"/>
      <c r="I516" s="218"/>
      <c r="J516" s="218"/>
    </row>
    <row r="517" spans="1:17" ht="114">
      <c r="A517" s="260">
        <v>1</v>
      </c>
      <c r="B517" s="31" t="s">
        <v>163</v>
      </c>
      <c r="C517" s="260"/>
      <c r="D517" s="258" t="e">
        <f>E517/C517</f>
        <v>#DIV/0!</v>
      </c>
      <c r="E517" s="258"/>
      <c r="I517" s="220"/>
      <c r="J517" s="220"/>
    </row>
    <row r="518" spans="1:17" s="160" customFormat="1">
      <c r="A518" s="226"/>
      <c r="B518" s="227" t="s">
        <v>73</v>
      </c>
      <c r="C518" s="226"/>
      <c r="D518" s="226" t="s">
        <v>74</v>
      </c>
      <c r="E518" s="228">
        <f>E517</f>
        <v>0</v>
      </c>
      <c r="F518" s="149"/>
      <c r="G518" s="149"/>
      <c r="H518" s="149"/>
      <c r="I518" s="217">
        <f>I517</f>
        <v>0</v>
      </c>
      <c r="J518" s="217">
        <f>J517</f>
        <v>0</v>
      </c>
      <c r="K518" s="161"/>
      <c r="O518" s="283"/>
      <c r="P518" s="283"/>
      <c r="Q518" s="283"/>
    </row>
    <row r="520" spans="1:17" ht="56.25" customHeight="1">
      <c r="A520" s="2010" t="s">
        <v>619</v>
      </c>
      <c r="B520" s="2010"/>
      <c r="C520" s="2010"/>
      <c r="D520" s="2010"/>
      <c r="E520" s="2010"/>
      <c r="F520" s="2010"/>
      <c r="G520" s="2010"/>
      <c r="H520" s="2010"/>
      <c r="I520" s="2010"/>
      <c r="J520" s="2010"/>
    </row>
    <row r="521" spans="1:17">
      <c r="A521" s="38"/>
      <c r="B521" s="32"/>
      <c r="C521" s="38"/>
      <c r="D521" s="38"/>
      <c r="E521" s="38"/>
      <c r="F521" s="38"/>
    </row>
    <row r="522" spans="1:17">
      <c r="A522" s="2004" t="s">
        <v>495</v>
      </c>
      <c r="B522" s="2004"/>
      <c r="C522" s="2004"/>
      <c r="D522" s="2004"/>
      <c r="E522" s="2004"/>
      <c r="F522" s="2004"/>
      <c r="G522" s="2004"/>
      <c r="H522" s="2004"/>
      <c r="I522" s="2004"/>
      <c r="J522" s="2004"/>
      <c r="K522" s="206"/>
    </row>
    <row r="523" spans="1:17">
      <c r="A523" s="44"/>
      <c r="B523" s="32"/>
      <c r="C523" s="38"/>
      <c r="D523" s="38"/>
      <c r="E523" s="38"/>
      <c r="F523" s="38"/>
      <c r="I523" s="1986" t="s">
        <v>545</v>
      </c>
      <c r="J523" s="1986"/>
    </row>
    <row r="524" spans="1:17" ht="68.400000000000006">
      <c r="A524" s="260" t="s">
        <v>77</v>
      </c>
      <c r="B524" s="260" t="s">
        <v>99</v>
      </c>
      <c r="C524" s="260" t="s">
        <v>106</v>
      </c>
      <c r="D524" s="260" t="s">
        <v>107</v>
      </c>
      <c r="F524" s="38"/>
      <c r="I524" s="215" t="s">
        <v>186</v>
      </c>
      <c r="J524" s="215" t="s">
        <v>546</v>
      </c>
    </row>
    <row r="525" spans="1:17">
      <c r="A525" s="195">
        <v>1</v>
      </c>
      <c r="B525" s="195">
        <v>2</v>
      </c>
      <c r="C525" s="195">
        <v>3</v>
      </c>
      <c r="D525" s="195">
        <v>4</v>
      </c>
      <c r="E525" s="160"/>
      <c r="F525" s="14"/>
      <c r="G525" s="160"/>
      <c r="H525" s="160"/>
      <c r="I525" s="215"/>
      <c r="J525" s="215"/>
    </row>
    <row r="526" spans="1:17" ht="45.6">
      <c r="A526" s="264">
        <v>1</v>
      </c>
      <c r="B526" s="47" t="s">
        <v>100</v>
      </c>
      <c r="C526" s="264" t="s">
        <v>74</v>
      </c>
      <c r="D526" s="21">
        <f>D527</f>
        <v>0</v>
      </c>
      <c r="F526" s="38"/>
      <c r="I526" s="220">
        <f>I527</f>
        <v>0</v>
      </c>
      <c r="J526" s="220">
        <f>J527</f>
        <v>0</v>
      </c>
    </row>
    <row r="527" spans="1:17" s="160" customFormat="1">
      <c r="A527" s="260" t="s">
        <v>82</v>
      </c>
      <c r="B527" s="31" t="s">
        <v>101</v>
      </c>
      <c r="C527" s="258">
        <f>J462+E468</f>
        <v>0</v>
      </c>
      <c r="D527" s="258"/>
      <c r="E527" s="149"/>
      <c r="F527" s="38"/>
      <c r="G527" s="149"/>
      <c r="H527" s="149"/>
      <c r="I527" s="220"/>
      <c r="J527" s="220"/>
      <c r="K527" s="156">
        <f>C527*0.22</f>
        <v>0</v>
      </c>
      <c r="L527" s="2021" t="s">
        <v>176</v>
      </c>
      <c r="O527" s="283"/>
      <c r="P527" s="283"/>
      <c r="Q527" s="283"/>
    </row>
    <row r="528" spans="1:17" ht="45.6">
      <c r="A528" s="264">
        <v>2</v>
      </c>
      <c r="B528" s="47" t="s">
        <v>102</v>
      </c>
      <c r="C528" s="264" t="s">
        <v>74</v>
      </c>
      <c r="D528" s="21">
        <f>D530+D531</f>
        <v>0</v>
      </c>
      <c r="F528" s="38"/>
      <c r="I528" s="220">
        <f>I530+I531+I532</f>
        <v>0</v>
      </c>
      <c r="J528" s="220">
        <f>J530+J531+J532</f>
        <v>0</v>
      </c>
      <c r="K528" s="156"/>
      <c r="L528" s="2021"/>
    </row>
    <row r="529" spans="1:17">
      <c r="A529" s="2008" t="s">
        <v>88</v>
      </c>
      <c r="B529" s="31" t="s">
        <v>2</v>
      </c>
      <c r="C529" s="260"/>
      <c r="D529" s="258"/>
      <c r="F529" s="38"/>
      <c r="I529" s="220"/>
      <c r="J529" s="220"/>
      <c r="K529" s="156"/>
      <c r="L529" s="2021"/>
      <c r="N529" s="48"/>
      <c r="O529" s="48"/>
      <c r="P529" s="48"/>
      <c r="Q529" s="48"/>
    </row>
    <row r="530" spans="1:17" ht="68.400000000000006">
      <c r="A530" s="2008"/>
      <c r="B530" s="31" t="s">
        <v>103</v>
      </c>
      <c r="C530" s="23">
        <f>C527</f>
        <v>0</v>
      </c>
      <c r="D530" s="258"/>
      <c r="F530" s="38"/>
      <c r="I530" s="220"/>
      <c r="J530" s="220"/>
      <c r="K530" s="156">
        <f>C530*0.029</f>
        <v>0</v>
      </c>
      <c r="L530" s="2021"/>
      <c r="N530" s="48"/>
      <c r="O530" s="48"/>
      <c r="P530" s="48"/>
      <c r="Q530" s="48"/>
    </row>
    <row r="531" spans="1:17" ht="68.400000000000006">
      <c r="A531" s="260" t="s">
        <v>90</v>
      </c>
      <c r="B531" s="31" t="s">
        <v>104</v>
      </c>
      <c r="C531" s="258">
        <f>C527</f>
        <v>0</v>
      </c>
      <c r="D531" s="258"/>
      <c r="F531" s="38"/>
      <c r="I531" s="220"/>
      <c r="J531" s="220"/>
      <c r="K531" s="156">
        <f>C531*0.002</f>
        <v>0</v>
      </c>
      <c r="L531" s="2021"/>
      <c r="N531" s="48"/>
      <c r="O531" s="48"/>
      <c r="P531" s="48"/>
      <c r="Q531" s="48"/>
    </row>
    <row r="532" spans="1:17" ht="68.400000000000006">
      <c r="A532" s="264">
        <v>3</v>
      </c>
      <c r="B532" s="47" t="s">
        <v>105</v>
      </c>
      <c r="C532" s="258">
        <f>C527</f>
        <v>0</v>
      </c>
      <c r="D532" s="258"/>
      <c r="F532" s="38"/>
      <c r="I532" s="220"/>
      <c r="J532" s="220"/>
      <c r="K532" s="156">
        <f>C532*0.051</f>
        <v>0</v>
      </c>
      <c r="L532" s="2021"/>
      <c r="N532" s="48"/>
      <c r="O532" s="48"/>
      <c r="P532" s="48"/>
      <c r="Q532" s="48"/>
    </row>
    <row r="533" spans="1:17">
      <c r="A533" s="264">
        <v>4</v>
      </c>
      <c r="B533" s="47" t="s">
        <v>165</v>
      </c>
      <c r="C533" s="258"/>
      <c r="D533" s="258"/>
      <c r="F533" s="38"/>
      <c r="I533" s="220"/>
      <c r="J533" s="220"/>
      <c r="N533" s="48"/>
      <c r="O533" s="48"/>
      <c r="P533" s="48"/>
      <c r="Q533" s="48"/>
    </row>
    <row r="534" spans="1:17">
      <c r="A534" s="226"/>
      <c r="B534" s="227" t="s">
        <v>73</v>
      </c>
      <c r="C534" s="226" t="s">
        <v>74</v>
      </c>
      <c r="D534" s="228">
        <f>D532+D528+D526+D533</f>
        <v>0</v>
      </c>
      <c r="F534" s="38"/>
      <c r="I534" s="217">
        <f>I533+I532+I528+I526</f>
        <v>0</v>
      </c>
      <c r="J534" s="217">
        <f>J533+J532+J528+J526</f>
        <v>0</v>
      </c>
      <c r="N534" s="48"/>
      <c r="O534" s="48"/>
      <c r="P534" s="48"/>
      <c r="Q534" s="48"/>
    </row>
    <row r="536" spans="1:17" ht="48" customHeight="1">
      <c r="A536" s="2011" t="s">
        <v>618</v>
      </c>
      <c r="B536" s="2011"/>
      <c r="C536" s="2011"/>
      <c r="D536" s="2011"/>
      <c r="E536" s="2011"/>
      <c r="F536" s="2011"/>
      <c r="G536" s="2011"/>
      <c r="H536" s="2011"/>
      <c r="I536" s="2011"/>
      <c r="J536" s="2011"/>
    </row>
    <row r="538" spans="1:17">
      <c r="A538" s="1994" t="s">
        <v>535</v>
      </c>
      <c r="B538" s="1994"/>
      <c r="C538" s="1994"/>
      <c r="D538" s="1994"/>
      <c r="E538" s="1994"/>
      <c r="F538" s="1994"/>
      <c r="G538" s="1994"/>
      <c r="H538" s="1994"/>
      <c r="I538" s="1994"/>
      <c r="J538" s="1994"/>
      <c r="K538" s="208"/>
    </row>
    <row r="539" spans="1:17">
      <c r="A539" s="267"/>
      <c r="B539" s="267"/>
      <c r="C539" s="267"/>
      <c r="D539" s="267"/>
      <c r="E539" s="267"/>
      <c r="F539" s="267"/>
      <c r="G539" s="267"/>
      <c r="H539" s="267"/>
      <c r="I539" s="1986" t="s">
        <v>545</v>
      </c>
      <c r="J539" s="1986"/>
    </row>
    <row r="540" spans="1:17" ht="54">
      <c r="A540" s="35" t="s">
        <v>77</v>
      </c>
      <c r="B540" s="35" t="s">
        <v>67</v>
      </c>
      <c r="C540" s="260" t="s">
        <v>505</v>
      </c>
      <c r="D540" s="260" t="s">
        <v>506</v>
      </c>
      <c r="E540" s="260" t="s">
        <v>168</v>
      </c>
      <c r="G540" s="267"/>
      <c r="H540" s="267"/>
      <c r="I540" s="215" t="s">
        <v>186</v>
      </c>
      <c r="J540" s="215" t="s">
        <v>546</v>
      </c>
      <c r="K540" s="202"/>
    </row>
    <row r="541" spans="1:17">
      <c r="A541" s="173">
        <v>1</v>
      </c>
      <c r="B541" s="173">
        <v>2</v>
      </c>
      <c r="C541" s="195">
        <v>3</v>
      </c>
      <c r="D541" s="195">
        <v>4</v>
      </c>
      <c r="E541" s="195">
        <v>5</v>
      </c>
      <c r="G541" s="267"/>
      <c r="H541" s="267"/>
      <c r="I541" s="220"/>
      <c r="J541" s="220"/>
    </row>
    <row r="542" spans="1:17" ht="68.400000000000006">
      <c r="A542" s="166">
        <v>1</v>
      </c>
      <c r="B542" s="183" t="s">
        <v>539</v>
      </c>
      <c r="C542" s="258"/>
      <c r="D542" s="159" t="e">
        <f>E542/C542*100</f>
        <v>#DIV/0!</v>
      </c>
      <c r="E542" s="167"/>
      <c r="G542" s="168"/>
      <c r="H542" s="169"/>
      <c r="I542" s="220"/>
      <c r="J542" s="220"/>
    </row>
    <row r="543" spans="1:17" ht="91.2">
      <c r="A543" s="166">
        <v>2</v>
      </c>
      <c r="B543" s="183" t="s">
        <v>537</v>
      </c>
      <c r="C543" s="258"/>
      <c r="D543" s="159" t="e">
        <f>E543/C543*100</f>
        <v>#DIV/0!</v>
      </c>
      <c r="E543" s="167"/>
      <c r="G543" s="168"/>
      <c r="H543" s="169"/>
      <c r="I543" s="220"/>
      <c r="J543" s="220"/>
    </row>
    <row r="544" spans="1:17" ht="91.2">
      <c r="A544" s="166">
        <v>3</v>
      </c>
      <c r="B544" s="183" t="s">
        <v>538</v>
      </c>
      <c r="C544" s="258"/>
      <c r="D544" s="159" t="e">
        <f>E544/C544*100</f>
        <v>#DIV/0!</v>
      </c>
      <c r="E544" s="167"/>
      <c r="G544" s="168"/>
      <c r="H544" s="169"/>
      <c r="I544" s="220"/>
      <c r="J544" s="220"/>
    </row>
    <row r="545" spans="1:20">
      <c r="A545" s="229"/>
      <c r="B545" s="227" t="s">
        <v>73</v>
      </c>
      <c r="C545" s="230"/>
      <c r="D545" s="231"/>
      <c r="E545" s="228">
        <f>E542</f>
        <v>0</v>
      </c>
      <c r="G545" s="267"/>
      <c r="H545" s="267"/>
      <c r="I545" s="217">
        <f>I542</f>
        <v>0</v>
      </c>
      <c r="J545" s="217">
        <f>J542</f>
        <v>0</v>
      </c>
    </row>
    <row r="547" spans="1:20">
      <c r="A547" s="2011" t="s">
        <v>617</v>
      </c>
      <c r="B547" s="2011"/>
      <c r="C547" s="2011"/>
      <c r="D547" s="2011"/>
      <c r="E547" s="2011"/>
      <c r="F547" s="2011"/>
      <c r="G547" s="2011"/>
      <c r="H547" s="2011"/>
      <c r="I547" s="2011"/>
      <c r="J547" s="2011"/>
    </row>
    <row r="549" spans="1:20">
      <c r="A549" s="2004" t="s">
        <v>504</v>
      </c>
      <c r="B549" s="2004"/>
      <c r="C549" s="2004"/>
      <c r="D549" s="2004"/>
      <c r="E549" s="2004"/>
      <c r="F549" s="2004"/>
      <c r="G549" s="2004"/>
      <c r="H549" s="2004"/>
      <c r="I549" s="2004"/>
      <c r="J549" s="2004"/>
      <c r="K549" s="208"/>
    </row>
    <row r="550" spans="1:20">
      <c r="A550" s="2015"/>
      <c r="B550" s="2015"/>
      <c r="C550" s="2015"/>
      <c r="D550" s="2015"/>
      <c r="E550" s="2015"/>
      <c r="F550" s="38"/>
      <c r="G550" s="33"/>
      <c r="H550" s="33"/>
      <c r="I550" s="1986" t="s">
        <v>545</v>
      </c>
      <c r="J550" s="1986"/>
    </row>
    <row r="551" spans="1:20" s="33" customFormat="1" ht="54">
      <c r="A551" s="260" t="s">
        <v>77</v>
      </c>
      <c r="B551" s="260" t="s">
        <v>67</v>
      </c>
      <c r="C551" s="260" t="s">
        <v>111</v>
      </c>
      <c r="D551" s="260" t="s">
        <v>108</v>
      </c>
      <c r="E551" s="260" t="s">
        <v>33</v>
      </c>
      <c r="I551" s="215" t="s">
        <v>186</v>
      </c>
      <c r="J551" s="215" t="s">
        <v>546</v>
      </c>
      <c r="K551" s="163"/>
      <c r="L551" s="57"/>
      <c r="M551" s="57"/>
      <c r="O551" s="284"/>
      <c r="P551" s="291"/>
      <c r="Q551" s="291"/>
      <c r="R551" s="174"/>
      <c r="S551" s="174"/>
      <c r="T551" s="174"/>
    </row>
    <row r="552" spans="1:20" s="33" customFormat="1">
      <c r="A552" s="195">
        <v>1</v>
      </c>
      <c r="B552" s="195">
        <v>2</v>
      </c>
      <c r="C552" s="195">
        <v>3</v>
      </c>
      <c r="D552" s="195">
        <v>4</v>
      </c>
      <c r="E552" s="195">
        <v>5</v>
      </c>
      <c r="F552" s="179"/>
      <c r="G552" s="179"/>
      <c r="H552" s="179"/>
      <c r="I552" s="220"/>
      <c r="J552" s="220"/>
      <c r="K552" s="37"/>
      <c r="L552" s="57"/>
      <c r="M552" s="57"/>
      <c r="O552" s="284"/>
      <c r="P552" s="291"/>
      <c r="Q552" s="291"/>
      <c r="R552" s="174"/>
      <c r="S552" s="174"/>
      <c r="T552" s="174"/>
    </row>
    <row r="553" spans="1:20" s="33" customFormat="1">
      <c r="A553" s="260">
        <v>1</v>
      </c>
      <c r="B553" s="31" t="s">
        <v>109</v>
      </c>
      <c r="C553" s="176">
        <f>C555</f>
        <v>0</v>
      </c>
      <c r="D553" s="35">
        <f>D555</f>
        <v>1.5</v>
      </c>
      <c r="E553" s="176">
        <f>E555</f>
        <v>0</v>
      </c>
      <c r="I553" s="220">
        <f>I555</f>
        <v>0</v>
      </c>
      <c r="J553" s="220">
        <f>J555</f>
        <v>0</v>
      </c>
      <c r="K553" s="37"/>
      <c r="L553" s="57"/>
      <c r="M553" s="57"/>
      <c r="O553" s="284"/>
      <c r="P553" s="291"/>
      <c r="Q553" s="291"/>
      <c r="R553" s="174"/>
      <c r="S553" s="174"/>
      <c r="T553" s="174"/>
    </row>
    <row r="554" spans="1:20" s="179" customFormat="1">
      <c r="A554" s="260"/>
      <c r="B554" s="31" t="s">
        <v>110</v>
      </c>
      <c r="C554" s="258"/>
      <c r="D554" s="260"/>
      <c r="E554" s="258"/>
      <c r="F554" s="33"/>
      <c r="G554" s="33"/>
      <c r="H554" s="33"/>
      <c r="I554" s="220"/>
      <c r="J554" s="220"/>
      <c r="K554" s="180"/>
      <c r="L554" s="181"/>
      <c r="M554" s="181"/>
      <c r="O554" s="285"/>
      <c r="P554" s="292"/>
      <c r="Q554" s="292"/>
      <c r="R554" s="182"/>
      <c r="S554" s="182"/>
      <c r="T554" s="182"/>
    </row>
    <row r="555" spans="1:20" s="33" customFormat="1">
      <c r="A555" s="260"/>
      <c r="B555" s="31" t="s">
        <v>503</v>
      </c>
      <c r="C555" s="258"/>
      <c r="D555" s="260">
        <v>1.5</v>
      </c>
      <c r="E555" s="258"/>
      <c r="I555" s="220"/>
      <c r="J555" s="220"/>
      <c r="K555" s="37" t="s">
        <v>624</v>
      </c>
      <c r="L555" s="57"/>
      <c r="M555" s="57"/>
      <c r="O555" s="284"/>
      <c r="P555" s="291"/>
      <c r="Q555" s="291"/>
      <c r="R555" s="174"/>
      <c r="S555" s="174"/>
      <c r="T555" s="174"/>
    </row>
    <row r="556" spans="1:20" s="33" customFormat="1">
      <c r="A556" s="226"/>
      <c r="B556" s="227" t="s">
        <v>73</v>
      </c>
      <c r="C556" s="226" t="s">
        <v>74</v>
      </c>
      <c r="D556" s="226" t="s">
        <v>74</v>
      </c>
      <c r="E556" s="228">
        <f>E553</f>
        <v>0</v>
      </c>
      <c r="I556" s="217">
        <f>I553</f>
        <v>0</v>
      </c>
      <c r="J556" s="217">
        <f>J553</f>
        <v>0</v>
      </c>
      <c r="K556" s="37"/>
      <c r="L556" s="57"/>
      <c r="M556" s="57"/>
      <c r="O556" s="284"/>
      <c r="P556" s="291"/>
      <c r="Q556" s="291"/>
      <c r="R556" s="174"/>
      <c r="S556" s="174"/>
      <c r="T556" s="174"/>
    </row>
    <row r="557" spans="1:20" s="33" customFormat="1">
      <c r="A557" s="49"/>
      <c r="B557" s="50"/>
      <c r="C557" s="49"/>
      <c r="D557" s="49"/>
      <c r="E557" s="38"/>
      <c r="F557" s="38"/>
      <c r="K557" s="37"/>
      <c r="L557" s="57"/>
      <c r="M557" s="57"/>
      <c r="O557" s="284"/>
      <c r="P557" s="291"/>
      <c r="Q557" s="291"/>
      <c r="R557" s="174"/>
      <c r="S557" s="174"/>
      <c r="T557" s="174"/>
    </row>
    <row r="558" spans="1:20" s="33" customFormat="1">
      <c r="A558" s="49"/>
      <c r="B558" s="50"/>
      <c r="C558" s="49"/>
      <c r="D558" s="49"/>
      <c r="E558" s="38"/>
      <c r="F558" s="38"/>
      <c r="K558" s="37"/>
      <c r="L558" s="57"/>
      <c r="M558" s="57"/>
      <c r="O558" s="284"/>
      <c r="P558" s="291"/>
      <c r="Q558" s="291"/>
      <c r="R558" s="174"/>
      <c r="S558" s="174"/>
      <c r="T558" s="174"/>
    </row>
    <row r="559" spans="1:20" s="33" customFormat="1">
      <c r="A559" s="49"/>
      <c r="B559" s="50"/>
      <c r="C559" s="49"/>
      <c r="D559" s="49"/>
      <c r="E559" s="38"/>
      <c r="F559" s="38"/>
      <c r="I559" s="1986" t="s">
        <v>545</v>
      </c>
      <c r="J559" s="1986"/>
      <c r="K559" s="37"/>
      <c r="L559" s="57"/>
      <c r="M559" s="57"/>
      <c r="O559" s="284"/>
      <c r="P559" s="291"/>
      <c r="Q559" s="291"/>
      <c r="R559" s="174"/>
      <c r="S559" s="174"/>
      <c r="T559" s="174"/>
    </row>
    <row r="560" spans="1:20" s="33" customFormat="1" ht="114">
      <c r="A560" s="261" t="s">
        <v>77</v>
      </c>
      <c r="B560" s="260" t="s">
        <v>67</v>
      </c>
      <c r="C560" s="261" t="s">
        <v>498</v>
      </c>
      <c r="D560" s="260" t="s">
        <v>108</v>
      </c>
      <c r="E560" s="260" t="s">
        <v>534</v>
      </c>
      <c r="I560" s="215" t="s">
        <v>186</v>
      </c>
      <c r="J560" s="215" t="s">
        <v>546</v>
      </c>
      <c r="K560" s="37"/>
      <c r="L560" s="57"/>
      <c r="M560" s="57"/>
      <c r="O560" s="284"/>
      <c r="P560" s="291"/>
      <c r="Q560" s="291"/>
      <c r="R560" s="174"/>
      <c r="S560" s="174"/>
      <c r="T560" s="174"/>
    </row>
    <row r="561" spans="1:20" s="33" customFormat="1">
      <c r="A561" s="195">
        <v>1</v>
      </c>
      <c r="B561" s="195">
        <v>2</v>
      </c>
      <c r="C561" s="195">
        <v>3</v>
      </c>
      <c r="D561" s="195">
        <v>4</v>
      </c>
      <c r="E561" s="195">
        <v>5</v>
      </c>
      <c r="F561" s="179"/>
      <c r="G561" s="179"/>
      <c r="H561" s="179"/>
      <c r="I561" s="216"/>
      <c r="J561" s="216"/>
      <c r="K561" s="37"/>
      <c r="L561" s="57"/>
      <c r="M561" s="57"/>
      <c r="O561" s="284"/>
      <c r="P561" s="291"/>
      <c r="Q561" s="291"/>
      <c r="R561" s="174"/>
      <c r="S561" s="174"/>
      <c r="T561" s="174"/>
    </row>
    <row r="562" spans="1:20" s="33" customFormat="1">
      <c r="A562" s="34">
        <v>1</v>
      </c>
      <c r="B562" s="177" t="s">
        <v>499</v>
      </c>
      <c r="C562" s="258" t="s">
        <v>43</v>
      </c>
      <c r="D562" s="258" t="s">
        <v>43</v>
      </c>
      <c r="E562" s="258">
        <f>E566</f>
        <v>0</v>
      </c>
      <c r="I562" s="217">
        <f>I563</f>
        <v>0</v>
      </c>
      <c r="J562" s="217">
        <f>J563</f>
        <v>0</v>
      </c>
      <c r="K562" s="37"/>
      <c r="L562" s="57"/>
      <c r="M562" s="57"/>
      <c r="O562" s="284"/>
      <c r="P562" s="291"/>
      <c r="Q562" s="291"/>
      <c r="R562" s="174"/>
      <c r="S562" s="174"/>
      <c r="T562" s="174"/>
    </row>
    <row r="563" spans="1:20" s="179" customFormat="1">
      <c r="A563" s="258"/>
      <c r="B563" s="177" t="s">
        <v>500</v>
      </c>
      <c r="C563" s="258">
        <f>C566</f>
        <v>0</v>
      </c>
      <c r="D563" s="258">
        <f>D566</f>
        <v>2.2000000000000002</v>
      </c>
      <c r="E563" s="258">
        <f>E566</f>
        <v>0</v>
      </c>
      <c r="F563" s="33"/>
      <c r="G563" s="33"/>
      <c r="H563" s="33"/>
      <c r="I563" s="217">
        <f>I566</f>
        <v>0</v>
      </c>
      <c r="J563" s="217">
        <f>J566</f>
        <v>0</v>
      </c>
      <c r="K563" s="180"/>
      <c r="L563" s="181"/>
      <c r="M563" s="181"/>
      <c r="O563" s="285"/>
      <c r="P563" s="292"/>
      <c r="Q563" s="292"/>
      <c r="R563" s="182"/>
      <c r="S563" s="182"/>
      <c r="T563" s="182"/>
    </row>
    <row r="564" spans="1:20" s="33" customFormat="1">
      <c r="A564" s="2013"/>
      <c r="B564" s="177" t="s">
        <v>326</v>
      </c>
      <c r="C564" s="2013"/>
      <c r="D564" s="2013"/>
      <c r="E564" s="2013"/>
      <c r="I564" s="220"/>
      <c r="J564" s="220"/>
      <c r="K564" s="37"/>
      <c r="L564" s="57"/>
      <c r="M564" s="57"/>
      <c r="O564" s="284"/>
      <c r="P564" s="291"/>
      <c r="Q564" s="291"/>
      <c r="R564" s="174"/>
      <c r="S564" s="174"/>
      <c r="T564" s="174"/>
    </row>
    <row r="565" spans="1:20" s="33" customFormat="1">
      <c r="A565" s="2013"/>
      <c r="B565" s="177" t="s">
        <v>501</v>
      </c>
      <c r="C565" s="2013"/>
      <c r="D565" s="2013"/>
      <c r="E565" s="2013"/>
      <c r="I565" s="220"/>
      <c r="J565" s="220"/>
      <c r="K565" s="37"/>
      <c r="L565" s="57"/>
      <c r="M565" s="57"/>
      <c r="O565" s="284"/>
      <c r="P565" s="291"/>
      <c r="Q565" s="291"/>
      <c r="R565" s="174"/>
      <c r="S565" s="174"/>
      <c r="T565" s="174"/>
    </row>
    <row r="566" spans="1:20" s="33" customFormat="1">
      <c r="A566" s="258"/>
      <c r="B566" s="177" t="s">
        <v>502</v>
      </c>
      <c r="C566" s="258">
        <f>E566/D566*100</f>
        <v>0</v>
      </c>
      <c r="D566" s="258">
        <v>2.2000000000000002</v>
      </c>
      <c r="E566" s="258"/>
      <c r="I566" s="220"/>
      <c r="J566" s="220"/>
      <c r="K566" s="37"/>
      <c r="L566" s="57"/>
      <c r="M566" s="57"/>
      <c r="O566" s="284"/>
      <c r="P566" s="291"/>
      <c r="Q566" s="291"/>
      <c r="R566" s="174"/>
      <c r="S566" s="174"/>
      <c r="T566" s="174"/>
    </row>
    <row r="567" spans="1:20" s="33" customFormat="1">
      <c r="A567" s="228"/>
      <c r="B567" s="228" t="s">
        <v>73</v>
      </c>
      <c r="C567" s="228"/>
      <c r="D567" s="228" t="s">
        <v>74</v>
      </c>
      <c r="E567" s="228">
        <f>E562</f>
        <v>0</v>
      </c>
      <c r="I567" s="217">
        <f>I562</f>
        <v>0</v>
      </c>
      <c r="J567" s="217">
        <f>J562</f>
        <v>0</v>
      </c>
      <c r="K567" s="37"/>
      <c r="L567" s="57"/>
      <c r="M567" s="57"/>
      <c r="O567" s="284"/>
      <c r="P567" s="291"/>
      <c r="Q567" s="291"/>
      <c r="R567" s="174"/>
      <c r="S567" s="174"/>
      <c r="T567" s="174"/>
    </row>
    <row r="568" spans="1:20" s="33" customFormat="1">
      <c r="A568" s="149"/>
      <c r="B568" s="149"/>
      <c r="C568" s="149"/>
      <c r="D568" s="149"/>
      <c r="E568" s="149"/>
      <c r="F568" s="149"/>
      <c r="G568" s="149"/>
      <c r="H568" s="149"/>
      <c r="I568" s="149"/>
      <c r="J568" s="149"/>
      <c r="K568" s="37"/>
      <c r="L568" s="57"/>
      <c r="M568" s="57"/>
      <c r="O568" s="284"/>
      <c r="P568" s="291"/>
      <c r="Q568" s="291"/>
      <c r="R568" s="174"/>
      <c r="S568" s="174"/>
      <c r="T568" s="174"/>
    </row>
    <row r="569" spans="1:20" s="33" customFormat="1" ht="57.75" customHeight="1">
      <c r="A569" s="2014" t="s">
        <v>616</v>
      </c>
      <c r="B569" s="2014"/>
      <c r="C569" s="2014"/>
      <c r="D569" s="2014"/>
      <c r="E569" s="2014"/>
      <c r="F569" s="2014"/>
      <c r="G569" s="2014"/>
      <c r="H569" s="2014"/>
      <c r="I569" s="2014"/>
      <c r="J569" s="2014"/>
      <c r="K569" s="37"/>
      <c r="L569" s="57"/>
      <c r="M569" s="57"/>
      <c r="O569" s="284"/>
      <c r="P569" s="291"/>
      <c r="Q569" s="291"/>
      <c r="R569" s="174"/>
      <c r="S569" s="174"/>
      <c r="T569" s="174"/>
    </row>
    <row r="570" spans="1:20">
      <c r="A570" s="266"/>
      <c r="B570" s="266"/>
      <c r="C570" s="266"/>
      <c r="D570" s="266"/>
      <c r="E570" s="266"/>
      <c r="F570" s="266"/>
      <c r="G570" s="266"/>
      <c r="H570" s="266"/>
      <c r="I570" s="266"/>
      <c r="J570" s="266"/>
    </row>
    <row r="571" spans="1:20">
      <c r="A571" s="2004" t="s">
        <v>504</v>
      </c>
      <c r="B571" s="2004"/>
      <c r="C571" s="2004"/>
      <c r="D571" s="2004"/>
      <c r="E571" s="2004"/>
      <c r="F571" s="2004"/>
      <c r="G571" s="2004"/>
      <c r="H571" s="2004"/>
      <c r="I571" s="2004"/>
      <c r="J571" s="2004"/>
      <c r="K571" s="205"/>
    </row>
    <row r="572" spans="1:20">
      <c r="I572" s="1986" t="s">
        <v>545</v>
      </c>
      <c r="J572" s="1986"/>
      <c r="K572" s="266"/>
    </row>
    <row r="573" spans="1:20" s="33" customFormat="1" ht="54">
      <c r="A573" s="35" t="s">
        <v>77</v>
      </c>
      <c r="B573" s="35" t="s">
        <v>67</v>
      </c>
      <c r="C573" s="35" t="s">
        <v>134</v>
      </c>
      <c r="D573" s="149"/>
      <c r="E573" s="149"/>
      <c r="F573" s="149"/>
      <c r="G573" s="149"/>
      <c r="H573" s="149"/>
      <c r="I573" s="215" t="s">
        <v>186</v>
      </c>
      <c r="J573" s="215" t="s">
        <v>546</v>
      </c>
      <c r="K573" s="163"/>
      <c r="L573" s="57"/>
      <c r="M573" s="57"/>
      <c r="O573" s="284"/>
      <c r="P573" s="291"/>
      <c r="Q573" s="291"/>
      <c r="R573" s="174"/>
      <c r="S573" s="174"/>
      <c r="T573" s="174"/>
    </row>
    <row r="574" spans="1:20">
      <c r="A574" s="173">
        <v>1</v>
      </c>
      <c r="B574" s="173">
        <v>2</v>
      </c>
      <c r="C574" s="173">
        <v>3</v>
      </c>
      <c r="D574" s="160"/>
      <c r="E574" s="160"/>
      <c r="F574" s="160"/>
      <c r="G574" s="160"/>
      <c r="H574" s="160"/>
      <c r="I574" s="222"/>
      <c r="J574" s="222"/>
    </row>
    <row r="575" spans="1:20">
      <c r="A575" s="35">
        <v>1</v>
      </c>
      <c r="B575" s="183" t="s">
        <v>135</v>
      </c>
      <c r="C575" s="184">
        <f>C576+C577+C578+C579</f>
        <v>0</v>
      </c>
      <c r="I575" s="217">
        <f>I576+I577+I578+I579</f>
        <v>0</v>
      </c>
      <c r="J575" s="217">
        <f>J576+J577+J578+J579</f>
        <v>0</v>
      </c>
    </row>
    <row r="576" spans="1:20" s="160" customFormat="1">
      <c r="A576" s="35"/>
      <c r="B576" s="183"/>
      <c r="C576" s="176"/>
      <c r="D576" s="149"/>
      <c r="E576" s="149"/>
      <c r="F576" s="149"/>
      <c r="G576" s="149"/>
      <c r="H576" s="149"/>
      <c r="I576" s="222"/>
      <c r="J576" s="222"/>
      <c r="K576" s="161"/>
      <c r="O576" s="283"/>
      <c r="P576" s="283"/>
      <c r="Q576" s="283"/>
    </row>
    <row r="577" spans="1:20">
      <c r="A577" s="35"/>
      <c r="B577" s="183"/>
      <c r="C577" s="176"/>
      <c r="I577" s="222"/>
      <c r="J577" s="222"/>
    </row>
    <row r="578" spans="1:20">
      <c r="A578" s="35"/>
      <c r="B578" s="183"/>
      <c r="C578" s="176"/>
      <c r="I578" s="222"/>
      <c r="J578" s="222"/>
    </row>
    <row r="579" spans="1:20">
      <c r="A579" s="35"/>
      <c r="B579" s="183"/>
      <c r="C579" s="176"/>
      <c r="I579" s="222"/>
      <c r="J579" s="222"/>
    </row>
    <row r="580" spans="1:20">
      <c r="A580" s="226"/>
      <c r="B580" s="227" t="s">
        <v>73</v>
      </c>
      <c r="C580" s="228">
        <f>C575</f>
        <v>0</v>
      </c>
      <c r="I580" s="217">
        <f>I575</f>
        <v>0</v>
      </c>
      <c r="J580" s="217">
        <f>J575</f>
        <v>0</v>
      </c>
    </row>
    <row r="582" spans="1:20">
      <c r="A582" s="2014" t="s">
        <v>615</v>
      </c>
      <c r="B582" s="2014"/>
      <c r="C582" s="2014"/>
      <c r="D582" s="2014"/>
      <c r="E582" s="2014"/>
      <c r="F582" s="2014"/>
      <c r="G582" s="2014"/>
      <c r="H582" s="2014"/>
      <c r="I582" s="2014"/>
      <c r="J582" s="2014"/>
    </row>
    <row r="583" spans="1:20">
      <c r="A583" s="266"/>
      <c r="B583" s="266"/>
      <c r="C583" s="266"/>
      <c r="D583" s="266"/>
      <c r="E583" s="266"/>
      <c r="F583" s="266"/>
      <c r="G583" s="266"/>
      <c r="H583" s="266"/>
      <c r="I583" s="266"/>
      <c r="J583" s="266"/>
    </row>
    <row r="584" spans="1:20">
      <c r="A584" s="2004" t="s">
        <v>504</v>
      </c>
      <c r="B584" s="2004"/>
      <c r="C584" s="2004"/>
      <c r="D584" s="2004"/>
      <c r="E584" s="2004"/>
      <c r="F584" s="2004"/>
      <c r="G584" s="2004"/>
      <c r="H584" s="2004"/>
      <c r="I584" s="2004"/>
      <c r="J584" s="2004"/>
      <c r="K584" s="205"/>
    </row>
    <row r="585" spans="1:20">
      <c r="I585" s="1986" t="s">
        <v>545</v>
      </c>
      <c r="J585" s="1986"/>
      <c r="K585" s="266"/>
    </row>
    <row r="586" spans="1:20" s="33" customFormat="1" ht="54">
      <c r="A586" s="35" t="s">
        <v>77</v>
      </c>
      <c r="B586" s="35" t="s">
        <v>67</v>
      </c>
      <c r="C586" s="35" t="s">
        <v>134</v>
      </c>
      <c r="D586" s="149"/>
      <c r="E586" s="149"/>
      <c r="F586" s="149"/>
      <c r="G586" s="149"/>
      <c r="H586" s="149"/>
      <c r="I586" s="215" t="s">
        <v>186</v>
      </c>
      <c r="J586" s="215" t="s">
        <v>546</v>
      </c>
      <c r="K586" s="163"/>
      <c r="L586" s="57"/>
      <c r="M586" s="57"/>
      <c r="O586" s="284"/>
      <c r="P586" s="291"/>
      <c r="Q586" s="291"/>
      <c r="R586" s="174"/>
      <c r="S586" s="174"/>
      <c r="T586" s="174"/>
    </row>
    <row r="587" spans="1:20">
      <c r="A587" s="173">
        <v>1</v>
      </c>
      <c r="B587" s="173">
        <v>2</v>
      </c>
      <c r="C587" s="173">
        <v>3</v>
      </c>
      <c r="D587" s="160"/>
      <c r="E587" s="160"/>
      <c r="F587" s="160"/>
      <c r="G587" s="160"/>
      <c r="H587" s="160"/>
      <c r="I587" s="222"/>
      <c r="J587" s="222"/>
    </row>
    <row r="588" spans="1:20">
      <c r="A588" s="35">
        <v>1</v>
      </c>
      <c r="B588" s="183"/>
      <c r="C588" s="184"/>
      <c r="I588" s="220"/>
      <c r="J588" s="220"/>
    </row>
    <row r="589" spans="1:20" s="160" customFormat="1">
      <c r="A589" s="35"/>
      <c r="B589" s="183"/>
      <c r="C589" s="176"/>
      <c r="D589" s="149"/>
      <c r="E589" s="149"/>
      <c r="F589" s="149"/>
      <c r="G589" s="149"/>
      <c r="H589" s="149"/>
      <c r="I589" s="222"/>
      <c r="J589" s="222"/>
      <c r="K589" s="161"/>
      <c r="O589" s="283"/>
      <c r="P589" s="283"/>
      <c r="Q589" s="283"/>
    </row>
    <row r="590" spans="1:20">
      <c r="A590" s="35"/>
      <c r="B590" s="183"/>
      <c r="C590" s="176"/>
      <c r="I590" s="222"/>
      <c r="J590" s="222"/>
    </row>
    <row r="591" spans="1:20">
      <c r="A591" s="35"/>
      <c r="B591" s="183"/>
      <c r="C591" s="176"/>
      <c r="I591" s="222"/>
      <c r="J591" s="222"/>
    </row>
    <row r="592" spans="1:20">
      <c r="A592" s="35"/>
      <c r="B592" s="183"/>
      <c r="C592" s="176"/>
      <c r="I592" s="222"/>
      <c r="J592" s="222"/>
    </row>
    <row r="593" spans="1:20">
      <c r="A593" s="226"/>
      <c r="B593" s="227" t="s">
        <v>73</v>
      </c>
      <c r="C593" s="228">
        <f>SUM(C588:C592)</f>
        <v>0</v>
      </c>
      <c r="I593" s="217">
        <f>SUM(I588:I592)</f>
        <v>0</v>
      </c>
      <c r="J593" s="217">
        <f>SUM(J588:J592)</f>
        <v>0</v>
      </c>
    </row>
    <row r="595" spans="1:20">
      <c r="A595" s="2004" t="s">
        <v>508</v>
      </c>
      <c r="B595" s="2004"/>
      <c r="C595" s="2004"/>
      <c r="D595" s="2004"/>
      <c r="E595" s="2004"/>
      <c r="F595" s="2004"/>
      <c r="G595" s="2004"/>
      <c r="H595" s="2004"/>
      <c r="I595" s="2004"/>
      <c r="J595" s="2004"/>
    </row>
    <row r="596" spans="1:20">
      <c r="I596" s="1986" t="s">
        <v>545</v>
      </c>
      <c r="J596" s="1986"/>
    </row>
    <row r="597" spans="1:20" s="33" customFormat="1" ht="54">
      <c r="A597" s="35" t="s">
        <v>77</v>
      </c>
      <c r="B597" s="35" t="s">
        <v>67</v>
      </c>
      <c r="C597" s="35" t="s">
        <v>134</v>
      </c>
      <c r="D597" s="149"/>
      <c r="E597" s="149"/>
      <c r="F597" s="149"/>
      <c r="G597" s="149"/>
      <c r="H597" s="149"/>
      <c r="I597" s="215" t="s">
        <v>186</v>
      </c>
      <c r="J597" s="215" t="s">
        <v>546</v>
      </c>
      <c r="K597" s="163"/>
      <c r="L597" s="57"/>
      <c r="M597" s="57"/>
      <c r="O597" s="284"/>
      <c r="P597" s="291"/>
      <c r="Q597" s="291"/>
      <c r="R597" s="174"/>
      <c r="S597" s="174"/>
      <c r="T597" s="174"/>
    </row>
    <row r="598" spans="1:20">
      <c r="A598" s="173">
        <v>1</v>
      </c>
      <c r="B598" s="173">
        <v>2</v>
      </c>
      <c r="C598" s="173">
        <v>3</v>
      </c>
      <c r="D598" s="160"/>
      <c r="E598" s="160"/>
      <c r="F598" s="160"/>
      <c r="G598" s="160"/>
      <c r="H598" s="160"/>
      <c r="I598" s="222"/>
      <c r="J598" s="222"/>
    </row>
    <row r="599" spans="1:20">
      <c r="A599" s="35">
        <v>1</v>
      </c>
      <c r="B599" s="183"/>
      <c r="C599" s="184"/>
      <c r="I599" s="220"/>
      <c r="J599" s="220"/>
    </row>
    <row r="600" spans="1:20" s="160" customFormat="1">
      <c r="A600" s="35"/>
      <c r="B600" s="183"/>
      <c r="C600" s="176"/>
      <c r="D600" s="149"/>
      <c r="E600" s="149"/>
      <c r="F600" s="149"/>
      <c r="G600" s="149"/>
      <c r="H600" s="149"/>
      <c r="I600" s="222"/>
      <c r="J600" s="222"/>
      <c r="K600" s="161"/>
      <c r="O600" s="283"/>
      <c r="P600" s="283"/>
      <c r="Q600" s="283"/>
    </row>
    <row r="601" spans="1:20">
      <c r="A601" s="35"/>
      <c r="B601" s="183"/>
      <c r="C601" s="176"/>
      <c r="I601" s="222"/>
      <c r="J601" s="222"/>
    </row>
    <row r="602" spans="1:20">
      <c r="A602" s="35"/>
      <c r="B602" s="183"/>
      <c r="C602" s="176"/>
      <c r="I602" s="222"/>
      <c r="J602" s="222"/>
    </row>
    <row r="603" spans="1:20">
      <c r="A603" s="35"/>
      <c r="B603" s="183"/>
      <c r="C603" s="176"/>
      <c r="I603" s="222"/>
      <c r="J603" s="222"/>
    </row>
    <row r="604" spans="1:20">
      <c r="A604" s="226"/>
      <c r="B604" s="227" t="s">
        <v>73</v>
      </c>
      <c r="C604" s="228">
        <f>SUM(C599:C603)</f>
        <v>0</v>
      </c>
      <c r="I604" s="217">
        <f>SUM(I599:I603)</f>
        <v>0</v>
      </c>
      <c r="J604" s="217">
        <f>SUM(J599:J603)</f>
        <v>0</v>
      </c>
    </row>
    <row r="606" spans="1:20">
      <c r="A606" s="2004" t="s">
        <v>509</v>
      </c>
      <c r="B606" s="2004"/>
      <c r="C606" s="2004"/>
      <c r="D606" s="2004"/>
      <c r="E606" s="2004"/>
      <c r="F606" s="2004"/>
      <c r="G606" s="2004"/>
      <c r="H606" s="2004"/>
      <c r="I606" s="2004"/>
      <c r="J606" s="2004"/>
    </row>
    <row r="607" spans="1:20">
      <c r="I607" s="1986" t="s">
        <v>545</v>
      </c>
      <c r="J607" s="1986"/>
    </row>
    <row r="608" spans="1:20" s="33" customFormat="1" ht="54">
      <c r="A608" s="35" t="s">
        <v>77</v>
      </c>
      <c r="B608" s="35" t="s">
        <v>67</v>
      </c>
      <c r="C608" s="35" t="s">
        <v>134</v>
      </c>
      <c r="D608" s="149"/>
      <c r="E608" s="149"/>
      <c r="F608" s="149"/>
      <c r="G608" s="149"/>
      <c r="H608" s="149"/>
      <c r="I608" s="215" t="s">
        <v>186</v>
      </c>
      <c r="J608" s="215" t="s">
        <v>546</v>
      </c>
      <c r="K608" s="163"/>
      <c r="L608" s="57"/>
      <c r="M608" s="57"/>
      <c r="O608" s="284"/>
      <c r="P608" s="291"/>
      <c r="Q608" s="291"/>
      <c r="R608" s="174"/>
      <c r="S608" s="174"/>
      <c r="T608" s="174"/>
    </row>
    <row r="609" spans="1:20">
      <c r="A609" s="173">
        <v>1</v>
      </c>
      <c r="B609" s="173">
        <v>2</v>
      </c>
      <c r="C609" s="173">
        <v>3</v>
      </c>
      <c r="D609" s="160"/>
      <c r="E609" s="160"/>
      <c r="F609" s="160"/>
      <c r="G609" s="160"/>
      <c r="H609" s="160"/>
      <c r="I609" s="222"/>
      <c r="J609" s="222"/>
    </row>
    <row r="610" spans="1:20">
      <c r="A610" s="35">
        <v>1</v>
      </c>
      <c r="B610" s="183"/>
      <c r="C610" s="184"/>
      <c r="I610" s="220"/>
      <c r="J610" s="220"/>
    </row>
    <row r="611" spans="1:20" s="160" customFormat="1">
      <c r="A611" s="35"/>
      <c r="B611" s="183"/>
      <c r="C611" s="176"/>
      <c r="D611" s="149"/>
      <c r="E611" s="149"/>
      <c r="F611" s="149"/>
      <c r="G611" s="149"/>
      <c r="H611" s="149"/>
      <c r="I611" s="222"/>
      <c r="J611" s="222"/>
      <c r="K611" s="161"/>
      <c r="O611" s="283"/>
      <c r="P611" s="283"/>
      <c r="Q611" s="283"/>
    </row>
    <row r="612" spans="1:20">
      <c r="A612" s="35"/>
      <c r="B612" s="183"/>
      <c r="C612" s="176"/>
      <c r="I612" s="222"/>
      <c r="J612" s="222"/>
    </row>
    <row r="613" spans="1:20">
      <c r="A613" s="35"/>
      <c r="B613" s="183"/>
      <c r="C613" s="176"/>
      <c r="I613" s="222"/>
      <c r="J613" s="222"/>
    </row>
    <row r="614" spans="1:20">
      <c r="A614" s="35"/>
      <c r="B614" s="183"/>
      <c r="C614" s="176"/>
      <c r="I614" s="222"/>
      <c r="J614" s="222"/>
    </row>
    <row r="615" spans="1:20">
      <c r="A615" s="226"/>
      <c r="B615" s="227" t="s">
        <v>73</v>
      </c>
      <c r="C615" s="228">
        <f>SUM(C610:C614)</f>
        <v>0</v>
      </c>
      <c r="I615" s="217">
        <f>SUM(I610:I614)</f>
        <v>0</v>
      </c>
      <c r="J615" s="217">
        <f>SUM(J610:J614)</f>
        <v>0</v>
      </c>
    </row>
    <row r="617" spans="1:20">
      <c r="A617" s="2004" t="s">
        <v>510</v>
      </c>
      <c r="B617" s="2004"/>
      <c r="C617" s="2004"/>
      <c r="D617" s="2004"/>
      <c r="E617" s="2004"/>
      <c r="F617" s="2004"/>
      <c r="G617" s="2004"/>
      <c r="H617" s="2004"/>
      <c r="I617" s="2004"/>
      <c r="J617" s="2004"/>
    </row>
    <row r="618" spans="1:20">
      <c r="I618" s="1986" t="s">
        <v>545</v>
      </c>
      <c r="J618" s="1986"/>
    </row>
    <row r="619" spans="1:20" s="33" customFormat="1" ht="54">
      <c r="A619" s="35" t="s">
        <v>77</v>
      </c>
      <c r="B619" s="35" t="s">
        <v>67</v>
      </c>
      <c r="C619" s="35" t="s">
        <v>134</v>
      </c>
      <c r="D619" s="149"/>
      <c r="E619" s="149"/>
      <c r="F619" s="149"/>
      <c r="G619" s="149"/>
      <c r="H619" s="149"/>
      <c r="I619" s="215" t="s">
        <v>186</v>
      </c>
      <c r="J619" s="215" t="s">
        <v>546</v>
      </c>
      <c r="K619" s="163"/>
      <c r="L619" s="57"/>
      <c r="M619" s="57"/>
      <c r="O619" s="284"/>
      <c r="P619" s="291"/>
      <c r="Q619" s="291"/>
      <c r="R619" s="174"/>
      <c r="S619" s="174"/>
      <c r="T619" s="174"/>
    </row>
    <row r="620" spans="1:20">
      <c r="A620" s="173">
        <v>1</v>
      </c>
      <c r="B620" s="173">
        <v>2</v>
      </c>
      <c r="C620" s="173">
        <v>3</v>
      </c>
      <c r="D620" s="160"/>
      <c r="E620" s="160"/>
      <c r="F620" s="160"/>
      <c r="G620" s="160"/>
      <c r="H620" s="160"/>
      <c r="I620" s="222"/>
      <c r="J620" s="222"/>
    </row>
    <row r="621" spans="1:20">
      <c r="A621" s="35">
        <v>1</v>
      </c>
      <c r="B621" s="183"/>
      <c r="C621" s="184"/>
      <c r="I621" s="220"/>
      <c r="J621" s="220"/>
    </row>
    <row r="622" spans="1:20" s="160" customFormat="1">
      <c r="A622" s="35"/>
      <c r="B622" s="183"/>
      <c r="C622" s="176"/>
      <c r="D622" s="149"/>
      <c r="E622" s="149"/>
      <c r="F622" s="149"/>
      <c r="G622" s="149"/>
      <c r="H622" s="149"/>
      <c r="I622" s="222"/>
      <c r="J622" s="222"/>
      <c r="K622" s="161"/>
      <c r="O622" s="283"/>
      <c r="P622" s="283"/>
      <c r="Q622" s="283"/>
    </row>
    <row r="623" spans="1:20">
      <c r="A623" s="35"/>
      <c r="B623" s="183"/>
      <c r="C623" s="176"/>
      <c r="I623" s="222"/>
      <c r="J623" s="222"/>
    </row>
    <row r="624" spans="1:20">
      <c r="A624" s="35"/>
      <c r="B624" s="183"/>
      <c r="C624" s="176"/>
      <c r="I624" s="222"/>
      <c r="J624" s="222"/>
    </row>
    <row r="625" spans="1:20">
      <c r="A625" s="35"/>
      <c r="B625" s="183"/>
      <c r="C625" s="176"/>
      <c r="I625" s="222"/>
      <c r="J625" s="222"/>
    </row>
    <row r="626" spans="1:20">
      <c r="A626" s="226"/>
      <c r="B626" s="227" t="s">
        <v>73</v>
      </c>
      <c r="C626" s="228">
        <f>SUM(C621:C625)</f>
        <v>0</v>
      </c>
      <c r="I626" s="217">
        <f>SUM(I621:I625)</f>
        <v>0</v>
      </c>
      <c r="J626" s="217">
        <f>SUM(J621:J625)</f>
        <v>0</v>
      </c>
    </row>
    <row r="629" spans="1:20" ht="55.5" customHeight="1">
      <c r="A629" s="2014" t="s">
        <v>614</v>
      </c>
      <c r="B629" s="2014"/>
      <c r="C629" s="2014"/>
      <c r="D629" s="2014"/>
      <c r="E629" s="2014"/>
      <c r="F629" s="2014"/>
      <c r="G629" s="2014"/>
      <c r="H629" s="2014"/>
      <c r="I629" s="2014"/>
      <c r="J629" s="2014"/>
    </row>
    <row r="631" spans="1:20">
      <c r="A631" s="2004" t="s">
        <v>511</v>
      </c>
      <c r="B631" s="2004"/>
      <c r="C631" s="2004"/>
      <c r="D631" s="2004"/>
      <c r="E631" s="2004"/>
      <c r="F631" s="2004"/>
      <c r="G631" s="2004"/>
      <c r="H631" s="2004"/>
      <c r="I631" s="2004"/>
      <c r="J631" s="2004"/>
      <c r="K631" s="205"/>
    </row>
    <row r="632" spans="1:20">
      <c r="I632" s="1986" t="s">
        <v>545</v>
      </c>
      <c r="J632" s="1986"/>
    </row>
    <row r="633" spans="1:20" s="33" customFormat="1" ht="54">
      <c r="A633" s="35" t="s">
        <v>77</v>
      </c>
      <c r="B633" s="35" t="s">
        <v>67</v>
      </c>
      <c r="C633" s="260" t="s">
        <v>505</v>
      </c>
      <c r="D633" s="260" t="s">
        <v>506</v>
      </c>
      <c r="E633" s="260" t="s">
        <v>507</v>
      </c>
      <c r="F633" s="149"/>
      <c r="G633" s="149"/>
      <c r="H633" s="149"/>
      <c r="I633" s="215" t="s">
        <v>186</v>
      </c>
      <c r="J633" s="215" t="s">
        <v>546</v>
      </c>
      <c r="K633" s="163"/>
      <c r="L633" s="57"/>
      <c r="M633" s="57"/>
      <c r="O633" s="284"/>
      <c r="P633" s="291"/>
      <c r="Q633" s="291"/>
      <c r="R633" s="174"/>
      <c r="S633" s="174"/>
      <c r="T633" s="174"/>
    </row>
    <row r="634" spans="1:20">
      <c r="A634" s="173">
        <v>1</v>
      </c>
      <c r="B634" s="173">
        <v>2</v>
      </c>
      <c r="C634" s="195">
        <v>3</v>
      </c>
      <c r="D634" s="195">
        <v>4</v>
      </c>
      <c r="E634" s="195">
        <v>5</v>
      </c>
      <c r="F634" s="160"/>
      <c r="G634" s="160"/>
      <c r="H634" s="160"/>
      <c r="I634" s="220"/>
      <c r="J634" s="220"/>
    </row>
    <row r="635" spans="1:20">
      <c r="A635" s="35">
        <v>1</v>
      </c>
      <c r="B635" s="183"/>
      <c r="C635" s="176"/>
      <c r="D635" s="35"/>
      <c r="E635" s="176"/>
      <c r="I635" s="220"/>
      <c r="J635" s="220"/>
    </row>
    <row r="636" spans="1:20" s="160" customFormat="1">
      <c r="A636" s="35"/>
      <c r="B636" s="183"/>
      <c r="C636" s="258"/>
      <c r="D636" s="260"/>
      <c r="E636" s="258"/>
      <c r="F636" s="149"/>
      <c r="G636" s="149"/>
      <c r="H636" s="149"/>
      <c r="I636" s="220"/>
      <c r="J636" s="220"/>
      <c r="K636" s="161"/>
      <c r="O636" s="283"/>
      <c r="P636" s="283"/>
      <c r="Q636" s="283"/>
    </row>
    <row r="637" spans="1:20">
      <c r="A637" s="35"/>
      <c r="B637" s="183"/>
      <c r="C637" s="258"/>
      <c r="D637" s="260"/>
      <c r="E637" s="258"/>
      <c r="I637" s="220"/>
      <c r="J637" s="220"/>
    </row>
    <row r="638" spans="1:20">
      <c r="A638" s="226"/>
      <c r="B638" s="227" t="s">
        <v>73</v>
      </c>
      <c r="C638" s="226" t="s">
        <v>74</v>
      </c>
      <c r="D638" s="226" t="s">
        <v>74</v>
      </c>
      <c r="E638" s="228">
        <f>E635</f>
        <v>0</v>
      </c>
      <c r="I638" s="217">
        <f>SUM(I635:I637)</f>
        <v>0</v>
      </c>
      <c r="J638" s="217">
        <f>SUM(J635:J637)</f>
        <v>0</v>
      </c>
    </row>
    <row r="640" spans="1:20">
      <c r="A640" s="2004" t="s">
        <v>512</v>
      </c>
      <c r="B640" s="2004"/>
      <c r="C640" s="2004"/>
      <c r="D640" s="2004"/>
      <c r="E640" s="2004"/>
      <c r="F640" s="2004"/>
      <c r="G640" s="2004"/>
      <c r="H640" s="2004"/>
      <c r="I640" s="2004"/>
      <c r="J640" s="2004"/>
    </row>
    <row r="641" spans="1:20">
      <c r="I641" s="1986" t="s">
        <v>545</v>
      </c>
      <c r="J641" s="1986"/>
    </row>
    <row r="642" spans="1:20" s="33" customFormat="1" ht="54">
      <c r="A642" s="35" t="s">
        <v>77</v>
      </c>
      <c r="B642" s="35" t="s">
        <v>67</v>
      </c>
      <c r="C642" s="260" t="s">
        <v>505</v>
      </c>
      <c r="D642" s="260" t="s">
        <v>506</v>
      </c>
      <c r="E642" s="260" t="s">
        <v>507</v>
      </c>
      <c r="F642" s="149"/>
      <c r="G642" s="149"/>
      <c r="H642" s="149"/>
      <c r="I642" s="215" t="s">
        <v>186</v>
      </c>
      <c r="J642" s="215" t="s">
        <v>546</v>
      </c>
      <c r="K642" s="163"/>
      <c r="L642" s="57"/>
      <c r="M642" s="57"/>
      <c r="O642" s="284"/>
      <c r="P642" s="291"/>
      <c r="Q642" s="291"/>
      <c r="R642" s="174"/>
      <c r="S642" s="174"/>
      <c r="T642" s="174"/>
    </row>
    <row r="643" spans="1:20">
      <c r="A643" s="173">
        <v>1</v>
      </c>
      <c r="B643" s="173">
        <v>2</v>
      </c>
      <c r="C643" s="195">
        <v>3</v>
      </c>
      <c r="D643" s="195">
        <v>4</v>
      </c>
      <c r="E643" s="195">
        <v>5</v>
      </c>
      <c r="F643" s="160"/>
      <c r="G643" s="160"/>
      <c r="H643" s="160"/>
      <c r="I643" s="220"/>
      <c r="J643" s="220"/>
    </row>
    <row r="644" spans="1:20">
      <c r="A644" s="35">
        <v>1</v>
      </c>
      <c r="B644" s="183"/>
      <c r="C644" s="176"/>
      <c r="D644" s="35"/>
      <c r="E644" s="176"/>
      <c r="I644" s="220"/>
      <c r="J644" s="220"/>
    </row>
    <row r="645" spans="1:20" s="160" customFormat="1">
      <c r="A645" s="35"/>
      <c r="B645" s="183"/>
      <c r="C645" s="258"/>
      <c r="D645" s="260"/>
      <c r="E645" s="258"/>
      <c r="F645" s="149"/>
      <c r="G645" s="149"/>
      <c r="H645" s="149"/>
      <c r="I645" s="220"/>
      <c r="J645" s="220"/>
      <c r="K645" s="161"/>
      <c r="O645" s="283"/>
      <c r="P645" s="283"/>
      <c r="Q645" s="283"/>
    </row>
    <row r="646" spans="1:20">
      <c r="A646" s="35"/>
      <c r="B646" s="183"/>
      <c r="C646" s="258"/>
      <c r="D646" s="260"/>
      <c r="E646" s="258"/>
      <c r="I646" s="220"/>
      <c r="J646" s="220"/>
    </row>
    <row r="647" spans="1:20">
      <c r="A647" s="226"/>
      <c r="B647" s="227" t="s">
        <v>73</v>
      </c>
      <c r="C647" s="226" t="s">
        <v>74</v>
      </c>
      <c r="D647" s="226" t="s">
        <v>74</v>
      </c>
      <c r="E647" s="228">
        <f>E644</f>
        <v>0</v>
      </c>
      <c r="I647" s="217">
        <f>SUM(I644:I646)</f>
        <v>0</v>
      </c>
      <c r="J647" s="217">
        <f>SUM(J644:J646)</f>
        <v>0</v>
      </c>
    </row>
    <row r="650" spans="1:20" ht="48.75" customHeight="1">
      <c r="A650" s="2014" t="s">
        <v>613</v>
      </c>
      <c r="B650" s="2014"/>
      <c r="C650" s="2014"/>
      <c r="D650" s="2014"/>
      <c r="E650" s="2014"/>
      <c r="F650" s="2014"/>
      <c r="G650" s="2014"/>
      <c r="H650" s="2014"/>
      <c r="I650" s="2014"/>
      <c r="J650" s="2014"/>
    </row>
    <row r="652" spans="1:20">
      <c r="A652" s="2017" t="s">
        <v>513</v>
      </c>
      <c r="B652" s="2017"/>
      <c r="C652" s="2017"/>
      <c r="D652" s="2017"/>
      <c r="E652" s="2017"/>
      <c r="F652" s="2017"/>
      <c r="G652" s="2017"/>
      <c r="H652" s="2017"/>
      <c r="I652" s="2017"/>
      <c r="J652" s="2017"/>
      <c r="K652" s="205"/>
    </row>
    <row r="653" spans="1:20">
      <c r="A653" s="53"/>
      <c r="B653" s="32"/>
      <c r="C653" s="38"/>
      <c r="D653" s="38"/>
      <c r="E653" s="38"/>
      <c r="F653" s="38"/>
      <c r="I653" s="1986" t="s">
        <v>545</v>
      </c>
      <c r="J653" s="1986"/>
    </row>
    <row r="654" spans="1:20" ht="54">
      <c r="A654" s="260" t="s">
        <v>77</v>
      </c>
      <c r="B654" s="260" t="s">
        <v>67</v>
      </c>
      <c r="C654" s="260" t="s">
        <v>124</v>
      </c>
      <c r="D654" s="260" t="s">
        <v>125</v>
      </c>
      <c r="E654" s="260" t="s">
        <v>126</v>
      </c>
      <c r="I654" s="215" t="s">
        <v>186</v>
      </c>
      <c r="J654" s="215" t="s">
        <v>546</v>
      </c>
      <c r="K654" s="209"/>
    </row>
    <row r="655" spans="1:20">
      <c r="A655" s="195">
        <v>1</v>
      </c>
      <c r="B655" s="195">
        <v>2</v>
      </c>
      <c r="C655" s="195">
        <v>3</v>
      </c>
      <c r="D655" s="195">
        <v>4</v>
      </c>
      <c r="E655" s="195">
        <v>5</v>
      </c>
      <c r="F655" s="160"/>
      <c r="G655" s="160"/>
      <c r="H655" s="160"/>
      <c r="I655" s="220"/>
      <c r="J655" s="220"/>
    </row>
    <row r="656" spans="1:20">
      <c r="A656" s="264"/>
      <c r="B656" s="47"/>
      <c r="C656" s="260"/>
      <c r="D656" s="34"/>
      <c r="E656" s="258"/>
      <c r="I656" s="220"/>
      <c r="J656" s="220"/>
    </row>
    <row r="657" spans="1:17" s="160" customFormat="1">
      <c r="A657" s="260"/>
      <c r="B657" s="31"/>
      <c r="C657" s="260"/>
      <c r="D657" s="34"/>
      <c r="E657" s="258"/>
      <c r="F657" s="149"/>
      <c r="G657" s="149"/>
      <c r="H657" s="149"/>
      <c r="I657" s="220"/>
      <c r="J657" s="220"/>
      <c r="K657" s="161"/>
      <c r="O657" s="283"/>
      <c r="P657" s="283"/>
      <c r="Q657" s="283"/>
    </row>
    <row r="658" spans="1:17">
      <c r="A658" s="260"/>
      <c r="B658" s="31"/>
      <c r="C658" s="260"/>
      <c r="D658" s="34"/>
      <c r="E658" s="258"/>
      <c r="I658" s="220"/>
      <c r="J658" s="220"/>
    </row>
    <row r="659" spans="1:17">
      <c r="A659" s="226"/>
      <c r="B659" s="227" t="s">
        <v>73</v>
      </c>
      <c r="C659" s="226" t="s">
        <v>74</v>
      </c>
      <c r="D659" s="226" t="s">
        <v>74</v>
      </c>
      <c r="E659" s="228">
        <f>SUM(E656:E658)</f>
        <v>0</v>
      </c>
      <c r="I659" s="217">
        <f>SUM(I656:I658)</f>
        <v>0</v>
      </c>
      <c r="J659" s="217">
        <f>SUM(J656:J658)</f>
        <v>0</v>
      </c>
    </row>
    <row r="660" spans="1:17">
      <c r="A660" s="51"/>
      <c r="B660" s="52"/>
      <c r="C660" s="51"/>
      <c r="D660" s="51"/>
      <c r="E660" s="51"/>
      <c r="F660" s="51"/>
    </row>
    <row r="661" spans="1:17">
      <c r="A661" s="2016" t="s">
        <v>491</v>
      </c>
      <c r="B661" s="2016"/>
      <c r="C661" s="2016"/>
      <c r="D661" s="2016"/>
      <c r="E661" s="2016"/>
      <c r="F661" s="2016"/>
      <c r="G661" s="2016"/>
      <c r="H661" s="2016"/>
      <c r="I661" s="2016"/>
      <c r="J661" s="2016"/>
    </row>
    <row r="662" spans="1:17">
      <c r="A662" s="51"/>
      <c r="B662" s="32"/>
      <c r="C662" s="38"/>
      <c r="D662" s="38"/>
      <c r="E662" s="38"/>
      <c r="F662" s="38"/>
      <c r="I662" s="1986" t="s">
        <v>545</v>
      </c>
      <c r="J662" s="1986"/>
    </row>
    <row r="663" spans="1:17" ht="54">
      <c r="A663" s="260" t="s">
        <v>77</v>
      </c>
      <c r="B663" s="260" t="s">
        <v>67</v>
      </c>
      <c r="C663" s="260" t="s">
        <v>127</v>
      </c>
      <c r="D663" s="260" t="s">
        <v>490</v>
      </c>
      <c r="F663" s="38"/>
      <c r="I663" s="215" t="s">
        <v>186</v>
      </c>
      <c r="J663" s="215" t="s">
        <v>546</v>
      </c>
      <c r="K663" s="210"/>
    </row>
    <row r="664" spans="1:17">
      <c r="A664" s="195">
        <v>1</v>
      </c>
      <c r="B664" s="195">
        <v>2</v>
      </c>
      <c r="C664" s="195">
        <v>3</v>
      </c>
      <c r="D664" s="195">
        <v>4</v>
      </c>
      <c r="E664" s="160"/>
      <c r="F664" s="14"/>
      <c r="G664" s="160"/>
      <c r="H664" s="160"/>
      <c r="I664" s="220"/>
      <c r="J664" s="220"/>
    </row>
    <row r="665" spans="1:17">
      <c r="A665" s="260"/>
      <c r="B665" s="47"/>
      <c r="C665" s="34"/>
      <c r="D665" s="258"/>
      <c r="F665" s="38"/>
      <c r="I665" s="220"/>
      <c r="J665" s="220"/>
    </row>
    <row r="666" spans="1:17" s="160" customFormat="1">
      <c r="A666" s="260"/>
      <c r="B666" s="31"/>
      <c r="C666" s="34"/>
      <c r="D666" s="258"/>
      <c r="E666" s="149"/>
      <c r="F666" s="38"/>
      <c r="G666" s="149"/>
      <c r="H666" s="149"/>
      <c r="I666" s="220"/>
      <c r="J666" s="220"/>
      <c r="K666" s="161"/>
      <c r="O666" s="283"/>
      <c r="P666" s="283"/>
      <c r="Q666" s="283"/>
    </row>
    <row r="667" spans="1:17">
      <c r="A667" s="260"/>
      <c r="B667" s="31"/>
      <c r="C667" s="34"/>
      <c r="D667" s="258"/>
      <c r="F667" s="38"/>
      <c r="I667" s="220"/>
      <c r="J667" s="220"/>
    </row>
    <row r="668" spans="1:17">
      <c r="A668" s="226"/>
      <c r="B668" s="227" t="s">
        <v>73</v>
      </c>
      <c r="C668" s="226" t="s">
        <v>74</v>
      </c>
      <c r="D668" s="228">
        <f>SUM(D665:D667)</f>
        <v>0</v>
      </c>
      <c r="F668" s="38"/>
      <c r="I668" s="217">
        <f>SUM(I665:I667)</f>
        <v>0</v>
      </c>
      <c r="J668" s="217">
        <f>SUM(J665:J667)</f>
        <v>0</v>
      </c>
    </row>
    <row r="669" spans="1:17">
      <c r="A669" s="51"/>
      <c r="B669" s="52"/>
      <c r="C669" s="51"/>
      <c r="D669" s="51"/>
      <c r="E669" s="51"/>
      <c r="F669" s="51"/>
    </row>
    <row r="670" spans="1:17">
      <c r="A670" s="2016" t="s">
        <v>514</v>
      </c>
      <c r="B670" s="2016"/>
      <c r="C670" s="2016"/>
      <c r="D670" s="2016"/>
      <c r="E670" s="2016"/>
      <c r="F670" s="2016"/>
      <c r="G670" s="2016"/>
      <c r="H670" s="2016"/>
      <c r="I670" s="2016"/>
      <c r="J670" s="2016"/>
    </row>
    <row r="671" spans="1:17">
      <c r="A671" s="51"/>
      <c r="B671" s="32"/>
      <c r="C671" s="38"/>
      <c r="D671" s="38"/>
      <c r="E671" s="38"/>
      <c r="F671" s="38"/>
      <c r="I671" s="1986" t="s">
        <v>545</v>
      </c>
      <c r="J671" s="1986"/>
    </row>
    <row r="672" spans="1:17" ht="54">
      <c r="A672" s="260" t="s">
        <v>77</v>
      </c>
      <c r="B672" s="260" t="s">
        <v>67</v>
      </c>
      <c r="C672" s="260" t="s">
        <v>127</v>
      </c>
      <c r="D672" s="260" t="s">
        <v>490</v>
      </c>
      <c r="F672" s="38"/>
      <c r="I672" s="215" t="s">
        <v>186</v>
      </c>
      <c r="J672" s="215" t="s">
        <v>546</v>
      </c>
      <c r="K672" s="210"/>
    </row>
    <row r="673" spans="1:17">
      <c r="A673" s="195">
        <v>1</v>
      </c>
      <c r="B673" s="195">
        <v>2</v>
      </c>
      <c r="C673" s="195">
        <v>3</v>
      </c>
      <c r="D673" s="195">
        <v>4</v>
      </c>
      <c r="E673" s="160"/>
      <c r="F673" s="14"/>
      <c r="G673" s="160"/>
      <c r="H673" s="160"/>
      <c r="I673" s="220"/>
      <c r="J673" s="220"/>
    </row>
    <row r="674" spans="1:17">
      <c r="A674" s="260"/>
      <c r="B674" s="47"/>
      <c r="C674" s="34"/>
      <c r="D674" s="258"/>
      <c r="F674" s="38"/>
      <c r="I674" s="220"/>
      <c r="J674" s="220"/>
    </row>
    <row r="675" spans="1:17" s="160" customFormat="1">
      <c r="A675" s="260"/>
      <c r="B675" s="31"/>
      <c r="C675" s="34"/>
      <c r="D675" s="258"/>
      <c r="E675" s="149"/>
      <c r="F675" s="38"/>
      <c r="G675" s="149"/>
      <c r="H675" s="149"/>
      <c r="I675" s="220"/>
      <c r="J675" s="220"/>
      <c r="K675" s="161"/>
      <c r="O675" s="283"/>
      <c r="P675" s="283"/>
      <c r="Q675" s="283"/>
    </row>
    <row r="676" spans="1:17">
      <c r="A676" s="260"/>
      <c r="B676" s="31"/>
      <c r="C676" s="34"/>
      <c r="D676" s="258"/>
      <c r="F676" s="38"/>
      <c r="I676" s="220"/>
      <c r="J676" s="220"/>
    </row>
    <row r="677" spans="1:17">
      <c r="A677" s="226"/>
      <c r="B677" s="227" t="s">
        <v>73</v>
      </c>
      <c r="C677" s="226" t="s">
        <v>74</v>
      </c>
      <c r="D677" s="228">
        <f>SUM(D674:D676)</f>
        <v>0</v>
      </c>
      <c r="F677" s="38"/>
      <c r="I677" s="217">
        <f>SUM(I674:I676)</f>
        <v>0</v>
      </c>
      <c r="J677" s="217">
        <f>SUM(J674:J676)</f>
        <v>0</v>
      </c>
    </row>
    <row r="678" spans="1:17">
      <c r="A678" s="51"/>
      <c r="B678" s="52"/>
      <c r="C678" s="51"/>
      <c r="D678" s="51"/>
      <c r="E678" s="51"/>
      <c r="F678" s="51"/>
    </row>
    <row r="679" spans="1:17">
      <c r="A679" s="2004" t="s">
        <v>542</v>
      </c>
      <c r="B679" s="2004"/>
      <c r="C679" s="2004"/>
      <c r="D679" s="2004"/>
      <c r="E679" s="2004"/>
      <c r="F679" s="2004"/>
      <c r="G679" s="2004"/>
      <c r="H679" s="2004"/>
      <c r="I679" s="2004"/>
      <c r="J679" s="2004"/>
    </row>
    <row r="680" spans="1:17">
      <c r="A680" s="2012"/>
      <c r="B680" s="2012"/>
      <c r="C680" s="2012"/>
      <c r="D680" s="2012"/>
      <c r="E680" s="2012"/>
      <c r="F680" s="2012"/>
      <c r="I680" s="1986" t="s">
        <v>545</v>
      </c>
      <c r="J680" s="1986"/>
    </row>
    <row r="681" spans="1:17" ht="54">
      <c r="A681" s="260" t="s">
        <v>77</v>
      </c>
      <c r="B681" s="260" t="s">
        <v>67</v>
      </c>
      <c r="C681" s="260" t="s">
        <v>131</v>
      </c>
      <c r="D681" s="260" t="s">
        <v>80</v>
      </c>
      <c r="E681" s="260" t="s">
        <v>132</v>
      </c>
      <c r="F681" s="260" t="s">
        <v>33</v>
      </c>
      <c r="I681" s="215" t="s">
        <v>186</v>
      </c>
      <c r="J681" s="215" t="s">
        <v>546</v>
      </c>
      <c r="K681" s="163"/>
    </row>
    <row r="682" spans="1:17">
      <c r="A682" s="195">
        <v>1</v>
      </c>
      <c r="B682" s="195">
        <v>2</v>
      </c>
      <c r="C682" s="195">
        <v>3</v>
      </c>
      <c r="D682" s="195">
        <v>4</v>
      </c>
      <c r="E682" s="195">
        <v>5</v>
      </c>
      <c r="F682" s="195">
        <v>6</v>
      </c>
      <c r="G682" s="160"/>
      <c r="H682" s="160"/>
      <c r="I682" s="220"/>
      <c r="J682" s="220"/>
    </row>
    <row r="683" spans="1:17">
      <c r="A683" s="260">
        <v>1</v>
      </c>
      <c r="B683" s="31"/>
      <c r="C683" s="260"/>
      <c r="D683" s="260"/>
      <c r="E683" s="258" t="e">
        <f>F683/D683</f>
        <v>#DIV/0!</v>
      </c>
      <c r="F683" s="258"/>
      <c r="I683" s="220"/>
      <c r="J683" s="220"/>
    </row>
    <row r="684" spans="1:17" s="160" customFormat="1">
      <c r="A684" s="260">
        <v>2</v>
      </c>
      <c r="B684" s="31"/>
      <c r="C684" s="35"/>
      <c r="D684" s="35"/>
      <c r="E684" s="258" t="e">
        <f t="shared" ref="E684:E685" si="14">F684/D684</f>
        <v>#DIV/0!</v>
      </c>
      <c r="F684" s="258"/>
      <c r="G684" s="149"/>
      <c r="H684" s="149"/>
      <c r="I684" s="220"/>
      <c r="J684" s="220"/>
      <c r="K684" s="161"/>
      <c r="O684" s="283"/>
      <c r="P684" s="283"/>
      <c r="Q684" s="283"/>
    </row>
    <row r="685" spans="1:17">
      <c r="A685" s="260">
        <v>3</v>
      </c>
      <c r="B685" s="31"/>
      <c r="C685" s="260"/>
      <c r="D685" s="260"/>
      <c r="E685" s="258" t="e">
        <f t="shared" si="14"/>
        <v>#DIV/0!</v>
      </c>
      <c r="F685" s="258"/>
      <c r="I685" s="220"/>
      <c r="J685" s="220"/>
    </row>
    <row r="686" spans="1:17">
      <c r="A686" s="226"/>
      <c r="B686" s="227" t="s">
        <v>73</v>
      </c>
      <c r="C686" s="226" t="s">
        <v>74</v>
      </c>
      <c r="D686" s="226" t="s">
        <v>74</v>
      </c>
      <c r="E686" s="226" t="s">
        <v>74</v>
      </c>
      <c r="F686" s="228">
        <f>F685+F684+F683</f>
        <v>0</v>
      </c>
      <c r="I686" s="217">
        <f>SUM(I683:I685)</f>
        <v>0</v>
      </c>
      <c r="J686" s="217">
        <f>SUM(J683:J685)</f>
        <v>0</v>
      </c>
    </row>
    <row r="687" spans="1:17">
      <c r="A687" s="51"/>
      <c r="B687" s="52"/>
      <c r="C687" s="51"/>
      <c r="D687" s="51"/>
      <c r="E687" s="51"/>
      <c r="F687" s="51"/>
    </row>
    <row r="688" spans="1:17">
      <c r="A688" s="51"/>
      <c r="B688" s="52"/>
      <c r="C688" s="51"/>
      <c r="D688" s="51"/>
      <c r="E688" s="51"/>
      <c r="F688" s="51"/>
    </row>
    <row r="689" spans="1:17">
      <c r="A689" s="2014" t="s">
        <v>612</v>
      </c>
      <c r="B689" s="2014"/>
      <c r="C689" s="2014"/>
      <c r="D689" s="2014"/>
      <c r="E689" s="2014"/>
      <c r="F689" s="2014"/>
      <c r="G689" s="2014"/>
      <c r="H689" s="2014"/>
      <c r="I689" s="2014"/>
      <c r="J689" s="2014"/>
    </row>
    <row r="690" spans="1:17">
      <c r="A690" s="51"/>
      <c r="B690" s="52"/>
      <c r="C690" s="51"/>
      <c r="D690" s="51"/>
      <c r="E690" s="51"/>
      <c r="F690" s="51"/>
    </row>
    <row r="691" spans="1:17">
      <c r="A691" s="2009" t="s">
        <v>515</v>
      </c>
      <c r="B691" s="2009"/>
      <c r="C691" s="2009"/>
      <c r="D691" s="2009"/>
      <c r="E691" s="2009"/>
      <c r="F691" s="2009"/>
      <c r="G691" s="2009"/>
      <c r="H691" s="2009"/>
      <c r="I691" s="2009"/>
      <c r="J691" s="2009"/>
      <c r="K691" s="205"/>
    </row>
    <row r="692" spans="1:17">
      <c r="A692" s="259"/>
      <c r="B692" s="55"/>
      <c r="C692" s="259"/>
      <c r="D692" s="259"/>
      <c r="E692" s="259"/>
      <c r="F692" s="259"/>
      <c r="I692" s="1986" t="s">
        <v>545</v>
      </c>
      <c r="J692" s="1986"/>
    </row>
    <row r="693" spans="1:17" ht="54">
      <c r="A693" s="260" t="s">
        <v>77</v>
      </c>
      <c r="B693" s="260" t="s">
        <v>67</v>
      </c>
      <c r="C693" s="260" t="s">
        <v>118</v>
      </c>
      <c r="D693" s="260" t="s">
        <v>112</v>
      </c>
      <c r="E693" s="260" t="s">
        <v>113</v>
      </c>
      <c r="F693" s="260" t="s">
        <v>532</v>
      </c>
      <c r="I693" s="215" t="s">
        <v>186</v>
      </c>
      <c r="J693" s="215" t="s">
        <v>546</v>
      </c>
      <c r="K693" s="204"/>
    </row>
    <row r="694" spans="1:17">
      <c r="A694" s="195">
        <v>1</v>
      </c>
      <c r="B694" s="195">
        <v>2</v>
      </c>
      <c r="C694" s="195">
        <v>3</v>
      </c>
      <c r="D694" s="195">
        <v>4</v>
      </c>
      <c r="E694" s="195">
        <v>5</v>
      </c>
      <c r="F694" s="195">
        <v>6</v>
      </c>
      <c r="G694" s="160"/>
      <c r="H694" s="160"/>
      <c r="I694" s="220"/>
      <c r="J694" s="220"/>
    </row>
    <row r="695" spans="1:17">
      <c r="A695" s="260">
        <v>1</v>
      </c>
      <c r="B695" s="31" t="s">
        <v>114</v>
      </c>
      <c r="C695" s="260"/>
      <c r="D695" s="260"/>
      <c r="E695" s="258" t="e">
        <f>F695/D695/C695</f>
        <v>#DIV/0!</v>
      </c>
      <c r="F695" s="258"/>
      <c r="I695" s="220"/>
      <c r="J695" s="220"/>
    </row>
    <row r="696" spans="1:17" s="160" customFormat="1" ht="68.400000000000006">
      <c r="A696" s="260">
        <v>2</v>
      </c>
      <c r="B696" s="31" t="s">
        <v>115</v>
      </c>
      <c r="C696" s="260"/>
      <c r="D696" s="260"/>
      <c r="E696" s="258" t="e">
        <f t="shared" ref="E696:E700" si="15">F696/D696/C696</f>
        <v>#DIV/0!</v>
      </c>
      <c r="F696" s="258"/>
      <c r="G696" s="149"/>
      <c r="H696" s="149"/>
      <c r="I696" s="220"/>
      <c r="J696" s="220"/>
      <c r="K696" s="161"/>
      <c r="O696" s="283"/>
      <c r="P696" s="283"/>
      <c r="Q696" s="283"/>
    </row>
    <row r="697" spans="1:17" ht="45.6">
      <c r="A697" s="260">
        <v>3</v>
      </c>
      <c r="B697" s="31" t="s">
        <v>116</v>
      </c>
      <c r="C697" s="260"/>
      <c r="D697" s="260"/>
      <c r="E697" s="258" t="e">
        <f t="shared" si="15"/>
        <v>#DIV/0!</v>
      </c>
      <c r="F697" s="258"/>
      <c r="I697" s="220"/>
      <c r="J697" s="220"/>
    </row>
    <row r="698" spans="1:17">
      <c r="A698" s="260">
        <v>4</v>
      </c>
      <c r="B698" s="31" t="s">
        <v>117</v>
      </c>
      <c r="C698" s="260"/>
      <c r="D698" s="260"/>
      <c r="E698" s="258" t="e">
        <f t="shared" si="15"/>
        <v>#DIV/0!</v>
      </c>
      <c r="F698" s="258"/>
      <c r="I698" s="222"/>
      <c r="J698" s="222"/>
    </row>
    <row r="699" spans="1:17" ht="91.2">
      <c r="A699" s="260">
        <v>5</v>
      </c>
      <c r="B699" s="31" t="s">
        <v>143</v>
      </c>
      <c r="C699" s="260"/>
      <c r="D699" s="260"/>
      <c r="E699" s="258" t="e">
        <f t="shared" si="15"/>
        <v>#DIV/0!</v>
      </c>
      <c r="F699" s="258"/>
      <c r="I699" s="220"/>
      <c r="J699" s="220"/>
    </row>
    <row r="700" spans="1:17">
      <c r="A700" s="260">
        <v>6</v>
      </c>
      <c r="B700" s="31" t="s">
        <v>144</v>
      </c>
      <c r="C700" s="260"/>
      <c r="D700" s="260"/>
      <c r="E700" s="258" t="e">
        <f t="shared" si="15"/>
        <v>#DIV/0!</v>
      </c>
      <c r="F700" s="258"/>
      <c r="I700" s="220"/>
      <c r="J700" s="220"/>
    </row>
    <row r="701" spans="1:17">
      <c r="A701" s="226"/>
      <c r="B701" s="227" t="s">
        <v>73</v>
      </c>
      <c r="C701" s="226" t="s">
        <v>74</v>
      </c>
      <c r="D701" s="226" t="s">
        <v>74</v>
      </c>
      <c r="E701" s="226" t="s">
        <v>74</v>
      </c>
      <c r="F701" s="228">
        <f>F700+F699+F698+F697+F696+F695</f>
        <v>0</v>
      </c>
      <c r="I701" s="217">
        <f>SUM(I695:I700)</f>
        <v>0</v>
      </c>
      <c r="J701" s="217">
        <f>SUM(J695:J700)</f>
        <v>0</v>
      </c>
    </row>
    <row r="702" spans="1:17">
      <c r="A702" s="38"/>
      <c r="B702" s="32"/>
      <c r="C702" s="38"/>
      <c r="D702" s="38"/>
      <c r="E702" s="38"/>
      <c r="F702" s="38"/>
    </row>
    <row r="703" spans="1:17">
      <c r="A703" s="2009" t="s">
        <v>516</v>
      </c>
      <c r="B703" s="2009"/>
      <c r="C703" s="2009"/>
      <c r="D703" s="2009"/>
      <c r="E703" s="2009"/>
      <c r="F703" s="2009"/>
      <c r="G703" s="2009"/>
      <c r="H703" s="2009"/>
      <c r="I703" s="2009"/>
      <c r="J703" s="2009"/>
    </row>
    <row r="704" spans="1:17">
      <c r="A704" s="256"/>
      <c r="B704" s="45"/>
      <c r="C704" s="256"/>
      <c r="D704" s="256"/>
      <c r="E704" s="256"/>
      <c r="F704" s="38"/>
      <c r="I704" s="1986" t="s">
        <v>545</v>
      </c>
      <c r="J704" s="1986"/>
    </row>
    <row r="705" spans="1:17" ht="54">
      <c r="A705" s="260" t="s">
        <v>77</v>
      </c>
      <c r="B705" s="260" t="s">
        <v>67</v>
      </c>
      <c r="C705" s="260" t="s">
        <v>119</v>
      </c>
      <c r="D705" s="260" t="s">
        <v>518</v>
      </c>
      <c r="E705" s="262" t="s">
        <v>166</v>
      </c>
      <c r="F705" s="260" t="s">
        <v>517</v>
      </c>
      <c r="I705" s="215" t="s">
        <v>186</v>
      </c>
      <c r="J705" s="215" t="s">
        <v>546</v>
      </c>
      <c r="K705" s="204"/>
    </row>
    <row r="706" spans="1:17">
      <c r="A706" s="195">
        <v>1</v>
      </c>
      <c r="B706" s="195">
        <v>2</v>
      </c>
      <c r="C706" s="195">
        <v>3</v>
      </c>
      <c r="D706" s="195">
        <v>4</v>
      </c>
      <c r="E706" s="14">
        <v>5</v>
      </c>
      <c r="F706" s="195">
        <v>6</v>
      </c>
      <c r="G706" s="160"/>
      <c r="H706" s="160"/>
      <c r="I706" s="214"/>
      <c r="J706" s="214"/>
    </row>
    <row r="707" spans="1:17" ht="45.6">
      <c r="A707" s="260">
        <v>1</v>
      </c>
      <c r="B707" s="31" t="s">
        <v>140</v>
      </c>
      <c r="C707" s="260"/>
      <c r="D707" s="258" t="e">
        <f>F707/C707</f>
        <v>#DIV/0!</v>
      </c>
      <c r="E707" s="262" t="s">
        <v>43</v>
      </c>
      <c r="F707" s="258"/>
      <c r="I707" s="220"/>
      <c r="J707" s="220"/>
    </row>
    <row r="708" spans="1:17" s="160" customFormat="1" ht="45.6">
      <c r="A708" s="260">
        <v>2</v>
      </c>
      <c r="B708" s="31" t="s">
        <v>629</v>
      </c>
      <c r="C708" s="260" t="s">
        <v>43</v>
      </c>
      <c r="D708" s="258"/>
      <c r="E708" s="262" t="e">
        <f>F708/D708</f>
        <v>#DIV/0!</v>
      </c>
      <c r="F708" s="258"/>
      <c r="G708" s="149"/>
      <c r="H708" s="149"/>
      <c r="I708" s="220"/>
      <c r="J708" s="220"/>
      <c r="K708" s="161"/>
      <c r="O708" s="283"/>
      <c r="P708" s="283"/>
      <c r="Q708" s="283"/>
    </row>
    <row r="709" spans="1:17">
      <c r="A709" s="226"/>
      <c r="B709" s="227" t="s">
        <v>73</v>
      </c>
      <c r="C709" s="226" t="s">
        <v>43</v>
      </c>
      <c r="D709" s="226" t="s">
        <v>43</v>
      </c>
      <c r="E709" s="226" t="s">
        <v>43</v>
      </c>
      <c r="F709" s="228">
        <f>F707+F708</f>
        <v>0</v>
      </c>
      <c r="I709" s="213">
        <f>SUM(I707:I708)</f>
        <v>0</v>
      </c>
      <c r="J709" s="213">
        <f>SUM(J707:J708)</f>
        <v>0</v>
      </c>
    </row>
    <row r="710" spans="1:17">
      <c r="A710" s="38"/>
      <c r="B710" s="32"/>
      <c r="C710" s="38"/>
      <c r="D710" s="38"/>
      <c r="E710" s="38"/>
      <c r="F710" s="38"/>
    </row>
    <row r="711" spans="1:17">
      <c r="A711" s="2004" t="s">
        <v>519</v>
      </c>
      <c r="B711" s="2004"/>
      <c r="C711" s="2004"/>
      <c r="D711" s="2004"/>
      <c r="E711" s="2004"/>
      <c r="F711" s="2004"/>
      <c r="G711" s="2004"/>
      <c r="H711" s="2004"/>
      <c r="I711" s="2004"/>
      <c r="J711" s="2004"/>
    </row>
    <row r="712" spans="1:17">
      <c r="A712" s="265"/>
      <c r="B712" s="265"/>
      <c r="C712" s="265"/>
      <c r="D712" s="265"/>
      <c r="E712" s="265"/>
      <c r="F712" s="265"/>
      <c r="G712" s="265"/>
      <c r="H712" s="265"/>
      <c r="I712" s="1986" t="s">
        <v>545</v>
      </c>
      <c r="J712" s="1986"/>
    </row>
    <row r="713" spans="1:17" s="38" customFormat="1" ht="54">
      <c r="A713" s="260" t="s">
        <v>77</v>
      </c>
      <c r="B713" s="260" t="s">
        <v>0</v>
      </c>
      <c r="C713" s="260" t="s">
        <v>122</v>
      </c>
      <c r="D713" s="260" t="s">
        <v>120</v>
      </c>
      <c r="E713" s="260" t="s">
        <v>123</v>
      </c>
      <c r="F713" s="260" t="s">
        <v>33</v>
      </c>
      <c r="I713" s="215" t="s">
        <v>186</v>
      </c>
      <c r="J713" s="215" t="s">
        <v>546</v>
      </c>
      <c r="K713" s="163"/>
      <c r="O713" s="41"/>
      <c r="P713" s="41"/>
      <c r="Q713" s="41"/>
    </row>
    <row r="714" spans="1:17" s="38" customFormat="1">
      <c r="A714" s="195">
        <v>1</v>
      </c>
      <c r="B714" s="195">
        <v>2</v>
      </c>
      <c r="C714" s="195">
        <v>4</v>
      </c>
      <c r="D714" s="195">
        <v>5</v>
      </c>
      <c r="E714" s="195">
        <v>6</v>
      </c>
      <c r="F714" s="195">
        <v>7</v>
      </c>
      <c r="G714" s="14"/>
      <c r="H714" s="14"/>
      <c r="I714" s="217"/>
      <c r="J714" s="217"/>
      <c r="K714" s="40"/>
      <c r="O714" s="41"/>
      <c r="P714" s="41"/>
      <c r="Q714" s="41"/>
    </row>
    <row r="715" spans="1:17" s="38" customFormat="1">
      <c r="A715" s="260">
        <v>1</v>
      </c>
      <c r="B715" s="31" t="s">
        <v>145</v>
      </c>
      <c r="C715" s="258" t="e">
        <f>F715/D715</f>
        <v>#DIV/0!</v>
      </c>
      <c r="D715" s="258"/>
      <c r="E715" s="258"/>
      <c r="F715" s="258"/>
      <c r="I715" s="220"/>
      <c r="J715" s="220"/>
      <c r="K715" s="40"/>
      <c r="O715" s="41"/>
      <c r="P715" s="41"/>
      <c r="Q715" s="41"/>
    </row>
    <row r="716" spans="1:17" s="14" customFormat="1">
      <c r="A716" s="260">
        <v>2</v>
      </c>
      <c r="B716" s="31" t="s">
        <v>121</v>
      </c>
      <c r="C716" s="258" t="e">
        <f t="shared" ref="C716:C719" si="16">F716/D716</f>
        <v>#DIV/0!</v>
      </c>
      <c r="D716" s="258"/>
      <c r="E716" s="258"/>
      <c r="F716" s="258"/>
      <c r="G716" s="38"/>
      <c r="H716" s="38"/>
      <c r="I716" s="220"/>
      <c r="J716" s="220"/>
      <c r="K716" s="186"/>
      <c r="O716" s="286"/>
      <c r="P716" s="286"/>
      <c r="Q716" s="286"/>
    </row>
    <row r="717" spans="1:17" s="38" customFormat="1">
      <c r="A717" s="260">
        <v>3</v>
      </c>
      <c r="B717" s="31" t="s">
        <v>146</v>
      </c>
      <c r="C717" s="258" t="e">
        <f t="shared" si="16"/>
        <v>#DIV/0!</v>
      </c>
      <c r="D717" s="258"/>
      <c r="E717" s="258"/>
      <c r="F717" s="258"/>
      <c r="I717" s="220"/>
      <c r="J717" s="220"/>
      <c r="K717" s="40"/>
      <c r="O717" s="41"/>
      <c r="P717" s="41"/>
      <c r="Q717" s="41"/>
    </row>
    <row r="718" spans="1:17" s="38" customFormat="1">
      <c r="A718" s="260">
        <v>4</v>
      </c>
      <c r="B718" s="31" t="s">
        <v>147</v>
      </c>
      <c r="C718" s="258" t="e">
        <f t="shared" si="16"/>
        <v>#DIV/0!</v>
      </c>
      <c r="D718" s="258"/>
      <c r="E718" s="258"/>
      <c r="F718" s="258"/>
      <c r="I718" s="220"/>
      <c r="J718" s="220"/>
      <c r="K718" s="40"/>
      <c r="O718" s="41"/>
      <c r="P718" s="41"/>
      <c r="Q718" s="41"/>
    </row>
    <row r="719" spans="1:17" s="38" customFormat="1">
      <c r="A719" s="260">
        <v>5</v>
      </c>
      <c r="B719" s="31" t="s">
        <v>623</v>
      </c>
      <c r="C719" s="258" t="e">
        <f t="shared" si="16"/>
        <v>#DIV/0!</v>
      </c>
      <c r="D719" s="258"/>
      <c r="E719" s="258"/>
      <c r="F719" s="258"/>
      <c r="I719" s="220"/>
      <c r="J719" s="220"/>
      <c r="K719" s="40"/>
      <c r="O719" s="41"/>
      <c r="P719" s="41"/>
      <c r="Q719" s="41"/>
    </row>
    <row r="720" spans="1:17" s="38" customFormat="1">
      <c r="A720" s="226"/>
      <c r="B720" s="227" t="s">
        <v>73</v>
      </c>
      <c r="C720" s="226" t="s">
        <v>74</v>
      </c>
      <c r="D720" s="226" t="s">
        <v>74</v>
      </c>
      <c r="E720" s="226" t="s">
        <v>74</v>
      </c>
      <c r="F720" s="228">
        <f>SUM(F715:F719)</f>
        <v>0</v>
      </c>
      <c r="I720" s="217">
        <f>SUM(I715:I719)</f>
        <v>0</v>
      </c>
      <c r="J720" s="217">
        <f>SUM(J715:J719)</f>
        <v>0</v>
      </c>
      <c r="K720" s="40"/>
      <c r="O720" s="41"/>
      <c r="P720" s="41"/>
      <c r="Q720" s="41"/>
    </row>
    <row r="721" spans="1:17" s="38" customFormat="1">
      <c r="B721" s="32"/>
      <c r="G721" s="149"/>
      <c r="H721" s="149"/>
      <c r="I721" s="149"/>
      <c r="J721" s="149"/>
      <c r="K721" s="40"/>
      <c r="O721" s="41"/>
      <c r="P721" s="41"/>
      <c r="Q721" s="41"/>
    </row>
    <row r="722" spans="1:17" s="38" customFormat="1">
      <c r="A722" s="2017" t="s">
        <v>513</v>
      </c>
      <c r="B722" s="2017"/>
      <c r="C722" s="2017"/>
      <c r="D722" s="2017"/>
      <c r="E722" s="2017"/>
      <c r="F722" s="2017"/>
      <c r="G722" s="2017"/>
      <c r="H722" s="2017"/>
      <c r="I722" s="2017"/>
      <c r="J722" s="2017"/>
      <c r="K722" s="40"/>
      <c r="O722" s="41"/>
      <c r="P722" s="41"/>
      <c r="Q722" s="41"/>
    </row>
    <row r="723" spans="1:17">
      <c r="A723" s="53"/>
      <c r="B723" s="32"/>
      <c r="C723" s="38"/>
      <c r="D723" s="38"/>
      <c r="E723" s="38"/>
      <c r="F723" s="38"/>
      <c r="I723" s="1986" t="s">
        <v>545</v>
      </c>
      <c r="J723" s="1986"/>
    </row>
    <row r="724" spans="1:17" ht="54">
      <c r="A724" s="260" t="s">
        <v>77</v>
      </c>
      <c r="B724" s="260" t="s">
        <v>67</v>
      </c>
      <c r="C724" s="260" t="s">
        <v>124</v>
      </c>
      <c r="D724" s="260" t="s">
        <v>125</v>
      </c>
      <c r="E724" s="260" t="s">
        <v>520</v>
      </c>
      <c r="I724" s="215" t="s">
        <v>186</v>
      </c>
      <c r="J724" s="215" t="s">
        <v>546</v>
      </c>
      <c r="K724" s="209"/>
    </row>
    <row r="725" spans="1:17">
      <c r="A725" s="195">
        <v>1</v>
      </c>
      <c r="B725" s="195">
        <v>2</v>
      </c>
      <c r="C725" s="195">
        <v>3</v>
      </c>
      <c r="D725" s="195">
        <v>4</v>
      </c>
      <c r="E725" s="195">
        <v>5</v>
      </c>
      <c r="F725" s="160"/>
      <c r="G725" s="160"/>
      <c r="H725" s="160"/>
      <c r="I725" s="217"/>
      <c r="J725" s="217"/>
    </row>
    <row r="726" spans="1:17">
      <c r="A726" s="260">
        <v>1</v>
      </c>
      <c r="B726" s="31"/>
      <c r="C726" s="260"/>
      <c r="D726" s="34"/>
      <c r="E726" s="258"/>
      <c r="I726" s="220"/>
      <c r="J726" s="220"/>
    </row>
    <row r="727" spans="1:17" s="160" customFormat="1">
      <c r="A727" s="260">
        <v>2</v>
      </c>
      <c r="B727" s="31"/>
      <c r="C727" s="260"/>
      <c r="D727" s="34"/>
      <c r="E727" s="258"/>
      <c r="F727" s="149"/>
      <c r="G727" s="149"/>
      <c r="H727" s="149"/>
      <c r="I727" s="220"/>
      <c r="J727" s="220"/>
      <c r="K727" s="161"/>
      <c r="O727" s="283"/>
      <c r="P727" s="283"/>
      <c r="Q727" s="283"/>
    </row>
    <row r="728" spans="1:17">
      <c r="A728" s="260">
        <v>3</v>
      </c>
      <c r="B728" s="31"/>
      <c r="C728" s="260"/>
      <c r="D728" s="34"/>
      <c r="E728" s="258"/>
      <c r="I728" s="220"/>
      <c r="J728" s="220"/>
      <c r="P728" s="188"/>
      <c r="Q728" s="290"/>
    </row>
    <row r="729" spans="1:17">
      <c r="A729" s="260">
        <v>4</v>
      </c>
      <c r="B729" s="31"/>
      <c r="C729" s="260"/>
      <c r="D729" s="34"/>
      <c r="E729" s="258"/>
      <c r="I729" s="220"/>
      <c r="J729" s="220"/>
      <c r="P729" s="188"/>
      <c r="Q729" s="290"/>
    </row>
    <row r="730" spans="1:17">
      <c r="A730" s="226"/>
      <c r="B730" s="227" t="s">
        <v>73</v>
      </c>
      <c r="C730" s="226" t="s">
        <v>74</v>
      </c>
      <c r="D730" s="226" t="s">
        <v>74</v>
      </c>
      <c r="E730" s="228">
        <f>SUM(E726:E729)</f>
        <v>0</v>
      </c>
      <c r="I730" s="217">
        <f>SUM(I726:I729)</f>
        <v>0</v>
      </c>
      <c r="J730" s="217">
        <f>SUM(J726:J729)</f>
        <v>0</v>
      </c>
      <c r="P730" s="188"/>
      <c r="Q730" s="290"/>
    </row>
    <row r="731" spans="1:17">
      <c r="A731" s="38"/>
      <c r="B731" s="32"/>
      <c r="C731" s="38"/>
      <c r="D731" s="38"/>
      <c r="E731" s="38"/>
      <c r="F731" s="38"/>
      <c r="P731" s="188"/>
      <c r="Q731" s="290"/>
    </row>
    <row r="732" spans="1:17">
      <c r="A732" s="2016" t="s">
        <v>491</v>
      </c>
      <c r="B732" s="2016"/>
      <c r="C732" s="2016"/>
      <c r="D732" s="2016"/>
      <c r="E732" s="2016"/>
      <c r="F732" s="2016"/>
      <c r="G732" s="2016"/>
      <c r="H732" s="2016"/>
      <c r="I732" s="2016"/>
      <c r="J732" s="2016"/>
      <c r="P732" s="188"/>
    </row>
    <row r="733" spans="1:17">
      <c r="A733" s="51"/>
      <c r="B733" s="32"/>
      <c r="C733" s="38"/>
      <c r="D733" s="38"/>
      <c r="E733" s="38"/>
      <c r="F733" s="38"/>
      <c r="P733" s="188"/>
    </row>
    <row r="734" spans="1:17">
      <c r="A734" s="51"/>
      <c r="B734" s="32"/>
      <c r="C734" s="38"/>
      <c r="D734" s="38"/>
      <c r="E734" s="38"/>
      <c r="F734" s="38"/>
      <c r="I734" s="1986" t="s">
        <v>545</v>
      </c>
      <c r="J734" s="1986"/>
      <c r="K734" s="210"/>
    </row>
    <row r="735" spans="1:17" ht="54">
      <c r="A735" s="260" t="s">
        <v>77</v>
      </c>
      <c r="B735" s="260" t="s">
        <v>67</v>
      </c>
      <c r="C735" s="260" t="s">
        <v>127</v>
      </c>
      <c r="D735" s="260" t="s">
        <v>490</v>
      </c>
      <c r="F735" s="38"/>
      <c r="I735" s="215" t="s">
        <v>186</v>
      </c>
      <c r="J735" s="215" t="s">
        <v>546</v>
      </c>
      <c r="P735" s="188"/>
    </row>
    <row r="736" spans="1:17">
      <c r="A736" s="195">
        <v>1</v>
      </c>
      <c r="B736" s="195">
        <v>2</v>
      </c>
      <c r="C736" s="195">
        <v>3</v>
      </c>
      <c r="D736" s="195">
        <v>4</v>
      </c>
      <c r="E736" s="160"/>
      <c r="F736" s="14"/>
      <c r="G736" s="160"/>
      <c r="H736" s="160"/>
      <c r="I736" s="217"/>
      <c r="J736" s="217"/>
      <c r="P736" s="188"/>
    </row>
    <row r="737" spans="1:17">
      <c r="A737" s="260"/>
      <c r="B737" s="36"/>
      <c r="C737" s="34"/>
      <c r="D737" s="258"/>
      <c r="F737" s="38"/>
      <c r="I737" s="220"/>
      <c r="J737" s="220"/>
      <c r="P737" s="188"/>
    </row>
    <row r="738" spans="1:17" s="160" customFormat="1">
      <c r="A738" s="260"/>
      <c r="B738" s="36"/>
      <c r="C738" s="34"/>
      <c r="D738" s="258"/>
      <c r="E738" s="149"/>
      <c r="F738" s="57"/>
      <c r="G738" s="149"/>
      <c r="H738" s="149"/>
      <c r="I738" s="220"/>
      <c r="J738" s="220"/>
      <c r="K738" s="161"/>
      <c r="O738" s="283"/>
      <c r="P738" s="281"/>
      <c r="Q738" s="283"/>
    </row>
    <row r="739" spans="1:17">
      <c r="A739" s="260"/>
      <c r="B739" s="36"/>
      <c r="C739" s="34"/>
      <c r="D739" s="258"/>
      <c r="F739" s="38"/>
      <c r="I739" s="220"/>
      <c r="J739" s="220"/>
      <c r="P739" s="188"/>
      <c r="Q739" s="290"/>
    </row>
    <row r="740" spans="1:17">
      <c r="A740" s="260"/>
      <c r="B740" s="36"/>
      <c r="C740" s="34"/>
      <c r="D740" s="258"/>
      <c r="F740" s="38"/>
      <c r="I740" s="220"/>
      <c r="J740" s="220"/>
      <c r="P740" s="188"/>
      <c r="Q740" s="290"/>
    </row>
    <row r="741" spans="1:17">
      <c r="A741" s="226"/>
      <c r="B741" s="227" t="s">
        <v>73</v>
      </c>
      <c r="C741" s="226" t="s">
        <v>74</v>
      </c>
      <c r="D741" s="228">
        <f>SUM(D737:D740)</f>
        <v>0</v>
      </c>
      <c r="F741" s="38"/>
      <c r="I741" s="217">
        <f>SUM(I737:I740)</f>
        <v>0</v>
      </c>
      <c r="J741" s="217">
        <f>SUM(J737:J740)</f>
        <v>0</v>
      </c>
      <c r="P741" s="188"/>
      <c r="Q741" s="290"/>
    </row>
    <row r="742" spans="1:17">
      <c r="A742" s="56"/>
      <c r="B742" s="32"/>
      <c r="C742" s="38"/>
      <c r="D742" s="38"/>
      <c r="E742" s="38"/>
      <c r="F742" s="38"/>
      <c r="P742" s="188"/>
      <c r="Q742" s="290"/>
    </row>
    <row r="743" spans="1:17">
      <c r="A743" s="2018" t="s">
        <v>521</v>
      </c>
      <c r="B743" s="2018"/>
      <c r="C743" s="2018"/>
      <c r="D743" s="2018"/>
      <c r="E743" s="2018"/>
      <c r="F743" s="2018"/>
      <c r="G743" s="2018"/>
      <c r="H743" s="2018"/>
      <c r="I743" s="2018"/>
      <c r="J743" s="2018"/>
      <c r="P743" s="188"/>
    </row>
    <row r="744" spans="1:17">
      <c r="A744" s="51"/>
      <c r="B744" s="32"/>
      <c r="C744" s="38"/>
      <c r="D744" s="38"/>
      <c r="E744" s="38"/>
      <c r="F744" s="38"/>
      <c r="P744" s="188"/>
    </row>
    <row r="745" spans="1:17">
      <c r="A745" s="51"/>
      <c r="B745" s="32"/>
      <c r="C745" s="38"/>
      <c r="D745" s="38"/>
      <c r="E745" s="38"/>
      <c r="F745" s="38"/>
      <c r="I745" s="1986" t="s">
        <v>545</v>
      </c>
      <c r="J745" s="1986"/>
      <c r="K745" s="211"/>
      <c r="P745" s="188"/>
    </row>
    <row r="746" spans="1:17" ht="54">
      <c r="A746" s="260" t="s">
        <v>77</v>
      </c>
      <c r="B746" s="260" t="s">
        <v>67</v>
      </c>
      <c r="C746" s="260" t="s">
        <v>127</v>
      </c>
      <c r="D746" s="260" t="s">
        <v>490</v>
      </c>
      <c r="F746" s="38"/>
      <c r="I746" s="215" t="s">
        <v>186</v>
      </c>
      <c r="J746" s="215" t="s">
        <v>546</v>
      </c>
      <c r="P746" s="188"/>
    </row>
    <row r="747" spans="1:17">
      <c r="A747" s="195">
        <v>1</v>
      </c>
      <c r="B747" s="195">
        <v>2</v>
      </c>
      <c r="C747" s="195">
        <v>3</v>
      </c>
      <c r="D747" s="195">
        <v>4</v>
      </c>
      <c r="E747" s="160"/>
      <c r="F747" s="14"/>
      <c r="G747" s="160"/>
      <c r="H747" s="160"/>
      <c r="I747" s="217"/>
      <c r="J747" s="217"/>
      <c r="P747" s="188"/>
    </row>
    <row r="748" spans="1:17">
      <c r="A748" s="260">
        <v>1</v>
      </c>
      <c r="B748" s="36"/>
      <c r="C748" s="34"/>
      <c r="D748" s="258"/>
      <c r="F748" s="38"/>
      <c r="G748" s="157"/>
      <c r="I748" s="220"/>
      <c r="J748" s="220"/>
      <c r="P748" s="188"/>
    </row>
    <row r="749" spans="1:17" s="160" customFormat="1">
      <c r="A749" s="260">
        <v>2</v>
      </c>
      <c r="B749" s="36"/>
      <c r="C749" s="34"/>
      <c r="D749" s="258"/>
      <c r="E749" s="149"/>
      <c r="F749" s="38"/>
      <c r="G749" s="149"/>
      <c r="H749" s="149"/>
      <c r="I749" s="220"/>
      <c r="J749" s="220"/>
      <c r="K749" s="161"/>
      <c r="O749" s="283"/>
      <c r="P749" s="281"/>
      <c r="Q749" s="283"/>
    </row>
    <row r="750" spans="1:17">
      <c r="A750" s="260"/>
      <c r="B750" s="36"/>
      <c r="C750" s="34"/>
      <c r="D750" s="258"/>
      <c r="F750" s="38"/>
      <c r="I750" s="220"/>
      <c r="J750" s="220"/>
      <c r="P750" s="188"/>
      <c r="Q750" s="290"/>
    </row>
    <row r="751" spans="1:17">
      <c r="A751" s="260"/>
      <c r="B751" s="36"/>
      <c r="C751" s="34"/>
      <c r="D751" s="258"/>
      <c r="F751" s="38"/>
      <c r="I751" s="220"/>
      <c r="J751" s="220"/>
      <c r="P751" s="188"/>
      <c r="Q751" s="290"/>
    </row>
    <row r="752" spans="1:17">
      <c r="A752" s="226"/>
      <c r="B752" s="227" t="s">
        <v>73</v>
      </c>
      <c r="C752" s="226" t="s">
        <v>74</v>
      </c>
      <c r="D752" s="228">
        <f>SUM(D748:D751)</f>
        <v>0</v>
      </c>
      <c r="F752" s="38"/>
      <c r="I752" s="217">
        <f>SUM(I748:I751)</f>
        <v>0</v>
      </c>
      <c r="J752" s="217">
        <f>SUM(J748:J751)</f>
        <v>0</v>
      </c>
      <c r="P752" s="188"/>
      <c r="Q752" s="290"/>
    </row>
    <row r="753" spans="1:17">
      <c r="A753" s="56"/>
      <c r="B753" s="32"/>
      <c r="C753" s="38"/>
      <c r="D753" s="38"/>
      <c r="E753" s="38"/>
      <c r="F753" s="38"/>
      <c r="P753" s="188"/>
      <c r="Q753" s="290"/>
    </row>
    <row r="754" spans="1:17">
      <c r="A754" s="2004" t="s">
        <v>523</v>
      </c>
      <c r="B754" s="2004"/>
      <c r="C754" s="2004"/>
      <c r="D754" s="2004"/>
      <c r="E754" s="2004"/>
      <c r="F754" s="2004"/>
      <c r="G754" s="2004"/>
      <c r="H754" s="2004"/>
      <c r="I754" s="2004"/>
      <c r="J754" s="2004"/>
      <c r="P754" s="188"/>
    </row>
    <row r="755" spans="1:17">
      <c r="A755" s="2012"/>
      <c r="B755" s="2012"/>
      <c r="C755" s="2012"/>
      <c r="D755" s="2012"/>
      <c r="E755" s="2012"/>
      <c r="F755" s="38"/>
      <c r="I755" s="1986" t="s">
        <v>545</v>
      </c>
      <c r="J755" s="1986"/>
      <c r="P755" s="188"/>
    </row>
    <row r="756" spans="1:17" ht="54">
      <c r="A756" s="260" t="s">
        <v>68</v>
      </c>
      <c r="B756" s="260" t="s">
        <v>67</v>
      </c>
      <c r="C756" s="260" t="s">
        <v>80</v>
      </c>
      <c r="D756" s="260" t="s">
        <v>128</v>
      </c>
      <c r="E756" s="260" t="s">
        <v>33</v>
      </c>
      <c r="I756" s="215" t="s">
        <v>186</v>
      </c>
      <c r="J756" s="215" t="s">
        <v>546</v>
      </c>
      <c r="P756" s="188"/>
    </row>
    <row r="757" spans="1:17">
      <c r="A757" s="195">
        <v>1</v>
      </c>
      <c r="B757" s="195">
        <v>2</v>
      </c>
      <c r="C757" s="195">
        <v>3</v>
      </c>
      <c r="D757" s="195">
        <v>4</v>
      </c>
      <c r="E757" s="195">
        <v>5</v>
      </c>
      <c r="F757" s="160"/>
      <c r="G757" s="160"/>
      <c r="H757" s="160"/>
      <c r="I757" s="217"/>
      <c r="J757" s="217"/>
      <c r="P757" s="188"/>
    </row>
    <row r="758" spans="1:17">
      <c r="A758" s="260"/>
      <c r="B758" s="31"/>
      <c r="C758" s="260"/>
      <c r="D758" s="258"/>
      <c r="E758" s="258"/>
      <c r="I758" s="220"/>
      <c r="J758" s="220"/>
      <c r="P758" s="188"/>
    </row>
    <row r="759" spans="1:17" s="160" customFormat="1">
      <c r="A759" s="260"/>
      <c r="B759" s="31"/>
      <c r="C759" s="260"/>
      <c r="D759" s="258"/>
      <c r="E759" s="258"/>
      <c r="F759" s="149"/>
      <c r="G759" s="149"/>
      <c r="H759" s="149"/>
      <c r="I759" s="220"/>
      <c r="J759" s="220"/>
      <c r="K759" s="161"/>
      <c r="O759" s="283"/>
      <c r="P759" s="281"/>
      <c r="Q759" s="283"/>
    </row>
    <row r="760" spans="1:17">
      <c r="A760" s="260"/>
      <c r="B760" s="31"/>
      <c r="C760" s="260"/>
      <c r="D760" s="258"/>
      <c r="E760" s="258"/>
      <c r="I760" s="220"/>
      <c r="J760" s="220"/>
      <c r="P760" s="188"/>
      <c r="Q760" s="290"/>
    </row>
    <row r="761" spans="1:17">
      <c r="A761" s="260"/>
      <c r="B761" s="31"/>
      <c r="C761" s="260"/>
      <c r="D761" s="258"/>
      <c r="E761" s="258"/>
      <c r="I761" s="220"/>
      <c r="J761" s="220"/>
      <c r="P761" s="188"/>
      <c r="Q761" s="290"/>
    </row>
    <row r="762" spans="1:17">
      <c r="A762" s="226"/>
      <c r="B762" s="227" t="s">
        <v>73</v>
      </c>
      <c r="C762" s="226"/>
      <c r="D762" s="226" t="s">
        <v>74</v>
      </c>
      <c r="E762" s="228">
        <f>E761+E758+E759+E760</f>
        <v>0</v>
      </c>
      <c r="I762" s="217">
        <f>SUM(I758:I761)</f>
        <v>0</v>
      </c>
      <c r="J762" s="217">
        <f>SUM(J758:J761)</f>
        <v>0</v>
      </c>
      <c r="P762" s="188"/>
      <c r="Q762" s="290"/>
    </row>
    <row r="763" spans="1:17">
      <c r="A763" s="38"/>
      <c r="B763" s="32"/>
      <c r="C763" s="38"/>
      <c r="D763" s="38"/>
      <c r="E763" s="38"/>
      <c r="F763" s="38"/>
      <c r="P763" s="188"/>
      <c r="Q763" s="290"/>
    </row>
    <row r="764" spans="1:17">
      <c r="A764" s="2004" t="s">
        <v>524</v>
      </c>
      <c r="B764" s="2004"/>
      <c r="C764" s="2004"/>
      <c r="D764" s="2004"/>
      <c r="E764" s="2004"/>
      <c r="F764" s="2004"/>
      <c r="G764" s="2004"/>
      <c r="H764" s="2004"/>
      <c r="I764" s="2004"/>
      <c r="J764" s="2004"/>
      <c r="P764" s="188"/>
    </row>
    <row r="765" spans="1:17">
      <c r="A765" s="2012"/>
      <c r="B765" s="2012"/>
      <c r="C765" s="2012"/>
      <c r="D765" s="2012"/>
      <c r="E765" s="2012"/>
      <c r="F765" s="2012"/>
      <c r="I765" s="1986" t="s">
        <v>545</v>
      </c>
      <c r="J765" s="1986"/>
      <c r="P765" s="188"/>
    </row>
    <row r="766" spans="1:17" ht="54">
      <c r="A766" s="260" t="s">
        <v>77</v>
      </c>
      <c r="B766" s="260" t="s">
        <v>67</v>
      </c>
      <c r="C766" s="260" t="s">
        <v>131</v>
      </c>
      <c r="D766" s="260" t="s">
        <v>80</v>
      </c>
      <c r="E766" s="260" t="s">
        <v>132</v>
      </c>
      <c r="F766" s="260" t="s">
        <v>33</v>
      </c>
      <c r="I766" s="215" t="s">
        <v>186</v>
      </c>
      <c r="J766" s="215" t="s">
        <v>546</v>
      </c>
      <c r="K766" s="163"/>
      <c r="L766" s="163"/>
      <c r="P766" s="188"/>
    </row>
    <row r="767" spans="1:17">
      <c r="A767" s="195">
        <v>1</v>
      </c>
      <c r="B767" s="195">
        <v>2</v>
      </c>
      <c r="C767" s="195">
        <v>3</v>
      </c>
      <c r="D767" s="195">
        <v>4</v>
      </c>
      <c r="E767" s="195">
        <v>5</v>
      </c>
      <c r="F767" s="195">
        <v>6</v>
      </c>
      <c r="G767" s="160"/>
      <c r="H767" s="160"/>
      <c r="I767" s="217"/>
      <c r="J767" s="217"/>
      <c r="P767" s="188"/>
    </row>
    <row r="768" spans="1:17">
      <c r="A768" s="260">
        <v>1</v>
      </c>
      <c r="B768" s="31"/>
      <c r="C768" s="260"/>
      <c r="D768" s="260"/>
      <c r="E768" s="258"/>
      <c r="F768" s="258"/>
      <c r="I768" s="220"/>
      <c r="J768" s="220"/>
      <c r="P768" s="188"/>
    </row>
    <row r="769" spans="1:17" s="160" customFormat="1">
      <c r="A769" s="260">
        <v>2</v>
      </c>
      <c r="B769" s="31"/>
      <c r="C769" s="260"/>
      <c r="D769" s="260"/>
      <c r="E769" s="258"/>
      <c r="F769" s="258"/>
      <c r="G769" s="149"/>
      <c r="H769" s="149"/>
      <c r="I769" s="220"/>
      <c r="J769" s="220"/>
      <c r="K769" s="161"/>
      <c r="O769" s="283"/>
      <c r="P769" s="281"/>
      <c r="Q769" s="283"/>
    </row>
    <row r="770" spans="1:17">
      <c r="A770" s="260">
        <v>3</v>
      </c>
      <c r="B770" s="31"/>
      <c r="C770" s="260"/>
      <c r="D770" s="260"/>
      <c r="E770" s="258"/>
      <c r="F770" s="258"/>
      <c r="I770" s="220"/>
      <c r="J770" s="220"/>
      <c r="K770" s="158"/>
      <c r="P770" s="188"/>
      <c r="Q770" s="290"/>
    </row>
    <row r="771" spans="1:17">
      <c r="A771" s="260">
        <v>4</v>
      </c>
      <c r="B771" s="31"/>
      <c r="C771" s="260"/>
      <c r="D771" s="260"/>
      <c r="E771" s="258"/>
      <c r="F771" s="258"/>
      <c r="I771" s="220"/>
      <c r="J771" s="220"/>
      <c r="P771" s="188"/>
      <c r="Q771" s="290"/>
    </row>
    <row r="772" spans="1:17">
      <c r="A772" s="226"/>
      <c r="B772" s="227" t="s">
        <v>73</v>
      </c>
      <c r="C772" s="226" t="s">
        <v>74</v>
      </c>
      <c r="D772" s="226" t="s">
        <v>74</v>
      </c>
      <c r="E772" s="226" t="s">
        <v>74</v>
      </c>
      <c r="F772" s="228">
        <f>F771+F769+F770+F768</f>
        <v>0</v>
      </c>
      <c r="I772" s="217">
        <f>SUM(I768:I771)</f>
        <v>0</v>
      </c>
      <c r="J772" s="217">
        <f>SUM(J768:J771)</f>
        <v>0</v>
      </c>
      <c r="P772" s="188"/>
      <c r="Q772" s="290"/>
    </row>
    <row r="773" spans="1:17">
      <c r="A773" s="38"/>
      <c r="B773" s="32"/>
      <c r="C773" s="38"/>
      <c r="D773" s="38"/>
      <c r="E773" s="38"/>
      <c r="F773" s="57"/>
      <c r="P773" s="188"/>
      <c r="Q773" s="290"/>
    </row>
    <row r="774" spans="1:17">
      <c r="A774" s="2004" t="s">
        <v>525</v>
      </c>
      <c r="B774" s="2004"/>
      <c r="C774" s="2004"/>
      <c r="D774" s="2004"/>
      <c r="E774" s="2004"/>
      <c r="F774" s="2004"/>
      <c r="G774" s="2004"/>
      <c r="H774" s="2004"/>
      <c r="I774" s="2004"/>
      <c r="J774" s="2004"/>
      <c r="P774" s="188"/>
    </row>
    <row r="775" spans="1:17">
      <c r="A775" s="2012"/>
      <c r="B775" s="2012"/>
      <c r="C775" s="2012"/>
      <c r="D775" s="2012"/>
      <c r="E775" s="2012"/>
      <c r="F775" s="2012"/>
      <c r="I775" s="1986" t="s">
        <v>545</v>
      </c>
      <c r="J775" s="1986"/>
      <c r="P775" s="188"/>
    </row>
    <row r="776" spans="1:17" ht="54">
      <c r="A776" s="260" t="s">
        <v>77</v>
      </c>
      <c r="B776" s="260" t="s">
        <v>67</v>
      </c>
      <c r="C776" s="260" t="s">
        <v>131</v>
      </c>
      <c r="D776" s="260" t="s">
        <v>80</v>
      </c>
      <c r="E776" s="260" t="s">
        <v>132</v>
      </c>
      <c r="F776" s="260" t="s">
        <v>33</v>
      </c>
      <c r="I776" s="215" t="s">
        <v>186</v>
      </c>
      <c r="J776" s="215" t="s">
        <v>546</v>
      </c>
      <c r="K776" s="163"/>
      <c r="L776" s="163"/>
      <c r="P776" s="188"/>
    </row>
    <row r="777" spans="1:17">
      <c r="A777" s="195">
        <v>1</v>
      </c>
      <c r="B777" s="195">
        <v>2</v>
      </c>
      <c r="C777" s="195">
        <v>3</v>
      </c>
      <c r="D777" s="195">
        <v>4</v>
      </c>
      <c r="E777" s="195">
        <v>5</v>
      </c>
      <c r="F777" s="195">
        <v>6</v>
      </c>
      <c r="G777" s="160"/>
      <c r="H777" s="160"/>
      <c r="I777" s="217"/>
      <c r="J777" s="217"/>
      <c r="P777" s="188"/>
    </row>
    <row r="778" spans="1:17">
      <c r="A778" s="260">
        <v>1</v>
      </c>
      <c r="B778" s="31"/>
      <c r="C778" s="260"/>
      <c r="D778" s="260"/>
      <c r="E778" s="258" t="e">
        <f>F778/D778</f>
        <v>#DIV/0!</v>
      </c>
      <c r="F778" s="258"/>
      <c r="I778" s="220"/>
      <c r="J778" s="220"/>
      <c r="P778" s="188"/>
    </row>
    <row r="779" spans="1:17" s="160" customFormat="1">
      <c r="A779" s="260">
        <v>2</v>
      </c>
      <c r="B779" s="31"/>
      <c r="C779" s="35"/>
      <c r="D779" s="35"/>
      <c r="E779" s="258" t="e">
        <f t="shared" ref="E779:E781" si="17">F779/D779</f>
        <v>#DIV/0!</v>
      </c>
      <c r="F779" s="258"/>
      <c r="G779" s="149"/>
      <c r="H779" s="149"/>
      <c r="I779" s="220"/>
      <c r="J779" s="220"/>
      <c r="K779" s="161"/>
      <c r="O779" s="283"/>
      <c r="P779" s="281"/>
      <c r="Q779" s="283"/>
    </row>
    <row r="780" spans="1:17">
      <c r="A780" s="260"/>
      <c r="B780" s="31"/>
      <c r="C780" s="35"/>
      <c r="D780" s="35"/>
      <c r="E780" s="258" t="e">
        <f t="shared" si="17"/>
        <v>#DIV/0!</v>
      </c>
      <c r="F780" s="258"/>
      <c r="I780" s="220"/>
      <c r="J780" s="220"/>
      <c r="P780" s="188"/>
    </row>
    <row r="781" spans="1:17">
      <c r="A781" s="260">
        <v>3</v>
      </c>
      <c r="B781" s="31"/>
      <c r="C781" s="260"/>
      <c r="D781" s="260"/>
      <c r="E781" s="258" t="e">
        <f t="shared" si="17"/>
        <v>#DIV/0!</v>
      </c>
      <c r="F781" s="258"/>
      <c r="I781" s="220"/>
      <c r="J781" s="220"/>
      <c r="P781" s="188"/>
    </row>
    <row r="782" spans="1:17">
      <c r="A782" s="226"/>
      <c r="B782" s="227" t="s">
        <v>73</v>
      </c>
      <c r="C782" s="226" t="s">
        <v>74</v>
      </c>
      <c r="D782" s="226" t="s">
        <v>74</v>
      </c>
      <c r="E782" s="226" t="s">
        <v>74</v>
      </c>
      <c r="F782" s="228">
        <f>F781+F779+F778+F780</f>
        <v>0</v>
      </c>
      <c r="I782" s="217">
        <f>SUM(I778:I781)</f>
        <v>0</v>
      </c>
      <c r="J782" s="217">
        <f>SUM(J778:J781)</f>
        <v>0</v>
      </c>
      <c r="P782" s="188"/>
    </row>
    <row r="783" spans="1:17">
      <c r="A783" s="38"/>
      <c r="B783" s="32"/>
      <c r="C783" s="38"/>
      <c r="D783" s="38"/>
      <c r="E783" s="38"/>
      <c r="F783" s="57"/>
      <c r="P783" s="188"/>
    </row>
    <row r="784" spans="1:17">
      <c r="A784" s="2004" t="s">
        <v>526</v>
      </c>
      <c r="B784" s="2004"/>
      <c r="C784" s="2004"/>
      <c r="D784" s="2004"/>
      <c r="E784" s="2004"/>
      <c r="F784" s="2004"/>
      <c r="G784" s="2004"/>
      <c r="H784" s="2004"/>
      <c r="I784" s="2004"/>
      <c r="J784" s="2004"/>
      <c r="P784" s="188"/>
    </row>
    <row r="785" spans="1:17">
      <c r="A785" s="2012"/>
      <c r="B785" s="2012"/>
      <c r="C785" s="2012"/>
      <c r="D785" s="2012"/>
      <c r="E785" s="2012"/>
      <c r="F785" s="2012"/>
      <c r="I785" s="1986" t="s">
        <v>545</v>
      </c>
      <c r="J785" s="1986"/>
      <c r="P785" s="188"/>
    </row>
    <row r="786" spans="1:17" ht="54">
      <c r="A786" s="260" t="s">
        <v>77</v>
      </c>
      <c r="B786" s="260" t="s">
        <v>67</v>
      </c>
      <c r="C786" s="260" t="s">
        <v>131</v>
      </c>
      <c r="D786" s="260" t="s">
        <v>80</v>
      </c>
      <c r="E786" s="260" t="s">
        <v>132</v>
      </c>
      <c r="F786" s="260" t="s">
        <v>33</v>
      </c>
      <c r="I786" s="215" t="s">
        <v>186</v>
      </c>
      <c r="J786" s="215" t="s">
        <v>546</v>
      </c>
      <c r="K786" s="163"/>
      <c r="L786" s="163"/>
      <c r="P786" s="188"/>
    </row>
    <row r="787" spans="1:17">
      <c r="A787" s="195">
        <v>1</v>
      </c>
      <c r="B787" s="195">
        <v>2</v>
      </c>
      <c r="C787" s="195">
        <v>3</v>
      </c>
      <c r="D787" s="195">
        <v>4</v>
      </c>
      <c r="E787" s="195">
        <v>5</v>
      </c>
      <c r="F787" s="195">
        <v>6</v>
      </c>
      <c r="G787" s="160"/>
      <c r="H787" s="160"/>
      <c r="I787" s="217"/>
      <c r="J787" s="217"/>
      <c r="P787" s="188"/>
    </row>
    <row r="788" spans="1:17">
      <c r="A788" s="260">
        <v>1</v>
      </c>
      <c r="B788" s="31"/>
      <c r="C788" s="260"/>
      <c r="D788" s="260"/>
      <c r="E788" s="258" t="e">
        <f>F788/D788</f>
        <v>#DIV/0!</v>
      </c>
      <c r="F788" s="258"/>
      <c r="I788" s="220"/>
      <c r="J788" s="220"/>
      <c r="P788" s="188"/>
    </row>
    <row r="789" spans="1:17" s="160" customFormat="1">
      <c r="A789" s="260">
        <v>2</v>
      </c>
      <c r="B789" s="31"/>
      <c r="C789" s="35"/>
      <c r="D789" s="35"/>
      <c r="E789" s="258" t="e">
        <f t="shared" ref="E789:E791" si="18">F789/D789</f>
        <v>#DIV/0!</v>
      </c>
      <c r="F789" s="258"/>
      <c r="G789" s="149"/>
      <c r="H789" s="149"/>
      <c r="I789" s="220"/>
      <c r="J789" s="220"/>
      <c r="K789" s="161"/>
      <c r="O789" s="283"/>
      <c r="P789" s="281"/>
      <c r="Q789" s="283"/>
    </row>
    <row r="790" spans="1:17">
      <c r="A790" s="260"/>
      <c r="B790" s="31"/>
      <c r="C790" s="35"/>
      <c r="D790" s="35"/>
      <c r="E790" s="258" t="e">
        <f t="shared" si="18"/>
        <v>#DIV/0!</v>
      </c>
      <c r="F790" s="258"/>
      <c r="I790" s="220"/>
      <c r="J790" s="220"/>
      <c r="P790" s="188"/>
    </row>
    <row r="791" spans="1:17">
      <c r="A791" s="260">
        <v>3</v>
      </c>
      <c r="B791" s="31"/>
      <c r="C791" s="260"/>
      <c r="D791" s="260"/>
      <c r="E791" s="258" t="e">
        <f t="shared" si="18"/>
        <v>#DIV/0!</v>
      </c>
      <c r="F791" s="258"/>
      <c r="I791" s="220"/>
      <c r="J791" s="220"/>
      <c r="P791" s="188"/>
    </row>
    <row r="792" spans="1:17">
      <c r="A792" s="226"/>
      <c r="B792" s="227" t="s">
        <v>73</v>
      </c>
      <c r="C792" s="226" t="s">
        <v>74</v>
      </c>
      <c r="D792" s="226" t="s">
        <v>74</v>
      </c>
      <c r="E792" s="226" t="s">
        <v>74</v>
      </c>
      <c r="F792" s="228">
        <f>F791+F789+F788+F790</f>
        <v>0</v>
      </c>
      <c r="I792" s="217">
        <f>SUM(I788:I791)</f>
        <v>0</v>
      </c>
      <c r="J792" s="217">
        <f>SUM(J788:J791)</f>
        <v>0</v>
      </c>
      <c r="P792" s="188"/>
    </row>
    <row r="793" spans="1:17">
      <c r="A793" s="38"/>
      <c r="B793" s="32"/>
      <c r="C793" s="38"/>
      <c r="D793" s="38"/>
      <c r="E793" s="38"/>
      <c r="F793" s="57"/>
      <c r="P793" s="188"/>
    </row>
    <row r="794" spans="1:17">
      <c r="A794" s="2004" t="s">
        <v>527</v>
      </c>
      <c r="B794" s="2004"/>
      <c r="C794" s="2004"/>
      <c r="D794" s="2004"/>
      <c r="E794" s="2004"/>
      <c r="F794" s="2004"/>
      <c r="G794" s="2004"/>
      <c r="H794" s="2004"/>
      <c r="I794" s="2004"/>
      <c r="J794" s="2004"/>
      <c r="P794" s="188"/>
    </row>
    <row r="795" spans="1:17">
      <c r="A795" s="2012"/>
      <c r="B795" s="2012"/>
      <c r="C795" s="2012"/>
      <c r="D795" s="2012"/>
      <c r="E795" s="2012"/>
      <c r="F795" s="2012"/>
      <c r="I795" s="1986" t="s">
        <v>545</v>
      </c>
      <c r="J795" s="1986"/>
      <c r="P795" s="188"/>
    </row>
    <row r="796" spans="1:17" ht="54">
      <c r="A796" s="260" t="s">
        <v>77</v>
      </c>
      <c r="B796" s="260" t="s">
        <v>67</v>
      </c>
      <c r="C796" s="260" t="s">
        <v>131</v>
      </c>
      <c r="D796" s="260" t="s">
        <v>80</v>
      </c>
      <c r="E796" s="260" t="s">
        <v>132</v>
      </c>
      <c r="F796" s="260" t="s">
        <v>33</v>
      </c>
      <c r="I796" s="215" t="s">
        <v>186</v>
      </c>
      <c r="J796" s="215" t="s">
        <v>546</v>
      </c>
      <c r="K796" s="163"/>
      <c r="L796" s="163"/>
      <c r="P796" s="188"/>
    </row>
    <row r="797" spans="1:17">
      <c r="A797" s="194">
        <v>1</v>
      </c>
      <c r="B797" s="194">
        <v>2</v>
      </c>
      <c r="C797" s="194">
        <v>3</v>
      </c>
      <c r="D797" s="194">
        <v>4</v>
      </c>
      <c r="E797" s="195">
        <v>5</v>
      </c>
      <c r="F797" s="195">
        <v>6</v>
      </c>
      <c r="G797" s="25"/>
      <c r="H797" s="25"/>
      <c r="I797" s="217"/>
      <c r="J797" s="217"/>
      <c r="P797" s="188"/>
    </row>
    <row r="798" spans="1:17">
      <c r="A798" s="260">
        <v>1</v>
      </c>
      <c r="B798" s="31"/>
      <c r="C798" s="260"/>
      <c r="D798" s="260"/>
      <c r="E798" s="258" t="e">
        <f>F798/D798</f>
        <v>#DIV/0!</v>
      </c>
      <c r="F798" s="258"/>
      <c r="I798" s="220"/>
      <c r="J798" s="220"/>
      <c r="P798" s="188"/>
    </row>
    <row r="799" spans="1:17" s="25" customFormat="1">
      <c r="A799" s="260">
        <v>2</v>
      </c>
      <c r="B799" s="31"/>
      <c r="C799" s="35"/>
      <c r="D799" s="35"/>
      <c r="E799" s="258" t="e">
        <f t="shared" ref="E799:E801" si="19">F799/D799</f>
        <v>#DIV/0!</v>
      </c>
      <c r="F799" s="258"/>
      <c r="G799" s="149"/>
      <c r="H799" s="149"/>
      <c r="I799" s="220"/>
      <c r="J799" s="220"/>
      <c r="K799" s="162"/>
      <c r="O799" s="287"/>
      <c r="P799" s="282"/>
      <c r="Q799" s="287"/>
    </row>
    <row r="800" spans="1:17">
      <c r="A800" s="260"/>
      <c r="B800" s="31"/>
      <c r="C800" s="35"/>
      <c r="D800" s="35"/>
      <c r="E800" s="258" t="e">
        <f t="shared" si="19"/>
        <v>#DIV/0!</v>
      </c>
      <c r="F800" s="258"/>
      <c r="I800" s="220"/>
      <c r="J800" s="220"/>
      <c r="P800" s="188"/>
    </row>
    <row r="801" spans="1:17">
      <c r="A801" s="260">
        <v>3</v>
      </c>
      <c r="B801" s="31"/>
      <c r="C801" s="260"/>
      <c r="D801" s="260"/>
      <c r="E801" s="258" t="e">
        <f t="shared" si="19"/>
        <v>#DIV/0!</v>
      </c>
      <c r="F801" s="258"/>
      <c r="I801" s="220"/>
      <c r="J801" s="220"/>
      <c r="P801" s="188"/>
    </row>
    <row r="802" spans="1:17">
      <c r="A802" s="226"/>
      <c r="B802" s="227" t="s">
        <v>73</v>
      </c>
      <c r="C802" s="226" t="s">
        <v>74</v>
      </c>
      <c r="D802" s="226" t="s">
        <v>74</v>
      </c>
      <c r="E802" s="226" t="s">
        <v>74</v>
      </c>
      <c r="F802" s="228">
        <f>F801+F799+F798+F800</f>
        <v>0</v>
      </c>
      <c r="I802" s="217">
        <f>SUM(I798:I801)</f>
        <v>0</v>
      </c>
      <c r="J802" s="217">
        <f>SUM(J798:J801)</f>
        <v>0</v>
      </c>
      <c r="P802" s="188"/>
    </row>
    <row r="803" spans="1:17">
      <c r="A803" s="38"/>
      <c r="B803" s="32"/>
      <c r="C803" s="38"/>
      <c r="D803" s="38"/>
      <c r="E803" s="38"/>
      <c r="F803" s="57"/>
      <c r="P803" s="188"/>
    </row>
    <row r="804" spans="1:17">
      <c r="A804" s="2004" t="s">
        <v>528</v>
      </c>
      <c r="B804" s="2004"/>
      <c r="C804" s="2004"/>
      <c r="D804" s="2004"/>
      <c r="E804" s="2004"/>
      <c r="F804" s="2004"/>
      <c r="G804" s="2004"/>
      <c r="H804" s="2004"/>
      <c r="I804" s="2004"/>
      <c r="J804" s="2004"/>
      <c r="P804" s="188"/>
    </row>
    <row r="805" spans="1:17">
      <c r="A805" s="2012"/>
      <c r="B805" s="2012"/>
      <c r="C805" s="2012"/>
      <c r="D805" s="2012"/>
      <c r="E805" s="2012"/>
      <c r="F805" s="2012"/>
      <c r="I805" s="1986" t="s">
        <v>545</v>
      </c>
      <c r="J805" s="1986"/>
      <c r="P805" s="188"/>
    </row>
    <row r="806" spans="1:17" ht="54">
      <c r="A806" s="260" t="s">
        <v>77</v>
      </c>
      <c r="B806" s="260" t="s">
        <v>67</v>
      </c>
      <c r="C806" s="260" t="s">
        <v>131</v>
      </c>
      <c r="D806" s="260" t="s">
        <v>80</v>
      </c>
      <c r="E806" s="260" t="s">
        <v>132</v>
      </c>
      <c r="F806" s="260" t="s">
        <v>33</v>
      </c>
      <c r="I806" s="215" t="s">
        <v>186</v>
      </c>
      <c r="J806" s="215" t="s">
        <v>546</v>
      </c>
      <c r="K806" s="163"/>
      <c r="L806" s="187"/>
      <c r="P806" s="188"/>
    </row>
    <row r="807" spans="1:17">
      <c r="A807" s="195">
        <v>1</v>
      </c>
      <c r="B807" s="195">
        <v>2</v>
      </c>
      <c r="C807" s="195">
        <v>3</v>
      </c>
      <c r="D807" s="195">
        <v>4</v>
      </c>
      <c r="E807" s="195">
        <v>5</v>
      </c>
      <c r="F807" s="195">
        <v>6</v>
      </c>
      <c r="G807" s="160"/>
      <c r="H807" s="160"/>
      <c r="I807" s="217"/>
      <c r="J807" s="217"/>
      <c r="P807" s="188"/>
    </row>
    <row r="808" spans="1:17">
      <c r="A808" s="260">
        <v>1</v>
      </c>
      <c r="B808" s="31"/>
      <c r="C808" s="260"/>
      <c r="D808" s="260"/>
      <c r="E808" s="258" t="e">
        <f>F808/D808</f>
        <v>#DIV/0!</v>
      </c>
      <c r="F808" s="258"/>
      <c r="I808" s="220"/>
      <c r="J808" s="220"/>
      <c r="P808" s="188"/>
    </row>
    <row r="809" spans="1:17" s="160" customFormat="1">
      <c r="A809" s="260">
        <v>2</v>
      </c>
      <c r="B809" s="31"/>
      <c r="C809" s="35"/>
      <c r="D809" s="35"/>
      <c r="E809" s="258" t="e">
        <f t="shared" ref="E809:E811" si="20">F809/D809</f>
        <v>#DIV/0!</v>
      </c>
      <c r="F809" s="258"/>
      <c r="G809" s="149"/>
      <c r="H809" s="149"/>
      <c r="I809" s="220"/>
      <c r="J809" s="220"/>
      <c r="K809" s="161"/>
      <c r="O809" s="283"/>
      <c r="P809" s="281"/>
      <c r="Q809" s="283"/>
    </row>
    <row r="810" spans="1:17">
      <c r="A810" s="260"/>
      <c r="B810" s="31"/>
      <c r="C810" s="35"/>
      <c r="D810" s="35"/>
      <c r="E810" s="258" t="e">
        <f t="shared" si="20"/>
        <v>#DIV/0!</v>
      </c>
      <c r="F810" s="258"/>
      <c r="I810" s="220"/>
      <c r="J810" s="220"/>
      <c r="P810" s="188"/>
    </row>
    <row r="811" spans="1:17">
      <c r="A811" s="260">
        <v>3</v>
      </c>
      <c r="B811" s="31"/>
      <c r="C811" s="260"/>
      <c r="D811" s="260"/>
      <c r="E811" s="258" t="e">
        <f t="shared" si="20"/>
        <v>#DIV/0!</v>
      </c>
      <c r="F811" s="258"/>
      <c r="I811" s="220"/>
      <c r="J811" s="220"/>
      <c r="P811" s="188"/>
    </row>
    <row r="812" spans="1:17">
      <c r="A812" s="226"/>
      <c r="B812" s="227" t="s">
        <v>73</v>
      </c>
      <c r="C812" s="226" t="s">
        <v>74</v>
      </c>
      <c r="D812" s="226" t="s">
        <v>74</v>
      </c>
      <c r="E812" s="226" t="s">
        <v>74</v>
      </c>
      <c r="F812" s="228">
        <f>F811+F809+F808+F810</f>
        <v>0</v>
      </c>
      <c r="I812" s="217">
        <f>SUM(I808:I811)</f>
        <v>0</v>
      </c>
      <c r="J812" s="217">
        <f>SUM(J808:J811)</f>
        <v>0</v>
      </c>
      <c r="P812" s="188"/>
    </row>
    <row r="813" spans="1:17">
      <c r="A813" s="38"/>
      <c r="B813" s="32"/>
      <c r="C813" s="38"/>
      <c r="D813" s="38"/>
      <c r="E813" s="38"/>
      <c r="F813" s="57"/>
      <c r="P813" s="188"/>
    </row>
    <row r="814" spans="1:17">
      <c r="A814" s="2004" t="s">
        <v>529</v>
      </c>
      <c r="B814" s="2004"/>
      <c r="C814" s="2004"/>
      <c r="D814" s="2004"/>
      <c r="E814" s="2004"/>
      <c r="F814" s="2004"/>
      <c r="G814" s="2004"/>
      <c r="H814" s="2004"/>
      <c r="I814" s="2004"/>
      <c r="J814" s="2004"/>
      <c r="P814" s="188"/>
    </row>
    <row r="815" spans="1:17">
      <c r="A815" s="2012"/>
      <c r="B815" s="2012"/>
      <c r="C815" s="2012"/>
      <c r="D815" s="2012"/>
      <c r="E815" s="2012"/>
      <c r="F815" s="2012"/>
      <c r="I815" s="1986" t="s">
        <v>545</v>
      </c>
      <c r="J815" s="1986"/>
      <c r="P815" s="188"/>
    </row>
    <row r="816" spans="1:17" ht="54">
      <c r="A816" s="260" t="s">
        <v>77</v>
      </c>
      <c r="B816" s="260" t="s">
        <v>67</v>
      </c>
      <c r="C816" s="260" t="s">
        <v>131</v>
      </c>
      <c r="D816" s="260" t="s">
        <v>80</v>
      </c>
      <c r="E816" s="260" t="s">
        <v>132</v>
      </c>
      <c r="F816" s="260" t="s">
        <v>33</v>
      </c>
      <c r="I816" s="215" t="s">
        <v>186</v>
      </c>
      <c r="J816" s="215" t="s">
        <v>546</v>
      </c>
      <c r="K816" s="163"/>
      <c r="L816" s="187"/>
      <c r="P816" s="188"/>
    </row>
    <row r="817" spans="1:17">
      <c r="A817" s="195">
        <v>1</v>
      </c>
      <c r="B817" s="195">
        <v>2</v>
      </c>
      <c r="C817" s="195">
        <v>3</v>
      </c>
      <c r="D817" s="195">
        <v>4</v>
      </c>
      <c r="E817" s="195">
        <v>5</v>
      </c>
      <c r="F817" s="195">
        <v>6</v>
      </c>
      <c r="G817" s="160"/>
      <c r="H817" s="160"/>
      <c r="I817" s="217"/>
      <c r="J817" s="217"/>
      <c r="P817" s="188"/>
    </row>
    <row r="818" spans="1:17">
      <c r="A818" s="260">
        <v>1</v>
      </c>
      <c r="B818" s="31" t="s">
        <v>543</v>
      </c>
      <c r="C818" s="260"/>
      <c r="D818" s="260"/>
      <c r="E818" s="258" t="e">
        <f>F818/D818</f>
        <v>#DIV/0!</v>
      </c>
      <c r="F818" s="258"/>
      <c r="I818" s="220"/>
      <c r="J818" s="220"/>
      <c r="P818" s="188"/>
    </row>
    <row r="819" spans="1:17" s="160" customFormat="1">
      <c r="A819" s="260">
        <v>2</v>
      </c>
      <c r="B819" s="31" t="s">
        <v>544</v>
      </c>
      <c r="C819" s="35"/>
      <c r="D819" s="35"/>
      <c r="E819" s="258" t="e">
        <f t="shared" ref="E819:E821" si="21">F819/D819</f>
        <v>#DIV/0!</v>
      </c>
      <c r="F819" s="258"/>
      <c r="G819" s="149"/>
      <c r="H819" s="149"/>
      <c r="I819" s="220"/>
      <c r="J819" s="220"/>
      <c r="K819" s="161"/>
      <c r="O819" s="283"/>
      <c r="P819" s="281"/>
      <c r="Q819" s="283"/>
    </row>
    <row r="820" spans="1:17">
      <c r="A820" s="260">
        <v>3</v>
      </c>
      <c r="B820" s="31"/>
      <c r="C820" s="260"/>
      <c r="D820" s="260"/>
      <c r="E820" s="258" t="e">
        <f t="shared" si="21"/>
        <v>#DIV/0!</v>
      </c>
      <c r="F820" s="258"/>
      <c r="I820" s="220"/>
      <c r="J820" s="220"/>
      <c r="P820" s="188"/>
      <c r="Q820" s="290"/>
    </row>
    <row r="821" spans="1:17">
      <c r="A821" s="260">
        <v>4</v>
      </c>
      <c r="B821" s="31"/>
      <c r="C821" s="260"/>
      <c r="D821" s="260"/>
      <c r="E821" s="258" t="e">
        <f t="shared" si="21"/>
        <v>#DIV/0!</v>
      </c>
      <c r="F821" s="258"/>
      <c r="I821" s="220"/>
      <c r="J821" s="220"/>
      <c r="P821" s="188"/>
      <c r="Q821" s="290"/>
    </row>
    <row r="822" spans="1:17">
      <c r="A822" s="226"/>
      <c r="B822" s="227" t="s">
        <v>73</v>
      </c>
      <c r="C822" s="226" t="s">
        <v>74</v>
      </c>
      <c r="D822" s="226" t="s">
        <v>74</v>
      </c>
      <c r="E822" s="226" t="s">
        <v>74</v>
      </c>
      <c r="F822" s="228">
        <f>F821+F819+F818+F820</f>
        <v>0</v>
      </c>
      <c r="I822" s="217">
        <f>SUM(I818:I821)</f>
        <v>0</v>
      </c>
      <c r="J822" s="217">
        <f>SUM(J818:J821)</f>
        <v>0</v>
      </c>
      <c r="K822" s="158"/>
      <c r="P822" s="188"/>
      <c r="Q822" s="290"/>
    </row>
    <row r="823" spans="1:17">
      <c r="A823" s="38"/>
      <c r="B823" s="32"/>
      <c r="C823" s="38"/>
      <c r="D823" s="38"/>
      <c r="E823" s="38"/>
      <c r="F823" s="57"/>
      <c r="P823" s="188"/>
      <c r="Q823" s="290"/>
    </row>
    <row r="824" spans="1:17">
      <c r="A824" s="2004" t="s">
        <v>522</v>
      </c>
      <c r="B824" s="2004"/>
      <c r="C824" s="2004"/>
      <c r="D824" s="2004"/>
      <c r="E824" s="2004"/>
      <c r="F824" s="2004"/>
      <c r="G824" s="2004"/>
      <c r="H824" s="2004"/>
      <c r="I824" s="2004"/>
      <c r="J824" s="2004"/>
      <c r="P824" s="188"/>
      <c r="Q824" s="290"/>
    </row>
    <row r="825" spans="1:17">
      <c r="A825" s="2012"/>
      <c r="B825" s="2012"/>
      <c r="C825" s="2012"/>
      <c r="D825" s="2012"/>
      <c r="E825" s="2012"/>
      <c r="F825" s="38"/>
      <c r="I825" s="1986" t="s">
        <v>545</v>
      </c>
      <c r="J825" s="1986"/>
      <c r="O825" s="188"/>
    </row>
    <row r="826" spans="1:17" ht="54">
      <c r="A826" s="260" t="s">
        <v>68</v>
      </c>
      <c r="B826" s="260" t="s">
        <v>67</v>
      </c>
      <c r="C826" s="260" t="s">
        <v>80</v>
      </c>
      <c r="D826" s="260" t="s">
        <v>128</v>
      </c>
      <c r="E826" s="260" t="s">
        <v>33</v>
      </c>
      <c r="I826" s="215" t="s">
        <v>186</v>
      </c>
      <c r="J826" s="215" t="s">
        <v>546</v>
      </c>
      <c r="K826" s="163"/>
      <c r="O826" s="188"/>
    </row>
    <row r="827" spans="1:17">
      <c r="A827" s="195">
        <v>1</v>
      </c>
      <c r="B827" s="195">
        <v>2</v>
      </c>
      <c r="C827" s="195">
        <v>3</v>
      </c>
      <c r="D827" s="195">
        <v>4</v>
      </c>
      <c r="E827" s="195">
        <v>5</v>
      </c>
      <c r="F827" s="160"/>
      <c r="G827" s="160"/>
      <c r="H827" s="160"/>
      <c r="I827" s="217"/>
      <c r="J827" s="217"/>
      <c r="O827" s="188"/>
    </row>
    <row r="828" spans="1:17">
      <c r="A828" s="260">
        <v>1</v>
      </c>
      <c r="B828" s="31" t="s">
        <v>137</v>
      </c>
      <c r="C828" s="260"/>
      <c r="D828" s="258" t="e">
        <f>E828/C828</f>
        <v>#DIV/0!</v>
      </c>
      <c r="E828" s="258"/>
      <c r="I828" s="220"/>
      <c r="J828" s="220"/>
      <c r="O828" s="188"/>
    </row>
    <row r="829" spans="1:17" s="160" customFormat="1">
      <c r="A829" s="260">
        <v>2</v>
      </c>
      <c r="B829" s="31" t="s">
        <v>136</v>
      </c>
      <c r="C829" s="260"/>
      <c r="D829" s="258" t="e">
        <f>E829/C829</f>
        <v>#DIV/0!</v>
      </c>
      <c r="E829" s="258"/>
      <c r="F829" s="149"/>
      <c r="G829" s="149"/>
      <c r="H829" s="149"/>
      <c r="I829" s="220"/>
      <c r="J829" s="220"/>
      <c r="K829" s="161"/>
      <c r="O829" s="281"/>
      <c r="P829" s="283"/>
      <c r="Q829" s="283"/>
    </row>
    <row r="830" spans="1:17">
      <c r="A830" s="260">
        <v>3</v>
      </c>
      <c r="B830" s="31" t="s">
        <v>138</v>
      </c>
      <c r="C830" s="260"/>
      <c r="D830" s="258" t="e">
        <f>E830/C830</f>
        <v>#DIV/0!</v>
      </c>
      <c r="E830" s="258"/>
      <c r="I830" s="220"/>
      <c r="J830" s="220"/>
      <c r="O830" s="188"/>
    </row>
    <row r="831" spans="1:17">
      <c r="A831" s="260">
        <v>4</v>
      </c>
      <c r="B831" s="31" t="s">
        <v>139</v>
      </c>
      <c r="C831" s="260"/>
      <c r="D831" s="258" t="e">
        <f>E831/C831</f>
        <v>#DIV/0!</v>
      </c>
      <c r="E831" s="258"/>
      <c r="I831" s="220"/>
      <c r="J831" s="220"/>
      <c r="O831" s="188"/>
    </row>
    <row r="832" spans="1:17">
      <c r="A832" s="226"/>
      <c r="B832" s="227" t="s">
        <v>73</v>
      </c>
      <c r="C832" s="226"/>
      <c r="D832" s="226" t="s">
        <v>74</v>
      </c>
      <c r="E832" s="228">
        <f>E831+E830+E829+E828</f>
        <v>0</v>
      </c>
      <c r="I832" s="217">
        <f>SUM(I828:I831)</f>
        <v>0</v>
      </c>
      <c r="J832" s="217">
        <f>SUM(J828:J831)</f>
        <v>0</v>
      </c>
      <c r="O832" s="188"/>
    </row>
    <row r="833" spans="1:17">
      <c r="A833" s="56"/>
      <c r="B833" s="32"/>
      <c r="C833" s="38"/>
      <c r="D833" s="38"/>
      <c r="E833" s="38"/>
      <c r="F833" s="57"/>
      <c r="O833" s="188"/>
    </row>
    <row r="834" spans="1:17">
      <c r="A834" s="2004" t="s">
        <v>531</v>
      </c>
      <c r="B834" s="2004"/>
      <c r="C834" s="2004"/>
      <c r="D834" s="2004"/>
      <c r="E834" s="2004"/>
      <c r="F834" s="2004"/>
      <c r="G834" s="2004"/>
      <c r="H834" s="2004"/>
      <c r="I834" s="2004"/>
      <c r="J834" s="2004"/>
      <c r="O834" s="188"/>
    </row>
    <row r="835" spans="1:17">
      <c r="A835" s="51"/>
      <c r="B835" s="32"/>
      <c r="C835" s="38"/>
      <c r="D835" s="38"/>
      <c r="E835" s="38"/>
      <c r="F835" s="38"/>
      <c r="P835" s="188"/>
    </row>
    <row r="836" spans="1:17">
      <c r="A836" s="51"/>
      <c r="B836" s="32"/>
      <c r="C836" s="38"/>
      <c r="D836" s="38"/>
      <c r="E836" s="38"/>
      <c r="F836" s="38"/>
      <c r="I836" s="1986" t="s">
        <v>545</v>
      </c>
      <c r="J836" s="1986"/>
      <c r="K836" s="210"/>
    </row>
    <row r="837" spans="1:17" ht="54">
      <c r="A837" s="260" t="s">
        <v>77</v>
      </c>
      <c r="B837" s="260" t="s">
        <v>67</v>
      </c>
      <c r="C837" s="260" t="s">
        <v>127</v>
      </c>
      <c r="D837" s="260" t="s">
        <v>490</v>
      </c>
      <c r="F837" s="38"/>
      <c r="I837" s="215" t="s">
        <v>186</v>
      </c>
      <c r="J837" s="215" t="s">
        <v>546</v>
      </c>
      <c r="P837" s="188"/>
    </row>
    <row r="838" spans="1:17">
      <c r="A838" s="195">
        <v>1</v>
      </c>
      <c r="B838" s="195">
        <v>2</v>
      </c>
      <c r="C838" s="195">
        <v>3</v>
      </c>
      <c r="D838" s="195">
        <v>4</v>
      </c>
      <c r="E838" s="160"/>
      <c r="F838" s="14"/>
      <c r="G838" s="160"/>
      <c r="H838" s="160"/>
      <c r="I838" s="217"/>
      <c r="J838" s="217"/>
      <c r="P838" s="188"/>
    </row>
    <row r="839" spans="1:17">
      <c r="A839" s="260"/>
      <c r="B839" s="36"/>
      <c r="C839" s="34"/>
      <c r="D839" s="258"/>
      <c r="F839" s="38"/>
      <c r="I839" s="220"/>
      <c r="J839" s="220"/>
      <c r="P839" s="188"/>
    </row>
    <row r="840" spans="1:17" s="160" customFormat="1">
      <c r="A840" s="260"/>
      <c r="B840" s="36"/>
      <c r="C840" s="34"/>
      <c r="D840" s="258"/>
      <c r="E840" s="149"/>
      <c r="F840" s="57"/>
      <c r="G840" s="149"/>
      <c r="H840" s="149"/>
      <c r="I840" s="220"/>
      <c r="J840" s="220"/>
      <c r="K840" s="161"/>
      <c r="O840" s="283"/>
      <c r="P840" s="281"/>
      <c r="Q840" s="283"/>
    </row>
    <row r="841" spans="1:17">
      <c r="A841" s="260"/>
      <c r="B841" s="36"/>
      <c r="C841" s="34"/>
      <c r="D841" s="258"/>
      <c r="F841" s="38"/>
      <c r="I841" s="220"/>
      <c r="J841" s="220"/>
      <c r="P841" s="188"/>
      <c r="Q841" s="290"/>
    </row>
    <row r="842" spans="1:17">
      <c r="A842" s="260"/>
      <c r="B842" s="36"/>
      <c r="C842" s="34"/>
      <c r="D842" s="258"/>
      <c r="F842" s="38"/>
      <c r="I842" s="220"/>
      <c r="J842" s="220"/>
      <c r="P842" s="188"/>
      <c r="Q842" s="290"/>
    </row>
    <row r="843" spans="1:17">
      <c r="A843" s="226"/>
      <c r="B843" s="227" t="s">
        <v>73</v>
      </c>
      <c r="C843" s="226" t="s">
        <v>74</v>
      </c>
      <c r="D843" s="228">
        <f>SUM(D839:D842)</f>
        <v>0</v>
      </c>
      <c r="F843" s="38"/>
      <c r="I843" s="217">
        <f>SUM(I839:I842)</f>
        <v>0</v>
      </c>
      <c r="J843" s="217">
        <f>SUM(J839:J842)</f>
        <v>0</v>
      </c>
      <c r="P843" s="188"/>
      <c r="Q843" s="290"/>
    </row>
    <row r="844" spans="1:17">
      <c r="A844" s="56"/>
      <c r="B844" s="32"/>
      <c r="C844" s="38"/>
      <c r="D844" s="38"/>
      <c r="E844" s="38"/>
      <c r="F844" s="57"/>
      <c r="P844" s="188"/>
      <c r="Q844" s="290"/>
    </row>
    <row r="845" spans="1:17">
      <c r="A845" s="2014" t="s">
        <v>611</v>
      </c>
      <c r="B845" s="2014"/>
      <c r="C845" s="2014"/>
      <c r="D845" s="2014"/>
      <c r="E845" s="2014"/>
      <c r="F845" s="2014"/>
      <c r="G845" s="2014"/>
      <c r="H845" s="2014"/>
      <c r="I845" s="2014"/>
      <c r="J845" s="2014"/>
      <c r="P845" s="188"/>
    </row>
    <row r="846" spans="1:17">
      <c r="A846" s="56"/>
      <c r="B846" s="32"/>
      <c r="C846" s="38"/>
      <c r="D846" s="38"/>
      <c r="E846" s="38"/>
      <c r="F846" s="57"/>
      <c r="P846" s="188"/>
    </row>
    <row r="847" spans="1:17">
      <c r="A847" s="2016" t="s">
        <v>491</v>
      </c>
      <c r="B847" s="2016"/>
      <c r="C847" s="2016"/>
      <c r="D847" s="2016"/>
      <c r="E847" s="2016"/>
      <c r="F847" s="2016"/>
      <c r="G847" s="2016"/>
      <c r="H847" s="2016"/>
      <c r="I847" s="2016"/>
      <c r="J847" s="2016"/>
      <c r="K847" s="205"/>
    </row>
    <row r="848" spans="1:17">
      <c r="A848" s="76"/>
      <c r="B848" s="76"/>
      <c r="C848" s="76"/>
      <c r="D848" s="76"/>
      <c r="E848" s="76"/>
      <c r="F848" s="38"/>
      <c r="I848" s="1986" t="s">
        <v>545</v>
      </c>
      <c r="J848" s="1986"/>
      <c r="P848" s="188"/>
    </row>
    <row r="849" spans="1:17" ht="54">
      <c r="A849" s="260" t="s">
        <v>77</v>
      </c>
      <c r="B849" s="260" t="s">
        <v>67</v>
      </c>
      <c r="C849" s="260" t="s">
        <v>127</v>
      </c>
      <c r="D849" s="260" t="s">
        <v>490</v>
      </c>
      <c r="E849" s="150"/>
      <c r="F849" s="58"/>
      <c r="G849" s="20"/>
      <c r="H849" s="58"/>
      <c r="I849" s="215" t="s">
        <v>186</v>
      </c>
      <c r="J849" s="215" t="s">
        <v>546</v>
      </c>
      <c r="K849" s="210"/>
      <c r="P849" s="188"/>
    </row>
    <row r="850" spans="1:17">
      <c r="A850" s="195">
        <v>1</v>
      </c>
      <c r="B850" s="195">
        <v>2</v>
      </c>
      <c r="C850" s="195">
        <v>3</v>
      </c>
      <c r="D850" s="195">
        <v>4</v>
      </c>
      <c r="E850" s="161"/>
      <c r="F850" s="189"/>
      <c r="G850" s="190"/>
      <c r="H850" s="191"/>
      <c r="I850" s="223"/>
      <c r="J850" s="223"/>
      <c r="P850" s="188"/>
    </row>
    <row r="851" spans="1:17" s="150" customFormat="1">
      <c r="A851" s="260">
        <v>1</v>
      </c>
      <c r="B851" s="31"/>
      <c r="C851" s="34"/>
      <c r="D851" s="258"/>
      <c r="F851" s="58"/>
      <c r="G851" s="20"/>
      <c r="H851" s="42"/>
      <c r="I851" s="224"/>
      <c r="J851" s="224"/>
      <c r="O851" s="203"/>
      <c r="P851" s="170"/>
      <c r="Q851" s="203"/>
    </row>
    <row r="852" spans="1:17" s="161" customFormat="1">
      <c r="A852" s="226"/>
      <c r="B852" s="227" t="s">
        <v>73</v>
      </c>
      <c r="C852" s="226" t="s">
        <v>74</v>
      </c>
      <c r="D852" s="228">
        <f>SUM(D851:D851)</f>
        <v>0</v>
      </c>
      <c r="E852" s="150"/>
      <c r="F852" s="58"/>
      <c r="G852" s="20"/>
      <c r="H852" s="42"/>
      <c r="I852" s="217">
        <f>SUM(I851)</f>
        <v>0</v>
      </c>
      <c r="J852" s="217">
        <f>SUM(J851)</f>
        <v>0</v>
      </c>
      <c r="O852" s="288"/>
      <c r="P852" s="293"/>
      <c r="Q852" s="288"/>
    </row>
    <row r="853" spans="1:17" s="150" customFormat="1">
      <c r="A853" s="58"/>
      <c r="B853" s="58"/>
      <c r="C853" s="58"/>
      <c r="D853" s="58"/>
      <c r="E853" s="58"/>
      <c r="F853" s="58"/>
      <c r="G853" s="20"/>
      <c r="H853" s="42"/>
      <c r="I853" s="20"/>
      <c r="J853" s="20"/>
      <c r="O853" s="203"/>
      <c r="P853" s="170"/>
      <c r="Q853" s="294"/>
    </row>
    <row r="854" spans="1:17" s="150" customFormat="1">
      <c r="A854" s="2004" t="s">
        <v>525</v>
      </c>
      <c r="B854" s="2004"/>
      <c r="C854" s="2004"/>
      <c r="D854" s="2004"/>
      <c r="E854" s="2004"/>
      <c r="F854" s="2004"/>
      <c r="G854" s="2004"/>
      <c r="H854" s="2004"/>
      <c r="I854" s="2004"/>
      <c r="J854" s="2004"/>
      <c r="O854" s="203"/>
      <c r="P854" s="170"/>
      <c r="Q854" s="203"/>
    </row>
    <row r="855" spans="1:17" s="150" customFormat="1">
      <c r="A855" s="2012"/>
      <c r="B855" s="2012"/>
      <c r="C855" s="2012"/>
      <c r="D855" s="2012"/>
      <c r="E855" s="2012"/>
      <c r="F855" s="2012"/>
      <c r="G855" s="149"/>
      <c r="H855" s="149"/>
      <c r="I855" s="1986" t="s">
        <v>545</v>
      </c>
      <c r="J855" s="1986"/>
      <c r="O855" s="203"/>
      <c r="P855" s="170"/>
      <c r="Q855" s="203"/>
    </row>
    <row r="856" spans="1:17" s="150" customFormat="1" ht="54">
      <c r="A856" s="260" t="s">
        <v>77</v>
      </c>
      <c r="B856" s="260" t="s">
        <v>67</v>
      </c>
      <c r="C856" s="260" t="s">
        <v>131</v>
      </c>
      <c r="D856" s="260" t="s">
        <v>80</v>
      </c>
      <c r="E856" s="260" t="s">
        <v>132</v>
      </c>
      <c r="F856" s="260" t="s">
        <v>33</v>
      </c>
      <c r="H856" s="149"/>
      <c r="I856" s="215" t="s">
        <v>186</v>
      </c>
      <c r="J856" s="215" t="s">
        <v>546</v>
      </c>
      <c r="M856" s="158"/>
      <c r="O856" s="203"/>
      <c r="P856" s="170"/>
      <c r="Q856" s="203"/>
    </row>
    <row r="857" spans="1:17" s="150" customFormat="1">
      <c r="A857" s="195">
        <v>1</v>
      </c>
      <c r="B857" s="195">
        <v>2</v>
      </c>
      <c r="C857" s="195">
        <v>3</v>
      </c>
      <c r="D857" s="195">
        <v>4</v>
      </c>
      <c r="E857" s="195">
        <v>5</v>
      </c>
      <c r="F857" s="195">
        <v>6</v>
      </c>
      <c r="G857" s="161"/>
      <c r="H857" s="160"/>
      <c r="I857" s="212"/>
      <c r="J857" s="212"/>
      <c r="O857" s="203"/>
      <c r="P857" s="170"/>
      <c r="Q857" s="203"/>
    </row>
    <row r="858" spans="1:17" s="150" customFormat="1">
      <c r="A858" s="260">
        <v>1</v>
      </c>
      <c r="B858" s="31" t="s">
        <v>548</v>
      </c>
      <c r="C858" s="260"/>
      <c r="D858" s="260"/>
      <c r="E858" s="258" t="e">
        <f>F858/D858</f>
        <v>#DIV/0!</v>
      </c>
      <c r="F858" s="258"/>
      <c r="H858" s="149"/>
      <c r="I858" s="224"/>
      <c r="J858" s="224"/>
      <c r="O858" s="203"/>
      <c r="P858" s="170"/>
      <c r="Q858" s="203"/>
    </row>
    <row r="859" spans="1:17" s="161" customFormat="1">
      <c r="A859" s="226"/>
      <c r="B859" s="227" t="s">
        <v>73</v>
      </c>
      <c r="C859" s="226" t="s">
        <v>74</v>
      </c>
      <c r="D859" s="226" t="s">
        <v>74</v>
      </c>
      <c r="E859" s="226" t="s">
        <v>74</v>
      </c>
      <c r="F859" s="228">
        <f>F858</f>
        <v>0</v>
      </c>
      <c r="G859" s="149"/>
      <c r="H859" s="149"/>
      <c r="I859" s="217">
        <f>SUM(I858)</f>
        <v>0</v>
      </c>
      <c r="J859" s="217">
        <f>SUM(J858)</f>
        <v>0</v>
      </c>
      <c r="O859" s="288"/>
      <c r="P859" s="293"/>
      <c r="Q859" s="288"/>
    </row>
    <row r="860" spans="1:17" s="150" customFormat="1">
      <c r="A860" s="56"/>
      <c r="B860" s="32"/>
      <c r="C860" s="38"/>
      <c r="D860" s="38"/>
      <c r="E860" s="38"/>
      <c r="F860" s="57"/>
      <c r="G860" s="149"/>
      <c r="H860" s="149"/>
      <c r="I860" s="149"/>
      <c r="J860" s="149"/>
      <c r="O860" s="203"/>
      <c r="P860" s="170"/>
      <c r="Q860" s="203"/>
    </row>
    <row r="861" spans="1:17">
      <c r="A861" s="56"/>
      <c r="B861" s="69" t="s">
        <v>153</v>
      </c>
      <c r="C861" s="257">
        <f>C862+C863+C864</f>
        <v>0</v>
      </c>
      <c r="D861" s="289"/>
      <c r="P861" s="188"/>
    </row>
    <row r="862" spans="1:17">
      <c r="A862" s="56"/>
      <c r="B862" s="70" t="s">
        <v>11</v>
      </c>
      <c r="C862" s="257">
        <f>F859+D852+D843+E832+F822+F812+F802+F792+F782+F772+E762+D752+D741+E730+F720+F709+F701+F686+D677+D668+E659+E647+E638+C626+C615+C604+C593+C580+E567+E556+E545+D534+E518+F509+F502+F484+E470+J462-C863-C864</f>
        <v>0</v>
      </c>
      <c r="D862" s="290"/>
      <c r="P862" s="188"/>
    </row>
    <row r="863" spans="1:17">
      <c r="A863" s="38"/>
      <c r="B863" s="32" t="s">
        <v>65</v>
      </c>
      <c r="C863" s="257">
        <f>I859+I852+I843+I832+I822+I812+I802+I782+I792+I772+I762+I752+I741+I730+I720+I709+I701+I686+I677+I668+I659+I647+I638+I626+I615+I604+I593+I580+I567+I556+I545+I534+I518+I509+I502+I484+I470</f>
        <v>0</v>
      </c>
      <c r="D863" s="290"/>
      <c r="L863" s="59"/>
      <c r="M863" s="32"/>
      <c r="N863" s="157"/>
      <c r="P863" s="188"/>
    </row>
    <row r="864" spans="1:17">
      <c r="A864" s="38"/>
      <c r="B864" s="32" t="s">
        <v>165</v>
      </c>
      <c r="C864" s="257">
        <f>J859+J852+J843+J832+J822+J812+J802+J792+J782+J772+J762+J752+J741+J730+J720+J709+J701+J686+J677+J668+J659+J647+J638+J626+J615+J604+J593+J580+J567+J556+J545+J534+J518+J509+J502+J484+J470</f>
        <v>0</v>
      </c>
      <c r="D864" s="290"/>
    </row>
    <row r="865" spans="1:17">
      <c r="A865" s="38"/>
      <c r="B865" s="32"/>
      <c r="C865" s="38"/>
      <c r="D865" s="38"/>
      <c r="E865" s="38"/>
      <c r="F865" s="38"/>
    </row>
    <row r="866" spans="1:17">
      <c r="A866" s="38"/>
      <c r="B866" s="268" t="s">
        <v>626</v>
      </c>
      <c r="C866" s="296">
        <f>F859+D852+D843+E832+F822+F812+F802+F792+F782+F772+E762+D752+D741+E730+F720+F709+F701+F686+D677+D668+E659</f>
        <v>0</v>
      </c>
      <c r="D866" s="38"/>
      <c r="E866" s="38"/>
      <c r="F866" s="38"/>
    </row>
    <row r="867" spans="1:17" ht="47.25" customHeight="1">
      <c r="A867" s="38"/>
      <c r="B867" s="295" t="s">
        <v>627</v>
      </c>
      <c r="C867" s="297"/>
      <c r="D867" s="38"/>
      <c r="E867" s="38"/>
      <c r="F867" s="38"/>
    </row>
    <row r="868" spans="1:17" ht="45.6">
      <c r="A868" s="38"/>
      <c r="B868" s="268" t="s">
        <v>628</v>
      </c>
      <c r="C868" s="296">
        <f>C866-C867</f>
        <v>0</v>
      </c>
      <c r="D868" s="38"/>
      <c r="E868" s="38"/>
      <c r="F868" s="38"/>
    </row>
    <row r="869" spans="1:17">
      <c r="A869" s="38"/>
      <c r="B869" s="32"/>
      <c r="C869" s="38"/>
      <c r="D869" s="38"/>
      <c r="E869" s="38"/>
      <c r="F869" s="38"/>
    </row>
    <row r="870" spans="1:17">
      <c r="A870" s="38"/>
      <c r="B870" s="32"/>
      <c r="C870" s="38"/>
      <c r="D870" s="38"/>
      <c r="E870" s="38"/>
      <c r="F870" s="38"/>
    </row>
    <row r="871" spans="1:17">
      <c r="A871" s="38"/>
      <c r="B871" s="32"/>
      <c r="C871" s="38"/>
      <c r="D871" s="38"/>
      <c r="E871" s="38"/>
      <c r="F871" s="38"/>
    </row>
    <row r="872" spans="1:17">
      <c r="A872" s="38"/>
      <c r="B872" s="32"/>
      <c r="C872" s="38"/>
      <c r="D872" s="38"/>
      <c r="E872" s="38"/>
      <c r="F872" s="38"/>
    </row>
    <row r="873" spans="1:17">
      <c r="A873" s="1927" t="s">
        <v>40</v>
      </c>
      <c r="B873" s="1927"/>
      <c r="C873" s="60"/>
      <c r="D873" s="2044" t="str">
        <f>'СВЕДЕНИЯ ЦС'!D67:G67</f>
        <v>Коппель С.А.</v>
      </c>
      <c r="E873" s="2044"/>
      <c r="F873" s="38"/>
      <c r="G873" s="38"/>
      <c r="H873" s="38"/>
      <c r="I873" s="38"/>
      <c r="J873" s="38"/>
    </row>
    <row r="874" spans="1:17">
      <c r="A874" s="38"/>
      <c r="B874" s="61"/>
      <c r="C874" s="254" t="s">
        <v>41</v>
      </c>
      <c r="D874" s="2045" t="s">
        <v>12</v>
      </c>
      <c r="E874" s="2045"/>
      <c r="F874" s="38"/>
      <c r="G874" s="38"/>
      <c r="H874" s="38"/>
      <c r="I874" s="38"/>
      <c r="J874" s="38"/>
    </row>
    <row r="875" spans="1:17" s="38" customFormat="1">
      <c r="A875" s="1929"/>
      <c r="B875" s="1929"/>
      <c r="C875" s="62"/>
      <c r="D875" s="255"/>
      <c r="E875" s="63"/>
      <c r="L875" s="193"/>
      <c r="O875" s="41"/>
      <c r="P875" s="41"/>
      <c r="Q875" s="41"/>
    </row>
    <row r="876" spans="1:17" s="38" customFormat="1">
      <c r="A876" s="1929"/>
      <c r="B876" s="1929"/>
      <c r="C876" s="62"/>
      <c r="D876" s="1950"/>
      <c r="E876" s="1950"/>
      <c r="L876" s="193"/>
      <c r="O876" s="41"/>
      <c r="P876" s="41"/>
      <c r="Q876" s="41"/>
    </row>
    <row r="877" spans="1:17" s="38" customFormat="1">
      <c r="A877" s="41"/>
      <c r="B877" s="64"/>
      <c r="C877" s="26"/>
      <c r="D877" s="1950"/>
      <c r="E877" s="1950"/>
      <c r="L877" s="193"/>
      <c r="O877" s="41"/>
      <c r="P877" s="41"/>
      <c r="Q877" s="41"/>
    </row>
    <row r="878" spans="1:17" s="38" customFormat="1">
      <c r="B878" s="61"/>
      <c r="C878" s="65"/>
      <c r="D878" s="66"/>
      <c r="E878" s="67"/>
      <c r="L878" s="193"/>
      <c r="O878" s="41"/>
      <c r="P878" s="41"/>
      <c r="Q878" s="41"/>
    </row>
    <row r="879" spans="1:17" s="38" customFormat="1">
      <c r="A879" s="1927" t="s">
        <v>42</v>
      </c>
      <c r="B879" s="1927"/>
      <c r="C879" s="68"/>
      <c r="D879" s="2044" t="str">
        <f>'СВЕДЕНИЯ ЦС'!D73:G73</f>
        <v>Кондакова Е.В.</v>
      </c>
      <c r="E879" s="2044"/>
      <c r="L879" s="193"/>
      <c r="O879" s="41"/>
      <c r="P879" s="41"/>
      <c r="Q879" s="41"/>
    </row>
    <row r="880" spans="1:17" s="38" customFormat="1">
      <c r="B880" s="61"/>
      <c r="C880" s="254" t="s">
        <v>41</v>
      </c>
      <c r="D880" s="2019" t="s">
        <v>12</v>
      </c>
      <c r="E880" s="2019"/>
      <c r="L880" s="193"/>
      <c r="O880" s="41"/>
      <c r="P880" s="41"/>
      <c r="Q880" s="41"/>
    </row>
    <row r="881" spans="1:11">
      <c r="A881" s="1987" t="str">
        <f>'130ГПД'!A889:J889</f>
        <v>Муниципальное бюджетное общеобразовательное учреждение "Кингисеппская средняя общеобразовательная школа № 4"</v>
      </c>
      <c r="B881" s="1987"/>
      <c r="C881" s="1987"/>
      <c r="D881" s="1987"/>
      <c r="E881" s="1987"/>
      <c r="F881" s="1987"/>
      <c r="G881" s="1987"/>
      <c r="H881" s="1987"/>
      <c r="I881" s="1987"/>
      <c r="J881" s="1987"/>
      <c r="K881" s="198"/>
    </row>
    <row r="883" spans="1:11">
      <c r="A883" s="1959" t="s">
        <v>130</v>
      </c>
      <c r="B883" s="1959"/>
      <c r="C883" s="1959"/>
      <c r="D883" s="1959"/>
      <c r="E883" s="1959"/>
      <c r="F883" s="1959"/>
      <c r="G883" s="1959"/>
      <c r="H883" s="1959"/>
      <c r="I883" s="1959"/>
      <c r="J883" s="1959"/>
      <c r="K883" s="199"/>
    </row>
    <row r="885" spans="1:11">
      <c r="A885" s="193"/>
      <c r="B885" s="193"/>
      <c r="C885" s="193"/>
      <c r="D885" s="193"/>
      <c r="E885" s="193"/>
      <c r="F885" s="193"/>
      <c r="G885" s="151" t="s">
        <v>161</v>
      </c>
      <c r="H885" s="16"/>
      <c r="I885" s="152"/>
      <c r="J885" s="16"/>
      <c r="K885" s="200"/>
    </row>
    <row r="886" spans="1:11">
      <c r="B886" s="38"/>
    </row>
    <row r="887" spans="1:11" ht="23.25" customHeight="1">
      <c r="A887" s="1988" t="s">
        <v>148</v>
      </c>
      <c r="B887" s="1988"/>
      <c r="C887" s="1989" t="s">
        <v>171</v>
      </c>
      <c r="D887" s="1990"/>
      <c r="E887" s="1990"/>
      <c r="F887" s="1990"/>
      <c r="G887" s="1990"/>
      <c r="H887" s="1990"/>
      <c r="I887" s="1990"/>
      <c r="J887" s="1991"/>
      <c r="K887" s="154"/>
    </row>
    <row r="888" spans="1:11">
      <c r="A888" s="41"/>
      <c r="B888" s="41"/>
      <c r="C888" s="148"/>
      <c r="D888" s="148"/>
      <c r="E888" s="148"/>
      <c r="F888" s="148"/>
      <c r="G888" s="148"/>
      <c r="H888" s="148"/>
      <c r="I888" s="148"/>
      <c r="J888" s="148"/>
      <c r="K888" s="154"/>
    </row>
    <row r="890" spans="1:11" ht="53.25" customHeight="1">
      <c r="A890" s="1992" t="s">
        <v>1058</v>
      </c>
      <c r="B890" s="1992"/>
      <c r="C890" s="1992"/>
      <c r="D890" s="1992"/>
      <c r="E890" s="1992"/>
      <c r="F890" s="1992"/>
      <c r="G890" s="1992"/>
      <c r="H890" s="1992"/>
      <c r="I890" s="1992"/>
      <c r="J890" s="1992"/>
    </row>
    <row r="891" spans="1:11">
      <c r="A891" s="263"/>
      <c r="B891" s="263"/>
      <c r="C891" s="263"/>
      <c r="D891" s="263"/>
      <c r="E891" s="263"/>
      <c r="F891" s="263"/>
      <c r="G891" s="263"/>
      <c r="H891" s="263"/>
      <c r="I891" s="263"/>
      <c r="J891" s="263"/>
    </row>
    <row r="892" spans="1:11">
      <c r="A892" s="1993" t="s">
        <v>622</v>
      </c>
      <c r="B892" s="1993"/>
      <c r="C892" s="1993"/>
      <c r="D892" s="1993"/>
      <c r="E892" s="1993"/>
      <c r="F892" s="1993"/>
      <c r="G892" s="1993"/>
      <c r="H892" s="1993"/>
      <c r="I892" s="1993"/>
      <c r="J892" s="1993"/>
      <c r="K892" s="205"/>
    </row>
    <row r="893" spans="1:11">
      <c r="A893" s="269"/>
      <c r="B893" s="269"/>
      <c r="C893" s="269"/>
      <c r="D893" s="269"/>
      <c r="E893" s="269"/>
      <c r="F893" s="269"/>
      <c r="G893" s="269"/>
      <c r="H893" s="269"/>
      <c r="I893" s="269"/>
      <c r="J893" s="269"/>
      <c r="K893" s="263"/>
    </row>
    <row r="894" spans="1:11">
      <c r="A894" s="1995" t="s">
        <v>493</v>
      </c>
      <c r="B894" s="1995"/>
      <c r="C894" s="1995"/>
      <c r="D894" s="1995"/>
      <c r="E894" s="1995"/>
      <c r="F894" s="1995"/>
      <c r="G894" s="1995"/>
      <c r="H894" s="1995"/>
      <c r="I894" s="1995"/>
      <c r="J894" s="1995"/>
      <c r="K894" s="207"/>
    </row>
    <row r="895" spans="1:11">
      <c r="B895" s="193"/>
      <c r="C895" s="193"/>
      <c r="D895" s="193"/>
      <c r="E895" s="193"/>
      <c r="F895" s="193"/>
      <c r="G895" s="193"/>
      <c r="H895" s="193"/>
      <c r="I895" s="193"/>
      <c r="J895" s="193"/>
      <c r="K895" s="269"/>
    </row>
    <row r="896" spans="1:11">
      <c r="B896" s="32"/>
      <c r="C896" s="32"/>
      <c r="D896" s="41"/>
      <c r="E896" s="41"/>
      <c r="F896" s="41"/>
      <c r="G896" s="41"/>
      <c r="H896" s="41"/>
      <c r="I896" s="41"/>
      <c r="J896" s="41"/>
      <c r="K896" s="201"/>
    </row>
    <row r="897" spans="1:17">
      <c r="A897" s="1996" t="s">
        <v>77</v>
      </c>
      <c r="B897" s="1996" t="s">
        <v>75</v>
      </c>
      <c r="C897" s="1996" t="s">
        <v>76</v>
      </c>
      <c r="D897" s="1997" t="s">
        <v>69</v>
      </c>
      <c r="E897" s="1998"/>
      <c r="F897" s="1998"/>
      <c r="G897" s="1999"/>
      <c r="H897" s="2000" t="s">
        <v>70</v>
      </c>
      <c r="I897" s="2000" t="s">
        <v>78</v>
      </c>
      <c r="J897" s="2003" t="s">
        <v>541</v>
      </c>
      <c r="K897" s="39"/>
    </row>
    <row r="898" spans="1:17">
      <c r="A898" s="1980"/>
      <c r="B898" s="1980"/>
      <c r="C898" s="1980"/>
      <c r="D898" s="1996" t="s">
        <v>20</v>
      </c>
      <c r="E898" s="1997" t="s">
        <v>2</v>
      </c>
      <c r="F898" s="1998"/>
      <c r="G898" s="1999"/>
      <c r="H898" s="2001"/>
      <c r="I898" s="2001"/>
      <c r="J898" s="2003"/>
      <c r="K898" s="42"/>
    </row>
    <row r="899" spans="1:17" ht="68.400000000000006">
      <c r="A899" s="1981"/>
      <c r="B899" s="1981"/>
      <c r="C899" s="1981"/>
      <c r="D899" s="1981"/>
      <c r="E899" s="260" t="s">
        <v>71</v>
      </c>
      <c r="F899" s="260" t="s">
        <v>79</v>
      </c>
      <c r="G899" s="260" t="s">
        <v>72</v>
      </c>
      <c r="H899" s="2002"/>
      <c r="I899" s="2002"/>
      <c r="J899" s="2003"/>
      <c r="K899" s="273"/>
    </row>
    <row r="900" spans="1:17">
      <c r="A900" s="195">
        <v>1</v>
      </c>
      <c r="B900" s="195">
        <v>2</v>
      </c>
      <c r="C900" s="195">
        <v>3</v>
      </c>
      <c r="D900" s="195">
        <v>4</v>
      </c>
      <c r="E900" s="195">
        <v>5</v>
      </c>
      <c r="F900" s="195">
        <v>6</v>
      </c>
      <c r="G900" s="195">
        <v>7</v>
      </c>
      <c r="H900" s="195">
        <v>8</v>
      </c>
      <c r="I900" s="195">
        <v>9</v>
      </c>
      <c r="J900" s="195">
        <v>10</v>
      </c>
      <c r="K900" s="273"/>
    </row>
    <row r="901" spans="1:17">
      <c r="A901" s="260" t="s">
        <v>142</v>
      </c>
      <c r="B901" s="31"/>
      <c r="C901" s="258"/>
      <c r="D901" s="258">
        <f>F901+G901+E901</f>
        <v>0</v>
      </c>
      <c r="E901" s="258"/>
      <c r="F901" s="258"/>
      <c r="G901" s="258">
        <f>ROUND((J901-K901)/12,2)</f>
        <v>0</v>
      </c>
      <c r="H901" s="258">
        <v>0</v>
      </c>
      <c r="I901" s="258"/>
      <c r="J901" s="21"/>
      <c r="K901" s="278">
        <f>ROUND((E901+F901)*12,2)</f>
        <v>0</v>
      </c>
      <c r="M901" s="157"/>
      <c r="N901" s="274"/>
      <c r="O901" s="280"/>
    </row>
    <row r="902" spans="1:17" s="160" customFormat="1">
      <c r="A902" s="226"/>
      <c r="B902" s="227" t="s">
        <v>73</v>
      </c>
      <c r="C902" s="228">
        <f>SUM(C901:C901)</f>
        <v>0</v>
      </c>
      <c r="D902" s="228">
        <f>SUM(D901:D901)</f>
        <v>0</v>
      </c>
      <c r="E902" s="226" t="s">
        <v>74</v>
      </c>
      <c r="F902" s="226" t="s">
        <v>74</v>
      </c>
      <c r="G902" s="226" t="s">
        <v>74</v>
      </c>
      <c r="H902" s="226" t="s">
        <v>74</v>
      </c>
      <c r="I902" s="226" t="s">
        <v>74</v>
      </c>
      <c r="J902" s="228">
        <f>SUM(J901:J901)</f>
        <v>0</v>
      </c>
      <c r="K902" s="275"/>
      <c r="M902" s="157"/>
      <c r="N902" s="274"/>
      <c r="O902" s="280"/>
      <c r="P902" s="279"/>
      <c r="Q902" s="283"/>
    </row>
    <row r="903" spans="1:17">
      <c r="K903" s="196"/>
    </row>
    <row r="904" spans="1:17">
      <c r="A904" s="1994" t="s">
        <v>497</v>
      </c>
      <c r="B904" s="1994"/>
      <c r="C904" s="1994"/>
      <c r="D904" s="1994"/>
      <c r="E904" s="1994"/>
      <c r="F904" s="1994"/>
      <c r="G904" s="1994"/>
      <c r="H904" s="1994"/>
      <c r="I904" s="1994"/>
      <c r="J904" s="1994"/>
      <c r="K904" s="197"/>
    </row>
    <row r="905" spans="1:17">
      <c r="A905" s="267"/>
      <c r="B905" s="267"/>
      <c r="C905" s="267"/>
      <c r="D905" s="267"/>
      <c r="E905" s="267"/>
      <c r="F905" s="267"/>
      <c r="G905" s="267"/>
      <c r="H905" s="267"/>
      <c r="I905" s="1986" t="s">
        <v>545</v>
      </c>
      <c r="J905" s="1986"/>
    </row>
    <row r="906" spans="1:17" ht="54">
      <c r="A906" s="35" t="s">
        <v>77</v>
      </c>
      <c r="B906" s="35" t="s">
        <v>67</v>
      </c>
      <c r="C906" s="260" t="s">
        <v>505</v>
      </c>
      <c r="D906" s="260" t="s">
        <v>506</v>
      </c>
      <c r="E906" s="260" t="s">
        <v>507</v>
      </c>
      <c r="G906" s="267"/>
      <c r="H906" s="267"/>
      <c r="I906" s="215" t="s">
        <v>186</v>
      </c>
      <c r="J906" s="215" t="s">
        <v>546</v>
      </c>
      <c r="K906" s="202"/>
    </row>
    <row r="907" spans="1:17">
      <c r="A907" s="173">
        <v>1</v>
      </c>
      <c r="B907" s="173">
        <v>2</v>
      </c>
      <c r="C907" s="195">
        <v>3</v>
      </c>
      <c r="D907" s="195">
        <v>4</v>
      </c>
      <c r="E907" s="195">
        <v>5</v>
      </c>
      <c r="G907" s="267"/>
      <c r="H907" s="267"/>
      <c r="I907" s="216"/>
      <c r="J907" s="215"/>
    </row>
    <row r="908" spans="1:17" ht="136.80000000000001">
      <c r="A908" s="166">
        <v>1</v>
      </c>
      <c r="B908" s="172" t="s">
        <v>496</v>
      </c>
      <c r="C908" s="258"/>
      <c r="D908" s="159">
        <v>12</v>
      </c>
      <c r="E908" s="167"/>
      <c r="G908" s="168"/>
      <c r="H908" s="169"/>
      <c r="I908" s="220"/>
      <c r="J908" s="220"/>
    </row>
    <row r="909" spans="1:17">
      <c r="A909" s="166">
        <v>2</v>
      </c>
      <c r="B909" s="172" t="s">
        <v>533</v>
      </c>
      <c r="C909" s="258"/>
      <c r="D909" s="159"/>
      <c r="E909" s="167"/>
      <c r="G909" s="168"/>
      <c r="H909" s="169"/>
      <c r="I909" s="220"/>
      <c r="J909" s="220"/>
    </row>
    <row r="910" spans="1:17">
      <c r="A910" s="229"/>
      <c r="B910" s="227" t="s">
        <v>73</v>
      </c>
      <c r="C910" s="230"/>
      <c r="D910" s="231"/>
      <c r="E910" s="228">
        <f>E909+E908</f>
        <v>0</v>
      </c>
      <c r="G910" s="267"/>
      <c r="H910" s="267"/>
      <c r="I910" s="217">
        <f>SUM(I908:I909)</f>
        <v>0</v>
      </c>
      <c r="J910" s="217">
        <f>SUM(J908:J909)</f>
        <v>0</v>
      </c>
    </row>
    <row r="912" spans="1:17">
      <c r="A912" s="1993" t="s">
        <v>621</v>
      </c>
      <c r="B912" s="1993"/>
      <c r="C912" s="1993"/>
      <c r="D912" s="1993"/>
      <c r="E912" s="1993"/>
      <c r="F912" s="1993"/>
      <c r="G912" s="1993"/>
      <c r="H912" s="1993"/>
      <c r="I912" s="1993"/>
      <c r="J912" s="1993"/>
    </row>
    <row r="913" spans="1:17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</row>
    <row r="914" spans="1:17">
      <c r="A914" s="2009" t="s">
        <v>494</v>
      </c>
      <c r="B914" s="2009"/>
      <c r="C914" s="2009"/>
      <c r="D914" s="2009"/>
      <c r="E914" s="2009"/>
      <c r="F914" s="2009"/>
      <c r="G914" s="2009"/>
      <c r="H914" s="2009"/>
      <c r="I914" s="2009"/>
      <c r="J914" s="2009"/>
      <c r="K914" s="207"/>
    </row>
    <row r="915" spans="1:17">
      <c r="A915" s="256"/>
      <c r="B915" s="45"/>
      <c r="C915" s="256"/>
      <c r="D915" s="256"/>
      <c r="E915" s="256"/>
      <c r="F915" s="256"/>
      <c r="I915" s="1986" t="s">
        <v>545</v>
      </c>
      <c r="J915" s="1986"/>
      <c r="K915" s="193"/>
    </row>
    <row r="916" spans="1:17" ht="68.400000000000006">
      <c r="A916" s="260" t="s">
        <v>77</v>
      </c>
      <c r="B916" s="260" t="s">
        <v>67</v>
      </c>
      <c r="C916" s="260" t="s">
        <v>93</v>
      </c>
      <c r="D916" s="260" t="s">
        <v>91</v>
      </c>
      <c r="E916" s="260" t="s">
        <v>92</v>
      </c>
      <c r="F916" s="260" t="s">
        <v>133</v>
      </c>
      <c r="I916" s="215" t="s">
        <v>186</v>
      </c>
      <c r="J916" s="215" t="s">
        <v>546</v>
      </c>
      <c r="K916" s="204"/>
      <c r="O916" s="188"/>
    </row>
    <row r="917" spans="1:17">
      <c r="A917" s="195">
        <v>1</v>
      </c>
      <c r="B917" s="195">
        <v>2</v>
      </c>
      <c r="C917" s="195">
        <v>3</v>
      </c>
      <c r="D917" s="195">
        <v>4</v>
      </c>
      <c r="E917" s="195">
        <v>5</v>
      </c>
      <c r="F917" s="195">
        <v>6</v>
      </c>
      <c r="G917" s="160"/>
      <c r="H917" s="160"/>
      <c r="I917" s="218"/>
      <c r="J917" s="218"/>
      <c r="O917" s="188"/>
    </row>
    <row r="918" spans="1:17" ht="68.400000000000006">
      <c r="A918" s="260">
        <v>1</v>
      </c>
      <c r="B918" s="31" t="s">
        <v>81</v>
      </c>
      <c r="C918" s="260" t="s">
        <v>74</v>
      </c>
      <c r="D918" s="260" t="s">
        <v>74</v>
      </c>
      <c r="E918" s="260" t="s">
        <v>74</v>
      </c>
      <c r="F918" s="21">
        <f>F920</f>
        <v>0</v>
      </c>
      <c r="I918" s="219">
        <f>I920</f>
        <v>0</v>
      </c>
      <c r="J918" s="219">
        <f>J920</f>
        <v>0</v>
      </c>
      <c r="O918" s="188"/>
    </row>
    <row r="919" spans="1:17" s="160" customFormat="1">
      <c r="A919" s="2008" t="s">
        <v>82</v>
      </c>
      <c r="B919" s="31" t="s">
        <v>2</v>
      </c>
      <c r="C919" s="260"/>
      <c r="D919" s="260"/>
      <c r="E919" s="260"/>
      <c r="F919" s="21"/>
      <c r="G919" s="149"/>
      <c r="H919" s="149"/>
      <c r="I919" s="219"/>
      <c r="J919" s="219"/>
      <c r="K919" s="161"/>
      <c r="O919" s="281"/>
      <c r="P919" s="283"/>
      <c r="Q919" s="283"/>
    </row>
    <row r="920" spans="1:17" ht="68.400000000000006">
      <c r="A920" s="2008"/>
      <c r="B920" s="31" t="s">
        <v>83</v>
      </c>
      <c r="C920" s="260" t="e">
        <f>F920/E920/D920</f>
        <v>#DIV/0!</v>
      </c>
      <c r="D920" s="260"/>
      <c r="E920" s="260"/>
      <c r="F920" s="21"/>
      <c r="I920" s="225"/>
      <c r="J920" s="225"/>
      <c r="O920" s="188"/>
    </row>
    <row r="921" spans="1:17" ht="68.400000000000006">
      <c r="A921" s="260">
        <v>2</v>
      </c>
      <c r="B921" s="31" t="s">
        <v>87</v>
      </c>
      <c r="C921" s="260" t="s">
        <v>74</v>
      </c>
      <c r="D921" s="260" t="s">
        <v>74</v>
      </c>
      <c r="E921" s="260" t="s">
        <v>74</v>
      </c>
      <c r="F921" s="21">
        <f>F923</f>
        <v>0</v>
      </c>
      <c r="I921" s="219">
        <f>I923</f>
        <v>0</v>
      </c>
      <c r="J921" s="219">
        <f>J923</f>
        <v>0</v>
      </c>
      <c r="O921" s="188"/>
    </row>
    <row r="922" spans="1:17">
      <c r="A922" s="2008" t="s">
        <v>88</v>
      </c>
      <c r="B922" s="31" t="s">
        <v>2</v>
      </c>
      <c r="C922" s="260"/>
      <c r="D922" s="260"/>
      <c r="E922" s="260"/>
      <c r="F922" s="21"/>
      <c r="I922" s="219"/>
      <c r="J922" s="219"/>
      <c r="O922" s="188"/>
    </row>
    <row r="923" spans="1:17" ht="68.400000000000006">
      <c r="A923" s="2008"/>
      <c r="B923" s="31" t="s">
        <v>83</v>
      </c>
      <c r="C923" s="260" t="e">
        <f t="shared" ref="C923" si="22">F923/E923/D923</f>
        <v>#DIV/0!</v>
      </c>
      <c r="D923" s="260"/>
      <c r="E923" s="260"/>
      <c r="F923" s="21"/>
      <c r="I923" s="225"/>
      <c r="J923" s="225"/>
      <c r="O923" s="188"/>
    </row>
    <row r="924" spans="1:17">
      <c r="A924" s="229"/>
      <c r="B924" s="227" t="s">
        <v>73</v>
      </c>
      <c r="C924" s="226" t="s">
        <v>74</v>
      </c>
      <c r="D924" s="226" t="s">
        <v>74</v>
      </c>
      <c r="E924" s="226" t="s">
        <v>74</v>
      </c>
      <c r="F924" s="228">
        <f>F921+F918</f>
        <v>0</v>
      </c>
      <c r="I924" s="219">
        <f>I918+I921</f>
        <v>0</v>
      </c>
      <c r="J924" s="219">
        <f>J918+J921</f>
        <v>0</v>
      </c>
      <c r="O924" s="188"/>
    </row>
    <row r="925" spans="1:17">
      <c r="A925" s="38"/>
      <c r="B925" s="32"/>
      <c r="C925" s="38"/>
      <c r="D925" s="38"/>
      <c r="E925" s="38"/>
      <c r="F925" s="38"/>
      <c r="G925" s="203"/>
      <c r="O925" s="188"/>
    </row>
    <row r="926" spans="1:17">
      <c r="A926" s="2009" t="s">
        <v>491</v>
      </c>
      <c r="B926" s="2009"/>
      <c r="C926" s="2009"/>
      <c r="D926" s="2009"/>
      <c r="E926" s="2009"/>
      <c r="F926" s="2009"/>
      <c r="G926" s="2009"/>
      <c r="H926" s="2009"/>
      <c r="I926" s="2009"/>
      <c r="J926" s="2009"/>
      <c r="O926" s="188"/>
    </row>
    <row r="927" spans="1:17">
      <c r="A927" s="256"/>
      <c r="B927" s="45"/>
      <c r="C927" s="256"/>
      <c r="D927" s="256"/>
      <c r="E927" s="256"/>
      <c r="F927" s="256"/>
      <c r="I927" s="1986" t="s">
        <v>545</v>
      </c>
      <c r="J927" s="1986"/>
      <c r="O927" s="188"/>
    </row>
    <row r="928" spans="1:17" ht="68.400000000000006">
      <c r="A928" s="260" t="s">
        <v>77</v>
      </c>
      <c r="B928" s="260" t="s">
        <v>67</v>
      </c>
      <c r="C928" s="260" t="s">
        <v>536</v>
      </c>
      <c r="D928" s="260" t="s">
        <v>91</v>
      </c>
      <c r="E928" s="260" t="s">
        <v>92</v>
      </c>
      <c r="F928" s="260" t="s">
        <v>133</v>
      </c>
      <c r="I928" s="215" t="s">
        <v>186</v>
      </c>
      <c r="J928" s="215" t="s">
        <v>546</v>
      </c>
      <c r="K928" s="204"/>
      <c r="O928" s="188"/>
    </row>
    <row r="929" spans="1:17">
      <c r="A929" s="194">
        <v>1</v>
      </c>
      <c r="B929" s="194">
        <v>2</v>
      </c>
      <c r="C929" s="194">
        <v>3</v>
      </c>
      <c r="D929" s="194">
        <v>4</v>
      </c>
      <c r="E929" s="194">
        <v>5</v>
      </c>
      <c r="F929" s="194">
        <v>6</v>
      </c>
      <c r="G929" s="25"/>
      <c r="H929" s="25"/>
      <c r="I929" s="218"/>
      <c r="J929" s="218"/>
      <c r="O929" s="188"/>
    </row>
    <row r="930" spans="1:17" ht="68.400000000000006">
      <c r="A930" s="260">
        <v>1</v>
      </c>
      <c r="B930" s="31" t="s">
        <v>81</v>
      </c>
      <c r="C930" s="260" t="s">
        <v>74</v>
      </c>
      <c r="D930" s="260" t="s">
        <v>74</v>
      </c>
      <c r="E930" s="260" t="s">
        <v>74</v>
      </c>
      <c r="F930" s="21">
        <f>F932+F934+F933+F935</f>
        <v>0</v>
      </c>
      <c r="I930" s="219">
        <f>I932+I933+I934+I935</f>
        <v>0</v>
      </c>
      <c r="J930" s="219">
        <f>J932+J933+J934+J935</f>
        <v>0</v>
      </c>
      <c r="O930" s="188"/>
    </row>
    <row r="931" spans="1:17" s="25" customFormat="1">
      <c r="A931" s="260"/>
      <c r="B931" s="31" t="s">
        <v>2</v>
      </c>
      <c r="C931" s="260"/>
      <c r="D931" s="260"/>
      <c r="E931" s="260"/>
      <c r="F931" s="21"/>
      <c r="G931" s="149"/>
      <c r="H931" s="149"/>
      <c r="I931" s="219"/>
      <c r="J931" s="219"/>
      <c r="K931" s="162"/>
      <c r="O931" s="282"/>
      <c r="P931" s="287"/>
      <c r="Q931" s="287"/>
    </row>
    <row r="932" spans="1:17" ht="45.6">
      <c r="A932" s="260" t="s">
        <v>82</v>
      </c>
      <c r="B932" s="31" t="s">
        <v>85</v>
      </c>
      <c r="C932" s="260" t="e">
        <f t="shared" ref="C932:C933" si="23">F932/E932/D932</f>
        <v>#DIV/0!</v>
      </c>
      <c r="D932" s="260"/>
      <c r="E932" s="260"/>
      <c r="F932" s="21"/>
      <c r="I932" s="225"/>
      <c r="J932" s="225"/>
      <c r="O932" s="188"/>
    </row>
    <row r="933" spans="1:17" ht="45.6">
      <c r="A933" s="260" t="s">
        <v>84</v>
      </c>
      <c r="B933" s="31" t="s">
        <v>86</v>
      </c>
      <c r="C933" s="260" t="e">
        <f t="shared" si="23"/>
        <v>#DIV/0!</v>
      </c>
      <c r="D933" s="260"/>
      <c r="E933" s="260"/>
      <c r="F933" s="21"/>
      <c r="I933" s="225"/>
      <c r="J933" s="225"/>
      <c r="O933" s="188"/>
    </row>
    <row r="934" spans="1:17">
      <c r="A934" s="260"/>
      <c r="B934" s="31"/>
      <c r="C934" s="260"/>
      <c r="D934" s="260"/>
      <c r="E934" s="260"/>
      <c r="F934" s="21"/>
      <c r="I934" s="225"/>
      <c r="J934" s="225"/>
      <c r="O934" s="188"/>
    </row>
    <row r="935" spans="1:17">
      <c r="A935" s="260"/>
      <c r="B935" s="31"/>
      <c r="C935" s="260"/>
      <c r="D935" s="260"/>
      <c r="E935" s="260"/>
      <c r="F935" s="21"/>
      <c r="I935" s="225"/>
      <c r="J935" s="225"/>
      <c r="O935" s="188"/>
    </row>
    <row r="936" spans="1:17" ht="68.400000000000006">
      <c r="A936" s="260">
        <v>2</v>
      </c>
      <c r="B936" s="31" t="s">
        <v>87</v>
      </c>
      <c r="C936" s="260" t="s">
        <v>74</v>
      </c>
      <c r="D936" s="260" t="s">
        <v>74</v>
      </c>
      <c r="E936" s="260" t="s">
        <v>74</v>
      </c>
      <c r="F936" s="21">
        <f>F938+F940+F939+F941</f>
        <v>0</v>
      </c>
      <c r="I936" s="219">
        <f>I938+I939+I940+I941</f>
        <v>0</v>
      </c>
      <c r="J936" s="219">
        <f>J938+J939+J940+J941</f>
        <v>0</v>
      </c>
      <c r="O936" s="188"/>
    </row>
    <row r="937" spans="1:17">
      <c r="A937" s="260"/>
      <c r="B937" s="31" t="s">
        <v>2</v>
      </c>
      <c r="C937" s="260"/>
      <c r="D937" s="260"/>
      <c r="E937" s="260"/>
      <c r="F937" s="21"/>
      <c r="I937" s="219"/>
      <c r="J937" s="219"/>
      <c r="O937" s="188"/>
    </row>
    <row r="938" spans="1:17" ht="45.6">
      <c r="A938" s="260" t="s">
        <v>88</v>
      </c>
      <c r="B938" s="31" t="s">
        <v>85</v>
      </c>
      <c r="C938" s="260" t="e">
        <f t="shared" ref="C938:C939" si="24">F938/E938/D938</f>
        <v>#DIV/0!</v>
      </c>
      <c r="D938" s="260"/>
      <c r="E938" s="260"/>
      <c r="F938" s="21"/>
      <c r="I938" s="225"/>
      <c r="J938" s="225"/>
      <c r="O938" s="188"/>
    </row>
    <row r="939" spans="1:17" ht="45.6">
      <c r="A939" s="260" t="s">
        <v>89</v>
      </c>
      <c r="B939" s="31" t="s">
        <v>86</v>
      </c>
      <c r="C939" s="260" t="e">
        <f t="shared" si="24"/>
        <v>#DIV/0!</v>
      </c>
      <c r="D939" s="260"/>
      <c r="E939" s="260"/>
      <c r="F939" s="21"/>
      <c r="I939" s="225"/>
      <c r="J939" s="225"/>
      <c r="O939" s="188"/>
    </row>
    <row r="940" spans="1:17">
      <c r="A940" s="260"/>
      <c r="B940" s="31"/>
      <c r="C940" s="260"/>
      <c r="D940" s="260"/>
      <c r="E940" s="260"/>
      <c r="F940" s="21"/>
      <c r="I940" s="225"/>
      <c r="J940" s="225"/>
      <c r="O940" s="188"/>
    </row>
    <row r="941" spans="1:17">
      <c r="A941" s="260"/>
      <c r="B941" s="31"/>
      <c r="C941" s="260"/>
      <c r="D941" s="260"/>
      <c r="E941" s="260"/>
      <c r="F941" s="21"/>
      <c r="I941" s="225"/>
      <c r="J941" s="225"/>
      <c r="O941" s="188"/>
    </row>
    <row r="942" spans="1:17">
      <c r="A942" s="229"/>
      <c r="B942" s="227" t="s">
        <v>73</v>
      </c>
      <c r="C942" s="226" t="s">
        <v>74</v>
      </c>
      <c r="D942" s="226" t="s">
        <v>74</v>
      </c>
      <c r="E942" s="226" t="s">
        <v>74</v>
      </c>
      <c r="F942" s="228">
        <f>F936+F930</f>
        <v>0</v>
      </c>
      <c r="I942" s="219">
        <f>I930+I936</f>
        <v>0</v>
      </c>
      <c r="J942" s="219">
        <f>J930+J936</f>
        <v>0</v>
      </c>
      <c r="O942" s="188"/>
    </row>
    <row r="943" spans="1:17">
      <c r="A943" s="38"/>
      <c r="B943" s="32"/>
      <c r="C943" s="38"/>
      <c r="D943" s="38"/>
      <c r="E943" s="38"/>
      <c r="F943" s="38"/>
      <c r="O943" s="188"/>
    </row>
    <row r="944" spans="1:17">
      <c r="A944" s="2009" t="s">
        <v>492</v>
      </c>
      <c r="B944" s="2009"/>
      <c r="C944" s="2009"/>
      <c r="D944" s="2009"/>
      <c r="E944" s="2009"/>
      <c r="F944" s="2009"/>
      <c r="G944" s="2009"/>
      <c r="H944" s="2009"/>
      <c r="I944" s="2009"/>
      <c r="J944" s="2009"/>
      <c r="O944" s="188"/>
    </row>
    <row r="945" spans="1:17">
      <c r="A945" s="256"/>
      <c r="B945" s="45"/>
      <c r="C945" s="256"/>
      <c r="D945" s="256"/>
      <c r="E945" s="256"/>
      <c r="F945" s="256"/>
      <c r="I945" s="1986" t="s">
        <v>545</v>
      </c>
      <c r="J945" s="1986"/>
      <c r="O945" s="188"/>
    </row>
    <row r="946" spans="1:17" ht="91.2">
      <c r="A946" s="260" t="s">
        <v>77</v>
      </c>
      <c r="B946" s="260" t="s">
        <v>67</v>
      </c>
      <c r="C946" s="260" t="s">
        <v>96</v>
      </c>
      <c r="D946" s="260" t="s">
        <v>94</v>
      </c>
      <c r="E946" s="260" t="s">
        <v>97</v>
      </c>
      <c r="F946" s="260" t="s">
        <v>95</v>
      </c>
      <c r="I946" s="215" t="s">
        <v>186</v>
      </c>
      <c r="J946" s="215" t="s">
        <v>546</v>
      </c>
      <c r="K946" s="204"/>
      <c r="O946" s="188"/>
    </row>
    <row r="947" spans="1:17">
      <c r="A947" s="195">
        <v>1</v>
      </c>
      <c r="B947" s="195">
        <v>2</v>
      </c>
      <c r="C947" s="195">
        <v>3</v>
      </c>
      <c r="D947" s="195">
        <v>4</v>
      </c>
      <c r="E947" s="195">
        <v>5</v>
      </c>
      <c r="F947" s="195">
        <v>6</v>
      </c>
      <c r="G947" s="160"/>
      <c r="H947" s="160"/>
      <c r="I947" s="218"/>
      <c r="J947" s="218"/>
      <c r="O947" s="188"/>
    </row>
    <row r="948" spans="1:17">
      <c r="A948" s="260">
        <v>1</v>
      </c>
      <c r="B948" s="31" t="s">
        <v>98</v>
      </c>
      <c r="C948" s="260"/>
      <c r="D948" s="260"/>
      <c r="E948" s="260">
        <v>50</v>
      </c>
      <c r="F948" s="21">
        <f>E948*D948*C948</f>
        <v>0</v>
      </c>
      <c r="I948" s="220"/>
      <c r="J948" s="220"/>
      <c r="O948" s="188"/>
    </row>
    <row r="949" spans="1:17" s="160" customFormat="1">
      <c r="A949" s="229"/>
      <c r="B949" s="227" t="s">
        <v>73</v>
      </c>
      <c r="C949" s="226" t="s">
        <v>74</v>
      </c>
      <c r="D949" s="226" t="s">
        <v>74</v>
      </c>
      <c r="E949" s="226" t="s">
        <v>74</v>
      </c>
      <c r="F949" s="228">
        <f>F948</f>
        <v>0</v>
      </c>
      <c r="G949" s="149"/>
      <c r="H949" s="149"/>
      <c r="I949" s="217">
        <f>I948</f>
        <v>0</v>
      </c>
      <c r="J949" s="217">
        <f>J948</f>
        <v>0</v>
      </c>
      <c r="K949" s="161"/>
      <c r="O949" s="281"/>
      <c r="P949" s="283"/>
      <c r="Q949" s="283"/>
    </row>
    <row r="950" spans="1:17">
      <c r="O950" s="188"/>
    </row>
    <row r="951" spans="1:17" ht="51" customHeight="1">
      <c r="A951" s="2010" t="s">
        <v>620</v>
      </c>
      <c r="B951" s="2010"/>
      <c r="C951" s="2010"/>
      <c r="D951" s="2010"/>
      <c r="E951" s="2010"/>
      <c r="F951" s="2010"/>
      <c r="G951" s="2010"/>
      <c r="H951" s="2010"/>
      <c r="I951" s="2010"/>
      <c r="J951" s="2010"/>
      <c r="O951" s="188"/>
    </row>
    <row r="952" spans="1:17">
      <c r="A952" s="263"/>
      <c r="B952" s="263"/>
      <c r="C952" s="263"/>
      <c r="D952" s="263"/>
      <c r="E952" s="263"/>
      <c r="F952" s="263"/>
      <c r="G952" s="263"/>
      <c r="H952" s="263"/>
      <c r="I952" s="263"/>
      <c r="J952" s="263"/>
    </row>
    <row r="953" spans="1:17">
      <c r="A953" s="2004" t="s">
        <v>491</v>
      </c>
      <c r="B953" s="2004"/>
      <c r="C953" s="2004"/>
      <c r="D953" s="2004"/>
      <c r="E953" s="2004"/>
      <c r="F953" s="2004"/>
      <c r="G953" s="2004"/>
      <c r="H953" s="2004"/>
      <c r="I953" s="2004"/>
      <c r="J953" s="2004"/>
      <c r="K953" s="206"/>
    </row>
    <row r="954" spans="1:17">
      <c r="A954" s="2012"/>
      <c r="B954" s="2012"/>
      <c r="C954" s="2012"/>
      <c r="D954" s="2012"/>
      <c r="E954" s="2012"/>
      <c r="F954" s="38"/>
      <c r="I954" s="1986" t="s">
        <v>545</v>
      </c>
      <c r="J954" s="1986"/>
      <c r="K954" s="263"/>
    </row>
    <row r="955" spans="1:17" ht="54">
      <c r="A955" s="260" t="s">
        <v>68</v>
      </c>
      <c r="B955" s="260" t="s">
        <v>67</v>
      </c>
      <c r="C955" s="260" t="s">
        <v>80</v>
      </c>
      <c r="D955" s="260" t="s">
        <v>128</v>
      </c>
      <c r="E955" s="260" t="s">
        <v>129</v>
      </c>
      <c r="I955" s="215" t="s">
        <v>186</v>
      </c>
      <c r="J955" s="215" t="s">
        <v>546</v>
      </c>
      <c r="K955" s="163"/>
    </row>
    <row r="956" spans="1:17">
      <c r="A956" s="195">
        <v>1</v>
      </c>
      <c r="B956" s="195">
        <v>2</v>
      </c>
      <c r="C956" s="195">
        <v>3</v>
      </c>
      <c r="D956" s="195">
        <v>4</v>
      </c>
      <c r="E956" s="195">
        <v>5</v>
      </c>
      <c r="F956" s="160"/>
      <c r="G956" s="160"/>
      <c r="H956" s="160"/>
      <c r="I956" s="218"/>
      <c r="J956" s="218"/>
    </row>
    <row r="957" spans="1:17" ht="114">
      <c r="A957" s="260">
        <v>1</v>
      </c>
      <c r="B957" s="31" t="s">
        <v>163</v>
      </c>
      <c r="C957" s="260"/>
      <c r="D957" s="258" t="e">
        <f>E957/C957</f>
        <v>#DIV/0!</v>
      </c>
      <c r="E957" s="258"/>
      <c r="I957" s="220"/>
      <c r="J957" s="220"/>
    </row>
    <row r="958" spans="1:17" s="160" customFormat="1">
      <c r="A958" s="226"/>
      <c r="B958" s="227" t="s">
        <v>73</v>
      </c>
      <c r="C958" s="226"/>
      <c r="D958" s="226" t="s">
        <v>74</v>
      </c>
      <c r="E958" s="228">
        <f>E957</f>
        <v>0</v>
      </c>
      <c r="F958" s="149"/>
      <c r="G958" s="149"/>
      <c r="H958" s="149"/>
      <c r="I958" s="217">
        <f>I957</f>
        <v>0</v>
      </c>
      <c r="J958" s="217">
        <f>J957</f>
        <v>0</v>
      </c>
      <c r="K958" s="161"/>
      <c r="O958" s="283"/>
      <c r="P958" s="283"/>
      <c r="Q958" s="283"/>
    </row>
    <row r="960" spans="1:17" ht="50.25" customHeight="1">
      <c r="A960" s="2010" t="s">
        <v>619</v>
      </c>
      <c r="B960" s="2010"/>
      <c r="C960" s="2010"/>
      <c r="D960" s="2010"/>
      <c r="E960" s="2010"/>
      <c r="F960" s="2010"/>
      <c r="G960" s="2010"/>
      <c r="H960" s="2010"/>
      <c r="I960" s="2010"/>
      <c r="J960" s="2010"/>
    </row>
    <row r="961" spans="1:17">
      <c r="A961" s="38"/>
      <c r="B961" s="32"/>
      <c r="C961" s="38"/>
      <c r="D961" s="38"/>
      <c r="E961" s="38"/>
      <c r="F961" s="38"/>
    </row>
    <row r="962" spans="1:17">
      <c r="A962" s="2004" t="s">
        <v>495</v>
      </c>
      <c r="B962" s="2004"/>
      <c r="C962" s="2004"/>
      <c r="D962" s="2004"/>
      <c r="E962" s="2004"/>
      <c r="F962" s="2004"/>
      <c r="G962" s="2004"/>
      <c r="H962" s="2004"/>
      <c r="I962" s="2004"/>
      <c r="J962" s="2004"/>
      <c r="K962" s="206"/>
    </row>
    <row r="963" spans="1:17">
      <c r="A963" s="44"/>
      <c r="B963" s="32"/>
      <c r="C963" s="38"/>
      <c r="D963" s="38"/>
      <c r="E963" s="38"/>
      <c r="F963" s="38"/>
      <c r="I963" s="1986" t="s">
        <v>545</v>
      </c>
      <c r="J963" s="1986"/>
    </row>
    <row r="964" spans="1:17" ht="68.400000000000006">
      <c r="A964" s="260" t="s">
        <v>77</v>
      </c>
      <c r="B964" s="260" t="s">
        <v>99</v>
      </c>
      <c r="C964" s="260" t="s">
        <v>106</v>
      </c>
      <c r="D964" s="260" t="s">
        <v>107</v>
      </c>
      <c r="F964" s="38"/>
      <c r="I964" s="215" t="s">
        <v>186</v>
      </c>
      <c r="J964" s="215" t="s">
        <v>546</v>
      </c>
    </row>
    <row r="965" spans="1:17">
      <c r="A965" s="195">
        <v>1</v>
      </c>
      <c r="B965" s="195">
        <v>2</v>
      </c>
      <c r="C965" s="195">
        <v>3</v>
      </c>
      <c r="D965" s="195">
        <v>4</v>
      </c>
      <c r="E965" s="160"/>
      <c r="F965" s="14"/>
      <c r="G965" s="160"/>
      <c r="H965" s="160"/>
      <c r="I965" s="215"/>
      <c r="J965" s="215"/>
    </row>
    <row r="966" spans="1:17" ht="45.6">
      <c r="A966" s="264">
        <v>1</v>
      </c>
      <c r="B966" s="47" t="s">
        <v>100</v>
      </c>
      <c r="C966" s="264" t="s">
        <v>74</v>
      </c>
      <c r="D966" s="21">
        <f>D967</f>
        <v>0</v>
      </c>
      <c r="F966" s="38"/>
      <c r="I966" s="220">
        <f>I967</f>
        <v>0</v>
      </c>
      <c r="J966" s="220">
        <f>J967</f>
        <v>0</v>
      </c>
    </row>
    <row r="967" spans="1:17" s="160" customFormat="1">
      <c r="A967" s="260" t="s">
        <v>82</v>
      </c>
      <c r="B967" s="31" t="s">
        <v>101</v>
      </c>
      <c r="C967" s="258">
        <f>J902+E908</f>
        <v>0</v>
      </c>
      <c r="D967" s="258"/>
      <c r="E967" s="149"/>
      <c r="F967" s="38"/>
      <c r="G967" s="149"/>
      <c r="H967" s="149"/>
      <c r="I967" s="220"/>
      <c r="J967" s="220"/>
      <c r="K967" s="156">
        <f>C967*0.22</f>
        <v>0</v>
      </c>
      <c r="L967" s="2021" t="s">
        <v>176</v>
      </c>
      <c r="O967" s="283"/>
      <c r="P967" s="283"/>
      <c r="Q967" s="283"/>
    </row>
    <row r="968" spans="1:17" ht="45.6">
      <c r="A968" s="264">
        <v>2</v>
      </c>
      <c r="B968" s="47" t="s">
        <v>102</v>
      </c>
      <c r="C968" s="264" t="s">
        <v>74</v>
      </c>
      <c r="D968" s="21">
        <f>D970+D971</f>
        <v>0</v>
      </c>
      <c r="F968" s="38"/>
      <c r="I968" s="220">
        <f>I970+I971+I972</f>
        <v>0</v>
      </c>
      <c r="J968" s="220">
        <f>J970+J971+J972</f>
        <v>0</v>
      </c>
      <c r="K968" s="156"/>
      <c r="L968" s="2021"/>
    </row>
    <row r="969" spans="1:17">
      <c r="A969" s="2008" t="s">
        <v>88</v>
      </c>
      <c r="B969" s="31" t="s">
        <v>2</v>
      </c>
      <c r="C969" s="260"/>
      <c r="D969" s="258"/>
      <c r="F969" s="38"/>
      <c r="I969" s="220"/>
      <c r="J969" s="220"/>
      <c r="K969" s="156"/>
      <c r="L969" s="2021"/>
      <c r="N969" s="48"/>
      <c r="O969" s="48"/>
      <c r="P969" s="48"/>
      <c r="Q969" s="48"/>
    </row>
    <row r="970" spans="1:17" ht="68.400000000000006">
      <c r="A970" s="2008"/>
      <c r="B970" s="31" t="s">
        <v>103</v>
      </c>
      <c r="C970" s="23">
        <f>C967</f>
        <v>0</v>
      </c>
      <c r="D970" s="258"/>
      <c r="F970" s="38"/>
      <c r="I970" s="220"/>
      <c r="J970" s="220"/>
      <c r="K970" s="156">
        <f>C970*0.029</f>
        <v>0</v>
      </c>
      <c r="L970" s="2021"/>
      <c r="N970" s="48"/>
      <c r="O970" s="48"/>
      <c r="P970" s="48"/>
      <c r="Q970" s="48"/>
    </row>
    <row r="971" spans="1:17" ht="68.400000000000006">
      <c r="A971" s="260" t="s">
        <v>90</v>
      </c>
      <c r="B971" s="31" t="s">
        <v>104</v>
      </c>
      <c r="C971" s="258">
        <f>C967</f>
        <v>0</v>
      </c>
      <c r="D971" s="258"/>
      <c r="F971" s="38"/>
      <c r="I971" s="220"/>
      <c r="J971" s="220"/>
      <c r="K971" s="156">
        <f>C971*0.002</f>
        <v>0</v>
      </c>
      <c r="L971" s="2021"/>
      <c r="N971" s="48"/>
      <c r="O971" s="48"/>
      <c r="P971" s="48"/>
      <c r="Q971" s="48"/>
    </row>
    <row r="972" spans="1:17" ht="68.400000000000006">
      <c r="A972" s="264">
        <v>3</v>
      </c>
      <c r="B972" s="47" t="s">
        <v>105</v>
      </c>
      <c r="C972" s="258">
        <f>C967</f>
        <v>0</v>
      </c>
      <c r="D972" s="258"/>
      <c r="F972" s="38"/>
      <c r="I972" s="220"/>
      <c r="J972" s="220"/>
      <c r="K972" s="156">
        <f>C972*0.051</f>
        <v>0</v>
      </c>
      <c r="L972" s="2021"/>
      <c r="N972" s="48"/>
      <c r="O972" s="48"/>
      <c r="P972" s="48"/>
      <c r="Q972" s="48"/>
    </row>
    <row r="973" spans="1:17">
      <c r="A973" s="264">
        <v>4</v>
      </c>
      <c r="B973" s="47" t="s">
        <v>165</v>
      </c>
      <c r="C973" s="258"/>
      <c r="D973" s="258"/>
      <c r="F973" s="38"/>
      <c r="I973" s="220"/>
      <c r="J973" s="220"/>
      <c r="N973" s="48"/>
      <c r="O973" s="48"/>
      <c r="P973" s="48"/>
      <c r="Q973" s="48"/>
    </row>
    <row r="974" spans="1:17">
      <c r="A974" s="226"/>
      <c r="B974" s="227" t="s">
        <v>73</v>
      </c>
      <c r="C974" s="226" t="s">
        <v>74</v>
      </c>
      <c r="D974" s="228">
        <f>D972+D968+D966+D973</f>
        <v>0</v>
      </c>
      <c r="F974" s="38"/>
      <c r="I974" s="217">
        <f>I973+I972+I968+I966</f>
        <v>0</v>
      </c>
      <c r="J974" s="217">
        <f>J973+J972+J968+J966</f>
        <v>0</v>
      </c>
      <c r="N974" s="48"/>
      <c r="O974" s="48"/>
      <c r="P974" s="48"/>
      <c r="Q974" s="48"/>
    </row>
    <row r="976" spans="1:17" ht="56.25" customHeight="1">
      <c r="A976" s="2011" t="s">
        <v>618</v>
      </c>
      <c r="B976" s="2011"/>
      <c r="C976" s="2011"/>
      <c r="D976" s="2011"/>
      <c r="E976" s="2011"/>
      <c r="F976" s="2011"/>
      <c r="G976" s="2011"/>
      <c r="H976" s="2011"/>
      <c r="I976" s="2011"/>
      <c r="J976" s="2011"/>
    </row>
    <row r="978" spans="1:20">
      <c r="A978" s="1994" t="s">
        <v>535</v>
      </c>
      <c r="B978" s="1994"/>
      <c r="C978" s="1994"/>
      <c r="D978" s="1994"/>
      <c r="E978" s="1994"/>
      <c r="F978" s="1994"/>
      <c r="G978" s="1994"/>
      <c r="H978" s="1994"/>
      <c r="I978" s="1994"/>
      <c r="J978" s="1994"/>
      <c r="K978" s="208"/>
    </row>
    <row r="979" spans="1:20">
      <c r="A979" s="267"/>
      <c r="B979" s="267"/>
      <c r="C979" s="267"/>
      <c r="D979" s="267"/>
      <c r="E979" s="267"/>
      <c r="F979" s="267"/>
      <c r="G979" s="267"/>
      <c r="H979" s="267"/>
      <c r="I979" s="1986" t="s">
        <v>545</v>
      </c>
      <c r="J979" s="1986"/>
    </row>
    <row r="980" spans="1:20" ht="54">
      <c r="A980" s="35" t="s">
        <v>77</v>
      </c>
      <c r="B980" s="35" t="s">
        <v>67</v>
      </c>
      <c r="C980" s="260" t="s">
        <v>505</v>
      </c>
      <c r="D980" s="260" t="s">
        <v>506</v>
      </c>
      <c r="E980" s="260" t="s">
        <v>168</v>
      </c>
      <c r="G980" s="267"/>
      <c r="H980" s="267"/>
      <c r="I980" s="215" t="s">
        <v>186</v>
      </c>
      <c r="J980" s="215" t="s">
        <v>546</v>
      </c>
      <c r="K980" s="202"/>
    </row>
    <row r="981" spans="1:20">
      <c r="A981" s="173">
        <v>1</v>
      </c>
      <c r="B981" s="173">
        <v>2</v>
      </c>
      <c r="C981" s="195">
        <v>3</v>
      </c>
      <c r="D981" s="195">
        <v>4</v>
      </c>
      <c r="E981" s="195">
        <v>5</v>
      </c>
      <c r="G981" s="267"/>
      <c r="H981" s="267"/>
      <c r="I981" s="220"/>
      <c r="J981" s="220"/>
    </row>
    <row r="982" spans="1:20" ht="68.400000000000006">
      <c r="A982" s="166">
        <v>1</v>
      </c>
      <c r="B982" s="183" t="s">
        <v>539</v>
      </c>
      <c r="C982" s="258"/>
      <c r="D982" s="159" t="e">
        <f>E982/C982*100</f>
        <v>#DIV/0!</v>
      </c>
      <c r="E982" s="167"/>
      <c r="G982" s="168"/>
      <c r="H982" s="169"/>
      <c r="I982" s="220"/>
      <c r="J982" s="220"/>
    </row>
    <row r="983" spans="1:20" ht="91.2">
      <c r="A983" s="166">
        <v>2</v>
      </c>
      <c r="B983" s="183" t="s">
        <v>537</v>
      </c>
      <c r="C983" s="258"/>
      <c r="D983" s="159" t="e">
        <f>E983/C983*100</f>
        <v>#DIV/0!</v>
      </c>
      <c r="E983" s="167"/>
      <c r="G983" s="168"/>
      <c r="H983" s="169"/>
      <c r="I983" s="220"/>
      <c r="J983" s="220"/>
    </row>
    <row r="984" spans="1:20" ht="91.2">
      <c r="A984" s="166">
        <v>3</v>
      </c>
      <c r="B984" s="183" t="s">
        <v>538</v>
      </c>
      <c r="C984" s="258"/>
      <c r="D984" s="159" t="e">
        <f>E984/C984*100</f>
        <v>#DIV/0!</v>
      </c>
      <c r="E984" s="167"/>
      <c r="G984" s="168"/>
      <c r="H984" s="169"/>
      <c r="I984" s="220"/>
      <c r="J984" s="220"/>
    </row>
    <row r="985" spans="1:20">
      <c r="A985" s="229"/>
      <c r="B985" s="227" t="s">
        <v>73</v>
      </c>
      <c r="C985" s="230"/>
      <c r="D985" s="231"/>
      <c r="E985" s="228">
        <f>E982</f>
        <v>0</v>
      </c>
      <c r="G985" s="267"/>
      <c r="H985" s="267"/>
      <c r="I985" s="217">
        <f>I982</f>
        <v>0</v>
      </c>
      <c r="J985" s="217">
        <f>J982</f>
        <v>0</v>
      </c>
    </row>
    <row r="987" spans="1:20" ht="30" customHeight="1">
      <c r="A987" s="2011" t="s">
        <v>617</v>
      </c>
      <c r="B987" s="2011"/>
      <c r="C987" s="2011"/>
      <c r="D987" s="2011"/>
      <c r="E987" s="2011"/>
      <c r="F987" s="2011"/>
      <c r="G987" s="2011"/>
      <c r="H987" s="2011"/>
      <c r="I987" s="2011"/>
      <c r="J987" s="2011"/>
    </row>
    <row r="989" spans="1:20">
      <c r="A989" s="2004" t="s">
        <v>504</v>
      </c>
      <c r="B989" s="2004"/>
      <c r="C989" s="2004"/>
      <c r="D989" s="2004"/>
      <c r="E989" s="2004"/>
      <c r="F989" s="2004"/>
      <c r="G989" s="2004"/>
      <c r="H989" s="2004"/>
      <c r="I989" s="2004"/>
      <c r="J989" s="2004"/>
      <c r="K989" s="208"/>
    </row>
    <row r="990" spans="1:20">
      <c r="A990" s="2015"/>
      <c r="B990" s="2015"/>
      <c r="C990" s="2015"/>
      <c r="D990" s="2015"/>
      <c r="E990" s="2015"/>
      <c r="F990" s="38"/>
      <c r="G990" s="33"/>
      <c r="H990" s="33"/>
      <c r="I990" s="1986" t="s">
        <v>545</v>
      </c>
      <c r="J990" s="1986"/>
    </row>
    <row r="991" spans="1:20" s="33" customFormat="1" ht="54">
      <c r="A991" s="260" t="s">
        <v>77</v>
      </c>
      <c r="B991" s="260" t="s">
        <v>67</v>
      </c>
      <c r="C991" s="260" t="s">
        <v>111</v>
      </c>
      <c r="D991" s="260" t="s">
        <v>108</v>
      </c>
      <c r="E991" s="260" t="s">
        <v>33</v>
      </c>
      <c r="I991" s="215" t="s">
        <v>186</v>
      </c>
      <c r="J991" s="215" t="s">
        <v>546</v>
      </c>
      <c r="K991" s="163"/>
      <c r="L991" s="57"/>
      <c r="M991" s="57"/>
      <c r="O991" s="284"/>
      <c r="P991" s="291"/>
      <c r="Q991" s="291"/>
      <c r="R991" s="174"/>
      <c r="S991" s="174"/>
      <c r="T991" s="174"/>
    </row>
    <row r="992" spans="1:20" s="33" customFormat="1">
      <c r="A992" s="195">
        <v>1</v>
      </c>
      <c r="B992" s="195">
        <v>2</v>
      </c>
      <c r="C992" s="195">
        <v>3</v>
      </c>
      <c r="D992" s="195">
        <v>4</v>
      </c>
      <c r="E992" s="195">
        <v>5</v>
      </c>
      <c r="F992" s="179"/>
      <c r="G992" s="179"/>
      <c r="H992" s="179"/>
      <c r="I992" s="220"/>
      <c r="J992" s="220"/>
      <c r="K992" s="37"/>
      <c r="L992" s="57"/>
      <c r="M992" s="57"/>
      <c r="O992" s="284"/>
      <c r="P992" s="291"/>
      <c r="Q992" s="291"/>
      <c r="R992" s="174"/>
      <c r="S992" s="174"/>
      <c r="T992" s="174"/>
    </row>
    <row r="993" spans="1:20" s="33" customFormat="1">
      <c r="A993" s="260">
        <v>1</v>
      </c>
      <c r="B993" s="31" t="s">
        <v>109</v>
      </c>
      <c r="C993" s="176">
        <f>C995</f>
        <v>0</v>
      </c>
      <c r="D993" s="35">
        <f>D995</f>
        <v>1.5</v>
      </c>
      <c r="E993" s="176">
        <f>E995</f>
        <v>0</v>
      </c>
      <c r="I993" s="220">
        <f>I995</f>
        <v>0</v>
      </c>
      <c r="J993" s="220">
        <f>J995</f>
        <v>0</v>
      </c>
      <c r="K993" s="37"/>
      <c r="L993" s="57"/>
      <c r="M993" s="57"/>
      <c r="O993" s="284"/>
      <c r="P993" s="291"/>
      <c r="Q993" s="291"/>
      <c r="R993" s="174"/>
      <c r="S993" s="174"/>
      <c r="T993" s="174"/>
    </row>
    <row r="994" spans="1:20" s="179" customFormat="1">
      <c r="A994" s="260"/>
      <c r="B994" s="31" t="s">
        <v>110</v>
      </c>
      <c r="C994" s="258"/>
      <c r="D994" s="260"/>
      <c r="E994" s="258"/>
      <c r="F994" s="33"/>
      <c r="G994" s="33"/>
      <c r="H994" s="33"/>
      <c r="I994" s="220"/>
      <c r="J994" s="220"/>
      <c r="K994" s="180"/>
      <c r="L994" s="181"/>
      <c r="M994" s="181"/>
      <c r="O994" s="285"/>
      <c r="P994" s="292"/>
      <c r="Q994" s="292"/>
      <c r="R994" s="182"/>
      <c r="S994" s="182"/>
      <c r="T994" s="182"/>
    </row>
    <row r="995" spans="1:20" s="33" customFormat="1">
      <c r="A995" s="260"/>
      <c r="B995" s="31" t="s">
        <v>503</v>
      </c>
      <c r="C995" s="258"/>
      <c r="D995" s="260">
        <v>1.5</v>
      </c>
      <c r="E995" s="258"/>
      <c r="I995" s="220"/>
      <c r="J995" s="220"/>
      <c r="K995" s="37" t="s">
        <v>624</v>
      </c>
      <c r="L995" s="57"/>
      <c r="M995" s="57"/>
      <c r="O995" s="284"/>
      <c r="P995" s="291"/>
      <c r="Q995" s="291"/>
      <c r="R995" s="174"/>
      <c r="S995" s="174"/>
      <c r="T995" s="174"/>
    </row>
    <row r="996" spans="1:20" s="33" customFormat="1">
      <c r="A996" s="226"/>
      <c r="B996" s="227" t="s">
        <v>73</v>
      </c>
      <c r="C996" s="226" t="s">
        <v>74</v>
      </c>
      <c r="D996" s="226" t="s">
        <v>74</v>
      </c>
      <c r="E996" s="228">
        <f>E993</f>
        <v>0</v>
      </c>
      <c r="I996" s="217">
        <f>I993</f>
        <v>0</v>
      </c>
      <c r="J996" s="217">
        <f>J993</f>
        <v>0</v>
      </c>
      <c r="K996" s="37"/>
      <c r="L996" s="57"/>
      <c r="M996" s="57"/>
      <c r="O996" s="284"/>
      <c r="P996" s="291"/>
      <c r="Q996" s="291"/>
      <c r="R996" s="174"/>
      <c r="S996" s="174"/>
      <c r="T996" s="174"/>
    </row>
    <row r="997" spans="1:20" s="33" customFormat="1">
      <c r="A997" s="49"/>
      <c r="B997" s="50"/>
      <c r="C997" s="49"/>
      <c r="D997" s="49"/>
      <c r="E997" s="38"/>
      <c r="F997" s="38"/>
      <c r="K997" s="37"/>
      <c r="L997" s="57"/>
      <c r="M997" s="57"/>
      <c r="O997" s="284"/>
      <c r="P997" s="291"/>
      <c r="Q997" s="291"/>
      <c r="R997" s="174"/>
      <c r="S997" s="174"/>
      <c r="T997" s="174"/>
    </row>
    <row r="998" spans="1:20" s="33" customFormat="1">
      <c r="A998" s="49"/>
      <c r="B998" s="50"/>
      <c r="C998" s="49"/>
      <c r="D998" s="49"/>
      <c r="E998" s="38"/>
      <c r="F998" s="38"/>
      <c r="K998" s="37"/>
      <c r="L998" s="57"/>
      <c r="M998" s="57"/>
      <c r="O998" s="284"/>
      <c r="P998" s="291"/>
      <c r="Q998" s="291"/>
      <c r="R998" s="174"/>
      <c r="S998" s="174"/>
      <c r="T998" s="174"/>
    </row>
    <row r="999" spans="1:20" s="33" customFormat="1">
      <c r="A999" s="49"/>
      <c r="B999" s="50"/>
      <c r="C999" s="49"/>
      <c r="D999" s="49"/>
      <c r="E999" s="38"/>
      <c r="F999" s="38"/>
      <c r="I999" s="1986" t="s">
        <v>545</v>
      </c>
      <c r="J999" s="1986"/>
      <c r="K999" s="37"/>
      <c r="L999" s="57"/>
      <c r="M999" s="57"/>
      <c r="O999" s="284"/>
      <c r="P999" s="291"/>
      <c r="Q999" s="291"/>
      <c r="R999" s="174"/>
      <c r="S999" s="174"/>
      <c r="T999" s="174"/>
    </row>
    <row r="1000" spans="1:20" s="33" customFormat="1" ht="114">
      <c r="A1000" s="261" t="s">
        <v>77</v>
      </c>
      <c r="B1000" s="260" t="s">
        <v>67</v>
      </c>
      <c r="C1000" s="261" t="s">
        <v>498</v>
      </c>
      <c r="D1000" s="260" t="s">
        <v>108</v>
      </c>
      <c r="E1000" s="260" t="s">
        <v>534</v>
      </c>
      <c r="I1000" s="215" t="s">
        <v>186</v>
      </c>
      <c r="J1000" s="215" t="s">
        <v>546</v>
      </c>
      <c r="K1000" s="37"/>
      <c r="L1000" s="57"/>
      <c r="M1000" s="57"/>
      <c r="O1000" s="284"/>
      <c r="P1000" s="291"/>
      <c r="Q1000" s="291"/>
      <c r="R1000" s="174"/>
      <c r="S1000" s="174"/>
      <c r="T1000" s="174"/>
    </row>
    <row r="1001" spans="1:20" s="33" customFormat="1">
      <c r="A1001" s="195">
        <v>1</v>
      </c>
      <c r="B1001" s="195">
        <v>2</v>
      </c>
      <c r="C1001" s="195">
        <v>3</v>
      </c>
      <c r="D1001" s="195">
        <v>4</v>
      </c>
      <c r="E1001" s="195">
        <v>5</v>
      </c>
      <c r="F1001" s="179"/>
      <c r="G1001" s="179"/>
      <c r="H1001" s="179"/>
      <c r="I1001" s="216"/>
      <c r="J1001" s="216"/>
      <c r="K1001" s="37"/>
      <c r="L1001" s="57"/>
      <c r="M1001" s="57"/>
      <c r="O1001" s="284"/>
      <c r="P1001" s="291"/>
      <c r="Q1001" s="291"/>
      <c r="R1001" s="174"/>
      <c r="S1001" s="174"/>
      <c r="T1001" s="174"/>
    </row>
    <row r="1002" spans="1:20" s="33" customFormat="1">
      <c r="A1002" s="34">
        <v>1</v>
      </c>
      <c r="B1002" s="177" t="s">
        <v>499</v>
      </c>
      <c r="C1002" s="258" t="s">
        <v>43</v>
      </c>
      <c r="D1002" s="258" t="s">
        <v>43</v>
      </c>
      <c r="E1002" s="258">
        <f>E1006</f>
        <v>0</v>
      </c>
      <c r="I1002" s="217">
        <f>I1003</f>
        <v>0</v>
      </c>
      <c r="J1002" s="217">
        <f>J1003</f>
        <v>0</v>
      </c>
      <c r="K1002" s="37"/>
      <c r="L1002" s="57"/>
      <c r="M1002" s="57"/>
      <c r="O1002" s="284"/>
      <c r="P1002" s="291"/>
      <c r="Q1002" s="291"/>
      <c r="R1002" s="174"/>
      <c r="S1002" s="174"/>
      <c r="T1002" s="174"/>
    </row>
    <row r="1003" spans="1:20" s="179" customFormat="1">
      <c r="A1003" s="258"/>
      <c r="B1003" s="177" t="s">
        <v>500</v>
      </c>
      <c r="C1003" s="258">
        <f>C1006</f>
        <v>0</v>
      </c>
      <c r="D1003" s="258">
        <f>D1006</f>
        <v>2.2000000000000002</v>
      </c>
      <c r="E1003" s="258">
        <f>E1006</f>
        <v>0</v>
      </c>
      <c r="F1003" s="33"/>
      <c r="G1003" s="33"/>
      <c r="H1003" s="33"/>
      <c r="I1003" s="217">
        <f>I1006</f>
        <v>0</v>
      </c>
      <c r="J1003" s="217">
        <f>J1006</f>
        <v>0</v>
      </c>
      <c r="K1003" s="180"/>
      <c r="L1003" s="181"/>
      <c r="M1003" s="181"/>
      <c r="O1003" s="285"/>
      <c r="P1003" s="292"/>
      <c r="Q1003" s="292"/>
      <c r="R1003" s="182"/>
      <c r="S1003" s="182"/>
      <c r="T1003" s="182"/>
    </row>
    <row r="1004" spans="1:20" s="33" customFormat="1">
      <c r="A1004" s="2013"/>
      <c r="B1004" s="177" t="s">
        <v>326</v>
      </c>
      <c r="C1004" s="2013"/>
      <c r="D1004" s="2013"/>
      <c r="E1004" s="2013"/>
      <c r="I1004" s="220"/>
      <c r="J1004" s="220"/>
      <c r="K1004" s="37"/>
      <c r="L1004" s="57"/>
      <c r="M1004" s="57"/>
      <c r="O1004" s="284"/>
      <c r="P1004" s="291"/>
      <c r="Q1004" s="291"/>
      <c r="R1004" s="174"/>
      <c r="S1004" s="174"/>
      <c r="T1004" s="174"/>
    </row>
    <row r="1005" spans="1:20" s="33" customFormat="1">
      <c r="A1005" s="2013"/>
      <c r="B1005" s="177" t="s">
        <v>501</v>
      </c>
      <c r="C1005" s="2013"/>
      <c r="D1005" s="2013"/>
      <c r="E1005" s="2013"/>
      <c r="I1005" s="220"/>
      <c r="J1005" s="220"/>
      <c r="K1005" s="37"/>
      <c r="L1005" s="57"/>
      <c r="M1005" s="57"/>
      <c r="O1005" s="284"/>
      <c r="P1005" s="291"/>
      <c r="Q1005" s="291"/>
      <c r="R1005" s="174"/>
      <c r="S1005" s="174"/>
      <c r="T1005" s="174"/>
    </row>
    <row r="1006" spans="1:20" s="33" customFormat="1">
      <c r="A1006" s="258"/>
      <c r="B1006" s="177" t="s">
        <v>502</v>
      </c>
      <c r="C1006" s="258">
        <f>E1006/D1006*100</f>
        <v>0</v>
      </c>
      <c r="D1006" s="258">
        <v>2.2000000000000002</v>
      </c>
      <c r="E1006" s="258"/>
      <c r="I1006" s="220"/>
      <c r="J1006" s="220"/>
      <c r="K1006" s="37"/>
      <c r="L1006" s="57"/>
      <c r="M1006" s="57"/>
      <c r="O1006" s="284"/>
      <c r="P1006" s="291"/>
      <c r="Q1006" s="291"/>
      <c r="R1006" s="174"/>
      <c r="S1006" s="174"/>
      <c r="T1006" s="174"/>
    </row>
    <row r="1007" spans="1:20" s="33" customFormat="1">
      <c r="A1007" s="228"/>
      <c r="B1007" s="228" t="s">
        <v>73</v>
      </c>
      <c r="C1007" s="228"/>
      <c r="D1007" s="228" t="s">
        <v>74</v>
      </c>
      <c r="E1007" s="228">
        <f>E1002</f>
        <v>0</v>
      </c>
      <c r="I1007" s="217">
        <f>I1002</f>
        <v>0</v>
      </c>
      <c r="J1007" s="217">
        <f>J1002</f>
        <v>0</v>
      </c>
      <c r="K1007" s="37"/>
      <c r="L1007" s="57"/>
      <c r="M1007" s="57"/>
      <c r="O1007" s="284"/>
      <c r="P1007" s="291"/>
      <c r="Q1007" s="291"/>
      <c r="R1007" s="174"/>
      <c r="S1007" s="174"/>
      <c r="T1007" s="174"/>
    </row>
    <row r="1008" spans="1:20" s="33" customFormat="1">
      <c r="A1008" s="149"/>
      <c r="B1008" s="149"/>
      <c r="C1008" s="149"/>
      <c r="D1008" s="149"/>
      <c r="E1008" s="149"/>
      <c r="F1008" s="149"/>
      <c r="G1008" s="149"/>
      <c r="H1008" s="149"/>
      <c r="I1008" s="149"/>
      <c r="J1008" s="149"/>
      <c r="K1008" s="37"/>
      <c r="L1008" s="57"/>
      <c r="M1008" s="57"/>
      <c r="O1008" s="284"/>
      <c r="P1008" s="291"/>
      <c r="Q1008" s="291"/>
      <c r="R1008" s="174"/>
      <c r="S1008" s="174"/>
      <c r="T1008" s="174"/>
    </row>
    <row r="1009" spans="1:20" s="33" customFormat="1" ht="53.25" customHeight="1">
      <c r="A1009" s="2014" t="s">
        <v>616</v>
      </c>
      <c r="B1009" s="2014"/>
      <c r="C1009" s="2014"/>
      <c r="D1009" s="2014"/>
      <c r="E1009" s="2014"/>
      <c r="F1009" s="2014"/>
      <c r="G1009" s="2014"/>
      <c r="H1009" s="2014"/>
      <c r="I1009" s="2014"/>
      <c r="J1009" s="2014"/>
      <c r="K1009" s="37"/>
      <c r="L1009" s="57"/>
      <c r="M1009" s="57"/>
      <c r="O1009" s="284"/>
      <c r="P1009" s="291"/>
      <c r="Q1009" s="291"/>
      <c r="R1009" s="174"/>
      <c r="S1009" s="174"/>
      <c r="T1009" s="174"/>
    </row>
    <row r="1010" spans="1:20">
      <c r="A1010" s="266"/>
      <c r="B1010" s="266"/>
      <c r="C1010" s="266"/>
      <c r="D1010" s="266"/>
      <c r="E1010" s="266"/>
      <c r="F1010" s="266"/>
      <c r="G1010" s="266"/>
      <c r="H1010" s="266"/>
      <c r="I1010" s="266"/>
      <c r="J1010" s="266"/>
    </row>
    <row r="1011" spans="1:20">
      <c r="A1011" s="2004" t="s">
        <v>504</v>
      </c>
      <c r="B1011" s="2004"/>
      <c r="C1011" s="2004"/>
      <c r="D1011" s="2004"/>
      <c r="E1011" s="2004"/>
      <c r="F1011" s="2004"/>
      <c r="G1011" s="2004"/>
      <c r="H1011" s="2004"/>
      <c r="I1011" s="2004"/>
      <c r="J1011" s="2004"/>
      <c r="K1011" s="205"/>
    </row>
    <row r="1012" spans="1:20">
      <c r="I1012" s="1986" t="s">
        <v>545</v>
      </c>
      <c r="J1012" s="1986"/>
      <c r="K1012" s="266"/>
    </row>
    <row r="1013" spans="1:20" s="33" customFormat="1" ht="54">
      <c r="A1013" s="35" t="s">
        <v>77</v>
      </c>
      <c r="B1013" s="35" t="s">
        <v>67</v>
      </c>
      <c r="C1013" s="35" t="s">
        <v>134</v>
      </c>
      <c r="D1013" s="149"/>
      <c r="E1013" s="149"/>
      <c r="F1013" s="149"/>
      <c r="G1013" s="149"/>
      <c r="H1013" s="149"/>
      <c r="I1013" s="215" t="s">
        <v>186</v>
      </c>
      <c r="J1013" s="215" t="s">
        <v>546</v>
      </c>
      <c r="K1013" s="163"/>
      <c r="L1013" s="57"/>
      <c r="M1013" s="57"/>
      <c r="O1013" s="284"/>
      <c r="P1013" s="291"/>
      <c r="Q1013" s="291"/>
      <c r="R1013" s="174"/>
      <c r="S1013" s="174"/>
      <c r="T1013" s="174"/>
    </row>
    <row r="1014" spans="1:20">
      <c r="A1014" s="173">
        <v>1</v>
      </c>
      <c r="B1014" s="173">
        <v>2</v>
      </c>
      <c r="C1014" s="173">
        <v>3</v>
      </c>
      <c r="D1014" s="160"/>
      <c r="E1014" s="160"/>
      <c r="F1014" s="160"/>
      <c r="G1014" s="160"/>
      <c r="H1014" s="160"/>
      <c r="I1014" s="222"/>
      <c r="J1014" s="222"/>
    </row>
    <row r="1015" spans="1:20">
      <c r="A1015" s="35">
        <v>1</v>
      </c>
      <c r="B1015" s="183" t="s">
        <v>135</v>
      </c>
      <c r="C1015" s="184">
        <f>C1016+C1017+C1018+C1019</f>
        <v>0</v>
      </c>
      <c r="I1015" s="217">
        <f>I1016+I1017+I1018+I1019</f>
        <v>0</v>
      </c>
      <c r="J1015" s="217">
        <f>J1016+J1017+J1018+J1019</f>
        <v>0</v>
      </c>
    </row>
    <row r="1016" spans="1:20" s="160" customFormat="1">
      <c r="A1016" s="35"/>
      <c r="B1016" s="183"/>
      <c r="C1016" s="176"/>
      <c r="D1016" s="149"/>
      <c r="E1016" s="149"/>
      <c r="F1016" s="149"/>
      <c r="G1016" s="149"/>
      <c r="H1016" s="149"/>
      <c r="I1016" s="222"/>
      <c r="J1016" s="222"/>
      <c r="K1016" s="161"/>
      <c r="O1016" s="283"/>
      <c r="P1016" s="283"/>
      <c r="Q1016" s="283"/>
    </row>
    <row r="1017" spans="1:20">
      <c r="A1017" s="35"/>
      <c r="B1017" s="183"/>
      <c r="C1017" s="176"/>
      <c r="I1017" s="222"/>
      <c r="J1017" s="222"/>
    </row>
    <row r="1018" spans="1:20">
      <c r="A1018" s="35"/>
      <c r="B1018" s="183"/>
      <c r="C1018" s="176"/>
      <c r="I1018" s="222"/>
      <c r="J1018" s="222"/>
    </row>
    <row r="1019" spans="1:20">
      <c r="A1019" s="35"/>
      <c r="B1019" s="183"/>
      <c r="C1019" s="176"/>
      <c r="I1019" s="222"/>
      <c r="J1019" s="222"/>
    </row>
    <row r="1020" spans="1:20">
      <c r="A1020" s="226"/>
      <c r="B1020" s="227" t="s">
        <v>73</v>
      </c>
      <c r="C1020" s="228">
        <f>C1015</f>
        <v>0</v>
      </c>
      <c r="I1020" s="217">
        <f>I1015</f>
        <v>0</v>
      </c>
      <c r="J1020" s="217">
        <f>J1015</f>
        <v>0</v>
      </c>
    </row>
    <row r="1022" spans="1:20" ht="48.75" customHeight="1">
      <c r="A1022" s="2014" t="s">
        <v>615</v>
      </c>
      <c r="B1022" s="2014"/>
      <c r="C1022" s="2014"/>
      <c r="D1022" s="2014"/>
      <c r="E1022" s="2014"/>
      <c r="F1022" s="2014"/>
      <c r="G1022" s="2014"/>
      <c r="H1022" s="2014"/>
      <c r="I1022" s="2014"/>
      <c r="J1022" s="2014"/>
    </row>
    <row r="1023" spans="1:20">
      <c r="A1023" s="266"/>
      <c r="B1023" s="266"/>
      <c r="C1023" s="266"/>
      <c r="D1023" s="266"/>
      <c r="E1023" s="266"/>
      <c r="F1023" s="266"/>
      <c r="G1023" s="266"/>
      <c r="H1023" s="266"/>
      <c r="I1023" s="266"/>
      <c r="J1023" s="266"/>
    </row>
    <row r="1024" spans="1:20">
      <c r="A1024" s="2004" t="s">
        <v>504</v>
      </c>
      <c r="B1024" s="2004"/>
      <c r="C1024" s="2004"/>
      <c r="D1024" s="2004"/>
      <c r="E1024" s="2004"/>
      <c r="F1024" s="2004"/>
      <c r="G1024" s="2004"/>
      <c r="H1024" s="2004"/>
      <c r="I1024" s="2004"/>
      <c r="J1024" s="2004"/>
      <c r="K1024" s="205"/>
    </row>
    <row r="1025" spans="1:20">
      <c r="I1025" s="1986" t="s">
        <v>545</v>
      </c>
      <c r="J1025" s="1986"/>
      <c r="K1025" s="266"/>
    </row>
    <row r="1026" spans="1:20" s="33" customFormat="1" ht="54">
      <c r="A1026" s="35" t="s">
        <v>77</v>
      </c>
      <c r="B1026" s="35" t="s">
        <v>67</v>
      </c>
      <c r="C1026" s="35" t="s">
        <v>134</v>
      </c>
      <c r="D1026" s="149"/>
      <c r="E1026" s="149"/>
      <c r="F1026" s="149"/>
      <c r="G1026" s="149"/>
      <c r="H1026" s="149"/>
      <c r="I1026" s="215" t="s">
        <v>186</v>
      </c>
      <c r="J1026" s="215" t="s">
        <v>546</v>
      </c>
      <c r="K1026" s="163"/>
      <c r="L1026" s="57"/>
      <c r="M1026" s="57"/>
      <c r="O1026" s="284"/>
      <c r="P1026" s="291"/>
      <c r="Q1026" s="291"/>
      <c r="R1026" s="174"/>
      <c r="S1026" s="174"/>
      <c r="T1026" s="174"/>
    </row>
    <row r="1027" spans="1:20">
      <c r="A1027" s="173">
        <v>1</v>
      </c>
      <c r="B1027" s="173">
        <v>2</v>
      </c>
      <c r="C1027" s="173">
        <v>3</v>
      </c>
      <c r="D1027" s="160"/>
      <c r="E1027" s="160"/>
      <c r="F1027" s="160"/>
      <c r="G1027" s="160"/>
      <c r="H1027" s="160"/>
      <c r="I1027" s="222"/>
      <c r="J1027" s="222"/>
    </row>
    <row r="1028" spans="1:20">
      <c r="A1028" s="35">
        <v>1</v>
      </c>
      <c r="B1028" s="183"/>
      <c r="C1028" s="184"/>
      <c r="I1028" s="220"/>
      <c r="J1028" s="220"/>
    </row>
    <row r="1029" spans="1:20" s="160" customFormat="1">
      <c r="A1029" s="35"/>
      <c r="B1029" s="183"/>
      <c r="C1029" s="176"/>
      <c r="D1029" s="149"/>
      <c r="E1029" s="149"/>
      <c r="F1029" s="149"/>
      <c r="G1029" s="149"/>
      <c r="H1029" s="149"/>
      <c r="I1029" s="222"/>
      <c r="J1029" s="222"/>
      <c r="K1029" s="161"/>
      <c r="O1029" s="283"/>
      <c r="P1029" s="283"/>
      <c r="Q1029" s="283"/>
    </row>
    <row r="1030" spans="1:20">
      <c r="A1030" s="35"/>
      <c r="B1030" s="183"/>
      <c r="C1030" s="176"/>
      <c r="I1030" s="222"/>
      <c r="J1030" s="222"/>
    </row>
    <row r="1031" spans="1:20">
      <c r="A1031" s="35"/>
      <c r="B1031" s="183"/>
      <c r="C1031" s="176"/>
      <c r="I1031" s="222"/>
      <c r="J1031" s="222"/>
    </row>
    <row r="1032" spans="1:20">
      <c r="A1032" s="35"/>
      <c r="B1032" s="183"/>
      <c r="C1032" s="176"/>
      <c r="I1032" s="222"/>
      <c r="J1032" s="222"/>
    </row>
    <row r="1033" spans="1:20">
      <c r="A1033" s="226"/>
      <c r="B1033" s="227" t="s">
        <v>73</v>
      </c>
      <c r="C1033" s="228">
        <f>SUM(C1028:C1032)</f>
        <v>0</v>
      </c>
      <c r="I1033" s="217">
        <f>SUM(I1028:I1032)</f>
        <v>0</v>
      </c>
      <c r="J1033" s="217">
        <f>SUM(J1028:J1032)</f>
        <v>0</v>
      </c>
    </row>
    <row r="1035" spans="1:20">
      <c r="A1035" s="2004" t="s">
        <v>508</v>
      </c>
      <c r="B1035" s="2004"/>
      <c r="C1035" s="2004"/>
      <c r="D1035" s="2004"/>
      <c r="E1035" s="2004"/>
      <c r="F1035" s="2004"/>
      <c r="G1035" s="2004"/>
      <c r="H1035" s="2004"/>
      <c r="I1035" s="2004"/>
      <c r="J1035" s="2004"/>
    </row>
    <row r="1036" spans="1:20">
      <c r="I1036" s="1986" t="s">
        <v>545</v>
      </c>
      <c r="J1036" s="1986"/>
    </row>
    <row r="1037" spans="1:20" s="33" customFormat="1" ht="54">
      <c r="A1037" s="35" t="s">
        <v>77</v>
      </c>
      <c r="B1037" s="35" t="s">
        <v>67</v>
      </c>
      <c r="C1037" s="35" t="s">
        <v>134</v>
      </c>
      <c r="D1037" s="149"/>
      <c r="E1037" s="149"/>
      <c r="F1037" s="149"/>
      <c r="G1037" s="149"/>
      <c r="H1037" s="149"/>
      <c r="I1037" s="215" t="s">
        <v>186</v>
      </c>
      <c r="J1037" s="215" t="s">
        <v>546</v>
      </c>
      <c r="K1037" s="163"/>
      <c r="L1037" s="57"/>
      <c r="M1037" s="57"/>
      <c r="O1037" s="284"/>
      <c r="P1037" s="291"/>
      <c r="Q1037" s="291"/>
      <c r="R1037" s="174"/>
      <c r="S1037" s="174"/>
      <c r="T1037" s="174"/>
    </row>
    <row r="1038" spans="1:20">
      <c r="A1038" s="173">
        <v>1</v>
      </c>
      <c r="B1038" s="173">
        <v>2</v>
      </c>
      <c r="C1038" s="173">
        <v>3</v>
      </c>
      <c r="D1038" s="160"/>
      <c r="E1038" s="160"/>
      <c r="F1038" s="160"/>
      <c r="G1038" s="160"/>
      <c r="H1038" s="160"/>
      <c r="I1038" s="222"/>
      <c r="J1038" s="222"/>
    </row>
    <row r="1039" spans="1:20">
      <c r="A1039" s="35">
        <v>1</v>
      </c>
      <c r="B1039" s="183"/>
      <c r="C1039" s="184"/>
      <c r="I1039" s="220"/>
      <c r="J1039" s="220"/>
    </row>
    <row r="1040" spans="1:20" s="160" customFormat="1">
      <c r="A1040" s="35"/>
      <c r="B1040" s="183"/>
      <c r="C1040" s="176"/>
      <c r="D1040" s="149"/>
      <c r="E1040" s="149"/>
      <c r="F1040" s="149"/>
      <c r="G1040" s="149"/>
      <c r="H1040" s="149"/>
      <c r="I1040" s="222"/>
      <c r="J1040" s="222"/>
      <c r="K1040" s="161"/>
      <c r="O1040" s="283"/>
      <c r="P1040" s="283"/>
      <c r="Q1040" s="283"/>
    </row>
    <row r="1041" spans="1:20">
      <c r="A1041" s="35"/>
      <c r="B1041" s="183"/>
      <c r="C1041" s="176"/>
      <c r="I1041" s="222"/>
      <c r="J1041" s="222"/>
    </row>
    <row r="1042" spans="1:20">
      <c r="A1042" s="35"/>
      <c r="B1042" s="183"/>
      <c r="C1042" s="176"/>
      <c r="I1042" s="222"/>
      <c r="J1042" s="222"/>
    </row>
    <row r="1043" spans="1:20">
      <c r="A1043" s="35"/>
      <c r="B1043" s="183"/>
      <c r="C1043" s="176"/>
      <c r="I1043" s="222"/>
      <c r="J1043" s="222"/>
    </row>
    <row r="1044" spans="1:20">
      <c r="A1044" s="226"/>
      <c r="B1044" s="227" t="s">
        <v>73</v>
      </c>
      <c r="C1044" s="228">
        <f>SUM(C1039:C1043)</f>
        <v>0</v>
      </c>
      <c r="I1044" s="217">
        <f>SUM(I1039:I1043)</f>
        <v>0</v>
      </c>
      <c r="J1044" s="217">
        <f>SUM(J1039:J1043)</f>
        <v>0</v>
      </c>
    </row>
    <row r="1046" spans="1:20">
      <c r="A1046" s="2004" t="s">
        <v>509</v>
      </c>
      <c r="B1046" s="2004"/>
      <c r="C1046" s="2004"/>
      <c r="D1046" s="2004"/>
      <c r="E1046" s="2004"/>
      <c r="F1046" s="2004"/>
      <c r="G1046" s="2004"/>
      <c r="H1046" s="2004"/>
      <c r="I1046" s="2004"/>
      <c r="J1046" s="2004"/>
    </row>
    <row r="1047" spans="1:20">
      <c r="I1047" s="1986" t="s">
        <v>545</v>
      </c>
      <c r="J1047" s="1986"/>
    </row>
    <row r="1048" spans="1:20" s="33" customFormat="1" ht="54">
      <c r="A1048" s="35" t="s">
        <v>77</v>
      </c>
      <c r="B1048" s="35" t="s">
        <v>67</v>
      </c>
      <c r="C1048" s="35" t="s">
        <v>134</v>
      </c>
      <c r="D1048" s="149"/>
      <c r="E1048" s="149"/>
      <c r="F1048" s="149"/>
      <c r="G1048" s="149"/>
      <c r="H1048" s="149"/>
      <c r="I1048" s="215" t="s">
        <v>186</v>
      </c>
      <c r="J1048" s="215" t="s">
        <v>546</v>
      </c>
      <c r="K1048" s="163"/>
      <c r="L1048" s="57"/>
      <c r="M1048" s="57"/>
      <c r="O1048" s="284"/>
      <c r="P1048" s="291"/>
      <c r="Q1048" s="291"/>
      <c r="R1048" s="174"/>
      <c r="S1048" s="174"/>
      <c r="T1048" s="174"/>
    </row>
    <row r="1049" spans="1:20">
      <c r="A1049" s="173">
        <v>1</v>
      </c>
      <c r="B1049" s="173">
        <v>2</v>
      </c>
      <c r="C1049" s="173">
        <v>3</v>
      </c>
      <c r="D1049" s="160"/>
      <c r="E1049" s="160"/>
      <c r="F1049" s="160"/>
      <c r="G1049" s="160"/>
      <c r="H1049" s="160"/>
      <c r="I1049" s="222"/>
      <c r="J1049" s="222"/>
    </row>
    <row r="1050" spans="1:20">
      <c r="A1050" s="35">
        <v>1</v>
      </c>
      <c r="B1050" s="183"/>
      <c r="C1050" s="184"/>
      <c r="I1050" s="220"/>
      <c r="J1050" s="220"/>
    </row>
    <row r="1051" spans="1:20" s="160" customFormat="1">
      <c r="A1051" s="35"/>
      <c r="B1051" s="183"/>
      <c r="C1051" s="176"/>
      <c r="D1051" s="149"/>
      <c r="E1051" s="149"/>
      <c r="F1051" s="149"/>
      <c r="G1051" s="149"/>
      <c r="H1051" s="149"/>
      <c r="I1051" s="222"/>
      <c r="J1051" s="222"/>
      <c r="K1051" s="161"/>
      <c r="O1051" s="283"/>
      <c r="P1051" s="283"/>
      <c r="Q1051" s="283"/>
    </row>
    <row r="1052" spans="1:20">
      <c r="A1052" s="35"/>
      <c r="B1052" s="183"/>
      <c r="C1052" s="176"/>
      <c r="I1052" s="222"/>
      <c r="J1052" s="222"/>
    </row>
    <row r="1053" spans="1:20">
      <c r="A1053" s="35"/>
      <c r="B1053" s="183"/>
      <c r="C1053" s="176"/>
      <c r="I1053" s="222"/>
      <c r="J1053" s="222"/>
    </row>
    <row r="1054" spans="1:20">
      <c r="A1054" s="35"/>
      <c r="B1054" s="183"/>
      <c r="C1054" s="176"/>
      <c r="I1054" s="222"/>
      <c r="J1054" s="222"/>
    </row>
    <row r="1055" spans="1:20">
      <c r="A1055" s="226"/>
      <c r="B1055" s="227" t="s">
        <v>73</v>
      </c>
      <c r="C1055" s="228">
        <f>SUM(C1050:C1054)</f>
        <v>0</v>
      </c>
      <c r="I1055" s="217">
        <f>SUM(I1050:I1054)</f>
        <v>0</v>
      </c>
      <c r="J1055" s="217">
        <f>SUM(J1050:J1054)</f>
        <v>0</v>
      </c>
    </row>
    <row r="1057" spans="1:20">
      <c r="A1057" s="2004" t="s">
        <v>510</v>
      </c>
      <c r="B1057" s="2004"/>
      <c r="C1057" s="2004"/>
      <c r="D1057" s="2004"/>
      <c r="E1057" s="2004"/>
      <c r="F1057" s="2004"/>
      <c r="G1057" s="2004"/>
      <c r="H1057" s="2004"/>
      <c r="I1057" s="2004"/>
      <c r="J1057" s="2004"/>
    </row>
    <row r="1058" spans="1:20">
      <c r="I1058" s="1986" t="s">
        <v>545</v>
      </c>
      <c r="J1058" s="1986"/>
    </row>
    <row r="1059" spans="1:20" s="33" customFormat="1" ht="54">
      <c r="A1059" s="35" t="s">
        <v>77</v>
      </c>
      <c r="B1059" s="35" t="s">
        <v>67</v>
      </c>
      <c r="C1059" s="35" t="s">
        <v>134</v>
      </c>
      <c r="D1059" s="149"/>
      <c r="E1059" s="149"/>
      <c r="F1059" s="149"/>
      <c r="G1059" s="149"/>
      <c r="H1059" s="149"/>
      <c r="I1059" s="215" t="s">
        <v>186</v>
      </c>
      <c r="J1059" s="215" t="s">
        <v>546</v>
      </c>
      <c r="K1059" s="163"/>
      <c r="L1059" s="57"/>
      <c r="M1059" s="57"/>
      <c r="O1059" s="284"/>
      <c r="P1059" s="291"/>
      <c r="Q1059" s="291"/>
      <c r="R1059" s="174"/>
      <c r="S1059" s="174"/>
      <c r="T1059" s="174"/>
    </row>
    <row r="1060" spans="1:20">
      <c r="A1060" s="173">
        <v>1</v>
      </c>
      <c r="B1060" s="173">
        <v>2</v>
      </c>
      <c r="C1060" s="173">
        <v>3</v>
      </c>
      <c r="D1060" s="160"/>
      <c r="E1060" s="160"/>
      <c r="F1060" s="160"/>
      <c r="G1060" s="160"/>
      <c r="H1060" s="160"/>
      <c r="I1060" s="222"/>
      <c r="J1060" s="222"/>
    </row>
    <row r="1061" spans="1:20">
      <c r="A1061" s="35">
        <v>1</v>
      </c>
      <c r="B1061" s="183"/>
      <c r="C1061" s="184"/>
      <c r="I1061" s="220"/>
      <c r="J1061" s="220"/>
    </row>
    <row r="1062" spans="1:20" s="160" customFormat="1">
      <c r="A1062" s="35"/>
      <c r="B1062" s="183"/>
      <c r="C1062" s="176"/>
      <c r="D1062" s="149"/>
      <c r="E1062" s="149"/>
      <c r="F1062" s="149"/>
      <c r="G1062" s="149"/>
      <c r="H1062" s="149"/>
      <c r="I1062" s="222"/>
      <c r="J1062" s="222"/>
      <c r="K1062" s="161"/>
      <c r="O1062" s="283"/>
      <c r="P1062" s="283"/>
      <c r="Q1062" s="283"/>
    </row>
    <row r="1063" spans="1:20">
      <c r="A1063" s="35"/>
      <c r="B1063" s="183"/>
      <c r="C1063" s="176"/>
      <c r="I1063" s="222"/>
      <c r="J1063" s="222"/>
    </row>
    <row r="1064" spans="1:20">
      <c r="A1064" s="35"/>
      <c r="B1064" s="183"/>
      <c r="C1064" s="176"/>
      <c r="I1064" s="222"/>
      <c r="J1064" s="222"/>
    </row>
    <row r="1065" spans="1:20">
      <c r="A1065" s="35"/>
      <c r="B1065" s="183"/>
      <c r="C1065" s="176"/>
      <c r="I1065" s="222"/>
      <c r="J1065" s="222"/>
    </row>
    <row r="1066" spans="1:20">
      <c r="A1066" s="226"/>
      <c r="B1066" s="227" t="s">
        <v>73</v>
      </c>
      <c r="C1066" s="228">
        <f>SUM(C1061:C1065)</f>
        <v>0</v>
      </c>
      <c r="I1066" s="217">
        <f>SUM(I1061:I1065)</f>
        <v>0</v>
      </c>
      <c r="J1066" s="217">
        <f>SUM(J1061:J1065)</f>
        <v>0</v>
      </c>
    </row>
    <row r="1069" spans="1:20" ht="54" customHeight="1">
      <c r="A1069" s="2014" t="s">
        <v>614</v>
      </c>
      <c r="B1069" s="2014"/>
      <c r="C1069" s="2014"/>
      <c r="D1069" s="2014"/>
      <c r="E1069" s="2014"/>
      <c r="F1069" s="2014"/>
      <c r="G1069" s="2014"/>
      <c r="H1069" s="2014"/>
      <c r="I1069" s="2014"/>
      <c r="J1069" s="2014"/>
    </row>
    <row r="1071" spans="1:20">
      <c r="A1071" s="2004" t="s">
        <v>511</v>
      </c>
      <c r="B1071" s="2004"/>
      <c r="C1071" s="2004"/>
      <c r="D1071" s="2004"/>
      <c r="E1071" s="2004"/>
      <c r="F1071" s="2004"/>
      <c r="G1071" s="2004"/>
      <c r="H1071" s="2004"/>
      <c r="I1071" s="2004"/>
      <c r="J1071" s="2004"/>
      <c r="K1071" s="205"/>
    </row>
    <row r="1072" spans="1:20">
      <c r="I1072" s="1986" t="s">
        <v>545</v>
      </c>
      <c r="J1072" s="1986"/>
    </row>
    <row r="1073" spans="1:20" s="33" customFormat="1" ht="54">
      <c r="A1073" s="35" t="s">
        <v>77</v>
      </c>
      <c r="B1073" s="35" t="s">
        <v>67</v>
      </c>
      <c r="C1073" s="260" t="s">
        <v>505</v>
      </c>
      <c r="D1073" s="260" t="s">
        <v>506</v>
      </c>
      <c r="E1073" s="260" t="s">
        <v>507</v>
      </c>
      <c r="F1073" s="149"/>
      <c r="G1073" s="149"/>
      <c r="H1073" s="149"/>
      <c r="I1073" s="215" t="s">
        <v>186</v>
      </c>
      <c r="J1073" s="215" t="s">
        <v>546</v>
      </c>
      <c r="K1073" s="163"/>
      <c r="L1073" s="57"/>
      <c r="M1073" s="57"/>
      <c r="O1073" s="284"/>
      <c r="P1073" s="291"/>
      <c r="Q1073" s="291"/>
      <c r="R1073" s="174"/>
      <c r="S1073" s="174"/>
      <c r="T1073" s="174"/>
    </row>
    <row r="1074" spans="1:20">
      <c r="A1074" s="173">
        <v>1</v>
      </c>
      <c r="B1074" s="173">
        <v>2</v>
      </c>
      <c r="C1074" s="195">
        <v>3</v>
      </c>
      <c r="D1074" s="195">
        <v>4</v>
      </c>
      <c r="E1074" s="195">
        <v>5</v>
      </c>
      <c r="F1074" s="160"/>
      <c r="G1074" s="160"/>
      <c r="H1074" s="160"/>
      <c r="I1074" s="220"/>
      <c r="J1074" s="220"/>
    </row>
    <row r="1075" spans="1:20">
      <c r="A1075" s="35">
        <v>1</v>
      </c>
      <c r="B1075" s="183"/>
      <c r="C1075" s="176"/>
      <c r="D1075" s="35"/>
      <c r="E1075" s="176"/>
      <c r="I1075" s="220"/>
      <c r="J1075" s="220"/>
    </row>
    <row r="1076" spans="1:20" s="160" customFormat="1">
      <c r="A1076" s="35"/>
      <c r="B1076" s="183"/>
      <c r="C1076" s="258"/>
      <c r="D1076" s="260"/>
      <c r="E1076" s="258"/>
      <c r="F1076" s="149"/>
      <c r="G1076" s="149"/>
      <c r="H1076" s="149"/>
      <c r="I1076" s="220"/>
      <c r="J1076" s="220"/>
      <c r="K1076" s="161"/>
      <c r="O1076" s="283"/>
      <c r="P1076" s="283"/>
      <c r="Q1076" s="283"/>
    </row>
    <row r="1077" spans="1:20">
      <c r="A1077" s="35"/>
      <c r="B1077" s="183"/>
      <c r="C1077" s="258"/>
      <c r="D1077" s="260"/>
      <c r="E1077" s="258"/>
      <c r="I1077" s="220"/>
      <c r="J1077" s="220"/>
    </row>
    <row r="1078" spans="1:20">
      <c r="A1078" s="226"/>
      <c r="B1078" s="227" t="s">
        <v>73</v>
      </c>
      <c r="C1078" s="226" t="s">
        <v>74</v>
      </c>
      <c r="D1078" s="226" t="s">
        <v>74</v>
      </c>
      <c r="E1078" s="228">
        <f>E1075</f>
        <v>0</v>
      </c>
      <c r="I1078" s="217">
        <f>SUM(I1075:I1077)</f>
        <v>0</v>
      </c>
      <c r="J1078" s="217">
        <f>SUM(J1075:J1077)</f>
        <v>0</v>
      </c>
    </row>
    <row r="1080" spans="1:20">
      <c r="A1080" s="2004" t="s">
        <v>512</v>
      </c>
      <c r="B1080" s="2004"/>
      <c r="C1080" s="2004"/>
      <c r="D1080" s="2004"/>
      <c r="E1080" s="2004"/>
      <c r="F1080" s="2004"/>
      <c r="G1080" s="2004"/>
      <c r="H1080" s="2004"/>
      <c r="I1080" s="2004"/>
      <c r="J1080" s="2004"/>
    </row>
    <row r="1081" spans="1:20">
      <c r="I1081" s="1986" t="s">
        <v>545</v>
      </c>
      <c r="J1081" s="1986"/>
    </row>
    <row r="1082" spans="1:20" s="33" customFormat="1" ht="54">
      <c r="A1082" s="35" t="s">
        <v>77</v>
      </c>
      <c r="B1082" s="35" t="s">
        <v>67</v>
      </c>
      <c r="C1082" s="260" t="s">
        <v>505</v>
      </c>
      <c r="D1082" s="260" t="s">
        <v>506</v>
      </c>
      <c r="E1082" s="260" t="s">
        <v>507</v>
      </c>
      <c r="F1082" s="149"/>
      <c r="G1082" s="149"/>
      <c r="H1082" s="149"/>
      <c r="I1082" s="215" t="s">
        <v>186</v>
      </c>
      <c r="J1082" s="215" t="s">
        <v>546</v>
      </c>
      <c r="K1082" s="163"/>
      <c r="L1082" s="57"/>
      <c r="M1082" s="57"/>
      <c r="O1082" s="284"/>
      <c r="P1082" s="291"/>
      <c r="Q1082" s="291"/>
      <c r="R1082" s="174"/>
      <c r="S1082" s="174"/>
      <c r="T1082" s="174"/>
    </row>
    <row r="1083" spans="1:20">
      <c r="A1083" s="173">
        <v>1</v>
      </c>
      <c r="B1083" s="173">
        <v>2</v>
      </c>
      <c r="C1083" s="195">
        <v>3</v>
      </c>
      <c r="D1083" s="195">
        <v>4</v>
      </c>
      <c r="E1083" s="195">
        <v>5</v>
      </c>
      <c r="F1083" s="160"/>
      <c r="G1083" s="160"/>
      <c r="H1083" s="160"/>
      <c r="I1083" s="220"/>
      <c r="J1083" s="220"/>
    </row>
    <row r="1084" spans="1:20">
      <c r="A1084" s="35">
        <v>1</v>
      </c>
      <c r="B1084" s="183"/>
      <c r="C1084" s="176"/>
      <c r="D1084" s="35"/>
      <c r="E1084" s="176"/>
      <c r="I1084" s="220"/>
      <c r="J1084" s="220"/>
    </row>
    <row r="1085" spans="1:20" s="160" customFormat="1">
      <c r="A1085" s="35"/>
      <c r="B1085" s="183"/>
      <c r="C1085" s="258"/>
      <c r="D1085" s="260"/>
      <c r="E1085" s="258"/>
      <c r="F1085" s="149"/>
      <c r="G1085" s="149"/>
      <c r="H1085" s="149"/>
      <c r="I1085" s="220"/>
      <c r="J1085" s="220"/>
      <c r="K1085" s="161"/>
      <c r="O1085" s="283"/>
      <c r="P1085" s="283"/>
      <c r="Q1085" s="283"/>
    </row>
    <row r="1086" spans="1:20">
      <c r="A1086" s="35"/>
      <c r="B1086" s="183"/>
      <c r="C1086" s="258"/>
      <c r="D1086" s="260"/>
      <c r="E1086" s="258"/>
      <c r="I1086" s="220"/>
      <c r="J1086" s="220"/>
    </row>
    <row r="1087" spans="1:20">
      <c r="A1087" s="226"/>
      <c r="B1087" s="227" t="s">
        <v>73</v>
      </c>
      <c r="C1087" s="226" t="s">
        <v>74</v>
      </c>
      <c r="D1087" s="226" t="s">
        <v>74</v>
      </c>
      <c r="E1087" s="228">
        <f>E1084</f>
        <v>0</v>
      </c>
      <c r="I1087" s="217">
        <f>SUM(I1084:I1086)</f>
        <v>0</v>
      </c>
      <c r="J1087" s="217">
        <f>SUM(J1084:J1086)</f>
        <v>0</v>
      </c>
    </row>
    <row r="1090" spans="1:17" ht="43.5" customHeight="1">
      <c r="A1090" s="2014" t="s">
        <v>613</v>
      </c>
      <c r="B1090" s="2014"/>
      <c r="C1090" s="2014"/>
      <c r="D1090" s="2014"/>
      <c r="E1090" s="2014"/>
      <c r="F1090" s="2014"/>
      <c r="G1090" s="2014"/>
      <c r="H1090" s="2014"/>
      <c r="I1090" s="2014"/>
      <c r="J1090" s="2014"/>
    </row>
    <row r="1092" spans="1:17">
      <c r="A1092" s="2017" t="s">
        <v>513</v>
      </c>
      <c r="B1092" s="2017"/>
      <c r="C1092" s="2017"/>
      <c r="D1092" s="2017"/>
      <c r="E1092" s="2017"/>
      <c r="F1092" s="2017"/>
      <c r="G1092" s="2017"/>
      <c r="H1092" s="2017"/>
      <c r="I1092" s="2017"/>
      <c r="J1092" s="2017"/>
      <c r="K1092" s="205"/>
    </row>
    <row r="1093" spans="1:17">
      <c r="A1093" s="53"/>
      <c r="B1093" s="32"/>
      <c r="C1093" s="38"/>
      <c r="D1093" s="38"/>
      <c r="E1093" s="38"/>
      <c r="F1093" s="38"/>
      <c r="I1093" s="1986" t="s">
        <v>545</v>
      </c>
      <c r="J1093" s="1986"/>
    </row>
    <row r="1094" spans="1:17" ht="54">
      <c r="A1094" s="260" t="s">
        <v>77</v>
      </c>
      <c r="B1094" s="260" t="s">
        <v>67</v>
      </c>
      <c r="C1094" s="260" t="s">
        <v>124</v>
      </c>
      <c r="D1094" s="260" t="s">
        <v>125</v>
      </c>
      <c r="E1094" s="260" t="s">
        <v>126</v>
      </c>
      <c r="I1094" s="215" t="s">
        <v>186</v>
      </c>
      <c r="J1094" s="215" t="s">
        <v>546</v>
      </c>
      <c r="K1094" s="209"/>
    </row>
    <row r="1095" spans="1:17">
      <c r="A1095" s="195">
        <v>1</v>
      </c>
      <c r="B1095" s="195">
        <v>2</v>
      </c>
      <c r="C1095" s="195">
        <v>3</v>
      </c>
      <c r="D1095" s="195">
        <v>4</v>
      </c>
      <c r="E1095" s="195">
        <v>5</v>
      </c>
      <c r="F1095" s="160"/>
      <c r="G1095" s="160"/>
      <c r="H1095" s="160"/>
      <c r="I1095" s="220"/>
      <c r="J1095" s="220"/>
    </row>
    <row r="1096" spans="1:17">
      <c r="A1096" s="264"/>
      <c r="B1096" s="47"/>
      <c r="C1096" s="260"/>
      <c r="D1096" s="34"/>
      <c r="E1096" s="258"/>
      <c r="I1096" s="220"/>
      <c r="J1096" s="220"/>
    </row>
    <row r="1097" spans="1:17" s="160" customFormat="1">
      <c r="A1097" s="260"/>
      <c r="B1097" s="31"/>
      <c r="C1097" s="260"/>
      <c r="D1097" s="34"/>
      <c r="E1097" s="258"/>
      <c r="F1097" s="149"/>
      <c r="G1097" s="149"/>
      <c r="H1097" s="149"/>
      <c r="I1097" s="220"/>
      <c r="J1097" s="220"/>
      <c r="K1097" s="161"/>
      <c r="O1097" s="283"/>
      <c r="P1097" s="283"/>
      <c r="Q1097" s="283"/>
    </row>
    <row r="1098" spans="1:17">
      <c r="A1098" s="260"/>
      <c r="B1098" s="31"/>
      <c r="C1098" s="260"/>
      <c r="D1098" s="34"/>
      <c r="E1098" s="258"/>
      <c r="I1098" s="220"/>
      <c r="J1098" s="220"/>
    </row>
    <row r="1099" spans="1:17">
      <c r="A1099" s="226"/>
      <c r="B1099" s="227" t="s">
        <v>73</v>
      </c>
      <c r="C1099" s="226" t="s">
        <v>74</v>
      </c>
      <c r="D1099" s="226" t="s">
        <v>74</v>
      </c>
      <c r="E1099" s="228">
        <f>SUM(E1096:E1098)</f>
        <v>0</v>
      </c>
      <c r="I1099" s="217">
        <f>SUM(I1096:I1098)</f>
        <v>0</v>
      </c>
      <c r="J1099" s="217">
        <f>SUM(J1096:J1098)</f>
        <v>0</v>
      </c>
    </row>
    <row r="1100" spans="1:17">
      <c r="A1100" s="51"/>
      <c r="B1100" s="52"/>
      <c r="C1100" s="51"/>
      <c r="D1100" s="51"/>
      <c r="E1100" s="51"/>
      <c r="F1100" s="51"/>
    </row>
    <row r="1101" spans="1:17">
      <c r="A1101" s="2016" t="s">
        <v>491</v>
      </c>
      <c r="B1101" s="2016"/>
      <c r="C1101" s="2016"/>
      <c r="D1101" s="2016"/>
      <c r="E1101" s="2016"/>
      <c r="F1101" s="2016"/>
      <c r="G1101" s="2016"/>
      <c r="H1101" s="2016"/>
      <c r="I1101" s="2016"/>
      <c r="J1101" s="2016"/>
    </row>
    <row r="1102" spans="1:17">
      <c r="A1102" s="51"/>
      <c r="B1102" s="32"/>
      <c r="C1102" s="38"/>
      <c r="D1102" s="38"/>
      <c r="E1102" s="38"/>
      <c r="F1102" s="38"/>
      <c r="I1102" s="1986" t="s">
        <v>545</v>
      </c>
      <c r="J1102" s="1986"/>
    </row>
    <row r="1103" spans="1:17" ht="54">
      <c r="A1103" s="260" t="s">
        <v>77</v>
      </c>
      <c r="B1103" s="260" t="s">
        <v>67</v>
      </c>
      <c r="C1103" s="260" t="s">
        <v>127</v>
      </c>
      <c r="D1103" s="260" t="s">
        <v>490</v>
      </c>
      <c r="F1103" s="38"/>
      <c r="I1103" s="215" t="s">
        <v>186</v>
      </c>
      <c r="J1103" s="215" t="s">
        <v>546</v>
      </c>
      <c r="K1103" s="210"/>
    </row>
    <row r="1104" spans="1:17">
      <c r="A1104" s="195">
        <v>1</v>
      </c>
      <c r="B1104" s="195">
        <v>2</v>
      </c>
      <c r="C1104" s="195">
        <v>3</v>
      </c>
      <c r="D1104" s="195">
        <v>4</v>
      </c>
      <c r="E1104" s="160"/>
      <c r="F1104" s="14"/>
      <c r="G1104" s="160"/>
      <c r="H1104" s="160"/>
      <c r="I1104" s="220"/>
      <c r="J1104" s="220"/>
    </row>
    <row r="1105" spans="1:17">
      <c r="A1105" s="260"/>
      <c r="B1105" s="47"/>
      <c r="C1105" s="34"/>
      <c r="D1105" s="258"/>
      <c r="F1105" s="38"/>
      <c r="I1105" s="220"/>
      <c r="J1105" s="220"/>
    </row>
    <row r="1106" spans="1:17" s="160" customFormat="1">
      <c r="A1106" s="260"/>
      <c r="B1106" s="31"/>
      <c r="C1106" s="34"/>
      <c r="D1106" s="258"/>
      <c r="E1106" s="149"/>
      <c r="F1106" s="38"/>
      <c r="G1106" s="149"/>
      <c r="H1106" s="149"/>
      <c r="I1106" s="220"/>
      <c r="J1106" s="220"/>
      <c r="K1106" s="161"/>
      <c r="O1106" s="283"/>
      <c r="P1106" s="283"/>
      <c r="Q1106" s="283"/>
    </row>
    <row r="1107" spans="1:17">
      <c r="A1107" s="260"/>
      <c r="B1107" s="31"/>
      <c r="C1107" s="34"/>
      <c r="D1107" s="258"/>
      <c r="F1107" s="38"/>
      <c r="I1107" s="220"/>
      <c r="J1107" s="220"/>
    </row>
    <row r="1108" spans="1:17">
      <c r="A1108" s="226"/>
      <c r="B1108" s="227" t="s">
        <v>73</v>
      </c>
      <c r="C1108" s="226" t="s">
        <v>74</v>
      </c>
      <c r="D1108" s="228">
        <f>SUM(D1105:D1107)</f>
        <v>0</v>
      </c>
      <c r="F1108" s="38"/>
      <c r="I1108" s="217">
        <f>SUM(I1105:I1107)</f>
        <v>0</v>
      </c>
      <c r="J1108" s="217">
        <f>SUM(J1105:J1107)</f>
        <v>0</v>
      </c>
    </row>
    <row r="1109" spans="1:17">
      <c r="A1109" s="51"/>
      <c r="B1109" s="52"/>
      <c r="C1109" s="51"/>
      <c r="D1109" s="51"/>
      <c r="E1109" s="51"/>
      <c r="F1109" s="51"/>
    </row>
    <row r="1110" spans="1:17">
      <c r="A1110" s="2016" t="s">
        <v>514</v>
      </c>
      <c r="B1110" s="2016"/>
      <c r="C1110" s="2016"/>
      <c r="D1110" s="2016"/>
      <c r="E1110" s="2016"/>
      <c r="F1110" s="2016"/>
      <c r="G1110" s="2016"/>
      <c r="H1110" s="2016"/>
      <c r="I1110" s="2016"/>
      <c r="J1110" s="2016"/>
    </row>
    <row r="1111" spans="1:17">
      <c r="A1111" s="51"/>
      <c r="B1111" s="32"/>
      <c r="C1111" s="38"/>
      <c r="D1111" s="38"/>
      <c r="E1111" s="38"/>
      <c r="F1111" s="38"/>
      <c r="I1111" s="1986" t="s">
        <v>545</v>
      </c>
      <c r="J1111" s="1986"/>
    </row>
    <row r="1112" spans="1:17" ht="54">
      <c r="A1112" s="260" t="s">
        <v>77</v>
      </c>
      <c r="B1112" s="260" t="s">
        <v>67</v>
      </c>
      <c r="C1112" s="260" t="s">
        <v>127</v>
      </c>
      <c r="D1112" s="260" t="s">
        <v>490</v>
      </c>
      <c r="F1112" s="38"/>
      <c r="I1112" s="215" t="s">
        <v>186</v>
      </c>
      <c r="J1112" s="215" t="s">
        <v>546</v>
      </c>
      <c r="K1112" s="210"/>
    </row>
    <row r="1113" spans="1:17">
      <c r="A1113" s="195">
        <v>1</v>
      </c>
      <c r="B1113" s="195">
        <v>2</v>
      </c>
      <c r="C1113" s="195">
        <v>3</v>
      </c>
      <c r="D1113" s="195">
        <v>4</v>
      </c>
      <c r="E1113" s="160"/>
      <c r="F1113" s="14"/>
      <c r="G1113" s="160"/>
      <c r="H1113" s="160"/>
      <c r="I1113" s="220"/>
      <c r="J1113" s="220"/>
    </row>
    <row r="1114" spans="1:17">
      <c r="A1114" s="260"/>
      <c r="B1114" s="47"/>
      <c r="C1114" s="34"/>
      <c r="D1114" s="258"/>
      <c r="F1114" s="38"/>
      <c r="I1114" s="220"/>
      <c r="J1114" s="220"/>
    </row>
    <row r="1115" spans="1:17" s="160" customFormat="1">
      <c r="A1115" s="260"/>
      <c r="B1115" s="31"/>
      <c r="C1115" s="34"/>
      <c r="D1115" s="258"/>
      <c r="E1115" s="149"/>
      <c r="F1115" s="38"/>
      <c r="G1115" s="149"/>
      <c r="H1115" s="149"/>
      <c r="I1115" s="220"/>
      <c r="J1115" s="220"/>
      <c r="K1115" s="161"/>
      <c r="O1115" s="283"/>
      <c r="P1115" s="283"/>
      <c r="Q1115" s="283"/>
    </row>
    <row r="1116" spans="1:17">
      <c r="A1116" s="260"/>
      <c r="B1116" s="31"/>
      <c r="C1116" s="34"/>
      <c r="D1116" s="258"/>
      <c r="F1116" s="38"/>
      <c r="I1116" s="220"/>
      <c r="J1116" s="220"/>
    </row>
    <row r="1117" spans="1:17">
      <c r="A1117" s="226"/>
      <c r="B1117" s="227" t="s">
        <v>73</v>
      </c>
      <c r="C1117" s="226" t="s">
        <v>74</v>
      </c>
      <c r="D1117" s="228">
        <f>SUM(D1114:D1116)</f>
        <v>0</v>
      </c>
      <c r="F1117" s="38"/>
      <c r="I1117" s="217">
        <f>SUM(I1114:I1116)</f>
        <v>0</v>
      </c>
      <c r="J1117" s="217">
        <f>SUM(J1114:J1116)</f>
        <v>0</v>
      </c>
    </row>
    <row r="1118" spans="1:17">
      <c r="A1118" s="51"/>
      <c r="B1118" s="52"/>
      <c r="C1118" s="51"/>
      <c r="D1118" s="51"/>
      <c r="E1118" s="51"/>
      <c r="F1118" s="51"/>
    </row>
    <row r="1119" spans="1:17">
      <c r="A1119" s="2004" t="s">
        <v>542</v>
      </c>
      <c r="B1119" s="2004"/>
      <c r="C1119" s="2004"/>
      <c r="D1119" s="2004"/>
      <c r="E1119" s="2004"/>
      <c r="F1119" s="2004"/>
      <c r="G1119" s="2004"/>
      <c r="H1119" s="2004"/>
      <c r="I1119" s="2004"/>
      <c r="J1119" s="2004"/>
    </row>
    <row r="1120" spans="1:17">
      <c r="A1120" s="2012"/>
      <c r="B1120" s="2012"/>
      <c r="C1120" s="2012"/>
      <c r="D1120" s="2012"/>
      <c r="E1120" s="2012"/>
      <c r="F1120" s="2012"/>
      <c r="I1120" s="1986" t="s">
        <v>545</v>
      </c>
      <c r="J1120" s="1986"/>
    </row>
    <row r="1121" spans="1:17" ht="54">
      <c r="A1121" s="260" t="s">
        <v>77</v>
      </c>
      <c r="B1121" s="260" t="s">
        <v>67</v>
      </c>
      <c r="C1121" s="260" t="s">
        <v>131</v>
      </c>
      <c r="D1121" s="260" t="s">
        <v>80</v>
      </c>
      <c r="E1121" s="260" t="s">
        <v>132</v>
      </c>
      <c r="F1121" s="260" t="s">
        <v>33</v>
      </c>
      <c r="I1121" s="215" t="s">
        <v>186</v>
      </c>
      <c r="J1121" s="215" t="s">
        <v>546</v>
      </c>
      <c r="K1121" s="163"/>
    </row>
    <row r="1122" spans="1:17">
      <c r="A1122" s="195">
        <v>1</v>
      </c>
      <c r="B1122" s="195">
        <v>2</v>
      </c>
      <c r="C1122" s="195">
        <v>3</v>
      </c>
      <c r="D1122" s="195">
        <v>4</v>
      </c>
      <c r="E1122" s="195">
        <v>5</v>
      </c>
      <c r="F1122" s="195">
        <v>6</v>
      </c>
      <c r="G1122" s="160"/>
      <c r="H1122" s="160"/>
      <c r="I1122" s="220"/>
      <c r="J1122" s="220"/>
    </row>
    <row r="1123" spans="1:17">
      <c r="A1123" s="260">
        <v>1</v>
      </c>
      <c r="B1123" s="31"/>
      <c r="C1123" s="260"/>
      <c r="D1123" s="260"/>
      <c r="E1123" s="258" t="e">
        <f>F1123/D1123</f>
        <v>#DIV/0!</v>
      </c>
      <c r="F1123" s="258"/>
      <c r="I1123" s="220"/>
      <c r="J1123" s="220"/>
    </row>
    <row r="1124" spans="1:17" s="160" customFormat="1">
      <c r="A1124" s="260">
        <v>2</v>
      </c>
      <c r="B1124" s="31"/>
      <c r="C1124" s="35"/>
      <c r="D1124" s="35"/>
      <c r="E1124" s="258" t="e">
        <f t="shared" ref="E1124:E1125" si="25">F1124/D1124</f>
        <v>#DIV/0!</v>
      </c>
      <c r="F1124" s="258"/>
      <c r="G1124" s="149"/>
      <c r="H1124" s="149"/>
      <c r="I1124" s="220"/>
      <c r="J1124" s="220"/>
      <c r="K1124" s="161"/>
      <c r="O1124" s="283"/>
      <c r="P1124" s="283"/>
      <c r="Q1124" s="283"/>
    </row>
    <row r="1125" spans="1:17">
      <c r="A1125" s="260">
        <v>3</v>
      </c>
      <c r="B1125" s="31"/>
      <c r="C1125" s="260"/>
      <c r="D1125" s="260"/>
      <c r="E1125" s="258" t="e">
        <f t="shared" si="25"/>
        <v>#DIV/0!</v>
      </c>
      <c r="F1125" s="258"/>
      <c r="I1125" s="220"/>
      <c r="J1125" s="220"/>
    </row>
    <row r="1126" spans="1:17">
      <c r="A1126" s="226"/>
      <c r="B1126" s="227" t="s">
        <v>73</v>
      </c>
      <c r="C1126" s="226" t="s">
        <v>74</v>
      </c>
      <c r="D1126" s="226" t="s">
        <v>74</v>
      </c>
      <c r="E1126" s="226" t="s">
        <v>74</v>
      </c>
      <c r="F1126" s="228">
        <f>F1125+F1124+F1123</f>
        <v>0</v>
      </c>
      <c r="I1126" s="217">
        <f>SUM(I1123:I1125)</f>
        <v>0</v>
      </c>
      <c r="J1126" s="217">
        <f>SUM(J1123:J1125)</f>
        <v>0</v>
      </c>
    </row>
    <row r="1127" spans="1:17">
      <c r="A1127" s="51"/>
      <c r="B1127" s="52"/>
      <c r="C1127" s="51"/>
      <c r="D1127" s="51"/>
      <c r="E1127" s="51"/>
      <c r="F1127" s="51"/>
    </row>
    <row r="1128" spans="1:17">
      <c r="A1128" s="51"/>
      <c r="B1128" s="52"/>
      <c r="C1128" s="51"/>
      <c r="D1128" s="51"/>
      <c r="E1128" s="51"/>
      <c r="F1128" s="51"/>
    </row>
    <row r="1129" spans="1:17">
      <c r="A1129" s="2014" t="s">
        <v>612</v>
      </c>
      <c r="B1129" s="2014"/>
      <c r="C1129" s="2014"/>
      <c r="D1129" s="2014"/>
      <c r="E1129" s="2014"/>
      <c r="F1129" s="2014"/>
      <c r="G1129" s="2014"/>
      <c r="H1129" s="2014"/>
      <c r="I1129" s="2014"/>
      <c r="J1129" s="2014"/>
    </row>
    <row r="1130" spans="1:17">
      <c r="A1130" s="51"/>
      <c r="B1130" s="52"/>
      <c r="C1130" s="51"/>
      <c r="D1130" s="51"/>
      <c r="E1130" s="51"/>
      <c r="F1130" s="51"/>
    </row>
    <row r="1131" spans="1:17">
      <c r="A1131" s="2009" t="s">
        <v>515</v>
      </c>
      <c r="B1131" s="2009"/>
      <c r="C1131" s="2009"/>
      <c r="D1131" s="2009"/>
      <c r="E1131" s="2009"/>
      <c r="F1131" s="2009"/>
      <c r="G1131" s="2009"/>
      <c r="H1131" s="2009"/>
      <c r="I1131" s="2009"/>
      <c r="J1131" s="2009"/>
      <c r="K1131" s="205"/>
    </row>
    <row r="1132" spans="1:17">
      <c r="A1132" s="259"/>
      <c r="B1132" s="55"/>
      <c r="C1132" s="259"/>
      <c r="D1132" s="259"/>
      <c r="E1132" s="259"/>
      <c r="F1132" s="259"/>
      <c r="I1132" s="1986" t="s">
        <v>545</v>
      </c>
      <c r="J1132" s="1986"/>
    </row>
    <row r="1133" spans="1:17" ht="54">
      <c r="A1133" s="260" t="s">
        <v>77</v>
      </c>
      <c r="B1133" s="260" t="s">
        <v>67</v>
      </c>
      <c r="C1133" s="260" t="s">
        <v>118</v>
      </c>
      <c r="D1133" s="260" t="s">
        <v>112</v>
      </c>
      <c r="E1133" s="260" t="s">
        <v>113</v>
      </c>
      <c r="F1133" s="260" t="s">
        <v>532</v>
      </c>
      <c r="I1133" s="215" t="s">
        <v>186</v>
      </c>
      <c r="J1133" s="215" t="s">
        <v>546</v>
      </c>
      <c r="K1133" s="204"/>
    </row>
    <row r="1134" spans="1:17">
      <c r="A1134" s="195">
        <v>1</v>
      </c>
      <c r="B1134" s="195">
        <v>2</v>
      </c>
      <c r="C1134" s="195">
        <v>3</v>
      </c>
      <c r="D1134" s="195">
        <v>4</v>
      </c>
      <c r="E1134" s="195">
        <v>5</v>
      </c>
      <c r="F1134" s="195">
        <v>6</v>
      </c>
      <c r="G1134" s="160"/>
      <c r="H1134" s="160"/>
      <c r="I1134" s="220"/>
      <c r="J1134" s="220"/>
    </row>
    <row r="1135" spans="1:17">
      <c r="A1135" s="260">
        <v>1</v>
      </c>
      <c r="B1135" s="31" t="s">
        <v>114</v>
      </c>
      <c r="C1135" s="260"/>
      <c r="D1135" s="260"/>
      <c r="E1135" s="258" t="e">
        <f>F1135/D1135/C1135</f>
        <v>#DIV/0!</v>
      </c>
      <c r="F1135" s="258"/>
      <c r="I1135" s="220"/>
      <c r="J1135" s="220"/>
    </row>
    <row r="1136" spans="1:17" s="160" customFormat="1" ht="68.400000000000006">
      <c r="A1136" s="260">
        <v>2</v>
      </c>
      <c r="B1136" s="31" t="s">
        <v>115</v>
      </c>
      <c r="C1136" s="260"/>
      <c r="D1136" s="260"/>
      <c r="E1136" s="258" t="e">
        <f t="shared" ref="E1136:E1140" si="26">F1136/D1136/C1136</f>
        <v>#DIV/0!</v>
      </c>
      <c r="F1136" s="258"/>
      <c r="G1136" s="149"/>
      <c r="H1136" s="149"/>
      <c r="I1136" s="220"/>
      <c r="J1136" s="220"/>
      <c r="K1136" s="161"/>
      <c r="O1136" s="283"/>
      <c r="P1136" s="283"/>
      <c r="Q1136" s="283"/>
    </row>
    <row r="1137" spans="1:17" ht="45.6">
      <c r="A1137" s="260">
        <v>3</v>
      </c>
      <c r="B1137" s="31" t="s">
        <v>116</v>
      </c>
      <c r="C1137" s="260"/>
      <c r="D1137" s="260"/>
      <c r="E1137" s="258" t="e">
        <f t="shared" si="26"/>
        <v>#DIV/0!</v>
      </c>
      <c r="F1137" s="258"/>
      <c r="I1137" s="220"/>
      <c r="J1137" s="220"/>
    </row>
    <row r="1138" spans="1:17">
      <c r="A1138" s="260">
        <v>4</v>
      </c>
      <c r="B1138" s="31" t="s">
        <v>117</v>
      </c>
      <c r="C1138" s="260"/>
      <c r="D1138" s="260"/>
      <c r="E1138" s="258" t="e">
        <f t="shared" si="26"/>
        <v>#DIV/0!</v>
      </c>
      <c r="F1138" s="258"/>
      <c r="I1138" s="222"/>
      <c r="J1138" s="222"/>
    </row>
    <row r="1139" spans="1:17" ht="91.2">
      <c r="A1139" s="260">
        <v>5</v>
      </c>
      <c r="B1139" s="31" t="s">
        <v>143</v>
      </c>
      <c r="C1139" s="260"/>
      <c r="D1139" s="260"/>
      <c r="E1139" s="258" t="e">
        <f t="shared" si="26"/>
        <v>#DIV/0!</v>
      </c>
      <c r="F1139" s="258"/>
      <c r="I1139" s="220"/>
      <c r="J1139" s="220"/>
    </row>
    <row r="1140" spans="1:17">
      <c r="A1140" s="260">
        <v>6</v>
      </c>
      <c r="B1140" s="31" t="s">
        <v>144</v>
      </c>
      <c r="C1140" s="260"/>
      <c r="D1140" s="260"/>
      <c r="E1140" s="258" t="e">
        <f t="shared" si="26"/>
        <v>#DIV/0!</v>
      </c>
      <c r="F1140" s="258"/>
      <c r="I1140" s="220"/>
      <c r="J1140" s="220"/>
    </row>
    <row r="1141" spans="1:17">
      <c r="A1141" s="226"/>
      <c r="B1141" s="227" t="s">
        <v>73</v>
      </c>
      <c r="C1141" s="226" t="s">
        <v>74</v>
      </c>
      <c r="D1141" s="226" t="s">
        <v>74</v>
      </c>
      <c r="E1141" s="226" t="s">
        <v>74</v>
      </c>
      <c r="F1141" s="228">
        <f>F1140+F1139+F1138+F1137+F1136+F1135</f>
        <v>0</v>
      </c>
      <c r="I1141" s="217">
        <f>SUM(I1135:I1140)</f>
        <v>0</v>
      </c>
      <c r="J1141" s="217">
        <f>SUM(J1135:J1140)</f>
        <v>0</v>
      </c>
    </row>
    <row r="1142" spans="1:17">
      <c r="A1142" s="38"/>
      <c r="B1142" s="32"/>
      <c r="C1142" s="38"/>
      <c r="D1142" s="38"/>
      <c r="E1142" s="38"/>
      <c r="F1142" s="38"/>
    </row>
    <row r="1143" spans="1:17">
      <c r="A1143" s="2009" t="s">
        <v>516</v>
      </c>
      <c r="B1143" s="2009"/>
      <c r="C1143" s="2009"/>
      <c r="D1143" s="2009"/>
      <c r="E1143" s="2009"/>
      <c r="F1143" s="2009"/>
      <c r="G1143" s="2009"/>
      <c r="H1143" s="2009"/>
      <c r="I1143" s="2009"/>
      <c r="J1143" s="2009"/>
    </row>
    <row r="1144" spans="1:17">
      <c r="A1144" s="256"/>
      <c r="B1144" s="45"/>
      <c r="C1144" s="256"/>
      <c r="D1144" s="256"/>
      <c r="E1144" s="256"/>
      <c r="F1144" s="38"/>
      <c r="I1144" s="1986" t="s">
        <v>545</v>
      </c>
      <c r="J1144" s="1986"/>
    </row>
    <row r="1145" spans="1:17" ht="54">
      <c r="A1145" s="260" t="s">
        <v>77</v>
      </c>
      <c r="B1145" s="260" t="s">
        <v>67</v>
      </c>
      <c r="C1145" s="260" t="s">
        <v>119</v>
      </c>
      <c r="D1145" s="260" t="s">
        <v>518</v>
      </c>
      <c r="E1145" s="262" t="s">
        <v>166</v>
      </c>
      <c r="F1145" s="260" t="s">
        <v>517</v>
      </c>
      <c r="I1145" s="215" t="s">
        <v>186</v>
      </c>
      <c r="J1145" s="215" t="s">
        <v>546</v>
      </c>
      <c r="K1145" s="204"/>
    </row>
    <row r="1146" spans="1:17">
      <c r="A1146" s="195">
        <v>1</v>
      </c>
      <c r="B1146" s="195">
        <v>2</v>
      </c>
      <c r="C1146" s="195">
        <v>3</v>
      </c>
      <c r="D1146" s="195">
        <v>4</v>
      </c>
      <c r="E1146" s="14">
        <v>5</v>
      </c>
      <c r="F1146" s="195">
        <v>6</v>
      </c>
      <c r="G1146" s="160"/>
      <c r="H1146" s="160"/>
      <c r="I1146" s="214"/>
      <c r="J1146" s="214"/>
    </row>
    <row r="1147" spans="1:17" ht="45.6">
      <c r="A1147" s="260">
        <v>1</v>
      </c>
      <c r="B1147" s="31" t="s">
        <v>140</v>
      </c>
      <c r="C1147" s="260"/>
      <c r="D1147" s="258" t="e">
        <f>F1147/C1147</f>
        <v>#DIV/0!</v>
      </c>
      <c r="E1147" s="262" t="s">
        <v>43</v>
      </c>
      <c r="F1147" s="258"/>
      <c r="I1147" s="220"/>
      <c r="J1147" s="220"/>
    </row>
    <row r="1148" spans="1:17" s="160" customFormat="1" ht="45.6">
      <c r="A1148" s="260">
        <v>2</v>
      </c>
      <c r="B1148" s="31" t="s">
        <v>629</v>
      </c>
      <c r="C1148" s="260" t="s">
        <v>43</v>
      </c>
      <c r="D1148" s="258"/>
      <c r="E1148" s="262" t="e">
        <f>F1148/D1148</f>
        <v>#DIV/0!</v>
      </c>
      <c r="F1148" s="258"/>
      <c r="G1148" s="149"/>
      <c r="H1148" s="149"/>
      <c r="I1148" s="220"/>
      <c r="J1148" s="220"/>
      <c r="K1148" s="161"/>
      <c r="O1148" s="283"/>
      <c r="P1148" s="283"/>
      <c r="Q1148" s="283"/>
    </row>
    <row r="1149" spans="1:17">
      <c r="A1149" s="226"/>
      <c r="B1149" s="227" t="s">
        <v>73</v>
      </c>
      <c r="C1149" s="226" t="s">
        <v>43</v>
      </c>
      <c r="D1149" s="226" t="s">
        <v>43</v>
      </c>
      <c r="E1149" s="226" t="s">
        <v>43</v>
      </c>
      <c r="F1149" s="228">
        <f>F1147+F1148</f>
        <v>0</v>
      </c>
      <c r="I1149" s="213">
        <f>SUM(I1147:I1148)</f>
        <v>0</v>
      </c>
      <c r="J1149" s="213">
        <f>SUM(J1147:J1148)</f>
        <v>0</v>
      </c>
    </row>
    <row r="1150" spans="1:17">
      <c r="A1150" s="38"/>
      <c r="B1150" s="32"/>
      <c r="C1150" s="38"/>
      <c r="D1150" s="38"/>
      <c r="E1150" s="38"/>
      <c r="F1150" s="38"/>
    </row>
    <row r="1151" spans="1:17">
      <c r="A1151" s="2004" t="s">
        <v>519</v>
      </c>
      <c r="B1151" s="2004"/>
      <c r="C1151" s="2004"/>
      <c r="D1151" s="2004"/>
      <c r="E1151" s="2004"/>
      <c r="F1151" s="2004"/>
      <c r="G1151" s="2004"/>
      <c r="H1151" s="2004"/>
      <c r="I1151" s="2004"/>
      <c r="J1151" s="2004"/>
    </row>
    <row r="1152" spans="1:17">
      <c r="A1152" s="265"/>
      <c r="B1152" s="265"/>
      <c r="C1152" s="265"/>
      <c r="D1152" s="265"/>
      <c r="E1152" s="265"/>
      <c r="F1152" s="265"/>
      <c r="G1152" s="265"/>
      <c r="H1152" s="265"/>
      <c r="I1152" s="1986" t="s">
        <v>545</v>
      </c>
      <c r="J1152" s="1986"/>
    </row>
    <row r="1153" spans="1:17" s="38" customFormat="1" ht="54">
      <c r="A1153" s="260" t="s">
        <v>77</v>
      </c>
      <c r="B1153" s="260" t="s">
        <v>0</v>
      </c>
      <c r="C1153" s="260" t="s">
        <v>122</v>
      </c>
      <c r="D1153" s="260" t="s">
        <v>120</v>
      </c>
      <c r="E1153" s="260" t="s">
        <v>123</v>
      </c>
      <c r="F1153" s="260" t="s">
        <v>33</v>
      </c>
      <c r="I1153" s="215" t="s">
        <v>186</v>
      </c>
      <c r="J1153" s="215" t="s">
        <v>546</v>
      </c>
      <c r="K1153" s="163"/>
      <c r="O1153" s="41"/>
      <c r="P1153" s="41"/>
      <c r="Q1153" s="41"/>
    </row>
    <row r="1154" spans="1:17" s="38" customFormat="1">
      <c r="A1154" s="195">
        <v>1</v>
      </c>
      <c r="B1154" s="195">
        <v>2</v>
      </c>
      <c r="C1154" s="195">
        <v>4</v>
      </c>
      <c r="D1154" s="195">
        <v>5</v>
      </c>
      <c r="E1154" s="195">
        <v>6</v>
      </c>
      <c r="F1154" s="195">
        <v>7</v>
      </c>
      <c r="G1154" s="14"/>
      <c r="H1154" s="14"/>
      <c r="I1154" s="217"/>
      <c r="J1154" s="217"/>
      <c r="K1154" s="40"/>
      <c r="O1154" s="41"/>
      <c r="P1154" s="41"/>
      <c r="Q1154" s="41"/>
    </row>
    <row r="1155" spans="1:17" s="38" customFormat="1">
      <c r="A1155" s="260">
        <v>1</v>
      </c>
      <c r="B1155" s="31" t="s">
        <v>145</v>
      </c>
      <c r="C1155" s="258" t="e">
        <f>F1155/D1155</f>
        <v>#DIV/0!</v>
      </c>
      <c r="D1155" s="258"/>
      <c r="E1155" s="258"/>
      <c r="F1155" s="258"/>
      <c r="I1155" s="220"/>
      <c r="J1155" s="220"/>
      <c r="K1155" s="40"/>
      <c r="O1155" s="41"/>
      <c r="P1155" s="41"/>
      <c r="Q1155" s="41"/>
    </row>
    <row r="1156" spans="1:17" s="14" customFormat="1">
      <c r="A1156" s="260">
        <v>2</v>
      </c>
      <c r="B1156" s="31" t="s">
        <v>121</v>
      </c>
      <c r="C1156" s="258" t="e">
        <f t="shared" ref="C1156:C1159" si="27">F1156/D1156</f>
        <v>#DIV/0!</v>
      </c>
      <c r="D1156" s="258"/>
      <c r="E1156" s="258"/>
      <c r="F1156" s="258"/>
      <c r="G1156" s="38"/>
      <c r="H1156" s="38"/>
      <c r="I1156" s="220"/>
      <c r="J1156" s="220"/>
      <c r="K1156" s="186"/>
      <c r="O1156" s="286"/>
      <c r="P1156" s="286"/>
      <c r="Q1156" s="286"/>
    </row>
    <row r="1157" spans="1:17" s="38" customFormat="1">
      <c r="A1157" s="260">
        <v>3</v>
      </c>
      <c r="B1157" s="31" t="s">
        <v>146</v>
      </c>
      <c r="C1157" s="258" t="e">
        <f t="shared" si="27"/>
        <v>#DIV/0!</v>
      </c>
      <c r="D1157" s="258"/>
      <c r="E1157" s="258"/>
      <c r="F1157" s="258"/>
      <c r="I1157" s="220"/>
      <c r="J1157" s="220"/>
      <c r="K1157" s="40"/>
      <c r="O1157" s="41"/>
      <c r="P1157" s="41"/>
      <c r="Q1157" s="41"/>
    </row>
    <row r="1158" spans="1:17" s="38" customFormat="1">
      <c r="A1158" s="260">
        <v>4</v>
      </c>
      <c r="B1158" s="31" t="s">
        <v>147</v>
      </c>
      <c r="C1158" s="258" t="e">
        <f t="shared" si="27"/>
        <v>#DIV/0!</v>
      </c>
      <c r="D1158" s="258"/>
      <c r="E1158" s="258"/>
      <c r="F1158" s="258"/>
      <c r="I1158" s="220"/>
      <c r="J1158" s="220"/>
      <c r="K1158" s="40"/>
      <c r="O1158" s="41"/>
      <c r="P1158" s="41"/>
      <c r="Q1158" s="41"/>
    </row>
    <row r="1159" spans="1:17" s="38" customFormat="1">
      <c r="A1159" s="260">
        <v>5</v>
      </c>
      <c r="B1159" s="31" t="s">
        <v>623</v>
      </c>
      <c r="C1159" s="258" t="e">
        <f t="shared" si="27"/>
        <v>#DIV/0!</v>
      </c>
      <c r="D1159" s="258"/>
      <c r="E1159" s="258"/>
      <c r="F1159" s="258"/>
      <c r="I1159" s="220"/>
      <c r="J1159" s="220"/>
      <c r="K1159" s="40"/>
      <c r="O1159" s="41"/>
      <c r="P1159" s="41"/>
      <c r="Q1159" s="41"/>
    </row>
    <row r="1160" spans="1:17" s="38" customFormat="1">
      <c r="A1160" s="226"/>
      <c r="B1160" s="227" t="s">
        <v>73</v>
      </c>
      <c r="C1160" s="226" t="s">
        <v>74</v>
      </c>
      <c r="D1160" s="226" t="s">
        <v>74</v>
      </c>
      <c r="E1160" s="226" t="s">
        <v>74</v>
      </c>
      <c r="F1160" s="228">
        <f>SUM(F1155:F1159)</f>
        <v>0</v>
      </c>
      <c r="I1160" s="217">
        <f>SUM(I1155:I1159)</f>
        <v>0</v>
      </c>
      <c r="J1160" s="217">
        <f>SUM(J1155:J1159)</f>
        <v>0</v>
      </c>
      <c r="K1160" s="40"/>
      <c r="O1160" s="41"/>
      <c r="P1160" s="41"/>
      <c r="Q1160" s="41"/>
    </row>
    <row r="1161" spans="1:17" s="38" customFormat="1">
      <c r="B1161" s="32"/>
      <c r="G1161" s="149"/>
      <c r="H1161" s="149"/>
      <c r="I1161" s="149"/>
      <c r="J1161" s="149"/>
      <c r="K1161" s="40"/>
      <c r="O1161" s="41"/>
      <c r="P1161" s="41"/>
      <c r="Q1161" s="41"/>
    </row>
    <row r="1162" spans="1:17" s="38" customFormat="1">
      <c r="A1162" s="2017" t="s">
        <v>513</v>
      </c>
      <c r="B1162" s="2017"/>
      <c r="C1162" s="2017"/>
      <c r="D1162" s="2017"/>
      <c r="E1162" s="2017"/>
      <c r="F1162" s="2017"/>
      <c r="G1162" s="2017"/>
      <c r="H1162" s="2017"/>
      <c r="I1162" s="2017"/>
      <c r="J1162" s="2017"/>
      <c r="K1162" s="40"/>
      <c r="O1162" s="41"/>
      <c r="P1162" s="41"/>
      <c r="Q1162" s="41"/>
    </row>
    <row r="1163" spans="1:17">
      <c r="A1163" s="53"/>
      <c r="B1163" s="32"/>
      <c r="C1163" s="38"/>
      <c r="D1163" s="38"/>
      <c r="E1163" s="38"/>
      <c r="F1163" s="38"/>
      <c r="I1163" s="1986" t="s">
        <v>545</v>
      </c>
      <c r="J1163" s="1986"/>
    </row>
    <row r="1164" spans="1:17" ht="54">
      <c r="A1164" s="260" t="s">
        <v>77</v>
      </c>
      <c r="B1164" s="260" t="s">
        <v>67</v>
      </c>
      <c r="C1164" s="260" t="s">
        <v>124</v>
      </c>
      <c r="D1164" s="260" t="s">
        <v>125</v>
      </c>
      <c r="E1164" s="260" t="s">
        <v>520</v>
      </c>
      <c r="I1164" s="215" t="s">
        <v>186</v>
      </c>
      <c r="J1164" s="215" t="s">
        <v>546</v>
      </c>
      <c r="K1164" s="209"/>
    </row>
    <row r="1165" spans="1:17">
      <c r="A1165" s="195">
        <v>1</v>
      </c>
      <c r="B1165" s="195">
        <v>2</v>
      </c>
      <c r="C1165" s="195">
        <v>3</v>
      </c>
      <c r="D1165" s="195">
        <v>4</v>
      </c>
      <c r="E1165" s="195">
        <v>5</v>
      </c>
      <c r="F1165" s="160"/>
      <c r="G1165" s="160"/>
      <c r="H1165" s="160"/>
      <c r="I1165" s="217"/>
      <c r="J1165" s="217"/>
    </row>
    <row r="1166" spans="1:17">
      <c r="A1166" s="260">
        <v>1</v>
      </c>
      <c r="B1166" s="31"/>
      <c r="C1166" s="260"/>
      <c r="D1166" s="34"/>
      <c r="E1166" s="258"/>
      <c r="I1166" s="220"/>
      <c r="J1166" s="220"/>
    </row>
    <row r="1167" spans="1:17" s="160" customFormat="1">
      <c r="A1167" s="260">
        <v>2</v>
      </c>
      <c r="B1167" s="31"/>
      <c r="C1167" s="260"/>
      <c r="D1167" s="34"/>
      <c r="E1167" s="258"/>
      <c r="F1167" s="149"/>
      <c r="G1167" s="149"/>
      <c r="H1167" s="149"/>
      <c r="I1167" s="220"/>
      <c r="J1167" s="220"/>
      <c r="K1167" s="161"/>
      <c r="O1167" s="283"/>
      <c r="P1167" s="283"/>
      <c r="Q1167" s="283"/>
    </row>
    <row r="1168" spans="1:17">
      <c r="A1168" s="260">
        <v>3</v>
      </c>
      <c r="B1168" s="31"/>
      <c r="C1168" s="260"/>
      <c r="D1168" s="34"/>
      <c r="E1168" s="258"/>
      <c r="I1168" s="220"/>
      <c r="J1168" s="220"/>
      <c r="P1168" s="188"/>
      <c r="Q1168" s="290"/>
    </row>
    <row r="1169" spans="1:17">
      <c r="A1169" s="260">
        <v>4</v>
      </c>
      <c r="B1169" s="31"/>
      <c r="C1169" s="260"/>
      <c r="D1169" s="34"/>
      <c r="E1169" s="258"/>
      <c r="I1169" s="220"/>
      <c r="J1169" s="220"/>
      <c r="P1169" s="188"/>
      <c r="Q1169" s="290"/>
    </row>
    <row r="1170" spans="1:17">
      <c r="A1170" s="226"/>
      <c r="B1170" s="227" t="s">
        <v>73</v>
      </c>
      <c r="C1170" s="226" t="s">
        <v>74</v>
      </c>
      <c r="D1170" s="226" t="s">
        <v>74</v>
      </c>
      <c r="E1170" s="228">
        <f>SUM(E1166:E1169)</f>
        <v>0</v>
      </c>
      <c r="I1170" s="217">
        <f>SUM(I1166:I1169)</f>
        <v>0</v>
      </c>
      <c r="J1170" s="217">
        <f>SUM(J1166:J1169)</f>
        <v>0</v>
      </c>
      <c r="P1170" s="188"/>
      <c r="Q1170" s="290"/>
    </row>
    <row r="1171" spans="1:17">
      <c r="A1171" s="38"/>
      <c r="B1171" s="32"/>
      <c r="C1171" s="38"/>
      <c r="D1171" s="38"/>
      <c r="E1171" s="38"/>
      <c r="F1171" s="38"/>
      <c r="P1171" s="188"/>
      <c r="Q1171" s="290"/>
    </row>
    <row r="1172" spans="1:17">
      <c r="A1172" s="2016" t="s">
        <v>491</v>
      </c>
      <c r="B1172" s="2016"/>
      <c r="C1172" s="2016"/>
      <c r="D1172" s="2016"/>
      <c r="E1172" s="2016"/>
      <c r="F1172" s="2016"/>
      <c r="G1172" s="2016"/>
      <c r="H1172" s="2016"/>
      <c r="I1172" s="2016"/>
      <c r="J1172" s="2016"/>
      <c r="P1172" s="188"/>
    </row>
    <row r="1173" spans="1:17">
      <c r="A1173" s="51"/>
      <c r="B1173" s="32"/>
      <c r="C1173" s="38"/>
      <c r="D1173" s="38"/>
      <c r="E1173" s="38"/>
      <c r="F1173" s="38"/>
      <c r="P1173" s="188"/>
    </row>
    <row r="1174" spans="1:17">
      <c r="A1174" s="51"/>
      <c r="B1174" s="32"/>
      <c r="C1174" s="38"/>
      <c r="D1174" s="38"/>
      <c r="E1174" s="38"/>
      <c r="F1174" s="38"/>
      <c r="I1174" s="1986" t="s">
        <v>545</v>
      </c>
      <c r="J1174" s="1986"/>
      <c r="K1174" s="210"/>
    </row>
    <row r="1175" spans="1:17" ht="54">
      <c r="A1175" s="260" t="s">
        <v>77</v>
      </c>
      <c r="B1175" s="260" t="s">
        <v>67</v>
      </c>
      <c r="C1175" s="260" t="s">
        <v>127</v>
      </c>
      <c r="D1175" s="260" t="s">
        <v>490</v>
      </c>
      <c r="F1175" s="38"/>
      <c r="I1175" s="215" t="s">
        <v>186</v>
      </c>
      <c r="J1175" s="215" t="s">
        <v>546</v>
      </c>
      <c r="P1175" s="188"/>
    </row>
    <row r="1176" spans="1:17">
      <c r="A1176" s="195">
        <v>1</v>
      </c>
      <c r="B1176" s="195">
        <v>2</v>
      </c>
      <c r="C1176" s="195">
        <v>3</v>
      </c>
      <c r="D1176" s="195">
        <v>4</v>
      </c>
      <c r="E1176" s="160"/>
      <c r="F1176" s="14"/>
      <c r="G1176" s="160"/>
      <c r="H1176" s="160"/>
      <c r="I1176" s="217"/>
      <c r="J1176" s="217"/>
      <c r="P1176" s="188"/>
    </row>
    <row r="1177" spans="1:17">
      <c r="A1177" s="260"/>
      <c r="B1177" s="36"/>
      <c r="C1177" s="34"/>
      <c r="D1177" s="258"/>
      <c r="F1177" s="38"/>
      <c r="I1177" s="220"/>
      <c r="J1177" s="220"/>
      <c r="P1177" s="188"/>
    </row>
    <row r="1178" spans="1:17" s="160" customFormat="1">
      <c r="A1178" s="260"/>
      <c r="B1178" s="36"/>
      <c r="C1178" s="34"/>
      <c r="D1178" s="258"/>
      <c r="E1178" s="149"/>
      <c r="F1178" s="57"/>
      <c r="G1178" s="149"/>
      <c r="H1178" s="149"/>
      <c r="I1178" s="220"/>
      <c r="J1178" s="220"/>
      <c r="K1178" s="161"/>
      <c r="O1178" s="283"/>
      <c r="P1178" s="281"/>
      <c r="Q1178" s="283"/>
    </row>
    <row r="1179" spans="1:17">
      <c r="A1179" s="260"/>
      <c r="B1179" s="36"/>
      <c r="C1179" s="34"/>
      <c r="D1179" s="258"/>
      <c r="F1179" s="38"/>
      <c r="I1179" s="220"/>
      <c r="J1179" s="220"/>
      <c r="P1179" s="188"/>
      <c r="Q1179" s="290"/>
    </row>
    <row r="1180" spans="1:17">
      <c r="A1180" s="260"/>
      <c r="B1180" s="36"/>
      <c r="C1180" s="34"/>
      <c r="D1180" s="258"/>
      <c r="F1180" s="38"/>
      <c r="I1180" s="220"/>
      <c r="J1180" s="220"/>
      <c r="P1180" s="188"/>
      <c r="Q1180" s="290"/>
    </row>
    <row r="1181" spans="1:17">
      <c r="A1181" s="226"/>
      <c r="B1181" s="227" t="s">
        <v>73</v>
      </c>
      <c r="C1181" s="226" t="s">
        <v>74</v>
      </c>
      <c r="D1181" s="228">
        <f>SUM(D1177:D1180)</f>
        <v>0</v>
      </c>
      <c r="F1181" s="38"/>
      <c r="I1181" s="217">
        <f>SUM(I1177:I1180)</f>
        <v>0</v>
      </c>
      <c r="J1181" s="217">
        <f>SUM(J1177:J1180)</f>
        <v>0</v>
      </c>
      <c r="P1181" s="188"/>
      <c r="Q1181" s="290"/>
    </row>
    <row r="1182" spans="1:17">
      <c r="A1182" s="56"/>
      <c r="B1182" s="32"/>
      <c r="C1182" s="38"/>
      <c r="D1182" s="38"/>
      <c r="E1182" s="38"/>
      <c r="F1182" s="38"/>
      <c r="P1182" s="188"/>
      <c r="Q1182" s="290"/>
    </row>
    <row r="1183" spans="1:17">
      <c r="A1183" s="2018" t="s">
        <v>521</v>
      </c>
      <c r="B1183" s="2018"/>
      <c r="C1183" s="2018"/>
      <c r="D1183" s="2018"/>
      <c r="E1183" s="2018"/>
      <c r="F1183" s="2018"/>
      <c r="G1183" s="2018"/>
      <c r="H1183" s="2018"/>
      <c r="I1183" s="2018"/>
      <c r="J1183" s="2018"/>
      <c r="P1183" s="188"/>
    </row>
    <row r="1184" spans="1:17">
      <c r="A1184" s="51"/>
      <c r="B1184" s="32"/>
      <c r="C1184" s="38"/>
      <c r="D1184" s="38"/>
      <c r="E1184" s="38"/>
      <c r="F1184" s="38"/>
      <c r="P1184" s="188"/>
    </row>
    <row r="1185" spans="1:17">
      <c r="A1185" s="51"/>
      <c r="B1185" s="32"/>
      <c r="C1185" s="38"/>
      <c r="D1185" s="38"/>
      <c r="E1185" s="38"/>
      <c r="F1185" s="38"/>
      <c r="I1185" s="1986" t="s">
        <v>545</v>
      </c>
      <c r="J1185" s="1986"/>
      <c r="K1185" s="211"/>
      <c r="P1185" s="188"/>
    </row>
    <row r="1186" spans="1:17" ht="54">
      <c r="A1186" s="260" t="s">
        <v>77</v>
      </c>
      <c r="B1186" s="260" t="s">
        <v>67</v>
      </c>
      <c r="C1186" s="260" t="s">
        <v>127</v>
      </c>
      <c r="D1186" s="260" t="s">
        <v>490</v>
      </c>
      <c r="F1186" s="38"/>
      <c r="I1186" s="215" t="s">
        <v>186</v>
      </c>
      <c r="J1186" s="215" t="s">
        <v>546</v>
      </c>
      <c r="P1186" s="188"/>
    </row>
    <row r="1187" spans="1:17">
      <c r="A1187" s="195">
        <v>1</v>
      </c>
      <c r="B1187" s="195">
        <v>2</v>
      </c>
      <c r="C1187" s="195">
        <v>3</v>
      </c>
      <c r="D1187" s="195">
        <v>4</v>
      </c>
      <c r="E1187" s="160"/>
      <c r="F1187" s="14"/>
      <c r="G1187" s="160"/>
      <c r="H1187" s="160"/>
      <c r="I1187" s="217"/>
      <c r="J1187" s="217"/>
      <c r="P1187" s="188"/>
    </row>
    <row r="1188" spans="1:17">
      <c r="A1188" s="260">
        <v>1</v>
      </c>
      <c r="B1188" s="36"/>
      <c r="C1188" s="34"/>
      <c r="D1188" s="258"/>
      <c r="F1188" s="38"/>
      <c r="G1188" s="157"/>
      <c r="I1188" s="220"/>
      <c r="J1188" s="220"/>
      <c r="P1188" s="188"/>
    </row>
    <row r="1189" spans="1:17" s="160" customFormat="1">
      <c r="A1189" s="260">
        <v>2</v>
      </c>
      <c r="B1189" s="36"/>
      <c r="C1189" s="34"/>
      <c r="D1189" s="258"/>
      <c r="E1189" s="149"/>
      <c r="F1189" s="38"/>
      <c r="G1189" s="149"/>
      <c r="H1189" s="149"/>
      <c r="I1189" s="220"/>
      <c r="J1189" s="220"/>
      <c r="K1189" s="161"/>
      <c r="O1189" s="283"/>
      <c r="P1189" s="281"/>
      <c r="Q1189" s="283"/>
    </row>
    <row r="1190" spans="1:17">
      <c r="A1190" s="260"/>
      <c r="B1190" s="36"/>
      <c r="C1190" s="34"/>
      <c r="D1190" s="258"/>
      <c r="F1190" s="38"/>
      <c r="I1190" s="220"/>
      <c r="J1190" s="220"/>
      <c r="P1190" s="188"/>
      <c r="Q1190" s="290"/>
    </row>
    <row r="1191" spans="1:17">
      <c r="A1191" s="260"/>
      <c r="B1191" s="36"/>
      <c r="C1191" s="34"/>
      <c r="D1191" s="258"/>
      <c r="F1191" s="38"/>
      <c r="I1191" s="220"/>
      <c r="J1191" s="220"/>
      <c r="P1191" s="188"/>
      <c r="Q1191" s="290"/>
    </row>
    <row r="1192" spans="1:17">
      <c r="A1192" s="226"/>
      <c r="B1192" s="227" t="s">
        <v>73</v>
      </c>
      <c r="C1192" s="226" t="s">
        <v>74</v>
      </c>
      <c r="D1192" s="228">
        <f>SUM(D1188:D1191)</f>
        <v>0</v>
      </c>
      <c r="F1192" s="38"/>
      <c r="I1192" s="217">
        <f>SUM(I1188:I1191)</f>
        <v>0</v>
      </c>
      <c r="J1192" s="217">
        <f>SUM(J1188:J1191)</f>
        <v>0</v>
      </c>
      <c r="P1192" s="188"/>
      <c r="Q1192" s="290"/>
    </row>
    <row r="1193" spans="1:17">
      <c r="A1193" s="56"/>
      <c r="B1193" s="32"/>
      <c r="C1193" s="38"/>
      <c r="D1193" s="38"/>
      <c r="E1193" s="38"/>
      <c r="F1193" s="38"/>
      <c r="P1193" s="188"/>
      <c r="Q1193" s="290"/>
    </row>
    <row r="1194" spans="1:17">
      <c r="A1194" s="2004" t="s">
        <v>523</v>
      </c>
      <c r="B1194" s="2004"/>
      <c r="C1194" s="2004"/>
      <c r="D1194" s="2004"/>
      <c r="E1194" s="2004"/>
      <c r="F1194" s="2004"/>
      <c r="G1194" s="2004"/>
      <c r="H1194" s="2004"/>
      <c r="I1194" s="2004"/>
      <c r="J1194" s="2004"/>
      <c r="P1194" s="188"/>
    </row>
    <row r="1195" spans="1:17">
      <c r="A1195" s="2012"/>
      <c r="B1195" s="2012"/>
      <c r="C1195" s="2012"/>
      <c r="D1195" s="2012"/>
      <c r="E1195" s="2012"/>
      <c r="F1195" s="38"/>
      <c r="I1195" s="1986" t="s">
        <v>545</v>
      </c>
      <c r="J1195" s="1986"/>
      <c r="P1195" s="188"/>
    </row>
    <row r="1196" spans="1:17" ht="54">
      <c r="A1196" s="260" t="s">
        <v>68</v>
      </c>
      <c r="B1196" s="260" t="s">
        <v>67</v>
      </c>
      <c r="C1196" s="260" t="s">
        <v>80</v>
      </c>
      <c r="D1196" s="260" t="s">
        <v>128</v>
      </c>
      <c r="E1196" s="260" t="s">
        <v>33</v>
      </c>
      <c r="I1196" s="215" t="s">
        <v>186</v>
      </c>
      <c r="J1196" s="215" t="s">
        <v>546</v>
      </c>
      <c r="P1196" s="188"/>
    </row>
    <row r="1197" spans="1:17">
      <c r="A1197" s="195">
        <v>1</v>
      </c>
      <c r="B1197" s="195">
        <v>2</v>
      </c>
      <c r="C1197" s="195">
        <v>3</v>
      </c>
      <c r="D1197" s="195">
        <v>4</v>
      </c>
      <c r="E1197" s="195">
        <v>5</v>
      </c>
      <c r="F1197" s="160"/>
      <c r="G1197" s="160"/>
      <c r="H1197" s="160"/>
      <c r="I1197" s="217"/>
      <c r="J1197" s="217"/>
      <c r="P1197" s="188"/>
    </row>
    <row r="1198" spans="1:17">
      <c r="A1198" s="260"/>
      <c r="B1198" s="31"/>
      <c r="C1198" s="260"/>
      <c r="D1198" s="258"/>
      <c r="E1198" s="258"/>
      <c r="I1198" s="220"/>
      <c r="J1198" s="220"/>
      <c r="P1198" s="188"/>
    </row>
    <row r="1199" spans="1:17" s="160" customFormat="1">
      <c r="A1199" s="260"/>
      <c r="B1199" s="31"/>
      <c r="C1199" s="260"/>
      <c r="D1199" s="258"/>
      <c r="E1199" s="258"/>
      <c r="F1199" s="149"/>
      <c r="G1199" s="149"/>
      <c r="H1199" s="149"/>
      <c r="I1199" s="220"/>
      <c r="J1199" s="220"/>
      <c r="K1199" s="161"/>
      <c r="O1199" s="283"/>
      <c r="P1199" s="281"/>
      <c r="Q1199" s="283"/>
    </row>
    <row r="1200" spans="1:17">
      <c r="A1200" s="260"/>
      <c r="B1200" s="31"/>
      <c r="C1200" s="260"/>
      <c r="D1200" s="258"/>
      <c r="E1200" s="258"/>
      <c r="I1200" s="220"/>
      <c r="J1200" s="220"/>
      <c r="P1200" s="188"/>
      <c r="Q1200" s="290"/>
    </row>
    <row r="1201" spans="1:17">
      <c r="A1201" s="260"/>
      <c r="B1201" s="31"/>
      <c r="C1201" s="260"/>
      <c r="D1201" s="258"/>
      <c r="E1201" s="258"/>
      <c r="I1201" s="220"/>
      <c r="J1201" s="220"/>
      <c r="P1201" s="188"/>
      <c r="Q1201" s="290"/>
    </row>
    <row r="1202" spans="1:17">
      <c r="A1202" s="226"/>
      <c r="B1202" s="227" t="s">
        <v>73</v>
      </c>
      <c r="C1202" s="226"/>
      <c r="D1202" s="226" t="s">
        <v>74</v>
      </c>
      <c r="E1202" s="228">
        <f>E1201+E1198+E1199+E1200</f>
        <v>0</v>
      </c>
      <c r="I1202" s="217">
        <f>SUM(I1198:I1201)</f>
        <v>0</v>
      </c>
      <c r="J1202" s="217">
        <f>SUM(J1198:J1201)</f>
        <v>0</v>
      </c>
      <c r="P1202" s="188"/>
      <c r="Q1202" s="290"/>
    </row>
    <row r="1203" spans="1:17">
      <c r="A1203" s="38"/>
      <c r="B1203" s="32"/>
      <c r="C1203" s="38"/>
      <c r="D1203" s="38"/>
      <c r="E1203" s="38"/>
      <c r="F1203" s="38"/>
      <c r="P1203" s="188"/>
      <c r="Q1203" s="290"/>
    </row>
    <row r="1204" spans="1:17">
      <c r="A1204" s="2004" t="s">
        <v>524</v>
      </c>
      <c r="B1204" s="2004"/>
      <c r="C1204" s="2004"/>
      <c r="D1204" s="2004"/>
      <c r="E1204" s="2004"/>
      <c r="F1204" s="2004"/>
      <c r="G1204" s="2004"/>
      <c r="H1204" s="2004"/>
      <c r="I1204" s="2004"/>
      <c r="J1204" s="2004"/>
      <c r="P1204" s="188"/>
    </row>
    <row r="1205" spans="1:17">
      <c r="A1205" s="2012"/>
      <c r="B1205" s="2012"/>
      <c r="C1205" s="2012"/>
      <c r="D1205" s="2012"/>
      <c r="E1205" s="2012"/>
      <c r="F1205" s="2012"/>
      <c r="I1205" s="1986" t="s">
        <v>545</v>
      </c>
      <c r="J1205" s="1986"/>
      <c r="P1205" s="188"/>
    </row>
    <row r="1206" spans="1:17" ht="54">
      <c r="A1206" s="260" t="s">
        <v>77</v>
      </c>
      <c r="B1206" s="260" t="s">
        <v>67</v>
      </c>
      <c r="C1206" s="260" t="s">
        <v>131</v>
      </c>
      <c r="D1206" s="260" t="s">
        <v>80</v>
      </c>
      <c r="E1206" s="260" t="s">
        <v>132</v>
      </c>
      <c r="F1206" s="260" t="s">
        <v>33</v>
      </c>
      <c r="I1206" s="215" t="s">
        <v>186</v>
      </c>
      <c r="J1206" s="215" t="s">
        <v>546</v>
      </c>
      <c r="K1206" s="163"/>
      <c r="L1206" s="163"/>
      <c r="P1206" s="188"/>
    </row>
    <row r="1207" spans="1:17">
      <c r="A1207" s="195">
        <v>1</v>
      </c>
      <c r="B1207" s="195">
        <v>2</v>
      </c>
      <c r="C1207" s="195">
        <v>3</v>
      </c>
      <c r="D1207" s="195">
        <v>4</v>
      </c>
      <c r="E1207" s="195">
        <v>5</v>
      </c>
      <c r="F1207" s="195">
        <v>6</v>
      </c>
      <c r="G1207" s="160"/>
      <c r="H1207" s="160"/>
      <c r="I1207" s="217"/>
      <c r="J1207" s="217"/>
      <c r="P1207" s="188"/>
    </row>
    <row r="1208" spans="1:17">
      <c r="A1208" s="260">
        <v>1</v>
      </c>
      <c r="B1208" s="31"/>
      <c r="C1208" s="260"/>
      <c r="D1208" s="260"/>
      <c r="E1208" s="258"/>
      <c r="F1208" s="258"/>
      <c r="I1208" s="220"/>
      <c r="J1208" s="220"/>
      <c r="P1208" s="188"/>
    </row>
    <row r="1209" spans="1:17" s="160" customFormat="1">
      <c r="A1209" s="260">
        <v>2</v>
      </c>
      <c r="B1209" s="31"/>
      <c r="C1209" s="260"/>
      <c r="D1209" s="260"/>
      <c r="E1209" s="258"/>
      <c r="F1209" s="258"/>
      <c r="G1209" s="149"/>
      <c r="H1209" s="149"/>
      <c r="I1209" s="220"/>
      <c r="J1209" s="220"/>
      <c r="K1209" s="161"/>
      <c r="O1209" s="283"/>
      <c r="P1209" s="281"/>
      <c r="Q1209" s="283"/>
    </row>
    <row r="1210" spans="1:17">
      <c r="A1210" s="260">
        <v>3</v>
      </c>
      <c r="B1210" s="31"/>
      <c r="C1210" s="260"/>
      <c r="D1210" s="260"/>
      <c r="E1210" s="258"/>
      <c r="F1210" s="258"/>
      <c r="I1210" s="220"/>
      <c r="J1210" s="220"/>
      <c r="K1210" s="158"/>
      <c r="P1210" s="188"/>
      <c r="Q1210" s="290"/>
    </row>
    <row r="1211" spans="1:17">
      <c r="A1211" s="260">
        <v>4</v>
      </c>
      <c r="B1211" s="31"/>
      <c r="C1211" s="260"/>
      <c r="D1211" s="260"/>
      <c r="E1211" s="258"/>
      <c r="F1211" s="258"/>
      <c r="I1211" s="220"/>
      <c r="J1211" s="220"/>
      <c r="P1211" s="188"/>
      <c r="Q1211" s="290"/>
    </row>
    <row r="1212" spans="1:17">
      <c r="A1212" s="226"/>
      <c r="B1212" s="227" t="s">
        <v>73</v>
      </c>
      <c r="C1212" s="226" t="s">
        <v>74</v>
      </c>
      <c r="D1212" s="226" t="s">
        <v>74</v>
      </c>
      <c r="E1212" s="226" t="s">
        <v>74</v>
      </c>
      <c r="F1212" s="228">
        <f>F1211+F1209+F1210+F1208</f>
        <v>0</v>
      </c>
      <c r="I1212" s="217">
        <f>SUM(I1208:I1211)</f>
        <v>0</v>
      </c>
      <c r="J1212" s="217">
        <f>SUM(J1208:J1211)</f>
        <v>0</v>
      </c>
      <c r="P1212" s="188"/>
      <c r="Q1212" s="290"/>
    </row>
    <row r="1213" spans="1:17">
      <c r="A1213" s="38"/>
      <c r="B1213" s="32"/>
      <c r="C1213" s="38"/>
      <c r="D1213" s="38"/>
      <c r="E1213" s="38"/>
      <c r="F1213" s="57"/>
      <c r="P1213" s="188"/>
      <c r="Q1213" s="290"/>
    </row>
    <row r="1214" spans="1:17">
      <c r="A1214" s="2004" t="s">
        <v>525</v>
      </c>
      <c r="B1214" s="2004"/>
      <c r="C1214" s="2004"/>
      <c r="D1214" s="2004"/>
      <c r="E1214" s="2004"/>
      <c r="F1214" s="2004"/>
      <c r="G1214" s="2004"/>
      <c r="H1214" s="2004"/>
      <c r="I1214" s="2004"/>
      <c r="J1214" s="2004"/>
      <c r="P1214" s="188"/>
    </row>
    <row r="1215" spans="1:17">
      <c r="A1215" s="2012"/>
      <c r="B1215" s="2012"/>
      <c r="C1215" s="2012"/>
      <c r="D1215" s="2012"/>
      <c r="E1215" s="2012"/>
      <c r="F1215" s="2012"/>
      <c r="I1215" s="1986" t="s">
        <v>545</v>
      </c>
      <c r="J1215" s="1986"/>
      <c r="P1215" s="188"/>
    </row>
    <row r="1216" spans="1:17" ht="54">
      <c r="A1216" s="260" t="s">
        <v>77</v>
      </c>
      <c r="B1216" s="260" t="s">
        <v>67</v>
      </c>
      <c r="C1216" s="260" t="s">
        <v>131</v>
      </c>
      <c r="D1216" s="260" t="s">
        <v>80</v>
      </c>
      <c r="E1216" s="260" t="s">
        <v>132</v>
      </c>
      <c r="F1216" s="260" t="s">
        <v>33</v>
      </c>
      <c r="I1216" s="215" t="s">
        <v>186</v>
      </c>
      <c r="J1216" s="215" t="s">
        <v>546</v>
      </c>
      <c r="K1216" s="163"/>
      <c r="L1216" s="163"/>
      <c r="P1216" s="188"/>
    </row>
    <row r="1217" spans="1:17">
      <c r="A1217" s="195">
        <v>1</v>
      </c>
      <c r="B1217" s="195">
        <v>2</v>
      </c>
      <c r="C1217" s="195">
        <v>3</v>
      </c>
      <c r="D1217" s="195">
        <v>4</v>
      </c>
      <c r="E1217" s="195">
        <v>5</v>
      </c>
      <c r="F1217" s="195">
        <v>6</v>
      </c>
      <c r="G1217" s="160"/>
      <c r="H1217" s="160"/>
      <c r="I1217" s="217"/>
      <c r="J1217" s="217"/>
      <c r="P1217" s="188"/>
    </row>
    <row r="1218" spans="1:17">
      <c r="A1218" s="260">
        <v>1</v>
      </c>
      <c r="B1218" s="31"/>
      <c r="C1218" s="260"/>
      <c r="D1218" s="260"/>
      <c r="E1218" s="258" t="e">
        <f>F1218/D1218</f>
        <v>#DIV/0!</v>
      </c>
      <c r="F1218" s="258"/>
      <c r="I1218" s="220"/>
      <c r="J1218" s="220"/>
      <c r="P1218" s="188"/>
    </row>
    <row r="1219" spans="1:17" s="160" customFormat="1">
      <c r="A1219" s="260">
        <v>2</v>
      </c>
      <c r="B1219" s="31"/>
      <c r="C1219" s="35"/>
      <c r="D1219" s="35"/>
      <c r="E1219" s="258" t="e">
        <f t="shared" ref="E1219:E1221" si="28">F1219/D1219</f>
        <v>#DIV/0!</v>
      </c>
      <c r="F1219" s="258"/>
      <c r="G1219" s="149"/>
      <c r="H1219" s="149"/>
      <c r="I1219" s="220"/>
      <c r="J1219" s="220"/>
      <c r="K1219" s="161"/>
      <c r="O1219" s="283"/>
      <c r="P1219" s="281"/>
      <c r="Q1219" s="283"/>
    </row>
    <row r="1220" spans="1:17">
      <c r="A1220" s="260"/>
      <c r="B1220" s="31"/>
      <c r="C1220" s="35"/>
      <c r="D1220" s="35"/>
      <c r="E1220" s="258" t="e">
        <f t="shared" si="28"/>
        <v>#DIV/0!</v>
      </c>
      <c r="F1220" s="258"/>
      <c r="I1220" s="220"/>
      <c r="J1220" s="220"/>
      <c r="P1220" s="188"/>
    </row>
    <row r="1221" spans="1:17">
      <c r="A1221" s="260">
        <v>3</v>
      </c>
      <c r="B1221" s="31"/>
      <c r="C1221" s="260"/>
      <c r="D1221" s="260"/>
      <c r="E1221" s="258" t="e">
        <f t="shared" si="28"/>
        <v>#DIV/0!</v>
      </c>
      <c r="F1221" s="258"/>
      <c r="I1221" s="220"/>
      <c r="J1221" s="220"/>
      <c r="P1221" s="188"/>
    </row>
    <row r="1222" spans="1:17">
      <c r="A1222" s="226"/>
      <c r="B1222" s="227" t="s">
        <v>73</v>
      </c>
      <c r="C1222" s="226" t="s">
        <v>74</v>
      </c>
      <c r="D1222" s="226" t="s">
        <v>74</v>
      </c>
      <c r="E1222" s="226" t="s">
        <v>74</v>
      </c>
      <c r="F1222" s="228">
        <f>F1221+F1219+F1218+F1220</f>
        <v>0</v>
      </c>
      <c r="I1222" s="217">
        <f>SUM(I1218:I1221)</f>
        <v>0</v>
      </c>
      <c r="J1222" s="217">
        <f>SUM(J1218:J1221)</f>
        <v>0</v>
      </c>
      <c r="P1222" s="188"/>
    </row>
    <row r="1223" spans="1:17">
      <c r="A1223" s="38"/>
      <c r="B1223" s="32"/>
      <c r="C1223" s="38"/>
      <c r="D1223" s="38"/>
      <c r="E1223" s="38"/>
      <c r="F1223" s="57"/>
      <c r="P1223" s="188"/>
    </row>
    <row r="1224" spans="1:17">
      <c r="A1224" s="2004" t="s">
        <v>526</v>
      </c>
      <c r="B1224" s="2004"/>
      <c r="C1224" s="2004"/>
      <c r="D1224" s="2004"/>
      <c r="E1224" s="2004"/>
      <c r="F1224" s="2004"/>
      <c r="G1224" s="2004"/>
      <c r="H1224" s="2004"/>
      <c r="I1224" s="2004"/>
      <c r="J1224" s="2004"/>
      <c r="P1224" s="188"/>
    </row>
    <row r="1225" spans="1:17">
      <c r="A1225" s="2012"/>
      <c r="B1225" s="2012"/>
      <c r="C1225" s="2012"/>
      <c r="D1225" s="2012"/>
      <c r="E1225" s="2012"/>
      <c r="F1225" s="2012"/>
      <c r="I1225" s="1986" t="s">
        <v>545</v>
      </c>
      <c r="J1225" s="1986"/>
      <c r="P1225" s="188"/>
    </row>
    <row r="1226" spans="1:17" ht="54">
      <c r="A1226" s="260" t="s">
        <v>77</v>
      </c>
      <c r="B1226" s="260" t="s">
        <v>67</v>
      </c>
      <c r="C1226" s="260" t="s">
        <v>131</v>
      </c>
      <c r="D1226" s="260" t="s">
        <v>80</v>
      </c>
      <c r="E1226" s="260" t="s">
        <v>132</v>
      </c>
      <c r="F1226" s="260" t="s">
        <v>33</v>
      </c>
      <c r="I1226" s="215" t="s">
        <v>186</v>
      </c>
      <c r="J1226" s="215" t="s">
        <v>546</v>
      </c>
      <c r="K1226" s="163"/>
      <c r="L1226" s="163"/>
      <c r="P1226" s="188"/>
    </row>
    <row r="1227" spans="1:17">
      <c r="A1227" s="195">
        <v>1</v>
      </c>
      <c r="B1227" s="195">
        <v>2</v>
      </c>
      <c r="C1227" s="195">
        <v>3</v>
      </c>
      <c r="D1227" s="195">
        <v>4</v>
      </c>
      <c r="E1227" s="195">
        <v>5</v>
      </c>
      <c r="F1227" s="195">
        <v>6</v>
      </c>
      <c r="G1227" s="160"/>
      <c r="H1227" s="160"/>
      <c r="I1227" s="217"/>
      <c r="J1227" s="217"/>
      <c r="P1227" s="188"/>
    </row>
    <row r="1228" spans="1:17">
      <c r="A1228" s="260">
        <v>1</v>
      </c>
      <c r="B1228" s="31"/>
      <c r="C1228" s="260"/>
      <c r="D1228" s="260"/>
      <c r="E1228" s="258" t="e">
        <f>F1228/D1228</f>
        <v>#DIV/0!</v>
      </c>
      <c r="F1228" s="258"/>
      <c r="I1228" s="220"/>
      <c r="J1228" s="220"/>
      <c r="P1228" s="188"/>
    </row>
    <row r="1229" spans="1:17" s="160" customFormat="1">
      <c r="A1229" s="260">
        <v>2</v>
      </c>
      <c r="B1229" s="31"/>
      <c r="C1229" s="35"/>
      <c r="D1229" s="35"/>
      <c r="E1229" s="258" t="e">
        <f t="shared" ref="E1229:E1231" si="29">F1229/D1229</f>
        <v>#DIV/0!</v>
      </c>
      <c r="F1229" s="258"/>
      <c r="G1229" s="149"/>
      <c r="H1229" s="149"/>
      <c r="I1229" s="220"/>
      <c r="J1229" s="220"/>
      <c r="K1229" s="161"/>
      <c r="O1229" s="283"/>
      <c r="P1229" s="281"/>
      <c r="Q1229" s="283"/>
    </row>
    <row r="1230" spans="1:17">
      <c r="A1230" s="260"/>
      <c r="B1230" s="31"/>
      <c r="C1230" s="35"/>
      <c r="D1230" s="35"/>
      <c r="E1230" s="258" t="e">
        <f t="shared" si="29"/>
        <v>#DIV/0!</v>
      </c>
      <c r="F1230" s="258"/>
      <c r="I1230" s="220"/>
      <c r="J1230" s="220"/>
      <c r="P1230" s="188"/>
    </row>
    <row r="1231" spans="1:17">
      <c r="A1231" s="260">
        <v>3</v>
      </c>
      <c r="B1231" s="31"/>
      <c r="C1231" s="260"/>
      <c r="D1231" s="260"/>
      <c r="E1231" s="258" t="e">
        <f t="shared" si="29"/>
        <v>#DIV/0!</v>
      </c>
      <c r="F1231" s="258"/>
      <c r="I1231" s="220"/>
      <c r="J1231" s="220"/>
      <c r="P1231" s="188"/>
    </row>
    <row r="1232" spans="1:17">
      <c r="A1232" s="226"/>
      <c r="B1232" s="227" t="s">
        <v>73</v>
      </c>
      <c r="C1232" s="226" t="s">
        <v>74</v>
      </c>
      <c r="D1232" s="226" t="s">
        <v>74</v>
      </c>
      <c r="E1232" s="226" t="s">
        <v>74</v>
      </c>
      <c r="F1232" s="228">
        <f>F1231+F1229+F1228+F1230</f>
        <v>0</v>
      </c>
      <c r="I1232" s="217">
        <f>SUM(I1228:I1231)</f>
        <v>0</v>
      </c>
      <c r="J1232" s="217">
        <f>SUM(J1228:J1231)</f>
        <v>0</v>
      </c>
      <c r="P1232" s="188"/>
    </row>
    <row r="1233" spans="1:17">
      <c r="A1233" s="38"/>
      <c r="B1233" s="32"/>
      <c r="C1233" s="38"/>
      <c r="D1233" s="38"/>
      <c r="E1233" s="38"/>
      <c r="F1233" s="57"/>
      <c r="P1233" s="188"/>
    </row>
    <row r="1234" spans="1:17">
      <c r="A1234" s="2004" t="s">
        <v>527</v>
      </c>
      <c r="B1234" s="2004"/>
      <c r="C1234" s="2004"/>
      <c r="D1234" s="2004"/>
      <c r="E1234" s="2004"/>
      <c r="F1234" s="2004"/>
      <c r="G1234" s="2004"/>
      <c r="H1234" s="2004"/>
      <c r="I1234" s="2004"/>
      <c r="J1234" s="2004"/>
      <c r="P1234" s="188"/>
    </row>
    <row r="1235" spans="1:17">
      <c r="A1235" s="2012"/>
      <c r="B1235" s="2012"/>
      <c r="C1235" s="2012"/>
      <c r="D1235" s="2012"/>
      <c r="E1235" s="2012"/>
      <c r="F1235" s="2012"/>
      <c r="I1235" s="1986" t="s">
        <v>545</v>
      </c>
      <c r="J1235" s="1986"/>
      <c r="P1235" s="188"/>
    </row>
    <row r="1236" spans="1:17" ht="54">
      <c r="A1236" s="260" t="s">
        <v>77</v>
      </c>
      <c r="B1236" s="260" t="s">
        <v>67</v>
      </c>
      <c r="C1236" s="260" t="s">
        <v>131</v>
      </c>
      <c r="D1236" s="260" t="s">
        <v>80</v>
      </c>
      <c r="E1236" s="260" t="s">
        <v>132</v>
      </c>
      <c r="F1236" s="260" t="s">
        <v>33</v>
      </c>
      <c r="I1236" s="215" t="s">
        <v>186</v>
      </c>
      <c r="J1236" s="215" t="s">
        <v>546</v>
      </c>
      <c r="K1236" s="163"/>
      <c r="L1236" s="163"/>
      <c r="P1236" s="188"/>
    </row>
    <row r="1237" spans="1:17">
      <c r="A1237" s="194">
        <v>1</v>
      </c>
      <c r="B1237" s="194">
        <v>2</v>
      </c>
      <c r="C1237" s="194">
        <v>3</v>
      </c>
      <c r="D1237" s="194">
        <v>4</v>
      </c>
      <c r="E1237" s="195">
        <v>5</v>
      </c>
      <c r="F1237" s="195">
        <v>6</v>
      </c>
      <c r="G1237" s="25"/>
      <c r="H1237" s="25"/>
      <c r="I1237" s="217"/>
      <c r="J1237" s="217"/>
      <c r="P1237" s="188"/>
    </row>
    <row r="1238" spans="1:17">
      <c r="A1238" s="260">
        <v>1</v>
      </c>
      <c r="B1238" s="31"/>
      <c r="C1238" s="260"/>
      <c r="D1238" s="260"/>
      <c r="E1238" s="258" t="e">
        <f>F1238/D1238</f>
        <v>#DIV/0!</v>
      </c>
      <c r="F1238" s="258"/>
      <c r="I1238" s="220"/>
      <c r="J1238" s="220"/>
      <c r="P1238" s="188"/>
    </row>
    <row r="1239" spans="1:17" s="25" customFormat="1">
      <c r="A1239" s="260">
        <v>2</v>
      </c>
      <c r="B1239" s="31"/>
      <c r="C1239" s="35"/>
      <c r="D1239" s="35"/>
      <c r="E1239" s="258" t="e">
        <f t="shared" ref="E1239:E1241" si="30">F1239/D1239</f>
        <v>#DIV/0!</v>
      </c>
      <c r="F1239" s="258"/>
      <c r="G1239" s="149"/>
      <c r="H1239" s="149"/>
      <c r="I1239" s="220"/>
      <c r="J1239" s="220"/>
      <c r="K1239" s="162"/>
      <c r="O1239" s="287"/>
      <c r="P1239" s="282"/>
      <c r="Q1239" s="287"/>
    </row>
    <row r="1240" spans="1:17">
      <c r="A1240" s="260"/>
      <c r="B1240" s="31"/>
      <c r="C1240" s="35"/>
      <c r="D1240" s="35"/>
      <c r="E1240" s="258" t="e">
        <f t="shared" si="30"/>
        <v>#DIV/0!</v>
      </c>
      <c r="F1240" s="258"/>
      <c r="I1240" s="220"/>
      <c r="J1240" s="220"/>
      <c r="P1240" s="188"/>
    </row>
    <row r="1241" spans="1:17">
      <c r="A1241" s="260">
        <v>3</v>
      </c>
      <c r="B1241" s="31"/>
      <c r="C1241" s="260"/>
      <c r="D1241" s="260"/>
      <c r="E1241" s="258" t="e">
        <f t="shared" si="30"/>
        <v>#DIV/0!</v>
      </c>
      <c r="F1241" s="258"/>
      <c r="I1241" s="220"/>
      <c r="J1241" s="220"/>
      <c r="P1241" s="188"/>
    </row>
    <row r="1242" spans="1:17">
      <c r="A1242" s="226"/>
      <c r="B1242" s="227" t="s">
        <v>73</v>
      </c>
      <c r="C1242" s="226" t="s">
        <v>74</v>
      </c>
      <c r="D1242" s="226" t="s">
        <v>74</v>
      </c>
      <c r="E1242" s="226" t="s">
        <v>74</v>
      </c>
      <c r="F1242" s="228">
        <f>F1241+F1239+F1238+F1240</f>
        <v>0</v>
      </c>
      <c r="I1242" s="217">
        <f>SUM(I1238:I1241)</f>
        <v>0</v>
      </c>
      <c r="J1242" s="217">
        <f>SUM(J1238:J1241)</f>
        <v>0</v>
      </c>
      <c r="P1242" s="188"/>
    </row>
    <row r="1243" spans="1:17">
      <c r="A1243" s="38"/>
      <c r="B1243" s="32"/>
      <c r="C1243" s="38"/>
      <c r="D1243" s="38"/>
      <c r="E1243" s="38"/>
      <c r="F1243" s="57"/>
      <c r="P1243" s="188"/>
    </row>
    <row r="1244" spans="1:17">
      <c r="A1244" s="2004" t="s">
        <v>528</v>
      </c>
      <c r="B1244" s="2004"/>
      <c r="C1244" s="2004"/>
      <c r="D1244" s="2004"/>
      <c r="E1244" s="2004"/>
      <c r="F1244" s="2004"/>
      <c r="G1244" s="2004"/>
      <c r="H1244" s="2004"/>
      <c r="I1244" s="2004"/>
      <c r="J1244" s="2004"/>
      <c r="P1244" s="188"/>
    </row>
    <row r="1245" spans="1:17">
      <c r="A1245" s="2012"/>
      <c r="B1245" s="2012"/>
      <c r="C1245" s="2012"/>
      <c r="D1245" s="2012"/>
      <c r="E1245" s="2012"/>
      <c r="F1245" s="2012"/>
      <c r="I1245" s="1986" t="s">
        <v>545</v>
      </c>
      <c r="J1245" s="1986"/>
      <c r="P1245" s="188"/>
    </row>
    <row r="1246" spans="1:17" ht="54">
      <c r="A1246" s="260" t="s">
        <v>77</v>
      </c>
      <c r="B1246" s="260" t="s">
        <v>67</v>
      </c>
      <c r="C1246" s="260" t="s">
        <v>131</v>
      </c>
      <c r="D1246" s="260" t="s">
        <v>80</v>
      </c>
      <c r="E1246" s="260" t="s">
        <v>132</v>
      </c>
      <c r="F1246" s="260" t="s">
        <v>33</v>
      </c>
      <c r="I1246" s="215" t="s">
        <v>186</v>
      </c>
      <c r="J1246" s="215" t="s">
        <v>546</v>
      </c>
      <c r="K1246" s="163"/>
      <c r="L1246" s="187"/>
      <c r="P1246" s="188"/>
    </row>
    <row r="1247" spans="1:17">
      <c r="A1247" s="195">
        <v>1</v>
      </c>
      <c r="B1247" s="195">
        <v>2</v>
      </c>
      <c r="C1247" s="195">
        <v>3</v>
      </c>
      <c r="D1247" s="195">
        <v>4</v>
      </c>
      <c r="E1247" s="195">
        <v>5</v>
      </c>
      <c r="F1247" s="195">
        <v>6</v>
      </c>
      <c r="G1247" s="160"/>
      <c r="H1247" s="160"/>
      <c r="I1247" s="217"/>
      <c r="J1247" s="217"/>
      <c r="P1247" s="188"/>
    </row>
    <row r="1248" spans="1:17">
      <c r="A1248" s="260">
        <v>1</v>
      </c>
      <c r="B1248" s="31"/>
      <c r="C1248" s="260"/>
      <c r="D1248" s="260"/>
      <c r="E1248" s="258" t="e">
        <f>F1248/D1248</f>
        <v>#DIV/0!</v>
      </c>
      <c r="F1248" s="258"/>
      <c r="I1248" s="220"/>
      <c r="J1248" s="220"/>
      <c r="P1248" s="188"/>
    </row>
    <row r="1249" spans="1:17" s="160" customFormat="1">
      <c r="A1249" s="260">
        <v>2</v>
      </c>
      <c r="B1249" s="31"/>
      <c r="C1249" s="35"/>
      <c r="D1249" s="35"/>
      <c r="E1249" s="258" t="e">
        <f t="shared" ref="E1249:E1251" si="31">F1249/D1249</f>
        <v>#DIV/0!</v>
      </c>
      <c r="F1249" s="258"/>
      <c r="G1249" s="149"/>
      <c r="H1249" s="149"/>
      <c r="I1249" s="220"/>
      <c r="J1249" s="220"/>
      <c r="K1249" s="161"/>
      <c r="O1249" s="283"/>
      <c r="P1249" s="281"/>
      <c r="Q1249" s="283"/>
    </row>
    <row r="1250" spans="1:17">
      <c r="A1250" s="260"/>
      <c r="B1250" s="31"/>
      <c r="C1250" s="35"/>
      <c r="D1250" s="35"/>
      <c r="E1250" s="258" t="e">
        <f t="shared" si="31"/>
        <v>#DIV/0!</v>
      </c>
      <c r="F1250" s="258"/>
      <c r="I1250" s="220"/>
      <c r="J1250" s="220"/>
      <c r="P1250" s="188"/>
    </row>
    <row r="1251" spans="1:17">
      <c r="A1251" s="260">
        <v>3</v>
      </c>
      <c r="B1251" s="31"/>
      <c r="C1251" s="260"/>
      <c r="D1251" s="260"/>
      <c r="E1251" s="258" t="e">
        <f t="shared" si="31"/>
        <v>#DIV/0!</v>
      </c>
      <c r="F1251" s="258"/>
      <c r="I1251" s="220"/>
      <c r="J1251" s="220"/>
      <c r="P1251" s="188"/>
    </row>
    <row r="1252" spans="1:17">
      <c r="A1252" s="226"/>
      <c r="B1252" s="227" t="s">
        <v>73</v>
      </c>
      <c r="C1252" s="226" t="s">
        <v>74</v>
      </c>
      <c r="D1252" s="226" t="s">
        <v>74</v>
      </c>
      <c r="E1252" s="226" t="s">
        <v>74</v>
      </c>
      <c r="F1252" s="228">
        <f>F1251+F1249+F1248+F1250</f>
        <v>0</v>
      </c>
      <c r="I1252" s="217">
        <f>SUM(I1248:I1251)</f>
        <v>0</v>
      </c>
      <c r="J1252" s="217">
        <f>SUM(J1248:J1251)</f>
        <v>0</v>
      </c>
      <c r="P1252" s="188"/>
    </row>
    <row r="1253" spans="1:17">
      <c r="A1253" s="38"/>
      <c r="B1253" s="32"/>
      <c r="C1253" s="38"/>
      <c r="D1253" s="38"/>
      <c r="E1253" s="38"/>
      <c r="F1253" s="57"/>
      <c r="P1253" s="188"/>
    </row>
    <row r="1254" spans="1:17">
      <c r="A1254" s="2004" t="s">
        <v>529</v>
      </c>
      <c r="B1254" s="2004"/>
      <c r="C1254" s="2004"/>
      <c r="D1254" s="2004"/>
      <c r="E1254" s="2004"/>
      <c r="F1254" s="2004"/>
      <c r="G1254" s="2004"/>
      <c r="H1254" s="2004"/>
      <c r="I1254" s="2004"/>
      <c r="J1254" s="2004"/>
      <c r="P1254" s="188"/>
    </row>
    <row r="1255" spans="1:17">
      <c r="A1255" s="2012"/>
      <c r="B1255" s="2012"/>
      <c r="C1255" s="2012"/>
      <c r="D1255" s="2012"/>
      <c r="E1255" s="2012"/>
      <c r="F1255" s="2012"/>
      <c r="I1255" s="1986" t="s">
        <v>545</v>
      </c>
      <c r="J1255" s="1986"/>
      <c r="P1255" s="188"/>
    </row>
    <row r="1256" spans="1:17" ht="54">
      <c r="A1256" s="260" t="s">
        <v>77</v>
      </c>
      <c r="B1256" s="260" t="s">
        <v>67</v>
      </c>
      <c r="C1256" s="260" t="s">
        <v>131</v>
      </c>
      <c r="D1256" s="260" t="s">
        <v>80</v>
      </c>
      <c r="E1256" s="260" t="s">
        <v>132</v>
      </c>
      <c r="F1256" s="260" t="s">
        <v>33</v>
      </c>
      <c r="I1256" s="215" t="s">
        <v>186</v>
      </c>
      <c r="J1256" s="215" t="s">
        <v>546</v>
      </c>
      <c r="K1256" s="163"/>
      <c r="L1256" s="187"/>
      <c r="P1256" s="188"/>
    </row>
    <row r="1257" spans="1:17">
      <c r="A1257" s="195">
        <v>1</v>
      </c>
      <c r="B1257" s="195">
        <v>2</v>
      </c>
      <c r="C1257" s="195">
        <v>3</v>
      </c>
      <c r="D1257" s="195">
        <v>4</v>
      </c>
      <c r="E1257" s="195">
        <v>5</v>
      </c>
      <c r="F1257" s="195">
        <v>6</v>
      </c>
      <c r="G1257" s="160"/>
      <c r="H1257" s="160"/>
      <c r="I1257" s="217"/>
      <c r="J1257" s="217"/>
      <c r="P1257" s="188"/>
    </row>
    <row r="1258" spans="1:17">
      <c r="A1258" s="260">
        <v>1</v>
      </c>
      <c r="B1258" s="31" t="s">
        <v>543</v>
      </c>
      <c r="C1258" s="260"/>
      <c r="D1258" s="260"/>
      <c r="E1258" s="258" t="e">
        <f>F1258/D1258</f>
        <v>#DIV/0!</v>
      </c>
      <c r="F1258" s="258"/>
      <c r="I1258" s="220"/>
      <c r="J1258" s="220"/>
      <c r="P1258" s="188"/>
    </row>
    <row r="1259" spans="1:17" s="160" customFormat="1">
      <c r="A1259" s="260">
        <v>2</v>
      </c>
      <c r="B1259" s="31" t="s">
        <v>544</v>
      </c>
      <c r="C1259" s="35"/>
      <c r="D1259" s="35"/>
      <c r="E1259" s="258" t="e">
        <f t="shared" ref="E1259:E1261" si="32">F1259/D1259</f>
        <v>#DIV/0!</v>
      </c>
      <c r="F1259" s="258"/>
      <c r="G1259" s="149"/>
      <c r="H1259" s="149"/>
      <c r="I1259" s="220"/>
      <c r="J1259" s="220"/>
      <c r="K1259" s="161"/>
      <c r="O1259" s="283"/>
      <c r="P1259" s="281"/>
      <c r="Q1259" s="283"/>
    </row>
    <row r="1260" spans="1:17">
      <c r="A1260" s="260">
        <v>3</v>
      </c>
      <c r="B1260" s="31"/>
      <c r="C1260" s="260"/>
      <c r="D1260" s="260"/>
      <c r="E1260" s="258" t="e">
        <f t="shared" si="32"/>
        <v>#DIV/0!</v>
      </c>
      <c r="F1260" s="258"/>
      <c r="I1260" s="220"/>
      <c r="J1260" s="220"/>
      <c r="P1260" s="188"/>
      <c r="Q1260" s="290"/>
    </row>
    <row r="1261" spans="1:17">
      <c r="A1261" s="260">
        <v>4</v>
      </c>
      <c r="B1261" s="31"/>
      <c r="C1261" s="260"/>
      <c r="D1261" s="260"/>
      <c r="E1261" s="258" t="e">
        <f t="shared" si="32"/>
        <v>#DIV/0!</v>
      </c>
      <c r="F1261" s="258"/>
      <c r="I1261" s="220"/>
      <c r="J1261" s="220"/>
      <c r="P1261" s="188"/>
      <c r="Q1261" s="290"/>
    </row>
    <row r="1262" spans="1:17">
      <c r="A1262" s="226"/>
      <c r="B1262" s="227" t="s">
        <v>73</v>
      </c>
      <c r="C1262" s="226" t="s">
        <v>74</v>
      </c>
      <c r="D1262" s="226" t="s">
        <v>74</v>
      </c>
      <c r="E1262" s="226" t="s">
        <v>74</v>
      </c>
      <c r="F1262" s="228">
        <f>F1261+F1259+F1258+F1260</f>
        <v>0</v>
      </c>
      <c r="I1262" s="217">
        <f>SUM(I1258:I1261)</f>
        <v>0</v>
      </c>
      <c r="J1262" s="217">
        <f>SUM(J1258:J1261)</f>
        <v>0</v>
      </c>
      <c r="K1262" s="158"/>
      <c r="P1262" s="188"/>
      <c r="Q1262" s="290"/>
    </row>
    <row r="1263" spans="1:17">
      <c r="A1263" s="38"/>
      <c r="B1263" s="32"/>
      <c r="C1263" s="38"/>
      <c r="D1263" s="38"/>
      <c r="E1263" s="38"/>
      <c r="F1263" s="57"/>
      <c r="P1263" s="188"/>
      <c r="Q1263" s="290"/>
    </row>
    <row r="1264" spans="1:17">
      <c r="A1264" s="2004" t="s">
        <v>522</v>
      </c>
      <c r="B1264" s="2004"/>
      <c r="C1264" s="2004"/>
      <c r="D1264" s="2004"/>
      <c r="E1264" s="2004"/>
      <c r="F1264" s="2004"/>
      <c r="G1264" s="2004"/>
      <c r="H1264" s="2004"/>
      <c r="I1264" s="2004"/>
      <c r="J1264" s="2004"/>
      <c r="P1264" s="188"/>
      <c r="Q1264" s="290"/>
    </row>
    <row r="1265" spans="1:17">
      <c r="A1265" s="2012"/>
      <c r="B1265" s="2012"/>
      <c r="C1265" s="2012"/>
      <c r="D1265" s="2012"/>
      <c r="E1265" s="2012"/>
      <c r="F1265" s="38"/>
      <c r="I1265" s="1986" t="s">
        <v>545</v>
      </c>
      <c r="J1265" s="1986"/>
      <c r="O1265" s="188"/>
    </row>
    <row r="1266" spans="1:17" ht="54">
      <c r="A1266" s="260" t="s">
        <v>68</v>
      </c>
      <c r="B1266" s="260" t="s">
        <v>67</v>
      </c>
      <c r="C1266" s="260" t="s">
        <v>80</v>
      </c>
      <c r="D1266" s="260" t="s">
        <v>128</v>
      </c>
      <c r="E1266" s="260" t="s">
        <v>33</v>
      </c>
      <c r="I1266" s="215" t="s">
        <v>186</v>
      </c>
      <c r="J1266" s="215" t="s">
        <v>546</v>
      </c>
      <c r="K1266" s="163"/>
      <c r="O1266" s="188"/>
    </row>
    <row r="1267" spans="1:17">
      <c r="A1267" s="195">
        <v>1</v>
      </c>
      <c r="B1267" s="195">
        <v>2</v>
      </c>
      <c r="C1267" s="195">
        <v>3</v>
      </c>
      <c r="D1267" s="195">
        <v>4</v>
      </c>
      <c r="E1267" s="195">
        <v>5</v>
      </c>
      <c r="F1267" s="160"/>
      <c r="G1267" s="160"/>
      <c r="H1267" s="160"/>
      <c r="I1267" s="217"/>
      <c r="J1267" s="217"/>
      <c r="O1267" s="188"/>
    </row>
    <row r="1268" spans="1:17">
      <c r="A1268" s="260">
        <v>1</v>
      </c>
      <c r="B1268" s="31" t="s">
        <v>137</v>
      </c>
      <c r="C1268" s="260"/>
      <c r="D1268" s="258" t="e">
        <f>E1268/C1268</f>
        <v>#DIV/0!</v>
      </c>
      <c r="E1268" s="258"/>
      <c r="I1268" s="220"/>
      <c r="J1268" s="220"/>
      <c r="O1268" s="188"/>
    </row>
    <row r="1269" spans="1:17" s="160" customFormat="1">
      <c r="A1269" s="260">
        <v>2</v>
      </c>
      <c r="B1269" s="31" t="s">
        <v>136</v>
      </c>
      <c r="C1269" s="260"/>
      <c r="D1269" s="258" t="e">
        <f>E1269/C1269</f>
        <v>#DIV/0!</v>
      </c>
      <c r="E1269" s="258"/>
      <c r="F1269" s="149"/>
      <c r="G1269" s="149"/>
      <c r="H1269" s="149"/>
      <c r="I1269" s="220"/>
      <c r="J1269" s="220"/>
      <c r="K1269" s="161"/>
      <c r="O1269" s="281"/>
      <c r="P1269" s="283"/>
      <c r="Q1269" s="283"/>
    </row>
    <row r="1270" spans="1:17">
      <c r="A1270" s="260">
        <v>3</v>
      </c>
      <c r="B1270" s="31" t="s">
        <v>138</v>
      </c>
      <c r="C1270" s="260"/>
      <c r="D1270" s="258" t="e">
        <f>E1270/C1270</f>
        <v>#DIV/0!</v>
      </c>
      <c r="E1270" s="258"/>
      <c r="I1270" s="220"/>
      <c r="J1270" s="220"/>
      <c r="O1270" s="188"/>
    </row>
    <row r="1271" spans="1:17">
      <c r="A1271" s="260">
        <v>4</v>
      </c>
      <c r="B1271" s="31" t="s">
        <v>139</v>
      </c>
      <c r="C1271" s="260"/>
      <c r="D1271" s="258" t="e">
        <f>E1271/C1271</f>
        <v>#DIV/0!</v>
      </c>
      <c r="E1271" s="258"/>
      <c r="I1271" s="220"/>
      <c r="J1271" s="220"/>
      <c r="O1271" s="188"/>
    </row>
    <row r="1272" spans="1:17">
      <c r="A1272" s="226"/>
      <c r="B1272" s="227" t="s">
        <v>73</v>
      </c>
      <c r="C1272" s="226"/>
      <c r="D1272" s="226" t="s">
        <v>74</v>
      </c>
      <c r="E1272" s="228">
        <f>E1271+E1270+E1269+E1268</f>
        <v>0</v>
      </c>
      <c r="I1272" s="217">
        <f>SUM(I1268:I1271)</f>
        <v>0</v>
      </c>
      <c r="J1272" s="217">
        <f>SUM(J1268:J1271)</f>
        <v>0</v>
      </c>
      <c r="O1272" s="188"/>
    </row>
    <row r="1273" spans="1:17">
      <c r="A1273" s="56"/>
      <c r="B1273" s="32"/>
      <c r="C1273" s="38"/>
      <c r="D1273" s="38"/>
      <c r="E1273" s="38"/>
      <c r="F1273" s="57"/>
      <c r="O1273" s="188"/>
    </row>
    <row r="1274" spans="1:17">
      <c r="A1274" s="2004" t="s">
        <v>531</v>
      </c>
      <c r="B1274" s="2004"/>
      <c r="C1274" s="2004"/>
      <c r="D1274" s="2004"/>
      <c r="E1274" s="2004"/>
      <c r="F1274" s="2004"/>
      <c r="G1274" s="2004"/>
      <c r="H1274" s="2004"/>
      <c r="I1274" s="2004"/>
      <c r="J1274" s="2004"/>
      <c r="O1274" s="188"/>
    </row>
    <row r="1275" spans="1:17">
      <c r="A1275" s="51"/>
      <c r="B1275" s="32"/>
      <c r="C1275" s="38"/>
      <c r="D1275" s="38"/>
      <c r="E1275" s="38"/>
      <c r="F1275" s="38"/>
      <c r="P1275" s="188"/>
    </row>
    <row r="1276" spans="1:17">
      <c r="A1276" s="51"/>
      <c r="B1276" s="32"/>
      <c r="C1276" s="38"/>
      <c r="D1276" s="38"/>
      <c r="E1276" s="38"/>
      <c r="F1276" s="38"/>
      <c r="I1276" s="1986" t="s">
        <v>545</v>
      </c>
      <c r="J1276" s="1986"/>
      <c r="K1276" s="210"/>
    </row>
    <row r="1277" spans="1:17" ht="54">
      <c r="A1277" s="260" t="s">
        <v>77</v>
      </c>
      <c r="B1277" s="260" t="s">
        <v>67</v>
      </c>
      <c r="C1277" s="260" t="s">
        <v>127</v>
      </c>
      <c r="D1277" s="260" t="s">
        <v>490</v>
      </c>
      <c r="F1277" s="38"/>
      <c r="I1277" s="215" t="s">
        <v>186</v>
      </c>
      <c r="J1277" s="215" t="s">
        <v>546</v>
      </c>
      <c r="P1277" s="188"/>
    </row>
    <row r="1278" spans="1:17">
      <c r="A1278" s="195">
        <v>1</v>
      </c>
      <c r="B1278" s="195">
        <v>2</v>
      </c>
      <c r="C1278" s="195">
        <v>3</v>
      </c>
      <c r="D1278" s="195">
        <v>4</v>
      </c>
      <c r="E1278" s="160"/>
      <c r="F1278" s="14"/>
      <c r="G1278" s="160"/>
      <c r="H1278" s="160"/>
      <c r="I1278" s="217"/>
      <c r="J1278" s="217"/>
      <c r="P1278" s="188"/>
    </row>
    <row r="1279" spans="1:17">
      <c r="A1279" s="260"/>
      <c r="B1279" s="36"/>
      <c r="C1279" s="34"/>
      <c r="D1279" s="258"/>
      <c r="F1279" s="38"/>
      <c r="I1279" s="220"/>
      <c r="J1279" s="220"/>
      <c r="P1279" s="188"/>
    </row>
    <row r="1280" spans="1:17" s="160" customFormat="1">
      <c r="A1280" s="260"/>
      <c r="B1280" s="36"/>
      <c r="C1280" s="34"/>
      <c r="D1280" s="258"/>
      <c r="E1280" s="149"/>
      <c r="F1280" s="57"/>
      <c r="G1280" s="149"/>
      <c r="H1280" s="149"/>
      <c r="I1280" s="220"/>
      <c r="J1280" s="220"/>
      <c r="K1280" s="161"/>
      <c r="O1280" s="283"/>
      <c r="P1280" s="281"/>
      <c r="Q1280" s="283"/>
    </row>
    <row r="1281" spans="1:17">
      <c r="A1281" s="260"/>
      <c r="B1281" s="36"/>
      <c r="C1281" s="34"/>
      <c r="D1281" s="258"/>
      <c r="F1281" s="38"/>
      <c r="I1281" s="220"/>
      <c r="J1281" s="220"/>
      <c r="P1281" s="188"/>
      <c r="Q1281" s="290"/>
    </row>
    <row r="1282" spans="1:17">
      <c r="A1282" s="260"/>
      <c r="B1282" s="36"/>
      <c r="C1282" s="34"/>
      <c r="D1282" s="258"/>
      <c r="F1282" s="38"/>
      <c r="I1282" s="220"/>
      <c r="J1282" s="220"/>
      <c r="P1282" s="188"/>
      <c r="Q1282" s="290"/>
    </row>
    <row r="1283" spans="1:17">
      <c r="A1283" s="226"/>
      <c r="B1283" s="227" t="s">
        <v>73</v>
      </c>
      <c r="C1283" s="226" t="s">
        <v>74</v>
      </c>
      <c r="D1283" s="228">
        <f>SUM(D1279:D1282)</f>
        <v>0</v>
      </c>
      <c r="F1283" s="38"/>
      <c r="I1283" s="217">
        <f>SUM(I1279:I1282)</f>
        <v>0</v>
      </c>
      <c r="J1283" s="217">
        <f>SUM(J1279:J1282)</f>
        <v>0</v>
      </c>
      <c r="P1283" s="188"/>
      <c r="Q1283" s="290"/>
    </row>
    <row r="1284" spans="1:17">
      <c r="A1284" s="56"/>
      <c r="B1284" s="32"/>
      <c r="C1284" s="38"/>
      <c r="D1284" s="38"/>
      <c r="E1284" s="38"/>
      <c r="F1284" s="57"/>
      <c r="P1284" s="188"/>
      <c r="Q1284" s="290"/>
    </row>
    <row r="1285" spans="1:17">
      <c r="A1285" s="2014" t="s">
        <v>611</v>
      </c>
      <c r="B1285" s="2014"/>
      <c r="C1285" s="2014"/>
      <c r="D1285" s="2014"/>
      <c r="E1285" s="2014"/>
      <c r="F1285" s="2014"/>
      <c r="G1285" s="2014"/>
      <c r="H1285" s="2014"/>
      <c r="I1285" s="2014"/>
      <c r="J1285" s="2014"/>
      <c r="P1285" s="188"/>
    </row>
    <row r="1286" spans="1:17">
      <c r="A1286" s="56"/>
      <c r="B1286" s="32"/>
      <c r="C1286" s="38"/>
      <c r="D1286" s="38"/>
      <c r="E1286" s="38"/>
      <c r="F1286" s="57"/>
      <c r="P1286" s="188"/>
    </row>
    <row r="1287" spans="1:17">
      <c r="A1287" s="2016" t="s">
        <v>491</v>
      </c>
      <c r="B1287" s="2016"/>
      <c r="C1287" s="2016"/>
      <c r="D1287" s="2016"/>
      <c r="E1287" s="2016"/>
      <c r="F1287" s="2016"/>
      <c r="G1287" s="2016"/>
      <c r="H1287" s="2016"/>
      <c r="I1287" s="2016"/>
      <c r="J1287" s="2016"/>
      <c r="K1287" s="205"/>
    </row>
    <row r="1288" spans="1:17">
      <c r="A1288" s="76"/>
      <c r="B1288" s="76"/>
      <c r="C1288" s="76"/>
      <c r="D1288" s="76"/>
      <c r="E1288" s="76"/>
      <c r="F1288" s="38"/>
      <c r="I1288" s="1986" t="s">
        <v>545</v>
      </c>
      <c r="J1288" s="1986"/>
      <c r="P1288" s="188"/>
    </row>
    <row r="1289" spans="1:17" ht="54">
      <c r="A1289" s="260" t="s">
        <v>77</v>
      </c>
      <c r="B1289" s="260" t="s">
        <v>67</v>
      </c>
      <c r="C1289" s="260" t="s">
        <v>127</v>
      </c>
      <c r="D1289" s="260" t="s">
        <v>490</v>
      </c>
      <c r="E1289" s="150"/>
      <c r="F1289" s="58"/>
      <c r="G1289" s="20"/>
      <c r="H1289" s="58"/>
      <c r="I1289" s="215" t="s">
        <v>186</v>
      </c>
      <c r="J1289" s="215" t="s">
        <v>546</v>
      </c>
      <c r="K1289" s="210"/>
      <c r="P1289" s="188"/>
    </row>
    <row r="1290" spans="1:17">
      <c r="A1290" s="195">
        <v>1</v>
      </c>
      <c r="B1290" s="195">
        <v>2</v>
      </c>
      <c r="C1290" s="195">
        <v>3</v>
      </c>
      <c r="D1290" s="195">
        <v>4</v>
      </c>
      <c r="E1290" s="161"/>
      <c r="F1290" s="189"/>
      <c r="G1290" s="190"/>
      <c r="H1290" s="191"/>
      <c r="I1290" s="223"/>
      <c r="J1290" s="223"/>
      <c r="P1290" s="188"/>
    </row>
    <row r="1291" spans="1:17" s="150" customFormat="1">
      <c r="A1291" s="260">
        <v>1</v>
      </c>
      <c r="B1291" s="31"/>
      <c r="C1291" s="34"/>
      <c r="D1291" s="258"/>
      <c r="F1291" s="58"/>
      <c r="G1291" s="20"/>
      <c r="H1291" s="42"/>
      <c r="I1291" s="224"/>
      <c r="J1291" s="224"/>
      <c r="O1291" s="203"/>
      <c r="P1291" s="170"/>
      <c r="Q1291" s="203"/>
    </row>
    <row r="1292" spans="1:17" s="161" customFormat="1">
      <c r="A1292" s="226"/>
      <c r="B1292" s="227" t="s">
        <v>73</v>
      </c>
      <c r="C1292" s="226" t="s">
        <v>74</v>
      </c>
      <c r="D1292" s="228">
        <f>SUM(D1291:D1291)</f>
        <v>0</v>
      </c>
      <c r="E1292" s="150"/>
      <c r="F1292" s="58"/>
      <c r="G1292" s="20"/>
      <c r="H1292" s="42"/>
      <c r="I1292" s="217">
        <f>SUM(I1291)</f>
        <v>0</v>
      </c>
      <c r="J1292" s="217">
        <f>SUM(J1291)</f>
        <v>0</v>
      </c>
      <c r="O1292" s="288"/>
      <c r="P1292" s="293"/>
      <c r="Q1292" s="288"/>
    </row>
    <row r="1293" spans="1:17" s="150" customFormat="1">
      <c r="A1293" s="58"/>
      <c r="B1293" s="58"/>
      <c r="C1293" s="58"/>
      <c r="D1293" s="58"/>
      <c r="E1293" s="58"/>
      <c r="F1293" s="58"/>
      <c r="G1293" s="20"/>
      <c r="H1293" s="42"/>
      <c r="I1293" s="20"/>
      <c r="J1293" s="20"/>
      <c r="O1293" s="203"/>
      <c r="P1293" s="170"/>
      <c r="Q1293" s="294"/>
    </row>
    <row r="1294" spans="1:17" s="150" customFormat="1">
      <c r="A1294" s="2004" t="s">
        <v>525</v>
      </c>
      <c r="B1294" s="2004"/>
      <c r="C1294" s="2004"/>
      <c r="D1294" s="2004"/>
      <c r="E1294" s="2004"/>
      <c r="F1294" s="2004"/>
      <c r="G1294" s="2004"/>
      <c r="H1294" s="2004"/>
      <c r="I1294" s="2004"/>
      <c r="J1294" s="2004"/>
      <c r="O1294" s="203"/>
      <c r="P1294" s="170"/>
      <c r="Q1294" s="203"/>
    </row>
    <row r="1295" spans="1:17" s="150" customFormat="1">
      <c r="A1295" s="2012"/>
      <c r="B1295" s="2012"/>
      <c r="C1295" s="2012"/>
      <c r="D1295" s="2012"/>
      <c r="E1295" s="2012"/>
      <c r="F1295" s="2012"/>
      <c r="G1295" s="149"/>
      <c r="H1295" s="149"/>
      <c r="I1295" s="1986" t="s">
        <v>545</v>
      </c>
      <c r="J1295" s="1986"/>
      <c r="O1295" s="203"/>
      <c r="P1295" s="170"/>
      <c r="Q1295" s="203"/>
    </row>
    <row r="1296" spans="1:17" s="150" customFormat="1" ht="54">
      <c r="A1296" s="260" t="s">
        <v>77</v>
      </c>
      <c r="B1296" s="260" t="s">
        <v>67</v>
      </c>
      <c r="C1296" s="260" t="s">
        <v>131</v>
      </c>
      <c r="D1296" s="260" t="s">
        <v>80</v>
      </c>
      <c r="E1296" s="260" t="s">
        <v>132</v>
      </c>
      <c r="F1296" s="260" t="s">
        <v>33</v>
      </c>
      <c r="H1296" s="149"/>
      <c r="I1296" s="215" t="s">
        <v>186</v>
      </c>
      <c r="J1296" s="215" t="s">
        <v>546</v>
      </c>
      <c r="M1296" s="158"/>
      <c r="O1296" s="203"/>
      <c r="P1296" s="170"/>
      <c r="Q1296" s="203"/>
    </row>
    <row r="1297" spans="1:17" s="150" customFormat="1">
      <c r="A1297" s="195">
        <v>1</v>
      </c>
      <c r="B1297" s="195">
        <v>2</v>
      </c>
      <c r="C1297" s="195">
        <v>3</v>
      </c>
      <c r="D1297" s="195">
        <v>4</v>
      </c>
      <c r="E1297" s="195">
        <v>5</v>
      </c>
      <c r="F1297" s="195">
        <v>6</v>
      </c>
      <c r="G1297" s="161"/>
      <c r="H1297" s="160"/>
      <c r="I1297" s="212"/>
      <c r="J1297" s="212"/>
      <c r="O1297" s="203"/>
      <c r="P1297" s="170"/>
      <c r="Q1297" s="203"/>
    </row>
    <row r="1298" spans="1:17" s="150" customFormat="1">
      <c r="A1298" s="260">
        <v>1</v>
      </c>
      <c r="B1298" s="31" t="s">
        <v>548</v>
      </c>
      <c r="C1298" s="260"/>
      <c r="D1298" s="260"/>
      <c r="E1298" s="258" t="e">
        <f>F1298/D1298</f>
        <v>#DIV/0!</v>
      </c>
      <c r="F1298" s="258"/>
      <c r="H1298" s="149"/>
      <c r="I1298" s="224"/>
      <c r="J1298" s="224"/>
      <c r="O1298" s="203"/>
      <c r="P1298" s="170"/>
      <c r="Q1298" s="203"/>
    </row>
    <row r="1299" spans="1:17" s="161" customFormat="1">
      <c r="A1299" s="226"/>
      <c r="B1299" s="227" t="s">
        <v>73</v>
      </c>
      <c r="C1299" s="226" t="s">
        <v>74</v>
      </c>
      <c r="D1299" s="226" t="s">
        <v>74</v>
      </c>
      <c r="E1299" s="226" t="s">
        <v>74</v>
      </c>
      <c r="F1299" s="228">
        <f>F1298</f>
        <v>0</v>
      </c>
      <c r="G1299" s="149"/>
      <c r="H1299" s="149"/>
      <c r="I1299" s="217">
        <f>SUM(I1298)</f>
        <v>0</v>
      </c>
      <c r="J1299" s="217">
        <f>SUM(J1298)</f>
        <v>0</v>
      </c>
      <c r="O1299" s="288"/>
      <c r="P1299" s="293"/>
      <c r="Q1299" s="288"/>
    </row>
    <row r="1300" spans="1:17" s="150" customFormat="1">
      <c r="A1300" s="56"/>
      <c r="B1300" s="32"/>
      <c r="C1300" s="38"/>
      <c r="D1300" s="38"/>
      <c r="E1300" s="38"/>
      <c r="F1300" s="57"/>
      <c r="G1300" s="149"/>
      <c r="H1300" s="149"/>
      <c r="I1300" s="149"/>
      <c r="J1300" s="149"/>
      <c r="O1300" s="203"/>
      <c r="P1300" s="170"/>
      <c r="Q1300" s="203"/>
    </row>
    <row r="1301" spans="1:17">
      <c r="A1301" s="56"/>
      <c r="B1301" s="69" t="s">
        <v>153</v>
      </c>
      <c r="C1301" s="257">
        <f>C1302+C1303+C1304</f>
        <v>0</v>
      </c>
      <c r="D1301" s="289"/>
      <c r="P1301" s="188"/>
    </row>
    <row r="1302" spans="1:17">
      <c r="A1302" s="56"/>
      <c r="B1302" s="70" t="s">
        <v>11</v>
      </c>
      <c r="C1302" s="257">
        <f>F1299+D1292+D1283+E1272+F1262+F1252+F1242+F1232+F1222+F1212+E1202+D1192+D1181+E1170+F1160+F1149+F1141+F1126+D1117+D1108+E1099+E1087+E1078+C1066+C1055+C1044+C1033+C1020+E1007+E996+E985+D974+E958+F949+F942+F924+E910+J902-C1303-C1304</f>
        <v>0</v>
      </c>
      <c r="D1302" s="290"/>
      <c r="P1302" s="188"/>
    </row>
    <row r="1303" spans="1:17">
      <c r="A1303" s="38"/>
      <c r="B1303" s="32" t="s">
        <v>65</v>
      </c>
      <c r="C1303" s="257">
        <f>I1299+I1292+I1283+I1272+I1262+I1252+I1242+I1222+I1232+I1212+I1202+I1192+I1181+I1170+I1160+I1149+I1141+I1126+I1117+I1108+I1099+I1087+I1078+I1066+I1055+I1044+I1033+I1020+I1007+I996+I985+I974+I958+I949+I942+I924+I910</f>
        <v>0</v>
      </c>
      <c r="D1303" s="290"/>
      <c r="L1303" s="59"/>
      <c r="M1303" s="32"/>
      <c r="N1303" s="157"/>
      <c r="P1303" s="188"/>
    </row>
    <row r="1304" spans="1:17">
      <c r="A1304" s="38"/>
      <c r="B1304" s="32" t="s">
        <v>165</v>
      </c>
      <c r="C1304" s="257">
        <f>J1299+J1292+J1283+J1272+J1262+J1252+J1242+J1232+J1222+J1212+J1202+J1192+J1181+J1170+J1160+J1149+J1141+J1126+J1117+J1108+J1099+J1087+J1078+J1066+J1055+J1044+J1033+J1020+J1007+J996+J985+J974+J958+J949+J942+J924+J910</f>
        <v>0</v>
      </c>
      <c r="D1304" s="290"/>
    </row>
    <row r="1305" spans="1:17">
      <c r="A1305" s="38"/>
      <c r="B1305" s="32"/>
      <c r="C1305" s="38"/>
      <c r="D1305" s="38"/>
      <c r="E1305" s="38"/>
      <c r="F1305" s="38"/>
    </row>
    <row r="1306" spans="1:17">
      <c r="A1306" s="38"/>
      <c r="B1306" s="268" t="s">
        <v>626</v>
      </c>
      <c r="C1306" s="296">
        <f>F1299+D1292+D1283+E1272+F1262+F1252+F1242+F1232+F1222+F1212+E1202+D1192+D1181+E1170+F1160+F1149+F1141+F1126+D1117+D1108+E1099</f>
        <v>0</v>
      </c>
      <c r="D1306" s="38"/>
      <c r="E1306" s="38"/>
      <c r="F1306" s="38"/>
    </row>
    <row r="1307" spans="1:17" ht="48" customHeight="1">
      <c r="A1307" s="38"/>
      <c r="B1307" s="295" t="s">
        <v>627</v>
      </c>
      <c r="C1307" s="297"/>
      <c r="D1307" s="38"/>
      <c r="E1307" s="38"/>
      <c r="F1307" s="38"/>
    </row>
    <row r="1308" spans="1:17" ht="45.6">
      <c r="A1308" s="38"/>
      <c r="B1308" s="268" t="s">
        <v>628</v>
      </c>
      <c r="C1308" s="296">
        <f>C1306-C1307</f>
        <v>0</v>
      </c>
      <c r="D1308" s="38"/>
      <c r="E1308" s="38"/>
      <c r="F1308" s="38"/>
    </row>
    <row r="1309" spans="1:17">
      <c r="A1309" s="38"/>
      <c r="B1309" s="32"/>
      <c r="C1309" s="38"/>
      <c r="D1309" s="38"/>
      <c r="E1309" s="38"/>
      <c r="F1309" s="38"/>
    </row>
    <row r="1310" spans="1:17">
      <c r="A1310" s="38"/>
      <c r="B1310" s="32"/>
      <c r="C1310" s="38"/>
      <c r="D1310" s="38"/>
      <c r="E1310" s="38"/>
      <c r="F1310" s="38"/>
    </row>
    <row r="1311" spans="1:17">
      <c r="A1311" s="38"/>
      <c r="B1311" s="32"/>
      <c r="C1311" s="38"/>
      <c r="D1311" s="38"/>
      <c r="E1311" s="38"/>
      <c r="F1311" s="38"/>
    </row>
    <row r="1312" spans="1:17">
      <c r="A1312" s="38"/>
      <c r="B1312" s="32"/>
      <c r="C1312" s="38"/>
      <c r="D1312" s="38"/>
      <c r="E1312" s="38"/>
      <c r="F1312" s="38"/>
    </row>
    <row r="1313" spans="1:17">
      <c r="A1313" s="1927" t="s">
        <v>40</v>
      </c>
      <c r="B1313" s="1927"/>
      <c r="C1313" s="60"/>
      <c r="D1313" s="2044" t="str">
        <f>'СВЕДЕНИЯ ЦС'!D67:G67</f>
        <v>Коппель С.А.</v>
      </c>
      <c r="E1313" s="2044"/>
      <c r="F1313" s="38"/>
      <c r="G1313" s="38"/>
      <c r="H1313" s="38"/>
      <c r="I1313" s="38"/>
      <c r="J1313" s="38"/>
    </row>
    <row r="1314" spans="1:17">
      <c r="A1314" s="38"/>
      <c r="B1314" s="61"/>
      <c r="C1314" s="254" t="s">
        <v>41</v>
      </c>
      <c r="D1314" s="2045" t="s">
        <v>12</v>
      </c>
      <c r="E1314" s="2045"/>
      <c r="F1314" s="38"/>
      <c r="G1314" s="38"/>
      <c r="H1314" s="38"/>
      <c r="I1314" s="38"/>
      <c r="J1314" s="38"/>
    </row>
    <row r="1315" spans="1:17" s="38" customFormat="1">
      <c r="A1315" s="1929"/>
      <c r="B1315" s="1929"/>
      <c r="C1315" s="62"/>
      <c r="D1315" s="255"/>
      <c r="E1315" s="63"/>
      <c r="L1315" s="193"/>
      <c r="O1315" s="41"/>
      <c r="P1315" s="41"/>
      <c r="Q1315" s="41"/>
    </row>
    <row r="1316" spans="1:17" s="38" customFormat="1">
      <c r="A1316" s="1929"/>
      <c r="B1316" s="1929"/>
      <c r="C1316" s="62"/>
      <c r="D1316" s="1950"/>
      <c r="E1316" s="1950"/>
      <c r="L1316" s="193"/>
      <c r="O1316" s="41"/>
      <c r="P1316" s="41"/>
      <c r="Q1316" s="41"/>
    </row>
    <row r="1317" spans="1:17" s="38" customFormat="1">
      <c r="A1317" s="41"/>
      <c r="B1317" s="64"/>
      <c r="C1317" s="26"/>
      <c r="D1317" s="1950"/>
      <c r="E1317" s="1950"/>
      <c r="L1317" s="193"/>
      <c r="O1317" s="41"/>
      <c r="P1317" s="41"/>
      <c r="Q1317" s="41"/>
    </row>
    <row r="1318" spans="1:17" s="38" customFormat="1">
      <c r="B1318" s="61"/>
      <c r="C1318" s="65"/>
      <c r="D1318" s="66"/>
      <c r="E1318" s="67"/>
      <c r="L1318" s="193"/>
      <c r="O1318" s="41"/>
      <c r="P1318" s="41"/>
      <c r="Q1318" s="41"/>
    </row>
    <row r="1319" spans="1:17" s="38" customFormat="1">
      <c r="A1319" s="1927" t="s">
        <v>42</v>
      </c>
      <c r="B1319" s="1927"/>
      <c r="C1319" s="68"/>
      <c r="D1319" s="2044" t="str">
        <f>'СВЕДЕНИЯ ЦС'!D73:G73</f>
        <v>Кондакова Е.В.</v>
      </c>
      <c r="E1319" s="2044"/>
      <c r="L1319" s="193"/>
      <c r="O1319" s="41"/>
      <c r="P1319" s="41"/>
      <c r="Q1319" s="41"/>
    </row>
    <row r="1320" spans="1:17" s="38" customFormat="1">
      <c r="B1320" s="61"/>
      <c r="C1320" s="254" t="s">
        <v>41</v>
      </c>
      <c r="D1320" s="2019" t="s">
        <v>12</v>
      </c>
      <c r="E1320" s="2019"/>
      <c r="L1320" s="193"/>
      <c r="O1320" s="41"/>
      <c r="P1320" s="41"/>
      <c r="Q1320" s="41"/>
    </row>
    <row r="1321" spans="1:17">
      <c r="A1321" s="38"/>
      <c r="B1321" s="32"/>
      <c r="C1321" s="38"/>
      <c r="D1321" s="38"/>
      <c r="E1321" s="38"/>
      <c r="F1321" s="38"/>
    </row>
    <row r="1322" spans="1:17">
      <c r="A1322" s="38"/>
      <c r="B1322" s="32"/>
      <c r="C1322" s="38"/>
      <c r="D1322" s="38"/>
      <c r="E1322" s="38"/>
      <c r="F1322" s="38"/>
    </row>
    <row r="1323" spans="1:17">
      <c r="A1323" s="38"/>
      <c r="B1323" s="32"/>
      <c r="C1323" s="38"/>
      <c r="D1323" s="38"/>
      <c r="E1323" s="38"/>
      <c r="F1323" s="38"/>
    </row>
  </sheetData>
  <mergeCells count="390">
    <mergeCell ref="A1316:B1316"/>
    <mergeCell ref="D1316:E1316"/>
    <mergeCell ref="D1317:E1317"/>
    <mergeCell ref="A1319:B1319"/>
    <mergeCell ref="D1319:E1319"/>
    <mergeCell ref="D1320:E1320"/>
    <mergeCell ref="A1295:F1295"/>
    <mergeCell ref="I1295:J1295"/>
    <mergeCell ref="A1313:B1313"/>
    <mergeCell ref="D1313:E1313"/>
    <mergeCell ref="D1314:E1314"/>
    <mergeCell ref="A1315:B1315"/>
    <mergeCell ref="A1274:J1274"/>
    <mergeCell ref="I1276:J1276"/>
    <mergeCell ref="A1285:J1285"/>
    <mergeCell ref="A1287:J1287"/>
    <mergeCell ref="I1288:J1288"/>
    <mergeCell ref="A1294:J1294"/>
    <mergeCell ref="A1254:J1254"/>
    <mergeCell ref="A1255:F1255"/>
    <mergeCell ref="I1255:J1255"/>
    <mergeCell ref="A1264:J1264"/>
    <mergeCell ref="A1265:E1265"/>
    <mergeCell ref="I1265:J1265"/>
    <mergeCell ref="A1234:J1234"/>
    <mergeCell ref="A1235:F1235"/>
    <mergeCell ref="I1235:J1235"/>
    <mergeCell ref="A1244:J1244"/>
    <mergeCell ref="A1245:F1245"/>
    <mergeCell ref="I1245:J1245"/>
    <mergeCell ref="A1214:J1214"/>
    <mergeCell ref="A1215:F1215"/>
    <mergeCell ref="I1215:J1215"/>
    <mergeCell ref="A1224:J1224"/>
    <mergeCell ref="A1225:F1225"/>
    <mergeCell ref="I1225:J1225"/>
    <mergeCell ref="I1185:J1185"/>
    <mergeCell ref="A1194:J1194"/>
    <mergeCell ref="A1195:E1195"/>
    <mergeCell ref="I1195:J1195"/>
    <mergeCell ref="A1204:J1204"/>
    <mergeCell ref="A1205:F1205"/>
    <mergeCell ref="I1205:J1205"/>
    <mergeCell ref="I1152:J1152"/>
    <mergeCell ref="A1162:J1162"/>
    <mergeCell ref="I1163:J1163"/>
    <mergeCell ref="A1172:J1172"/>
    <mergeCell ref="I1174:J1174"/>
    <mergeCell ref="A1183:J1183"/>
    <mergeCell ref="A1129:J1129"/>
    <mergeCell ref="A1131:J1131"/>
    <mergeCell ref="I1132:J1132"/>
    <mergeCell ref="A1143:J1143"/>
    <mergeCell ref="I1144:J1144"/>
    <mergeCell ref="A1151:J1151"/>
    <mergeCell ref="A1101:J1101"/>
    <mergeCell ref="I1102:J1102"/>
    <mergeCell ref="A1110:J1110"/>
    <mergeCell ref="I1111:J1111"/>
    <mergeCell ref="A1119:J1119"/>
    <mergeCell ref="A1120:F1120"/>
    <mergeCell ref="I1120:J1120"/>
    <mergeCell ref="I1072:J1072"/>
    <mergeCell ref="A1080:J1080"/>
    <mergeCell ref="I1081:J1081"/>
    <mergeCell ref="A1090:J1090"/>
    <mergeCell ref="A1092:J1092"/>
    <mergeCell ref="I1093:J1093"/>
    <mergeCell ref="A1046:J1046"/>
    <mergeCell ref="I1047:J1047"/>
    <mergeCell ref="A1057:J1057"/>
    <mergeCell ref="I1058:J1058"/>
    <mergeCell ref="A1069:J1069"/>
    <mergeCell ref="A1071:J1071"/>
    <mergeCell ref="I1012:J1012"/>
    <mergeCell ref="A1022:J1022"/>
    <mergeCell ref="A1024:J1024"/>
    <mergeCell ref="I1025:J1025"/>
    <mergeCell ref="A1035:J1035"/>
    <mergeCell ref="I1036:J1036"/>
    <mergeCell ref="A1009:J1009"/>
    <mergeCell ref="A1011:J1011"/>
    <mergeCell ref="A989:J989"/>
    <mergeCell ref="A990:E990"/>
    <mergeCell ref="I990:J990"/>
    <mergeCell ref="I999:J999"/>
    <mergeCell ref="A1004:A1005"/>
    <mergeCell ref="C1004:C1005"/>
    <mergeCell ref="D1004:D1005"/>
    <mergeCell ref="E1004:E1005"/>
    <mergeCell ref="L967:L972"/>
    <mergeCell ref="A969:A970"/>
    <mergeCell ref="A976:J976"/>
    <mergeCell ref="A978:J978"/>
    <mergeCell ref="I979:J979"/>
    <mergeCell ref="A987:J987"/>
    <mergeCell ref="A953:J953"/>
    <mergeCell ref="A954:E954"/>
    <mergeCell ref="I954:J954"/>
    <mergeCell ref="A960:J960"/>
    <mergeCell ref="A962:J962"/>
    <mergeCell ref="I963:J963"/>
    <mergeCell ref="A922:A923"/>
    <mergeCell ref="A926:J926"/>
    <mergeCell ref="I927:J927"/>
    <mergeCell ref="A944:J944"/>
    <mergeCell ref="I945:J945"/>
    <mergeCell ref="A951:J951"/>
    <mergeCell ref="A904:J904"/>
    <mergeCell ref="I905:J905"/>
    <mergeCell ref="A912:J912"/>
    <mergeCell ref="A914:J914"/>
    <mergeCell ref="I915:J915"/>
    <mergeCell ref="A919:A920"/>
    <mergeCell ref="A894:J894"/>
    <mergeCell ref="A897:A899"/>
    <mergeCell ref="B897:B899"/>
    <mergeCell ref="C897:C899"/>
    <mergeCell ref="D897:G897"/>
    <mergeCell ref="H897:H899"/>
    <mergeCell ref="I897:I899"/>
    <mergeCell ref="J897:J899"/>
    <mergeCell ref="D898:D899"/>
    <mergeCell ref="E898:G898"/>
    <mergeCell ref="A881:J881"/>
    <mergeCell ref="A883:J883"/>
    <mergeCell ref="A887:B887"/>
    <mergeCell ref="C887:J887"/>
    <mergeCell ref="A890:J890"/>
    <mergeCell ref="A892:J892"/>
    <mergeCell ref="A876:B876"/>
    <mergeCell ref="D876:E876"/>
    <mergeCell ref="D877:E877"/>
    <mergeCell ref="A879:B879"/>
    <mergeCell ref="D879:E879"/>
    <mergeCell ref="D880:E880"/>
    <mergeCell ref="A855:F855"/>
    <mergeCell ref="I855:J855"/>
    <mergeCell ref="A873:B873"/>
    <mergeCell ref="D873:E873"/>
    <mergeCell ref="D874:E874"/>
    <mergeCell ref="A875:B875"/>
    <mergeCell ref="A834:J834"/>
    <mergeCell ref="I836:J836"/>
    <mergeCell ref="A845:J845"/>
    <mergeCell ref="A847:J847"/>
    <mergeCell ref="I848:J848"/>
    <mergeCell ref="A854:J854"/>
    <mergeCell ref="A814:J814"/>
    <mergeCell ref="A815:F815"/>
    <mergeCell ref="I815:J815"/>
    <mergeCell ref="A824:J824"/>
    <mergeCell ref="A825:E825"/>
    <mergeCell ref="I825:J825"/>
    <mergeCell ref="A794:J794"/>
    <mergeCell ref="A795:F795"/>
    <mergeCell ref="I795:J795"/>
    <mergeCell ref="A804:J804"/>
    <mergeCell ref="A805:F805"/>
    <mergeCell ref="I805:J805"/>
    <mergeCell ref="A774:J774"/>
    <mergeCell ref="A775:F775"/>
    <mergeCell ref="I775:J775"/>
    <mergeCell ref="A784:J784"/>
    <mergeCell ref="A785:F785"/>
    <mergeCell ref="I785:J785"/>
    <mergeCell ref="I745:J745"/>
    <mergeCell ref="A754:J754"/>
    <mergeCell ref="A755:E755"/>
    <mergeCell ref="I755:J755"/>
    <mergeCell ref="A764:J764"/>
    <mergeCell ref="A765:F765"/>
    <mergeCell ref="I765:J765"/>
    <mergeCell ref="I712:J712"/>
    <mergeCell ref="A722:J722"/>
    <mergeCell ref="I723:J723"/>
    <mergeCell ref="A732:J732"/>
    <mergeCell ref="I734:J734"/>
    <mergeCell ref="A743:J743"/>
    <mergeCell ref="A689:J689"/>
    <mergeCell ref="A691:J691"/>
    <mergeCell ref="I692:J692"/>
    <mergeCell ref="A703:J703"/>
    <mergeCell ref="I704:J704"/>
    <mergeCell ref="A711:J711"/>
    <mergeCell ref="A661:J661"/>
    <mergeCell ref="I662:J662"/>
    <mergeCell ref="A670:J670"/>
    <mergeCell ref="I671:J671"/>
    <mergeCell ref="A679:J679"/>
    <mergeCell ref="A680:F680"/>
    <mergeCell ref="I680:J680"/>
    <mergeCell ref="I632:J632"/>
    <mergeCell ref="A640:J640"/>
    <mergeCell ref="I641:J641"/>
    <mergeCell ref="A650:J650"/>
    <mergeCell ref="A652:J652"/>
    <mergeCell ref="I653:J653"/>
    <mergeCell ref="A606:J606"/>
    <mergeCell ref="I607:J607"/>
    <mergeCell ref="A617:J617"/>
    <mergeCell ref="I618:J618"/>
    <mergeCell ref="A629:J629"/>
    <mergeCell ref="A631:J631"/>
    <mergeCell ref="I572:J572"/>
    <mergeCell ref="A582:J582"/>
    <mergeCell ref="A584:J584"/>
    <mergeCell ref="I585:J585"/>
    <mergeCell ref="A595:J595"/>
    <mergeCell ref="I596:J596"/>
    <mergeCell ref="A569:J569"/>
    <mergeCell ref="A571:J571"/>
    <mergeCell ref="A549:J549"/>
    <mergeCell ref="A550:E550"/>
    <mergeCell ref="I550:J550"/>
    <mergeCell ref="I559:J559"/>
    <mergeCell ref="A564:A565"/>
    <mergeCell ref="C564:C565"/>
    <mergeCell ref="D564:D565"/>
    <mergeCell ref="E564:E565"/>
    <mergeCell ref="L527:L532"/>
    <mergeCell ref="A529:A530"/>
    <mergeCell ref="A536:J536"/>
    <mergeCell ref="A538:J538"/>
    <mergeCell ref="I539:J539"/>
    <mergeCell ref="A547:J547"/>
    <mergeCell ref="A513:J513"/>
    <mergeCell ref="A514:E514"/>
    <mergeCell ref="I514:J514"/>
    <mergeCell ref="A520:J520"/>
    <mergeCell ref="A522:J522"/>
    <mergeCell ref="I523:J523"/>
    <mergeCell ref="A482:A483"/>
    <mergeCell ref="A486:J486"/>
    <mergeCell ref="I487:J487"/>
    <mergeCell ref="A504:J504"/>
    <mergeCell ref="I505:J505"/>
    <mergeCell ref="A511:J511"/>
    <mergeCell ref="A464:J464"/>
    <mergeCell ref="I465:J465"/>
    <mergeCell ref="A472:J472"/>
    <mergeCell ref="A474:J474"/>
    <mergeCell ref="I475:J475"/>
    <mergeCell ref="A479:A480"/>
    <mergeCell ref="A454:J454"/>
    <mergeCell ref="A457:A459"/>
    <mergeCell ref="B457:B459"/>
    <mergeCell ref="C457:C459"/>
    <mergeCell ref="D457:G457"/>
    <mergeCell ref="H457:H459"/>
    <mergeCell ref="I457:I459"/>
    <mergeCell ref="J457:J459"/>
    <mergeCell ref="D458:D459"/>
    <mergeCell ref="E458:G458"/>
    <mergeCell ref="A441:J441"/>
    <mergeCell ref="A443:J443"/>
    <mergeCell ref="A447:B447"/>
    <mergeCell ref="C447:J447"/>
    <mergeCell ref="A450:J450"/>
    <mergeCell ref="A452:J452"/>
    <mergeCell ref="A436:B436"/>
    <mergeCell ref="D436:E436"/>
    <mergeCell ref="D437:E437"/>
    <mergeCell ref="A439:B439"/>
    <mergeCell ref="D439:E439"/>
    <mergeCell ref="D440:E440"/>
    <mergeCell ref="A415:F415"/>
    <mergeCell ref="I415:J415"/>
    <mergeCell ref="A433:B433"/>
    <mergeCell ref="D433:E433"/>
    <mergeCell ref="D434:E434"/>
    <mergeCell ref="A435:B435"/>
    <mergeCell ref="A394:J394"/>
    <mergeCell ref="I396:J396"/>
    <mergeCell ref="A405:J405"/>
    <mergeCell ref="A407:J407"/>
    <mergeCell ref="I408:J408"/>
    <mergeCell ref="A414:J414"/>
    <mergeCell ref="A374:J374"/>
    <mergeCell ref="A375:F375"/>
    <mergeCell ref="I375:J375"/>
    <mergeCell ref="A384:J384"/>
    <mergeCell ref="A385:E385"/>
    <mergeCell ref="I385:J385"/>
    <mergeCell ref="A354:J354"/>
    <mergeCell ref="A355:F355"/>
    <mergeCell ref="I355:J355"/>
    <mergeCell ref="A364:J364"/>
    <mergeCell ref="A365:F365"/>
    <mergeCell ref="I365:J365"/>
    <mergeCell ref="A334:J334"/>
    <mergeCell ref="A335:F335"/>
    <mergeCell ref="I335:J335"/>
    <mergeCell ref="A344:J344"/>
    <mergeCell ref="A345:F345"/>
    <mergeCell ref="I345:J345"/>
    <mergeCell ref="I305:J305"/>
    <mergeCell ref="A314:J314"/>
    <mergeCell ref="A315:E315"/>
    <mergeCell ref="I315:J315"/>
    <mergeCell ref="A324:J324"/>
    <mergeCell ref="A325:F325"/>
    <mergeCell ref="I325:J325"/>
    <mergeCell ref="I272:J272"/>
    <mergeCell ref="A282:J282"/>
    <mergeCell ref="I283:J283"/>
    <mergeCell ref="A292:J292"/>
    <mergeCell ref="I294:J294"/>
    <mergeCell ref="A303:J303"/>
    <mergeCell ref="A249:J249"/>
    <mergeCell ref="A251:J251"/>
    <mergeCell ref="I252:J252"/>
    <mergeCell ref="A263:J263"/>
    <mergeCell ref="I264:J264"/>
    <mergeCell ref="A271:J271"/>
    <mergeCell ref="A221:J221"/>
    <mergeCell ref="I222:J222"/>
    <mergeCell ref="A230:J230"/>
    <mergeCell ref="I231:J231"/>
    <mergeCell ref="A239:J239"/>
    <mergeCell ref="A240:F240"/>
    <mergeCell ref="I240:J240"/>
    <mergeCell ref="I192:J192"/>
    <mergeCell ref="A200:J200"/>
    <mergeCell ref="I201:J201"/>
    <mergeCell ref="A210:J210"/>
    <mergeCell ref="A212:J212"/>
    <mergeCell ref="I213:J213"/>
    <mergeCell ref="A166:J166"/>
    <mergeCell ref="I167:J167"/>
    <mergeCell ref="A177:J177"/>
    <mergeCell ref="I178:J178"/>
    <mergeCell ref="A189:J189"/>
    <mergeCell ref="A191:J191"/>
    <mergeCell ref="I132:J132"/>
    <mergeCell ref="A142:J142"/>
    <mergeCell ref="A144:J144"/>
    <mergeCell ref="I145:J145"/>
    <mergeCell ref="A155:J155"/>
    <mergeCell ref="I156:J156"/>
    <mergeCell ref="A129:J129"/>
    <mergeCell ref="A131:J131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Q76"/>
  <sheetViews>
    <sheetView view="pageBreakPreview" topLeftCell="A34" zoomScale="80" zoomScaleSheetLayoutView="80" workbookViewId="0">
      <selection activeCell="DF39" sqref="DF39:DR39"/>
    </sheetView>
  </sheetViews>
  <sheetFormatPr defaultRowHeight="13.2"/>
  <cols>
    <col min="1" max="1" width="20.5546875" style="111" customWidth="1"/>
    <col min="2" max="2" width="31.44140625" style="111" customWidth="1"/>
    <col min="3" max="3" width="25.33203125" style="111" customWidth="1"/>
    <col min="4" max="4" width="11" style="111" customWidth="1"/>
    <col min="5" max="5" width="11.33203125" style="111" customWidth="1"/>
    <col min="6" max="6" width="7.88671875" style="111" customWidth="1"/>
    <col min="7" max="7" width="8.5546875" style="111" customWidth="1"/>
    <col min="8" max="8" width="9.88671875" style="111" customWidth="1"/>
    <col min="9" max="9" width="5.88671875" style="111" customWidth="1"/>
    <col min="10" max="10" width="11.109375" style="111" customWidth="1"/>
    <col min="11" max="11" width="10.33203125" style="111" customWidth="1"/>
    <col min="12" max="12" width="11.6640625" style="111" customWidth="1"/>
    <col min="13" max="13" width="14.44140625" style="111" customWidth="1"/>
    <col min="14" max="14" width="6.6640625" style="111" customWidth="1"/>
    <col min="15" max="15" width="19.88671875" style="111" customWidth="1"/>
    <col min="16" max="16" width="19.109375" style="110" customWidth="1"/>
    <col min="17" max="17" width="10.88671875" style="111" bestFit="1" customWidth="1"/>
    <col min="18" max="256" width="9.109375" style="111"/>
    <col min="257" max="257" width="20.5546875" style="111" customWidth="1"/>
    <col min="258" max="258" width="25.88671875" style="111" customWidth="1"/>
    <col min="259" max="259" width="6.33203125" style="111" customWidth="1"/>
    <col min="260" max="260" width="10.88671875" style="111" customWidth="1"/>
    <col min="261" max="261" width="13.109375" style="111" customWidth="1"/>
    <col min="262" max="262" width="7.88671875" style="111" customWidth="1"/>
    <col min="263" max="263" width="8.5546875" style="111" customWidth="1"/>
    <col min="264" max="264" width="9.88671875" style="111" customWidth="1"/>
    <col min="265" max="265" width="11" style="111" customWidth="1"/>
    <col min="266" max="266" width="11.109375" style="111" customWidth="1"/>
    <col min="267" max="267" width="11.88671875" style="111" customWidth="1"/>
    <col min="268" max="268" width="11.6640625" style="111" customWidth="1"/>
    <col min="269" max="269" width="20.6640625" style="111" customWidth="1"/>
    <col min="270" max="270" width="11.6640625" style="111" customWidth="1"/>
    <col min="271" max="271" width="17.88671875" style="111" customWidth="1"/>
    <col min="272" max="272" width="9.109375" style="111"/>
    <col min="273" max="273" width="10.88671875" style="111" bestFit="1" customWidth="1"/>
    <col min="274" max="512" width="9.109375" style="111"/>
    <col min="513" max="513" width="20.5546875" style="111" customWidth="1"/>
    <col min="514" max="514" width="25.88671875" style="111" customWidth="1"/>
    <col min="515" max="515" width="6.33203125" style="111" customWidth="1"/>
    <col min="516" max="516" width="10.88671875" style="111" customWidth="1"/>
    <col min="517" max="517" width="13.109375" style="111" customWidth="1"/>
    <col min="518" max="518" width="7.88671875" style="111" customWidth="1"/>
    <col min="519" max="519" width="8.5546875" style="111" customWidth="1"/>
    <col min="520" max="520" width="9.88671875" style="111" customWidth="1"/>
    <col min="521" max="521" width="11" style="111" customWidth="1"/>
    <col min="522" max="522" width="11.109375" style="111" customWidth="1"/>
    <col min="523" max="523" width="11.88671875" style="111" customWidth="1"/>
    <col min="524" max="524" width="11.6640625" style="111" customWidth="1"/>
    <col min="525" max="525" width="20.6640625" style="111" customWidth="1"/>
    <col min="526" max="526" width="11.6640625" style="111" customWidth="1"/>
    <col min="527" max="527" width="17.88671875" style="111" customWidth="1"/>
    <col min="528" max="528" width="9.109375" style="111"/>
    <col min="529" max="529" width="10.88671875" style="111" bestFit="1" customWidth="1"/>
    <col min="530" max="768" width="9.109375" style="111"/>
    <col min="769" max="769" width="20.5546875" style="111" customWidth="1"/>
    <col min="770" max="770" width="25.88671875" style="111" customWidth="1"/>
    <col min="771" max="771" width="6.33203125" style="111" customWidth="1"/>
    <col min="772" max="772" width="10.88671875" style="111" customWidth="1"/>
    <col min="773" max="773" width="13.109375" style="111" customWidth="1"/>
    <col min="774" max="774" width="7.88671875" style="111" customWidth="1"/>
    <col min="775" max="775" width="8.5546875" style="111" customWidth="1"/>
    <col min="776" max="776" width="9.88671875" style="111" customWidth="1"/>
    <col min="777" max="777" width="11" style="111" customWidth="1"/>
    <col min="778" max="778" width="11.109375" style="111" customWidth="1"/>
    <col min="779" max="779" width="11.88671875" style="111" customWidth="1"/>
    <col min="780" max="780" width="11.6640625" style="111" customWidth="1"/>
    <col min="781" max="781" width="20.6640625" style="111" customWidth="1"/>
    <col min="782" max="782" width="11.6640625" style="111" customWidth="1"/>
    <col min="783" max="783" width="17.88671875" style="111" customWidth="1"/>
    <col min="784" max="784" width="9.109375" style="111"/>
    <col min="785" max="785" width="10.88671875" style="111" bestFit="1" customWidth="1"/>
    <col min="786" max="1024" width="9.109375" style="111"/>
    <col min="1025" max="1025" width="20.5546875" style="111" customWidth="1"/>
    <col min="1026" max="1026" width="25.88671875" style="111" customWidth="1"/>
    <col min="1027" max="1027" width="6.33203125" style="111" customWidth="1"/>
    <col min="1028" max="1028" width="10.88671875" style="111" customWidth="1"/>
    <col min="1029" max="1029" width="13.109375" style="111" customWidth="1"/>
    <col min="1030" max="1030" width="7.88671875" style="111" customWidth="1"/>
    <col min="1031" max="1031" width="8.5546875" style="111" customWidth="1"/>
    <col min="1032" max="1032" width="9.88671875" style="111" customWidth="1"/>
    <col min="1033" max="1033" width="11" style="111" customWidth="1"/>
    <col min="1034" max="1034" width="11.109375" style="111" customWidth="1"/>
    <col min="1035" max="1035" width="11.88671875" style="111" customWidth="1"/>
    <col min="1036" max="1036" width="11.6640625" style="111" customWidth="1"/>
    <col min="1037" max="1037" width="20.6640625" style="111" customWidth="1"/>
    <col min="1038" max="1038" width="11.6640625" style="111" customWidth="1"/>
    <col min="1039" max="1039" width="17.88671875" style="111" customWidth="1"/>
    <col min="1040" max="1040" width="9.109375" style="111"/>
    <col min="1041" max="1041" width="10.88671875" style="111" bestFit="1" customWidth="1"/>
    <col min="1042" max="1280" width="9.109375" style="111"/>
    <col min="1281" max="1281" width="20.5546875" style="111" customWidth="1"/>
    <col min="1282" max="1282" width="25.88671875" style="111" customWidth="1"/>
    <col min="1283" max="1283" width="6.33203125" style="111" customWidth="1"/>
    <col min="1284" max="1284" width="10.88671875" style="111" customWidth="1"/>
    <col min="1285" max="1285" width="13.109375" style="111" customWidth="1"/>
    <col min="1286" max="1286" width="7.88671875" style="111" customWidth="1"/>
    <col min="1287" max="1287" width="8.5546875" style="111" customWidth="1"/>
    <col min="1288" max="1288" width="9.88671875" style="111" customWidth="1"/>
    <col min="1289" max="1289" width="11" style="111" customWidth="1"/>
    <col min="1290" max="1290" width="11.109375" style="111" customWidth="1"/>
    <col min="1291" max="1291" width="11.88671875" style="111" customWidth="1"/>
    <col min="1292" max="1292" width="11.6640625" style="111" customWidth="1"/>
    <col min="1293" max="1293" width="20.6640625" style="111" customWidth="1"/>
    <col min="1294" max="1294" width="11.6640625" style="111" customWidth="1"/>
    <col min="1295" max="1295" width="17.88671875" style="111" customWidth="1"/>
    <col min="1296" max="1296" width="9.109375" style="111"/>
    <col min="1297" max="1297" width="10.88671875" style="111" bestFit="1" customWidth="1"/>
    <col min="1298" max="1536" width="9.109375" style="111"/>
    <col min="1537" max="1537" width="20.5546875" style="111" customWidth="1"/>
    <col min="1538" max="1538" width="25.88671875" style="111" customWidth="1"/>
    <col min="1539" max="1539" width="6.33203125" style="111" customWidth="1"/>
    <col min="1540" max="1540" width="10.88671875" style="111" customWidth="1"/>
    <col min="1541" max="1541" width="13.109375" style="111" customWidth="1"/>
    <col min="1542" max="1542" width="7.88671875" style="111" customWidth="1"/>
    <col min="1543" max="1543" width="8.5546875" style="111" customWidth="1"/>
    <col min="1544" max="1544" width="9.88671875" style="111" customWidth="1"/>
    <col min="1545" max="1545" width="11" style="111" customWidth="1"/>
    <col min="1546" max="1546" width="11.109375" style="111" customWidth="1"/>
    <col min="1547" max="1547" width="11.88671875" style="111" customWidth="1"/>
    <col min="1548" max="1548" width="11.6640625" style="111" customWidth="1"/>
    <col min="1549" max="1549" width="20.6640625" style="111" customWidth="1"/>
    <col min="1550" max="1550" width="11.6640625" style="111" customWidth="1"/>
    <col min="1551" max="1551" width="17.88671875" style="111" customWidth="1"/>
    <col min="1552" max="1552" width="9.109375" style="111"/>
    <col min="1553" max="1553" width="10.88671875" style="111" bestFit="1" customWidth="1"/>
    <col min="1554" max="1792" width="9.109375" style="111"/>
    <col min="1793" max="1793" width="20.5546875" style="111" customWidth="1"/>
    <col min="1794" max="1794" width="25.88671875" style="111" customWidth="1"/>
    <col min="1795" max="1795" width="6.33203125" style="111" customWidth="1"/>
    <col min="1796" max="1796" width="10.88671875" style="111" customWidth="1"/>
    <col min="1797" max="1797" width="13.109375" style="111" customWidth="1"/>
    <col min="1798" max="1798" width="7.88671875" style="111" customWidth="1"/>
    <col min="1799" max="1799" width="8.5546875" style="111" customWidth="1"/>
    <col min="1800" max="1800" width="9.88671875" style="111" customWidth="1"/>
    <col min="1801" max="1801" width="11" style="111" customWidth="1"/>
    <col min="1802" max="1802" width="11.109375" style="111" customWidth="1"/>
    <col min="1803" max="1803" width="11.88671875" style="111" customWidth="1"/>
    <col min="1804" max="1804" width="11.6640625" style="111" customWidth="1"/>
    <col min="1805" max="1805" width="20.6640625" style="111" customWidth="1"/>
    <col min="1806" max="1806" width="11.6640625" style="111" customWidth="1"/>
    <col min="1807" max="1807" width="17.88671875" style="111" customWidth="1"/>
    <col min="1808" max="1808" width="9.109375" style="111"/>
    <col min="1809" max="1809" width="10.88671875" style="111" bestFit="1" customWidth="1"/>
    <col min="1810" max="2048" width="9.109375" style="111"/>
    <col min="2049" max="2049" width="20.5546875" style="111" customWidth="1"/>
    <col min="2050" max="2050" width="25.88671875" style="111" customWidth="1"/>
    <col min="2051" max="2051" width="6.33203125" style="111" customWidth="1"/>
    <col min="2052" max="2052" width="10.88671875" style="111" customWidth="1"/>
    <col min="2053" max="2053" width="13.109375" style="111" customWidth="1"/>
    <col min="2054" max="2054" width="7.88671875" style="111" customWidth="1"/>
    <col min="2055" max="2055" width="8.5546875" style="111" customWidth="1"/>
    <col min="2056" max="2056" width="9.88671875" style="111" customWidth="1"/>
    <col min="2057" max="2057" width="11" style="111" customWidth="1"/>
    <col min="2058" max="2058" width="11.109375" style="111" customWidth="1"/>
    <col min="2059" max="2059" width="11.88671875" style="111" customWidth="1"/>
    <col min="2060" max="2060" width="11.6640625" style="111" customWidth="1"/>
    <col min="2061" max="2061" width="20.6640625" style="111" customWidth="1"/>
    <col min="2062" max="2062" width="11.6640625" style="111" customWidth="1"/>
    <col min="2063" max="2063" width="17.88671875" style="111" customWidth="1"/>
    <col min="2064" max="2064" width="9.109375" style="111"/>
    <col min="2065" max="2065" width="10.88671875" style="111" bestFit="1" customWidth="1"/>
    <col min="2066" max="2304" width="9.109375" style="111"/>
    <col min="2305" max="2305" width="20.5546875" style="111" customWidth="1"/>
    <col min="2306" max="2306" width="25.88671875" style="111" customWidth="1"/>
    <col min="2307" max="2307" width="6.33203125" style="111" customWidth="1"/>
    <col min="2308" max="2308" width="10.88671875" style="111" customWidth="1"/>
    <col min="2309" max="2309" width="13.109375" style="111" customWidth="1"/>
    <col min="2310" max="2310" width="7.88671875" style="111" customWidth="1"/>
    <col min="2311" max="2311" width="8.5546875" style="111" customWidth="1"/>
    <col min="2312" max="2312" width="9.88671875" style="111" customWidth="1"/>
    <col min="2313" max="2313" width="11" style="111" customWidth="1"/>
    <col min="2314" max="2314" width="11.109375" style="111" customWidth="1"/>
    <col min="2315" max="2315" width="11.88671875" style="111" customWidth="1"/>
    <col min="2316" max="2316" width="11.6640625" style="111" customWidth="1"/>
    <col min="2317" max="2317" width="20.6640625" style="111" customWidth="1"/>
    <col min="2318" max="2318" width="11.6640625" style="111" customWidth="1"/>
    <col min="2319" max="2319" width="17.88671875" style="111" customWidth="1"/>
    <col min="2320" max="2320" width="9.109375" style="111"/>
    <col min="2321" max="2321" width="10.88671875" style="111" bestFit="1" customWidth="1"/>
    <col min="2322" max="2560" width="9.109375" style="111"/>
    <col min="2561" max="2561" width="20.5546875" style="111" customWidth="1"/>
    <col min="2562" max="2562" width="25.88671875" style="111" customWidth="1"/>
    <col min="2563" max="2563" width="6.33203125" style="111" customWidth="1"/>
    <col min="2564" max="2564" width="10.88671875" style="111" customWidth="1"/>
    <col min="2565" max="2565" width="13.109375" style="111" customWidth="1"/>
    <col min="2566" max="2566" width="7.88671875" style="111" customWidth="1"/>
    <col min="2567" max="2567" width="8.5546875" style="111" customWidth="1"/>
    <col min="2568" max="2568" width="9.88671875" style="111" customWidth="1"/>
    <col min="2569" max="2569" width="11" style="111" customWidth="1"/>
    <col min="2570" max="2570" width="11.109375" style="111" customWidth="1"/>
    <col min="2571" max="2571" width="11.88671875" style="111" customWidth="1"/>
    <col min="2572" max="2572" width="11.6640625" style="111" customWidth="1"/>
    <col min="2573" max="2573" width="20.6640625" style="111" customWidth="1"/>
    <col min="2574" max="2574" width="11.6640625" style="111" customWidth="1"/>
    <col min="2575" max="2575" width="17.88671875" style="111" customWidth="1"/>
    <col min="2576" max="2576" width="9.109375" style="111"/>
    <col min="2577" max="2577" width="10.88671875" style="111" bestFit="1" customWidth="1"/>
    <col min="2578" max="2816" width="9.109375" style="111"/>
    <col min="2817" max="2817" width="20.5546875" style="111" customWidth="1"/>
    <col min="2818" max="2818" width="25.88671875" style="111" customWidth="1"/>
    <col min="2819" max="2819" width="6.33203125" style="111" customWidth="1"/>
    <col min="2820" max="2820" width="10.88671875" style="111" customWidth="1"/>
    <col min="2821" max="2821" width="13.109375" style="111" customWidth="1"/>
    <col min="2822" max="2822" width="7.88671875" style="111" customWidth="1"/>
    <col min="2823" max="2823" width="8.5546875" style="111" customWidth="1"/>
    <col min="2824" max="2824" width="9.88671875" style="111" customWidth="1"/>
    <col min="2825" max="2825" width="11" style="111" customWidth="1"/>
    <col min="2826" max="2826" width="11.109375" style="111" customWidth="1"/>
    <col min="2827" max="2827" width="11.88671875" style="111" customWidth="1"/>
    <col min="2828" max="2828" width="11.6640625" style="111" customWidth="1"/>
    <col min="2829" max="2829" width="20.6640625" style="111" customWidth="1"/>
    <col min="2830" max="2830" width="11.6640625" style="111" customWidth="1"/>
    <col min="2831" max="2831" width="17.88671875" style="111" customWidth="1"/>
    <col min="2832" max="2832" width="9.109375" style="111"/>
    <col min="2833" max="2833" width="10.88671875" style="111" bestFit="1" customWidth="1"/>
    <col min="2834" max="3072" width="9.109375" style="111"/>
    <col min="3073" max="3073" width="20.5546875" style="111" customWidth="1"/>
    <col min="3074" max="3074" width="25.88671875" style="111" customWidth="1"/>
    <col min="3075" max="3075" width="6.33203125" style="111" customWidth="1"/>
    <col min="3076" max="3076" width="10.88671875" style="111" customWidth="1"/>
    <col min="3077" max="3077" width="13.109375" style="111" customWidth="1"/>
    <col min="3078" max="3078" width="7.88671875" style="111" customWidth="1"/>
    <col min="3079" max="3079" width="8.5546875" style="111" customWidth="1"/>
    <col min="3080" max="3080" width="9.88671875" style="111" customWidth="1"/>
    <col min="3081" max="3081" width="11" style="111" customWidth="1"/>
    <col min="3082" max="3082" width="11.109375" style="111" customWidth="1"/>
    <col min="3083" max="3083" width="11.88671875" style="111" customWidth="1"/>
    <col min="3084" max="3084" width="11.6640625" style="111" customWidth="1"/>
    <col min="3085" max="3085" width="20.6640625" style="111" customWidth="1"/>
    <col min="3086" max="3086" width="11.6640625" style="111" customWidth="1"/>
    <col min="3087" max="3087" width="17.88671875" style="111" customWidth="1"/>
    <col min="3088" max="3088" width="9.109375" style="111"/>
    <col min="3089" max="3089" width="10.88671875" style="111" bestFit="1" customWidth="1"/>
    <col min="3090" max="3328" width="9.109375" style="111"/>
    <col min="3329" max="3329" width="20.5546875" style="111" customWidth="1"/>
    <col min="3330" max="3330" width="25.88671875" style="111" customWidth="1"/>
    <col min="3331" max="3331" width="6.33203125" style="111" customWidth="1"/>
    <col min="3332" max="3332" width="10.88671875" style="111" customWidth="1"/>
    <col min="3333" max="3333" width="13.109375" style="111" customWidth="1"/>
    <col min="3334" max="3334" width="7.88671875" style="111" customWidth="1"/>
    <col min="3335" max="3335" width="8.5546875" style="111" customWidth="1"/>
    <col min="3336" max="3336" width="9.88671875" style="111" customWidth="1"/>
    <col min="3337" max="3337" width="11" style="111" customWidth="1"/>
    <col min="3338" max="3338" width="11.109375" style="111" customWidth="1"/>
    <col min="3339" max="3339" width="11.88671875" style="111" customWidth="1"/>
    <col min="3340" max="3340" width="11.6640625" style="111" customWidth="1"/>
    <col min="3341" max="3341" width="20.6640625" style="111" customWidth="1"/>
    <col min="3342" max="3342" width="11.6640625" style="111" customWidth="1"/>
    <col min="3343" max="3343" width="17.88671875" style="111" customWidth="1"/>
    <col min="3344" max="3344" width="9.109375" style="111"/>
    <col min="3345" max="3345" width="10.88671875" style="111" bestFit="1" customWidth="1"/>
    <col min="3346" max="3584" width="9.109375" style="111"/>
    <col min="3585" max="3585" width="20.5546875" style="111" customWidth="1"/>
    <col min="3586" max="3586" width="25.88671875" style="111" customWidth="1"/>
    <col min="3587" max="3587" width="6.33203125" style="111" customWidth="1"/>
    <col min="3588" max="3588" width="10.88671875" style="111" customWidth="1"/>
    <col min="3589" max="3589" width="13.109375" style="111" customWidth="1"/>
    <col min="3590" max="3590" width="7.88671875" style="111" customWidth="1"/>
    <col min="3591" max="3591" width="8.5546875" style="111" customWidth="1"/>
    <col min="3592" max="3592" width="9.88671875" style="111" customWidth="1"/>
    <col min="3593" max="3593" width="11" style="111" customWidth="1"/>
    <col min="3594" max="3594" width="11.109375" style="111" customWidth="1"/>
    <col min="3595" max="3595" width="11.88671875" style="111" customWidth="1"/>
    <col min="3596" max="3596" width="11.6640625" style="111" customWidth="1"/>
    <col min="3597" max="3597" width="20.6640625" style="111" customWidth="1"/>
    <col min="3598" max="3598" width="11.6640625" style="111" customWidth="1"/>
    <col min="3599" max="3599" width="17.88671875" style="111" customWidth="1"/>
    <col min="3600" max="3600" width="9.109375" style="111"/>
    <col min="3601" max="3601" width="10.88671875" style="111" bestFit="1" customWidth="1"/>
    <col min="3602" max="3840" width="9.109375" style="111"/>
    <col min="3841" max="3841" width="20.5546875" style="111" customWidth="1"/>
    <col min="3842" max="3842" width="25.88671875" style="111" customWidth="1"/>
    <col min="3843" max="3843" width="6.33203125" style="111" customWidth="1"/>
    <col min="3844" max="3844" width="10.88671875" style="111" customWidth="1"/>
    <col min="3845" max="3845" width="13.109375" style="111" customWidth="1"/>
    <col min="3846" max="3846" width="7.88671875" style="111" customWidth="1"/>
    <col min="3847" max="3847" width="8.5546875" style="111" customWidth="1"/>
    <col min="3848" max="3848" width="9.88671875" style="111" customWidth="1"/>
    <col min="3849" max="3849" width="11" style="111" customWidth="1"/>
    <col min="3850" max="3850" width="11.109375" style="111" customWidth="1"/>
    <col min="3851" max="3851" width="11.88671875" style="111" customWidth="1"/>
    <col min="3852" max="3852" width="11.6640625" style="111" customWidth="1"/>
    <col min="3853" max="3853" width="20.6640625" style="111" customWidth="1"/>
    <col min="3854" max="3854" width="11.6640625" style="111" customWidth="1"/>
    <col min="3855" max="3855" width="17.88671875" style="111" customWidth="1"/>
    <col min="3856" max="3856" width="9.109375" style="111"/>
    <col min="3857" max="3857" width="10.88671875" style="111" bestFit="1" customWidth="1"/>
    <col min="3858" max="4096" width="9.109375" style="111"/>
    <col min="4097" max="4097" width="20.5546875" style="111" customWidth="1"/>
    <col min="4098" max="4098" width="25.88671875" style="111" customWidth="1"/>
    <col min="4099" max="4099" width="6.33203125" style="111" customWidth="1"/>
    <col min="4100" max="4100" width="10.88671875" style="111" customWidth="1"/>
    <col min="4101" max="4101" width="13.109375" style="111" customWidth="1"/>
    <col min="4102" max="4102" width="7.88671875" style="111" customWidth="1"/>
    <col min="4103" max="4103" width="8.5546875" style="111" customWidth="1"/>
    <col min="4104" max="4104" width="9.88671875" style="111" customWidth="1"/>
    <col min="4105" max="4105" width="11" style="111" customWidth="1"/>
    <col min="4106" max="4106" width="11.109375" style="111" customWidth="1"/>
    <col min="4107" max="4107" width="11.88671875" style="111" customWidth="1"/>
    <col min="4108" max="4108" width="11.6640625" style="111" customWidth="1"/>
    <col min="4109" max="4109" width="20.6640625" style="111" customWidth="1"/>
    <col min="4110" max="4110" width="11.6640625" style="111" customWidth="1"/>
    <col min="4111" max="4111" width="17.88671875" style="111" customWidth="1"/>
    <col min="4112" max="4112" width="9.109375" style="111"/>
    <col min="4113" max="4113" width="10.88671875" style="111" bestFit="1" customWidth="1"/>
    <col min="4114" max="4352" width="9.109375" style="111"/>
    <col min="4353" max="4353" width="20.5546875" style="111" customWidth="1"/>
    <col min="4354" max="4354" width="25.88671875" style="111" customWidth="1"/>
    <col min="4355" max="4355" width="6.33203125" style="111" customWidth="1"/>
    <col min="4356" max="4356" width="10.88671875" style="111" customWidth="1"/>
    <col min="4357" max="4357" width="13.109375" style="111" customWidth="1"/>
    <col min="4358" max="4358" width="7.88671875" style="111" customWidth="1"/>
    <col min="4359" max="4359" width="8.5546875" style="111" customWidth="1"/>
    <col min="4360" max="4360" width="9.88671875" style="111" customWidth="1"/>
    <col min="4361" max="4361" width="11" style="111" customWidth="1"/>
    <col min="4362" max="4362" width="11.109375" style="111" customWidth="1"/>
    <col min="4363" max="4363" width="11.88671875" style="111" customWidth="1"/>
    <col min="4364" max="4364" width="11.6640625" style="111" customWidth="1"/>
    <col min="4365" max="4365" width="20.6640625" style="111" customWidth="1"/>
    <col min="4366" max="4366" width="11.6640625" style="111" customWidth="1"/>
    <col min="4367" max="4367" width="17.88671875" style="111" customWidth="1"/>
    <col min="4368" max="4368" width="9.109375" style="111"/>
    <col min="4369" max="4369" width="10.88671875" style="111" bestFit="1" customWidth="1"/>
    <col min="4370" max="4608" width="9.109375" style="111"/>
    <col min="4609" max="4609" width="20.5546875" style="111" customWidth="1"/>
    <col min="4610" max="4610" width="25.88671875" style="111" customWidth="1"/>
    <col min="4611" max="4611" width="6.33203125" style="111" customWidth="1"/>
    <col min="4612" max="4612" width="10.88671875" style="111" customWidth="1"/>
    <col min="4613" max="4613" width="13.109375" style="111" customWidth="1"/>
    <col min="4614" max="4614" width="7.88671875" style="111" customWidth="1"/>
    <col min="4615" max="4615" width="8.5546875" style="111" customWidth="1"/>
    <col min="4616" max="4616" width="9.88671875" style="111" customWidth="1"/>
    <col min="4617" max="4617" width="11" style="111" customWidth="1"/>
    <col min="4618" max="4618" width="11.109375" style="111" customWidth="1"/>
    <col min="4619" max="4619" width="11.88671875" style="111" customWidth="1"/>
    <col min="4620" max="4620" width="11.6640625" style="111" customWidth="1"/>
    <col min="4621" max="4621" width="20.6640625" style="111" customWidth="1"/>
    <col min="4622" max="4622" width="11.6640625" style="111" customWidth="1"/>
    <col min="4623" max="4623" width="17.88671875" style="111" customWidth="1"/>
    <col min="4624" max="4624" width="9.109375" style="111"/>
    <col min="4625" max="4625" width="10.88671875" style="111" bestFit="1" customWidth="1"/>
    <col min="4626" max="4864" width="9.109375" style="111"/>
    <col min="4865" max="4865" width="20.5546875" style="111" customWidth="1"/>
    <col min="4866" max="4866" width="25.88671875" style="111" customWidth="1"/>
    <col min="4867" max="4867" width="6.33203125" style="111" customWidth="1"/>
    <col min="4868" max="4868" width="10.88671875" style="111" customWidth="1"/>
    <col min="4869" max="4869" width="13.109375" style="111" customWidth="1"/>
    <col min="4870" max="4870" width="7.88671875" style="111" customWidth="1"/>
    <col min="4871" max="4871" width="8.5546875" style="111" customWidth="1"/>
    <col min="4872" max="4872" width="9.88671875" style="111" customWidth="1"/>
    <col min="4873" max="4873" width="11" style="111" customWidth="1"/>
    <col min="4874" max="4874" width="11.109375" style="111" customWidth="1"/>
    <col min="4875" max="4875" width="11.88671875" style="111" customWidth="1"/>
    <col min="4876" max="4876" width="11.6640625" style="111" customWidth="1"/>
    <col min="4877" max="4877" width="20.6640625" style="111" customWidth="1"/>
    <col min="4878" max="4878" width="11.6640625" style="111" customWidth="1"/>
    <col min="4879" max="4879" width="17.88671875" style="111" customWidth="1"/>
    <col min="4880" max="4880" width="9.109375" style="111"/>
    <col min="4881" max="4881" width="10.88671875" style="111" bestFit="1" customWidth="1"/>
    <col min="4882" max="5120" width="9.109375" style="111"/>
    <col min="5121" max="5121" width="20.5546875" style="111" customWidth="1"/>
    <col min="5122" max="5122" width="25.88671875" style="111" customWidth="1"/>
    <col min="5123" max="5123" width="6.33203125" style="111" customWidth="1"/>
    <col min="5124" max="5124" width="10.88671875" style="111" customWidth="1"/>
    <col min="5125" max="5125" width="13.109375" style="111" customWidth="1"/>
    <col min="5126" max="5126" width="7.88671875" style="111" customWidth="1"/>
    <col min="5127" max="5127" width="8.5546875" style="111" customWidth="1"/>
    <col min="5128" max="5128" width="9.88671875" style="111" customWidth="1"/>
    <col min="5129" max="5129" width="11" style="111" customWidth="1"/>
    <col min="5130" max="5130" width="11.109375" style="111" customWidth="1"/>
    <col min="5131" max="5131" width="11.88671875" style="111" customWidth="1"/>
    <col min="5132" max="5132" width="11.6640625" style="111" customWidth="1"/>
    <col min="5133" max="5133" width="20.6640625" style="111" customWidth="1"/>
    <col min="5134" max="5134" width="11.6640625" style="111" customWidth="1"/>
    <col min="5135" max="5135" width="17.88671875" style="111" customWidth="1"/>
    <col min="5136" max="5136" width="9.109375" style="111"/>
    <col min="5137" max="5137" width="10.88671875" style="111" bestFit="1" customWidth="1"/>
    <col min="5138" max="5376" width="9.109375" style="111"/>
    <col min="5377" max="5377" width="20.5546875" style="111" customWidth="1"/>
    <col min="5378" max="5378" width="25.88671875" style="111" customWidth="1"/>
    <col min="5379" max="5379" width="6.33203125" style="111" customWidth="1"/>
    <col min="5380" max="5380" width="10.88671875" style="111" customWidth="1"/>
    <col min="5381" max="5381" width="13.109375" style="111" customWidth="1"/>
    <col min="5382" max="5382" width="7.88671875" style="111" customWidth="1"/>
    <col min="5383" max="5383" width="8.5546875" style="111" customWidth="1"/>
    <col min="5384" max="5384" width="9.88671875" style="111" customWidth="1"/>
    <col min="5385" max="5385" width="11" style="111" customWidth="1"/>
    <col min="5386" max="5386" width="11.109375" style="111" customWidth="1"/>
    <col min="5387" max="5387" width="11.88671875" style="111" customWidth="1"/>
    <col min="5388" max="5388" width="11.6640625" style="111" customWidth="1"/>
    <col min="5389" max="5389" width="20.6640625" style="111" customWidth="1"/>
    <col min="5390" max="5390" width="11.6640625" style="111" customWidth="1"/>
    <col min="5391" max="5391" width="17.88671875" style="111" customWidth="1"/>
    <col min="5392" max="5392" width="9.109375" style="111"/>
    <col min="5393" max="5393" width="10.88671875" style="111" bestFit="1" customWidth="1"/>
    <col min="5394" max="5632" width="9.109375" style="111"/>
    <col min="5633" max="5633" width="20.5546875" style="111" customWidth="1"/>
    <col min="5634" max="5634" width="25.88671875" style="111" customWidth="1"/>
    <col min="5635" max="5635" width="6.33203125" style="111" customWidth="1"/>
    <col min="5636" max="5636" width="10.88671875" style="111" customWidth="1"/>
    <col min="5637" max="5637" width="13.109375" style="111" customWidth="1"/>
    <col min="5638" max="5638" width="7.88671875" style="111" customWidth="1"/>
    <col min="5639" max="5639" width="8.5546875" style="111" customWidth="1"/>
    <col min="5640" max="5640" width="9.88671875" style="111" customWidth="1"/>
    <col min="5641" max="5641" width="11" style="111" customWidth="1"/>
    <col min="5642" max="5642" width="11.109375" style="111" customWidth="1"/>
    <col min="5643" max="5643" width="11.88671875" style="111" customWidth="1"/>
    <col min="5644" max="5644" width="11.6640625" style="111" customWidth="1"/>
    <col min="5645" max="5645" width="20.6640625" style="111" customWidth="1"/>
    <col min="5646" max="5646" width="11.6640625" style="111" customWidth="1"/>
    <col min="5647" max="5647" width="17.88671875" style="111" customWidth="1"/>
    <col min="5648" max="5648" width="9.109375" style="111"/>
    <col min="5649" max="5649" width="10.88671875" style="111" bestFit="1" customWidth="1"/>
    <col min="5650" max="5888" width="9.109375" style="111"/>
    <col min="5889" max="5889" width="20.5546875" style="111" customWidth="1"/>
    <col min="5890" max="5890" width="25.88671875" style="111" customWidth="1"/>
    <col min="5891" max="5891" width="6.33203125" style="111" customWidth="1"/>
    <col min="5892" max="5892" width="10.88671875" style="111" customWidth="1"/>
    <col min="5893" max="5893" width="13.109375" style="111" customWidth="1"/>
    <col min="5894" max="5894" width="7.88671875" style="111" customWidth="1"/>
    <col min="5895" max="5895" width="8.5546875" style="111" customWidth="1"/>
    <col min="5896" max="5896" width="9.88671875" style="111" customWidth="1"/>
    <col min="5897" max="5897" width="11" style="111" customWidth="1"/>
    <col min="5898" max="5898" width="11.109375" style="111" customWidth="1"/>
    <col min="5899" max="5899" width="11.88671875" style="111" customWidth="1"/>
    <col min="5900" max="5900" width="11.6640625" style="111" customWidth="1"/>
    <col min="5901" max="5901" width="20.6640625" style="111" customWidth="1"/>
    <col min="5902" max="5902" width="11.6640625" style="111" customWidth="1"/>
    <col min="5903" max="5903" width="17.88671875" style="111" customWidth="1"/>
    <col min="5904" max="5904" width="9.109375" style="111"/>
    <col min="5905" max="5905" width="10.88671875" style="111" bestFit="1" customWidth="1"/>
    <col min="5906" max="6144" width="9.109375" style="111"/>
    <col min="6145" max="6145" width="20.5546875" style="111" customWidth="1"/>
    <col min="6146" max="6146" width="25.88671875" style="111" customWidth="1"/>
    <col min="6147" max="6147" width="6.33203125" style="111" customWidth="1"/>
    <col min="6148" max="6148" width="10.88671875" style="111" customWidth="1"/>
    <col min="6149" max="6149" width="13.109375" style="111" customWidth="1"/>
    <col min="6150" max="6150" width="7.88671875" style="111" customWidth="1"/>
    <col min="6151" max="6151" width="8.5546875" style="111" customWidth="1"/>
    <col min="6152" max="6152" width="9.88671875" style="111" customWidth="1"/>
    <col min="6153" max="6153" width="11" style="111" customWidth="1"/>
    <col min="6154" max="6154" width="11.109375" style="111" customWidth="1"/>
    <col min="6155" max="6155" width="11.88671875" style="111" customWidth="1"/>
    <col min="6156" max="6156" width="11.6640625" style="111" customWidth="1"/>
    <col min="6157" max="6157" width="20.6640625" style="111" customWidth="1"/>
    <col min="6158" max="6158" width="11.6640625" style="111" customWidth="1"/>
    <col min="6159" max="6159" width="17.88671875" style="111" customWidth="1"/>
    <col min="6160" max="6160" width="9.109375" style="111"/>
    <col min="6161" max="6161" width="10.88671875" style="111" bestFit="1" customWidth="1"/>
    <col min="6162" max="6400" width="9.109375" style="111"/>
    <col min="6401" max="6401" width="20.5546875" style="111" customWidth="1"/>
    <col min="6402" max="6402" width="25.88671875" style="111" customWidth="1"/>
    <col min="6403" max="6403" width="6.33203125" style="111" customWidth="1"/>
    <col min="6404" max="6404" width="10.88671875" style="111" customWidth="1"/>
    <col min="6405" max="6405" width="13.109375" style="111" customWidth="1"/>
    <col min="6406" max="6406" width="7.88671875" style="111" customWidth="1"/>
    <col min="6407" max="6407" width="8.5546875" style="111" customWidth="1"/>
    <col min="6408" max="6408" width="9.88671875" style="111" customWidth="1"/>
    <col min="6409" max="6409" width="11" style="111" customWidth="1"/>
    <col min="6410" max="6410" width="11.109375" style="111" customWidth="1"/>
    <col min="6411" max="6411" width="11.88671875" style="111" customWidth="1"/>
    <col min="6412" max="6412" width="11.6640625" style="111" customWidth="1"/>
    <col min="6413" max="6413" width="20.6640625" style="111" customWidth="1"/>
    <col min="6414" max="6414" width="11.6640625" style="111" customWidth="1"/>
    <col min="6415" max="6415" width="17.88671875" style="111" customWidth="1"/>
    <col min="6416" max="6416" width="9.109375" style="111"/>
    <col min="6417" max="6417" width="10.88671875" style="111" bestFit="1" customWidth="1"/>
    <col min="6418" max="6656" width="9.109375" style="111"/>
    <col min="6657" max="6657" width="20.5546875" style="111" customWidth="1"/>
    <col min="6658" max="6658" width="25.88671875" style="111" customWidth="1"/>
    <col min="6659" max="6659" width="6.33203125" style="111" customWidth="1"/>
    <col min="6660" max="6660" width="10.88671875" style="111" customWidth="1"/>
    <col min="6661" max="6661" width="13.109375" style="111" customWidth="1"/>
    <col min="6662" max="6662" width="7.88671875" style="111" customWidth="1"/>
    <col min="6663" max="6663" width="8.5546875" style="111" customWidth="1"/>
    <col min="6664" max="6664" width="9.88671875" style="111" customWidth="1"/>
    <col min="6665" max="6665" width="11" style="111" customWidth="1"/>
    <col min="6666" max="6666" width="11.109375" style="111" customWidth="1"/>
    <col min="6667" max="6667" width="11.88671875" style="111" customWidth="1"/>
    <col min="6668" max="6668" width="11.6640625" style="111" customWidth="1"/>
    <col min="6669" max="6669" width="20.6640625" style="111" customWidth="1"/>
    <col min="6670" max="6670" width="11.6640625" style="111" customWidth="1"/>
    <col min="6671" max="6671" width="17.88671875" style="111" customWidth="1"/>
    <col min="6672" max="6672" width="9.109375" style="111"/>
    <col min="6673" max="6673" width="10.88671875" style="111" bestFit="1" customWidth="1"/>
    <col min="6674" max="6912" width="9.109375" style="111"/>
    <col min="6913" max="6913" width="20.5546875" style="111" customWidth="1"/>
    <col min="6914" max="6914" width="25.88671875" style="111" customWidth="1"/>
    <col min="6915" max="6915" width="6.33203125" style="111" customWidth="1"/>
    <col min="6916" max="6916" width="10.88671875" style="111" customWidth="1"/>
    <col min="6917" max="6917" width="13.109375" style="111" customWidth="1"/>
    <col min="6918" max="6918" width="7.88671875" style="111" customWidth="1"/>
    <col min="6919" max="6919" width="8.5546875" style="111" customWidth="1"/>
    <col min="6920" max="6920" width="9.88671875" style="111" customWidth="1"/>
    <col min="6921" max="6921" width="11" style="111" customWidth="1"/>
    <col min="6922" max="6922" width="11.109375" style="111" customWidth="1"/>
    <col min="6923" max="6923" width="11.88671875" style="111" customWidth="1"/>
    <col min="6924" max="6924" width="11.6640625" style="111" customWidth="1"/>
    <col min="6925" max="6925" width="20.6640625" style="111" customWidth="1"/>
    <col min="6926" max="6926" width="11.6640625" style="111" customWidth="1"/>
    <col min="6927" max="6927" width="17.88671875" style="111" customWidth="1"/>
    <col min="6928" max="6928" width="9.109375" style="111"/>
    <col min="6929" max="6929" width="10.88671875" style="111" bestFit="1" customWidth="1"/>
    <col min="6930" max="7168" width="9.109375" style="111"/>
    <col min="7169" max="7169" width="20.5546875" style="111" customWidth="1"/>
    <col min="7170" max="7170" width="25.88671875" style="111" customWidth="1"/>
    <col min="7171" max="7171" width="6.33203125" style="111" customWidth="1"/>
    <col min="7172" max="7172" width="10.88671875" style="111" customWidth="1"/>
    <col min="7173" max="7173" width="13.109375" style="111" customWidth="1"/>
    <col min="7174" max="7174" width="7.88671875" style="111" customWidth="1"/>
    <col min="7175" max="7175" width="8.5546875" style="111" customWidth="1"/>
    <col min="7176" max="7176" width="9.88671875" style="111" customWidth="1"/>
    <col min="7177" max="7177" width="11" style="111" customWidth="1"/>
    <col min="7178" max="7178" width="11.109375" style="111" customWidth="1"/>
    <col min="7179" max="7179" width="11.88671875" style="111" customWidth="1"/>
    <col min="7180" max="7180" width="11.6640625" style="111" customWidth="1"/>
    <col min="7181" max="7181" width="20.6640625" style="111" customWidth="1"/>
    <col min="7182" max="7182" width="11.6640625" style="111" customWidth="1"/>
    <col min="7183" max="7183" width="17.88671875" style="111" customWidth="1"/>
    <col min="7184" max="7184" width="9.109375" style="111"/>
    <col min="7185" max="7185" width="10.88671875" style="111" bestFit="1" customWidth="1"/>
    <col min="7186" max="7424" width="9.109375" style="111"/>
    <col min="7425" max="7425" width="20.5546875" style="111" customWidth="1"/>
    <col min="7426" max="7426" width="25.88671875" style="111" customWidth="1"/>
    <col min="7427" max="7427" width="6.33203125" style="111" customWidth="1"/>
    <col min="7428" max="7428" width="10.88671875" style="111" customWidth="1"/>
    <col min="7429" max="7429" width="13.109375" style="111" customWidth="1"/>
    <col min="7430" max="7430" width="7.88671875" style="111" customWidth="1"/>
    <col min="7431" max="7431" width="8.5546875" style="111" customWidth="1"/>
    <col min="7432" max="7432" width="9.88671875" style="111" customWidth="1"/>
    <col min="7433" max="7433" width="11" style="111" customWidth="1"/>
    <col min="7434" max="7434" width="11.109375" style="111" customWidth="1"/>
    <col min="7435" max="7435" width="11.88671875" style="111" customWidth="1"/>
    <col min="7436" max="7436" width="11.6640625" style="111" customWidth="1"/>
    <col min="7437" max="7437" width="20.6640625" style="111" customWidth="1"/>
    <col min="7438" max="7438" width="11.6640625" style="111" customWidth="1"/>
    <col min="7439" max="7439" width="17.88671875" style="111" customWidth="1"/>
    <col min="7440" max="7440" width="9.109375" style="111"/>
    <col min="7441" max="7441" width="10.88671875" style="111" bestFit="1" customWidth="1"/>
    <col min="7442" max="7680" width="9.109375" style="111"/>
    <col min="7681" max="7681" width="20.5546875" style="111" customWidth="1"/>
    <col min="7682" max="7682" width="25.88671875" style="111" customWidth="1"/>
    <col min="7683" max="7683" width="6.33203125" style="111" customWidth="1"/>
    <col min="7684" max="7684" width="10.88671875" style="111" customWidth="1"/>
    <col min="7685" max="7685" width="13.109375" style="111" customWidth="1"/>
    <col min="7686" max="7686" width="7.88671875" style="111" customWidth="1"/>
    <col min="7687" max="7687" width="8.5546875" style="111" customWidth="1"/>
    <col min="7688" max="7688" width="9.88671875" style="111" customWidth="1"/>
    <col min="7689" max="7689" width="11" style="111" customWidth="1"/>
    <col min="7690" max="7690" width="11.109375" style="111" customWidth="1"/>
    <col min="7691" max="7691" width="11.88671875" style="111" customWidth="1"/>
    <col min="7692" max="7692" width="11.6640625" style="111" customWidth="1"/>
    <col min="7693" max="7693" width="20.6640625" style="111" customWidth="1"/>
    <col min="7694" max="7694" width="11.6640625" style="111" customWidth="1"/>
    <col min="7695" max="7695" width="17.88671875" style="111" customWidth="1"/>
    <col min="7696" max="7696" width="9.109375" style="111"/>
    <col min="7697" max="7697" width="10.88671875" style="111" bestFit="1" customWidth="1"/>
    <col min="7698" max="7936" width="9.109375" style="111"/>
    <col min="7937" max="7937" width="20.5546875" style="111" customWidth="1"/>
    <col min="7938" max="7938" width="25.88671875" style="111" customWidth="1"/>
    <col min="7939" max="7939" width="6.33203125" style="111" customWidth="1"/>
    <col min="7940" max="7940" width="10.88671875" style="111" customWidth="1"/>
    <col min="7941" max="7941" width="13.109375" style="111" customWidth="1"/>
    <col min="7942" max="7942" width="7.88671875" style="111" customWidth="1"/>
    <col min="7943" max="7943" width="8.5546875" style="111" customWidth="1"/>
    <col min="7944" max="7944" width="9.88671875" style="111" customWidth="1"/>
    <col min="7945" max="7945" width="11" style="111" customWidth="1"/>
    <col min="7946" max="7946" width="11.109375" style="111" customWidth="1"/>
    <col min="7947" max="7947" width="11.88671875" style="111" customWidth="1"/>
    <col min="7948" max="7948" width="11.6640625" style="111" customWidth="1"/>
    <col min="7949" max="7949" width="20.6640625" style="111" customWidth="1"/>
    <col min="7950" max="7950" width="11.6640625" style="111" customWidth="1"/>
    <col min="7951" max="7951" width="17.88671875" style="111" customWidth="1"/>
    <col min="7952" max="7952" width="9.109375" style="111"/>
    <col min="7953" max="7953" width="10.88671875" style="111" bestFit="1" customWidth="1"/>
    <col min="7954" max="8192" width="9.109375" style="111"/>
    <col min="8193" max="8193" width="20.5546875" style="111" customWidth="1"/>
    <col min="8194" max="8194" width="25.88671875" style="111" customWidth="1"/>
    <col min="8195" max="8195" width="6.33203125" style="111" customWidth="1"/>
    <col min="8196" max="8196" width="10.88671875" style="111" customWidth="1"/>
    <col min="8197" max="8197" width="13.109375" style="111" customWidth="1"/>
    <col min="8198" max="8198" width="7.88671875" style="111" customWidth="1"/>
    <col min="8199" max="8199" width="8.5546875" style="111" customWidth="1"/>
    <col min="8200" max="8200" width="9.88671875" style="111" customWidth="1"/>
    <col min="8201" max="8201" width="11" style="111" customWidth="1"/>
    <col min="8202" max="8202" width="11.109375" style="111" customWidth="1"/>
    <col min="8203" max="8203" width="11.88671875" style="111" customWidth="1"/>
    <col min="8204" max="8204" width="11.6640625" style="111" customWidth="1"/>
    <col min="8205" max="8205" width="20.6640625" style="111" customWidth="1"/>
    <col min="8206" max="8206" width="11.6640625" style="111" customWidth="1"/>
    <col min="8207" max="8207" width="17.88671875" style="111" customWidth="1"/>
    <col min="8208" max="8208" width="9.109375" style="111"/>
    <col min="8209" max="8209" width="10.88671875" style="111" bestFit="1" customWidth="1"/>
    <col min="8210" max="8448" width="9.109375" style="111"/>
    <col min="8449" max="8449" width="20.5546875" style="111" customWidth="1"/>
    <col min="8450" max="8450" width="25.88671875" style="111" customWidth="1"/>
    <col min="8451" max="8451" width="6.33203125" style="111" customWidth="1"/>
    <col min="8452" max="8452" width="10.88671875" style="111" customWidth="1"/>
    <col min="8453" max="8453" width="13.109375" style="111" customWidth="1"/>
    <col min="8454" max="8454" width="7.88671875" style="111" customWidth="1"/>
    <col min="8455" max="8455" width="8.5546875" style="111" customWidth="1"/>
    <col min="8456" max="8456" width="9.88671875" style="111" customWidth="1"/>
    <col min="8457" max="8457" width="11" style="111" customWidth="1"/>
    <col min="8458" max="8458" width="11.109375" style="111" customWidth="1"/>
    <col min="8459" max="8459" width="11.88671875" style="111" customWidth="1"/>
    <col min="8460" max="8460" width="11.6640625" style="111" customWidth="1"/>
    <col min="8461" max="8461" width="20.6640625" style="111" customWidth="1"/>
    <col min="8462" max="8462" width="11.6640625" style="111" customWidth="1"/>
    <col min="8463" max="8463" width="17.88671875" style="111" customWidth="1"/>
    <col min="8464" max="8464" width="9.109375" style="111"/>
    <col min="8465" max="8465" width="10.88671875" style="111" bestFit="1" customWidth="1"/>
    <col min="8466" max="8704" width="9.109375" style="111"/>
    <col min="8705" max="8705" width="20.5546875" style="111" customWidth="1"/>
    <col min="8706" max="8706" width="25.88671875" style="111" customWidth="1"/>
    <col min="8707" max="8707" width="6.33203125" style="111" customWidth="1"/>
    <col min="8708" max="8708" width="10.88671875" style="111" customWidth="1"/>
    <col min="8709" max="8709" width="13.109375" style="111" customWidth="1"/>
    <col min="8710" max="8710" width="7.88671875" style="111" customWidth="1"/>
    <col min="8711" max="8711" width="8.5546875" style="111" customWidth="1"/>
    <col min="8712" max="8712" width="9.88671875" style="111" customWidth="1"/>
    <col min="8713" max="8713" width="11" style="111" customWidth="1"/>
    <col min="8714" max="8714" width="11.109375" style="111" customWidth="1"/>
    <col min="8715" max="8715" width="11.88671875" style="111" customWidth="1"/>
    <col min="8716" max="8716" width="11.6640625" style="111" customWidth="1"/>
    <col min="8717" max="8717" width="20.6640625" style="111" customWidth="1"/>
    <col min="8718" max="8718" width="11.6640625" style="111" customWidth="1"/>
    <col min="8719" max="8719" width="17.88671875" style="111" customWidth="1"/>
    <col min="8720" max="8720" width="9.109375" style="111"/>
    <col min="8721" max="8721" width="10.88671875" style="111" bestFit="1" customWidth="1"/>
    <col min="8722" max="8960" width="9.109375" style="111"/>
    <col min="8961" max="8961" width="20.5546875" style="111" customWidth="1"/>
    <col min="8962" max="8962" width="25.88671875" style="111" customWidth="1"/>
    <col min="8963" max="8963" width="6.33203125" style="111" customWidth="1"/>
    <col min="8964" max="8964" width="10.88671875" style="111" customWidth="1"/>
    <col min="8965" max="8965" width="13.109375" style="111" customWidth="1"/>
    <col min="8966" max="8966" width="7.88671875" style="111" customWidth="1"/>
    <col min="8967" max="8967" width="8.5546875" style="111" customWidth="1"/>
    <col min="8968" max="8968" width="9.88671875" style="111" customWidth="1"/>
    <col min="8969" max="8969" width="11" style="111" customWidth="1"/>
    <col min="8970" max="8970" width="11.109375" style="111" customWidth="1"/>
    <col min="8971" max="8971" width="11.88671875" style="111" customWidth="1"/>
    <col min="8972" max="8972" width="11.6640625" style="111" customWidth="1"/>
    <col min="8973" max="8973" width="20.6640625" style="111" customWidth="1"/>
    <col min="8974" max="8974" width="11.6640625" style="111" customWidth="1"/>
    <col min="8975" max="8975" width="17.88671875" style="111" customWidth="1"/>
    <col min="8976" max="8976" width="9.109375" style="111"/>
    <col min="8977" max="8977" width="10.88671875" style="111" bestFit="1" customWidth="1"/>
    <col min="8978" max="9216" width="9.109375" style="111"/>
    <col min="9217" max="9217" width="20.5546875" style="111" customWidth="1"/>
    <col min="9218" max="9218" width="25.88671875" style="111" customWidth="1"/>
    <col min="9219" max="9219" width="6.33203125" style="111" customWidth="1"/>
    <col min="9220" max="9220" width="10.88671875" style="111" customWidth="1"/>
    <col min="9221" max="9221" width="13.109375" style="111" customWidth="1"/>
    <col min="9222" max="9222" width="7.88671875" style="111" customWidth="1"/>
    <col min="9223" max="9223" width="8.5546875" style="111" customWidth="1"/>
    <col min="9224" max="9224" width="9.88671875" style="111" customWidth="1"/>
    <col min="9225" max="9225" width="11" style="111" customWidth="1"/>
    <col min="9226" max="9226" width="11.109375" style="111" customWidth="1"/>
    <col min="9227" max="9227" width="11.88671875" style="111" customWidth="1"/>
    <col min="9228" max="9228" width="11.6640625" style="111" customWidth="1"/>
    <col min="9229" max="9229" width="20.6640625" style="111" customWidth="1"/>
    <col min="9230" max="9230" width="11.6640625" style="111" customWidth="1"/>
    <col min="9231" max="9231" width="17.88671875" style="111" customWidth="1"/>
    <col min="9232" max="9232" width="9.109375" style="111"/>
    <col min="9233" max="9233" width="10.88671875" style="111" bestFit="1" customWidth="1"/>
    <col min="9234" max="9472" width="9.109375" style="111"/>
    <col min="9473" max="9473" width="20.5546875" style="111" customWidth="1"/>
    <col min="9474" max="9474" width="25.88671875" style="111" customWidth="1"/>
    <col min="9475" max="9475" width="6.33203125" style="111" customWidth="1"/>
    <col min="9476" max="9476" width="10.88671875" style="111" customWidth="1"/>
    <col min="9477" max="9477" width="13.109375" style="111" customWidth="1"/>
    <col min="9478" max="9478" width="7.88671875" style="111" customWidth="1"/>
    <col min="9479" max="9479" width="8.5546875" style="111" customWidth="1"/>
    <col min="9480" max="9480" width="9.88671875" style="111" customWidth="1"/>
    <col min="9481" max="9481" width="11" style="111" customWidth="1"/>
    <col min="9482" max="9482" width="11.109375" style="111" customWidth="1"/>
    <col min="9483" max="9483" width="11.88671875" style="111" customWidth="1"/>
    <col min="9484" max="9484" width="11.6640625" style="111" customWidth="1"/>
    <col min="9485" max="9485" width="20.6640625" style="111" customWidth="1"/>
    <col min="9486" max="9486" width="11.6640625" style="111" customWidth="1"/>
    <col min="9487" max="9487" width="17.88671875" style="111" customWidth="1"/>
    <col min="9488" max="9488" width="9.109375" style="111"/>
    <col min="9489" max="9489" width="10.88671875" style="111" bestFit="1" customWidth="1"/>
    <col min="9490" max="9728" width="9.109375" style="111"/>
    <col min="9729" max="9729" width="20.5546875" style="111" customWidth="1"/>
    <col min="9730" max="9730" width="25.88671875" style="111" customWidth="1"/>
    <col min="9731" max="9731" width="6.33203125" style="111" customWidth="1"/>
    <col min="9732" max="9732" width="10.88671875" style="111" customWidth="1"/>
    <col min="9733" max="9733" width="13.109375" style="111" customWidth="1"/>
    <col min="9734" max="9734" width="7.88671875" style="111" customWidth="1"/>
    <col min="9735" max="9735" width="8.5546875" style="111" customWidth="1"/>
    <col min="9736" max="9736" width="9.88671875" style="111" customWidth="1"/>
    <col min="9737" max="9737" width="11" style="111" customWidth="1"/>
    <col min="9738" max="9738" width="11.109375" style="111" customWidth="1"/>
    <col min="9739" max="9739" width="11.88671875" style="111" customWidth="1"/>
    <col min="9740" max="9740" width="11.6640625" style="111" customWidth="1"/>
    <col min="9741" max="9741" width="20.6640625" style="111" customWidth="1"/>
    <col min="9742" max="9742" width="11.6640625" style="111" customWidth="1"/>
    <col min="9743" max="9743" width="17.88671875" style="111" customWidth="1"/>
    <col min="9744" max="9744" width="9.109375" style="111"/>
    <col min="9745" max="9745" width="10.88671875" style="111" bestFit="1" customWidth="1"/>
    <col min="9746" max="9984" width="9.109375" style="111"/>
    <col min="9985" max="9985" width="20.5546875" style="111" customWidth="1"/>
    <col min="9986" max="9986" width="25.88671875" style="111" customWidth="1"/>
    <col min="9987" max="9987" width="6.33203125" style="111" customWidth="1"/>
    <col min="9988" max="9988" width="10.88671875" style="111" customWidth="1"/>
    <col min="9989" max="9989" width="13.109375" style="111" customWidth="1"/>
    <col min="9990" max="9990" width="7.88671875" style="111" customWidth="1"/>
    <col min="9991" max="9991" width="8.5546875" style="111" customWidth="1"/>
    <col min="9992" max="9992" width="9.88671875" style="111" customWidth="1"/>
    <col min="9993" max="9993" width="11" style="111" customWidth="1"/>
    <col min="9994" max="9994" width="11.109375" style="111" customWidth="1"/>
    <col min="9995" max="9995" width="11.88671875" style="111" customWidth="1"/>
    <col min="9996" max="9996" width="11.6640625" style="111" customWidth="1"/>
    <col min="9997" max="9997" width="20.6640625" style="111" customWidth="1"/>
    <col min="9998" max="9998" width="11.6640625" style="111" customWidth="1"/>
    <col min="9999" max="9999" width="17.88671875" style="111" customWidth="1"/>
    <col min="10000" max="10000" width="9.109375" style="111"/>
    <col min="10001" max="10001" width="10.88671875" style="111" bestFit="1" customWidth="1"/>
    <col min="10002" max="10240" width="9.109375" style="111"/>
    <col min="10241" max="10241" width="20.5546875" style="111" customWidth="1"/>
    <col min="10242" max="10242" width="25.88671875" style="111" customWidth="1"/>
    <col min="10243" max="10243" width="6.33203125" style="111" customWidth="1"/>
    <col min="10244" max="10244" width="10.88671875" style="111" customWidth="1"/>
    <col min="10245" max="10245" width="13.109375" style="111" customWidth="1"/>
    <col min="10246" max="10246" width="7.88671875" style="111" customWidth="1"/>
    <col min="10247" max="10247" width="8.5546875" style="111" customWidth="1"/>
    <col min="10248" max="10248" width="9.88671875" style="111" customWidth="1"/>
    <col min="10249" max="10249" width="11" style="111" customWidth="1"/>
    <col min="10250" max="10250" width="11.109375" style="111" customWidth="1"/>
    <col min="10251" max="10251" width="11.88671875" style="111" customWidth="1"/>
    <col min="10252" max="10252" width="11.6640625" style="111" customWidth="1"/>
    <col min="10253" max="10253" width="20.6640625" style="111" customWidth="1"/>
    <col min="10254" max="10254" width="11.6640625" style="111" customWidth="1"/>
    <col min="10255" max="10255" width="17.88671875" style="111" customWidth="1"/>
    <col min="10256" max="10256" width="9.109375" style="111"/>
    <col min="10257" max="10257" width="10.88671875" style="111" bestFit="1" customWidth="1"/>
    <col min="10258" max="10496" width="9.109375" style="111"/>
    <col min="10497" max="10497" width="20.5546875" style="111" customWidth="1"/>
    <col min="10498" max="10498" width="25.88671875" style="111" customWidth="1"/>
    <col min="10499" max="10499" width="6.33203125" style="111" customWidth="1"/>
    <col min="10500" max="10500" width="10.88671875" style="111" customWidth="1"/>
    <col min="10501" max="10501" width="13.109375" style="111" customWidth="1"/>
    <col min="10502" max="10502" width="7.88671875" style="111" customWidth="1"/>
    <col min="10503" max="10503" width="8.5546875" style="111" customWidth="1"/>
    <col min="10504" max="10504" width="9.88671875" style="111" customWidth="1"/>
    <col min="10505" max="10505" width="11" style="111" customWidth="1"/>
    <col min="10506" max="10506" width="11.109375" style="111" customWidth="1"/>
    <col min="10507" max="10507" width="11.88671875" style="111" customWidth="1"/>
    <col min="10508" max="10508" width="11.6640625" style="111" customWidth="1"/>
    <col min="10509" max="10509" width="20.6640625" style="111" customWidth="1"/>
    <col min="10510" max="10510" width="11.6640625" style="111" customWidth="1"/>
    <col min="10511" max="10511" width="17.88671875" style="111" customWidth="1"/>
    <col min="10512" max="10512" width="9.109375" style="111"/>
    <col min="10513" max="10513" width="10.88671875" style="111" bestFit="1" customWidth="1"/>
    <col min="10514" max="10752" width="9.109375" style="111"/>
    <col min="10753" max="10753" width="20.5546875" style="111" customWidth="1"/>
    <col min="10754" max="10754" width="25.88671875" style="111" customWidth="1"/>
    <col min="10755" max="10755" width="6.33203125" style="111" customWidth="1"/>
    <col min="10756" max="10756" width="10.88671875" style="111" customWidth="1"/>
    <col min="10757" max="10757" width="13.109375" style="111" customWidth="1"/>
    <col min="10758" max="10758" width="7.88671875" style="111" customWidth="1"/>
    <col min="10759" max="10759" width="8.5546875" style="111" customWidth="1"/>
    <col min="10760" max="10760" width="9.88671875" style="111" customWidth="1"/>
    <col min="10761" max="10761" width="11" style="111" customWidth="1"/>
    <col min="10762" max="10762" width="11.109375" style="111" customWidth="1"/>
    <col min="10763" max="10763" width="11.88671875" style="111" customWidth="1"/>
    <col min="10764" max="10764" width="11.6640625" style="111" customWidth="1"/>
    <col min="10765" max="10765" width="20.6640625" style="111" customWidth="1"/>
    <col min="10766" max="10766" width="11.6640625" style="111" customWidth="1"/>
    <col min="10767" max="10767" width="17.88671875" style="111" customWidth="1"/>
    <col min="10768" max="10768" width="9.109375" style="111"/>
    <col min="10769" max="10769" width="10.88671875" style="111" bestFit="1" customWidth="1"/>
    <col min="10770" max="11008" width="9.109375" style="111"/>
    <col min="11009" max="11009" width="20.5546875" style="111" customWidth="1"/>
    <col min="11010" max="11010" width="25.88671875" style="111" customWidth="1"/>
    <col min="11011" max="11011" width="6.33203125" style="111" customWidth="1"/>
    <col min="11012" max="11012" width="10.88671875" style="111" customWidth="1"/>
    <col min="11013" max="11013" width="13.109375" style="111" customWidth="1"/>
    <col min="11014" max="11014" width="7.88671875" style="111" customWidth="1"/>
    <col min="11015" max="11015" width="8.5546875" style="111" customWidth="1"/>
    <col min="11016" max="11016" width="9.88671875" style="111" customWidth="1"/>
    <col min="11017" max="11017" width="11" style="111" customWidth="1"/>
    <col min="11018" max="11018" width="11.109375" style="111" customWidth="1"/>
    <col min="11019" max="11019" width="11.88671875" style="111" customWidth="1"/>
    <col min="11020" max="11020" width="11.6640625" style="111" customWidth="1"/>
    <col min="11021" max="11021" width="20.6640625" style="111" customWidth="1"/>
    <col min="11022" max="11022" width="11.6640625" style="111" customWidth="1"/>
    <col min="11023" max="11023" width="17.88671875" style="111" customWidth="1"/>
    <col min="11024" max="11024" width="9.109375" style="111"/>
    <col min="11025" max="11025" width="10.88671875" style="111" bestFit="1" customWidth="1"/>
    <col min="11026" max="11264" width="9.109375" style="111"/>
    <col min="11265" max="11265" width="20.5546875" style="111" customWidth="1"/>
    <col min="11266" max="11266" width="25.88671875" style="111" customWidth="1"/>
    <col min="11267" max="11267" width="6.33203125" style="111" customWidth="1"/>
    <col min="11268" max="11268" width="10.88671875" style="111" customWidth="1"/>
    <col min="11269" max="11269" width="13.109375" style="111" customWidth="1"/>
    <col min="11270" max="11270" width="7.88671875" style="111" customWidth="1"/>
    <col min="11271" max="11271" width="8.5546875" style="111" customWidth="1"/>
    <col min="11272" max="11272" width="9.88671875" style="111" customWidth="1"/>
    <col min="11273" max="11273" width="11" style="111" customWidth="1"/>
    <col min="11274" max="11274" width="11.109375" style="111" customWidth="1"/>
    <col min="11275" max="11275" width="11.88671875" style="111" customWidth="1"/>
    <col min="11276" max="11276" width="11.6640625" style="111" customWidth="1"/>
    <col min="11277" max="11277" width="20.6640625" style="111" customWidth="1"/>
    <col min="11278" max="11278" width="11.6640625" style="111" customWidth="1"/>
    <col min="11279" max="11279" width="17.88671875" style="111" customWidth="1"/>
    <col min="11280" max="11280" width="9.109375" style="111"/>
    <col min="11281" max="11281" width="10.88671875" style="111" bestFit="1" customWidth="1"/>
    <col min="11282" max="11520" width="9.109375" style="111"/>
    <col min="11521" max="11521" width="20.5546875" style="111" customWidth="1"/>
    <col min="11522" max="11522" width="25.88671875" style="111" customWidth="1"/>
    <col min="11523" max="11523" width="6.33203125" style="111" customWidth="1"/>
    <col min="11524" max="11524" width="10.88671875" style="111" customWidth="1"/>
    <col min="11525" max="11525" width="13.109375" style="111" customWidth="1"/>
    <col min="11526" max="11526" width="7.88671875" style="111" customWidth="1"/>
    <col min="11527" max="11527" width="8.5546875" style="111" customWidth="1"/>
    <col min="11528" max="11528" width="9.88671875" style="111" customWidth="1"/>
    <col min="11529" max="11529" width="11" style="111" customWidth="1"/>
    <col min="11530" max="11530" width="11.109375" style="111" customWidth="1"/>
    <col min="11531" max="11531" width="11.88671875" style="111" customWidth="1"/>
    <col min="11532" max="11532" width="11.6640625" style="111" customWidth="1"/>
    <col min="11533" max="11533" width="20.6640625" style="111" customWidth="1"/>
    <col min="11534" max="11534" width="11.6640625" style="111" customWidth="1"/>
    <col min="11535" max="11535" width="17.88671875" style="111" customWidth="1"/>
    <col min="11536" max="11536" width="9.109375" style="111"/>
    <col min="11537" max="11537" width="10.88671875" style="111" bestFit="1" customWidth="1"/>
    <col min="11538" max="11776" width="9.109375" style="111"/>
    <col min="11777" max="11777" width="20.5546875" style="111" customWidth="1"/>
    <col min="11778" max="11778" width="25.88671875" style="111" customWidth="1"/>
    <col min="11779" max="11779" width="6.33203125" style="111" customWidth="1"/>
    <col min="11780" max="11780" width="10.88671875" style="111" customWidth="1"/>
    <col min="11781" max="11781" width="13.109375" style="111" customWidth="1"/>
    <col min="11782" max="11782" width="7.88671875" style="111" customWidth="1"/>
    <col min="11783" max="11783" width="8.5546875" style="111" customWidth="1"/>
    <col min="11784" max="11784" width="9.88671875" style="111" customWidth="1"/>
    <col min="11785" max="11785" width="11" style="111" customWidth="1"/>
    <col min="11786" max="11786" width="11.109375" style="111" customWidth="1"/>
    <col min="11787" max="11787" width="11.88671875" style="111" customWidth="1"/>
    <col min="11788" max="11788" width="11.6640625" style="111" customWidth="1"/>
    <col min="11789" max="11789" width="20.6640625" style="111" customWidth="1"/>
    <col min="11790" max="11790" width="11.6640625" style="111" customWidth="1"/>
    <col min="11791" max="11791" width="17.88671875" style="111" customWidth="1"/>
    <col min="11792" max="11792" width="9.109375" style="111"/>
    <col min="11793" max="11793" width="10.88671875" style="111" bestFit="1" customWidth="1"/>
    <col min="11794" max="12032" width="9.109375" style="111"/>
    <col min="12033" max="12033" width="20.5546875" style="111" customWidth="1"/>
    <col min="12034" max="12034" width="25.88671875" style="111" customWidth="1"/>
    <col min="12035" max="12035" width="6.33203125" style="111" customWidth="1"/>
    <col min="12036" max="12036" width="10.88671875" style="111" customWidth="1"/>
    <col min="12037" max="12037" width="13.109375" style="111" customWidth="1"/>
    <col min="12038" max="12038" width="7.88671875" style="111" customWidth="1"/>
    <col min="12039" max="12039" width="8.5546875" style="111" customWidth="1"/>
    <col min="12040" max="12040" width="9.88671875" style="111" customWidth="1"/>
    <col min="12041" max="12041" width="11" style="111" customWidth="1"/>
    <col min="12042" max="12042" width="11.109375" style="111" customWidth="1"/>
    <col min="12043" max="12043" width="11.88671875" style="111" customWidth="1"/>
    <col min="12044" max="12044" width="11.6640625" style="111" customWidth="1"/>
    <col min="12045" max="12045" width="20.6640625" style="111" customWidth="1"/>
    <col min="12046" max="12046" width="11.6640625" style="111" customWidth="1"/>
    <col min="12047" max="12047" width="17.88671875" style="111" customWidth="1"/>
    <col min="12048" max="12048" width="9.109375" style="111"/>
    <col min="12049" max="12049" width="10.88671875" style="111" bestFit="1" customWidth="1"/>
    <col min="12050" max="12288" width="9.109375" style="111"/>
    <col min="12289" max="12289" width="20.5546875" style="111" customWidth="1"/>
    <col min="12290" max="12290" width="25.88671875" style="111" customWidth="1"/>
    <col min="12291" max="12291" width="6.33203125" style="111" customWidth="1"/>
    <col min="12292" max="12292" width="10.88671875" style="111" customWidth="1"/>
    <col min="12293" max="12293" width="13.109375" style="111" customWidth="1"/>
    <col min="12294" max="12294" width="7.88671875" style="111" customWidth="1"/>
    <col min="12295" max="12295" width="8.5546875" style="111" customWidth="1"/>
    <col min="12296" max="12296" width="9.88671875" style="111" customWidth="1"/>
    <col min="12297" max="12297" width="11" style="111" customWidth="1"/>
    <col min="12298" max="12298" width="11.109375" style="111" customWidth="1"/>
    <col min="12299" max="12299" width="11.88671875" style="111" customWidth="1"/>
    <col min="12300" max="12300" width="11.6640625" style="111" customWidth="1"/>
    <col min="12301" max="12301" width="20.6640625" style="111" customWidth="1"/>
    <col min="12302" max="12302" width="11.6640625" style="111" customWidth="1"/>
    <col min="12303" max="12303" width="17.88671875" style="111" customWidth="1"/>
    <col min="12304" max="12304" width="9.109375" style="111"/>
    <col min="12305" max="12305" width="10.88671875" style="111" bestFit="1" customWidth="1"/>
    <col min="12306" max="12544" width="9.109375" style="111"/>
    <col min="12545" max="12545" width="20.5546875" style="111" customWidth="1"/>
    <col min="12546" max="12546" width="25.88671875" style="111" customWidth="1"/>
    <col min="12547" max="12547" width="6.33203125" style="111" customWidth="1"/>
    <col min="12548" max="12548" width="10.88671875" style="111" customWidth="1"/>
    <col min="12549" max="12549" width="13.109375" style="111" customWidth="1"/>
    <col min="12550" max="12550" width="7.88671875" style="111" customWidth="1"/>
    <col min="12551" max="12551" width="8.5546875" style="111" customWidth="1"/>
    <col min="12552" max="12552" width="9.88671875" style="111" customWidth="1"/>
    <col min="12553" max="12553" width="11" style="111" customWidth="1"/>
    <col min="12554" max="12554" width="11.109375" style="111" customWidth="1"/>
    <col min="12555" max="12555" width="11.88671875" style="111" customWidth="1"/>
    <col min="12556" max="12556" width="11.6640625" style="111" customWidth="1"/>
    <col min="12557" max="12557" width="20.6640625" style="111" customWidth="1"/>
    <col min="12558" max="12558" width="11.6640625" style="111" customWidth="1"/>
    <col min="12559" max="12559" width="17.88671875" style="111" customWidth="1"/>
    <col min="12560" max="12560" width="9.109375" style="111"/>
    <col min="12561" max="12561" width="10.88671875" style="111" bestFit="1" customWidth="1"/>
    <col min="12562" max="12800" width="9.109375" style="111"/>
    <col min="12801" max="12801" width="20.5546875" style="111" customWidth="1"/>
    <col min="12802" max="12802" width="25.88671875" style="111" customWidth="1"/>
    <col min="12803" max="12803" width="6.33203125" style="111" customWidth="1"/>
    <col min="12804" max="12804" width="10.88671875" style="111" customWidth="1"/>
    <col min="12805" max="12805" width="13.109375" style="111" customWidth="1"/>
    <col min="12806" max="12806" width="7.88671875" style="111" customWidth="1"/>
    <col min="12807" max="12807" width="8.5546875" style="111" customWidth="1"/>
    <col min="12808" max="12808" width="9.88671875" style="111" customWidth="1"/>
    <col min="12809" max="12809" width="11" style="111" customWidth="1"/>
    <col min="12810" max="12810" width="11.109375" style="111" customWidth="1"/>
    <col min="12811" max="12811" width="11.88671875" style="111" customWidth="1"/>
    <col min="12812" max="12812" width="11.6640625" style="111" customWidth="1"/>
    <col min="12813" max="12813" width="20.6640625" style="111" customWidth="1"/>
    <col min="12814" max="12814" width="11.6640625" style="111" customWidth="1"/>
    <col min="12815" max="12815" width="17.88671875" style="111" customWidth="1"/>
    <col min="12816" max="12816" width="9.109375" style="111"/>
    <col min="12817" max="12817" width="10.88671875" style="111" bestFit="1" customWidth="1"/>
    <col min="12818" max="13056" width="9.109375" style="111"/>
    <col min="13057" max="13057" width="20.5546875" style="111" customWidth="1"/>
    <col min="13058" max="13058" width="25.88671875" style="111" customWidth="1"/>
    <col min="13059" max="13059" width="6.33203125" style="111" customWidth="1"/>
    <col min="13060" max="13060" width="10.88671875" style="111" customWidth="1"/>
    <col min="13061" max="13061" width="13.109375" style="111" customWidth="1"/>
    <col min="13062" max="13062" width="7.88671875" style="111" customWidth="1"/>
    <col min="13063" max="13063" width="8.5546875" style="111" customWidth="1"/>
    <col min="13064" max="13064" width="9.88671875" style="111" customWidth="1"/>
    <col min="13065" max="13065" width="11" style="111" customWidth="1"/>
    <col min="13066" max="13066" width="11.109375" style="111" customWidth="1"/>
    <col min="13067" max="13067" width="11.88671875" style="111" customWidth="1"/>
    <col min="13068" max="13068" width="11.6640625" style="111" customWidth="1"/>
    <col min="13069" max="13069" width="20.6640625" style="111" customWidth="1"/>
    <col min="13070" max="13070" width="11.6640625" style="111" customWidth="1"/>
    <col min="13071" max="13071" width="17.88671875" style="111" customWidth="1"/>
    <col min="13072" max="13072" width="9.109375" style="111"/>
    <col min="13073" max="13073" width="10.88671875" style="111" bestFit="1" customWidth="1"/>
    <col min="13074" max="13312" width="9.109375" style="111"/>
    <col min="13313" max="13313" width="20.5546875" style="111" customWidth="1"/>
    <col min="13314" max="13314" width="25.88671875" style="111" customWidth="1"/>
    <col min="13315" max="13315" width="6.33203125" style="111" customWidth="1"/>
    <col min="13316" max="13316" width="10.88671875" style="111" customWidth="1"/>
    <col min="13317" max="13317" width="13.109375" style="111" customWidth="1"/>
    <col min="13318" max="13318" width="7.88671875" style="111" customWidth="1"/>
    <col min="13319" max="13319" width="8.5546875" style="111" customWidth="1"/>
    <col min="13320" max="13320" width="9.88671875" style="111" customWidth="1"/>
    <col min="13321" max="13321" width="11" style="111" customWidth="1"/>
    <col min="13322" max="13322" width="11.109375" style="111" customWidth="1"/>
    <col min="13323" max="13323" width="11.88671875" style="111" customWidth="1"/>
    <col min="13324" max="13324" width="11.6640625" style="111" customWidth="1"/>
    <col min="13325" max="13325" width="20.6640625" style="111" customWidth="1"/>
    <col min="13326" max="13326" width="11.6640625" style="111" customWidth="1"/>
    <col min="13327" max="13327" width="17.88671875" style="111" customWidth="1"/>
    <col min="13328" max="13328" width="9.109375" style="111"/>
    <col min="13329" max="13329" width="10.88671875" style="111" bestFit="1" customWidth="1"/>
    <col min="13330" max="13568" width="9.109375" style="111"/>
    <col min="13569" max="13569" width="20.5546875" style="111" customWidth="1"/>
    <col min="13570" max="13570" width="25.88671875" style="111" customWidth="1"/>
    <col min="13571" max="13571" width="6.33203125" style="111" customWidth="1"/>
    <col min="13572" max="13572" width="10.88671875" style="111" customWidth="1"/>
    <col min="13573" max="13573" width="13.109375" style="111" customWidth="1"/>
    <col min="13574" max="13574" width="7.88671875" style="111" customWidth="1"/>
    <col min="13575" max="13575" width="8.5546875" style="111" customWidth="1"/>
    <col min="13576" max="13576" width="9.88671875" style="111" customWidth="1"/>
    <col min="13577" max="13577" width="11" style="111" customWidth="1"/>
    <col min="13578" max="13578" width="11.109375" style="111" customWidth="1"/>
    <col min="13579" max="13579" width="11.88671875" style="111" customWidth="1"/>
    <col min="13580" max="13580" width="11.6640625" style="111" customWidth="1"/>
    <col min="13581" max="13581" width="20.6640625" style="111" customWidth="1"/>
    <col min="13582" max="13582" width="11.6640625" style="111" customWidth="1"/>
    <col min="13583" max="13583" width="17.88671875" style="111" customWidth="1"/>
    <col min="13584" max="13584" width="9.109375" style="111"/>
    <col min="13585" max="13585" width="10.88671875" style="111" bestFit="1" customWidth="1"/>
    <col min="13586" max="13824" width="9.109375" style="111"/>
    <col min="13825" max="13825" width="20.5546875" style="111" customWidth="1"/>
    <col min="13826" max="13826" width="25.88671875" style="111" customWidth="1"/>
    <col min="13827" max="13827" width="6.33203125" style="111" customWidth="1"/>
    <col min="13828" max="13828" width="10.88671875" style="111" customWidth="1"/>
    <col min="13829" max="13829" width="13.109375" style="111" customWidth="1"/>
    <col min="13830" max="13830" width="7.88671875" style="111" customWidth="1"/>
    <col min="13831" max="13831" width="8.5546875" style="111" customWidth="1"/>
    <col min="13832" max="13832" width="9.88671875" style="111" customWidth="1"/>
    <col min="13833" max="13833" width="11" style="111" customWidth="1"/>
    <col min="13834" max="13834" width="11.109375" style="111" customWidth="1"/>
    <col min="13835" max="13835" width="11.88671875" style="111" customWidth="1"/>
    <col min="13836" max="13836" width="11.6640625" style="111" customWidth="1"/>
    <col min="13837" max="13837" width="20.6640625" style="111" customWidth="1"/>
    <col min="13838" max="13838" width="11.6640625" style="111" customWidth="1"/>
    <col min="13839" max="13839" width="17.88671875" style="111" customWidth="1"/>
    <col min="13840" max="13840" width="9.109375" style="111"/>
    <col min="13841" max="13841" width="10.88671875" style="111" bestFit="1" customWidth="1"/>
    <col min="13842" max="14080" width="9.109375" style="111"/>
    <col min="14081" max="14081" width="20.5546875" style="111" customWidth="1"/>
    <col min="14082" max="14082" width="25.88671875" style="111" customWidth="1"/>
    <col min="14083" max="14083" width="6.33203125" style="111" customWidth="1"/>
    <col min="14084" max="14084" width="10.88671875" style="111" customWidth="1"/>
    <col min="14085" max="14085" width="13.109375" style="111" customWidth="1"/>
    <col min="14086" max="14086" width="7.88671875" style="111" customWidth="1"/>
    <col min="14087" max="14087" width="8.5546875" style="111" customWidth="1"/>
    <col min="14088" max="14088" width="9.88671875" style="111" customWidth="1"/>
    <col min="14089" max="14089" width="11" style="111" customWidth="1"/>
    <col min="14090" max="14090" width="11.109375" style="111" customWidth="1"/>
    <col min="14091" max="14091" width="11.88671875" style="111" customWidth="1"/>
    <col min="14092" max="14092" width="11.6640625" style="111" customWidth="1"/>
    <col min="14093" max="14093" width="20.6640625" style="111" customWidth="1"/>
    <col min="14094" max="14094" width="11.6640625" style="111" customWidth="1"/>
    <col min="14095" max="14095" width="17.88671875" style="111" customWidth="1"/>
    <col min="14096" max="14096" width="9.109375" style="111"/>
    <col min="14097" max="14097" width="10.88671875" style="111" bestFit="1" customWidth="1"/>
    <col min="14098" max="14336" width="9.109375" style="111"/>
    <col min="14337" max="14337" width="20.5546875" style="111" customWidth="1"/>
    <col min="14338" max="14338" width="25.88671875" style="111" customWidth="1"/>
    <col min="14339" max="14339" width="6.33203125" style="111" customWidth="1"/>
    <col min="14340" max="14340" width="10.88671875" style="111" customWidth="1"/>
    <col min="14341" max="14341" width="13.109375" style="111" customWidth="1"/>
    <col min="14342" max="14342" width="7.88671875" style="111" customWidth="1"/>
    <col min="14343" max="14343" width="8.5546875" style="111" customWidth="1"/>
    <col min="14344" max="14344" width="9.88671875" style="111" customWidth="1"/>
    <col min="14345" max="14345" width="11" style="111" customWidth="1"/>
    <col min="14346" max="14346" width="11.109375" style="111" customWidth="1"/>
    <col min="14347" max="14347" width="11.88671875" style="111" customWidth="1"/>
    <col min="14348" max="14348" width="11.6640625" style="111" customWidth="1"/>
    <col min="14349" max="14349" width="20.6640625" style="111" customWidth="1"/>
    <col min="14350" max="14350" width="11.6640625" style="111" customWidth="1"/>
    <col min="14351" max="14351" width="17.88671875" style="111" customWidth="1"/>
    <col min="14352" max="14352" width="9.109375" style="111"/>
    <col min="14353" max="14353" width="10.88671875" style="111" bestFit="1" customWidth="1"/>
    <col min="14354" max="14592" width="9.109375" style="111"/>
    <col min="14593" max="14593" width="20.5546875" style="111" customWidth="1"/>
    <col min="14594" max="14594" width="25.88671875" style="111" customWidth="1"/>
    <col min="14595" max="14595" width="6.33203125" style="111" customWidth="1"/>
    <col min="14596" max="14596" width="10.88671875" style="111" customWidth="1"/>
    <col min="14597" max="14597" width="13.109375" style="111" customWidth="1"/>
    <col min="14598" max="14598" width="7.88671875" style="111" customWidth="1"/>
    <col min="14599" max="14599" width="8.5546875" style="111" customWidth="1"/>
    <col min="14600" max="14600" width="9.88671875" style="111" customWidth="1"/>
    <col min="14601" max="14601" width="11" style="111" customWidth="1"/>
    <col min="14602" max="14602" width="11.109375" style="111" customWidth="1"/>
    <col min="14603" max="14603" width="11.88671875" style="111" customWidth="1"/>
    <col min="14604" max="14604" width="11.6640625" style="111" customWidth="1"/>
    <col min="14605" max="14605" width="20.6640625" style="111" customWidth="1"/>
    <col min="14606" max="14606" width="11.6640625" style="111" customWidth="1"/>
    <col min="14607" max="14607" width="17.88671875" style="111" customWidth="1"/>
    <col min="14608" max="14608" width="9.109375" style="111"/>
    <col min="14609" max="14609" width="10.88671875" style="111" bestFit="1" customWidth="1"/>
    <col min="14610" max="14848" width="9.109375" style="111"/>
    <col min="14849" max="14849" width="20.5546875" style="111" customWidth="1"/>
    <col min="14850" max="14850" width="25.88671875" style="111" customWidth="1"/>
    <col min="14851" max="14851" width="6.33203125" style="111" customWidth="1"/>
    <col min="14852" max="14852" width="10.88671875" style="111" customWidth="1"/>
    <col min="14853" max="14853" width="13.109375" style="111" customWidth="1"/>
    <col min="14854" max="14854" width="7.88671875" style="111" customWidth="1"/>
    <col min="14855" max="14855" width="8.5546875" style="111" customWidth="1"/>
    <col min="14856" max="14856" width="9.88671875" style="111" customWidth="1"/>
    <col min="14857" max="14857" width="11" style="111" customWidth="1"/>
    <col min="14858" max="14858" width="11.109375" style="111" customWidth="1"/>
    <col min="14859" max="14859" width="11.88671875" style="111" customWidth="1"/>
    <col min="14860" max="14860" width="11.6640625" style="111" customWidth="1"/>
    <col min="14861" max="14861" width="20.6640625" style="111" customWidth="1"/>
    <col min="14862" max="14862" width="11.6640625" style="111" customWidth="1"/>
    <col min="14863" max="14863" width="17.88671875" style="111" customWidth="1"/>
    <col min="14864" max="14864" width="9.109375" style="111"/>
    <col min="14865" max="14865" width="10.88671875" style="111" bestFit="1" customWidth="1"/>
    <col min="14866" max="15104" width="9.109375" style="111"/>
    <col min="15105" max="15105" width="20.5546875" style="111" customWidth="1"/>
    <col min="15106" max="15106" width="25.88671875" style="111" customWidth="1"/>
    <col min="15107" max="15107" width="6.33203125" style="111" customWidth="1"/>
    <col min="15108" max="15108" width="10.88671875" style="111" customWidth="1"/>
    <col min="15109" max="15109" width="13.109375" style="111" customWidth="1"/>
    <col min="15110" max="15110" width="7.88671875" style="111" customWidth="1"/>
    <col min="15111" max="15111" width="8.5546875" style="111" customWidth="1"/>
    <col min="15112" max="15112" width="9.88671875" style="111" customWidth="1"/>
    <col min="15113" max="15113" width="11" style="111" customWidth="1"/>
    <col min="15114" max="15114" width="11.109375" style="111" customWidth="1"/>
    <col min="15115" max="15115" width="11.88671875" style="111" customWidth="1"/>
    <col min="15116" max="15116" width="11.6640625" style="111" customWidth="1"/>
    <col min="15117" max="15117" width="20.6640625" style="111" customWidth="1"/>
    <col min="15118" max="15118" width="11.6640625" style="111" customWidth="1"/>
    <col min="15119" max="15119" width="17.88671875" style="111" customWidth="1"/>
    <col min="15120" max="15120" width="9.109375" style="111"/>
    <col min="15121" max="15121" width="10.88671875" style="111" bestFit="1" customWidth="1"/>
    <col min="15122" max="15360" width="9.109375" style="111"/>
    <col min="15361" max="15361" width="20.5546875" style="111" customWidth="1"/>
    <col min="15362" max="15362" width="25.88671875" style="111" customWidth="1"/>
    <col min="15363" max="15363" width="6.33203125" style="111" customWidth="1"/>
    <col min="15364" max="15364" width="10.88671875" style="111" customWidth="1"/>
    <col min="15365" max="15365" width="13.109375" style="111" customWidth="1"/>
    <col min="15366" max="15366" width="7.88671875" style="111" customWidth="1"/>
    <col min="15367" max="15367" width="8.5546875" style="111" customWidth="1"/>
    <col min="15368" max="15368" width="9.88671875" style="111" customWidth="1"/>
    <col min="15369" max="15369" width="11" style="111" customWidth="1"/>
    <col min="15370" max="15370" width="11.109375" style="111" customWidth="1"/>
    <col min="15371" max="15371" width="11.88671875" style="111" customWidth="1"/>
    <col min="15372" max="15372" width="11.6640625" style="111" customWidth="1"/>
    <col min="15373" max="15373" width="20.6640625" style="111" customWidth="1"/>
    <col min="15374" max="15374" width="11.6640625" style="111" customWidth="1"/>
    <col min="15375" max="15375" width="17.88671875" style="111" customWidth="1"/>
    <col min="15376" max="15376" width="9.109375" style="111"/>
    <col min="15377" max="15377" width="10.88671875" style="111" bestFit="1" customWidth="1"/>
    <col min="15378" max="15616" width="9.109375" style="111"/>
    <col min="15617" max="15617" width="20.5546875" style="111" customWidth="1"/>
    <col min="15618" max="15618" width="25.88671875" style="111" customWidth="1"/>
    <col min="15619" max="15619" width="6.33203125" style="111" customWidth="1"/>
    <col min="15620" max="15620" width="10.88671875" style="111" customWidth="1"/>
    <col min="15621" max="15621" width="13.109375" style="111" customWidth="1"/>
    <col min="15622" max="15622" width="7.88671875" style="111" customWidth="1"/>
    <col min="15623" max="15623" width="8.5546875" style="111" customWidth="1"/>
    <col min="15624" max="15624" width="9.88671875" style="111" customWidth="1"/>
    <col min="15625" max="15625" width="11" style="111" customWidth="1"/>
    <col min="15626" max="15626" width="11.109375" style="111" customWidth="1"/>
    <col min="15627" max="15627" width="11.88671875" style="111" customWidth="1"/>
    <col min="15628" max="15628" width="11.6640625" style="111" customWidth="1"/>
    <col min="15629" max="15629" width="20.6640625" style="111" customWidth="1"/>
    <col min="15630" max="15630" width="11.6640625" style="111" customWidth="1"/>
    <col min="15631" max="15631" width="17.88671875" style="111" customWidth="1"/>
    <col min="15632" max="15632" width="9.109375" style="111"/>
    <col min="15633" max="15633" width="10.88671875" style="111" bestFit="1" customWidth="1"/>
    <col min="15634" max="15872" width="9.109375" style="111"/>
    <col min="15873" max="15873" width="20.5546875" style="111" customWidth="1"/>
    <col min="15874" max="15874" width="25.88671875" style="111" customWidth="1"/>
    <col min="15875" max="15875" width="6.33203125" style="111" customWidth="1"/>
    <col min="15876" max="15876" width="10.88671875" style="111" customWidth="1"/>
    <col min="15877" max="15877" width="13.109375" style="111" customWidth="1"/>
    <col min="15878" max="15878" width="7.88671875" style="111" customWidth="1"/>
    <col min="15879" max="15879" width="8.5546875" style="111" customWidth="1"/>
    <col min="15880" max="15880" width="9.88671875" style="111" customWidth="1"/>
    <col min="15881" max="15881" width="11" style="111" customWidth="1"/>
    <col min="15882" max="15882" width="11.109375" style="111" customWidth="1"/>
    <col min="15883" max="15883" width="11.88671875" style="111" customWidth="1"/>
    <col min="15884" max="15884" width="11.6640625" style="111" customWidth="1"/>
    <col min="15885" max="15885" width="20.6640625" style="111" customWidth="1"/>
    <col min="15886" max="15886" width="11.6640625" style="111" customWidth="1"/>
    <col min="15887" max="15887" width="17.88671875" style="111" customWidth="1"/>
    <col min="15888" max="15888" width="9.109375" style="111"/>
    <col min="15889" max="15889" width="10.88671875" style="111" bestFit="1" customWidth="1"/>
    <col min="15890" max="16128" width="9.109375" style="111"/>
    <col min="16129" max="16129" width="20.5546875" style="111" customWidth="1"/>
    <col min="16130" max="16130" width="25.88671875" style="111" customWidth="1"/>
    <col min="16131" max="16131" width="6.33203125" style="111" customWidth="1"/>
    <col min="16132" max="16132" width="10.88671875" style="111" customWidth="1"/>
    <col min="16133" max="16133" width="13.109375" style="111" customWidth="1"/>
    <col min="16134" max="16134" width="7.88671875" style="111" customWidth="1"/>
    <col min="16135" max="16135" width="8.5546875" style="111" customWidth="1"/>
    <col min="16136" max="16136" width="9.88671875" style="111" customWidth="1"/>
    <col min="16137" max="16137" width="11" style="111" customWidth="1"/>
    <col min="16138" max="16138" width="11.109375" style="111" customWidth="1"/>
    <col min="16139" max="16139" width="11.88671875" style="111" customWidth="1"/>
    <col min="16140" max="16140" width="11.6640625" style="111" customWidth="1"/>
    <col min="16141" max="16141" width="20.6640625" style="111" customWidth="1"/>
    <col min="16142" max="16142" width="11.6640625" style="111" customWidth="1"/>
    <col min="16143" max="16143" width="17.88671875" style="111" customWidth="1"/>
    <col min="16144" max="16144" width="9.109375" style="111"/>
    <col min="16145" max="16145" width="10.88671875" style="111" bestFit="1" customWidth="1"/>
    <col min="16146" max="16384" width="9.109375" style="111"/>
  </cols>
  <sheetData>
    <row r="1" spans="1:16" s="587" customFormat="1" ht="13.8">
      <c r="A1" s="965"/>
      <c r="B1" s="965"/>
      <c r="C1" s="965"/>
      <c r="D1" s="965"/>
      <c r="E1" s="965"/>
      <c r="F1" s="965"/>
      <c r="G1" s="965"/>
      <c r="H1" s="1630" t="s">
        <v>187</v>
      </c>
      <c r="I1" s="1630"/>
      <c r="J1" s="1630"/>
      <c r="K1" s="1630"/>
      <c r="L1" s="1630"/>
      <c r="M1" s="1630"/>
      <c r="N1" s="1630"/>
      <c r="O1" s="1630"/>
      <c r="P1" s="586"/>
    </row>
    <row r="2" spans="1:16" s="587" customFormat="1" ht="34.5" customHeight="1">
      <c r="A2" s="965"/>
      <c r="B2" s="965"/>
      <c r="C2" s="965"/>
      <c r="D2" s="965"/>
      <c r="E2" s="965"/>
      <c r="F2" s="965"/>
      <c r="G2" s="966"/>
      <c r="H2" s="1631" t="s">
        <v>425</v>
      </c>
      <c r="I2" s="1631"/>
      <c r="J2" s="1631"/>
      <c r="K2" s="1631"/>
      <c r="L2" s="1631"/>
      <c r="M2" s="1631"/>
      <c r="N2" s="1631"/>
      <c r="O2" s="1631"/>
      <c r="P2" s="586"/>
    </row>
    <row r="3" spans="1:16" s="587" customFormat="1" ht="15" customHeight="1">
      <c r="A3" s="965"/>
      <c r="B3" s="965"/>
      <c r="C3" s="965"/>
      <c r="D3" s="965"/>
      <c r="E3" s="965"/>
      <c r="F3" s="965"/>
      <c r="G3" s="967"/>
      <c r="H3" s="1632" t="s">
        <v>426</v>
      </c>
      <c r="I3" s="1632"/>
      <c r="J3" s="1632"/>
      <c r="K3" s="1632"/>
      <c r="L3" s="1632"/>
      <c r="M3" s="1632"/>
      <c r="N3" s="1632"/>
      <c r="O3" s="1632"/>
      <c r="P3" s="586"/>
    </row>
    <row r="4" spans="1:16" s="587" customFormat="1" ht="13.8">
      <c r="A4" s="965"/>
      <c r="B4" s="965"/>
      <c r="C4" s="965"/>
      <c r="D4" s="965"/>
      <c r="E4" s="965"/>
      <c r="F4" s="965"/>
      <c r="G4" s="966"/>
      <c r="H4" s="1633"/>
      <c r="I4" s="1633"/>
      <c r="J4" s="1633"/>
      <c r="K4" s="1633"/>
      <c r="L4" s="1633"/>
      <c r="M4" s="1633"/>
      <c r="N4" s="1633"/>
      <c r="O4" s="1633"/>
      <c r="P4" s="586"/>
    </row>
    <row r="5" spans="1:16" s="587" customFormat="1" ht="13.8">
      <c r="A5" s="965"/>
      <c r="B5" s="965"/>
      <c r="C5" s="965"/>
      <c r="D5" s="965"/>
      <c r="E5" s="965"/>
      <c r="F5" s="965"/>
      <c r="G5" s="966"/>
      <c r="H5" s="968"/>
      <c r="I5" s="968"/>
      <c r="J5" s="969"/>
      <c r="K5" s="970"/>
      <c r="L5" s="970"/>
      <c r="M5" s="1631" t="s">
        <v>192</v>
      </c>
      <c r="N5" s="1631"/>
      <c r="O5" s="1631"/>
      <c r="P5" s="586"/>
    </row>
    <row r="6" spans="1:16" s="587" customFormat="1" ht="13.8">
      <c r="A6" s="965"/>
      <c r="B6" s="965"/>
      <c r="C6" s="965"/>
      <c r="D6" s="965"/>
      <c r="E6" s="965"/>
      <c r="F6" s="965"/>
      <c r="G6" s="967"/>
      <c r="H6" s="1650" t="s">
        <v>193</v>
      </c>
      <c r="I6" s="1650"/>
      <c r="J6" s="969"/>
      <c r="K6" s="965"/>
      <c r="L6" s="965"/>
      <c r="M6" s="1650" t="s">
        <v>427</v>
      </c>
      <c r="N6" s="1650"/>
      <c r="O6" s="1650"/>
      <c r="P6" s="586"/>
    </row>
    <row r="7" spans="1:16" s="587" customFormat="1" ht="13.8">
      <c r="A7" s="965"/>
      <c r="B7" s="965"/>
      <c r="C7" s="965"/>
      <c r="D7" s="965"/>
      <c r="E7" s="965"/>
      <c r="F7" s="965"/>
      <c r="G7" s="971" t="s">
        <v>428</v>
      </c>
      <c r="H7" s="972"/>
      <c r="I7" s="972"/>
      <c r="J7" s="972"/>
      <c r="K7" s="972"/>
      <c r="L7" s="969"/>
      <c r="M7" s="969"/>
      <c r="N7" s="965"/>
      <c r="O7" s="965"/>
      <c r="P7" s="586"/>
    </row>
    <row r="8" spans="1:16" s="587" customFormat="1" ht="13.8">
      <c r="A8" s="965"/>
      <c r="B8" s="965"/>
      <c r="C8" s="965"/>
      <c r="D8" s="965"/>
      <c r="E8" s="965"/>
      <c r="F8" s="965"/>
      <c r="G8" s="971"/>
      <c r="H8" s="996" t="s">
        <v>1132</v>
      </c>
      <c r="I8" s="973"/>
      <c r="J8" s="973"/>
      <c r="K8" s="973"/>
      <c r="L8" s="965"/>
      <c r="M8" s="969"/>
      <c r="N8" s="965"/>
      <c r="O8" s="965"/>
      <c r="P8" s="586"/>
    </row>
    <row r="9" spans="1:16" s="587" customFormat="1" ht="13.8">
      <c r="A9" s="965"/>
      <c r="B9" s="965"/>
      <c r="C9" s="965"/>
      <c r="D9" s="965"/>
      <c r="E9" s="965"/>
      <c r="F9" s="965"/>
      <c r="G9" s="971"/>
      <c r="H9" s="973"/>
      <c r="I9" s="973"/>
      <c r="J9" s="973"/>
      <c r="K9" s="973"/>
      <c r="L9" s="965"/>
      <c r="M9" s="969"/>
      <c r="N9" s="965"/>
      <c r="O9" s="965"/>
      <c r="P9" s="586"/>
    </row>
    <row r="10" spans="1:16" s="587" customFormat="1" ht="13.8">
      <c r="A10" s="1634" t="s">
        <v>429</v>
      </c>
      <c r="B10" s="1634"/>
      <c r="C10" s="1634"/>
      <c r="D10" s="1634"/>
      <c r="E10" s="1634"/>
      <c r="F10" s="1634"/>
      <c r="G10" s="1634"/>
      <c r="H10" s="1634"/>
      <c r="I10" s="1634"/>
      <c r="J10" s="1634"/>
      <c r="K10" s="1634"/>
      <c r="L10" s="1634"/>
      <c r="M10" s="972"/>
      <c r="N10" s="965"/>
      <c r="O10" s="965"/>
      <c r="P10" s="586"/>
    </row>
    <row r="11" spans="1:16" s="587" customFormat="1" ht="14.4" thickBot="1">
      <c r="A11" s="1634" t="s">
        <v>1074</v>
      </c>
      <c r="B11" s="1634"/>
      <c r="C11" s="1634"/>
      <c r="D11" s="1634"/>
      <c r="E11" s="1634"/>
      <c r="F11" s="1634"/>
      <c r="G11" s="1634"/>
      <c r="H11" s="1634"/>
      <c r="I11" s="1634"/>
      <c r="J11" s="1634"/>
      <c r="K11" s="1634"/>
      <c r="L11" s="1634"/>
      <c r="M11" s="965"/>
      <c r="N11" s="965"/>
      <c r="O11" s="974" t="s">
        <v>430</v>
      </c>
      <c r="P11" s="586"/>
    </row>
    <row r="12" spans="1:16" s="587" customFormat="1" ht="15.6">
      <c r="A12" s="965"/>
      <c r="B12" s="975"/>
      <c r="C12" s="965"/>
      <c r="D12" s="976"/>
      <c r="E12" s="976"/>
      <c r="F12" s="976"/>
      <c r="G12" s="965"/>
      <c r="H12" s="965"/>
      <c r="I12" s="965"/>
      <c r="J12" s="969"/>
      <c r="K12" s="965"/>
      <c r="L12" s="965"/>
      <c r="M12" s="1640" t="s">
        <v>431</v>
      </c>
      <c r="N12" s="1640"/>
      <c r="O12" s="977" t="s">
        <v>432</v>
      </c>
      <c r="P12" s="586"/>
    </row>
    <row r="13" spans="1:16" s="587" customFormat="1" ht="13.8">
      <c r="A13" s="965"/>
      <c r="B13" s="975"/>
      <c r="C13" s="965"/>
      <c r="D13" s="996" t="s">
        <v>1133</v>
      </c>
      <c r="E13" s="973"/>
      <c r="F13" s="973"/>
      <c r="G13" s="973"/>
      <c r="H13" s="973"/>
      <c r="I13" s="965"/>
      <c r="J13" s="969"/>
      <c r="K13" s="965"/>
      <c r="L13" s="965"/>
      <c r="M13" s="1640" t="s">
        <v>433</v>
      </c>
      <c r="N13" s="1640"/>
      <c r="O13" s="978"/>
      <c r="P13" s="586"/>
    </row>
    <row r="14" spans="1:16" s="587" customFormat="1" ht="13.8">
      <c r="A14" s="965"/>
      <c r="B14" s="975"/>
      <c r="C14" s="965"/>
      <c r="D14" s="979"/>
      <c r="E14" s="979"/>
      <c r="F14" s="979"/>
      <c r="G14" s="979"/>
      <c r="H14" s="979"/>
      <c r="I14" s="965"/>
      <c r="J14" s="969"/>
      <c r="K14" s="965"/>
      <c r="L14" s="965"/>
      <c r="M14" s="980"/>
      <c r="N14" s="980"/>
      <c r="O14" s="978"/>
      <c r="P14" s="586"/>
    </row>
    <row r="15" spans="1:16" s="587" customFormat="1" ht="12.75" customHeight="1">
      <c r="A15" s="969" t="s">
        <v>434</v>
      </c>
      <c r="B15" s="969"/>
      <c r="C15" s="981"/>
      <c r="D15" s="1472" t="s">
        <v>1066</v>
      </c>
      <c r="E15" s="1472"/>
      <c r="F15" s="1472"/>
      <c r="G15" s="1472"/>
      <c r="H15" s="1472"/>
      <c r="I15" s="1472"/>
      <c r="J15" s="1472"/>
      <c r="K15" s="1472"/>
      <c r="L15" s="1472"/>
      <c r="M15" s="1641" t="s">
        <v>435</v>
      </c>
      <c r="N15" s="1641"/>
      <c r="O15" s="1642" t="s">
        <v>1069</v>
      </c>
      <c r="P15" s="586"/>
    </row>
    <row r="16" spans="1:16" s="587" customFormat="1" ht="18" customHeight="1">
      <c r="A16" s="969" t="s">
        <v>436</v>
      </c>
      <c r="B16" s="969"/>
      <c r="C16" s="982"/>
      <c r="D16" s="1472"/>
      <c r="E16" s="1472"/>
      <c r="F16" s="1472"/>
      <c r="G16" s="1472"/>
      <c r="H16" s="1472"/>
      <c r="I16" s="1472"/>
      <c r="J16" s="1472"/>
      <c r="K16" s="1472"/>
      <c r="L16" s="1472"/>
      <c r="M16" s="1641"/>
      <c r="N16" s="1641"/>
      <c r="O16" s="1642"/>
      <c r="P16" s="586"/>
    </row>
    <row r="17" spans="1:16" s="587" customFormat="1" ht="14.4" thickBot="1">
      <c r="A17" s="969"/>
      <c r="B17" s="969"/>
      <c r="C17" s="982"/>
      <c r="D17" s="982"/>
      <c r="E17" s="982"/>
      <c r="F17" s="982"/>
      <c r="G17" s="967"/>
      <c r="H17" s="967"/>
      <c r="I17" s="967"/>
      <c r="J17" s="967"/>
      <c r="K17" s="967"/>
      <c r="L17" s="965"/>
      <c r="M17" s="1643"/>
      <c r="N17" s="1643"/>
      <c r="O17" s="983"/>
      <c r="P17" s="586"/>
    </row>
    <row r="18" spans="1:16" s="587" customFormat="1" ht="25.5" customHeight="1" thickBot="1">
      <c r="A18" s="969"/>
      <c r="B18" s="969"/>
      <c r="C18" s="982"/>
      <c r="D18" s="984" t="s">
        <v>437</v>
      </c>
      <c r="E18" s="1644" t="s">
        <v>1070</v>
      </c>
      <c r="F18" s="1644"/>
      <c r="G18" s="1644"/>
      <c r="H18" s="1644"/>
      <c r="I18" s="967"/>
      <c r="J18" s="967"/>
      <c r="K18" s="965"/>
      <c r="L18" s="985"/>
      <c r="M18" s="1645" t="s">
        <v>438</v>
      </c>
      <c r="N18" s="1645"/>
      <c r="O18" s="977"/>
      <c r="P18" s="586"/>
    </row>
    <row r="19" spans="1:16" s="587" customFormat="1" ht="13.8">
      <c r="A19" s="969" t="s">
        <v>439</v>
      </c>
      <c r="B19" s="969"/>
      <c r="C19" s="982"/>
      <c r="D19" s="1646" t="s">
        <v>440</v>
      </c>
      <c r="E19" s="1646"/>
      <c r="F19" s="1646"/>
      <c r="G19" s="1646"/>
      <c r="H19" s="1646"/>
      <c r="I19" s="1646"/>
      <c r="J19" s="1646"/>
      <c r="K19" s="1646"/>
      <c r="L19" s="1646"/>
      <c r="M19" s="1647" t="s">
        <v>441</v>
      </c>
      <c r="N19" s="1647"/>
      <c r="O19" s="986" t="s">
        <v>442</v>
      </c>
      <c r="P19" s="586"/>
    </row>
    <row r="20" spans="1:16" s="587" customFormat="1" ht="12.75" customHeight="1">
      <c r="A20" s="969" t="s">
        <v>443</v>
      </c>
      <c r="B20" s="969"/>
      <c r="C20" s="981"/>
      <c r="D20" s="1648" t="s">
        <v>211</v>
      </c>
      <c r="E20" s="1648"/>
      <c r="F20" s="1648"/>
      <c r="G20" s="1648"/>
      <c r="H20" s="1648"/>
      <c r="I20" s="1648"/>
      <c r="J20" s="1648"/>
      <c r="K20" s="1648"/>
      <c r="L20" s="1648"/>
      <c r="M20" s="1649" t="s">
        <v>444</v>
      </c>
      <c r="N20" s="1649"/>
      <c r="O20" s="1651" t="s">
        <v>213</v>
      </c>
      <c r="P20" s="586"/>
    </row>
    <row r="21" spans="1:16" s="587" customFormat="1" ht="12.75" customHeight="1">
      <c r="A21" s="969" t="s">
        <v>210</v>
      </c>
      <c r="B21" s="969"/>
      <c r="C21" s="981"/>
      <c r="D21" s="1648"/>
      <c r="E21" s="1648"/>
      <c r="F21" s="1648"/>
      <c r="G21" s="1648"/>
      <c r="H21" s="1648"/>
      <c r="I21" s="1648"/>
      <c r="J21" s="1648"/>
      <c r="K21" s="1648"/>
      <c r="L21" s="1648"/>
      <c r="M21" s="1649"/>
      <c r="N21" s="1649"/>
      <c r="O21" s="1651"/>
      <c r="P21" s="586"/>
    </row>
    <row r="22" spans="1:16" s="587" customFormat="1" ht="12.75" customHeight="1">
      <c r="A22" s="969" t="s">
        <v>443</v>
      </c>
      <c r="B22" s="969"/>
      <c r="C22" s="981"/>
      <c r="D22" s="1664" t="s">
        <v>445</v>
      </c>
      <c r="E22" s="1664"/>
      <c r="F22" s="1664"/>
      <c r="G22" s="1664"/>
      <c r="H22" s="1664"/>
      <c r="I22" s="1664"/>
      <c r="J22" s="1664"/>
      <c r="K22" s="1664"/>
      <c r="L22" s="1664"/>
      <c r="M22" s="1641" t="s">
        <v>446</v>
      </c>
      <c r="N22" s="1641"/>
      <c r="O22" s="1657" t="s">
        <v>447</v>
      </c>
      <c r="P22" s="586"/>
    </row>
    <row r="23" spans="1:16" s="587" customFormat="1" ht="12.75" customHeight="1">
      <c r="A23" s="969" t="s">
        <v>448</v>
      </c>
      <c r="B23" s="969"/>
      <c r="C23" s="981"/>
      <c r="D23" s="1664"/>
      <c r="E23" s="1664"/>
      <c r="F23" s="1664"/>
      <c r="G23" s="1664"/>
      <c r="H23" s="1664"/>
      <c r="I23" s="1664"/>
      <c r="J23" s="1664"/>
      <c r="K23" s="1664"/>
      <c r="L23" s="1664"/>
      <c r="M23" s="1641"/>
      <c r="N23" s="1641"/>
      <c r="O23" s="1657"/>
      <c r="P23" s="586"/>
    </row>
    <row r="24" spans="1:16" s="587" customFormat="1" ht="13.8">
      <c r="A24" s="969" t="s">
        <v>449</v>
      </c>
      <c r="B24" s="969"/>
      <c r="C24" s="981"/>
      <c r="D24" s="981"/>
      <c r="E24" s="981"/>
      <c r="F24" s="981"/>
      <c r="G24" s="969"/>
      <c r="H24" s="969"/>
      <c r="I24" s="969"/>
      <c r="J24" s="969"/>
      <c r="K24" s="969"/>
      <c r="L24" s="965"/>
      <c r="M24" s="1640" t="s">
        <v>450</v>
      </c>
      <c r="N24" s="1640"/>
      <c r="O24" s="987">
        <v>383</v>
      </c>
      <c r="P24" s="586"/>
    </row>
    <row r="25" spans="1:16" s="587" customFormat="1" ht="14.4" thickBot="1">
      <c r="A25" s="969"/>
      <c r="B25" s="1662"/>
      <c r="C25" s="1662"/>
      <c r="D25" s="1662"/>
      <c r="E25" s="982"/>
      <c r="F25" s="982"/>
      <c r="G25" s="969"/>
      <c r="H25" s="969"/>
      <c r="I25" s="969"/>
      <c r="J25" s="969"/>
      <c r="K25" s="969"/>
      <c r="L25" s="965"/>
      <c r="M25" s="1640" t="s">
        <v>451</v>
      </c>
      <c r="N25" s="1640"/>
      <c r="O25" s="988" t="s">
        <v>452</v>
      </c>
      <c r="P25" s="586"/>
    </row>
    <row r="26" spans="1:16" s="587" customFormat="1" ht="13.8">
      <c r="A26" s="969"/>
      <c r="B26" s="1663" t="s">
        <v>453</v>
      </c>
      <c r="C26" s="1663"/>
      <c r="D26" s="1663"/>
      <c r="E26" s="982"/>
      <c r="F26" s="982"/>
      <c r="G26" s="969"/>
      <c r="H26" s="969"/>
      <c r="I26" s="969"/>
      <c r="J26" s="969"/>
      <c r="K26" s="969"/>
      <c r="L26" s="972"/>
      <c r="M26" s="965"/>
      <c r="N26" s="972"/>
      <c r="O26" s="965"/>
      <c r="P26" s="586"/>
    </row>
    <row r="27" spans="1:16" s="587" customFormat="1" ht="3" customHeight="1" thickBot="1">
      <c r="A27" s="965"/>
      <c r="B27" s="965"/>
      <c r="C27" s="965"/>
      <c r="D27" s="965"/>
      <c r="E27" s="965"/>
      <c r="F27" s="965"/>
      <c r="G27" s="965"/>
      <c r="H27" s="965"/>
      <c r="I27" s="965"/>
      <c r="J27" s="965"/>
      <c r="K27" s="965"/>
      <c r="L27" s="965"/>
      <c r="M27" s="965"/>
      <c r="N27" s="967"/>
      <c r="O27" s="965"/>
      <c r="P27" s="586"/>
    </row>
    <row r="28" spans="1:16" s="587" customFormat="1" ht="14.4" thickBot="1">
      <c r="A28" s="965"/>
      <c r="B28" s="965"/>
      <c r="C28" s="965"/>
      <c r="D28" s="972"/>
      <c r="E28" s="989"/>
      <c r="F28" s="989"/>
      <c r="G28" s="989"/>
      <c r="H28" s="990"/>
      <c r="I28" s="991"/>
      <c r="J28" s="1643" t="s">
        <v>10</v>
      </c>
      <c r="K28" s="1643"/>
      <c r="L28" s="1643"/>
      <c r="M28" s="1676">
        <v>0</v>
      </c>
      <c r="N28" s="1676"/>
      <c r="O28" s="1676"/>
      <c r="P28" s="586"/>
    </row>
    <row r="29" spans="1:16" s="587" customFormat="1" ht="3.75" customHeight="1">
      <c r="A29" s="965"/>
      <c r="B29" s="965"/>
      <c r="C29" s="965"/>
      <c r="D29" s="965"/>
      <c r="E29" s="965"/>
      <c r="F29" s="965"/>
      <c r="G29" s="965"/>
      <c r="H29" s="965"/>
      <c r="I29" s="965"/>
      <c r="J29" s="965"/>
      <c r="K29" s="965"/>
      <c r="L29" s="965"/>
      <c r="M29" s="965"/>
      <c r="N29" s="965"/>
      <c r="O29" s="965"/>
      <c r="P29" s="586"/>
    </row>
    <row r="30" spans="1:16">
      <c r="A30" s="113"/>
      <c r="B30" s="114"/>
      <c r="C30" s="115"/>
      <c r="D30" s="114"/>
      <c r="E30" s="1665" t="s">
        <v>16</v>
      </c>
      <c r="F30" s="1668" t="s">
        <v>454</v>
      </c>
      <c r="G30" s="1652" t="s">
        <v>455</v>
      </c>
      <c r="H30" s="1653"/>
      <c r="I30" s="1654"/>
      <c r="J30" s="1624" t="s">
        <v>456</v>
      </c>
      <c r="K30" s="1625"/>
      <c r="L30" s="1624" t="s">
        <v>457</v>
      </c>
      <c r="M30" s="1671"/>
      <c r="N30" s="1671"/>
      <c r="O30" s="1625"/>
    </row>
    <row r="31" spans="1:16">
      <c r="A31" s="116" t="s">
        <v>458</v>
      </c>
      <c r="B31" s="117"/>
      <c r="C31" s="118"/>
      <c r="D31" s="119" t="s">
        <v>459</v>
      </c>
      <c r="E31" s="1666"/>
      <c r="F31" s="1669"/>
      <c r="G31" s="1635" t="s">
        <v>460</v>
      </c>
      <c r="H31" s="1636"/>
      <c r="I31" s="1637"/>
      <c r="J31" s="1638" t="s">
        <v>461</v>
      </c>
      <c r="K31" s="1639"/>
      <c r="L31" s="1638"/>
      <c r="M31" s="1672"/>
      <c r="N31" s="1672"/>
      <c r="O31" s="1639"/>
    </row>
    <row r="32" spans="1:16">
      <c r="A32" s="116"/>
      <c r="B32" s="117"/>
      <c r="C32" s="118"/>
      <c r="D32" s="119" t="s">
        <v>462</v>
      </c>
      <c r="E32" s="1666"/>
      <c r="F32" s="1669"/>
      <c r="G32" s="1677" t="s">
        <v>1047</v>
      </c>
      <c r="H32" s="1678"/>
      <c r="I32" s="1679"/>
      <c r="J32" s="1626" t="s">
        <v>463</v>
      </c>
      <c r="K32" s="1627"/>
      <c r="L32" s="1626"/>
      <c r="M32" s="1673"/>
      <c r="N32" s="1673"/>
      <c r="O32" s="1627"/>
    </row>
    <row r="33" spans="1:16">
      <c r="A33" s="116"/>
      <c r="B33" s="117"/>
      <c r="C33" s="118"/>
      <c r="D33" s="120"/>
      <c r="E33" s="1666"/>
      <c r="F33" s="1669"/>
      <c r="G33" s="1674" t="s">
        <v>464</v>
      </c>
      <c r="H33" s="1624" t="s">
        <v>465</v>
      </c>
      <c r="I33" s="1625"/>
      <c r="J33" s="1628" t="s">
        <v>464</v>
      </c>
      <c r="K33" s="1628" t="s">
        <v>465</v>
      </c>
      <c r="L33" s="1658" t="s">
        <v>466</v>
      </c>
      <c r="M33" s="1659"/>
      <c r="N33" s="1624" t="s">
        <v>467</v>
      </c>
      <c r="O33" s="1625"/>
    </row>
    <row r="34" spans="1:16">
      <c r="A34" s="121"/>
      <c r="B34" s="122"/>
      <c r="C34" s="123"/>
      <c r="D34" s="124"/>
      <c r="E34" s="1667"/>
      <c r="F34" s="1670"/>
      <c r="G34" s="1675"/>
      <c r="H34" s="1626"/>
      <c r="I34" s="1627"/>
      <c r="J34" s="1628"/>
      <c r="K34" s="1628"/>
      <c r="L34" s="1660"/>
      <c r="M34" s="1661"/>
      <c r="N34" s="1626"/>
      <c r="O34" s="1627"/>
    </row>
    <row r="35" spans="1:16">
      <c r="A35" s="1652">
        <v>1</v>
      </c>
      <c r="B35" s="1653"/>
      <c r="C35" s="1654"/>
      <c r="D35" s="125">
        <v>2</v>
      </c>
      <c r="E35" s="125">
        <v>3</v>
      </c>
      <c r="F35" s="125" t="s">
        <v>35</v>
      </c>
      <c r="G35" s="125" t="s">
        <v>4</v>
      </c>
      <c r="H35" s="1655" t="s">
        <v>5</v>
      </c>
      <c r="I35" s="1656"/>
      <c r="J35" s="126" t="s">
        <v>6</v>
      </c>
      <c r="K35" s="126" t="s">
        <v>7</v>
      </c>
      <c r="L35" s="1655" t="s">
        <v>8</v>
      </c>
      <c r="M35" s="1656"/>
      <c r="N35" s="1655" t="s">
        <v>9</v>
      </c>
      <c r="O35" s="1656"/>
    </row>
    <row r="36" spans="1:16" ht="35.25" hidden="1" customHeight="1">
      <c r="A36" s="1629" t="s">
        <v>896</v>
      </c>
      <c r="B36" s="1629"/>
      <c r="C36" s="1629"/>
      <c r="D36" s="1587" t="s">
        <v>897</v>
      </c>
      <c r="E36" s="588" t="s">
        <v>26</v>
      </c>
      <c r="F36" s="589"/>
      <c r="G36" s="590"/>
      <c r="H36" s="1589"/>
      <c r="I36" s="1589"/>
      <c r="J36" s="591"/>
      <c r="K36" s="592"/>
      <c r="L36" s="1589"/>
      <c r="M36" s="1589"/>
      <c r="N36" s="1589"/>
      <c r="O36" s="1589"/>
      <c r="P36" s="127"/>
    </row>
    <row r="37" spans="1:16" ht="35.25" hidden="1" customHeight="1">
      <c r="A37" s="1629"/>
      <c r="B37" s="1629"/>
      <c r="C37" s="1629"/>
      <c r="D37" s="1587"/>
      <c r="E37" s="588" t="s">
        <v>159</v>
      </c>
      <c r="F37" s="589"/>
      <c r="G37" s="590"/>
      <c r="H37" s="1588"/>
      <c r="I37" s="1588"/>
      <c r="J37" s="591"/>
      <c r="K37" s="592"/>
      <c r="L37" s="1588"/>
      <c r="M37" s="1588"/>
      <c r="N37" s="1589">
        <f>L36</f>
        <v>0</v>
      </c>
      <c r="O37" s="1589"/>
      <c r="P37" s="127"/>
    </row>
    <row r="38" spans="1:16" ht="41.25" customHeight="1">
      <c r="A38" s="1609" t="s">
        <v>1078</v>
      </c>
      <c r="B38" s="1609"/>
      <c r="C38" s="1609"/>
      <c r="D38" s="1587" t="s">
        <v>888</v>
      </c>
      <c r="E38" s="1009" t="s">
        <v>26</v>
      </c>
      <c r="F38" s="589"/>
      <c r="G38" s="590"/>
      <c r="H38" s="1589"/>
      <c r="I38" s="1589"/>
      <c r="J38" s="591"/>
      <c r="K38" s="604"/>
      <c r="L38" s="1589">
        <v>2526600</v>
      </c>
      <c r="M38" s="1589"/>
      <c r="N38" s="1589"/>
      <c r="O38" s="1589"/>
      <c r="P38" s="127"/>
    </row>
    <row r="39" spans="1:16" ht="41.25" customHeight="1">
      <c r="A39" s="1609"/>
      <c r="B39" s="1609"/>
      <c r="C39" s="1609"/>
      <c r="D39" s="1587"/>
      <c r="E39" s="1009" t="s">
        <v>61</v>
      </c>
      <c r="F39" s="589"/>
      <c r="G39" s="590"/>
      <c r="H39" s="1588"/>
      <c r="I39" s="1588"/>
      <c r="J39" s="591"/>
      <c r="K39" s="604"/>
      <c r="L39" s="1588"/>
      <c r="M39" s="1588"/>
      <c r="N39" s="1589">
        <f>L38</f>
        <v>2526600</v>
      </c>
      <c r="O39" s="1589"/>
      <c r="P39" s="127"/>
    </row>
    <row r="40" spans="1:16" ht="30.75" hidden="1" customHeight="1">
      <c r="A40" s="1629"/>
      <c r="B40" s="1629"/>
      <c r="C40" s="1629"/>
      <c r="D40" s="1587"/>
      <c r="E40" s="588" t="s">
        <v>26</v>
      </c>
      <c r="F40" s="589"/>
      <c r="G40" s="590"/>
      <c r="H40" s="1589"/>
      <c r="I40" s="1589"/>
      <c r="J40" s="591"/>
      <c r="K40" s="604"/>
      <c r="L40" s="1589"/>
      <c r="M40" s="1589"/>
      <c r="N40" s="1589"/>
      <c r="O40" s="1589"/>
      <c r="P40" s="127"/>
    </row>
    <row r="41" spans="1:16" ht="30.75" hidden="1" customHeight="1">
      <c r="A41" s="1629"/>
      <c r="B41" s="1629"/>
      <c r="C41" s="1629"/>
      <c r="D41" s="1587"/>
      <c r="E41" s="588" t="s">
        <v>51</v>
      </c>
      <c r="F41" s="589"/>
      <c r="G41" s="590"/>
      <c r="H41" s="1589"/>
      <c r="I41" s="1589"/>
      <c r="J41" s="591"/>
      <c r="K41" s="716"/>
      <c r="L41" s="1589"/>
      <c r="M41" s="1589"/>
      <c r="N41" s="1589"/>
      <c r="O41" s="1589"/>
      <c r="P41" s="127"/>
    </row>
    <row r="42" spans="1:16" ht="30.75" hidden="1" customHeight="1">
      <c r="A42" s="1629"/>
      <c r="B42" s="1629"/>
      <c r="C42" s="1629"/>
      <c r="D42" s="1587"/>
      <c r="E42" s="588" t="s">
        <v>53</v>
      </c>
      <c r="F42" s="589"/>
      <c r="G42" s="590"/>
      <c r="H42" s="1588"/>
      <c r="I42" s="1588"/>
      <c r="J42" s="591"/>
      <c r="K42" s="604"/>
      <c r="L42" s="1588"/>
      <c r="M42" s="1588"/>
      <c r="N42" s="1589"/>
      <c r="O42" s="1589"/>
      <c r="P42" s="127"/>
    </row>
    <row r="43" spans="1:16" ht="30.75" customHeight="1">
      <c r="A43" s="1581" t="s">
        <v>1170</v>
      </c>
      <c r="B43" s="1582"/>
      <c r="C43" s="1583"/>
      <c r="D43" s="1587" t="s">
        <v>1171</v>
      </c>
      <c r="E43" s="1009" t="s">
        <v>26</v>
      </c>
      <c r="F43" s="589"/>
      <c r="G43" s="590"/>
      <c r="H43" s="1588"/>
      <c r="I43" s="1588"/>
      <c r="J43" s="591"/>
      <c r="K43" s="1103"/>
      <c r="L43" s="1589">
        <v>586231.64</v>
      </c>
      <c r="M43" s="1589"/>
      <c r="N43" s="1589"/>
      <c r="O43" s="1589"/>
      <c r="P43" s="1161">
        <f>L43-ЦС!D319</f>
        <v>525314</v>
      </c>
    </row>
    <row r="44" spans="1:16" ht="30.75" customHeight="1">
      <c r="A44" s="1584"/>
      <c r="B44" s="1585"/>
      <c r="C44" s="1586"/>
      <c r="D44" s="1587"/>
      <c r="E44" s="1009" t="s">
        <v>159</v>
      </c>
      <c r="F44" s="589"/>
      <c r="G44" s="590"/>
      <c r="H44" s="1588"/>
      <c r="I44" s="1588"/>
      <c r="J44" s="591"/>
      <c r="K44" s="1103"/>
      <c r="L44" s="1588"/>
      <c r="M44" s="1588"/>
      <c r="N44" s="1589">
        <f>L43</f>
        <v>586231.64</v>
      </c>
      <c r="O44" s="1589"/>
      <c r="P44" s="127"/>
    </row>
    <row r="45" spans="1:16" ht="37.5" customHeight="1">
      <c r="A45" s="1581" t="s">
        <v>1138</v>
      </c>
      <c r="B45" s="1582"/>
      <c r="C45" s="1583"/>
      <c r="D45" s="1587" t="s">
        <v>1139</v>
      </c>
      <c r="E45" s="1009" t="s">
        <v>26</v>
      </c>
      <c r="F45" s="589"/>
      <c r="G45" s="590"/>
      <c r="H45" s="1588"/>
      <c r="I45" s="1588"/>
      <c r="J45" s="591"/>
      <c r="K45" s="1053"/>
      <c r="L45" s="1589">
        <v>192548</v>
      </c>
      <c r="M45" s="1589"/>
      <c r="N45" s="1589"/>
      <c r="O45" s="1589"/>
      <c r="P45" s="127"/>
    </row>
    <row r="46" spans="1:16" ht="36" customHeight="1">
      <c r="A46" s="1584"/>
      <c r="B46" s="1585"/>
      <c r="C46" s="1586"/>
      <c r="D46" s="1587"/>
      <c r="E46" s="1009" t="s">
        <v>159</v>
      </c>
      <c r="F46" s="589"/>
      <c r="G46" s="590"/>
      <c r="H46" s="1588"/>
      <c r="I46" s="1588"/>
      <c r="J46" s="591"/>
      <c r="K46" s="1053"/>
      <c r="L46" s="1588"/>
      <c r="M46" s="1588"/>
      <c r="N46" s="1589">
        <f>L45</f>
        <v>192548</v>
      </c>
      <c r="O46" s="1589"/>
      <c r="P46" s="127"/>
    </row>
    <row r="47" spans="1:16" ht="28.5" customHeight="1">
      <c r="A47" s="1609" t="s">
        <v>1148</v>
      </c>
      <c r="B47" s="1609"/>
      <c r="C47" s="1609"/>
      <c r="D47" s="1587" t="s">
        <v>892</v>
      </c>
      <c r="E47" s="588" t="s">
        <v>26</v>
      </c>
      <c r="F47" s="589"/>
      <c r="G47" s="590"/>
      <c r="H47" s="1589"/>
      <c r="I47" s="1589"/>
      <c r="J47" s="591"/>
      <c r="K47" s="700"/>
      <c r="L47" s="1589">
        <v>2223000</v>
      </c>
      <c r="M47" s="1589"/>
      <c r="N47" s="1589"/>
      <c r="O47" s="1589"/>
      <c r="P47" s="127"/>
    </row>
    <row r="48" spans="1:16" ht="30.75" customHeight="1">
      <c r="A48" s="1609"/>
      <c r="B48" s="1609"/>
      <c r="C48" s="1609"/>
      <c r="D48" s="1587"/>
      <c r="E48" s="588" t="s">
        <v>159</v>
      </c>
      <c r="F48" s="589"/>
      <c r="G48" s="590"/>
      <c r="H48" s="1588"/>
      <c r="I48" s="1588"/>
      <c r="J48" s="591"/>
      <c r="K48" s="700"/>
      <c r="L48" s="1588"/>
      <c r="M48" s="1588"/>
      <c r="N48" s="1589">
        <f>L47</f>
        <v>2223000</v>
      </c>
      <c r="O48" s="1589"/>
      <c r="P48" s="127"/>
    </row>
    <row r="49" spans="1:16" ht="30.75" customHeight="1">
      <c r="A49" s="1590" t="s">
        <v>1163</v>
      </c>
      <c r="B49" s="1590"/>
      <c r="C49" s="1590"/>
      <c r="D49" s="1587" t="s">
        <v>945</v>
      </c>
      <c r="E49" s="1009" t="s">
        <v>26</v>
      </c>
      <c r="F49" s="589"/>
      <c r="G49" s="590"/>
      <c r="H49" s="1588"/>
      <c r="I49" s="1588"/>
      <c r="J49" s="591"/>
      <c r="K49" s="1076"/>
      <c r="L49" s="1589">
        <v>9560</v>
      </c>
      <c r="M49" s="1589"/>
      <c r="N49" s="1591"/>
      <c r="O49" s="1592"/>
      <c r="P49" s="127"/>
    </row>
    <row r="50" spans="1:16" ht="30.75" customHeight="1">
      <c r="A50" s="1590"/>
      <c r="B50" s="1590"/>
      <c r="C50" s="1590"/>
      <c r="D50" s="1587"/>
      <c r="E50" s="1009" t="s">
        <v>159</v>
      </c>
      <c r="F50" s="589"/>
      <c r="G50" s="590"/>
      <c r="H50" s="1588"/>
      <c r="I50" s="1588"/>
      <c r="J50" s="591"/>
      <c r="K50" s="1076"/>
      <c r="L50" s="1588"/>
      <c r="M50" s="1588"/>
      <c r="N50" s="1593">
        <f>L49</f>
        <v>9560</v>
      </c>
      <c r="O50" s="1594"/>
      <c r="P50" s="127"/>
    </row>
    <row r="51" spans="1:16" ht="30.75" customHeight="1">
      <c r="A51" s="1581" t="s">
        <v>1165</v>
      </c>
      <c r="B51" s="1582"/>
      <c r="C51" s="1583"/>
      <c r="D51" s="1595" t="s">
        <v>939</v>
      </c>
      <c r="E51" s="1087" t="s">
        <v>26</v>
      </c>
      <c r="F51" s="589"/>
      <c r="G51" s="590"/>
      <c r="H51" s="1588"/>
      <c r="I51" s="1588"/>
      <c r="J51" s="591"/>
      <c r="K51" s="1088"/>
      <c r="L51" s="1589">
        <v>1400</v>
      </c>
      <c r="M51" s="1589"/>
      <c r="N51" s="1593"/>
      <c r="O51" s="1594"/>
      <c r="P51" s="127"/>
    </row>
    <row r="52" spans="1:16" ht="30.75" customHeight="1">
      <c r="A52" s="1584"/>
      <c r="B52" s="1585"/>
      <c r="C52" s="1586"/>
      <c r="D52" s="1596"/>
      <c r="E52" s="1087" t="s">
        <v>159</v>
      </c>
      <c r="F52" s="589"/>
      <c r="G52" s="590"/>
      <c r="H52" s="1588"/>
      <c r="I52" s="1588"/>
      <c r="J52" s="591"/>
      <c r="K52" s="1088"/>
      <c r="L52" s="1588"/>
      <c r="M52" s="1588"/>
      <c r="N52" s="1593">
        <f t="shared" ref="N52" si="0">L51</f>
        <v>1400</v>
      </c>
      <c r="O52" s="1594"/>
      <c r="P52" s="127"/>
    </row>
    <row r="53" spans="1:16" ht="28.5" customHeight="1">
      <c r="A53" s="1609" t="s">
        <v>1149</v>
      </c>
      <c r="B53" s="1609"/>
      <c r="C53" s="1609"/>
      <c r="D53" s="1587" t="s">
        <v>940</v>
      </c>
      <c r="E53" s="588" t="s">
        <v>26</v>
      </c>
      <c r="F53" s="589"/>
      <c r="G53" s="590"/>
      <c r="H53" s="1589"/>
      <c r="I53" s="1589"/>
      <c r="J53" s="591"/>
      <c r="K53" s="592"/>
      <c r="L53" s="1589">
        <v>160000</v>
      </c>
      <c r="M53" s="1589"/>
      <c r="N53" s="1589"/>
      <c r="O53" s="1589"/>
      <c r="P53" s="127"/>
    </row>
    <row r="54" spans="1:16" ht="30.75" customHeight="1">
      <c r="A54" s="1609"/>
      <c r="B54" s="1609"/>
      <c r="C54" s="1609"/>
      <c r="D54" s="1587"/>
      <c r="E54" s="588" t="s">
        <v>159</v>
      </c>
      <c r="F54" s="589"/>
      <c r="G54" s="590"/>
      <c r="H54" s="1588"/>
      <c r="I54" s="1588"/>
      <c r="J54" s="591"/>
      <c r="K54" s="592"/>
      <c r="L54" s="1588"/>
      <c r="M54" s="1588"/>
      <c r="N54" s="1589">
        <f>L53</f>
        <v>160000</v>
      </c>
      <c r="O54" s="1589"/>
      <c r="P54" s="127"/>
    </row>
    <row r="55" spans="1:16" ht="27.75" customHeight="1">
      <c r="A55" s="1603" t="s">
        <v>1156</v>
      </c>
      <c r="B55" s="1604"/>
      <c r="C55" s="1605"/>
      <c r="D55" s="1587" t="s">
        <v>1157</v>
      </c>
      <c r="E55" s="1009" t="s">
        <v>26</v>
      </c>
      <c r="F55" s="589"/>
      <c r="G55" s="590"/>
      <c r="H55" s="1588"/>
      <c r="I55" s="1588"/>
      <c r="J55" s="591"/>
      <c r="K55" s="1068"/>
      <c r="L55" s="1589">
        <v>171494.39999999999</v>
      </c>
      <c r="M55" s="1589"/>
      <c r="N55" s="1593"/>
      <c r="O55" s="1594"/>
      <c r="P55" s="127"/>
    </row>
    <row r="56" spans="1:16" ht="27.75" customHeight="1">
      <c r="A56" s="1606"/>
      <c r="B56" s="1607"/>
      <c r="C56" s="1608"/>
      <c r="D56" s="1587"/>
      <c r="E56" s="1009" t="s">
        <v>159</v>
      </c>
      <c r="F56" s="589"/>
      <c r="G56" s="590"/>
      <c r="H56" s="1588"/>
      <c r="I56" s="1588"/>
      <c r="J56" s="591"/>
      <c r="K56" s="1068"/>
      <c r="L56" s="1588"/>
      <c r="M56" s="1588"/>
      <c r="N56" s="1593">
        <f>L55</f>
        <v>171494.39999999999</v>
      </c>
      <c r="O56" s="1594"/>
      <c r="P56" s="127"/>
    </row>
    <row r="57" spans="1:16" ht="27.75" hidden="1" customHeight="1">
      <c r="A57" s="1601"/>
      <c r="B57" s="1601"/>
      <c r="C57" s="1601"/>
      <c r="D57" s="1602"/>
      <c r="E57" s="651" t="s">
        <v>26</v>
      </c>
      <c r="F57" s="651"/>
      <c r="G57" s="572"/>
      <c r="H57" s="1599"/>
      <c r="I57" s="1599"/>
      <c r="J57" s="573"/>
      <c r="K57" s="650"/>
      <c r="L57" s="1599"/>
      <c r="M57" s="1599"/>
      <c r="N57" s="1599"/>
      <c r="O57" s="1599"/>
      <c r="P57" s="127"/>
    </row>
    <row r="58" spans="1:16" ht="27.75" hidden="1" customHeight="1">
      <c r="A58" s="1601"/>
      <c r="B58" s="1601"/>
      <c r="C58" s="1601"/>
      <c r="D58" s="1602"/>
      <c r="E58" s="651" t="s">
        <v>159</v>
      </c>
      <c r="F58" s="651"/>
      <c r="G58" s="572"/>
      <c r="H58" s="1599"/>
      <c r="I58" s="1599"/>
      <c r="J58" s="573"/>
      <c r="K58" s="650"/>
      <c r="L58" s="1599"/>
      <c r="M58" s="1599"/>
      <c r="N58" s="1599">
        <f>L57</f>
        <v>0</v>
      </c>
      <c r="O58" s="1599"/>
      <c r="P58" s="127"/>
    </row>
    <row r="59" spans="1:16" ht="27.75" hidden="1" customHeight="1">
      <c r="A59" s="1601"/>
      <c r="B59" s="1601"/>
      <c r="C59" s="1601"/>
      <c r="D59" s="1602"/>
      <c r="E59" s="920" t="s">
        <v>26</v>
      </c>
      <c r="F59" s="920"/>
      <c r="G59" s="572"/>
      <c r="H59" s="1599"/>
      <c r="I59" s="1599"/>
      <c r="J59" s="573"/>
      <c r="K59" s="919"/>
      <c r="L59" s="1599"/>
      <c r="M59" s="1599"/>
      <c r="N59" s="1599"/>
      <c r="O59" s="1599"/>
      <c r="P59" s="127"/>
    </row>
    <row r="60" spans="1:16" ht="27.75" hidden="1" customHeight="1">
      <c r="A60" s="1601"/>
      <c r="B60" s="1601"/>
      <c r="C60" s="1601"/>
      <c r="D60" s="1602"/>
      <c r="E60" s="920" t="s">
        <v>159</v>
      </c>
      <c r="F60" s="920"/>
      <c r="G60" s="572"/>
      <c r="H60" s="1599"/>
      <c r="I60" s="1599"/>
      <c r="J60" s="573"/>
      <c r="K60" s="919"/>
      <c r="L60" s="1599"/>
      <c r="M60" s="1599"/>
      <c r="N60" s="1599">
        <f>L59</f>
        <v>0</v>
      </c>
      <c r="O60" s="1599"/>
      <c r="P60" s="127"/>
    </row>
    <row r="61" spans="1:16" ht="40.5" hidden="1" customHeight="1">
      <c r="A61" s="1601"/>
      <c r="B61" s="1601"/>
      <c r="C61" s="1601"/>
      <c r="D61" s="1602"/>
      <c r="E61" s="654" t="s">
        <v>26</v>
      </c>
      <c r="F61" s="654"/>
      <c r="G61" s="572"/>
      <c r="H61" s="1599"/>
      <c r="I61" s="1599"/>
      <c r="J61" s="573"/>
      <c r="K61" s="655"/>
      <c r="L61" s="1599"/>
      <c r="M61" s="1599"/>
      <c r="N61" s="1599"/>
      <c r="O61" s="1599"/>
      <c r="P61" s="127"/>
    </row>
    <row r="62" spans="1:16" ht="33.75" hidden="1" customHeight="1">
      <c r="A62" s="1601"/>
      <c r="B62" s="1601"/>
      <c r="C62" s="1601"/>
      <c r="D62" s="1602"/>
      <c r="E62" s="654" t="s">
        <v>159</v>
      </c>
      <c r="F62" s="654"/>
      <c r="G62" s="572"/>
      <c r="H62" s="1599"/>
      <c r="I62" s="1599"/>
      <c r="J62" s="573"/>
      <c r="K62" s="655"/>
      <c r="L62" s="1599"/>
      <c r="M62" s="1599"/>
      <c r="N62" s="1599">
        <f>L61</f>
        <v>0</v>
      </c>
      <c r="O62" s="1599"/>
      <c r="P62" s="127"/>
    </row>
    <row r="63" spans="1:16" ht="24.75" hidden="1" customHeight="1">
      <c r="A63" s="1601"/>
      <c r="B63" s="1601"/>
      <c r="C63" s="1601"/>
      <c r="D63" s="1602"/>
      <c r="E63" s="571" t="s">
        <v>26</v>
      </c>
      <c r="F63" s="571"/>
      <c r="G63" s="572"/>
      <c r="H63" s="1599"/>
      <c r="I63" s="1599"/>
      <c r="J63" s="573"/>
      <c r="K63" s="574"/>
      <c r="L63" s="1599"/>
      <c r="M63" s="1599"/>
      <c r="N63" s="1599"/>
      <c r="O63" s="1599"/>
      <c r="P63" s="127"/>
    </row>
    <row r="64" spans="1:16" ht="40.5" hidden="1" customHeight="1">
      <c r="A64" s="1601"/>
      <c r="B64" s="1601"/>
      <c r="C64" s="1601"/>
      <c r="D64" s="1602"/>
      <c r="E64" s="571" t="s">
        <v>159</v>
      </c>
      <c r="F64" s="571"/>
      <c r="G64" s="572"/>
      <c r="H64" s="1599"/>
      <c r="I64" s="1599"/>
      <c r="J64" s="573"/>
      <c r="K64" s="574"/>
      <c r="L64" s="1599"/>
      <c r="M64" s="1599"/>
      <c r="N64" s="1599">
        <f>L63</f>
        <v>0</v>
      </c>
      <c r="O64" s="1599"/>
      <c r="P64" s="127"/>
    </row>
    <row r="65" spans="1:17" ht="24" customHeight="1">
      <c r="A65" s="1597"/>
      <c r="B65" s="1597"/>
      <c r="C65" s="1597"/>
      <c r="D65" s="128"/>
      <c r="E65" s="1598" t="s">
        <v>468</v>
      </c>
      <c r="F65" s="1598"/>
      <c r="G65" s="1598"/>
      <c r="H65" s="1600">
        <f>SUM(H36:I37)</f>
        <v>0</v>
      </c>
      <c r="I65" s="1600"/>
      <c r="J65" s="129"/>
      <c r="K65" s="130">
        <f>SUM(K36:K37)</f>
        <v>0</v>
      </c>
      <c r="L65" s="1600">
        <f>SUM(L36:M64)</f>
        <v>5870834.040000001</v>
      </c>
      <c r="M65" s="1600"/>
      <c r="N65" s="1600">
        <f>SUM(N36:O64)</f>
        <v>5870834.040000001</v>
      </c>
      <c r="O65" s="1600"/>
      <c r="P65" s="1179">
        <f>L65-ДОХОДЫ!Y242</f>
        <v>0</v>
      </c>
      <c r="Q65" s="131"/>
    </row>
    <row r="66" spans="1:17" ht="7.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89"/>
      <c r="M66" s="89"/>
      <c r="N66" s="112"/>
      <c r="O66" s="112"/>
      <c r="P66" s="1180"/>
    </row>
    <row r="67" spans="1:17" ht="15.6">
      <c r="A67" s="997" t="s">
        <v>469</v>
      </c>
      <c r="B67" s="998"/>
      <c r="C67" s="90"/>
      <c r="D67" s="1612" t="s">
        <v>1068</v>
      </c>
      <c r="E67" s="1612"/>
      <c r="F67" s="1612"/>
      <c r="G67" s="1612"/>
      <c r="H67" s="90"/>
      <c r="I67" s="90"/>
      <c r="J67" s="90"/>
      <c r="K67" s="90"/>
      <c r="L67" s="89"/>
      <c r="M67" s="570"/>
      <c r="N67" s="1613"/>
      <c r="O67" s="1613"/>
      <c r="P67" s="1180"/>
    </row>
    <row r="68" spans="1:17" ht="16.2" thickBot="1">
      <c r="A68" s="999"/>
      <c r="B68" s="1000" t="s">
        <v>193</v>
      </c>
      <c r="C68" s="90"/>
      <c r="D68" s="1614" t="s">
        <v>12</v>
      </c>
      <c r="E68" s="1614"/>
      <c r="F68" s="1614"/>
      <c r="G68" s="1614"/>
      <c r="H68" s="90"/>
      <c r="I68" s="90"/>
      <c r="J68" s="90"/>
      <c r="K68" s="90"/>
      <c r="L68" s="90"/>
      <c r="M68" s="90"/>
      <c r="N68" s="132"/>
      <c r="O68" s="132"/>
      <c r="P68" s="1180">
        <f>L65-N65</f>
        <v>0</v>
      </c>
    </row>
    <row r="69" spans="1:17" ht="18.75" customHeight="1">
      <c r="A69" s="1615" t="s">
        <v>1186</v>
      </c>
      <c r="B69" s="999"/>
      <c r="C69" s="999"/>
      <c r="D69" s="1001" t="s">
        <v>1073</v>
      </c>
      <c r="E69" s="1001"/>
      <c r="F69" s="1001"/>
      <c r="G69" s="1001"/>
      <c r="H69" s="1002"/>
      <c r="I69" s="89"/>
      <c r="J69" s="1616" t="s">
        <v>470</v>
      </c>
      <c r="K69" s="1617"/>
      <c r="L69" s="1617"/>
      <c r="M69" s="1617"/>
      <c r="N69" s="1617"/>
      <c r="O69" s="1618"/>
    </row>
    <row r="70" spans="1:17" ht="18.75" customHeight="1">
      <c r="A70" s="1615"/>
      <c r="B70" s="1003"/>
      <c r="C70" s="999"/>
      <c r="D70" s="1612" t="s">
        <v>1185</v>
      </c>
      <c r="E70" s="1612"/>
      <c r="F70" s="1612"/>
      <c r="G70" s="1612"/>
      <c r="H70" s="1619" t="s">
        <v>1187</v>
      </c>
      <c r="I70" s="1620"/>
      <c r="J70" s="1621" t="s">
        <v>471</v>
      </c>
      <c r="K70" s="1622"/>
      <c r="L70" s="1622"/>
      <c r="M70" s="1622"/>
      <c r="N70" s="1622"/>
      <c r="O70" s="1623"/>
    </row>
    <row r="71" spans="1:17" ht="13.8">
      <c r="A71" s="1004"/>
      <c r="B71" s="1005" t="s">
        <v>193</v>
      </c>
      <c r="C71" s="999"/>
      <c r="D71" s="1610" t="s">
        <v>12</v>
      </c>
      <c r="E71" s="1610"/>
      <c r="F71" s="1610"/>
      <c r="G71" s="1610"/>
      <c r="H71" s="1610" t="s">
        <v>472</v>
      </c>
      <c r="I71" s="1611"/>
      <c r="J71" s="133" t="s">
        <v>473</v>
      </c>
      <c r="K71" s="109"/>
      <c r="L71" s="109"/>
      <c r="M71" s="112"/>
      <c r="N71" s="112"/>
      <c r="O71" s="134"/>
    </row>
    <row r="72" spans="1:17" ht="15.6">
      <c r="A72" s="1004"/>
      <c r="B72" s="89"/>
      <c r="C72" s="999"/>
      <c r="D72" s="1006"/>
      <c r="E72" s="1006"/>
      <c r="F72" s="1006"/>
      <c r="G72" s="1006"/>
      <c r="H72" s="1007"/>
      <c r="I72" s="89"/>
      <c r="J72" s="133" t="s">
        <v>474</v>
      </c>
      <c r="K72" s="109"/>
      <c r="L72" s="109"/>
      <c r="M72" s="112"/>
      <c r="N72" s="112"/>
      <c r="O72" s="134"/>
    </row>
    <row r="73" spans="1:17" ht="24.75" customHeight="1">
      <c r="A73" s="1008" t="s">
        <v>475</v>
      </c>
      <c r="B73" s="1003"/>
      <c r="C73" s="999"/>
      <c r="D73" s="1612" t="s">
        <v>1062</v>
      </c>
      <c r="E73" s="1612"/>
      <c r="F73" s="1612"/>
      <c r="G73" s="1612"/>
      <c r="H73" s="1619" t="s">
        <v>1063</v>
      </c>
      <c r="I73" s="1620"/>
      <c r="J73" s="133" t="s">
        <v>476</v>
      </c>
      <c r="K73" s="109"/>
      <c r="L73" s="109"/>
      <c r="M73" s="112"/>
      <c r="N73" s="112"/>
      <c r="O73" s="134"/>
    </row>
    <row r="74" spans="1:17" ht="14.4" thickBot="1">
      <c r="A74" s="89"/>
      <c r="B74" s="1005" t="s">
        <v>193</v>
      </c>
      <c r="C74" s="999"/>
      <c r="D74" s="1610" t="s">
        <v>12</v>
      </c>
      <c r="E74" s="1610"/>
      <c r="F74" s="1610"/>
      <c r="G74" s="1610"/>
      <c r="H74" s="1610" t="s">
        <v>472</v>
      </c>
      <c r="I74" s="1611"/>
      <c r="J74" s="135"/>
      <c r="K74" s="136"/>
      <c r="L74" s="136"/>
      <c r="M74" s="132"/>
      <c r="N74" s="132"/>
      <c r="O74" s="137"/>
    </row>
    <row r="75" spans="1:17" ht="5.25" customHeight="1">
      <c r="A75" s="993"/>
      <c r="B75" s="993"/>
      <c r="C75" s="993"/>
      <c r="D75" s="993"/>
      <c r="E75" s="993"/>
      <c r="F75" s="993"/>
      <c r="G75" s="993"/>
      <c r="H75" s="992"/>
      <c r="I75" s="104"/>
      <c r="J75" s="90"/>
      <c r="K75" s="90"/>
      <c r="L75" s="89"/>
      <c r="M75" s="89"/>
      <c r="N75" s="89"/>
      <c r="O75" s="89"/>
    </row>
    <row r="76" spans="1:17" ht="13.8">
      <c r="A76" s="995" t="s">
        <v>1132</v>
      </c>
      <c r="B76" s="994"/>
      <c r="C76" s="994"/>
      <c r="D76" s="994"/>
      <c r="E76" s="816"/>
      <c r="F76" s="816"/>
      <c r="G76" s="993"/>
      <c r="H76" s="993"/>
      <c r="I76" s="993"/>
    </row>
  </sheetData>
  <mergeCells count="184">
    <mergeCell ref="A59:C60"/>
    <mergeCell ref="D59:D60"/>
    <mergeCell ref="H59:I59"/>
    <mergeCell ref="L59:M59"/>
    <mergeCell ref="N59:O59"/>
    <mergeCell ref="H60:I60"/>
    <mergeCell ref="L60:M60"/>
    <mergeCell ref="N60:O60"/>
    <mergeCell ref="L53:M53"/>
    <mergeCell ref="N53:O53"/>
    <mergeCell ref="H54:I54"/>
    <mergeCell ref="L54:M54"/>
    <mergeCell ref="N54:O54"/>
    <mergeCell ref="A57:C58"/>
    <mergeCell ref="D57:D58"/>
    <mergeCell ref="H57:I57"/>
    <mergeCell ref="L57:M57"/>
    <mergeCell ref="N57:O57"/>
    <mergeCell ref="O20:O21"/>
    <mergeCell ref="A35:C35"/>
    <mergeCell ref="H35:I35"/>
    <mergeCell ref="L35:M35"/>
    <mergeCell ref="N35:O35"/>
    <mergeCell ref="O22:O23"/>
    <mergeCell ref="K33:K34"/>
    <mergeCell ref="L33:M34"/>
    <mergeCell ref="N33:O34"/>
    <mergeCell ref="M24:N24"/>
    <mergeCell ref="B25:D25"/>
    <mergeCell ref="M25:N25"/>
    <mergeCell ref="B26:D26"/>
    <mergeCell ref="D22:L23"/>
    <mergeCell ref="M22:N23"/>
    <mergeCell ref="E30:E34"/>
    <mergeCell ref="F30:F34"/>
    <mergeCell ref="J30:K30"/>
    <mergeCell ref="L30:O32"/>
    <mergeCell ref="G33:G34"/>
    <mergeCell ref="M28:O28"/>
    <mergeCell ref="G30:I30"/>
    <mergeCell ref="G32:I32"/>
    <mergeCell ref="J32:K32"/>
    <mergeCell ref="H1:O1"/>
    <mergeCell ref="H2:O2"/>
    <mergeCell ref="H3:O3"/>
    <mergeCell ref="H4:O4"/>
    <mergeCell ref="M5:O5"/>
    <mergeCell ref="A10:L10"/>
    <mergeCell ref="A11:L11"/>
    <mergeCell ref="G31:I31"/>
    <mergeCell ref="J31:K31"/>
    <mergeCell ref="M12:N12"/>
    <mergeCell ref="M13:N13"/>
    <mergeCell ref="D15:L16"/>
    <mergeCell ref="M15:N16"/>
    <mergeCell ref="O15:O16"/>
    <mergeCell ref="M17:N17"/>
    <mergeCell ref="E18:H18"/>
    <mergeCell ref="M18:N18"/>
    <mergeCell ref="D19:L19"/>
    <mergeCell ref="M19:N19"/>
    <mergeCell ref="D20:L21"/>
    <mergeCell ref="M20:N21"/>
    <mergeCell ref="J28:L28"/>
    <mergeCell ref="H6:I6"/>
    <mergeCell ref="M6:O6"/>
    <mergeCell ref="A38:C39"/>
    <mergeCell ref="D38:D39"/>
    <mergeCell ref="H38:I38"/>
    <mergeCell ref="L38:M38"/>
    <mergeCell ref="N38:O38"/>
    <mergeCell ref="H39:I39"/>
    <mergeCell ref="L39:M39"/>
    <mergeCell ref="N39:O39"/>
    <mergeCell ref="A36:C37"/>
    <mergeCell ref="D36:D37"/>
    <mergeCell ref="H36:I36"/>
    <mergeCell ref="L36:M36"/>
    <mergeCell ref="N36:O36"/>
    <mergeCell ref="H37:I37"/>
    <mergeCell ref="L37:M37"/>
    <mergeCell ref="N37:O37"/>
    <mergeCell ref="H33:I34"/>
    <mergeCell ref="J33:J34"/>
    <mergeCell ref="H58:I58"/>
    <mergeCell ref="L58:M58"/>
    <mergeCell ref="N58:O58"/>
    <mergeCell ref="L63:M63"/>
    <mergeCell ref="N63:O63"/>
    <mergeCell ref="A61:C62"/>
    <mergeCell ref="D61:D62"/>
    <mergeCell ref="H61:I61"/>
    <mergeCell ref="L61:M61"/>
    <mergeCell ref="N61:O61"/>
    <mergeCell ref="H62:I62"/>
    <mergeCell ref="L62:M62"/>
    <mergeCell ref="N62:O62"/>
    <mergeCell ref="A40:C42"/>
    <mergeCell ref="D40:D42"/>
    <mergeCell ref="H40:I40"/>
    <mergeCell ref="L40:M40"/>
    <mergeCell ref="N40:O40"/>
    <mergeCell ref="H42:I42"/>
    <mergeCell ref="A53:C54"/>
    <mergeCell ref="D53:D54"/>
    <mergeCell ref="H53:I53"/>
    <mergeCell ref="D74:G74"/>
    <mergeCell ref="H74:I74"/>
    <mergeCell ref="D67:G67"/>
    <mergeCell ref="N67:O67"/>
    <mergeCell ref="D68:G68"/>
    <mergeCell ref="A69:A70"/>
    <mergeCell ref="J69:O69"/>
    <mergeCell ref="D70:G70"/>
    <mergeCell ref="H70:I70"/>
    <mergeCell ref="J70:O70"/>
    <mergeCell ref="D71:G71"/>
    <mergeCell ref="H71:I71"/>
    <mergeCell ref="D73:G73"/>
    <mergeCell ref="H73:I73"/>
    <mergeCell ref="L42:M42"/>
    <mergeCell ref="N42:O42"/>
    <mergeCell ref="H41:I41"/>
    <mergeCell ref="L41:M41"/>
    <mergeCell ref="N41:O41"/>
    <mergeCell ref="A55:C56"/>
    <mergeCell ref="D55:D56"/>
    <mergeCell ref="H55:I55"/>
    <mergeCell ref="L55:M55"/>
    <mergeCell ref="N55:O55"/>
    <mergeCell ref="H56:I56"/>
    <mergeCell ref="L56:M56"/>
    <mergeCell ref="N56:O56"/>
    <mergeCell ref="A45:C46"/>
    <mergeCell ref="D45:D46"/>
    <mergeCell ref="H45:I45"/>
    <mergeCell ref="L45:M45"/>
    <mergeCell ref="N45:O45"/>
    <mergeCell ref="A47:C48"/>
    <mergeCell ref="D47:D48"/>
    <mergeCell ref="H47:I47"/>
    <mergeCell ref="L47:M47"/>
    <mergeCell ref="N47:O47"/>
    <mergeCell ref="H48:I48"/>
    <mergeCell ref="A65:C65"/>
    <mergeCell ref="E65:G65"/>
    <mergeCell ref="N64:O64"/>
    <mergeCell ref="H65:I65"/>
    <mergeCell ref="L65:M65"/>
    <mergeCell ref="N65:O65"/>
    <mergeCell ref="A63:C64"/>
    <mergeCell ref="D63:D64"/>
    <mergeCell ref="H64:I64"/>
    <mergeCell ref="L64:M64"/>
    <mergeCell ref="H63:I63"/>
    <mergeCell ref="A49:C50"/>
    <mergeCell ref="D49:D50"/>
    <mergeCell ref="H49:I49"/>
    <mergeCell ref="L49:M49"/>
    <mergeCell ref="N49:O49"/>
    <mergeCell ref="H50:I50"/>
    <mergeCell ref="L50:M50"/>
    <mergeCell ref="N50:O50"/>
    <mergeCell ref="A51:C52"/>
    <mergeCell ref="D51:D52"/>
    <mergeCell ref="H51:I51"/>
    <mergeCell ref="L51:M51"/>
    <mergeCell ref="N51:O51"/>
    <mergeCell ref="H52:I52"/>
    <mergeCell ref="L52:M52"/>
    <mergeCell ref="N52:O52"/>
    <mergeCell ref="A43:C44"/>
    <mergeCell ref="D43:D44"/>
    <mergeCell ref="H43:I43"/>
    <mergeCell ref="L43:M43"/>
    <mergeCell ref="N43:O43"/>
    <mergeCell ref="H44:I44"/>
    <mergeCell ref="L44:M44"/>
    <mergeCell ref="N44:O44"/>
    <mergeCell ref="L48:M48"/>
    <mergeCell ref="N48:O48"/>
    <mergeCell ref="H46:I46"/>
    <mergeCell ref="L46:M46"/>
    <mergeCell ref="N46:O46"/>
  </mergeCells>
  <pageMargins left="0.78740157480314965" right="0.39370078740157483" top="0.78740157480314965" bottom="0.19685039370078741" header="0.31496062992125984" footer="0.31496062992125984"/>
  <pageSetup paperSize="9" scale="64" fitToWidth="0" fitToHeight="0" orientation="landscape" r:id="rId1"/>
  <headerFooter>
    <oddFooter>&amp;R&amp;"Times New Roman,обычный"&amp;8Номер страницы &amp;PВсего страниц &amp;N</oddFooter>
  </headerFooter>
  <rowBreaks count="1" manualBreakCount="1">
    <brk id="46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66FF"/>
  </sheetPr>
  <dimension ref="A2:M11"/>
  <sheetViews>
    <sheetView view="pageBreakPreview" zoomScaleSheetLayoutView="100" workbookViewId="0">
      <selection activeCell="DF39" sqref="DF39:DR39"/>
    </sheetView>
  </sheetViews>
  <sheetFormatPr defaultRowHeight="14.4"/>
  <cols>
    <col min="1" max="1" width="30" customWidth="1"/>
    <col min="2" max="2" width="13.88671875" customWidth="1"/>
    <col min="3" max="11" width="14.33203125" customWidth="1"/>
    <col min="13" max="13" width="9.109375" customWidth="1"/>
  </cols>
  <sheetData>
    <row r="2" spans="1:13" ht="33.75" customHeight="1">
      <c r="B2" s="1681" t="s">
        <v>968</v>
      </c>
      <c r="C2" s="1682" t="s">
        <v>409</v>
      </c>
      <c r="D2" s="1682"/>
      <c r="E2" s="1682"/>
      <c r="F2" s="1682" t="s">
        <v>1003</v>
      </c>
      <c r="G2" s="1682"/>
      <c r="H2" s="1682"/>
      <c r="I2" s="1682" t="s">
        <v>1048</v>
      </c>
      <c r="J2" s="1682"/>
      <c r="K2" s="1682"/>
    </row>
    <row r="3" spans="1:13" ht="23.25" customHeight="1">
      <c r="B3" s="1681"/>
      <c r="C3" s="406" t="s">
        <v>750</v>
      </c>
      <c r="D3" s="406" t="s">
        <v>751</v>
      </c>
      <c r="E3" s="406" t="s">
        <v>752</v>
      </c>
      <c r="F3" s="406" t="s">
        <v>750</v>
      </c>
      <c r="G3" s="406" t="s">
        <v>751</v>
      </c>
      <c r="H3" s="406" t="s">
        <v>752</v>
      </c>
      <c r="I3" s="406" t="s">
        <v>750</v>
      </c>
      <c r="J3" s="406" t="s">
        <v>751</v>
      </c>
      <c r="K3" s="406" t="s">
        <v>752</v>
      </c>
    </row>
    <row r="4" spans="1:13" ht="27.75" customHeight="1">
      <c r="A4" s="674" t="s">
        <v>626</v>
      </c>
      <c r="B4" s="675"/>
      <c r="C4" s="368">
        <f>'МЗ ОБ+ФБ'!C487+'МЗ МБ'!C485</f>
        <v>18190416.649999999</v>
      </c>
      <c r="D4" s="368">
        <f>ЦС!C455</f>
        <v>5870834.04</v>
      </c>
      <c r="E4" s="368">
        <f>'130Платн'!C469+'130РПл'!C428+'130Возм ущ'!C430+'130Пит сотр'!C430+'130Озд лаг'!C430+'130ГПД'!C430+'140'!C426+'150'!C427+'170'!C426</f>
        <v>488935.98</v>
      </c>
      <c r="F4" s="368">
        <f>'МЗ ОБ+ФБ'!C945+'МЗ МБ'!C968</f>
        <v>8189972.4800000004</v>
      </c>
      <c r="G4" s="368">
        <f>ЦС!C907</f>
        <v>0</v>
      </c>
      <c r="H4" s="368">
        <f>'130Платн'!C941+'130РПл'!C872+'130Возм ущ'!C874+'130Пит сотр'!C874+'130Озд лаг'!C874+'130ГПД'!C874+'140'!C866+'150'!C861+'170'!C866</f>
        <v>0</v>
      </c>
      <c r="I4" s="368">
        <f>'МЗ ОБ+ФБ'!C1402+'МЗ МБ'!C1450</f>
        <v>10421076.050000001</v>
      </c>
      <c r="J4" s="368">
        <f>ЦС!C1359</f>
        <v>0</v>
      </c>
      <c r="K4" s="368">
        <f>'130Платн'!C1411+'130РПл'!C1316+'130Возм ущ'!C1318+'130Пит сотр'!C1318+'130Озд лаг'!C1318+'130ГПД'!C1314+'140'!C1306+'150'!C1296+'170'!C1306</f>
        <v>0</v>
      </c>
    </row>
    <row r="5" spans="1:13" ht="39.6">
      <c r="A5" s="673" t="s">
        <v>627</v>
      </c>
      <c r="B5" s="676"/>
      <c r="C5" s="368">
        <f>'МЗ ОБ+ФБ'!C488+'МЗ МБ'!C486</f>
        <v>649737.25000000012</v>
      </c>
      <c r="D5" s="368">
        <f>ЦС!C456</f>
        <v>0</v>
      </c>
      <c r="E5" s="368">
        <f>'130Платн'!C470+'130РПл'!C429+'130Возм ущ'!C431+'130Пит сотр'!C431+'130Озд лаг'!C431+'130ГПД'!C431+'140'!C427+'150'!C428+'170'!C427</f>
        <v>1400</v>
      </c>
      <c r="F5" s="368">
        <f>'МЗ ОБ+ФБ'!C946+'МЗ МБ'!C969</f>
        <v>0</v>
      </c>
      <c r="G5" s="368">
        <f>ЦС!C908</f>
        <v>0</v>
      </c>
      <c r="H5" s="368">
        <f>'130Платн'!C942+'130РПл'!C873+'130Возм ущ'!C875+'130Пит сотр'!C875+'130Озд лаг'!C875+'130ГПД'!C875+'140'!C867+'150'!C862+'170'!C867</f>
        <v>0</v>
      </c>
      <c r="I5" s="368">
        <f>'МЗ ОБ+ФБ'!C1403+'МЗ МБ'!C1451</f>
        <v>0</v>
      </c>
      <c r="J5" s="368">
        <f>ЦС!C1360</f>
        <v>0</v>
      </c>
      <c r="K5" s="368">
        <f>'130Платн'!C1412+'130РПл'!C1317+'130Возм ущ'!C1319+'130Пит сотр'!C1319+'130Озд лаг'!C1319+'130ГПД'!C1315+'140'!C1307+'150'!C1297+'170'!C1307</f>
        <v>0</v>
      </c>
    </row>
    <row r="6" spans="1:13" ht="18.75" customHeight="1">
      <c r="A6" s="1680" t="s">
        <v>957</v>
      </c>
      <c r="B6" s="667" t="s">
        <v>1141</v>
      </c>
      <c r="C6" s="368"/>
      <c r="D6" s="368">
        <f>ЦС!C457</f>
        <v>0</v>
      </c>
      <c r="E6" s="368"/>
      <c r="F6" s="368"/>
      <c r="G6" s="368">
        <f>ЦС!C909</f>
        <v>0</v>
      </c>
      <c r="H6" s="368"/>
      <c r="I6" s="368"/>
      <c r="J6" s="368">
        <f>ЦС!C1361</f>
        <v>0</v>
      </c>
      <c r="K6" s="368"/>
      <c r="L6" s="361" t="s">
        <v>1144</v>
      </c>
      <c r="M6" s="669" t="s">
        <v>965</v>
      </c>
    </row>
    <row r="7" spans="1:13" ht="18.75" customHeight="1">
      <c r="A7" s="1680"/>
      <c r="B7" s="667" t="s">
        <v>1142</v>
      </c>
      <c r="C7" s="668"/>
      <c r="D7" s="368">
        <f>ЦС!C458</f>
        <v>0</v>
      </c>
      <c r="E7" s="668"/>
      <c r="F7" s="668"/>
      <c r="G7" s="368">
        <f>ЦС!C910</f>
        <v>0</v>
      </c>
      <c r="H7" s="668"/>
      <c r="I7" s="668"/>
      <c r="J7" s="368">
        <f>ЦС!C1362</f>
        <v>0</v>
      </c>
      <c r="K7" s="668"/>
      <c r="L7" s="361" t="s">
        <v>964</v>
      </c>
      <c r="M7" s="669" t="s">
        <v>965</v>
      </c>
    </row>
    <row r="8" spans="1:13" ht="17.25" customHeight="1">
      <c r="A8" s="1680"/>
      <c r="B8" s="667" t="s">
        <v>1143</v>
      </c>
      <c r="C8" s="668"/>
      <c r="D8" s="368">
        <f>ЦС!C459</f>
        <v>0</v>
      </c>
      <c r="E8" s="668"/>
      <c r="F8" s="668"/>
      <c r="G8" s="368">
        <f>ЦС!C911</f>
        <v>0</v>
      </c>
      <c r="H8" s="668"/>
      <c r="I8" s="668"/>
      <c r="J8" s="368">
        <f>ЦС!C1363</f>
        <v>0</v>
      </c>
      <c r="K8" s="668"/>
      <c r="L8" s="361" t="s">
        <v>941</v>
      </c>
      <c r="M8" s="669" t="s">
        <v>965</v>
      </c>
    </row>
    <row r="9" spans="1:13" ht="21.75" customHeight="1">
      <c r="A9" s="1680"/>
      <c r="B9" s="667"/>
      <c r="C9" s="668"/>
      <c r="D9" s="368">
        <f>ЦС!C460</f>
        <v>0</v>
      </c>
      <c r="E9" s="668"/>
      <c r="F9" s="668"/>
      <c r="G9" s="368">
        <f>ЦС!C912</f>
        <v>0</v>
      </c>
      <c r="H9" s="668"/>
      <c r="I9" s="668"/>
      <c r="J9" s="368">
        <f>ЦС!C1364</f>
        <v>0</v>
      </c>
      <c r="K9" s="668"/>
      <c r="L9" s="361" t="s">
        <v>956</v>
      </c>
      <c r="M9" s="669"/>
    </row>
    <row r="10" spans="1:13" ht="34.5" customHeight="1">
      <c r="A10" s="674" t="s">
        <v>628</v>
      </c>
      <c r="B10" s="404"/>
      <c r="C10" s="405">
        <f>C4-C5</f>
        <v>17540679.399999999</v>
      </c>
      <c r="D10" s="405">
        <f>D4-D5</f>
        <v>5870834.04</v>
      </c>
      <c r="E10" s="405">
        <f t="shared" ref="E10:K10" si="0">E4-E5</f>
        <v>487535.98</v>
      </c>
      <c r="F10" s="405">
        <f t="shared" si="0"/>
        <v>8189972.4800000004</v>
      </c>
      <c r="G10" s="405">
        <f t="shared" si="0"/>
        <v>0</v>
      </c>
      <c r="H10" s="405">
        <f t="shared" si="0"/>
        <v>0</v>
      </c>
      <c r="I10" s="405">
        <f t="shared" si="0"/>
        <v>10421076.050000001</v>
      </c>
      <c r="J10" s="405">
        <f t="shared" si="0"/>
        <v>0</v>
      </c>
      <c r="K10" s="405">
        <f t="shared" si="0"/>
        <v>0</v>
      </c>
    </row>
    <row r="11" spans="1:13" s="27" customFormat="1" ht="30" customHeight="1">
      <c r="A11" s="670" t="s">
        <v>967</v>
      </c>
      <c r="B11" s="671" t="s">
        <v>43</v>
      </c>
      <c r="C11" s="672">
        <f>C10-C6-C7-C8-C9</f>
        <v>17540679.399999999</v>
      </c>
      <c r="D11" s="672">
        <f>D10-D6-D7-D8-D9</f>
        <v>5870834.04</v>
      </c>
      <c r="E11" s="672">
        <f t="shared" ref="E11:K11" si="1">E10-E6-E7-E8-E9</f>
        <v>487535.98</v>
      </c>
      <c r="F11" s="672">
        <f t="shared" si="1"/>
        <v>8189972.4800000004</v>
      </c>
      <c r="G11" s="672">
        <f t="shared" si="1"/>
        <v>0</v>
      </c>
      <c r="H11" s="672">
        <f t="shared" si="1"/>
        <v>0</v>
      </c>
      <c r="I11" s="672">
        <f t="shared" si="1"/>
        <v>10421076.050000001</v>
      </c>
      <c r="J11" s="672">
        <f t="shared" si="1"/>
        <v>0</v>
      </c>
      <c r="K11" s="672">
        <f t="shared" si="1"/>
        <v>0</v>
      </c>
    </row>
  </sheetData>
  <mergeCells count="5">
    <mergeCell ref="A6:A9"/>
    <mergeCell ref="B2:B3"/>
    <mergeCell ref="C2:E2"/>
    <mergeCell ref="F2:H2"/>
    <mergeCell ref="I2:K2"/>
  </mergeCells>
  <pageMargins left="0.7" right="0.7" top="0.75" bottom="0.75" header="0.3" footer="0.3"/>
  <pageSetup paperSize="9" scale="6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BT359"/>
  <sheetViews>
    <sheetView view="pageBreakPreview" topLeftCell="B141" zoomScale="80" zoomScaleNormal="80" zoomScaleSheetLayoutView="80" workbookViewId="0">
      <selection activeCell="DF39" sqref="DF39:DR39"/>
    </sheetView>
  </sheetViews>
  <sheetFormatPr defaultColWidth="9.109375" defaultRowHeight="13.8"/>
  <cols>
    <col min="1" max="13" width="3.88671875" style="245" customWidth="1"/>
    <col min="14" max="14" width="4.44140625" style="245" customWidth="1"/>
    <col min="15" max="17" width="3.88671875" style="245" customWidth="1"/>
    <col min="18" max="18" width="10.88671875" style="245" customWidth="1"/>
    <col min="19" max="20" width="3.88671875" style="245" customWidth="1"/>
    <col min="21" max="21" width="11" style="245" customWidth="1"/>
    <col min="22" max="22" width="2.44140625" style="245" customWidth="1"/>
    <col min="23" max="24" width="3.88671875" style="245" customWidth="1"/>
    <col min="25" max="25" width="3.109375" style="245" customWidth="1"/>
    <col min="26" max="26" width="8" style="245" customWidth="1"/>
    <col min="27" max="28" width="3.88671875" style="245" customWidth="1"/>
    <col min="29" max="29" width="11.109375" style="245" customWidth="1"/>
    <col min="30" max="30" width="2.88671875" style="245" customWidth="1"/>
    <col min="31" max="31" width="3.33203125" style="245" customWidth="1"/>
    <col min="32" max="32" width="4.6640625" style="245" customWidth="1"/>
    <col min="33" max="33" width="2.6640625" style="245" customWidth="1"/>
    <col min="34" max="34" width="7.44140625" style="245" customWidth="1"/>
    <col min="35" max="37" width="3.88671875" style="245" customWidth="1"/>
    <col min="38" max="38" width="6.33203125" style="245" customWidth="1"/>
    <col min="39" max="39" width="3.88671875" style="245" customWidth="1"/>
    <col min="40" max="40" width="10.44140625" style="245" customWidth="1"/>
    <col min="41" max="41" width="3.109375" style="245" customWidth="1"/>
    <col min="42" max="42" width="2.5546875" style="245" customWidth="1"/>
    <col min="43" max="44" width="3.88671875" style="245" customWidth="1"/>
    <col min="45" max="45" width="3.109375" style="245" customWidth="1"/>
    <col min="46" max="46" width="7.44140625" style="245" customWidth="1"/>
    <col min="47" max="48" width="3.88671875" style="245" customWidth="1"/>
    <col min="49" max="49" width="3.109375" style="245" customWidth="1"/>
    <col min="50" max="50" width="7.88671875" style="245" customWidth="1"/>
    <col min="51" max="51" width="16.5546875" style="245" customWidth="1"/>
    <col min="52" max="52" width="16" style="245" customWidth="1"/>
    <col min="53" max="53" width="28.33203125" style="468" customWidth="1"/>
    <col min="54" max="54" width="24.109375" style="468" customWidth="1"/>
    <col min="55" max="55" width="20" style="468" customWidth="1"/>
    <col min="56" max="56" width="17.5546875" style="468" customWidth="1"/>
    <col min="57" max="57" width="17.6640625" style="468" bestFit="1" customWidth="1"/>
    <col min="58" max="60" width="9.109375" style="468"/>
    <col min="61" max="16384" width="9.109375" style="245"/>
  </cols>
  <sheetData>
    <row r="1" spans="1:60" ht="23.25" customHeight="1">
      <c r="A1" s="1957" t="s">
        <v>1066</v>
      </c>
      <c r="B1" s="1957"/>
      <c r="C1" s="1957"/>
      <c r="D1" s="1957"/>
      <c r="E1" s="1957"/>
      <c r="F1" s="1957"/>
      <c r="G1" s="1957"/>
      <c r="H1" s="1957"/>
      <c r="I1" s="1957"/>
      <c r="J1" s="1957"/>
      <c r="K1" s="1957"/>
      <c r="L1" s="1957"/>
      <c r="M1" s="1957"/>
      <c r="N1" s="1957"/>
      <c r="O1" s="1957"/>
      <c r="P1" s="1957"/>
      <c r="Q1" s="1957"/>
      <c r="R1" s="1957"/>
      <c r="S1" s="1957"/>
      <c r="T1" s="1957"/>
      <c r="U1" s="1957"/>
      <c r="V1" s="1957"/>
      <c r="W1" s="1957"/>
      <c r="X1" s="1957"/>
      <c r="Y1" s="1957"/>
      <c r="Z1" s="1957"/>
      <c r="AA1" s="1957"/>
      <c r="AB1" s="1957"/>
      <c r="AC1" s="1957"/>
      <c r="AD1" s="1957"/>
      <c r="AE1" s="1957"/>
      <c r="AF1" s="1957"/>
      <c r="AG1" s="1957"/>
      <c r="AH1" s="1957"/>
      <c r="AI1" s="1957"/>
      <c r="AJ1" s="1957"/>
      <c r="AK1" s="1957"/>
      <c r="AL1" s="1957"/>
      <c r="AM1" s="1957"/>
      <c r="AN1" s="1957"/>
      <c r="AO1" s="1957"/>
      <c r="AP1" s="1957"/>
      <c r="AQ1" s="1957"/>
      <c r="AR1" s="1957"/>
      <c r="AS1" s="1957"/>
      <c r="AT1" s="1957"/>
      <c r="AU1" s="1957"/>
      <c r="AV1" s="1957"/>
      <c r="AW1" s="1957"/>
      <c r="AX1" s="1957"/>
      <c r="AY1" s="1957"/>
      <c r="AZ1" s="1957"/>
    </row>
    <row r="2" spans="1:60" ht="22.8">
      <c r="A2" s="1958"/>
      <c r="B2" s="1958"/>
      <c r="C2" s="1958"/>
      <c r="D2" s="1958"/>
      <c r="E2" s="1958"/>
      <c r="F2" s="1958"/>
      <c r="G2" s="1958"/>
      <c r="H2" s="1958"/>
      <c r="I2" s="1958"/>
      <c r="J2" s="1958"/>
      <c r="K2" s="1958"/>
      <c r="L2" s="1958"/>
      <c r="M2" s="1958"/>
      <c r="N2" s="1958"/>
      <c r="O2" s="1958"/>
      <c r="P2" s="1958"/>
      <c r="Q2" s="1958"/>
      <c r="R2" s="1958"/>
      <c r="S2" s="1958"/>
      <c r="T2" s="1958"/>
      <c r="U2" s="1958"/>
      <c r="V2" s="1958"/>
      <c r="W2" s="1958"/>
      <c r="X2" s="1958"/>
      <c r="Y2" s="1958"/>
      <c r="Z2" s="1958"/>
      <c r="AA2" s="1958"/>
      <c r="AB2" s="1958"/>
      <c r="AC2" s="1958"/>
      <c r="AD2" s="1958"/>
      <c r="AE2" s="1958"/>
      <c r="AF2" s="1958"/>
      <c r="AG2" s="1958"/>
      <c r="AH2" s="1958"/>
      <c r="AI2" s="1958"/>
      <c r="AJ2" s="1958"/>
      <c r="AK2" s="1958"/>
      <c r="AL2" s="1958"/>
      <c r="AM2" s="1958"/>
      <c r="AN2" s="1958"/>
      <c r="AO2" s="1958"/>
      <c r="AP2" s="1958"/>
      <c r="AQ2" s="1958"/>
      <c r="AR2" s="1958"/>
      <c r="AS2" s="1958"/>
      <c r="AT2" s="1958"/>
      <c r="AU2" s="1958"/>
      <c r="AV2" s="1958"/>
      <c r="AW2" s="1958"/>
      <c r="AX2" s="1958"/>
      <c r="AY2" s="1958"/>
      <c r="AZ2" s="1958"/>
    </row>
    <row r="3" spans="1:60" ht="45" customHeight="1">
      <c r="A3" s="1959" t="s">
        <v>1071</v>
      </c>
      <c r="B3" s="1959"/>
      <c r="C3" s="1959"/>
      <c r="D3" s="1959"/>
      <c r="E3" s="1959"/>
      <c r="F3" s="1959"/>
      <c r="G3" s="1959"/>
      <c r="H3" s="1959"/>
      <c r="I3" s="1959"/>
      <c r="J3" s="1959"/>
      <c r="K3" s="1959"/>
      <c r="L3" s="1959"/>
      <c r="M3" s="1959"/>
      <c r="N3" s="1959"/>
      <c r="O3" s="1959"/>
      <c r="P3" s="1959"/>
      <c r="Q3" s="1959"/>
      <c r="R3" s="1959"/>
      <c r="S3" s="1959"/>
      <c r="T3" s="1959"/>
      <c r="U3" s="1959"/>
      <c r="V3" s="1959"/>
      <c r="W3" s="1959"/>
      <c r="X3" s="1959"/>
      <c r="Y3" s="1959"/>
      <c r="Z3" s="1959"/>
      <c r="AA3" s="1959"/>
      <c r="AB3" s="1959"/>
      <c r="AC3" s="1959"/>
      <c r="AD3" s="1959"/>
      <c r="AE3" s="1959"/>
      <c r="AF3" s="1959"/>
      <c r="AG3" s="1959"/>
      <c r="AH3" s="1959"/>
      <c r="AI3" s="1959"/>
      <c r="AJ3" s="1959"/>
      <c r="AK3" s="1959"/>
      <c r="AL3" s="1959"/>
      <c r="AM3" s="1959"/>
      <c r="AN3" s="1959"/>
      <c r="AO3" s="1959"/>
      <c r="AP3" s="1959"/>
      <c r="AQ3" s="1959"/>
      <c r="AR3" s="1959"/>
      <c r="AS3" s="1959"/>
      <c r="AT3" s="1959"/>
      <c r="AU3" s="1959"/>
      <c r="AV3" s="1959"/>
      <c r="AW3" s="1959"/>
      <c r="AX3" s="1959"/>
      <c r="AY3" s="1959"/>
      <c r="AZ3" s="1959"/>
    </row>
    <row r="4" spans="1:60" ht="22.8">
      <c r="A4" s="1958"/>
      <c r="B4" s="1958"/>
      <c r="C4" s="1958"/>
      <c r="D4" s="1958"/>
      <c r="E4" s="1958"/>
      <c r="F4" s="1958"/>
      <c r="G4" s="1958"/>
      <c r="H4" s="1958"/>
      <c r="I4" s="1958"/>
      <c r="J4" s="1958"/>
      <c r="K4" s="1958"/>
      <c r="L4" s="1958"/>
      <c r="M4" s="1958"/>
      <c r="N4" s="1958"/>
      <c r="O4" s="1958"/>
      <c r="P4" s="1958"/>
      <c r="Q4" s="1958"/>
      <c r="R4" s="1958"/>
      <c r="S4" s="1958"/>
      <c r="T4" s="1958"/>
      <c r="U4" s="1958"/>
      <c r="V4" s="1958"/>
      <c r="W4" s="1958"/>
      <c r="X4" s="1958"/>
      <c r="Y4" s="1958"/>
      <c r="Z4" s="1958"/>
      <c r="AA4" s="1958"/>
      <c r="AB4" s="1958"/>
      <c r="AC4" s="1958"/>
      <c r="AD4" s="1958"/>
      <c r="AE4" s="1958"/>
      <c r="AF4" s="1958"/>
      <c r="AG4" s="1958"/>
      <c r="AH4" s="1958"/>
      <c r="AI4" s="1958"/>
      <c r="AJ4" s="1958"/>
      <c r="AK4" s="1958"/>
      <c r="AL4" s="1958"/>
      <c r="AM4" s="1958"/>
      <c r="AN4" s="1958"/>
      <c r="AO4" s="1958"/>
      <c r="AP4" s="1958"/>
      <c r="AQ4" s="1958"/>
      <c r="AR4" s="1958"/>
      <c r="AS4" s="1958"/>
      <c r="AT4" s="1958"/>
      <c r="AU4" s="1958"/>
      <c r="AV4" s="1958"/>
      <c r="AW4" s="1958"/>
      <c r="AX4" s="1958"/>
      <c r="AY4" s="1958"/>
      <c r="AZ4" s="1958"/>
    </row>
    <row r="5" spans="1:60" ht="23.25" customHeight="1">
      <c r="A5" s="1960" t="s">
        <v>765</v>
      </c>
      <c r="B5" s="1960"/>
      <c r="C5" s="1960"/>
      <c r="D5" s="1960"/>
      <c r="E5" s="1960"/>
      <c r="F5" s="1960"/>
      <c r="G5" s="1960"/>
      <c r="H5" s="1960"/>
      <c r="I5" s="1960"/>
      <c r="J5" s="1960"/>
      <c r="K5" s="1960"/>
      <c r="L5" s="1960"/>
      <c r="M5" s="1960"/>
      <c r="N5" s="1960"/>
      <c r="O5" s="1960"/>
      <c r="P5" s="1960"/>
      <c r="Q5" s="1960"/>
      <c r="R5" s="1960"/>
      <c r="S5" s="1960"/>
      <c r="T5" s="1960"/>
      <c r="U5" s="1960"/>
      <c r="V5" s="1960"/>
      <c r="W5" s="1960"/>
      <c r="X5" s="1960"/>
      <c r="Y5" s="1960"/>
      <c r="Z5" s="1960"/>
      <c r="AA5" s="1960"/>
      <c r="AB5" s="1960"/>
      <c r="AC5" s="1960"/>
      <c r="AD5" s="1960"/>
      <c r="AE5" s="1960"/>
      <c r="AF5" s="1960"/>
      <c r="AG5" s="1960"/>
      <c r="AH5" s="1960"/>
      <c r="AI5" s="1960"/>
      <c r="AJ5" s="1960"/>
      <c r="AK5" s="1960"/>
      <c r="AL5" s="1960"/>
      <c r="AM5" s="1960"/>
      <c r="AN5" s="1960"/>
      <c r="AO5" s="1960"/>
      <c r="AP5" s="1960"/>
      <c r="AQ5" s="1960"/>
      <c r="AR5" s="1960"/>
      <c r="AS5" s="1960"/>
      <c r="AT5" s="1960"/>
      <c r="AU5" s="1960"/>
      <c r="AV5" s="1960"/>
      <c r="AW5" s="1960"/>
      <c r="AX5" s="1960"/>
      <c r="AY5" s="1960"/>
      <c r="AZ5" s="1960"/>
    </row>
    <row r="8" spans="1:60" s="510" customFormat="1" ht="22.8">
      <c r="A8" s="509" t="s">
        <v>574</v>
      </c>
    </row>
    <row r="9" spans="1:60" s="508" customFormat="1" ht="41.25" customHeight="1">
      <c r="A9" s="1923" t="s">
        <v>1049</v>
      </c>
      <c r="B9" s="1923"/>
      <c r="C9" s="1923"/>
      <c r="D9" s="1923"/>
      <c r="E9" s="1923"/>
      <c r="F9" s="1923"/>
      <c r="G9" s="1923"/>
      <c r="H9" s="1923"/>
      <c r="I9" s="1923"/>
      <c r="J9" s="1923"/>
      <c r="K9" s="1923"/>
      <c r="L9" s="1923"/>
      <c r="M9" s="1923"/>
      <c r="N9" s="1923"/>
      <c r="O9" s="1923"/>
      <c r="P9" s="1923"/>
      <c r="Q9" s="1923"/>
      <c r="R9" s="1923"/>
      <c r="S9" s="1923"/>
      <c r="T9" s="1923"/>
      <c r="U9" s="1923"/>
      <c r="V9" s="1923"/>
      <c r="W9" s="1923"/>
      <c r="X9" s="1923"/>
      <c r="Y9" s="1923"/>
      <c r="Z9" s="1923"/>
      <c r="AA9" s="1923"/>
      <c r="AB9" s="1923"/>
      <c r="AC9" s="1923"/>
      <c r="AD9" s="1923"/>
      <c r="AE9" s="1923"/>
      <c r="AF9" s="1923"/>
      <c r="AG9" s="1923"/>
      <c r="AH9" s="1923"/>
      <c r="AI9" s="1923"/>
      <c r="AJ9" s="1923"/>
      <c r="AK9" s="1923"/>
      <c r="AL9" s="1923"/>
      <c r="AM9" s="1923"/>
      <c r="AN9" s="1923"/>
      <c r="AO9" s="1923"/>
      <c r="AP9" s="1923"/>
      <c r="AQ9" s="1923"/>
      <c r="AR9" s="1923"/>
      <c r="AS9" s="1923"/>
      <c r="AT9" s="1923"/>
      <c r="AU9" s="1923"/>
      <c r="AV9" s="1923"/>
      <c r="AW9" s="1923"/>
      <c r="AX9" s="1923"/>
      <c r="AY9" s="511"/>
      <c r="AZ9" s="511"/>
    </row>
    <row r="10" spans="1:60" s="508" customFormat="1" ht="18"/>
    <row r="11" spans="1:60" s="508" customFormat="1" ht="30.75" customHeight="1">
      <c r="A11" s="512"/>
      <c r="B11" s="1924" t="s">
        <v>551</v>
      </c>
      <c r="C11" s="1925"/>
      <c r="D11" s="1925"/>
      <c r="E11" s="1925"/>
      <c r="F11" s="1925"/>
      <c r="G11" s="1925"/>
      <c r="H11" s="1925"/>
      <c r="I11" s="1925"/>
      <c r="J11" s="1925"/>
      <c r="K11" s="1925"/>
      <c r="L11" s="1925"/>
      <c r="M11" s="1925"/>
      <c r="N11" s="1925"/>
      <c r="O11" s="1925"/>
      <c r="P11" s="1925"/>
      <c r="Q11" s="1925"/>
      <c r="R11" s="1925"/>
      <c r="S11" s="1925"/>
      <c r="T11" s="1925"/>
      <c r="U11" s="1925"/>
      <c r="V11" s="1925"/>
      <c r="W11" s="1925"/>
      <c r="X11" s="1925"/>
      <c r="Y11" s="1925"/>
      <c r="Z11" s="1925"/>
      <c r="AA11" s="1925"/>
      <c r="AB11" s="1925"/>
      <c r="AC11" s="1925"/>
      <c r="AD11" s="1925"/>
      <c r="AE11" s="1925"/>
      <c r="AF11" s="1925"/>
      <c r="AG11" s="1925"/>
      <c r="AH11" s="1925"/>
      <c r="AI11" s="1925"/>
      <c r="AJ11" s="1925"/>
      <c r="AK11" s="1925"/>
      <c r="AL11" s="1925"/>
      <c r="AM11" s="1925"/>
      <c r="AN11" s="1925"/>
      <c r="AO11" s="1925"/>
      <c r="AP11" s="1925"/>
      <c r="AQ11" s="1925"/>
      <c r="AR11" s="1925"/>
      <c r="AS11" s="1925"/>
      <c r="AT11" s="1925"/>
      <c r="AU11" s="1925"/>
      <c r="AV11" s="1925"/>
      <c r="AW11" s="1925"/>
      <c r="AX11" s="1925"/>
      <c r="AY11" s="513"/>
      <c r="AZ11" s="513"/>
    </row>
    <row r="12" spans="1:60" ht="12.75" customHeight="1">
      <c r="A12" s="438"/>
      <c r="B12" s="378"/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79"/>
      <c r="U12" s="379"/>
      <c r="V12" s="379"/>
      <c r="W12" s="379"/>
      <c r="X12" s="379"/>
      <c r="Y12" s="379"/>
      <c r="Z12" s="379"/>
      <c r="AA12" s="379"/>
      <c r="AB12" s="379"/>
      <c r="AC12" s="379"/>
      <c r="AD12" s="379"/>
      <c r="AE12" s="379"/>
      <c r="AF12" s="379"/>
      <c r="AG12" s="379"/>
      <c r="AH12" s="379"/>
      <c r="AI12" s="379"/>
      <c r="AJ12" s="379"/>
      <c r="AK12" s="379"/>
      <c r="AL12" s="379"/>
      <c r="AM12" s="379"/>
      <c r="AN12" s="379"/>
      <c r="AO12" s="379"/>
      <c r="AP12" s="379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471"/>
    </row>
    <row r="13" spans="1:60" s="437" customFormat="1" ht="37.5" customHeight="1">
      <c r="A13" s="427"/>
      <c r="B13" s="1704" t="s">
        <v>552</v>
      </c>
      <c r="C13" s="1704"/>
      <c r="D13" s="1704"/>
      <c r="E13" s="1704"/>
      <c r="F13" s="1704"/>
      <c r="G13" s="1704"/>
      <c r="H13" s="1704"/>
      <c r="I13" s="1704"/>
      <c r="J13" s="1704"/>
      <c r="K13" s="1704"/>
      <c r="L13" s="1704"/>
      <c r="M13" s="1704"/>
      <c r="N13" s="1704"/>
      <c r="O13" s="1704" t="s">
        <v>553</v>
      </c>
      <c r="P13" s="1704"/>
      <c r="Q13" s="1704"/>
      <c r="R13" s="1704"/>
      <c r="S13" s="1704"/>
      <c r="T13" s="1704"/>
      <c r="U13" s="1704"/>
      <c r="V13" s="1704"/>
      <c r="W13" s="1704"/>
      <c r="X13" s="1704"/>
      <c r="Y13" s="1704"/>
      <c r="Z13" s="1704"/>
      <c r="AA13" s="1704" t="s">
        <v>554</v>
      </c>
      <c r="AB13" s="1704"/>
      <c r="AC13" s="1704"/>
      <c r="AD13" s="1704"/>
      <c r="AE13" s="1704"/>
      <c r="AF13" s="1704"/>
      <c r="AG13" s="1704"/>
      <c r="AH13" s="1704"/>
      <c r="AI13" s="1704"/>
      <c r="AJ13" s="1704"/>
      <c r="AK13" s="1704"/>
      <c r="AL13" s="1704"/>
      <c r="AM13" s="1704" t="s">
        <v>774</v>
      </c>
      <c r="AN13" s="1704"/>
      <c r="AO13" s="1704"/>
      <c r="AP13" s="1704"/>
      <c r="AQ13" s="1704"/>
      <c r="AR13" s="1704"/>
      <c r="AS13" s="1704"/>
      <c r="AT13" s="1704"/>
      <c r="AU13" s="1704"/>
      <c r="AV13" s="1704"/>
      <c r="AW13" s="1704"/>
      <c r="AX13" s="1694"/>
      <c r="AY13" s="1704" t="s">
        <v>773</v>
      </c>
    </row>
    <row r="14" spans="1:60" s="440" customFormat="1" ht="61.5" customHeight="1">
      <c r="A14" s="427"/>
      <c r="B14" s="1704"/>
      <c r="C14" s="1704"/>
      <c r="D14" s="1704"/>
      <c r="E14" s="1704"/>
      <c r="F14" s="1704"/>
      <c r="G14" s="1704"/>
      <c r="H14" s="1704"/>
      <c r="I14" s="1704"/>
      <c r="J14" s="1704"/>
      <c r="K14" s="1704"/>
      <c r="L14" s="1704"/>
      <c r="M14" s="1704"/>
      <c r="N14" s="1704"/>
      <c r="O14" s="1704" t="s">
        <v>1050</v>
      </c>
      <c r="P14" s="1704"/>
      <c r="Q14" s="1704"/>
      <c r="R14" s="1704"/>
      <c r="S14" s="1704" t="s">
        <v>1051</v>
      </c>
      <c r="T14" s="1704"/>
      <c r="U14" s="1704"/>
      <c r="V14" s="1704"/>
      <c r="W14" s="1704" t="s">
        <v>1052</v>
      </c>
      <c r="X14" s="1704"/>
      <c r="Y14" s="1704"/>
      <c r="Z14" s="1704"/>
      <c r="AA14" s="1704" t="s">
        <v>1050</v>
      </c>
      <c r="AB14" s="1704"/>
      <c r="AC14" s="1704"/>
      <c r="AD14" s="1704"/>
      <c r="AE14" s="1704" t="s">
        <v>1051</v>
      </c>
      <c r="AF14" s="1704"/>
      <c r="AG14" s="1704"/>
      <c r="AH14" s="1704"/>
      <c r="AI14" s="1704" t="s">
        <v>1052</v>
      </c>
      <c r="AJ14" s="1704"/>
      <c r="AK14" s="1704"/>
      <c r="AL14" s="1704"/>
      <c r="AM14" s="1704" t="s">
        <v>1050</v>
      </c>
      <c r="AN14" s="1704"/>
      <c r="AO14" s="1704"/>
      <c r="AP14" s="1704"/>
      <c r="AQ14" s="1704" t="s">
        <v>1051</v>
      </c>
      <c r="AR14" s="1704"/>
      <c r="AS14" s="1704"/>
      <c r="AT14" s="1704"/>
      <c r="AU14" s="1704" t="s">
        <v>1052</v>
      </c>
      <c r="AV14" s="1704"/>
      <c r="AW14" s="1704"/>
      <c r="AX14" s="1704"/>
      <c r="AY14" s="1704"/>
    </row>
    <row r="15" spans="1:60" s="440" customFormat="1" ht="14.4">
      <c r="A15" s="427"/>
      <c r="B15" s="1858">
        <v>1</v>
      </c>
      <c r="C15" s="1858"/>
      <c r="D15" s="1858"/>
      <c r="E15" s="1858"/>
      <c r="F15" s="1858"/>
      <c r="G15" s="1858"/>
      <c r="H15" s="1858"/>
      <c r="I15" s="1858"/>
      <c r="J15" s="1858"/>
      <c r="K15" s="1858"/>
      <c r="L15" s="1858"/>
      <c r="M15" s="1858"/>
      <c r="N15" s="1858"/>
      <c r="O15" s="1697">
        <v>2</v>
      </c>
      <c r="P15" s="1698"/>
      <c r="Q15" s="1698"/>
      <c r="R15" s="1699"/>
      <c r="S15" s="1697">
        <v>3</v>
      </c>
      <c r="T15" s="1698"/>
      <c r="U15" s="1698"/>
      <c r="V15" s="1699"/>
      <c r="W15" s="1697">
        <v>4</v>
      </c>
      <c r="X15" s="1698"/>
      <c r="Y15" s="1698"/>
      <c r="Z15" s="1699"/>
      <c r="AA15" s="1697">
        <v>5</v>
      </c>
      <c r="AB15" s="1698"/>
      <c r="AC15" s="1698"/>
      <c r="AD15" s="1699"/>
      <c r="AE15" s="1697">
        <v>6</v>
      </c>
      <c r="AF15" s="1698"/>
      <c r="AG15" s="1698"/>
      <c r="AH15" s="1699"/>
      <c r="AI15" s="1697">
        <v>7</v>
      </c>
      <c r="AJ15" s="1698"/>
      <c r="AK15" s="1698"/>
      <c r="AL15" s="1699"/>
      <c r="AM15" s="1697">
        <v>8</v>
      </c>
      <c r="AN15" s="1698"/>
      <c r="AO15" s="1698"/>
      <c r="AP15" s="1699"/>
      <c r="AQ15" s="1697">
        <v>9</v>
      </c>
      <c r="AR15" s="1698"/>
      <c r="AS15" s="1698"/>
      <c r="AT15" s="1699"/>
      <c r="AU15" s="1697">
        <v>10</v>
      </c>
      <c r="AV15" s="1698"/>
      <c r="AW15" s="1698"/>
      <c r="AX15" s="1698"/>
      <c r="AY15" s="424">
        <v>11</v>
      </c>
    </row>
    <row r="16" spans="1:60" s="428" customFormat="1" ht="44.25" hidden="1" customHeight="1">
      <c r="A16" s="427"/>
      <c r="B16" s="1914" t="s">
        <v>770</v>
      </c>
      <c r="C16" s="1813"/>
      <c r="D16" s="1813"/>
      <c r="E16" s="1813"/>
      <c r="F16" s="1813"/>
      <c r="G16" s="1813"/>
      <c r="H16" s="1813"/>
      <c r="I16" s="1813"/>
      <c r="J16" s="1813"/>
      <c r="K16" s="1813"/>
      <c r="L16" s="1813"/>
      <c r="M16" s="1813"/>
      <c r="N16" s="1813"/>
      <c r="O16" s="1741" t="s">
        <v>43</v>
      </c>
      <c r="P16" s="1742"/>
      <c r="Q16" s="1742"/>
      <c r="R16" s="1742"/>
      <c r="S16" s="1742" t="s">
        <v>43</v>
      </c>
      <c r="T16" s="1742"/>
      <c r="U16" s="1742"/>
      <c r="V16" s="1742"/>
      <c r="W16" s="1742" t="s">
        <v>43</v>
      </c>
      <c r="X16" s="1742"/>
      <c r="Y16" s="1742"/>
      <c r="Z16" s="1742"/>
      <c r="AA16" s="1743">
        <f>AA17+AA18+AA19</f>
        <v>0</v>
      </c>
      <c r="AB16" s="1743"/>
      <c r="AC16" s="1743"/>
      <c r="AD16" s="1743"/>
      <c r="AE16" s="1743">
        <f>AE17+AE18+AE19</f>
        <v>0</v>
      </c>
      <c r="AF16" s="1743"/>
      <c r="AG16" s="1743"/>
      <c r="AH16" s="1743"/>
      <c r="AI16" s="1743">
        <f>AI17+AI18+AI19</f>
        <v>0</v>
      </c>
      <c r="AJ16" s="1743"/>
      <c r="AK16" s="1743"/>
      <c r="AL16" s="1743"/>
      <c r="AM16" s="1742">
        <f>AM17+AM18+AM19</f>
        <v>0</v>
      </c>
      <c r="AN16" s="1742"/>
      <c r="AO16" s="1742"/>
      <c r="AP16" s="1742"/>
      <c r="AQ16" s="1742">
        <f>AQ17+AQ18+AQ19</f>
        <v>0</v>
      </c>
      <c r="AR16" s="1742"/>
      <c r="AS16" s="1742"/>
      <c r="AT16" s="1742"/>
      <c r="AU16" s="1742">
        <f>AU17+AU18+AU19</f>
        <v>0</v>
      </c>
      <c r="AV16" s="1742"/>
      <c r="AW16" s="1742"/>
      <c r="AX16" s="1742"/>
      <c r="AY16" s="465"/>
      <c r="BA16" s="1953" t="s">
        <v>779</v>
      </c>
      <c r="BB16" s="1954"/>
      <c r="BC16" s="1954"/>
      <c r="BD16" s="243"/>
      <c r="BE16" s="243"/>
      <c r="BF16" s="243"/>
      <c r="BG16" s="427"/>
      <c r="BH16" s="427"/>
    </row>
    <row r="17" spans="1:72" s="428" customFormat="1" ht="30" hidden="1" customHeight="1">
      <c r="A17" s="427"/>
      <c r="B17" s="1734" t="s">
        <v>780</v>
      </c>
      <c r="C17" s="1735"/>
      <c r="D17" s="1735"/>
      <c r="E17" s="1735"/>
      <c r="F17" s="1735"/>
      <c r="G17" s="1735"/>
      <c r="H17" s="1735"/>
      <c r="I17" s="1735"/>
      <c r="J17" s="1735"/>
      <c r="K17" s="1735"/>
      <c r="L17" s="1735"/>
      <c r="M17" s="1735"/>
      <c r="N17" s="1735"/>
      <c r="O17" s="1729"/>
      <c r="P17" s="1728"/>
      <c r="Q17" s="1728"/>
      <c r="R17" s="1728"/>
      <c r="S17" s="1703" t="e">
        <f>O17*BD21</f>
        <v>#DIV/0!</v>
      </c>
      <c r="T17" s="1703"/>
      <c r="U17" s="1703"/>
      <c r="V17" s="1703"/>
      <c r="W17" s="1703" t="e">
        <f>S17*BE21</f>
        <v>#DIV/0!</v>
      </c>
      <c r="X17" s="1703"/>
      <c r="Y17" s="1703"/>
      <c r="Z17" s="1703"/>
      <c r="AA17" s="1730"/>
      <c r="AB17" s="1730"/>
      <c r="AC17" s="1730"/>
      <c r="AD17" s="1730"/>
      <c r="AE17" s="1756">
        <f>AA17</f>
        <v>0</v>
      </c>
      <c r="AF17" s="1756"/>
      <c r="AG17" s="1756"/>
      <c r="AH17" s="1756"/>
      <c r="AI17" s="1756">
        <f>AA17</f>
        <v>0</v>
      </c>
      <c r="AJ17" s="1756"/>
      <c r="AK17" s="1756"/>
      <c r="AL17" s="1756"/>
      <c r="AM17" s="1703">
        <f>ROUND(O17*AA17*AY17,0)</f>
        <v>0</v>
      </c>
      <c r="AN17" s="1703"/>
      <c r="AO17" s="1703"/>
      <c r="AP17" s="1703"/>
      <c r="AQ17" s="1703"/>
      <c r="AR17" s="1703"/>
      <c r="AS17" s="1703"/>
      <c r="AT17" s="1703"/>
      <c r="AU17" s="1703"/>
      <c r="AV17" s="1703"/>
      <c r="AW17" s="1703"/>
      <c r="AX17" s="1703"/>
      <c r="AY17" s="454"/>
      <c r="BA17" s="243"/>
      <c r="BB17" s="243"/>
      <c r="BC17" s="243"/>
      <c r="BD17" s="243"/>
      <c r="BE17" s="243"/>
      <c r="BF17" s="243"/>
      <c r="BG17" s="427"/>
      <c r="BH17" s="427"/>
    </row>
    <row r="18" spans="1:72" s="428" customFormat="1" ht="26.25" hidden="1" customHeight="1">
      <c r="A18" s="427"/>
      <c r="B18" s="1734" t="s">
        <v>781</v>
      </c>
      <c r="C18" s="1735"/>
      <c r="D18" s="1735"/>
      <c r="E18" s="1735"/>
      <c r="F18" s="1735"/>
      <c r="G18" s="1735"/>
      <c r="H18" s="1735"/>
      <c r="I18" s="1735"/>
      <c r="J18" s="1735"/>
      <c r="K18" s="1735"/>
      <c r="L18" s="1735"/>
      <c r="M18" s="1735"/>
      <c r="N18" s="1735"/>
      <c r="O18" s="1729"/>
      <c r="P18" s="1728"/>
      <c r="Q18" s="1728"/>
      <c r="R18" s="1728"/>
      <c r="S18" s="1703" t="e">
        <f>O18*BD21</f>
        <v>#DIV/0!</v>
      </c>
      <c r="T18" s="1703"/>
      <c r="U18" s="1703"/>
      <c r="V18" s="1703"/>
      <c r="W18" s="1703" t="e">
        <f>S18*BE21</f>
        <v>#DIV/0!</v>
      </c>
      <c r="X18" s="1703"/>
      <c r="Y18" s="1703"/>
      <c r="Z18" s="1703"/>
      <c r="AA18" s="1730"/>
      <c r="AB18" s="1730"/>
      <c r="AC18" s="1730"/>
      <c r="AD18" s="1730"/>
      <c r="AE18" s="1756">
        <f>AA18</f>
        <v>0</v>
      </c>
      <c r="AF18" s="1756"/>
      <c r="AG18" s="1756"/>
      <c r="AH18" s="1756"/>
      <c r="AI18" s="1756">
        <f>AA18</f>
        <v>0</v>
      </c>
      <c r="AJ18" s="1756"/>
      <c r="AK18" s="1756"/>
      <c r="AL18" s="1756"/>
      <c r="AM18" s="1703">
        <f>ROUND(O18*AA18*AY18,0)</f>
        <v>0</v>
      </c>
      <c r="AN18" s="1703"/>
      <c r="AO18" s="1703"/>
      <c r="AP18" s="1703"/>
      <c r="AQ18" s="1922"/>
      <c r="AR18" s="1922"/>
      <c r="AS18" s="1922"/>
      <c r="AT18" s="1922"/>
      <c r="AU18" s="1922"/>
      <c r="AV18" s="1922"/>
      <c r="AW18" s="1922"/>
      <c r="AX18" s="1922"/>
      <c r="AY18" s="480">
        <f>AY17</f>
        <v>0</v>
      </c>
      <c r="BA18" s="1763"/>
      <c r="BB18" s="1764"/>
      <c r="BC18" s="1764"/>
      <c r="BD18" s="1764"/>
      <c r="BE18" s="1764"/>
      <c r="BF18" s="243"/>
      <c r="BG18" s="427"/>
      <c r="BH18" s="427"/>
    </row>
    <row r="19" spans="1:72" s="428" customFormat="1" ht="24" hidden="1" customHeight="1">
      <c r="A19" s="427"/>
      <c r="B19" s="1734" t="s">
        <v>772</v>
      </c>
      <c r="C19" s="1735"/>
      <c r="D19" s="1735"/>
      <c r="E19" s="1735"/>
      <c r="F19" s="1735"/>
      <c r="G19" s="1735"/>
      <c r="H19" s="1735"/>
      <c r="I19" s="1735"/>
      <c r="J19" s="1735"/>
      <c r="K19" s="1735"/>
      <c r="L19" s="1735"/>
      <c r="M19" s="1735"/>
      <c r="N19" s="1735"/>
      <c r="O19" s="1729"/>
      <c r="P19" s="1728"/>
      <c r="Q19" s="1728"/>
      <c r="R19" s="1728"/>
      <c r="S19" s="1703" t="e">
        <f>O19*BD21</f>
        <v>#DIV/0!</v>
      </c>
      <c r="T19" s="1703"/>
      <c r="U19" s="1703"/>
      <c r="V19" s="1703"/>
      <c r="W19" s="1703" t="e">
        <f>S19*BE21</f>
        <v>#DIV/0!</v>
      </c>
      <c r="X19" s="1703"/>
      <c r="Y19" s="1703"/>
      <c r="Z19" s="1703"/>
      <c r="AA19" s="1730"/>
      <c r="AB19" s="1730"/>
      <c r="AC19" s="1730"/>
      <c r="AD19" s="1730"/>
      <c r="AE19" s="1756">
        <f>AA19</f>
        <v>0</v>
      </c>
      <c r="AF19" s="1756"/>
      <c r="AG19" s="1756"/>
      <c r="AH19" s="1756"/>
      <c r="AI19" s="1756">
        <f>AA19</f>
        <v>0</v>
      </c>
      <c r="AJ19" s="1756"/>
      <c r="AK19" s="1756"/>
      <c r="AL19" s="1756"/>
      <c r="AM19" s="1703">
        <f>ROUND(O19*AA19*AY19,0)</f>
        <v>0</v>
      </c>
      <c r="AN19" s="1703"/>
      <c r="AO19" s="1703"/>
      <c r="AP19" s="1703"/>
      <c r="AQ19" s="1703"/>
      <c r="AR19" s="1703"/>
      <c r="AS19" s="1703"/>
      <c r="AT19" s="1703"/>
      <c r="AU19" s="1703"/>
      <c r="AV19" s="1703"/>
      <c r="AW19" s="1703"/>
      <c r="AX19" s="1703"/>
      <c r="AY19" s="480">
        <f>AY17</f>
        <v>0</v>
      </c>
      <c r="BA19" s="243"/>
      <c r="BB19" s="243"/>
      <c r="BC19" s="243"/>
      <c r="BD19" s="243"/>
      <c r="BE19" s="243"/>
      <c r="BF19" s="243"/>
      <c r="BG19" s="427"/>
      <c r="BH19" s="427"/>
    </row>
    <row r="20" spans="1:72" s="428" customFormat="1" ht="28.5" hidden="1" customHeight="1">
      <c r="A20" s="427"/>
      <c r="B20" s="1760" t="s">
        <v>771</v>
      </c>
      <c r="C20" s="1760"/>
      <c r="D20" s="1760"/>
      <c r="E20" s="1760"/>
      <c r="F20" s="1760"/>
      <c r="G20" s="1760"/>
      <c r="H20" s="1760"/>
      <c r="I20" s="1760"/>
      <c r="J20" s="1760"/>
      <c r="K20" s="1760"/>
      <c r="L20" s="1760"/>
      <c r="M20" s="1760"/>
      <c r="N20" s="1716"/>
      <c r="O20" s="1761" t="s">
        <v>43</v>
      </c>
      <c r="P20" s="1703"/>
      <c r="Q20" s="1703"/>
      <c r="R20" s="1703"/>
      <c r="S20" s="1703" t="s">
        <v>43</v>
      </c>
      <c r="T20" s="1703"/>
      <c r="U20" s="1703"/>
      <c r="V20" s="1703"/>
      <c r="W20" s="1703" t="s">
        <v>43</v>
      </c>
      <c r="X20" s="1703"/>
      <c r="Y20" s="1703"/>
      <c r="Z20" s="1703"/>
      <c r="AA20" s="1756" t="s">
        <v>43</v>
      </c>
      <c r="AB20" s="1756"/>
      <c r="AC20" s="1756"/>
      <c r="AD20" s="1756"/>
      <c r="AE20" s="1756" t="s">
        <v>43</v>
      </c>
      <c r="AF20" s="1756"/>
      <c r="AG20" s="1756"/>
      <c r="AH20" s="1756"/>
      <c r="AI20" s="1756" t="s">
        <v>43</v>
      </c>
      <c r="AJ20" s="1756"/>
      <c r="AK20" s="1756"/>
      <c r="AL20" s="1756"/>
      <c r="AM20" s="1703"/>
      <c r="AN20" s="1703"/>
      <c r="AO20" s="1703"/>
      <c r="AP20" s="1703"/>
      <c r="AQ20" s="1703"/>
      <c r="AR20" s="1703"/>
      <c r="AS20" s="1703"/>
      <c r="AT20" s="1703"/>
      <c r="AU20" s="1703"/>
      <c r="AV20" s="1703"/>
      <c r="AW20" s="1703"/>
      <c r="AX20" s="1703"/>
      <c r="AY20" s="464" t="s">
        <v>43</v>
      </c>
      <c r="BA20" s="1762" t="s">
        <v>778</v>
      </c>
      <c r="BB20" s="1744"/>
      <c r="BC20" s="1745"/>
      <c r="BD20" s="244"/>
      <c r="BE20" s="244"/>
      <c r="BF20" s="243"/>
      <c r="BG20" s="427"/>
      <c r="BH20" s="427"/>
    </row>
    <row r="21" spans="1:72" s="428" customFormat="1" ht="28.5" hidden="1" customHeight="1">
      <c r="A21" s="427"/>
      <c r="B21" s="1760" t="s">
        <v>775</v>
      </c>
      <c r="C21" s="1760"/>
      <c r="D21" s="1760"/>
      <c r="E21" s="1760"/>
      <c r="F21" s="1760"/>
      <c r="G21" s="1760"/>
      <c r="H21" s="1760"/>
      <c r="I21" s="1760"/>
      <c r="J21" s="1760"/>
      <c r="K21" s="1760"/>
      <c r="L21" s="1760"/>
      <c r="M21" s="1760"/>
      <c r="N21" s="1716"/>
      <c r="O21" s="1761" t="s">
        <v>43</v>
      </c>
      <c r="P21" s="1703"/>
      <c r="Q21" s="1703"/>
      <c r="R21" s="1703"/>
      <c r="S21" s="1703" t="s">
        <v>43</v>
      </c>
      <c r="T21" s="1703"/>
      <c r="U21" s="1703"/>
      <c r="V21" s="1703"/>
      <c r="W21" s="1703" t="s">
        <v>43</v>
      </c>
      <c r="X21" s="1703"/>
      <c r="Y21" s="1703"/>
      <c r="Z21" s="1703"/>
      <c r="AA21" s="1756" t="s">
        <v>43</v>
      </c>
      <c r="AB21" s="1756"/>
      <c r="AC21" s="1756"/>
      <c r="AD21" s="1756"/>
      <c r="AE21" s="1756" t="s">
        <v>43</v>
      </c>
      <c r="AF21" s="1756"/>
      <c r="AG21" s="1756"/>
      <c r="AH21" s="1756"/>
      <c r="AI21" s="1756" t="s">
        <v>43</v>
      </c>
      <c r="AJ21" s="1756"/>
      <c r="AK21" s="1756"/>
      <c r="AL21" s="1756"/>
      <c r="AM21" s="1703"/>
      <c r="AN21" s="1703"/>
      <c r="AO21" s="1703"/>
      <c r="AP21" s="1703"/>
      <c r="AQ21" s="1703">
        <f>AM21</f>
        <v>0</v>
      </c>
      <c r="AR21" s="1703"/>
      <c r="AS21" s="1703"/>
      <c r="AT21" s="1703"/>
      <c r="AU21" s="1703">
        <f>AM21</f>
        <v>0</v>
      </c>
      <c r="AV21" s="1703"/>
      <c r="AW21" s="1703"/>
      <c r="AX21" s="1703"/>
      <c r="AY21" s="464" t="s">
        <v>43</v>
      </c>
      <c r="BA21" s="449"/>
      <c r="BB21" s="450"/>
      <c r="BC21" s="450"/>
      <c r="BD21" s="453" t="e">
        <f>BB21/BA21</f>
        <v>#DIV/0!</v>
      </c>
      <c r="BE21" s="453" t="e">
        <f>BC21/BB21</f>
        <v>#DIV/0!</v>
      </c>
      <c r="BF21" s="243"/>
      <c r="BG21" s="427"/>
      <c r="BH21" s="427"/>
    </row>
    <row r="22" spans="1:72" s="484" customFormat="1" ht="24.75" hidden="1" customHeight="1" thickBot="1">
      <c r="A22" s="481"/>
      <c r="B22" s="1706" t="s">
        <v>13</v>
      </c>
      <c r="C22" s="1706"/>
      <c r="D22" s="1706"/>
      <c r="E22" s="1706"/>
      <c r="F22" s="1706"/>
      <c r="G22" s="1706"/>
      <c r="H22" s="1706"/>
      <c r="I22" s="1706"/>
      <c r="J22" s="1706"/>
      <c r="K22" s="1706"/>
      <c r="L22" s="1706"/>
      <c r="M22" s="1706"/>
      <c r="N22" s="1706"/>
      <c r="O22" s="1758" t="s">
        <v>43</v>
      </c>
      <c r="P22" s="1702"/>
      <c r="Q22" s="1702"/>
      <c r="R22" s="1702"/>
      <c r="S22" s="1702" t="s">
        <v>43</v>
      </c>
      <c r="T22" s="1702"/>
      <c r="U22" s="1702"/>
      <c r="V22" s="1702"/>
      <c r="W22" s="1702" t="s">
        <v>43</v>
      </c>
      <c r="X22" s="1702"/>
      <c r="Y22" s="1702"/>
      <c r="Z22" s="1702"/>
      <c r="AA22" s="1759">
        <f>AA16</f>
        <v>0</v>
      </c>
      <c r="AB22" s="1759"/>
      <c r="AC22" s="1759"/>
      <c r="AD22" s="1759"/>
      <c r="AE22" s="1759">
        <f>AE16</f>
        <v>0</v>
      </c>
      <c r="AF22" s="1759"/>
      <c r="AG22" s="1759"/>
      <c r="AH22" s="1759"/>
      <c r="AI22" s="1759">
        <f>AI16</f>
        <v>0</v>
      </c>
      <c r="AJ22" s="1759"/>
      <c r="AK22" s="1759"/>
      <c r="AL22" s="1759"/>
      <c r="AM22" s="1702">
        <f>AM20+AM16+AM21</f>
        <v>0</v>
      </c>
      <c r="AN22" s="1702"/>
      <c r="AO22" s="1702"/>
      <c r="AP22" s="1702"/>
      <c r="AQ22" s="1702">
        <f>AQ21+AQ20+AQ16</f>
        <v>0</v>
      </c>
      <c r="AR22" s="1702"/>
      <c r="AS22" s="1702"/>
      <c r="AT22" s="1702"/>
      <c r="AU22" s="1702">
        <f>AU21+AU20+AU16</f>
        <v>0</v>
      </c>
      <c r="AV22" s="1702"/>
      <c r="AW22" s="1702"/>
      <c r="AX22" s="1702"/>
      <c r="AY22" s="469" t="s">
        <v>43</v>
      </c>
      <c r="BA22" s="482">
        <f>AM22-BA21</f>
        <v>0</v>
      </c>
      <c r="BB22" s="482">
        <f>AQ22-BB21</f>
        <v>0</v>
      </c>
      <c r="BC22" s="482">
        <f>AU22-BC21</f>
        <v>0</v>
      </c>
      <c r="BD22" s="483" t="s">
        <v>141</v>
      </c>
      <c r="BE22" s="253"/>
      <c r="BF22" s="253"/>
      <c r="BG22" s="481"/>
      <c r="BH22" s="481"/>
    </row>
    <row r="23" spans="1:72" s="428" customFormat="1" ht="41.25" customHeight="1">
      <c r="A23" s="427"/>
      <c r="B23" s="1734" t="s">
        <v>820</v>
      </c>
      <c r="C23" s="1735"/>
      <c r="D23" s="1735"/>
      <c r="E23" s="1735"/>
      <c r="F23" s="1735"/>
      <c r="G23" s="1735"/>
      <c r="H23" s="1735"/>
      <c r="I23" s="1735"/>
      <c r="J23" s="1735"/>
      <c r="K23" s="1735"/>
      <c r="L23" s="1735"/>
      <c r="M23" s="1735"/>
      <c r="N23" s="1735"/>
      <c r="O23" s="1729">
        <v>10280.98</v>
      </c>
      <c r="P23" s="1728"/>
      <c r="Q23" s="1728"/>
      <c r="R23" s="1728"/>
      <c r="S23" s="1703">
        <f>O23*BD27</f>
        <v>9159.2601431458188</v>
      </c>
      <c r="T23" s="1703"/>
      <c r="U23" s="1703"/>
      <c r="V23" s="1703"/>
      <c r="W23" s="1703">
        <f>S23*BE27</f>
        <v>10280.980000000001</v>
      </c>
      <c r="X23" s="1703"/>
      <c r="Y23" s="1703"/>
      <c r="Z23" s="1703"/>
      <c r="AA23" s="1730">
        <v>328</v>
      </c>
      <c r="AB23" s="1730"/>
      <c r="AC23" s="1730"/>
      <c r="AD23" s="1730"/>
      <c r="AE23" s="1756">
        <f>AA23</f>
        <v>328</v>
      </c>
      <c r="AF23" s="1756"/>
      <c r="AG23" s="1756"/>
      <c r="AH23" s="1756"/>
      <c r="AI23" s="1756">
        <f>AA23</f>
        <v>328</v>
      </c>
      <c r="AJ23" s="1756"/>
      <c r="AK23" s="1756"/>
      <c r="AL23" s="1756"/>
      <c r="AM23" s="1703">
        <f>ROUND(O23*AA23*AY23*1.00305528114605,0)</f>
        <v>2085849</v>
      </c>
      <c r="AN23" s="1703"/>
      <c r="AO23" s="1703"/>
      <c r="AP23" s="1703"/>
      <c r="AQ23" s="1703">
        <f>ROUND(S23*AE23*AY23*0.980942785401391,0)</f>
        <v>1817303</v>
      </c>
      <c r="AR23" s="1703"/>
      <c r="AS23" s="1703"/>
      <c r="AT23" s="1703"/>
      <c r="AU23" s="1703">
        <f>ROUND(W23*AI23*AY23*1.00305528114605,0)</f>
        <v>2085849</v>
      </c>
      <c r="AV23" s="1703"/>
      <c r="AW23" s="1703"/>
      <c r="AX23" s="1703"/>
      <c r="AY23" s="454">
        <v>0.61666535</v>
      </c>
      <c r="BA23" s="428" t="s">
        <v>835</v>
      </c>
      <c r="BB23" s="243"/>
      <c r="BC23" s="243"/>
      <c r="BD23" s="243"/>
      <c r="BE23" s="243"/>
      <c r="BF23" s="243"/>
      <c r="BG23" s="427"/>
      <c r="BH23" s="1720"/>
      <c r="BI23" s="1720"/>
      <c r="BJ23" s="1720"/>
      <c r="BK23" s="1720"/>
      <c r="BL23" s="1720"/>
      <c r="BM23" s="1720"/>
      <c r="BN23" s="1720"/>
      <c r="BO23" s="1720"/>
      <c r="BP23" s="1720"/>
      <c r="BQ23" s="1720"/>
      <c r="BR23" s="1720"/>
      <c r="BS23" s="1720"/>
      <c r="BT23" s="1720"/>
    </row>
    <row r="24" spans="1:72" s="428" customFormat="1" ht="41.25" customHeight="1">
      <c r="A24" s="427"/>
      <c r="B24" s="1734" t="s">
        <v>821</v>
      </c>
      <c r="C24" s="1735"/>
      <c r="D24" s="1735"/>
      <c r="E24" s="1735"/>
      <c r="F24" s="1735"/>
      <c r="G24" s="1735"/>
      <c r="H24" s="1735"/>
      <c r="I24" s="1735"/>
      <c r="J24" s="1735"/>
      <c r="K24" s="1735"/>
      <c r="L24" s="1735"/>
      <c r="M24" s="1735"/>
      <c r="N24" s="1735"/>
      <c r="O24" s="1729">
        <v>14795.48</v>
      </c>
      <c r="P24" s="1728"/>
      <c r="Q24" s="1728"/>
      <c r="R24" s="1728"/>
      <c r="S24" s="1703">
        <f>O24*BD27</f>
        <v>13181.199677726354</v>
      </c>
      <c r="T24" s="1703"/>
      <c r="U24" s="1703"/>
      <c r="V24" s="1703"/>
      <c r="W24" s="1703">
        <f>S24*BE27</f>
        <v>14795.480000000001</v>
      </c>
      <c r="X24" s="1703"/>
      <c r="Y24" s="1703"/>
      <c r="Z24" s="1703"/>
      <c r="AA24" s="1730">
        <v>420</v>
      </c>
      <c r="AB24" s="1730"/>
      <c r="AC24" s="1730"/>
      <c r="AD24" s="1730"/>
      <c r="AE24" s="1756">
        <f>AA24</f>
        <v>420</v>
      </c>
      <c r="AF24" s="1756"/>
      <c r="AG24" s="1756"/>
      <c r="AH24" s="1756"/>
      <c r="AI24" s="1756">
        <f>AA24</f>
        <v>420</v>
      </c>
      <c r="AJ24" s="1756"/>
      <c r="AK24" s="1756"/>
      <c r="AL24" s="1756"/>
      <c r="AM24" s="1703">
        <f>ROUND(O24*AA24*AY24*1.00305528114605-1,0)</f>
        <v>3843728</v>
      </c>
      <c r="AN24" s="1703"/>
      <c r="AO24" s="1703"/>
      <c r="AP24" s="1703"/>
      <c r="AQ24" s="1703">
        <f>ROUND(S24*AE24*AY24*0.980942785401391-1,0)</f>
        <v>3348863</v>
      </c>
      <c r="AR24" s="1703"/>
      <c r="AS24" s="1703"/>
      <c r="AT24" s="1703"/>
      <c r="AU24" s="1703">
        <f>ROUND(W24*AI24*AY24*1.00305528114605-1,0)</f>
        <v>3843728</v>
      </c>
      <c r="AV24" s="1703"/>
      <c r="AW24" s="1703"/>
      <c r="AX24" s="1703"/>
      <c r="AY24" s="480">
        <f>AY23</f>
        <v>0.61666535</v>
      </c>
      <c r="BA24" s="1763"/>
      <c r="BB24" s="1764"/>
      <c r="BC24" s="1764"/>
      <c r="BD24" s="1764"/>
      <c r="BE24" s="1764"/>
      <c r="BF24" s="243"/>
      <c r="BG24" s="427"/>
      <c r="BH24" s="427"/>
    </row>
    <row r="25" spans="1:72" s="428" customFormat="1" ht="37.5" customHeight="1">
      <c r="A25" s="427"/>
      <c r="B25" s="1734" t="s">
        <v>822</v>
      </c>
      <c r="C25" s="1735"/>
      <c r="D25" s="1735"/>
      <c r="E25" s="1735"/>
      <c r="F25" s="1735"/>
      <c r="G25" s="1735"/>
      <c r="H25" s="1735"/>
      <c r="I25" s="1735"/>
      <c r="J25" s="1735"/>
      <c r="K25" s="1735"/>
      <c r="L25" s="1735"/>
      <c r="M25" s="1735"/>
      <c r="N25" s="1735"/>
      <c r="O25" s="1729">
        <v>15640.88</v>
      </c>
      <c r="P25" s="1728"/>
      <c r="Q25" s="1728"/>
      <c r="R25" s="1728"/>
      <c r="S25" s="1703">
        <f>O25*BD27</f>
        <v>13934.361197835864</v>
      </c>
      <c r="T25" s="1703"/>
      <c r="U25" s="1703"/>
      <c r="V25" s="1703"/>
      <c r="W25" s="1703">
        <f>S25*BE27</f>
        <v>15640.880000000001</v>
      </c>
      <c r="X25" s="1703"/>
      <c r="Y25" s="1703"/>
      <c r="Z25" s="1703"/>
      <c r="AA25" s="1730">
        <v>59</v>
      </c>
      <c r="AB25" s="1730"/>
      <c r="AC25" s="1730"/>
      <c r="AD25" s="1730"/>
      <c r="AE25" s="1756">
        <f>AA25</f>
        <v>59</v>
      </c>
      <c r="AF25" s="1756"/>
      <c r="AG25" s="1756"/>
      <c r="AH25" s="1756"/>
      <c r="AI25" s="1756">
        <f>AA25</f>
        <v>59</v>
      </c>
      <c r="AJ25" s="1756"/>
      <c r="AK25" s="1756"/>
      <c r="AL25" s="1756"/>
      <c r="AM25" s="1703">
        <f t="shared" ref="AM25" si="0">ROUND(O25*AA25*AY25*1.00305528114605,0)</f>
        <v>570805</v>
      </c>
      <c r="AN25" s="1703"/>
      <c r="AO25" s="1703"/>
      <c r="AP25" s="1703"/>
      <c r="AQ25" s="1703">
        <f t="shared" ref="AQ25" si="1">ROUND(S25*AE25*AY25*0.980942785401391,0)</f>
        <v>497316</v>
      </c>
      <c r="AR25" s="1703"/>
      <c r="AS25" s="1703"/>
      <c r="AT25" s="1703"/>
      <c r="AU25" s="1703">
        <f t="shared" ref="AU25" si="2">ROUND(W25*AI25*AY25*1.00305528114605,0)</f>
        <v>570805</v>
      </c>
      <c r="AV25" s="1703"/>
      <c r="AW25" s="1703"/>
      <c r="AX25" s="1703"/>
      <c r="AY25" s="480">
        <f>AY23</f>
        <v>0.61666535</v>
      </c>
      <c r="BA25" s="243"/>
      <c r="BB25" s="243"/>
      <c r="BC25" s="243"/>
      <c r="BD25" s="243"/>
      <c r="BE25" s="243"/>
      <c r="BF25" s="243"/>
      <c r="BG25" s="427"/>
      <c r="BH25" s="427"/>
    </row>
    <row r="26" spans="1:72" s="428" customFormat="1" ht="28.5" customHeight="1">
      <c r="A26" s="427"/>
      <c r="B26" s="1760" t="s">
        <v>771</v>
      </c>
      <c r="C26" s="1760"/>
      <c r="D26" s="1760"/>
      <c r="E26" s="1760"/>
      <c r="F26" s="1760"/>
      <c r="G26" s="1760"/>
      <c r="H26" s="1760"/>
      <c r="I26" s="1760"/>
      <c r="J26" s="1760"/>
      <c r="K26" s="1760"/>
      <c r="L26" s="1760"/>
      <c r="M26" s="1760"/>
      <c r="N26" s="1716"/>
      <c r="O26" s="1761" t="s">
        <v>43</v>
      </c>
      <c r="P26" s="1703"/>
      <c r="Q26" s="1703"/>
      <c r="R26" s="1703"/>
      <c r="S26" s="1703" t="s">
        <v>43</v>
      </c>
      <c r="T26" s="1703"/>
      <c r="U26" s="1703"/>
      <c r="V26" s="1703"/>
      <c r="W26" s="1703" t="s">
        <v>43</v>
      </c>
      <c r="X26" s="1703"/>
      <c r="Y26" s="1703"/>
      <c r="Z26" s="1703"/>
      <c r="AA26" s="1756" t="s">
        <v>43</v>
      </c>
      <c r="AB26" s="1756"/>
      <c r="AC26" s="1756"/>
      <c r="AD26" s="1756"/>
      <c r="AE26" s="1756" t="s">
        <v>43</v>
      </c>
      <c r="AF26" s="1756"/>
      <c r="AG26" s="1756"/>
      <c r="AH26" s="1756"/>
      <c r="AI26" s="1756" t="s">
        <v>43</v>
      </c>
      <c r="AJ26" s="1756"/>
      <c r="AK26" s="1756"/>
      <c r="AL26" s="1756"/>
      <c r="AM26" s="1703">
        <f>'МЗ МБ'!E131</f>
        <v>891332</v>
      </c>
      <c r="AN26" s="1703"/>
      <c r="AO26" s="1703"/>
      <c r="AP26" s="1703"/>
      <c r="AQ26" s="1703">
        <f>AM26</f>
        <v>891332</v>
      </c>
      <c r="AR26" s="1703"/>
      <c r="AS26" s="1703"/>
      <c r="AT26" s="1703"/>
      <c r="AU26" s="1703">
        <f>AQ26</f>
        <v>891332</v>
      </c>
      <c r="AV26" s="1703"/>
      <c r="AW26" s="1703"/>
      <c r="AX26" s="1703"/>
      <c r="AY26" s="467" t="s">
        <v>43</v>
      </c>
      <c r="BA26" s="1762" t="s">
        <v>778</v>
      </c>
      <c r="BB26" s="1744"/>
      <c r="BC26" s="1745"/>
      <c r="BD26" s="244"/>
      <c r="BE26" s="244"/>
      <c r="BF26" s="243"/>
      <c r="BG26" s="427"/>
      <c r="BH26" s="427"/>
    </row>
    <row r="27" spans="1:72" s="428" customFormat="1" ht="28.5" customHeight="1">
      <c r="A27" s="427"/>
      <c r="B27" s="1760" t="s">
        <v>775</v>
      </c>
      <c r="C27" s="1760"/>
      <c r="D27" s="1760"/>
      <c r="E27" s="1760"/>
      <c r="F27" s="1760"/>
      <c r="G27" s="1760"/>
      <c r="H27" s="1760"/>
      <c r="I27" s="1760"/>
      <c r="J27" s="1760"/>
      <c r="K27" s="1760"/>
      <c r="L27" s="1760"/>
      <c r="M27" s="1760"/>
      <c r="N27" s="1716"/>
      <c r="O27" s="1761" t="s">
        <v>43</v>
      </c>
      <c r="P27" s="1703"/>
      <c r="Q27" s="1703"/>
      <c r="R27" s="1703"/>
      <c r="S27" s="1703" t="s">
        <v>43</v>
      </c>
      <c r="T27" s="1703"/>
      <c r="U27" s="1703"/>
      <c r="V27" s="1703"/>
      <c r="W27" s="1703" t="s">
        <v>43</v>
      </c>
      <c r="X27" s="1703"/>
      <c r="Y27" s="1703"/>
      <c r="Z27" s="1703"/>
      <c r="AA27" s="1756" t="s">
        <v>43</v>
      </c>
      <c r="AB27" s="1756"/>
      <c r="AC27" s="1756"/>
      <c r="AD27" s="1756"/>
      <c r="AE27" s="1756" t="s">
        <v>43</v>
      </c>
      <c r="AF27" s="1756"/>
      <c r="AG27" s="1756"/>
      <c r="AH27" s="1756"/>
      <c r="AI27" s="1756" t="s">
        <v>43</v>
      </c>
      <c r="AJ27" s="1756"/>
      <c r="AK27" s="1756"/>
      <c r="AL27" s="1756"/>
      <c r="AM27" s="1703">
        <f>'МЗ МБ'!E116</f>
        <v>278786</v>
      </c>
      <c r="AN27" s="1703"/>
      <c r="AO27" s="1703"/>
      <c r="AP27" s="1703"/>
      <c r="AQ27" s="1703">
        <f>AM27</f>
        <v>278786</v>
      </c>
      <c r="AR27" s="1703"/>
      <c r="AS27" s="1703"/>
      <c r="AT27" s="1703"/>
      <c r="AU27" s="1703">
        <f>AM27</f>
        <v>278786</v>
      </c>
      <c r="AV27" s="1703"/>
      <c r="AW27" s="1703"/>
      <c r="AX27" s="1703"/>
      <c r="AY27" s="467" t="s">
        <v>43</v>
      </c>
      <c r="BA27" s="449">
        <v>7670500</v>
      </c>
      <c r="BB27" s="450">
        <v>6833600</v>
      </c>
      <c r="BC27" s="450">
        <v>7670500</v>
      </c>
      <c r="BD27" s="453">
        <f>BB27/BA27</f>
        <v>0.89089368359298615</v>
      </c>
      <c r="BE27" s="453">
        <f>BC27/BB27</f>
        <v>1.1224683914774058</v>
      </c>
      <c r="BF27" s="243"/>
      <c r="BG27" s="427"/>
      <c r="BH27" s="427"/>
    </row>
    <row r="28" spans="1:72" s="428" customFormat="1" ht="24.75" customHeight="1" thickBot="1">
      <c r="A28" s="427"/>
      <c r="B28" s="1706" t="s">
        <v>13</v>
      </c>
      <c r="C28" s="1706"/>
      <c r="D28" s="1706"/>
      <c r="E28" s="1706"/>
      <c r="F28" s="1706"/>
      <c r="G28" s="1706"/>
      <c r="H28" s="1706"/>
      <c r="I28" s="1706"/>
      <c r="J28" s="1706"/>
      <c r="K28" s="1706"/>
      <c r="L28" s="1706"/>
      <c r="M28" s="1706"/>
      <c r="N28" s="1706"/>
      <c r="O28" s="1758" t="s">
        <v>43</v>
      </c>
      <c r="P28" s="1702"/>
      <c r="Q28" s="1702"/>
      <c r="R28" s="1702"/>
      <c r="S28" s="1702" t="s">
        <v>43</v>
      </c>
      <c r="T28" s="1702"/>
      <c r="U28" s="1702"/>
      <c r="V28" s="1702"/>
      <c r="W28" s="1702" t="s">
        <v>43</v>
      </c>
      <c r="X28" s="1702"/>
      <c r="Y28" s="1702"/>
      <c r="Z28" s="1702"/>
      <c r="AA28" s="1759">
        <f>AA25+AA24+AA23</f>
        <v>807</v>
      </c>
      <c r="AB28" s="1759"/>
      <c r="AC28" s="1759"/>
      <c r="AD28" s="1759"/>
      <c r="AE28" s="1759">
        <f t="shared" ref="AE28" si="3">AE25+AE24+AE23</f>
        <v>807</v>
      </c>
      <c r="AF28" s="1759"/>
      <c r="AG28" s="1759"/>
      <c r="AH28" s="1759"/>
      <c r="AI28" s="1759">
        <f t="shared" ref="AI28" si="4">AI25+AI24+AI23</f>
        <v>807</v>
      </c>
      <c r="AJ28" s="1759"/>
      <c r="AK28" s="1759"/>
      <c r="AL28" s="1759"/>
      <c r="AM28" s="1702">
        <f>AM27+AM26+AM25+AM24+AM23</f>
        <v>7670500</v>
      </c>
      <c r="AN28" s="1702"/>
      <c r="AO28" s="1702"/>
      <c r="AP28" s="1702"/>
      <c r="AQ28" s="1702">
        <f t="shared" ref="AQ28" si="5">AQ27+AQ26+AQ25+AQ24+AQ23</f>
        <v>6833600</v>
      </c>
      <c r="AR28" s="1702"/>
      <c r="AS28" s="1702"/>
      <c r="AT28" s="1702"/>
      <c r="AU28" s="1702">
        <f t="shared" ref="AU28" si="6">AU27+AU26+AU25+AU24+AU23</f>
        <v>7670500</v>
      </c>
      <c r="AV28" s="1702"/>
      <c r="AW28" s="1702"/>
      <c r="AX28" s="1702"/>
      <c r="AY28" s="469" t="s">
        <v>43</v>
      </c>
      <c r="BA28" s="451">
        <f>BA27-AM28</f>
        <v>0</v>
      </c>
      <c r="BB28" s="451">
        <f>BB27-AQ28</f>
        <v>0</v>
      </c>
      <c r="BC28" s="451">
        <f>BC27-AU28</f>
        <v>0</v>
      </c>
      <c r="BD28" s="452" t="s">
        <v>141</v>
      </c>
      <c r="BE28" s="244"/>
      <c r="BF28" s="244"/>
      <c r="BG28" s="427"/>
      <c r="BH28" s="427"/>
    </row>
    <row r="29" spans="1:72" s="428" customFormat="1" ht="69" hidden="1" customHeight="1">
      <c r="A29" s="427"/>
      <c r="B29" s="1734" t="s">
        <v>823</v>
      </c>
      <c r="C29" s="1735"/>
      <c r="D29" s="1735"/>
      <c r="E29" s="1735"/>
      <c r="F29" s="1735"/>
      <c r="G29" s="1735"/>
      <c r="H29" s="1735"/>
      <c r="I29" s="1735"/>
      <c r="J29" s="1735"/>
      <c r="K29" s="1735"/>
      <c r="L29" s="1735"/>
      <c r="M29" s="1735"/>
      <c r="N29" s="1735"/>
      <c r="O29" s="1729"/>
      <c r="P29" s="1728"/>
      <c r="Q29" s="1728"/>
      <c r="R29" s="1728"/>
      <c r="S29" s="1703" t="e">
        <f>O29*BD41</f>
        <v>#DIV/0!</v>
      </c>
      <c r="T29" s="1703"/>
      <c r="U29" s="1703"/>
      <c r="V29" s="1703"/>
      <c r="W29" s="1703" t="e">
        <f>S29*BE41</f>
        <v>#DIV/0!</v>
      </c>
      <c r="X29" s="1703"/>
      <c r="Y29" s="1703"/>
      <c r="Z29" s="1703"/>
      <c r="AA29" s="1730"/>
      <c r="AB29" s="1730"/>
      <c r="AC29" s="1730"/>
      <c r="AD29" s="1730"/>
      <c r="AE29" s="1756">
        <f t="shared" ref="AE29:AE39" si="7">AA29</f>
        <v>0</v>
      </c>
      <c r="AF29" s="1756"/>
      <c r="AG29" s="1756"/>
      <c r="AH29" s="1756"/>
      <c r="AI29" s="1756">
        <f t="shared" ref="AI29:AI39" si="8">AA29</f>
        <v>0</v>
      </c>
      <c r="AJ29" s="1756"/>
      <c r="AK29" s="1756"/>
      <c r="AL29" s="1756"/>
      <c r="AM29" s="1703">
        <f t="shared" ref="AM29:AM39" si="9">ROUND(O29*AA29*AY29,0)</f>
        <v>0</v>
      </c>
      <c r="AN29" s="1703"/>
      <c r="AO29" s="1703"/>
      <c r="AP29" s="1703"/>
      <c r="AQ29" s="1703"/>
      <c r="AR29" s="1703"/>
      <c r="AS29" s="1703"/>
      <c r="AT29" s="1703"/>
      <c r="AU29" s="1703"/>
      <c r="AV29" s="1703"/>
      <c r="AW29" s="1703"/>
      <c r="AX29" s="1703"/>
      <c r="AY29" s="454"/>
      <c r="BA29" s="243"/>
      <c r="BB29" s="243"/>
      <c r="BC29" s="243"/>
      <c r="BD29" s="243"/>
      <c r="BE29" s="243"/>
      <c r="BF29" s="243"/>
      <c r="BG29" s="427"/>
      <c r="BH29" s="427"/>
    </row>
    <row r="30" spans="1:72" s="428" customFormat="1" ht="67.5" hidden="1" customHeight="1">
      <c r="A30" s="427"/>
      <c r="B30" s="1734" t="s">
        <v>824</v>
      </c>
      <c r="C30" s="1735"/>
      <c r="D30" s="1735"/>
      <c r="E30" s="1735"/>
      <c r="F30" s="1735"/>
      <c r="G30" s="1735"/>
      <c r="H30" s="1735"/>
      <c r="I30" s="1735"/>
      <c r="J30" s="1735"/>
      <c r="K30" s="1735"/>
      <c r="L30" s="1735"/>
      <c r="M30" s="1735"/>
      <c r="N30" s="1735"/>
      <c r="O30" s="1729"/>
      <c r="P30" s="1728"/>
      <c r="Q30" s="1728"/>
      <c r="R30" s="1728"/>
      <c r="S30" s="1703" t="e">
        <f>O30*BD41</f>
        <v>#DIV/0!</v>
      </c>
      <c r="T30" s="1703"/>
      <c r="U30" s="1703"/>
      <c r="V30" s="1703"/>
      <c r="W30" s="1703" t="e">
        <f>S30*BE41</f>
        <v>#DIV/0!</v>
      </c>
      <c r="X30" s="1703"/>
      <c r="Y30" s="1703"/>
      <c r="Z30" s="1703"/>
      <c r="AA30" s="1730"/>
      <c r="AB30" s="1730"/>
      <c r="AC30" s="1730"/>
      <c r="AD30" s="1730"/>
      <c r="AE30" s="1756">
        <f t="shared" si="7"/>
        <v>0</v>
      </c>
      <c r="AF30" s="1756"/>
      <c r="AG30" s="1756"/>
      <c r="AH30" s="1756"/>
      <c r="AI30" s="1756">
        <f t="shared" si="8"/>
        <v>0</v>
      </c>
      <c r="AJ30" s="1756"/>
      <c r="AK30" s="1756"/>
      <c r="AL30" s="1756"/>
      <c r="AM30" s="1703">
        <f t="shared" si="9"/>
        <v>0</v>
      </c>
      <c r="AN30" s="1703"/>
      <c r="AO30" s="1703"/>
      <c r="AP30" s="1703"/>
      <c r="AQ30" s="1703"/>
      <c r="AR30" s="1703"/>
      <c r="AS30" s="1703"/>
      <c r="AT30" s="1703"/>
      <c r="AU30" s="1703"/>
      <c r="AV30" s="1703"/>
      <c r="AW30" s="1703"/>
      <c r="AX30" s="1703"/>
      <c r="AY30" s="454"/>
      <c r="BA30" s="1763"/>
      <c r="BB30" s="1764"/>
      <c r="BC30" s="1764"/>
      <c r="BD30" s="1764"/>
      <c r="BE30" s="1764"/>
      <c r="BF30" s="243"/>
      <c r="BG30" s="427"/>
      <c r="BH30" s="427"/>
    </row>
    <row r="31" spans="1:72" s="428" customFormat="1" ht="62.25" hidden="1" customHeight="1">
      <c r="A31" s="427"/>
      <c r="B31" s="1734" t="s">
        <v>825</v>
      </c>
      <c r="C31" s="1735"/>
      <c r="D31" s="1735"/>
      <c r="E31" s="1735"/>
      <c r="F31" s="1735"/>
      <c r="G31" s="1735"/>
      <c r="H31" s="1735"/>
      <c r="I31" s="1735"/>
      <c r="J31" s="1735"/>
      <c r="K31" s="1735"/>
      <c r="L31" s="1735"/>
      <c r="M31" s="1735"/>
      <c r="N31" s="1735"/>
      <c r="O31" s="1729"/>
      <c r="P31" s="1728"/>
      <c r="Q31" s="1728"/>
      <c r="R31" s="1728"/>
      <c r="S31" s="1703" t="e">
        <f>O31*BD41</f>
        <v>#DIV/0!</v>
      </c>
      <c r="T31" s="1703"/>
      <c r="U31" s="1703"/>
      <c r="V31" s="1703"/>
      <c r="W31" s="1703" t="e">
        <f>S31*BE41</f>
        <v>#DIV/0!</v>
      </c>
      <c r="X31" s="1703"/>
      <c r="Y31" s="1703"/>
      <c r="Z31" s="1703"/>
      <c r="AA31" s="1730"/>
      <c r="AB31" s="1730"/>
      <c r="AC31" s="1730"/>
      <c r="AD31" s="1730"/>
      <c r="AE31" s="1756">
        <f t="shared" si="7"/>
        <v>0</v>
      </c>
      <c r="AF31" s="1756"/>
      <c r="AG31" s="1756"/>
      <c r="AH31" s="1756"/>
      <c r="AI31" s="1756">
        <f t="shared" si="8"/>
        <v>0</v>
      </c>
      <c r="AJ31" s="1756"/>
      <c r="AK31" s="1756"/>
      <c r="AL31" s="1756"/>
      <c r="AM31" s="1703">
        <f t="shared" si="9"/>
        <v>0</v>
      </c>
      <c r="AN31" s="1703"/>
      <c r="AO31" s="1703"/>
      <c r="AP31" s="1703"/>
      <c r="AQ31" s="1703"/>
      <c r="AR31" s="1703"/>
      <c r="AS31" s="1703"/>
      <c r="AT31" s="1703"/>
      <c r="AU31" s="1703"/>
      <c r="AV31" s="1703"/>
      <c r="AW31" s="1703"/>
      <c r="AX31" s="1703"/>
      <c r="AY31" s="454"/>
      <c r="BA31" s="243"/>
      <c r="BB31" s="243"/>
      <c r="BC31" s="243"/>
      <c r="BD31" s="243"/>
      <c r="BE31" s="243"/>
      <c r="BF31" s="243"/>
      <c r="BG31" s="427"/>
      <c r="BH31" s="427"/>
    </row>
    <row r="32" spans="1:72" s="428" customFormat="1" ht="62.25" hidden="1" customHeight="1">
      <c r="A32" s="427"/>
      <c r="B32" s="1734" t="s">
        <v>826</v>
      </c>
      <c r="C32" s="1735"/>
      <c r="D32" s="1735"/>
      <c r="E32" s="1735"/>
      <c r="F32" s="1735"/>
      <c r="G32" s="1735"/>
      <c r="H32" s="1735"/>
      <c r="I32" s="1735"/>
      <c r="J32" s="1735"/>
      <c r="K32" s="1735"/>
      <c r="L32" s="1735"/>
      <c r="M32" s="1735"/>
      <c r="N32" s="1735"/>
      <c r="O32" s="1729"/>
      <c r="P32" s="1728"/>
      <c r="Q32" s="1728"/>
      <c r="R32" s="1728"/>
      <c r="S32" s="1703" t="e">
        <f>O32*BD41</f>
        <v>#DIV/0!</v>
      </c>
      <c r="T32" s="1703"/>
      <c r="U32" s="1703"/>
      <c r="V32" s="1703"/>
      <c r="W32" s="1703" t="e">
        <f>S32*BE41</f>
        <v>#DIV/0!</v>
      </c>
      <c r="X32" s="1703"/>
      <c r="Y32" s="1703"/>
      <c r="Z32" s="1703"/>
      <c r="AA32" s="1730"/>
      <c r="AB32" s="1730"/>
      <c r="AC32" s="1730"/>
      <c r="AD32" s="1730"/>
      <c r="AE32" s="1756">
        <f t="shared" si="7"/>
        <v>0</v>
      </c>
      <c r="AF32" s="1756"/>
      <c r="AG32" s="1756"/>
      <c r="AH32" s="1756"/>
      <c r="AI32" s="1756">
        <f t="shared" si="8"/>
        <v>0</v>
      </c>
      <c r="AJ32" s="1756"/>
      <c r="AK32" s="1756"/>
      <c r="AL32" s="1756"/>
      <c r="AM32" s="1703">
        <f t="shared" si="9"/>
        <v>0</v>
      </c>
      <c r="AN32" s="1703"/>
      <c r="AO32" s="1703"/>
      <c r="AP32" s="1703"/>
      <c r="AQ32" s="1703"/>
      <c r="AR32" s="1703"/>
      <c r="AS32" s="1703"/>
      <c r="AT32" s="1703"/>
      <c r="AU32" s="1703"/>
      <c r="AV32" s="1703"/>
      <c r="AW32" s="1703"/>
      <c r="AX32" s="1703"/>
      <c r="AY32" s="454"/>
      <c r="BA32" s="243"/>
      <c r="BB32" s="243"/>
      <c r="BC32" s="243"/>
      <c r="BD32" s="243"/>
      <c r="BE32" s="243"/>
      <c r="BF32" s="243"/>
      <c r="BG32" s="427"/>
      <c r="BH32" s="427"/>
    </row>
    <row r="33" spans="1:60" s="428" customFormat="1" ht="96" hidden="1" customHeight="1">
      <c r="A33" s="427"/>
      <c r="B33" s="1734" t="s">
        <v>827</v>
      </c>
      <c r="C33" s="1735"/>
      <c r="D33" s="1735"/>
      <c r="E33" s="1735"/>
      <c r="F33" s="1735"/>
      <c r="G33" s="1735"/>
      <c r="H33" s="1735"/>
      <c r="I33" s="1735"/>
      <c r="J33" s="1735"/>
      <c r="K33" s="1735"/>
      <c r="L33" s="1735"/>
      <c r="M33" s="1735"/>
      <c r="N33" s="1735"/>
      <c r="O33" s="1729"/>
      <c r="P33" s="1728"/>
      <c r="Q33" s="1728"/>
      <c r="R33" s="1728"/>
      <c r="S33" s="1703" t="e">
        <f>O33*BD41</f>
        <v>#DIV/0!</v>
      </c>
      <c r="T33" s="1703"/>
      <c r="U33" s="1703"/>
      <c r="V33" s="1703"/>
      <c r="W33" s="1703" t="e">
        <f>S33*BE41</f>
        <v>#DIV/0!</v>
      </c>
      <c r="X33" s="1703"/>
      <c r="Y33" s="1703"/>
      <c r="Z33" s="1703"/>
      <c r="AA33" s="1730"/>
      <c r="AB33" s="1730"/>
      <c r="AC33" s="1730"/>
      <c r="AD33" s="1730"/>
      <c r="AE33" s="1756">
        <f t="shared" si="7"/>
        <v>0</v>
      </c>
      <c r="AF33" s="1756"/>
      <c r="AG33" s="1756"/>
      <c r="AH33" s="1756"/>
      <c r="AI33" s="1756">
        <f t="shared" si="8"/>
        <v>0</v>
      </c>
      <c r="AJ33" s="1756"/>
      <c r="AK33" s="1756"/>
      <c r="AL33" s="1756"/>
      <c r="AM33" s="1703">
        <f t="shared" si="9"/>
        <v>0</v>
      </c>
      <c r="AN33" s="1703"/>
      <c r="AO33" s="1703"/>
      <c r="AP33" s="1703"/>
      <c r="AQ33" s="1703"/>
      <c r="AR33" s="1703"/>
      <c r="AS33" s="1703"/>
      <c r="AT33" s="1703"/>
      <c r="AU33" s="1703"/>
      <c r="AV33" s="1703"/>
      <c r="AW33" s="1703"/>
      <c r="AX33" s="1703"/>
      <c r="AY33" s="454"/>
      <c r="BA33" s="243"/>
      <c r="BB33" s="243"/>
      <c r="BC33" s="243"/>
      <c r="BD33" s="243"/>
      <c r="BE33" s="243"/>
      <c r="BF33" s="243"/>
      <c r="BG33" s="427"/>
      <c r="BH33" s="427"/>
    </row>
    <row r="34" spans="1:60" s="428" customFormat="1" ht="47.25" hidden="1" customHeight="1">
      <c r="A34" s="427"/>
      <c r="B34" s="1734" t="s">
        <v>828</v>
      </c>
      <c r="C34" s="1735"/>
      <c r="D34" s="1735"/>
      <c r="E34" s="1735"/>
      <c r="F34" s="1735"/>
      <c r="G34" s="1735"/>
      <c r="H34" s="1735"/>
      <c r="I34" s="1735"/>
      <c r="J34" s="1735"/>
      <c r="K34" s="1735"/>
      <c r="L34" s="1735"/>
      <c r="M34" s="1735"/>
      <c r="N34" s="1735"/>
      <c r="O34" s="1729"/>
      <c r="P34" s="1728"/>
      <c r="Q34" s="1728"/>
      <c r="R34" s="1728"/>
      <c r="S34" s="1703" t="e">
        <f>O34*BD41</f>
        <v>#DIV/0!</v>
      </c>
      <c r="T34" s="1703"/>
      <c r="U34" s="1703"/>
      <c r="V34" s="1703"/>
      <c r="W34" s="1703" t="e">
        <f>S34*BE41</f>
        <v>#DIV/0!</v>
      </c>
      <c r="X34" s="1703"/>
      <c r="Y34" s="1703"/>
      <c r="Z34" s="1703"/>
      <c r="AA34" s="1730"/>
      <c r="AB34" s="1730"/>
      <c r="AC34" s="1730"/>
      <c r="AD34" s="1730"/>
      <c r="AE34" s="1756">
        <f t="shared" si="7"/>
        <v>0</v>
      </c>
      <c r="AF34" s="1756"/>
      <c r="AG34" s="1756"/>
      <c r="AH34" s="1756"/>
      <c r="AI34" s="1756">
        <f t="shared" si="8"/>
        <v>0</v>
      </c>
      <c r="AJ34" s="1756"/>
      <c r="AK34" s="1756"/>
      <c r="AL34" s="1756"/>
      <c r="AM34" s="1703">
        <f t="shared" si="9"/>
        <v>0</v>
      </c>
      <c r="AN34" s="1703"/>
      <c r="AO34" s="1703"/>
      <c r="AP34" s="1703"/>
      <c r="AQ34" s="1703"/>
      <c r="AR34" s="1703"/>
      <c r="AS34" s="1703"/>
      <c r="AT34" s="1703"/>
      <c r="AU34" s="1703"/>
      <c r="AV34" s="1703"/>
      <c r="AW34" s="1703"/>
      <c r="AX34" s="1703"/>
      <c r="AY34" s="454"/>
      <c r="BA34" s="243"/>
      <c r="BB34" s="243"/>
      <c r="BC34" s="243"/>
      <c r="BD34" s="243"/>
      <c r="BE34" s="243"/>
      <c r="BF34" s="243"/>
      <c r="BG34" s="427"/>
      <c r="BH34" s="427"/>
    </row>
    <row r="35" spans="1:60" s="428" customFormat="1" ht="96.75" hidden="1" customHeight="1">
      <c r="A35" s="427"/>
      <c r="B35" s="1734" t="s">
        <v>829</v>
      </c>
      <c r="C35" s="1735"/>
      <c r="D35" s="1735"/>
      <c r="E35" s="1735"/>
      <c r="F35" s="1735"/>
      <c r="G35" s="1735"/>
      <c r="H35" s="1735"/>
      <c r="I35" s="1735"/>
      <c r="J35" s="1735"/>
      <c r="K35" s="1735"/>
      <c r="L35" s="1735"/>
      <c r="M35" s="1735"/>
      <c r="N35" s="1735"/>
      <c r="O35" s="1729"/>
      <c r="P35" s="1728"/>
      <c r="Q35" s="1728"/>
      <c r="R35" s="1728"/>
      <c r="S35" s="1703" t="e">
        <f>O35*BD41</f>
        <v>#DIV/0!</v>
      </c>
      <c r="T35" s="1703"/>
      <c r="U35" s="1703"/>
      <c r="V35" s="1703"/>
      <c r="W35" s="1703" t="e">
        <f>S35*BE41</f>
        <v>#DIV/0!</v>
      </c>
      <c r="X35" s="1703"/>
      <c r="Y35" s="1703"/>
      <c r="Z35" s="1703"/>
      <c r="AA35" s="1730"/>
      <c r="AB35" s="1730"/>
      <c r="AC35" s="1730"/>
      <c r="AD35" s="1730"/>
      <c r="AE35" s="1756">
        <f t="shared" si="7"/>
        <v>0</v>
      </c>
      <c r="AF35" s="1756"/>
      <c r="AG35" s="1756"/>
      <c r="AH35" s="1756"/>
      <c r="AI35" s="1756">
        <f t="shared" si="8"/>
        <v>0</v>
      </c>
      <c r="AJ35" s="1756"/>
      <c r="AK35" s="1756"/>
      <c r="AL35" s="1756"/>
      <c r="AM35" s="1703">
        <f t="shared" si="9"/>
        <v>0</v>
      </c>
      <c r="AN35" s="1703"/>
      <c r="AO35" s="1703"/>
      <c r="AP35" s="1703"/>
      <c r="AQ35" s="1703"/>
      <c r="AR35" s="1703"/>
      <c r="AS35" s="1703"/>
      <c r="AT35" s="1703"/>
      <c r="AU35" s="1703"/>
      <c r="AV35" s="1703"/>
      <c r="AW35" s="1703"/>
      <c r="AX35" s="1703"/>
      <c r="AY35" s="454"/>
      <c r="BA35" s="243"/>
      <c r="BB35" s="243"/>
      <c r="BC35" s="243"/>
      <c r="BD35" s="243"/>
      <c r="BE35" s="243"/>
      <c r="BF35" s="243"/>
      <c r="BG35" s="427"/>
      <c r="BH35" s="427"/>
    </row>
    <row r="36" spans="1:60" s="428" customFormat="1" ht="74.25" hidden="1" customHeight="1">
      <c r="A36" s="427"/>
      <c r="B36" s="1734" t="s">
        <v>830</v>
      </c>
      <c r="C36" s="1735"/>
      <c r="D36" s="1735"/>
      <c r="E36" s="1735"/>
      <c r="F36" s="1735"/>
      <c r="G36" s="1735"/>
      <c r="H36" s="1735"/>
      <c r="I36" s="1735"/>
      <c r="J36" s="1735"/>
      <c r="K36" s="1735"/>
      <c r="L36" s="1735"/>
      <c r="M36" s="1735"/>
      <c r="N36" s="1735"/>
      <c r="O36" s="1729"/>
      <c r="P36" s="1728"/>
      <c r="Q36" s="1728"/>
      <c r="R36" s="1728"/>
      <c r="S36" s="1703" t="e">
        <f>O36*BD41</f>
        <v>#DIV/0!</v>
      </c>
      <c r="T36" s="1703"/>
      <c r="U36" s="1703"/>
      <c r="V36" s="1703"/>
      <c r="W36" s="1703" t="e">
        <f>S36*BE41</f>
        <v>#DIV/0!</v>
      </c>
      <c r="X36" s="1703"/>
      <c r="Y36" s="1703"/>
      <c r="Z36" s="1703"/>
      <c r="AA36" s="1730"/>
      <c r="AB36" s="1730"/>
      <c r="AC36" s="1730"/>
      <c r="AD36" s="1730"/>
      <c r="AE36" s="1756">
        <f t="shared" si="7"/>
        <v>0</v>
      </c>
      <c r="AF36" s="1756"/>
      <c r="AG36" s="1756"/>
      <c r="AH36" s="1756"/>
      <c r="AI36" s="1756">
        <f t="shared" si="8"/>
        <v>0</v>
      </c>
      <c r="AJ36" s="1756"/>
      <c r="AK36" s="1756"/>
      <c r="AL36" s="1756"/>
      <c r="AM36" s="1703">
        <f t="shared" si="9"/>
        <v>0</v>
      </c>
      <c r="AN36" s="1703"/>
      <c r="AO36" s="1703"/>
      <c r="AP36" s="1703"/>
      <c r="AQ36" s="1703"/>
      <c r="AR36" s="1703"/>
      <c r="AS36" s="1703"/>
      <c r="AT36" s="1703"/>
      <c r="AU36" s="1703"/>
      <c r="AV36" s="1703"/>
      <c r="AW36" s="1703"/>
      <c r="AX36" s="1703"/>
      <c r="AY36" s="454"/>
      <c r="BA36" s="243"/>
      <c r="BB36" s="243"/>
      <c r="BC36" s="243"/>
      <c r="BD36" s="243"/>
      <c r="BE36" s="243"/>
      <c r="BF36" s="243"/>
      <c r="BG36" s="427"/>
      <c r="BH36" s="427"/>
    </row>
    <row r="37" spans="1:60" s="428" customFormat="1" ht="98.25" hidden="1" customHeight="1">
      <c r="A37" s="427"/>
      <c r="B37" s="1734" t="s">
        <v>831</v>
      </c>
      <c r="C37" s="1735"/>
      <c r="D37" s="1735"/>
      <c r="E37" s="1735"/>
      <c r="F37" s="1735"/>
      <c r="G37" s="1735"/>
      <c r="H37" s="1735"/>
      <c r="I37" s="1735"/>
      <c r="J37" s="1735"/>
      <c r="K37" s="1735"/>
      <c r="L37" s="1735"/>
      <c r="M37" s="1735"/>
      <c r="N37" s="1735"/>
      <c r="O37" s="1729"/>
      <c r="P37" s="1728"/>
      <c r="Q37" s="1728"/>
      <c r="R37" s="1728"/>
      <c r="S37" s="1703" t="e">
        <f>O37*BD41</f>
        <v>#DIV/0!</v>
      </c>
      <c r="T37" s="1703"/>
      <c r="U37" s="1703"/>
      <c r="V37" s="1703"/>
      <c r="W37" s="1703" t="e">
        <f>S37*BE41</f>
        <v>#DIV/0!</v>
      </c>
      <c r="X37" s="1703"/>
      <c r="Y37" s="1703"/>
      <c r="Z37" s="1703"/>
      <c r="AA37" s="1730"/>
      <c r="AB37" s="1730"/>
      <c r="AC37" s="1730"/>
      <c r="AD37" s="1730"/>
      <c r="AE37" s="1756">
        <f t="shared" si="7"/>
        <v>0</v>
      </c>
      <c r="AF37" s="1756"/>
      <c r="AG37" s="1756"/>
      <c r="AH37" s="1756"/>
      <c r="AI37" s="1756">
        <f t="shared" si="8"/>
        <v>0</v>
      </c>
      <c r="AJ37" s="1756"/>
      <c r="AK37" s="1756"/>
      <c r="AL37" s="1756"/>
      <c r="AM37" s="1703">
        <f t="shared" si="9"/>
        <v>0</v>
      </c>
      <c r="AN37" s="1703"/>
      <c r="AO37" s="1703"/>
      <c r="AP37" s="1703"/>
      <c r="AQ37" s="1703"/>
      <c r="AR37" s="1703"/>
      <c r="AS37" s="1703"/>
      <c r="AT37" s="1703"/>
      <c r="AU37" s="1703"/>
      <c r="AV37" s="1703"/>
      <c r="AW37" s="1703"/>
      <c r="AX37" s="1703"/>
      <c r="AY37" s="454"/>
      <c r="BA37" s="243"/>
      <c r="BB37" s="243"/>
      <c r="BC37" s="243"/>
      <c r="BD37" s="243"/>
      <c r="BE37" s="243"/>
      <c r="BF37" s="243"/>
      <c r="BG37" s="427"/>
      <c r="BH37" s="427"/>
    </row>
    <row r="38" spans="1:60" s="428" customFormat="1" ht="83.25" hidden="1" customHeight="1">
      <c r="A38" s="427"/>
      <c r="B38" s="1734" t="s">
        <v>832</v>
      </c>
      <c r="C38" s="1735"/>
      <c r="D38" s="1735"/>
      <c r="E38" s="1735"/>
      <c r="F38" s="1735"/>
      <c r="G38" s="1735"/>
      <c r="H38" s="1735"/>
      <c r="I38" s="1735"/>
      <c r="J38" s="1735"/>
      <c r="K38" s="1735"/>
      <c r="L38" s="1735"/>
      <c r="M38" s="1735"/>
      <c r="N38" s="1735"/>
      <c r="O38" s="1729"/>
      <c r="P38" s="1728"/>
      <c r="Q38" s="1728"/>
      <c r="R38" s="1728"/>
      <c r="S38" s="1703" t="e">
        <f>O38*BD41</f>
        <v>#DIV/0!</v>
      </c>
      <c r="T38" s="1703"/>
      <c r="U38" s="1703"/>
      <c r="V38" s="1703"/>
      <c r="W38" s="1703" t="e">
        <f>S38*BE41</f>
        <v>#DIV/0!</v>
      </c>
      <c r="X38" s="1703"/>
      <c r="Y38" s="1703"/>
      <c r="Z38" s="1703"/>
      <c r="AA38" s="1730"/>
      <c r="AB38" s="1730"/>
      <c r="AC38" s="1730"/>
      <c r="AD38" s="1730"/>
      <c r="AE38" s="1756">
        <f t="shared" si="7"/>
        <v>0</v>
      </c>
      <c r="AF38" s="1756"/>
      <c r="AG38" s="1756"/>
      <c r="AH38" s="1756"/>
      <c r="AI38" s="1756">
        <f t="shared" si="8"/>
        <v>0</v>
      </c>
      <c r="AJ38" s="1756"/>
      <c r="AK38" s="1756"/>
      <c r="AL38" s="1756"/>
      <c r="AM38" s="1703">
        <f t="shared" si="9"/>
        <v>0</v>
      </c>
      <c r="AN38" s="1703"/>
      <c r="AO38" s="1703"/>
      <c r="AP38" s="1703"/>
      <c r="AQ38" s="1703"/>
      <c r="AR38" s="1703"/>
      <c r="AS38" s="1703"/>
      <c r="AT38" s="1703"/>
      <c r="AU38" s="1703"/>
      <c r="AV38" s="1703"/>
      <c r="AW38" s="1703"/>
      <c r="AX38" s="1703"/>
      <c r="AY38" s="454"/>
      <c r="BA38" s="243"/>
      <c r="BB38" s="243"/>
      <c r="BC38" s="243"/>
      <c r="BD38" s="243"/>
      <c r="BE38" s="243"/>
      <c r="BF38" s="243"/>
      <c r="BG38" s="427"/>
      <c r="BH38" s="427"/>
    </row>
    <row r="39" spans="1:60" s="428" customFormat="1" ht="83.25" hidden="1" customHeight="1">
      <c r="A39" s="427"/>
      <c r="B39" s="1734" t="s">
        <v>833</v>
      </c>
      <c r="C39" s="1735"/>
      <c r="D39" s="1735"/>
      <c r="E39" s="1735"/>
      <c r="F39" s="1735"/>
      <c r="G39" s="1735"/>
      <c r="H39" s="1735"/>
      <c r="I39" s="1735"/>
      <c r="J39" s="1735"/>
      <c r="K39" s="1735"/>
      <c r="L39" s="1735"/>
      <c r="M39" s="1735"/>
      <c r="N39" s="1735"/>
      <c r="O39" s="1729"/>
      <c r="P39" s="1728"/>
      <c r="Q39" s="1728"/>
      <c r="R39" s="1728"/>
      <c r="S39" s="1703" t="e">
        <f>O39*BD41</f>
        <v>#DIV/0!</v>
      </c>
      <c r="T39" s="1703"/>
      <c r="U39" s="1703"/>
      <c r="V39" s="1703"/>
      <c r="W39" s="1703" t="e">
        <f>S39*BE41</f>
        <v>#DIV/0!</v>
      </c>
      <c r="X39" s="1703"/>
      <c r="Y39" s="1703"/>
      <c r="Z39" s="1703"/>
      <c r="AA39" s="1730"/>
      <c r="AB39" s="1730"/>
      <c r="AC39" s="1730"/>
      <c r="AD39" s="1730"/>
      <c r="AE39" s="1756">
        <f t="shared" si="7"/>
        <v>0</v>
      </c>
      <c r="AF39" s="1756"/>
      <c r="AG39" s="1756"/>
      <c r="AH39" s="1756"/>
      <c r="AI39" s="1756">
        <f t="shared" si="8"/>
        <v>0</v>
      </c>
      <c r="AJ39" s="1756"/>
      <c r="AK39" s="1756"/>
      <c r="AL39" s="1756"/>
      <c r="AM39" s="1703">
        <f t="shared" si="9"/>
        <v>0</v>
      </c>
      <c r="AN39" s="1703"/>
      <c r="AO39" s="1703"/>
      <c r="AP39" s="1703"/>
      <c r="AQ39" s="1703"/>
      <c r="AR39" s="1703"/>
      <c r="AS39" s="1703"/>
      <c r="AT39" s="1703"/>
      <c r="AU39" s="1703"/>
      <c r="AV39" s="1703"/>
      <c r="AW39" s="1703"/>
      <c r="AX39" s="1703"/>
      <c r="AY39" s="454"/>
      <c r="BA39" s="243"/>
      <c r="BB39" s="243"/>
      <c r="BC39" s="243"/>
      <c r="BD39" s="243"/>
      <c r="BE39" s="243"/>
      <c r="BF39" s="243"/>
      <c r="BG39" s="427"/>
      <c r="BH39" s="427"/>
    </row>
    <row r="40" spans="1:60" s="428" customFormat="1" ht="28.5" hidden="1" customHeight="1">
      <c r="A40" s="427"/>
      <c r="B40" s="1760" t="s">
        <v>771</v>
      </c>
      <c r="C40" s="1760"/>
      <c r="D40" s="1760"/>
      <c r="E40" s="1760"/>
      <c r="F40" s="1760"/>
      <c r="G40" s="1760"/>
      <c r="H40" s="1760"/>
      <c r="I40" s="1760"/>
      <c r="J40" s="1760"/>
      <c r="K40" s="1760"/>
      <c r="L40" s="1760"/>
      <c r="M40" s="1760"/>
      <c r="N40" s="1716"/>
      <c r="O40" s="1761" t="s">
        <v>43</v>
      </c>
      <c r="P40" s="1703"/>
      <c r="Q40" s="1703"/>
      <c r="R40" s="1703"/>
      <c r="S40" s="1703" t="s">
        <v>43</v>
      </c>
      <c r="T40" s="1703"/>
      <c r="U40" s="1703"/>
      <c r="V40" s="1703"/>
      <c r="W40" s="1703" t="s">
        <v>43</v>
      </c>
      <c r="X40" s="1703"/>
      <c r="Y40" s="1703"/>
      <c r="Z40" s="1703"/>
      <c r="AA40" s="1756" t="s">
        <v>43</v>
      </c>
      <c r="AB40" s="1756"/>
      <c r="AC40" s="1756"/>
      <c r="AD40" s="1756"/>
      <c r="AE40" s="1756" t="s">
        <v>43</v>
      </c>
      <c r="AF40" s="1756"/>
      <c r="AG40" s="1756"/>
      <c r="AH40" s="1756"/>
      <c r="AI40" s="1756" t="s">
        <v>43</v>
      </c>
      <c r="AJ40" s="1756"/>
      <c r="AK40" s="1756"/>
      <c r="AL40" s="1756"/>
      <c r="AM40" s="1703"/>
      <c r="AN40" s="1703"/>
      <c r="AO40" s="1703"/>
      <c r="AP40" s="1703"/>
      <c r="AQ40" s="1703"/>
      <c r="AR40" s="1703"/>
      <c r="AS40" s="1703"/>
      <c r="AT40" s="1703"/>
      <c r="AU40" s="1703"/>
      <c r="AV40" s="1703"/>
      <c r="AW40" s="1703"/>
      <c r="AX40" s="1703"/>
      <c r="AY40" s="467" t="s">
        <v>43</v>
      </c>
      <c r="BA40" s="1762" t="s">
        <v>778</v>
      </c>
      <c r="BB40" s="1744"/>
      <c r="BC40" s="1745"/>
      <c r="BD40" s="244"/>
      <c r="BE40" s="244"/>
      <c r="BF40" s="243"/>
      <c r="BG40" s="427"/>
      <c r="BH40" s="427"/>
    </row>
    <row r="41" spans="1:60" s="428" customFormat="1" ht="28.5" hidden="1" customHeight="1">
      <c r="A41" s="427"/>
      <c r="B41" s="1760" t="s">
        <v>775</v>
      </c>
      <c r="C41" s="1760"/>
      <c r="D41" s="1760"/>
      <c r="E41" s="1760"/>
      <c r="F41" s="1760"/>
      <c r="G41" s="1760"/>
      <c r="H41" s="1760"/>
      <c r="I41" s="1760"/>
      <c r="J41" s="1760"/>
      <c r="K41" s="1760"/>
      <c r="L41" s="1760"/>
      <c r="M41" s="1760"/>
      <c r="N41" s="1716"/>
      <c r="O41" s="1761" t="s">
        <v>43</v>
      </c>
      <c r="P41" s="1703"/>
      <c r="Q41" s="1703"/>
      <c r="R41" s="1703"/>
      <c r="S41" s="1703" t="s">
        <v>43</v>
      </c>
      <c r="T41" s="1703"/>
      <c r="U41" s="1703"/>
      <c r="V41" s="1703"/>
      <c r="W41" s="1703" t="s">
        <v>43</v>
      </c>
      <c r="X41" s="1703"/>
      <c r="Y41" s="1703"/>
      <c r="Z41" s="1703"/>
      <c r="AA41" s="1756" t="s">
        <v>43</v>
      </c>
      <c r="AB41" s="1756"/>
      <c r="AC41" s="1756"/>
      <c r="AD41" s="1756"/>
      <c r="AE41" s="1756" t="s">
        <v>43</v>
      </c>
      <c r="AF41" s="1756"/>
      <c r="AG41" s="1756"/>
      <c r="AH41" s="1756"/>
      <c r="AI41" s="1756" t="s">
        <v>43</v>
      </c>
      <c r="AJ41" s="1756"/>
      <c r="AK41" s="1756"/>
      <c r="AL41" s="1756"/>
      <c r="AM41" s="1703"/>
      <c r="AN41" s="1703"/>
      <c r="AO41" s="1703"/>
      <c r="AP41" s="1703"/>
      <c r="AQ41" s="1703"/>
      <c r="AR41" s="1703"/>
      <c r="AS41" s="1703"/>
      <c r="AT41" s="1703"/>
      <c r="AU41" s="1703"/>
      <c r="AV41" s="1703"/>
      <c r="AW41" s="1703"/>
      <c r="AX41" s="1703"/>
      <c r="AY41" s="467" t="s">
        <v>43</v>
      </c>
      <c r="BA41" s="449"/>
      <c r="BB41" s="450"/>
      <c r="BC41" s="450"/>
      <c r="BD41" s="453" t="e">
        <f>BB41/BA41</f>
        <v>#DIV/0!</v>
      </c>
      <c r="BE41" s="453" t="e">
        <f>BC41/BB41</f>
        <v>#DIV/0!</v>
      </c>
      <c r="BF41" s="243"/>
      <c r="BG41" s="427"/>
      <c r="BH41" s="427"/>
    </row>
    <row r="42" spans="1:60" s="428" customFormat="1" ht="24.75" hidden="1" customHeight="1" thickBot="1">
      <c r="A42" s="427"/>
      <c r="B42" s="1706" t="s">
        <v>13</v>
      </c>
      <c r="C42" s="1706"/>
      <c r="D42" s="1706"/>
      <c r="E42" s="1706"/>
      <c r="F42" s="1706"/>
      <c r="G42" s="1706"/>
      <c r="H42" s="1706"/>
      <c r="I42" s="1706"/>
      <c r="J42" s="1706"/>
      <c r="K42" s="1706"/>
      <c r="L42" s="1706"/>
      <c r="M42" s="1706"/>
      <c r="N42" s="1706"/>
      <c r="O42" s="1758" t="s">
        <v>43</v>
      </c>
      <c r="P42" s="1702"/>
      <c r="Q42" s="1702"/>
      <c r="R42" s="1702"/>
      <c r="S42" s="1702" t="s">
        <v>43</v>
      </c>
      <c r="T42" s="1702"/>
      <c r="U42" s="1702"/>
      <c r="V42" s="1702"/>
      <c r="W42" s="1702" t="s">
        <v>43</v>
      </c>
      <c r="X42" s="1702"/>
      <c r="Y42" s="1702"/>
      <c r="Z42" s="1702"/>
      <c r="AA42" s="1759">
        <f>AA39+AA38+AA37+AA36+AA35+AA34+AA33+AA32+AA31+AA30+AA29</f>
        <v>0</v>
      </c>
      <c r="AB42" s="1759"/>
      <c r="AC42" s="1759"/>
      <c r="AD42" s="1759"/>
      <c r="AE42" s="1759">
        <f t="shared" ref="AE42" si="10">AE39+AE38+AE37+AE36+AE35+AE34+AE33+AE32+AE31+AE30+AE29</f>
        <v>0</v>
      </c>
      <c r="AF42" s="1759"/>
      <c r="AG42" s="1759"/>
      <c r="AH42" s="1759"/>
      <c r="AI42" s="1759">
        <f t="shared" ref="AI42" si="11">AI39+AI38+AI37+AI36+AI35+AI34+AI33+AI32+AI31+AI30+AI29</f>
        <v>0</v>
      </c>
      <c r="AJ42" s="1759"/>
      <c r="AK42" s="1759"/>
      <c r="AL42" s="1759"/>
      <c r="AM42" s="1702">
        <f>AM41+AM40+AM39+AM38+AM37+AM36+AM35+AM34+AM33+AM31+AM32+AM30+AM29</f>
        <v>0</v>
      </c>
      <c r="AN42" s="1702"/>
      <c r="AO42" s="1702"/>
      <c r="AP42" s="1702"/>
      <c r="AQ42" s="1702"/>
      <c r="AR42" s="1702"/>
      <c r="AS42" s="1702"/>
      <c r="AT42" s="1702"/>
      <c r="AU42" s="1702"/>
      <c r="AV42" s="1702"/>
      <c r="AW42" s="1702"/>
      <c r="AX42" s="1702"/>
      <c r="AY42" s="469" t="s">
        <v>43</v>
      </c>
      <c r="BA42" s="451">
        <f>AM42-BA41</f>
        <v>0</v>
      </c>
      <c r="BB42" s="451">
        <f>AQ42-BB41</f>
        <v>0</v>
      </c>
      <c r="BC42" s="451">
        <f>AU42-BC41</f>
        <v>0</v>
      </c>
      <c r="BD42" s="452" t="s">
        <v>141</v>
      </c>
      <c r="BE42" s="244"/>
      <c r="BF42" s="244"/>
      <c r="BG42" s="427"/>
      <c r="BH42" s="427"/>
    </row>
    <row r="43" spans="1:60" s="428" customFormat="1" ht="36" customHeight="1">
      <c r="A43" s="427"/>
      <c r="B43" s="1752" t="s">
        <v>834</v>
      </c>
      <c r="C43" s="1753"/>
      <c r="D43" s="1753"/>
      <c r="E43" s="1753"/>
      <c r="F43" s="1753"/>
      <c r="G43" s="1753"/>
      <c r="H43" s="1753"/>
      <c r="I43" s="1753"/>
      <c r="J43" s="1753"/>
      <c r="K43" s="1753"/>
      <c r="L43" s="1753"/>
      <c r="M43" s="1753"/>
      <c r="N43" s="1753"/>
      <c r="O43" s="1754" t="s">
        <v>43</v>
      </c>
      <c r="P43" s="1754"/>
      <c r="Q43" s="1754"/>
      <c r="R43" s="1754"/>
      <c r="S43" s="1754" t="s">
        <v>43</v>
      </c>
      <c r="T43" s="1754"/>
      <c r="U43" s="1754"/>
      <c r="V43" s="1754"/>
      <c r="W43" s="1754" t="s">
        <v>43</v>
      </c>
      <c r="X43" s="1754"/>
      <c r="Y43" s="1754"/>
      <c r="Z43" s="1754"/>
      <c r="AA43" s="1755">
        <f>AA42+AA28+AA22</f>
        <v>807</v>
      </c>
      <c r="AB43" s="1755"/>
      <c r="AC43" s="1755"/>
      <c r="AD43" s="1755"/>
      <c r="AE43" s="1755">
        <f t="shared" ref="AE43" si="12">AE42+AE28+AE22</f>
        <v>807</v>
      </c>
      <c r="AF43" s="1755"/>
      <c r="AG43" s="1755"/>
      <c r="AH43" s="1755"/>
      <c r="AI43" s="1755">
        <f t="shared" ref="AI43" si="13">AI42+AI28+AI22</f>
        <v>807</v>
      </c>
      <c r="AJ43" s="1755"/>
      <c r="AK43" s="1755"/>
      <c r="AL43" s="1755"/>
      <c r="AM43" s="1754">
        <f>AM42+AM28+AM22</f>
        <v>7670500</v>
      </c>
      <c r="AN43" s="1754"/>
      <c r="AO43" s="1754"/>
      <c r="AP43" s="1754"/>
      <c r="AQ43" s="1754">
        <f>AQ42+AQ28+AQ22</f>
        <v>6833600</v>
      </c>
      <c r="AR43" s="1754"/>
      <c r="AS43" s="1754"/>
      <c r="AT43" s="1754"/>
      <c r="AU43" s="1754">
        <f t="shared" ref="AU43" si="14">AU42+AU28+AU22</f>
        <v>7670500</v>
      </c>
      <c r="AV43" s="1754"/>
      <c r="AW43" s="1754"/>
      <c r="AX43" s="1754"/>
      <c r="AY43" s="516" t="s">
        <v>43</v>
      </c>
      <c r="BA43" s="451"/>
      <c r="BB43" s="451"/>
      <c r="BC43" s="451"/>
      <c r="BD43" s="452"/>
      <c r="BE43" s="244"/>
      <c r="BF43" s="244"/>
      <c r="BG43" s="427"/>
      <c r="BH43" s="427"/>
    </row>
    <row r="44" spans="1:60" s="428" customFormat="1" ht="21.75" customHeight="1">
      <c r="A44" s="427"/>
      <c r="B44" s="514"/>
      <c r="C44" s="515"/>
      <c r="D44" s="515"/>
      <c r="E44" s="515"/>
      <c r="F44" s="515"/>
      <c r="G44" s="515"/>
      <c r="H44" s="515"/>
      <c r="I44" s="515"/>
      <c r="J44" s="515"/>
      <c r="K44" s="515"/>
      <c r="L44" s="515"/>
      <c r="M44" s="515"/>
      <c r="N44" s="515"/>
      <c r="O44" s="430"/>
      <c r="P44" s="430"/>
      <c r="Q44" s="430"/>
      <c r="R44" s="430"/>
      <c r="S44" s="430"/>
      <c r="T44" s="430"/>
      <c r="U44" s="430"/>
      <c r="V44" s="430"/>
      <c r="W44" s="430"/>
      <c r="X44" s="430"/>
      <c r="Y44" s="430"/>
      <c r="Z44" s="430"/>
      <c r="AA44" s="499"/>
      <c r="AB44" s="499"/>
      <c r="AC44" s="499"/>
      <c r="AD44" s="499"/>
      <c r="AE44" s="499"/>
      <c r="AF44" s="499"/>
      <c r="AG44" s="499"/>
      <c r="AH44" s="499"/>
      <c r="AI44" s="499"/>
      <c r="AJ44" s="499"/>
      <c r="AK44" s="499"/>
      <c r="AL44" s="499"/>
      <c r="AM44" s="447"/>
      <c r="AN44" s="447"/>
      <c r="AO44" s="447"/>
      <c r="AP44" s="447"/>
      <c r="AQ44" s="447"/>
      <c r="AR44" s="447"/>
      <c r="AS44" s="447"/>
      <c r="AT44" s="447"/>
      <c r="AU44" s="447"/>
      <c r="AV44" s="447"/>
      <c r="AW44" s="447"/>
      <c r="AX44" s="447"/>
      <c r="AY44" s="430"/>
      <c r="BA44" s="451"/>
      <c r="BB44" s="451"/>
      <c r="BC44" s="451"/>
      <c r="BD44" s="452"/>
      <c r="BE44" s="244"/>
      <c r="BF44" s="244"/>
      <c r="BG44" s="427"/>
      <c r="BH44" s="427"/>
    </row>
    <row r="45" spans="1:60" s="428" customFormat="1" ht="24.75" customHeight="1">
      <c r="A45" s="427"/>
      <c r="B45" s="500"/>
      <c r="C45" s="501"/>
      <c r="D45" s="501"/>
      <c r="E45" s="501"/>
      <c r="F45" s="501"/>
      <c r="G45" s="501"/>
      <c r="H45" s="501"/>
      <c r="I45" s="501"/>
      <c r="J45" s="501"/>
      <c r="K45" s="501"/>
      <c r="L45" s="501"/>
      <c r="M45" s="501"/>
      <c r="N45" s="501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8"/>
      <c r="AN45" s="458"/>
      <c r="AO45" s="458"/>
      <c r="AP45" s="458"/>
      <c r="AQ45" s="458"/>
      <c r="AR45" s="458"/>
      <c r="AS45" s="458"/>
      <c r="AT45" s="458"/>
      <c r="AU45" s="458"/>
      <c r="AV45" s="458"/>
      <c r="AW45" s="458"/>
      <c r="AX45" s="458"/>
      <c r="AY45" s="458"/>
      <c r="AZ45" s="436"/>
      <c r="BA45" s="1189"/>
      <c r="BB45" s="1189"/>
      <c r="BC45" s="1189"/>
      <c r="BD45" s="452"/>
      <c r="BE45" s="244"/>
      <c r="BF45" s="244"/>
      <c r="BG45" s="427"/>
      <c r="BH45" s="427"/>
    </row>
    <row r="46" spans="1:60" s="437" customFormat="1" ht="71.25" customHeight="1">
      <c r="A46" s="427"/>
      <c r="B46" s="1704" t="s">
        <v>552</v>
      </c>
      <c r="C46" s="1704"/>
      <c r="D46" s="1704"/>
      <c r="E46" s="1704"/>
      <c r="F46" s="1704"/>
      <c r="G46" s="1704"/>
      <c r="H46" s="1704"/>
      <c r="I46" s="1704"/>
      <c r="J46" s="1704"/>
      <c r="K46" s="1704"/>
      <c r="L46" s="1704"/>
      <c r="M46" s="1704"/>
      <c r="N46" s="1704"/>
      <c r="O46" s="1704" t="s">
        <v>553</v>
      </c>
      <c r="P46" s="1704"/>
      <c r="Q46" s="1704"/>
      <c r="R46" s="1704"/>
      <c r="S46" s="1704"/>
      <c r="T46" s="1704"/>
      <c r="U46" s="1704"/>
      <c r="V46" s="1704"/>
      <c r="W46" s="1704"/>
      <c r="X46" s="1704"/>
      <c r="Y46" s="1704"/>
      <c r="Z46" s="1704"/>
      <c r="AA46" s="1704" t="s">
        <v>554</v>
      </c>
      <c r="AB46" s="1704"/>
      <c r="AC46" s="1704"/>
      <c r="AD46" s="1704"/>
      <c r="AE46" s="1704"/>
      <c r="AF46" s="1704"/>
      <c r="AG46" s="1704"/>
      <c r="AH46" s="1704"/>
      <c r="AI46" s="1704"/>
      <c r="AJ46" s="1704"/>
      <c r="AK46" s="1704"/>
      <c r="AL46" s="1704"/>
      <c r="AM46" s="1704" t="s">
        <v>774</v>
      </c>
      <c r="AN46" s="1704"/>
      <c r="AO46" s="1704"/>
      <c r="AP46" s="1704"/>
      <c r="AQ46" s="1704"/>
      <c r="AR46" s="1704"/>
      <c r="AS46" s="1704"/>
      <c r="AT46" s="1704"/>
      <c r="AU46" s="1704"/>
      <c r="AV46" s="1704"/>
      <c r="AW46" s="1704"/>
      <c r="AX46" s="1694"/>
      <c r="AY46" s="1955" t="s">
        <v>788</v>
      </c>
      <c r="AZ46" s="1955" t="s">
        <v>789</v>
      </c>
      <c r="BA46" s="1188"/>
      <c r="BB46" s="1188"/>
      <c r="BC46" s="1188"/>
    </row>
    <row r="47" spans="1:60" s="440" customFormat="1" ht="61.5" customHeight="1">
      <c r="A47" s="427"/>
      <c r="B47" s="1704"/>
      <c r="C47" s="1704"/>
      <c r="D47" s="1704"/>
      <c r="E47" s="1704"/>
      <c r="F47" s="1704"/>
      <c r="G47" s="1704"/>
      <c r="H47" s="1704"/>
      <c r="I47" s="1704"/>
      <c r="J47" s="1704"/>
      <c r="K47" s="1704"/>
      <c r="L47" s="1704"/>
      <c r="M47" s="1704"/>
      <c r="N47" s="1704"/>
      <c r="O47" s="1704" t="s">
        <v>1050</v>
      </c>
      <c r="P47" s="1704"/>
      <c r="Q47" s="1704"/>
      <c r="R47" s="1704"/>
      <c r="S47" s="1704" t="s">
        <v>1051</v>
      </c>
      <c r="T47" s="1704"/>
      <c r="U47" s="1704"/>
      <c r="V47" s="1704"/>
      <c r="W47" s="1704" t="s">
        <v>1052</v>
      </c>
      <c r="X47" s="1704"/>
      <c r="Y47" s="1704"/>
      <c r="Z47" s="1704"/>
      <c r="AA47" s="1704" t="s">
        <v>1050</v>
      </c>
      <c r="AB47" s="1704"/>
      <c r="AC47" s="1704"/>
      <c r="AD47" s="1704"/>
      <c r="AE47" s="1704" t="s">
        <v>1051</v>
      </c>
      <c r="AF47" s="1704"/>
      <c r="AG47" s="1704"/>
      <c r="AH47" s="1704"/>
      <c r="AI47" s="1704" t="s">
        <v>1052</v>
      </c>
      <c r="AJ47" s="1704"/>
      <c r="AK47" s="1704"/>
      <c r="AL47" s="1704"/>
      <c r="AM47" s="1704" t="s">
        <v>1050</v>
      </c>
      <c r="AN47" s="1704"/>
      <c r="AO47" s="1704"/>
      <c r="AP47" s="1704"/>
      <c r="AQ47" s="1704" t="s">
        <v>1051</v>
      </c>
      <c r="AR47" s="1704"/>
      <c r="AS47" s="1704"/>
      <c r="AT47" s="1704"/>
      <c r="AU47" s="1704" t="s">
        <v>1052</v>
      </c>
      <c r="AV47" s="1704"/>
      <c r="AW47" s="1704"/>
      <c r="AX47" s="1704"/>
      <c r="AY47" s="1956"/>
      <c r="AZ47" s="1956"/>
      <c r="BA47" s="1953" t="s">
        <v>779</v>
      </c>
      <c r="BB47" s="1954"/>
      <c r="BC47" s="1954"/>
    </row>
    <row r="48" spans="1:60" s="440" customFormat="1" ht="15" thickBot="1">
      <c r="A48" s="427"/>
      <c r="B48" s="1858">
        <v>1</v>
      </c>
      <c r="C48" s="1858"/>
      <c r="D48" s="1858"/>
      <c r="E48" s="1858"/>
      <c r="F48" s="1858"/>
      <c r="G48" s="1858"/>
      <c r="H48" s="1858"/>
      <c r="I48" s="1858"/>
      <c r="J48" s="1858"/>
      <c r="K48" s="1858"/>
      <c r="L48" s="1858"/>
      <c r="M48" s="1858"/>
      <c r="N48" s="1858"/>
      <c r="O48" s="1697">
        <v>2</v>
      </c>
      <c r="P48" s="1698"/>
      <c r="Q48" s="1698"/>
      <c r="R48" s="1699"/>
      <c r="S48" s="1697">
        <v>3</v>
      </c>
      <c r="T48" s="1698"/>
      <c r="U48" s="1698"/>
      <c r="V48" s="1699"/>
      <c r="W48" s="1697">
        <v>4</v>
      </c>
      <c r="X48" s="1698"/>
      <c r="Y48" s="1698"/>
      <c r="Z48" s="1699"/>
      <c r="AA48" s="1697">
        <v>5</v>
      </c>
      <c r="AB48" s="1698"/>
      <c r="AC48" s="1698"/>
      <c r="AD48" s="1699"/>
      <c r="AE48" s="1697">
        <v>6</v>
      </c>
      <c r="AF48" s="1698"/>
      <c r="AG48" s="1698"/>
      <c r="AH48" s="1699"/>
      <c r="AI48" s="1697">
        <v>7</v>
      </c>
      <c r="AJ48" s="1698"/>
      <c r="AK48" s="1698"/>
      <c r="AL48" s="1699"/>
      <c r="AM48" s="1697">
        <v>8</v>
      </c>
      <c r="AN48" s="1698"/>
      <c r="AO48" s="1698"/>
      <c r="AP48" s="1699"/>
      <c r="AQ48" s="1697">
        <v>9</v>
      </c>
      <c r="AR48" s="1698"/>
      <c r="AS48" s="1698"/>
      <c r="AT48" s="1699"/>
      <c r="AU48" s="1697">
        <v>10</v>
      </c>
      <c r="AV48" s="1698"/>
      <c r="AW48" s="1698"/>
      <c r="AX48" s="1698"/>
      <c r="AY48" s="424">
        <v>11</v>
      </c>
      <c r="AZ48" s="424">
        <v>12</v>
      </c>
      <c r="BA48" s="1762" t="s">
        <v>778</v>
      </c>
      <c r="BB48" s="1744"/>
      <c r="BC48" s="1745"/>
    </row>
    <row r="49" spans="1:60" s="428" customFormat="1" ht="44.25" hidden="1" customHeight="1">
      <c r="A49" s="427"/>
      <c r="B49" s="1914" t="s">
        <v>770</v>
      </c>
      <c r="C49" s="1813"/>
      <c r="D49" s="1813"/>
      <c r="E49" s="1813"/>
      <c r="F49" s="1813"/>
      <c r="G49" s="1813"/>
      <c r="H49" s="1813"/>
      <c r="I49" s="1813"/>
      <c r="J49" s="1813"/>
      <c r="K49" s="1813"/>
      <c r="L49" s="1813"/>
      <c r="M49" s="1813"/>
      <c r="N49" s="1813"/>
      <c r="O49" s="1741" t="s">
        <v>43</v>
      </c>
      <c r="P49" s="1742"/>
      <c r="Q49" s="1742"/>
      <c r="R49" s="1742"/>
      <c r="S49" s="1742" t="s">
        <v>43</v>
      </c>
      <c r="T49" s="1742"/>
      <c r="U49" s="1742"/>
      <c r="V49" s="1742"/>
      <c r="W49" s="1742" t="s">
        <v>43</v>
      </c>
      <c r="X49" s="1742"/>
      <c r="Y49" s="1742"/>
      <c r="Z49" s="1742"/>
      <c r="AA49" s="1743">
        <f>AA50+AA56+AA61+AA66+AA71+AA74+AA76</f>
        <v>0</v>
      </c>
      <c r="AB49" s="1743"/>
      <c r="AC49" s="1743"/>
      <c r="AD49" s="1743"/>
      <c r="AE49" s="1743">
        <f t="shared" ref="AE49" si="15">AE50+AE56+AE61+AE66+AE71+AE74+AE76</f>
        <v>0</v>
      </c>
      <c r="AF49" s="1743"/>
      <c r="AG49" s="1743"/>
      <c r="AH49" s="1743"/>
      <c r="AI49" s="1743">
        <f t="shared" ref="AI49" si="16">AI50+AI56+AI61+AI66+AI71+AI74+AI76</f>
        <v>0</v>
      </c>
      <c r="AJ49" s="1743"/>
      <c r="AK49" s="1743"/>
      <c r="AL49" s="1743"/>
      <c r="AM49" s="1742">
        <f>AM50+AM56+AM61+AM66+AM71+AM74+AM76</f>
        <v>0</v>
      </c>
      <c r="AN49" s="1742"/>
      <c r="AO49" s="1742"/>
      <c r="AP49" s="1742"/>
      <c r="AQ49" s="1742">
        <f t="shared" ref="AQ49" si="17">AQ50+AQ56+AQ61+AQ66+AQ71+AQ74+AQ76</f>
        <v>0</v>
      </c>
      <c r="AR49" s="1742"/>
      <c r="AS49" s="1742"/>
      <c r="AT49" s="1742"/>
      <c r="AU49" s="1742">
        <f t="shared" ref="AU49" si="18">AU50+AU56+AU61+AU66+AU71+AU74+AU76</f>
        <v>0</v>
      </c>
      <c r="AV49" s="1742"/>
      <c r="AW49" s="1742"/>
      <c r="AX49" s="1742"/>
      <c r="AY49" s="546" t="s">
        <v>43</v>
      </c>
      <c r="AZ49" s="543" t="s">
        <v>43</v>
      </c>
      <c r="BA49" s="507"/>
      <c r="BB49" s="450"/>
      <c r="BC49" s="450"/>
      <c r="BD49" s="453" t="e">
        <f>BB49/BA49</f>
        <v>#DIV/0!</v>
      </c>
      <c r="BE49" s="453" t="e">
        <f>BC49/BB49</f>
        <v>#DIV/0!</v>
      </c>
      <c r="BF49" s="243"/>
      <c r="BG49" s="427"/>
      <c r="BH49" s="427"/>
    </row>
    <row r="50" spans="1:60" s="428" customFormat="1" ht="30.75" hidden="1" customHeight="1">
      <c r="A50" s="427"/>
      <c r="B50" s="1939" t="s">
        <v>787</v>
      </c>
      <c r="C50" s="1940"/>
      <c r="D50" s="1940"/>
      <c r="E50" s="1940"/>
      <c r="F50" s="1940"/>
      <c r="G50" s="1940"/>
      <c r="H50" s="1940"/>
      <c r="I50" s="1940"/>
      <c r="J50" s="1940"/>
      <c r="K50" s="1940"/>
      <c r="L50" s="1940"/>
      <c r="M50" s="1940"/>
      <c r="N50" s="461"/>
      <c r="O50" s="1962" t="s">
        <v>43</v>
      </c>
      <c r="P50" s="1963"/>
      <c r="Q50" s="1963"/>
      <c r="R50" s="1964"/>
      <c r="S50" s="1965" t="s">
        <v>43</v>
      </c>
      <c r="T50" s="1963"/>
      <c r="U50" s="1963"/>
      <c r="V50" s="1964"/>
      <c r="W50" s="1965" t="s">
        <v>43</v>
      </c>
      <c r="X50" s="1963"/>
      <c r="Y50" s="1963"/>
      <c r="Z50" s="1964"/>
      <c r="AA50" s="1921">
        <f>AA51+AA52+AA53+AA54+AA55</f>
        <v>0</v>
      </c>
      <c r="AB50" s="1919"/>
      <c r="AC50" s="1919"/>
      <c r="AD50" s="1920"/>
      <c r="AE50" s="1921">
        <f t="shared" ref="AE50" si="19">AE51+AE52+AE53+AE54+AE55</f>
        <v>0</v>
      </c>
      <c r="AF50" s="1919"/>
      <c r="AG50" s="1919"/>
      <c r="AH50" s="1920"/>
      <c r="AI50" s="1921">
        <f t="shared" ref="AI50" si="20">AI51+AI52+AI53+AI54+AI55</f>
        <v>0</v>
      </c>
      <c r="AJ50" s="1919"/>
      <c r="AK50" s="1919"/>
      <c r="AL50" s="1920"/>
      <c r="AM50" s="1965">
        <f>AM51+AM52+AM53+AM54+AM55</f>
        <v>0</v>
      </c>
      <c r="AN50" s="1963"/>
      <c r="AO50" s="1963"/>
      <c r="AP50" s="1964"/>
      <c r="AQ50" s="1965">
        <f t="shared" ref="AQ50" si="21">AQ51+AQ52+AQ53+AQ54+AQ55</f>
        <v>0</v>
      </c>
      <c r="AR50" s="1963"/>
      <c r="AS50" s="1963"/>
      <c r="AT50" s="1964"/>
      <c r="AU50" s="1965">
        <f t="shared" ref="AU50" si="22">AU51+AU52+AU53+AU54+AU55</f>
        <v>0</v>
      </c>
      <c r="AV50" s="1963"/>
      <c r="AW50" s="1963"/>
      <c r="AX50" s="1964"/>
      <c r="AY50" s="462" t="s">
        <v>43</v>
      </c>
      <c r="AZ50" s="552" t="s">
        <v>43</v>
      </c>
      <c r="BA50" s="506">
        <f>AM49-BA49</f>
        <v>0</v>
      </c>
      <c r="BB50" s="506">
        <f>AQ49-BB49</f>
        <v>0</v>
      </c>
      <c r="BC50" s="506">
        <f>AU49-BC49</f>
        <v>0</v>
      </c>
      <c r="BD50" s="435" t="s">
        <v>141</v>
      </c>
      <c r="BE50" s="243"/>
      <c r="BF50" s="243"/>
      <c r="BG50" s="427"/>
      <c r="BH50" s="427"/>
    </row>
    <row r="51" spans="1:60" s="428" customFormat="1" ht="30" hidden="1" customHeight="1">
      <c r="A51" s="427"/>
      <c r="B51" s="1734" t="s">
        <v>782</v>
      </c>
      <c r="C51" s="1735"/>
      <c r="D51" s="1735"/>
      <c r="E51" s="1735"/>
      <c r="F51" s="1735"/>
      <c r="G51" s="1735"/>
      <c r="H51" s="1735"/>
      <c r="I51" s="1735"/>
      <c r="J51" s="1735"/>
      <c r="K51" s="1735"/>
      <c r="L51" s="1735"/>
      <c r="M51" s="1735"/>
      <c r="N51" s="1735"/>
      <c r="O51" s="1757"/>
      <c r="P51" s="1731"/>
      <c r="Q51" s="1731"/>
      <c r="R51" s="1731"/>
      <c r="S51" s="1756" t="e">
        <f>ROUND(O51*BD49,0)</f>
        <v>#DIV/0!</v>
      </c>
      <c r="T51" s="1756"/>
      <c r="U51" s="1756"/>
      <c r="V51" s="1756"/>
      <c r="W51" s="1756" t="e">
        <f>ROUND(S51*BE49,0)</f>
        <v>#DIV/0!</v>
      </c>
      <c r="X51" s="1756"/>
      <c r="Y51" s="1756"/>
      <c r="Z51" s="1756"/>
      <c r="AA51" s="1730"/>
      <c r="AB51" s="1730"/>
      <c r="AC51" s="1730"/>
      <c r="AD51" s="1730"/>
      <c r="AE51" s="1756">
        <f>AA51</f>
        <v>0</v>
      </c>
      <c r="AF51" s="1756"/>
      <c r="AG51" s="1756"/>
      <c r="AH51" s="1756"/>
      <c r="AI51" s="1756">
        <f>AA51</f>
        <v>0</v>
      </c>
      <c r="AJ51" s="1756"/>
      <c r="AK51" s="1756"/>
      <c r="AL51" s="1756"/>
      <c r="AM51" s="1703">
        <f>ROUND((O51*AA51*12*AY51*AZ51),0)</f>
        <v>0</v>
      </c>
      <c r="AN51" s="1703"/>
      <c r="AO51" s="1703"/>
      <c r="AP51" s="1703"/>
      <c r="AQ51" s="1703"/>
      <c r="AR51" s="1703"/>
      <c r="AS51" s="1703"/>
      <c r="AT51" s="1703"/>
      <c r="AU51" s="1703"/>
      <c r="AV51" s="1703"/>
      <c r="AW51" s="1703"/>
      <c r="AX51" s="1703"/>
      <c r="AY51" s="454"/>
      <c r="AZ51" s="553"/>
      <c r="BA51" s="428" t="s">
        <v>835</v>
      </c>
      <c r="BD51" s="244"/>
      <c r="BE51" s="244"/>
      <c r="BF51" s="243"/>
      <c r="BG51" s="427"/>
      <c r="BH51" s="427"/>
    </row>
    <row r="52" spans="1:60" s="428" customFormat="1" ht="30" hidden="1" customHeight="1">
      <c r="A52" s="427"/>
      <c r="B52" s="1734" t="s">
        <v>783</v>
      </c>
      <c r="C52" s="1735"/>
      <c r="D52" s="1735"/>
      <c r="E52" s="1735"/>
      <c r="F52" s="1735"/>
      <c r="G52" s="1735"/>
      <c r="H52" s="1735"/>
      <c r="I52" s="1735"/>
      <c r="J52" s="1735"/>
      <c r="K52" s="1735"/>
      <c r="L52" s="1735"/>
      <c r="M52" s="1735"/>
      <c r="N52" s="1735"/>
      <c r="O52" s="1757"/>
      <c r="P52" s="1731"/>
      <c r="Q52" s="1731"/>
      <c r="R52" s="1731"/>
      <c r="S52" s="1756" t="e">
        <f>ROUND(O52*BD49,0)</f>
        <v>#DIV/0!</v>
      </c>
      <c r="T52" s="1756"/>
      <c r="U52" s="1756"/>
      <c r="V52" s="1756"/>
      <c r="W52" s="1756" t="e">
        <f>ROUND(S52*BE49,0)</f>
        <v>#DIV/0!</v>
      </c>
      <c r="X52" s="1756"/>
      <c r="Y52" s="1756"/>
      <c r="Z52" s="1756"/>
      <c r="AA52" s="1730"/>
      <c r="AB52" s="1730"/>
      <c r="AC52" s="1730"/>
      <c r="AD52" s="1730"/>
      <c r="AE52" s="1756">
        <f>AA52</f>
        <v>0</v>
      </c>
      <c r="AF52" s="1756"/>
      <c r="AG52" s="1756"/>
      <c r="AH52" s="1756"/>
      <c r="AI52" s="1756">
        <f>AA52</f>
        <v>0</v>
      </c>
      <c r="AJ52" s="1756"/>
      <c r="AK52" s="1756"/>
      <c r="AL52" s="1756"/>
      <c r="AM52" s="1703">
        <f t="shared" ref="AM52:AM54" si="23">ROUND((O52*AA52*12*AY52*AZ52),0)</f>
        <v>0</v>
      </c>
      <c r="AN52" s="1703"/>
      <c r="AO52" s="1703"/>
      <c r="AP52" s="1703"/>
      <c r="AQ52" s="1703"/>
      <c r="AR52" s="1703"/>
      <c r="AS52" s="1703"/>
      <c r="AT52" s="1703"/>
      <c r="AU52" s="1703"/>
      <c r="AV52" s="1703"/>
      <c r="AW52" s="1703"/>
      <c r="AX52" s="1703"/>
      <c r="AY52" s="480">
        <f>AY51</f>
        <v>0</v>
      </c>
      <c r="AZ52" s="554">
        <f>AZ51</f>
        <v>0</v>
      </c>
      <c r="BA52" s="470"/>
      <c r="BB52" s="470"/>
      <c r="BC52" s="470"/>
      <c r="BD52" s="244"/>
      <c r="BE52" s="244"/>
      <c r="BF52" s="243"/>
      <c r="BG52" s="427"/>
      <c r="BH52" s="427"/>
    </row>
    <row r="53" spans="1:60" s="428" customFormat="1" ht="26.25" hidden="1" customHeight="1">
      <c r="A53" s="427"/>
      <c r="B53" s="1734" t="s">
        <v>784</v>
      </c>
      <c r="C53" s="1735"/>
      <c r="D53" s="1735"/>
      <c r="E53" s="1735"/>
      <c r="F53" s="1735"/>
      <c r="G53" s="1735"/>
      <c r="H53" s="1735"/>
      <c r="I53" s="1735"/>
      <c r="J53" s="1735"/>
      <c r="K53" s="1735"/>
      <c r="L53" s="1735"/>
      <c r="M53" s="1735"/>
      <c r="N53" s="1735"/>
      <c r="O53" s="1757"/>
      <c r="P53" s="1731"/>
      <c r="Q53" s="1731"/>
      <c r="R53" s="1731"/>
      <c r="S53" s="1756" t="e">
        <f>ROUND(O53*BD49,0)</f>
        <v>#DIV/0!</v>
      </c>
      <c r="T53" s="1756"/>
      <c r="U53" s="1756"/>
      <c r="V53" s="1756"/>
      <c r="W53" s="1756" t="e">
        <f>ROUND(S53*BE49,0)</f>
        <v>#DIV/0!</v>
      </c>
      <c r="X53" s="1756"/>
      <c r="Y53" s="1756"/>
      <c r="Z53" s="1756"/>
      <c r="AA53" s="1730"/>
      <c r="AB53" s="1730"/>
      <c r="AC53" s="1730"/>
      <c r="AD53" s="1730"/>
      <c r="AE53" s="1756">
        <f>AA53</f>
        <v>0</v>
      </c>
      <c r="AF53" s="1756"/>
      <c r="AG53" s="1756"/>
      <c r="AH53" s="1756"/>
      <c r="AI53" s="1756">
        <f>AA53</f>
        <v>0</v>
      </c>
      <c r="AJ53" s="1756"/>
      <c r="AK53" s="1756"/>
      <c r="AL53" s="1756"/>
      <c r="AM53" s="1703">
        <f t="shared" si="23"/>
        <v>0</v>
      </c>
      <c r="AN53" s="1703"/>
      <c r="AO53" s="1703"/>
      <c r="AP53" s="1703"/>
      <c r="AQ53" s="1703"/>
      <c r="AR53" s="1703"/>
      <c r="AS53" s="1703"/>
      <c r="AT53" s="1703"/>
      <c r="AU53" s="1703"/>
      <c r="AV53" s="1703"/>
      <c r="AW53" s="1703"/>
      <c r="AX53" s="1703"/>
      <c r="AY53" s="480">
        <f>AY51</f>
        <v>0</v>
      </c>
      <c r="AZ53" s="554">
        <f>AZ51</f>
        <v>0</v>
      </c>
      <c r="BF53" s="243"/>
      <c r="BG53" s="427"/>
      <c r="BH53" s="427"/>
    </row>
    <row r="54" spans="1:60" s="428" customFormat="1" ht="26.25" hidden="1" customHeight="1">
      <c r="A54" s="427"/>
      <c r="B54" s="1734" t="s">
        <v>785</v>
      </c>
      <c r="C54" s="1735"/>
      <c r="D54" s="1735"/>
      <c r="E54" s="1735"/>
      <c r="F54" s="1735"/>
      <c r="G54" s="1735"/>
      <c r="H54" s="1735"/>
      <c r="I54" s="1735"/>
      <c r="J54" s="1735"/>
      <c r="K54" s="1735"/>
      <c r="L54" s="1735"/>
      <c r="M54" s="1735"/>
      <c r="N54" s="1735"/>
      <c r="O54" s="1757"/>
      <c r="P54" s="1731"/>
      <c r="Q54" s="1731"/>
      <c r="R54" s="1731"/>
      <c r="S54" s="1756" t="e">
        <f>ROUND(O54*BD49,0)</f>
        <v>#DIV/0!</v>
      </c>
      <c r="T54" s="1756"/>
      <c r="U54" s="1756"/>
      <c r="V54" s="1756"/>
      <c r="W54" s="1756" t="e">
        <f>ROUND(S54*BE49,0)</f>
        <v>#DIV/0!</v>
      </c>
      <c r="X54" s="1756"/>
      <c r="Y54" s="1756"/>
      <c r="Z54" s="1756"/>
      <c r="AA54" s="1730"/>
      <c r="AB54" s="1730"/>
      <c r="AC54" s="1730"/>
      <c r="AD54" s="1730"/>
      <c r="AE54" s="1756">
        <f>AA54</f>
        <v>0</v>
      </c>
      <c r="AF54" s="1756"/>
      <c r="AG54" s="1756"/>
      <c r="AH54" s="1756"/>
      <c r="AI54" s="1756">
        <f>AA54</f>
        <v>0</v>
      </c>
      <c r="AJ54" s="1756"/>
      <c r="AK54" s="1756"/>
      <c r="AL54" s="1756"/>
      <c r="AM54" s="1703">
        <f t="shared" si="23"/>
        <v>0</v>
      </c>
      <c r="AN54" s="1703"/>
      <c r="AO54" s="1703"/>
      <c r="AP54" s="1703"/>
      <c r="AQ54" s="1703"/>
      <c r="AR54" s="1703"/>
      <c r="AS54" s="1703"/>
      <c r="AT54" s="1703"/>
      <c r="AU54" s="1703"/>
      <c r="AV54" s="1703"/>
      <c r="AW54" s="1703"/>
      <c r="AX54" s="1703"/>
      <c r="AY54" s="480">
        <f>AY51</f>
        <v>0</v>
      </c>
      <c r="AZ54" s="554">
        <f>AZ51</f>
        <v>0</v>
      </c>
      <c r="BA54" s="479"/>
      <c r="BB54" s="460"/>
      <c r="BC54" s="460"/>
      <c r="BE54" s="453"/>
      <c r="BF54" s="243"/>
      <c r="BG54" s="427"/>
      <c r="BH54" s="427"/>
    </row>
    <row r="55" spans="1:60" s="428" customFormat="1" ht="24" hidden="1" customHeight="1">
      <c r="A55" s="427"/>
      <c r="B55" s="1734" t="s">
        <v>786</v>
      </c>
      <c r="C55" s="1735"/>
      <c r="D55" s="1735"/>
      <c r="E55" s="1735"/>
      <c r="F55" s="1735"/>
      <c r="G55" s="1735"/>
      <c r="H55" s="1735"/>
      <c r="I55" s="1735"/>
      <c r="J55" s="1735"/>
      <c r="K55" s="1735"/>
      <c r="L55" s="1735"/>
      <c r="M55" s="1735"/>
      <c r="N55" s="1735"/>
      <c r="O55" s="1757"/>
      <c r="P55" s="1731"/>
      <c r="Q55" s="1731"/>
      <c r="R55" s="1731"/>
      <c r="S55" s="1756" t="e">
        <f>ROUND(O55*BD49,0)</f>
        <v>#DIV/0!</v>
      </c>
      <c r="T55" s="1756"/>
      <c r="U55" s="1756"/>
      <c r="V55" s="1756"/>
      <c r="W55" s="1756" t="e">
        <f>ROUND(S55*BE49,0)</f>
        <v>#DIV/0!</v>
      </c>
      <c r="X55" s="1756"/>
      <c r="Y55" s="1756"/>
      <c r="Z55" s="1756"/>
      <c r="AA55" s="1730"/>
      <c r="AB55" s="1730"/>
      <c r="AC55" s="1730"/>
      <c r="AD55" s="1730"/>
      <c r="AE55" s="1756">
        <f>AA55</f>
        <v>0</v>
      </c>
      <c r="AF55" s="1756"/>
      <c r="AG55" s="1756"/>
      <c r="AH55" s="1756"/>
      <c r="AI55" s="1756">
        <f>AA55</f>
        <v>0</v>
      </c>
      <c r="AJ55" s="1756"/>
      <c r="AK55" s="1756"/>
      <c r="AL55" s="1756"/>
      <c r="AM55" s="1703">
        <f>ROUND((O55*AA55*12*AY55*AZ55),0)</f>
        <v>0</v>
      </c>
      <c r="AN55" s="1703"/>
      <c r="AO55" s="1703"/>
      <c r="AP55" s="1703"/>
      <c r="AQ55" s="1703"/>
      <c r="AR55" s="1703"/>
      <c r="AS55" s="1703"/>
      <c r="AT55" s="1703"/>
      <c r="AU55" s="1703"/>
      <c r="AV55" s="1703"/>
      <c r="AW55" s="1703"/>
      <c r="AX55" s="1703"/>
      <c r="AY55" s="480">
        <f>AY51</f>
        <v>0</v>
      </c>
      <c r="AZ55" s="554">
        <f>AZ51</f>
        <v>0</v>
      </c>
      <c r="BE55" s="244"/>
      <c r="BF55" s="243"/>
      <c r="BG55" s="427"/>
      <c r="BH55" s="427"/>
    </row>
    <row r="56" spans="1:60" s="428" customFormat="1" ht="71.25" hidden="1" customHeight="1">
      <c r="A56" s="427"/>
      <c r="B56" s="1939" t="s">
        <v>790</v>
      </c>
      <c r="C56" s="1940"/>
      <c r="D56" s="1940"/>
      <c r="E56" s="1940"/>
      <c r="F56" s="1940"/>
      <c r="G56" s="1940"/>
      <c r="H56" s="1940"/>
      <c r="I56" s="1940"/>
      <c r="J56" s="1940"/>
      <c r="K56" s="1940"/>
      <c r="L56" s="1940"/>
      <c r="M56" s="1940"/>
      <c r="N56" s="461"/>
      <c r="O56" s="1918" t="s">
        <v>43</v>
      </c>
      <c r="P56" s="1919"/>
      <c r="Q56" s="1919"/>
      <c r="R56" s="1920"/>
      <c r="S56" s="1921" t="s">
        <v>43</v>
      </c>
      <c r="T56" s="1919"/>
      <c r="U56" s="1919"/>
      <c r="V56" s="1920"/>
      <c r="W56" s="1921" t="s">
        <v>43</v>
      </c>
      <c r="X56" s="1919"/>
      <c r="Y56" s="1919"/>
      <c r="Z56" s="1920"/>
      <c r="AA56" s="1921">
        <f>AA57+AA58+AA59+AA60</f>
        <v>0</v>
      </c>
      <c r="AB56" s="1919"/>
      <c r="AC56" s="1919"/>
      <c r="AD56" s="1920"/>
      <c r="AE56" s="1921">
        <f t="shared" ref="AE56" si="24">AE57+AE58+AE59+AE60</f>
        <v>0</v>
      </c>
      <c r="AF56" s="1919"/>
      <c r="AG56" s="1919"/>
      <c r="AH56" s="1920"/>
      <c r="AI56" s="1921">
        <f t="shared" ref="AI56" si="25">AI57+AI58+AI59+AI60</f>
        <v>0</v>
      </c>
      <c r="AJ56" s="1919"/>
      <c r="AK56" s="1919"/>
      <c r="AL56" s="1920"/>
      <c r="AM56" s="1965">
        <f>AM57+AM58+AM59+AM60</f>
        <v>0</v>
      </c>
      <c r="AN56" s="1963"/>
      <c r="AO56" s="1963"/>
      <c r="AP56" s="1964"/>
      <c r="AQ56" s="1965">
        <f t="shared" ref="AQ56" si="26">AQ57+AQ58+AQ59+AQ60</f>
        <v>0</v>
      </c>
      <c r="AR56" s="1963"/>
      <c r="AS56" s="1963"/>
      <c r="AT56" s="1964"/>
      <c r="AU56" s="1965">
        <f t="shared" ref="AU56" si="27">AU57+AU58+AU59+AU60</f>
        <v>0</v>
      </c>
      <c r="AV56" s="1963"/>
      <c r="AW56" s="1963"/>
      <c r="AX56" s="1964"/>
      <c r="AY56" s="462" t="s">
        <v>43</v>
      </c>
      <c r="AZ56" s="552" t="s">
        <v>43</v>
      </c>
      <c r="BA56" s="472"/>
      <c r="BB56" s="472"/>
      <c r="BC56" s="472"/>
      <c r="BD56" s="243"/>
      <c r="BE56" s="243"/>
      <c r="BF56" s="243"/>
      <c r="BG56" s="427"/>
      <c r="BH56" s="427"/>
    </row>
    <row r="57" spans="1:60" s="428" customFormat="1" ht="30" hidden="1" customHeight="1">
      <c r="A57" s="427"/>
      <c r="B57" s="1734" t="s">
        <v>782</v>
      </c>
      <c r="C57" s="1735"/>
      <c r="D57" s="1735"/>
      <c r="E57" s="1735"/>
      <c r="F57" s="1735"/>
      <c r="G57" s="1735"/>
      <c r="H57" s="1735"/>
      <c r="I57" s="1735"/>
      <c r="J57" s="1735"/>
      <c r="K57" s="1735"/>
      <c r="L57" s="1735"/>
      <c r="M57" s="1735"/>
      <c r="N57" s="1735"/>
      <c r="O57" s="1757"/>
      <c r="P57" s="1731"/>
      <c r="Q57" s="1731"/>
      <c r="R57" s="1731"/>
      <c r="S57" s="1756" t="e">
        <f>ROUND(O57*BD49,0)</f>
        <v>#DIV/0!</v>
      </c>
      <c r="T57" s="1756"/>
      <c r="U57" s="1756"/>
      <c r="V57" s="1756"/>
      <c r="W57" s="1756" t="e">
        <f>ROUND(S57*BE49,0)</f>
        <v>#DIV/0!</v>
      </c>
      <c r="X57" s="1756"/>
      <c r="Y57" s="1756"/>
      <c r="Z57" s="1756"/>
      <c r="AA57" s="1730"/>
      <c r="AB57" s="1730"/>
      <c r="AC57" s="1730"/>
      <c r="AD57" s="1730"/>
      <c r="AE57" s="1756">
        <f>AA57</f>
        <v>0</v>
      </c>
      <c r="AF57" s="1756"/>
      <c r="AG57" s="1756"/>
      <c r="AH57" s="1756"/>
      <c r="AI57" s="1756">
        <f>AA57</f>
        <v>0</v>
      </c>
      <c r="AJ57" s="1756"/>
      <c r="AK57" s="1756"/>
      <c r="AL57" s="1756"/>
      <c r="AM57" s="1703">
        <f>ROUND((O57*AA57*12*AY57*AZ57),0)</f>
        <v>0</v>
      </c>
      <c r="AN57" s="1703"/>
      <c r="AO57" s="1703"/>
      <c r="AP57" s="1703"/>
      <c r="AQ57" s="1703"/>
      <c r="AR57" s="1703"/>
      <c r="AS57" s="1703"/>
      <c r="AT57" s="1703"/>
      <c r="AU57" s="1703"/>
      <c r="AV57" s="1703"/>
      <c r="AW57" s="1703"/>
      <c r="AX57" s="1703"/>
      <c r="AY57" s="480">
        <f>AY51</f>
        <v>0</v>
      </c>
      <c r="AZ57" s="554">
        <f>AZ51</f>
        <v>0</v>
      </c>
      <c r="BA57" s="1961"/>
      <c r="BB57" s="1961"/>
      <c r="BC57" s="1961"/>
      <c r="BD57" s="244"/>
      <c r="BE57" s="244"/>
      <c r="BF57" s="243"/>
      <c r="BG57" s="427"/>
      <c r="BH57" s="427"/>
    </row>
    <row r="58" spans="1:60" s="428" customFormat="1" ht="30" hidden="1" customHeight="1">
      <c r="A58" s="427"/>
      <c r="B58" s="1734" t="s">
        <v>783</v>
      </c>
      <c r="C58" s="1735"/>
      <c r="D58" s="1735"/>
      <c r="E58" s="1735"/>
      <c r="F58" s="1735"/>
      <c r="G58" s="1735"/>
      <c r="H58" s="1735"/>
      <c r="I58" s="1735"/>
      <c r="J58" s="1735"/>
      <c r="K58" s="1735"/>
      <c r="L58" s="1735"/>
      <c r="M58" s="1735"/>
      <c r="N58" s="1735"/>
      <c r="O58" s="1757"/>
      <c r="P58" s="1731"/>
      <c r="Q58" s="1731"/>
      <c r="R58" s="1731"/>
      <c r="S58" s="1756" t="e">
        <f>ROUND(O58*BD49,0)</f>
        <v>#DIV/0!</v>
      </c>
      <c r="T58" s="1756"/>
      <c r="U58" s="1756"/>
      <c r="V58" s="1756"/>
      <c r="W58" s="1756" t="e">
        <f>ROUND(S58*BE49,0)</f>
        <v>#DIV/0!</v>
      </c>
      <c r="X58" s="1756"/>
      <c r="Y58" s="1756"/>
      <c r="Z58" s="1756"/>
      <c r="AA58" s="1730"/>
      <c r="AB58" s="1730"/>
      <c r="AC58" s="1730"/>
      <c r="AD58" s="1730"/>
      <c r="AE58" s="1756">
        <f>AA58</f>
        <v>0</v>
      </c>
      <c r="AF58" s="1756"/>
      <c r="AG58" s="1756"/>
      <c r="AH58" s="1756"/>
      <c r="AI58" s="1756">
        <f>AA58</f>
        <v>0</v>
      </c>
      <c r="AJ58" s="1756"/>
      <c r="AK58" s="1756"/>
      <c r="AL58" s="1756"/>
      <c r="AM58" s="1703">
        <f t="shared" ref="AM58:AM60" si="28">ROUND((O58*AA58*12*AY58*AZ58),0)</f>
        <v>0</v>
      </c>
      <c r="AN58" s="1703"/>
      <c r="AO58" s="1703"/>
      <c r="AP58" s="1703"/>
      <c r="AQ58" s="1703"/>
      <c r="AR58" s="1703"/>
      <c r="AS58" s="1703"/>
      <c r="AT58" s="1703"/>
      <c r="AU58" s="1703"/>
      <c r="AV58" s="1703"/>
      <c r="AW58" s="1703"/>
      <c r="AX58" s="1703"/>
      <c r="AY58" s="480">
        <f>AY57</f>
        <v>0</v>
      </c>
      <c r="AZ58" s="554">
        <f>AZ57</f>
        <v>0</v>
      </c>
      <c r="BA58" s="470"/>
      <c r="BB58" s="470"/>
      <c r="BC58" s="470"/>
      <c r="BD58" s="244"/>
      <c r="BE58" s="244"/>
      <c r="BF58" s="243"/>
      <c r="BG58" s="427"/>
      <c r="BH58" s="427"/>
    </row>
    <row r="59" spans="1:60" s="428" customFormat="1" ht="26.25" hidden="1" customHeight="1">
      <c r="A59" s="427"/>
      <c r="B59" s="1734" t="s">
        <v>784</v>
      </c>
      <c r="C59" s="1735"/>
      <c r="D59" s="1735"/>
      <c r="E59" s="1735"/>
      <c r="F59" s="1735"/>
      <c r="G59" s="1735"/>
      <c r="H59" s="1735"/>
      <c r="I59" s="1735"/>
      <c r="J59" s="1735"/>
      <c r="K59" s="1735"/>
      <c r="L59" s="1735"/>
      <c r="M59" s="1735"/>
      <c r="N59" s="1735"/>
      <c r="O59" s="1757"/>
      <c r="P59" s="1731"/>
      <c r="Q59" s="1731"/>
      <c r="R59" s="1731"/>
      <c r="S59" s="1756" t="e">
        <f>ROUND(O59*BD49,0)</f>
        <v>#DIV/0!</v>
      </c>
      <c r="T59" s="1756"/>
      <c r="U59" s="1756"/>
      <c r="V59" s="1756"/>
      <c r="W59" s="1756" t="e">
        <f>ROUND(S59*BE49,0)</f>
        <v>#DIV/0!</v>
      </c>
      <c r="X59" s="1756"/>
      <c r="Y59" s="1756"/>
      <c r="Z59" s="1756"/>
      <c r="AA59" s="1730"/>
      <c r="AB59" s="1730"/>
      <c r="AC59" s="1730"/>
      <c r="AD59" s="1730"/>
      <c r="AE59" s="1756">
        <f>AA59</f>
        <v>0</v>
      </c>
      <c r="AF59" s="1756"/>
      <c r="AG59" s="1756"/>
      <c r="AH59" s="1756"/>
      <c r="AI59" s="1756">
        <f>AA59</f>
        <v>0</v>
      </c>
      <c r="AJ59" s="1756"/>
      <c r="AK59" s="1756"/>
      <c r="AL59" s="1756"/>
      <c r="AM59" s="1703">
        <f t="shared" si="28"/>
        <v>0</v>
      </c>
      <c r="AN59" s="1703"/>
      <c r="AO59" s="1703"/>
      <c r="AP59" s="1703"/>
      <c r="AQ59" s="1703"/>
      <c r="AR59" s="1703"/>
      <c r="AS59" s="1703"/>
      <c r="AT59" s="1703"/>
      <c r="AU59" s="1703"/>
      <c r="AV59" s="1703"/>
      <c r="AW59" s="1703"/>
      <c r="AX59" s="1703"/>
      <c r="AY59" s="480">
        <f>AY57</f>
        <v>0</v>
      </c>
      <c r="AZ59" s="554">
        <f>AZ57</f>
        <v>0</v>
      </c>
      <c r="BA59" s="459"/>
      <c r="BB59" s="460"/>
      <c r="BC59" s="460"/>
      <c r="BD59" s="453"/>
      <c r="BE59" s="453"/>
      <c r="BF59" s="243"/>
      <c r="BG59" s="427"/>
      <c r="BH59" s="427"/>
    </row>
    <row r="60" spans="1:60" s="428" customFormat="1" ht="26.25" hidden="1" customHeight="1">
      <c r="A60" s="427"/>
      <c r="B60" s="1734" t="s">
        <v>785</v>
      </c>
      <c r="C60" s="1735"/>
      <c r="D60" s="1735"/>
      <c r="E60" s="1735"/>
      <c r="F60" s="1735"/>
      <c r="G60" s="1735"/>
      <c r="H60" s="1735"/>
      <c r="I60" s="1735"/>
      <c r="J60" s="1735"/>
      <c r="K60" s="1735"/>
      <c r="L60" s="1735"/>
      <c r="M60" s="1735"/>
      <c r="N60" s="1735"/>
      <c r="O60" s="1757"/>
      <c r="P60" s="1731"/>
      <c r="Q60" s="1731"/>
      <c r="R60" s="1731"/>
      <c r="S60" s="1756" t="e">
        <f>ROUND(O60*BD49,0)</f>
        <v>#DIV/0!</v>
      </c>
      <c r="T60" s="1756"/>
      <c r="U60" s="1756"/>
      <c r="V60" s="1756"/>
      <c r="W60" s="1756" t="e">
        <f>ROUND(S60*BE49,0)</f>
        <v>#DIV/0!</v>
      </c>
      <c r="X60" s="1756"/>
      <c r="Y60" s="1756"/>
      <c r="Z60" s="1756"/>
      <c r="AA60" s="1730"/>
      <c r="AB60" s="1730"/>
      <c r="AC60" s="1730"/>
      <c r="AD60" s="1730"/>
      <c r="AE60" s="1756">
        <f>AA60</f>
        <v>0</v>
      </c>
      <c r="AF60" s="1756"/>
      <c r="AG60" s="1756"/>
      <c r="AH60" s="1756"/>
      <c r="AI60" s="1756">
        <f>AA60</f>
        <v>0</v>
      </c>
      <c r="AJ60" s="1756"/>
      <c r="AK60" s="1756"/>
      <c r="AL60" s="1756"/>
      <c r="AM60" s="1703">
        <f t="shared" si="28"/>
        <v>0</v>
      </c>
      <c r="AN60" s="1703"/>
      <c r="AO60" s="1703"/>
      <c r="AP60" s="1703"/>
      <c r="AQ60" s="1703"/>
      <c r="AR60" s="1703"/>
      <c r="AS60" s="1703"/>
      <c r="AT60" s="1703"/>
      <c r="AU60" s="1703"/>
      <c r="AV60" s="1703"/>
      <c r="AW60" s="1703"/>
      <c r="AX60" s="1703"/>
      <c r="AY60" s="480">
        <f>AY57</f>
        <v>0</v>
      </c>
      <c r="AZ60" s="554">
        <f>AZ57</f>
        <v>0</v>
      </c>
      <c r="BA60" s="451"/>
      <c r="BB60" s="451"/>
      <c r="BC60" s="451"/>
      <c r="BD60" s="452"/>
      <c r="BE60" s="453"/>
      <c r="BF60" s="243"/>
      <c r="BG60" s="427"/>
      <c r="BH60" s="427"/>
    </row>
    <row r="61" spans="1:60" s="428" customFormat="1" ht="67.5" hidden="1" customHeight="1">
      <c r="A61" s="427"/>
      <c r="B61" s="1939" t="s">
        <v>791</v>
      </c>
      <c r="C61" s="1940"/>
      <c r="D61" s="1940"/>
      <c r="E61" s="1940"/>
      <c r="F61" s="1940"/>
      <c r="G61" s="1940"/>
      <c r="H61" s="1940"/>
      <c r="I61" s="1940"/>
      <c r="J61" s="1940"/>
      <c r="K61" s="1940"/>
      <c r="L61" s="1940"/>
      <c r="M61" s="1940"/>
      <c r="N61" s="461"/>
      <c r="O61" s="1918" t="s">
        <v>43</v>
      </c>
      <c r="P61" s="1919"/>
      <c r="Q61" s="1919"/>
      <c r="R61" s="1920"/>
      <c r="S61" s="1921" t="s">
        <v>43</v>
      </c>
      <c r="T61" s="1919"/>
      <c r="U61" s="1919"/>
      <c r="V61" s="1920"/>
      <c r="W61" s="1921" t="s">
        <v>43</v>
      </c>
      <c r="X61" s="1919"/>
      <c r="Y61" s="1919"/>
      <c r="Z61" s="1920"/>
      <c r="AA61" s="1921">
        <f>AA62+AA63+AA64+AA65</f>
        <v>0</v>
      </c>
      <c r="AB61" s="1919"/>
      <c r="AC61" s="1919"/>
      <c r="AD61" s="1920"/>
      <c r="AE61" s="1921">
        <f t="shared" ref="AE61" si="29">AE62+AE63+AE64+AE65</f>
        <v>0</v>
      </c>
      <c r="AF61" s="1919"/>
      <c r="AG61" s="1919"/>
      <c r="AH61" s="1920"/>
      <c r="AI61" s="1921">
        <f t="shared" ref="AI61" si="30">AI62+AI63+AI64+AI65</f>
        <v>0</v>
      </c>
      <c r="AJ61" s="1919"/>
      <c r="AK61" s="1919"/>
      <c r="AL61" s="1920"/>
      <c r="AM61" s="1965">
        <f>AM62+AM63+AM64+AM65</f>
        <v>0</v>
      </c>
      <c r="AN61" s="1963"/>
      <c r="AO61" s="1963"/>
      <c r="AP61" s="1964"/>
      <c r="AQ61" s="1965">
        <f t="shared" ref="AQ61" si="31">AQ62+AQ63+AQ64+AQ65</f>
        <v>0</v>
      </c>
      <c r="AR61" s="1963"/>
      <c r="AS61" s="1963"/>
      <c r="AT61" s="1964"/>
      <c r="AU61" s="1965">
        <f t="shared" ref="AU61" si="32">AU62+AU63+AU64+AU65</f>
        <v>0</v>
      </c>
      <c r="AV61" s="1963"/>
      <c r="AW61" s="1963"/>
      <c r="AX61" s="1964"/>
      <c r="AY61" s="462" t="s">
        <v>43</v>
      </c>
      <c r="AZ61" s="552" t="s">
        <v>43</v>
      </c>
      <c r="BA61" s="472"/>
      <c r="BB61" s="472"/>
      <c r="BC61" s="472"/>
      <c r="BD61" s="243"/>
      <c r="BE61" s="243"/>
      <c r="BF61" s="243"/>
      <c r="BG61" s="427"/>
      <c r="BH61" s="427"/>
    </row>
    <row r="62" spans="1:60" s="428" customFormat="1" ht="30" hidden="1" customHeight="1">
      <c r="A62" s="427"/>
      <c r="B62" s="1734" t="s">
        <v>782</v>
      </c>
      <c r="C62" s="1735"/>
      <c r="D62" s="1735"/>
      <c r="E62" s="1735"/>
      <c r="F62" s="1735"/>
      <c r="G62" s="1735"/>
      <c r="H62" s="1735"/>
      <c r="I62" s="1735"/>
      <c r="J62" s="1735"/>
      <c r="K62" s="1735"/>
      <c r="L62" s="1735"/>
      <c r="M62" s="1735"/>
      <c r="N62" s="1735"/>
      <c r="O62" s="1757"/>
      <c r="P62" s="1731"/>
      <c r="Q62" s="1731"/>
      <c r="R62" s="1731"/>
      <c r="S62" s="1756" t="e">
        <f>ROUND(O62*BD49,0)</f>
        <v>#DIV/0!</v>
      </c>
      <c r="T62" s="1756"/>
      <c r="U62" s="1756"/>
      <c r="V62" s="1756"/>
      <c r="W62" s="1756" t="e">
        <f>ROUND(S62*BE49,0)</f>
        <v>#DIV/0!</v>
      </c>
      <c r="X62" s="1756"/>
      <c r="Y62" s="1756"/>
      <c r="Z62" s="1756"/>
      <c r="AA62" s="1730"/>
      <c r="AB62" s="1730"/>
      <c r="AC62" s="1730"/>
      <c r="AD62" s="1730"/>
      <c r="AE62" s="1756">
        <f>AA62</f>
        <v>0</v>
      </c>
      <c r="AF62" s="1756"/>
      <c r="AG62" s="1756"/>
      <c r="AH62" s="1756"/>
      <c r="AI62" s="1756">
        <f>AA62</f>
        <v>0</v>
      </c>
      <c r="AJ62" s="1756"/>
      <c r="AK62" s="1756"/>
      <c r="AL62" s="1756"/>
      <c r="AM62" s="1703">
        <f>ROUND((O62*AA62*12*AY62*AZ62),0)</f>
        <v>0</v>
      </c>
      <c r="AN62" s="1703"/>
      <c r="AO62" s="1703"/>
      <c r="AP62" s="1703"/>
      <c r="AQ62" s="1703"/>
      <c r="AR62" s="1703"/>
      <c r="AS62" s="1703"/>
      <c r="AT62" s="1703"/>
      <c r="AU62" s="1703"/>
      <c r="AV62" s="1703"/>
      <c r="AW62" s="1703"/>
      <c r="AX62" s="1703"/>
      <c r="AY62" s="480">
        <f>AY51</f>
        <v>0</v>
      </c>
      <c r="AZ62" s="554">
        <f>AZ51</f>
        <v>0</v>
      </c>
      <c r="BA62" s="1961"/>
      <c r="BB62" s="1961"/>
      <c r="BC62" s="1961"/>
      <c r="BD62" s="244"/>
      <c r="BE62" s="244"/>
      <c r="BF62" s="243"/>
      <c r="BG62" s="427"/>
      <c r="BH62" s="427"/>
    </row>
    <row r="63" spans="1:60" s="428" customFormat="1" ht="30" hidden="1" customHeight="1">
      <c r="A63" s="427"/>
      <c r="B63" s="1734" t="s">
        <v>783</v>
      </c>
      <c r="C63" s="1735"/>
      <c r="D63" s="1735"/>
      <c r="E63" s="1735"/>
      <c r="F63" s="1735"/>
      <c r="G63" s="1735"/>
      <c r="H63" s="1735"/>
      <c r="I63" s="1735"/>
      <c r="J63" s="1735"/>
      <c r="K63" s="1735"/>
      <c r="L63" s="1735"/>
      <c r="M63" s="1735"/>
      <c r="N63" s="1735"/>
      <c r="O63" s="1757"/>
      <c r="P63" s="1731"/>
      <c r="Q63" s="1731"/>
      <c r="R63" s="1731"/>
      <c r="S63" s="1756" t="e">
        <f>ROUND(O63*BD49,0)</f>
        <v>#DIV/0!</v>
      </c>
      <c r="T63" s="1756"/>
      <c r="U63" s="1756"/>
      <c r="V63" s="1756"/>
      <c r="W63" s="1756" t="e">
        <f>ROUND(S63*BE49,0)</f>
        <v>#DIV/0!</v>
      </c>
      <c r="X63" s="1756"/>
      <c r="Y63" s="1756"/>
      <c r="Z63" s="1756"/>
      <c r="AA63" s="1730"/>
      <c r="AB63" s="1730"/>
      <c r="AC63" s="1730"/>
      <c r="AD63" s="1730"/>
      <c r="AE63" s="1756">
        <f>AA63</f>
        <v>0</v>
      </c>
      <c r="AF63" s="1756"/>
      <c r="AG63" s="1756"/>
      <c r="AH63" s="1756"/>
      <c r="AI63" s="1756">
        <f>AA63</f>
        <v>0</v>
      </c>
      <c r="AJ63" s="1756"/>
      <c r="AK63" s="1756"/>
      <c r="AL63" s="1756"/>
      <c r="AM63" s="1703">
        <f t="shared" ref="AM63:AM65" si="33">ROUND((O63*AA63*12*AY63*AZ63),0)</f>
        <v>0</v>
      </c>
      <c r="AN63" s="1703"/>
      <c r="AO63" s="1703"/>
      <c r="AP63" s="1703"/>
      <c r="AQ63" s="1703"/>
      <c r="AR63" s="1703"/>
      <c r="AS63" s="1703"/>
      <c r="AT63" s="1703"/>
      <c r="AU63" s="1703"/>
      <c r="AV63" s="1703"/>
      <c r="AW63" s="1703"/>
      <c r="AX63" s="1703"/>
      <c r="AY63" s="480">
        <f>AY62</f>
        <v>0</v>
      </c>
      <c r="AZ63" s="554">
        <f>AZ62</f>
        <v>0</v>
      </c>
      <c r="BA63" s="470"/>
      <c r="BB63" s="470"/>
      <c r="BC63" s="470"/>
      <c r="BD63" s="244"/>
      <c r="BE63" s="244"/>
      <c r="BF63" s="243"/>
      <c r="BG63" s="427"/>
      <c r="BH63" s="427"/>
    </row>
    <row r="64" spans="1:60" s="428" customFormat="1" ht="26.25" hidden="1" customHeight="1">
      <c r="A64" s="427"/>
      <c r="B64" s="1734" t="s">
        <v>784</v>
      </c>
      <c r="C64" s="1735"/>
      <c r="D64" s="1735"/>
      <c r="E64" s="1735"/>
      <c r="F64" s="1735"/>
      <c r="G64" s="1735"/>
      <c r="H64" s="1735"/>
      <c r="I64" s="1735"/>
      <c r="J64" s="1735"/>
      <c r="K64" s="1735"/>
      <c r="L64" s="1735"/>
      <c r="M64" s="1735"/>
      <c r="N64" s="1735"/>
      <c r="O64" s="1757"/>
      <c r="P64" s="1731"/>
      <c r="Q64" s="1731"/>
      <c r="R64" s="1731"/>
      <c r="S64" s="1756" t="e">
        <f>ROUND(O64*BD49,0)</f>
        <v>#DIV/0!</v>
      </c>
      <c r="T64" s="1756"/>
      <c r="U64" s="1756"/>
      <c r="V64" s="1756"/>
      <c r="W64" s="1756" t="e">
        <f>ROUND(S64*BE49,0)</f>
        <v>#DIV/0!</v>
      </c>
      <c r="X64" s="1756"/>
      <c r="Y64" s="1756"/>
      <c r="Z64" s="1756"/>
      <c r="AA64" s="1730"/>
      <c r="AB64" s="1730"/>
      <c r="AC64" s="1730"/>
      <c r="AD64" s="1730"/>
      <c r="AE64" s="1756">
        <f>AA64</f>
        <v>0</v>
      </c>
      <c r="AF64" s="1756"/>
      <c r="AG64" s="1756"/>
      <c r="AH64" s="1756"/>
      <c r="AI64" s="1756">
        <f>AA64</f>
        <v>0</v>
      </c>
      <c r="AJ64" s="1756"/>
      <c r="AK64" s="1756"/>
      <c r="AL64" s="1756"/>
      <c r="AM64" s="1703">
        <f t="shared" si="33"/>
        <v>0</v>
      </c>
      <c r="AN64" s="1703"/>
      <c r="AO64" s="1703"/>
      <c r="AP64" s="1703"/>
      <c r="AQ64" s="1703"/>
      <c r="AR64" s="1703"/>
      <c r="AS64" s="1703"/>
      <c r="AT64" s="1703"/>
      <c r="AU64" s="1703"/>
      <c r="AV64" s="1703"/>
      <c r="AW64" s="1703"/>
      <c r="AX64" s="1703"/>
      <c r="AY64" s="480">
        <f>AY62</f>
        <v>0</v>
      </c>
      <c r="AZ64" s="554">
        <f>AZ62</f>
        <v>0</v>
      </c>
      <c r="BA64" s="459"/>
      <c r="BB64" s="460"/>
      <c r="BC64" s="460"/>
      <c r="BD64" s="453"/>
      <c r="BE64" s="453"/>
      <c r="BF64" s="243"/>
      <c r="BG64" s="427"/>
      <c r="BH64" s="427"/>
    </row>
    <row r="65" spans="1:60" s="428" customFormat="1" ht="26.25" hidden="1" customHeight="1">
      <c r="A65" s="427"/>
      <c r="B65" s="1734" t="s">
        <v>785</v>
      </c>
      <c r="C65" s="1735"/>
      <c r="D65" s="1735"/>
      <c r="E65" s="1735"/>
      <c r="F65" s="1735"/>
      <c r="G65" s="1735"/>
      <c r="H65" s="1735"/>
      <c r="I65" s="1735"/>
      <c r="J65" s="1735"/>
      <c r="K65" s="1735"/>
      <c r="L65" s="1735"/>
      <c r="M65" s="1735"/>
      <c r="N65" s="1735"/>
      <c r="O65" s="1757"/>
      <c r="P65" s="1731"/>
      <c r="Q65" s="1731"/>
      <c r="R65" s="1731"/>
      <c r="S65" s="1756" t="e">
        <f>ROUND(O65*BD49,0)</f>
        <v>#DIV/0!</v>
      </c>
      <c r="T65" s="1756"/>
      <c r="U65" s="1756"/>
      <c r="V65" s="1756"/>
      <c r="W65" s="1756" t="e">
        <f>ROUND(S65*BE49,0)</f>
        <v>#DIV/0!</v>
      </c>
      <c r="X65" s="1756"/>
      <c r="Y65" s="1756"/>
      <c r="Z65" s="1756"/>
      <c r="AA65" s="1730"/>
      <c r="AB65" s="1730"/>
      <c r="AC65" s="1730"/>
      <c r="AD65" s="1730"/>
      <c r="AE65" s="1756">
        <f>AA65</f>
        <v>0</v>
      </c>
      <c r="AF65" s="1756"/>
      <c r="AG65" s="1756"/>
      <c r="AH65" s="1756"/>
      <c r="AI65" s="1756">
        <f>AA65</f>
        <v>0</v>
      </c>
      <c r="AJ65" s="1756"/>
      <c r="AK65" s="1756"/>
      <c r="AL65" s="1756"/>
      <c r="AM65" s="1703">
        <f t="shared" si="33"/>
        <v>0</v>
      </c>
      <c r="AN65" s="1703"/>
      <c r="AO65" s="1703"/>
      <c r="AP65" s="1703"/>
      <c r="AQ65" s="1703"/>
      <c r="AR65" s="1703"/>
      <c r="AS65" s="1703"/>
      <c r="AT65" s="1703"/>
      <c r="AU65" s="1703"/>
      <c r="AV65" s="1703"/>
      <c r="AW65" s="1703"/>
      <c r="AX65" s="1703"/>
      <c r="AY65" s="480">
        <f>AY62</f>
        <v>0</v>
      </c>
      <c r="AZ65" s="554">
        <f>AZ62</f>
        <v>0</v>
      </c>
      <c r="BA65" s="459"/>
      <c r="BB65" s="460"/>
      <c r="BC65" s="460"/>
      <c r="BD65" s="453"/>
      <c r="BE65" s="453"/>
      <c r="BF65" s="243"/>
      <c r="BG65" s="427"/>
      <c r="BH65" s="427"/>
    </row>
    <row r="66" spans="1:60" s="428" customFormat="1" ht="36" hidden="1" customHeight="1">
      <c r="A66" s="427"/>
      <c r="B66" s="1939" t="s">
        <v>792</v>
      </c>
      <c r="C66" s="1940"/>
      <c r="D66" s="1940"/>
      <c r="E66" s="1940"/>
      <c r="F66" s="1940"/>
      <c r="G66" s="1940"/>
      <c r="H66" s="1940"/>
      <c r="I66" s="1940"/>
      <c r="J66" s="1940"/>
      <c r="K66" s="1940"/>
      <c r="L66" s="1940"/>
      <c r="M66" s="1940"/>
      <c r="N66" s="461"/>
      <c r="O66" s="1918" t="s">
        <v>43</v>
      </c>
      <c r="P66" s="1919"/>
      <c r="Q66" s="1919"/>
      <c r="R66" s="1920"/>
      <c r="S66" s="1921" t="s">
        <v>43</v>
      </c>
      <c r="T66" s="1919"/>
      <c r="U66" s="1919"/>
      <c r="V66" s="1920"/>
      <c r="W66" s="1921" t="s">
        <v>43</v>
      </c>
      <c r="X66" s="1919"/>
      <c r="Y66" s="1919"/>
      <c r="Z66" s="1920"/>
      <c r="AA66" s="1921">
        <f>AA67+AA68+AA69+AA70</f>
        <v>0</v>
      </c>
      <c r="AB66" s="1919"/>
      <c r="AC66" s="1919"/>
      <c r="AD66" s="1920"/>
      <c r="AE66" s="1921">
        <f t="shared" ref="AE66" si="34">AE67+AE68+AE69+AE70</f>
        <v>0</v>
      </c>
      <c r="AF66" s="1919"/>
      <c r="AG66" s="1919"/>
      <c r="AH66" s="1920"/>
      <c r="AI66" s="1921">
        <f t="shared" ref="AI66" si="35">AI67+AI68+AI69+AI70</f>
        <v>0</v>
      </c>
      <c r="AJ66" s="1919"/>
      <c r="AK66" s="1919"/>
      <c r="AL66" s="1920"/>
      <c r="AM66" s="1965">
        <f>AM67+AM68+AM69+AM70</f>
        <v>0</v>
      </c>
      <c r="AN66" s="1963"/>
      <c r="AO66" s="1963"/>
      <c r="AP66" s="1964"/>
      <c r="AQ66" s="1965">
        <f t="shared" ref="AQ66" si="36">AQ67+AQ68+AQ69+AQ70</f>
        <v>0</v>
      </c>
      <c r="AR66" s="1963"/>
      <c r="AS66" s="1963"/>
      <c r="AT66" s="1964"/>
      <c r="AU66" s="1965">
        <f t="shared" ref="AU66" si="37">AU67+AU68+AU69+AU70</f>
        <v>0</v>
      </c>
      <c r="AV66" s="1963"/>
      <c r="AW66" s="1963"/>
      <c r="AX66" s="1964"/>
      <c r="AY66" s="462" t="s">
        <v>43</v>
      </c>
      <c r="AZ66" s="552" t="s">
        <v>43</v>
      </c>
      <c r="BA66" s="472"/>
      <c r="BB66" s="472"/>
      <c r="BC66" s="472"/>
      <c r="BD66" s="243"/>
      <c r="BE66" s="243"/>
      <c r="BF66" s="243"/>
      <c r="BG66" s="427"/>
      <c r="BH66" s="427"/>
    </row>
    <row r="67" spans="1:60" s="428" customFormat="1" ht="30" hidden="1" customHeight="1">
      <c r="A67" s="427"/>
      <c r="B67" s="1734" t="s">
        <v>782</v>
      </c>
      <c r="C67" s="1735"/>
      <c r="D67" s="1735"/>
      <c r="E67" s="1735"/>
      <c r="F67" s="1735"/>
      <c r="G67" s="1735"/>
      <c r="H67" s="1735"/>
      <c r="I67" s="1735"/>
      <c r="J67" s="1735"/>
      <c r="K67" s="1735"/>
      <c r="L67" s="1735"/>
      <c r="M67" s="1735"/>
      <c r="N67" s="1735"/>
      <c r="O67" s="1757"/>
      <c r="P67" s="1731"/>
      <c r="Q67" s="1731"/>
      <c r="R67" s="1731"/>
      <c r="S67" s="1756" t="e">
        <f>ROUND(O67*BD49,0)</f>
        <v>#DIV/0!</v>
      </c>
      <c r="T67" s="1756"/>
      <c r="U67" s="1756"/>
      <c r="V67" s="1756"/>
      <c r="W67" s="1756" t="e">
        <f>ROUND(S67*BE49,0)</f>
        <v>#DIV/0!</v>
      </c>
      <c r="X67" s="1756"/>
      <c r="Y67" s="1756"/>
      <c r="Z67" s="1756"/>
      <c r="AA67" s="1730"/>
      <c r="AB67" s="1730"/>
      <c r="AC67" s="1730"/>
      <c r="AD67" s="1730"/>
      <c r="AE67" s="1756">
        <f>AA67</f>
        <v>0</v>
      </c>
      <c r="AF67" s="1756"/>
      <c r="AG67" s="1756"/>
      <c r="AH67" s="1756"/>
      <c r="AI67" s="1756">
        <f>AA67</f>
        <v>0</v>
      </c>
      <c r="AJ67" s="1756"/>
      <c r="AK67" s="1756"/>
      <c r="AL67" s="1756"/>
      <c r="AM67" s="1703">
        <f>ROUND((O67*AA67*12*AY67*AZ67),0)</f>
        <v>0</v>
      </c>
      <c r="AN67" s="1703"/>
      <c r="AO67" s="1703"/>
      <c r="AP67" s="1703"/>
      <c r="AQ67" s="1703"/>
      <c r="AR67" s="1703"/>
      <c r="AS67" s="1703"/>
      <c r="AT67" s="1703"/>
      <c r="AU67" s="1703"/>
      <c r="AV67" s="1703"/>
      <c r="AW67" s="1703"/>
      <c r="AX67" s="1703"/>
      <c r="AY67" s="480">
        <f>AY51</f>
        <v>0</v>
      </c>
      <c r="AZ67" s="554">
        <f>AZ51</f>
        <v>0</v>
      </c>
      <c r="BA67" s="1961"/>
      <c r="BB67" s="1961"/>
      <c r="BC67" s="1961"/>
      <c r="BD67" s="244"/>
      <c r="BE67" s="244"/>
      <c r="BF67" s="243"/>
      <c r="BG67" s="427"/>
      <c r="BH67" s="427"/>
    </row>
    <row r="68" spans="1:60" s="428" customFormat="1" ht="30" hidden="1" customHeight="1">
      <c r="A68" s="427"/>
      <c r="B68" s="1734" t="s">
        <v>783</v>
      </c>
      <c r="C68" s="1735"/>
      <c r="D68" s="1735"/>
      <c r="E68" s="1735"/>
      <c r="F68" s="1735"/>
      <c r="G68" s="1735"/>
      <c r="H68" s="1735"/>
      <c r="I68" s="1735"/>
      <c r="J68" s="1735"/>
      <c r="K68" s="1735"/>
      <c r="L68" s="1735"/>
      <c r="M68" s="1735"/>
      <c r="N68" s="1735"/>
      <c r="O68" s="1757"/>
      <c r="P68" s="1731"/>
      <c r="Q68" s="1731"/>
      <c r="R68" s="1731"/>
      <c r="S68" s="1756" t="e">
        <f>ROUND(O68*BD49,0)</f>
        <v>#DIV/0!</v>
      </c>
      <c r="T68" s="1756"/>
      <c r="U68" s="1756"/>
      <c r="V68" s="1756"/>
      <c r="W68" s="1756" t="e">
        <f>ROUND(S68*BE49,0)</f>
        <v>#DIV/0!</v>
      </c>
      <c r="X68" s="1756"/>
      <c r="Y68" s="1756"/>
      <c r="Z68" s="1756"/>
      <c r="AA68" s="1730"/>
      <c r="AB68" s="1730"/>
      <c r="AC68" s="1730"/>
      <c r="AD68" s="1730"/>
      <c r="AE68" s="1756">
        <f>AA68</f>
        <v>0</v>
      </c>
      <c r="AF68" s="1756"/>
      <c r="AG68" s="1756"/>
      <c r="AH68" s="1756"/>
      <c r="AI68" s="1756">
        <f>AA68</f>
        <v>0</v>
      </c>
      <c r="AJ68" s="1756"/>
      <c r="AK68" s="1756"/>
      <c r="AL68" s="1756"/>
      <c r="AM68" s="1703">
        <f>ROUND((O68*AA68*12*AY68*AZ68),0)</f>
        <v>0</v>
      </c>
      <c r="AN68" s="1703"/>
      <c r="AO68" s="1703"/>
      <c r="AP68" s="1703"/>
      <c r="AQ68" s="1703"/>
      <c r="AR68" s="1703"/>
      <c r="AS68" s="1703"/>
      <c r="AT68" s="1703"/>
      <c r="AU68" s="1703"/>
      <c r="AV68" s="1703"/>
      <c r="AW68" s="1703"/>
      <c r="AX68" s="1703"/>
      <c r="AY68" s="480">
        <f>AY67</f>
        <v>0</v>
      </c>
      <c r="AZ68" s="554">
        <f>AZ67</f>
        <v>0</v>
      </c>
      <c r="BA68" s="470"/>
      <c r="BB68" s="470"/>
      <c r="BC68" s="470"/>
      <c r="BD68" s="244"/>
      <c r="BE68" s="244"/>
      <c r="BF68" s="243"/>
      <c r="BG68" s="427"/>
      <c r="BH68" s="427"/>
    </row>
    <row r="69" spans="1:60" s="428" customFormat="1" ht="26.25" hidden="1" customHeight="1">
      <c r="A69" s="427"/>
      <c r="B69" s="1734" t="s">
        <v>784</v>
      </c>
      <c r="C69" s="1735"/>
      <c r="D69" s="1735"/>
      <c r="E69" s="1735"/>
      <c r="F69" s="1735"/>
      <c r="G69" s="1735"/>
      <c r="H69" s="1735"/>
      <c r="I69" s="1735"/>
      <c r="J69" s="1735"/>
      <c r="K69" s="1735"/>
      <c r="L69" s="1735"/>
      <c r="M69" s="1735"/>
      <c r="N69" s="1735"/>
      <c r="O69" s="1757"/>
      <c r="P69" s="1731"/>
      <c r="Q69" s="1731"/>
      <c r="R69" s="1731"/>
      <c r="S69" s="1756" t="e">
        <f>ROUND(O69*BD49,0)</f>
        <v>#DIV/0!</v>
      </c>
      <c r="T69" s="1756"/>
      <c r="U69" s="1756"/>
      <c r="V69" s="1756"/>
      <c r="W69" s="1756" t="e">
        <f>ROUND(S69*BE49,0)</f>
        <v>#DIV/0!</v>
      </c>
      <c r="X69" s="1756"/>
      <c r="Y69" s="1756"/>
      <c r="Z69" s="1756"/>
      <c r="AA69" s="1730"/>
      <c r="AB69" s="1730"/>
      <c r="AC69" s="1730"/>
      <c r="AD69" s="1730"/>
      <c r="AE69" s="1756">
        <f>AA69</f>
        <v>0</v>
      </c>
      <c r="AF69" s="1756"/>
      <c r="AG69" s="1756"/>
      <c r="AH69" s="1756"/>
      <c r="AI69" s="1756">
        <f>AA69</f>
        <v>0</v>
      </c>
      <c r="AJ69" s="1756"/>
      <c r="AK69" s="1756"/>
      <c r="AL69" s="1756"/>
      <c r="AM69" s="1703">
        <f t="shared" ref="AM69" si="38">ROUND((O69*AA69*12*AY69*AZ69),0)</f>
        <v>0</v>
      </c>
      <c r="AN69" s="1703"/>
      <c r="AO69" s="1703"/>
      <c r="AP69" s="1703"/>
      <c r="AQ69" s="1703"/>
      <c r="AR69" s="1703"/>
      <c r="AS69" s="1703"/>
      <c r="AT69" s="1703"/>
      <c r="AU69" s="1703"/>
      <c r="AV69" s="1703"/>
      <c r="AW69" s="1703"/>
      <c r="AX69" s="1703"/>
      <c r="AY69" s="480">
        <f>AY67</f>
        <v>0</v>
      </c>
      <c r="AZ69" s="554">
        <f>AZ67</f>
        <v>0</v>
      </c>
      <c r="BA69" s="459"/>
      <c r="BB69" s="460"/>
      <c r="BC69" s="460"/>
      <c r="BD69" s="453"/>
      <c r="BE69" s="453"/>
      <c r="BF69" s="243"/>
      <c r="BG69" s="427"/>
      <c r="BH69" s="427"/>
    </row>
    <row r="70" spans="1:60" s="428" customFormat="1" ht="26.25" hidden="1" customHeight="1">
      <c r="A70" s="427"/>
      <c r="B70" s="1734" t="s">
        <v>785</v>
      </c>
      <c r="C70" s="1735"/>
      <c r="D70" s="1735"/>
      <c r="E70" s="1735"/>
      <c r="F70" s="1735"/>
      <c r="G70" s="1735"/>
      <c r="H70" s="1735"/>
      <c r="I70" s="1735"/>
      <c r="J70" s="1735"/>
      <c r="K70" s="1735"/>
      <c r="L70" s="1735"/>
      <c r="M70" s="1735"/>
      <c r="N70" s="1735"/>
      <c r="O70" s="1757"/>
      <c r="P70" s="1731"/>
      <c r="Q70" s="1731"/>
      <c r="R70" s="1731"/>
      <c r="S70" s="1756" t="e">
        <f>ROUND(O70*BD49,0)</f>
        <v>#DIV/0!</v>
      </c>
      <c r="T70" s="1756"/>
      <c r="U70" s="1756"/>
      <c r="V70" s="1756"/>
      <c r="W70" s="1756" t="e">
        <f>ROUND(S70*BE49,0)</f>
        <v>#DIV/0!</v>
      </c>
      <c r="X70" s="1756"/>
      <c r="Y70" s="1756"/>
      <c r="Z70" s="1756"/>
      <c r="AA70" s="1730"/>
      <c r="AB70" s="1730"/>
      <c r="AC70" s="1730"/>
      <c r="AD70" s="1730"/>
      <c r="AE70" s="1756">
        <f>AA70</f>
        <v>0</v>
      </c>
      <c r="AF70" s="1756"/>
      <c r="AG70" s="1756"/>
      <c r="AH70" s="1756"/>
      <c r="AI70" s="1756">
        <f>AA70</f>
        <v>0</v>
      </c>
      <c r="AJ70" s="1756"/>
      <c r="AK70" s="1756"/>
      <c r="AL70" s="1756"/>
      <c r="AM70" s="1703">
        <f>ROUND((O70*AA70*12*AY70*AZ70),0)</f>
        <v>0</v>
      </c>
      <c r="AN70" s="1703"/>
      <c r="AO70" s="1703"/>
      <c r="AP70" s="1703"/>
      <c r="AQ70" s="1703"/>
      <c r="AR70" s="1703"/>
      <c r="AS70" s="1703"/>
      <c r="AT70" s="1703"/>
      <c r="AU70" s="1703"/>
      <c r="AV70" s="1703"/>
      <c r="AW70" s="1703"/>
      <c r="AX70" s="1703"/>
      <c r="AY70" s="480">
        <f>AY67</f>
        <v>0</v>
      </c>
      <c r="AZ70" s="554">
        <f>AZ67</f>
        <v>0</v>
      </c>
      <c r="BA70" s="459"/>
      <c r="BB70" s="460"/>
      <c r="BC70" s="460"/>
      <c r="BD70" s="453"/>
      <c r="BE70" s="453"/>
      <c r="BF70" s="243"/>
      <c r="BG70" s="427"/>
      <c r="BH70" s="427"/>
    </row>
    <row r="71" spans="1:60" s="428" customFormat="1" ht="53.25" hidden="1" customHeight="1">
      <c r="A71" s="427"/>
      <c r="B71" s="1939" t="s">
        <v>793</v>
      </c>
      <c r="C71" s="1940"/>
      <c r="D71" s="1940"/>
      <c r="E71" s="1940"/>
      <c r="F71" s="1940"/>
      <c r="G71" s="1940"/>
      <c r="H71" s="1940"/>
      <c r="I71" s="1940"/>
      <c r="J71" s="1940"/>
      <c r="K71" s="1940"/>
      <c r="L71" s="1940"/>
      <c r="M71" s="1940"/>
      <c r="N71" s="461"/>
      <c r="O71" s="1918" t="s">
        <v>43</v>
      </c>
      <c r="P71" s="1919"/>
      <c r="Q71" s="1919"/>
      <c r="R71" s="1920"/>
      <c r="S71" s="1921" t="s">
        <v>43</v>
      </c>
      <c r="T71" s="1919"/>
      <c r="U71" s="1919"/>
      <c r="V71" s="1920"/>
      <c r="W71" s="1921" t="s">
        <v>43</v>
      </c>
      <c r="X71" s="1919"/>
      <c r="Y71" s="1919"/>
      <c r="Z71" s="1920"/>
      <c r="AA71" s="1921">
        <f>AA72+AA73</f>
        <v>0</v>
      </c>
      <c r="AB71" s="1919"/>
      <c r="AC71" s="1919"/>
      <c r="AD71" s="1920"/>
      <c r="AE71" s="1921">
        <f t="shared" ref="AE71" si="39">AE72+AE73</f>
        <v>0</v>
      </c>
      <c r="AF71" s="1919"/>
      <c r="AG71" s="1919"/>
      <c r="AH71" s="1920"/>
      <c r="AI71" s="1921">
        <f t="shared" ref="AI71" si="40">AI72+AI73</f>
        <v>0</v>
      </c>
      <c r="AJ71" s="1919"/>
      <c r="AK71" s="1919"/>
      <c r="AL71" s="1920"/>
      <c r="AM71" s="1965">
        <f>AM72+AM73</f>
        <v>0</v>
      </c>
      <c r="AN71" s="1963"/>
      <c r="AO71" s="1963"/>
      <c r="AP71" s="1964"/>
      <c r="AQ71" s="1965">
        <f t="shared" ref="AQ71" si="41">AQ72+AQ73</f>
        <v>0</v>
      </c>
      <c r="AR71" s="1963"/>
      <c r="AS71" s="1963"/>
      <c r="AT71" s="1964"/>
      <c r="AU71" s="1965">
        <f t="shared" ref="AU71" si="42">AU72+AU73</f>
        <v>0</v>
      </c>
      <c r="AV71" s="1963"/>
      <c r="AW71" s="1963"/>
      <c r="AX71" s="1964"/>
      <c r="AY71" s="462" t="s">
        <v>43</v>
      </c>
      <c r="AZ71" s="552" t="s">
        <v>43</v>
      </c>
      <c r="BA71" s="472"/>
      <c r="BB71" s="472"/>
      <c r="BC71" s="472"/>
      <c r="BD71" s="243"/>
      <c r="BE71" s="243"/>
      <c r="BF71" s="243"/>
      <c r="BG71" s="427"/>
      <c r="BH71" s="427"/>
    </row>
    <row r="72" spans="1:60" s="428" customFormat="1" ht="26.25" hidden="1" customHeight="1">
      <c r="A72" s="427"/>
      <c r="B72" s="1734" t="s">
        <v>784</v>
      </c>
      <c r="C72" s="1735"/>
      <c r="D72" s="1735"/>
      <c r="E72" s="1735"/>
      <c r="F72" s="1735"/>
      <c r="G72" s="1735"/>
      <c r="H72" s="1735"/>
      <c r="I72" s="1735"/>
      <c r="J72" s="1735"/>
      <c r="K72" s="1735"/>
      <c r="L72" s="1735"/>
      <c r="M72" s="1735"/>
      <c r="N72" s="1735"/>
      <c r="O72" s="1757"/>
      <c r="P72" s="1731"/>
      <c r="Q72" s="1731"/>
      <c r="R72" s="1731"/>
      <c r="S72" s="1756" t="e">
        <f>ROUND(O72*BD49,0)</f>
        <v>#DIV/0!</v>
      </c>
      <c r="T72" s="1756"/>
      <c r="U72" s="1756"/>
      <c r="V72" s="1756"/>
      <c r="W72" s="1756" t="e">
        <f>ROUND(S72*BE49,0)</f>
        <v>#DIV/0!</v>
      </c>
      <c r="X72" s="1756"/>
      <c r="Y72" s="1756"/>
      <c r="Z72" s="1756"/>
      <c r="AA72" s="1730"/>
      <c r="AB72" s="1730"/>
      <c r="AC72" s="1730"/>
      <c r="AD72" s="1730"/>
      <c r="AE72" s="1756">
        <f>AA72</f>
        <v>0</v>
      </c>
      <c r="AF72" s="1756"/>
      <c r="AG72" s="1756"/>
      <c r="AH72" s="1756"/>
      <c r="AI72" s="1756">
        <f>AA72</f>
        <v>0</v>
      </c>
      <c r="AJ72" s="1756"/>
      <c r="AK72" s="1756"/>
      <c r="AL72" s="1756"/>
      <c r="AM72" s="1703">
        <f t="shared" ref="AM72" si="43">ROUND((O72*AA72*12*AY72*AZ72),0)</f>
        <v>0</v>
      </c>
      <c r="AN72" s="1703"/>
      <c r="AO72" s="1703"/>
      <c r="AP72" s="1703"/>
      <c r="AQ72" s="1703"/>
      <c r="AR72" s="1703"/>
      <c r="AS72" s="1703"/>
      <c r="AT72" s="1703"/>
      <c r="AU72" s="1703"/>
      <c r="AV72" s="1703"/>
      <c r="AW72" s="1703"/>
      <c r="AX72" s="1703"/>
      <c r="AY72" s="480">
        <f>AY51</f>
        <v>0</v>
      </c>
      <c r="AZ72" s="554">
        <f>AZ51</f>
        <v>0</v>
      </c>
      <c r="BA72" s="459"/>
      <c r="BB72" s="460"/>
      <c r="BC72" s="460"/>
      <c r="BD72" s="453"/>
      <c r="BE72" s="453"/>
      <c r="BF72" s="243"/>
      <c r="BG72" s="427"/>
      <c r="BH72" s="427"/>
    </row>
    <row r="73" spans="1:60" s="428" customFormat="1" ht="26.25" hidden="1" customHeight="1">
      <c r="A73" s="427"/>
      <c r="B73" s="1734" t="s">
        <v>785</v>
      </c>
      <c r="C73" s="1735"/>
      <c r="D73" s="1735"/>
      <c r="E73" s="1735"/>
      <c r="F73" s="1735"/>
      <c r="G73" s="1735"/>
      <c r="H73" s="1735"/>
      <c r="I73" s="1735"/>
      <c r="J73" s="1735"/>
      <c r="K73" s="1735"/>
      <c r="L73" s="1735"/>
      <c r="M73" s="1735"/>
      <c r="N73" s="1735"/>
      <c r="O73" s="1757"/>
      <c r="P73" s="1731"/>
      <c r="Q73" s="1731"/>
      <c r="R73" s="1731"/>
      <c r="S73" s="1756" t="e">
        <f>ROUND(O73*BD49,0)</f>
        <v>#DIV/0!</v>
      </c>
      <c r="T73" s="1756"/>
      <c r="U73" s="1756"/>
      <c r="V73" s="1756"/>
      <c r="W73" s="1756" t="e">
        <f>ROUND(S73*BE49,0)</f>
        <v>#DIV/0!</v>
      </c>
      <c r="X73" s="1756"/>
      <c r="Y73" s="1756"/>
      <c r="Z73" s="1756"/>
      <c r="AA73" s="1730"/>
      <c r="AB73" s="1730"/>
      <c r="AC73" s="1730"/>
      <c r="AD73" s="1730"/>
      <c r="AE73" s="1756">
        <f>AA73</f>
        <v>0</v>
      </c>
      <c r="AF73" s="1756"/>
      <c r="AG73" s="1756"/>
      <c r="AH73" s="1756"/>
      <c r="AI73" s="1756">
        <f>AA73</f>
        <v>0</v>
      </c>
      <c r="AJ73" s="1756"/>
      <c r="AK73" s="1756"/>
      <c r="AL73" s="1756"/>
      <c r="AM73" s="1703">
        <f>ROUND((O73*AA73*12*AY73*AZ73),0)</f>
        <v>0</v>
      </c>
      <c r="AN73" s="1703"/>
      <c r="AO73" s="1703"/>
      <c r="AP73" s="1703"/>
      <c r="AQ73" s="1703"/>
      <c r="AR73" s="1703"/>
      <c r="AS73" s="1703"/>
      <c r="AT73" s="1703"/>
      <c r="AU73" s="1703"/>
      <c r="AV73" s="1703"/>
      <c r="AW73" s="1703"/>
      <c r="AX73" s="1703"/>
      <c r="AY73" s="480">
        <f>AY72</f>
        <v>0</v>
      </c>
      <c r="AZ73" s="554">
        <f>AZ72</f>
        <v>0</v>
      </c>
      <c r="BA73" s="459"/>
      <c r="BB73" s="460"/>
      <c r="BC73" s="460"/>
      <c r="BD73" s="453"/>
      <c r="BE73" s="453"/>
      <c r="BF73" s="243"/>
      <c r="BG73" s="427"/>
      <c r="BH73" s="427"/>
    </row>
    <row r="74" spans="1:60" s="428" customFormat="1" ht="53.25" hidden="1" customHeight="1">
      <c r="A74" s="427"/>
      <c r="B74" s="1939" t="s">
        <v>793</v>
      </c>
      <c r="C74" s="1940"/>
      <c r="D74" s="1940"/>
      <c r="E74" s="1940"/>
      <c r="F74" s="1940"/>
      <c r="G74" s="1940"/>
      <c r="H74" s="1940"/>
      <c r="I74" s="1940"/>
      <c r="J74" s="1940"/>
      <c r="K74" s="1940"/>
      <c r="L74" s="1940"/>
      <c r="M74" s="1940"/>
      <c r="N74" s="461"/>
      <c r="O74" s="1918" t="s">
        <v>43</v>
      </c>
      <c r="P74" s="1919"/>
      <c r="Q74" s="1919"/>
      <c r="R74" s="1920"/>
      <c r="S74" s="1921" t="s">
        <v>43</v>
      </c>
      <c r="T74" s="1919"/>
      <c r="U74" s="1919"/>
      <c r="V74" s="1920"/>
      <c r="W74" s="1921" t="s">
        <v>43</v>
      </c>
      <c r="X74" s="1919"/>
      <c r="Y74" s="1919"/>
      <c r="Z74" s="1920"/>
      <c r="AA74" s="1921">
        <f>AA75</f>
        <v>0</v>
      </c>
      <c r="AB74" s="1919"/>
      <c r="AC74" s="1919"/>
      <c r="AD74" s="1920"/>
      <c r="AE74" s="1921">
        <f t="shared" ref="AE74" si="44">AE75</f>
        <v>0</v>
      </c>
      <c r="AF74" s="1919"/>
      <c r="AG74" s="1919"/>
      <c r="AH74" s="1920"/>
      <c r="AI74" s="1921">
        <f t="shared" ref="AI74" si="45">AI75</f>
        <v>0</v>
      </c>
      <c r="AJ74" s="1919"/>
      <c r="AK74" s="1919"/>
      <c r="AL74" s="1920"/>
      <c r="AM74" s="1965">
        <f>AM75</f>
        <v>0</v>
      </c>
      <c r="AN74" s="1963"/>
      <c r="AO74" s="1963"/>
      <c r="AP74" s="1964"/>
      <c r="AQ74" s="1965">
        <f>AQ75</f>
        <v>0</v>
      </c>
      <c r="AR74" s="1963"/>
      <c r="AS74" s="1963"/>
      <c r="AT74" s="1964"/>
      <c r="AU74" s="1965">
        <f>AU75</f>
        <v>0</v>
      </c>
      <c r="AV74" s="1963"/>
      <c r="AW74" s="1963"/>
      <c r="AX74" s="1964"/>
      <c r="AY74" s="462" t="s">
        <v>43</v>
      </c>
      <c r="AZ74" s="552" t="s">
        <v>43</v>
      </c>
      <c r="BA74" s="472"/>
      <c r="BB74" s="472"/>
      <c r="BC74" s="472"/>
      <c r="BD74" s="243"/>
      <c r="BE74" s="243"/>
      <c r="BF74" s="243"/>
      <c r="BG74" s="427"/>
      <c r="BH74" s="427"/>
    </row>
    <row r="75" spans="1:60" s="428" customFormat="1" ht="26.25" hidden="1" customHeight="1">
      <c r="A75" s="427"/>
      <c r="B75" s="1734" t="s">
        <v>785</v>
      </c>
      <c r="C75" s="1735"/>
      <c r="D75" s="1735"/>
      <c r="E75" s="1735"/>
      <c r="F75" s="1735"/>
      <c r="G75" s="1735"/>
      <c r="H75" s="1735"/>
      <c r="I75" s="1735"/>
      <c r="J75" s="1735"/>
      <c r="K75" s="1735"/>
      <c r="L75" s="1735"/>
      <c r="M75" s="1735"/>
      <c r="N75" s="1735"/>
      <c r="O75" s="1757"/>
      <c r="P75" s="1731"/>
      <c r="Q75" s="1731"/>
      <c r="R75" s="1731"/>
      <c r="S75" s="1756" t="e">
        <f>ROUND(O75*BD49,0)</f>
        <v>#DIV/0!</v>
      </c>
      <c r="T75" s="1756"/>
      <c r="U75" s="1756"/>
      <c r="V75" s="1756"/>
      <c r="W75" s="1756" t="e">
        <f>ROUND(S75*BE49,0)</f>
        <v>#DIV/0!</v>
      </c>
      <c r="X75" s="1756"/>
      <c r="Y75" s="1756"/>
      <c r="Z75" s="1756"/>
      <c r="AA75" s="1730"/>
      <c r="AB75" s="1730"/>
      <c r="AC75" s="1730"/>
      <c r="AD75" s="1730"/>
      <c r="AE75" s="1756">
        <f>AA75</f>
        <v>0</v>
      </c>
      <c r="AF75" s="1756"/>
      <c r="AG75" s="1756"/>
      <c r="AH75" s="1756"/>
      <c r="AI75" s="1756">
        <f>AA75</f>
        <v>0</v>
      </c>
      <c r="AJ75" s="1756"/>
      <c r="AK75" s="1756"/>
      <c r="AL75" s="1756"/>
      <c r="AM75" s="1703">
        <f>ROUND((O75*AA75*12*AY75*AZ75),0)</f>
        <v>0</v>
      </c>
      <c r="AN75" s="1703"/>
      <c r="AO75" s="1703"/>
      <c r="AP75" s="1703"/>
      <c r="AQ75" s="1703"/>
      <c r="AR75" s="1703"/>
      <c r="AS75" s="1703"/>
      <c r="AT75" s="1703"/>
      <c r="AU75" s="1703"/>
      <c r="AV75" s="1703"/>
      <c r="AW75" s="1703"/>
      <c r="AX75" s="1703"/>
      <c r="AY75" s="480">
        <f>AY51</f>
        <v>0</v>
      </c>
      <c r="AZ75" s="554">
        <f>AZ51</f>
        <v>0</v>
      </c>
      <c r="BA75" s="459"/>
      <c r="BB75" s="460"/>
      <c r="BC75" s="460"/>
      <c r="BD75" s="453"/>
      <c r="BE75" s="453"/>
      <c r="BF75" s="243"/>
      <c r="BG75" s="427"/>
      <c r="BH75" s="427"/>
    </row>
    <row r="76" spans="1:60" s="428" customFormat="1" ht="36" hidden="1" customHeight="1">
      <c r="A76" s="427"/>
      <c r="B76" s="1939" t="s">
        <v>792</v>
      </c>
      <c r="C76" s="1940"/>
      <c r="D76" s="1940"/>
      <c r="E76" s="1940"/>
      <c r="F76" s="1940"/>
      <c r="G76" s="1940"/>
      <c r="H76" s="1940"/>
      <c r="I76" s="1940"/>
      <c r="J76" s="1940"/>
      <c r="K76" s="1940"/>
      <c r="L76" s="1940"/>
      <c r="M76" s="1940"/>
      <c r="N76" s="461"/>
      <c r="O76" s="1918" t="s">
        <v>43</v>
      </c>
      <c r="P76" s="1919"/>
      <c r="Q76" s="1919"/>
      <c r="R76" s="1920"/>
      <c r="S76" s="1921" t="s">
        <v>43</v>
      </c>
      <c r="T76" s="1919"/>
      <c r="U76" s="1919"/>
      <c r="V76" s="1920"/>
      <c r="W76" s="1921" t="s">
        <v>43</v>
      </c>
      <c r="X76" s="1919"/>
      <c r="Y76" s="1919"/>
      <c r="Z76" s="1920"/>
      <c r="AA76" s="1921">
        <f>AA77+AA78+AA79+AA80</f>
        <v>0</v>
      </c>
      <c r="AB76" s="1919"/>
      <c r="AC76" s="1919"/>
      <c r="AD76" s="1920"/>
      <c r="AE76" s="1921">
        <f t="shared" ref="AE76" si="46">AE77+AE78+AE79+AE80</f>
        <v>0</v>
      </c>
      <c r="AF76" s="1919"/>
      <c r="AG76" s="1919"/>
      <c r="AH76" s="1920"/>
      <c r="AI76" s="1921">
        <f t="shared" ref="AI76" si="47">AI77+AI78+AI79+AI80</f>
        <v>0</v>
      </c>
      <c r="AJ76" s="1919"/>
      <c r="AK76" s="1919"/>
      <c r="AL76" s="1920"/>
      <c r="AM76" s="1965">
        <f>AM77+AM78+AM79+AM80</f>
        <v>0</v>
      </c>
      <c r="AN76" s="1963"/>
      <c r="AO76" s="1963"/>
      <c r="AP76" s="1964"/>
      <c r="AQ76" s="1965">
        <f t="shared" ref="AQ76" si="48">AQ77+AQ78+AQ79+AQ80</f>
        <v>0</v>
      </c>
      <c r="AR76" s="1963"/>
      <c r="AS76" s="1963"/>
      <c r="AT76" s="1964"/>
      <c r="AU76" s="1965">
        <f t="shared" ref="AU76" si="49">AU77+AU78+AU79+AU80</f>
        <v>0</v>
      </c>
      <c r="AV76" s="1963"/>
      <c r="AW76" s="1963"/>
      <c r="AX76" s="1964"/>
      <c r="AY76" s="462" t="s">
        <v>43</v>
      </c>
      <c r="AZ76" s="552" t="s">
        <v>43</v>
      </c>
      <c r="BA76" s="472"/>
      <c r="BB76" s="472"/>
      <c r="BC76" s="472"/>
      <c r="BD76" s="243"/>
      <c r="BE76" s="243"/>
      <c r="BF76" s="243"/>
      <c r="BG76" s="427"/>
      <c r="BH76" s="427"/>
    </row>
    <row r="77" spans="1:60" s="428" customFormat="1" ht="30" hidden="1" customHeight="1">
      <c r="A77" s="427"/>
      <c r="B77" s="1734" t="s">
        <v>782</v>
      </c>
      <c r="C77" s="1735"/>
      <c r="D77" s="1735"/>
      <c r="E77" s="1735"/>
      <c r="F77" s="1735"/>
      <c r="G77" s="1735"/>
      <c r="H77" s="1735"/>
      <c r="I77" s="1735"/>
      <c r="J77" s="1735"/>
      <c r="K77" s="1735"/>
      <c r="L77" s="1735"/>
      <c r="M77" s="1735"/>
      <c r="N77" s="1735"/>
      <c r="O77" s="1757"/>
      <c r="P77" s="1731"/>
      <c r="Q77" s="1731"/>
      <c r="R77" s="1731"/>
      <c r="S77" s="1756" t="e">
        <f>ROUND(O77*BD49,0)</f>
        <v>#DIV/0!</v>
      </c>
      <c r="T77" s="1756"/>
      <c r="U77" s="1756"/>
      <c r="V77" s="1756"/>
      <c r="W77" s="1756" t="e">
        <f>ROUND(S77*BE49,0)</f>
        <v>#DIV/0!</v>
      </c>
      <c r="X77" s="1756"/>
      <c r="Y77" s="1756"/>
      <c r="Z77" s="1756"/>
      <c r="AA77" s="1730"/>
      <c r="AB77" s="1730"/>
      <c r="AC77" s="1730"/>
      <c r="AD77" s="1730"/>
      <c r="AE77" s="1756">
        <f>AA77</f>
        <v>0</v>
      </c>
      <c r="AF77" s="1756"/>
      <c r="AG77" s="1756"/>
      <c r="AH77" s="1756"/>
      <c r="AI77" s="1756">
        <f>AA77</f>
        <v>0</v>
      </c>
      <c r="AJ77" s="1756"/>
      <c r="AK77" s="1756"/>
      <c r="AL77" s="1756"/>
      <c r="AM77" s="1703">
        <f>ROUND((O77*AA77*12*AY77*AZ77),0)</f>
        <v>0</v>
      </c>
      <c r="AN77" s="1703"/>
      <c r="AO77" s="1703"/>
      <c r="AP77" s="1703"/>
      <c r="AQ77" s="1703"/>
      <c r="AR77" s="1703"/>
      <c r="AS77" s="1703"/>
      <c r="AT77" s="1703"/>
      <c r="AU77" s="1703"/>
      <c r="AV77" s="1703"/>
      <c r="AW77" s="1703"/>
      <c r="AX77" s="1703"/>
      <c r="AY77" s="480">
        <f>AY51</f>
        <v>0</v>
      </c>
      <c r="AZ77" s="554">
        <f>AZ51</f>
        <v>0</v>
      </c>
      <c r="BA77" s="1961"/>
      <c r="BB77" s="1961"/>
      <c r="BC77" s="1961"/>
      <c r="BD77" s="244"/>
      <c r="BE77" s="244"/>
      <c r="BF77" s="243"/>
      <c r="BG77" s="427"/>
      <c r="BH77" s="427"/>
    </row>
    <row r="78" spans="1:60" s="428" customFormat="1" ht="30" hidden="1" customHeight="1">
      <c r="A78" s="427"/>
      <c r="B78" s="1734" t="s">
        <v>783</v>
      </c>
      <c r="C78" s="1735"/>
      <c r="D78" s="1735"/>
      <c r="E78" s="1735"/>
      <c r="F78" s="1735"/>
      <c r="G78" s="1735"/>
      <c r="H78" s="1735"/>
      <c r="I78" s="1735"/>
      <c r="J78" s="1735"/>
      <c r="K78" s="1735"/>
      <c r="L78" s="1735"/>
      <c r="M78" s="1735"/>
      <c r="N78" s="1735"/>
      <c r="O78" s="1757"/>
      <c r="P78" s="1731"/>
      <c r="Q78" s="1731"/>
      <c r="R78" s="1731"/>
      <c r="S78" s="1756" t="e">
        <f>ROUND(O78*BD49,0)</f>
        <v>#DIV/0!</v>
      </c>
      <c r="T78" s="1756"/>
      <c r="U78" s="1756"/>
      <c r="V78" s="1756"/>
      <c r="W78" s="1756" t="e">
        <f>ROUND(S78*BE49,0)</f>
        <v>#DIV/0!</v>
      </c>
      <c r="X78" s="1756"/>
      <c r="Y78" s="1756"/>
      <c r="Z78" s="1756"/>
      <c r="AA78" s="1730"/>
      <c r="AB78" s="1730"/>
      <c r="AC78" s="1730"/>
      <c r="AD78" s="1730"/>
      <c r="AE78" s="1756">
        <f>AA78</f>
        <v>0</v>
      </c>
      <c r="AF78" s="1756"/>
      <c r="AG78" s="1756"/>
      <c r="AH78" s="1756"/>
      <c r="AI78" s="1756">
        <f>AA78</f>
        <v>0</v>
      </c>
      <c r="AJ78" s="1756"/>
      <c r="AK78" s="1756"/>
      <c r="AL78" s="1756"/>
      <c r="AM78" s="1703">
        <f t="shared" ref="AM78:AM80" si="50">ROUND((O78*AA78*12*AY78*AZ78),0)</f>
        <v>0</v>
      </c>
      <c r="AN78" s="1703"/>
      <c r="AO78" s="1703"/>
      <c r="AP78" s="1703"/>
      <c r="AQ78" s="1703"/>
      <c r="AR78" s="1703"/>
      <c r="AS78" s="1703"/>
      <c r="AT78" s="1703"/>
      <c r="AU78" s="1703"/>
      <c r="AV78" s="1703"/>
      <c r="AW78" s="1703"/>
      <c r="AX78" s="1703"/>
      <c r="AY78" s="480">
        <f>AY77</f>
        <v>0</v>
      </c>
      <c r="AZ78" s="554">
        <f>AZ77</f>
        <v>0</v>
      </c>
      <c r="BA78" s="470"/>
      <c r="BB78" s="470"/>
      <c r="BC78" s="470"/>
      <c r="BD78" s="244"/>
      <c r="BE78" s="244"/>
      <c r="BF78" s="243"/>
      <c r="BG78" s="427"/>
      <c r="BH78" s="427"/>
    </row>
    <row r="79" spans="1:60" s="428" customFormat="1" ht="26.25" hidden="1" customHeight="1">
      <c r="A79" s="427"/>
      <c r="B79" s="1734" t="s">
        <v>784</v>
      </c>
      <c r="C79" s="1735"/>
      <c r="D79" s="1735"/>
      <c r="E79" s="1735"/>
      <c r="F79" s="1735"/>
      <c r="G79" s="1735"/>
      <c r="H79" s="1735"/>
      <c r="I79" s="1735"/>
      <c r="J79" s="1735"/>
      <c r="K79" s="1735"/>
      <c r="L79" s="1735"/>
      <c r="M79" s="1735"/>
      <c r="N79" s="1735"/>
      <c r="O79" s="1757"/>
      <c r="P79" s="1731"/>
      <c r="Q79" s="1731"/>
      <c r="R79" s="1731"/>
      <c r="S79" s="1756" t="e">
        <f>ROUND(O79*BD49,0)</f>
        <v>#DIV/0!</v>
      </c>
      <c r="T79" s="1756"/>
      <c r="U79" s="1756"/>
      <c r="V79" s="1756"/>
      <c r="W79" s="1756" t="e">
        <f>ROUND(S79*BE49,0)</f>
        <v>#DIV/0!</v>
      </c>
      <c r="X79" s="1756"/>
      <c r="Y79" s="1756"/>
      <c r="Z79" s="1756"/>
      <c r="AA79" s="1730"/>
      <c r="AB79" s="1730"/>
      <c r="AC79" s="1730"/>
      <c r="AD79" s="1730"/>
      <c r="AE79" s="1756">
        <f>AA79</f>
        <v>0</v>
      </c>
      <c r="AF79" s="1756"/>
      <c r="AG79" s="1756"/>
      <c r="AH79" s="1756"/>
      <c r="AI79" s="1756">
        <f>AA79</f>
        <v>0</v>
      </c>
      <c r="AJ79" s="1756"/>
      <c r="AK79" s="1756"/>
      <c r="AL79" s="1756"/>
      <c r="AM79" s="1703">
        <f t="shared" si="50"/>
        <v>0</v>
      </c>
      <c r="AN79" s="1703"/>
      <c r="AO79" s="1703"/>
      <c r="AP79" s="1703"/>
      <c r="AQ79" s="1703"/>
      <c r="AR79" s="1703"/>
      <c r="AS79" s="1703"/>
      <c r="AT79" s="1703"/>
      <c r="AU79" s="1703"/>
      <c r="AV79" s="1703"/>
      <c r="AW79" s="1703"/>
      <c r="AX79" s="1703"/>
      <c r="AY79" s="480">
        <f>AY77</f>
        <v>0</v>
      </c>
      <c r="AZ79" s="554">
        <f>AZ77</f>
        <v>0</v>
      </c>
      <c r="BA79" s="459"/>
      <c r="BB79" s="460"/>
      <c r="BC79" s="460"/>
      <c r="BD79" s="453"/>
      <c r="BE79" s="453"/>
      <c r="BF79" s="243"/>
      <c r="BG79" s="427"/>
      <c r="BH79" s="427"/>
    </row>
    <row r="80" spans="1:60" s="428" customFormat="1" ht="26.25" hidden="1" customHeight="1" thickBot="1">
      <c r="A80" s="427"/>
      <c r="B80" s="1734" t="s">
        <v>785</v>
      </c>
      <c r="C80" s="1735"/>
      <c r="D80" s="1735"/>
      <c r="E80" s="1735"/>
      <c r="F80" s="1735"/>
      <c r="G80" s="1735"/>
      <c r="H80" s="1735"/>
      <c r="I80" s="1735"/>
      <c r="J80" s="1735"/>
      <c r="K80" s="1735"/>
      <c r="L80" s="1735"/>
      <c r="M80" s="1735"/>
      <c r="N80" s="1735"/>
      <c r="O80" s="1977"/>
      <c r="P80" s="1736"/>
      <c r="Q80" s="1736"/>
      <c r="R80" s="1736"/>
      <c r="S80" s="1978" t="e">
        <f>ROUND(O80*BD49,0)</f>
        <v>#DIV/0!</v>
      </c>
      <c r="T80" s="1978"/>
      <c r="U80" s="1978"/>
      <c r="V80" s="1978"/>
      <c r="W80" s="1978" t="e">
        <f>ROUND(S80*BE49,0)</f>
        <v>#DIV/0!</v>
      </c>
      <c r="X80" s="1978"/>
      <c r="Y80" s="1978"/>
      <c r="Z80" s="1978"/>
      <c r="AA80" s="1739"/>
      <c r="AB80" s="1739"/>
      <c r="AC80" s="1739"/>
      <c r="AD80" s="1739"/>
      <c r="AE80" s="1978">
        <f>AA80</f>
        <v>0</v>
      </c>
      <c r="AF80" s="1978"/>
      <c r="AG80" s="1978"/>
      <c r="AH80" s="1978"/>
      <c r="AI80" s="1978">
        <f>AA80</f>
        <v>0</v>
      </c>
      <c r="AJ80" s="1978"/>
      <c r="AK80" s="1978"/>
      <c r="AL80" s="1978"/>
      <c r="AM80" s="1828">
        <f t="shared" si="50"/>
        <v>0</v>
      </c>
      <c r="AN80" s="1828"/>
      <c r="AO80" s="1828"/>
      <c r="AP80" s="1828"/>
      <c r="AQ80" s="1828"/>
      <c r="AR80" s="1828"/>
      <c r="AS80" s="1828"/>
      <c r="AT80" s="1828"/>
      <c r="AU80" s="1828"/>
      <c r="AV80" s="1828"/>
      <c r="AW80" s="1828"/>
      <c r="AX80" s="1828"/>
      <c r="AY80" s="517">
        <f>AY77</f>
        <v>0</v>
      </c>
      <c r="AZ80" s="555">
        <f>AZ77</f>
        <v>0</v>
      </c>
      <c r="BA80" s="459"/>
      <c r="BB80" s="460"/>
      <c r="BC80" s="460"/>
      <c r="BD80" s="453"/>
      <c r="BE80" s="453"/>
      <c r="BF80" s="243"/>
      <c r="BG80" s="427"/>
      <c r="BH80" s="427"/>
    </row>
    <row r="81" spans="1:60" s="484" customFormat="1" ht="44.25" customHeight="1">
      <c r="A81" s="481"/>
      <c r="B81" s="1700" t="s">
        <v>820</v>
      </c>
      <c r="C81" s="1701"/>
      <c r="D81" s="1701"/>
      <c r="E81" s="1701"/>
      <c r="F81" s="1701"/>
      <c r="G81" s="1701"/>
      <c r="H81" s="1701"/>
      <c r="I81" s="1701"/>
      <c r="J81" s="1701"/>
      <c r="K81" s="1701"/>
      <c r="L81" s="1701"/>
      <c r="M81" s="1701"/>
      <c r="N81" s="1701"/>
      <c r="O81" s="1741" t="s">
        <v>43</v>
      </c>
      <c r="P81" s="1742"/>
      <c r="Q81" s="1742"/>
      <c r="R81" s="1742"/>
      <c r="S81" s="1742" t="s">
        <v>43</v>
      </c>
      <c r="T81" s="1742"/>
      <c r="U81" s="1742"/>
      <c r="V81" s="1742"/>
      <c r="W81" s="1742" t="s">
        <v>43</v>
      </c>
      <c r="X81" s="1742"/>
      <c r="Y81" s="1742"/>
      <c r="Z81" s="1742"/>
      <c r="AA81" s="1743">
        <f>SUM(AA82:AD95)</f>
        <v>328</v>
      </c>
      <c r="AB81" s="1743"/>
      <c r="AC81" s="1743"/>
      <c r="AD81" s="1743"/>
      <c r="AE81" s="1743">
        <f t="shared" ref="AE81" si="51">SUM(AE82:AH95)</f>
        <v>328</v>
      </c>
      <c r="AF81" s="1743"/>
      <c r="AG81" s="1743"/>
      <c r="AH81" s="1743"/>
      <c r="AI81" s="1743">
        <f t="shared" ref="AI81" si="52">SUM(AI82:AL95)</f>
        <v>328</v>
      </c>
      <c r="AJ81" s="1743"/>
      <c r="AK81" s="1743"/>
      <c r="AL81" s="1743"/>
      <c r="AM81" s="1742">
        <f>SUM(AM82:AP95)</f>
        <v>15347563</v>
      </c>
      <c r="AN81" s="1742"/>
      <c r="AO81" s="1742"/>
      <c r="AP81" s="1742"/>
      <c r="AQ81" s="1742">
        <f>SUM(AQ82:AT95)</f>
        <v>16346166</v>
      </c>
      <c r="AR81" s="1742"/>
      <c r="AS81" s="1742"/>
      <c r="AT81" s="1742"/>
      <c r="AU81" s="1742">
        <f t="shared" ref="AU81" si="53">SUM(AU82:AX95)</f>
        <v>17426331</v>
      </c>
      <c r="AV81" s="1742"/>
      <c r="AW81" s="1742"/>
      <c r="AX81" s="1742"/>
      <c r="AY81" s="557" t="s">
        <v>43</v>
      </c>
      <c r="AZ81" s="556" t="s">
        <v>43</v>
      </c>
      <c r="BA81" s="1744" t="s">
        <v>778</v>
      </c>
      <c r="BB81" s="1744"/>
      <c r="BC81" s="1745"/>
      <c r="BD81" s="440"/>
      <c r="BE81" s="440"/>
      <c r="BF81" s="502"/>
      <c r="BG81" s="481"/>
      <c r="BH81" s="481"/>
    </row>
    <row r="82" spans="1:60" s="504" customFormat="1" ht="62.25" customHeight="1">
      <c r="A82" s="503"/>
      <c r="B82" s="1734" t="s">
        <v>836</v>
      </c>
      <c r="C82" s="1735"/>
      <c r="D82" s="1735"/>
      <c r="E82" s="1735"/>
      <c r="F82" s="1735"/>
      <c r="G82" s="1735"/>
      <c r="H82" s="1735"/>
      <c r="I82" s="1735"/>
      <c r="J82" s="1735"/>
      <c r="K82" s="1735"/>
      <c r="L82" s="1735"/>
      <c r="M82" s="1735"/>
      <c r="N82" s="1735"/>
      <c r="O82" s="1729">
        <f>3917*12</f>
        <v>47004</v>
      </c>
      <c r="P82" s="1728"/>
      <c r="Q82" s="1728"/>
      <c r="R82" s="1728"/>
      <c r="S82" s="1728">
        <f>O82*BD82</f>
        <v>44729.229026541318</v>
      </c>
      <c r="T82" s="1728"/>
      <c r="U82" s="1728"/>
      <c r="V82" s="1728"/>
      <c r="W82" s="1728">
        <f>S82*BE82</f>
        <v>47530.44130765587</v>
      </c>
      <c r="X82" s="1728"/>
      <c r="Y82" s="1728"/>
      <c r="Z82" s="1728"/>
      <c r="AA82" s="1730">
        <v>313</v>
      </c>
      <c r="AB82" s="1730"/>
      <c r="AC82" s="1730"/>
      <c r="AD82" s="1730"/>
      <c r="AE82" s="1731">
        <f t="shared" ref="AE82:AE95" si="54">AA82</f>
        <v>313</v>
      </c>
      <c r="AF82" s="1731"/>
      <c r="AG82" s="1731"/>
      <c r="AH82" s="1731"/>
      <c r="AI82" s="1731">
        <f t="shared" ref="AI82:AI95" si="55">AA82</f>
        <v>313</v>
      </c>
      <c r="AJ82" s="1731"/>
      <c r="AK82" s="1731"/>
      <c r="AL82" s="1731"/>
      <c r="AM82" s="1728">
        <f>ROUND(O82*AA82*AY82*AZ82*1.11235705783792,0)</f>
        <v>14259066</v>
      </c>
      <c r="AN82" s="1728"/>
      <c r="AO82" s="1728"/>
      <c r="AP82" s="1728"/>
      <c r="AQ82" s="1728">
        <f>ROUND(S82*AE82*AZ82*AY82*1.24498494364884,0)</f>
        <v>15186845</v>
      </c>
      <c r="AR82" s="1728"/>
      <c r="AS82" s="1728"/>
      <c r="AT82" s="1728"/>
      <c r="AU82" s="1728">
        <f>ROUND(W82*AI82*AY82*AZ82*1.24903249149365,0)</f>
        <v>16190402</v>
      </c>
      <c r="AV82" s="1728"/>
      <c r="AW82" s="1728"/>
      <c r="AX82" s="1728"/>
      <c r="AY82" s="454">
        <v>0.95335532999999995</v>
      </c>
      <c r="AZ82" s="553">
        <v>0.91392994000000005</v>
      </c>
      <c r="BA82" s="741">
        <f>50922100+2330580+3704612+2220600+156091.79</f>
        <v>59333983.789999999</v>
      </c>
      <c r="BB82" s="450">
        <f>54118900+2343600</f>
        <v>56462500</v>
      </c>
      <c r="BC82" s="450">
        <f>57576800+2421720</f>
        <v>59998520</v>
      </c>
      <c r="BD82" s="453">
        <f>BB82/BA82</f>
        <v>0.95160473633182963</v>
      </c>
      <c r="BE82" s="453">
        <f>BC82/BB82</f>
        <v>1.0626259907017932</v>
      </c>
      <c r="BF82" s="505"/>
      <c r="BG82" s="503"/>
      <c r="BH82" s="503"/>
    </row>
    <row r="83" spans="1:60" s="504" customFormat="1" ht="38.25" customHeight="1">
      <c r="A83" s="503"/>
      <c r="B83" s="1734" t="s">
        <v>837</v>
      </c>
      <c r="C83" s="1735"/>
      <c r="D83" s="1735"/>
      <c r="E83" s="1735"/>
      <c r="F83" s="1735"/>
      <c r="G83" s="1735"/>
      <c r="H83" s="1735"/>
      <c r="I83" s="1735"/>
      <c r="J83" s="1735"/>
      <c r="K83" s="1735"/>
      <c r="L83" s="1735"/>
      <c r="M83" s="1735"/>
      <c r="N83" s="1735"/>
      <c r="O83" s="1724">
        <f>4205*12</f>
        <v>50460</v>
      </c>
      <c r="P83" s="1725"/>
      <c r="Q83" s="1725"/>
      <c r="R83" s="1726"/>
      <c r="S83" s="1728">
        <f>O83*BD82</f>
        <v>48017.974995304125</v>
      </c>
      <c r="T83" s="1728"/>
      <c r="U83" s="1728"/>
      <c r="V83" s="1728"/>
      <c r="W83" s="1728">
        <f>S83*BE82</f>
        <v>51025.148250878978</v>
      </c>
      <c r="X83" s="1728"/>
      <c r="Y83" s="1728"/>
      <c r="Z83" s="1728"/>
      <c r="AA83" s="1730"/>
      <c r="AB83" s="1730"/>
      <c r="AC83" s="1730"/>
      <c r="AD83" s="1730"/>
      <c r="AE83" s="1731">
        <f t="shared" si="54"/>
        <v>0</v>
      </c>
      <c r="AF83" s="1731"/>
      <c r="AG83" s="1731"/>
      <c r="AH83" s="1731"/>
      <c r="AI83" s="1731">
        <f t="shared" si="55"/>
        <v>0</v>
      </c>
      <c r="AJ83" s="1731"/>
      <c r="AK83" s="1731"/>
      <c r="AL83" s="1731"/>
      <c r="AM83" s="1728">
        <f t="shared" ref="AM83:AM95" si="56">ROUND(O83*AA83*AY83*AZ83*1.11235705783792,0)</f>
        <v>0</v>
      </c>
      <c r="AN83" s="1728"/>
      <c r="AO83" s="1728"/>
      <c r="AP83" s="1728"/>
      <c r="AQ83" s="1728">
        <f t="shared" ref="AQ83:AQ95" si="57">ROUND(S83*AE83*AZ83*AY83*1.24498494364884,0)</f>
        <v>0</v>
      </c>
      <c r="AR83" s="1728"/>
      <c r="AS83" s="1728"/>
      <c r="AT83" s="1728"/>
      <c r="AU83" s="1728">
        <f t="shared" ref="AU83:AU95" si="58">ROUND(W83*AI83*AY83*AZ83*1.24903249149365,0)</f>
        <v>0</v>
      </c>
      <c r="AV83" s="1728"/>
      <c r="AW83" s="1728"/>
      <c r="AX83" s="1728"/>
      <c r="AY83" s="454">
        <f t="shared" ref="AY83:AY95" si="59">AY82</f>
        <v>0.95335532999999995</v>
      </c>
      <c r="AZ83" s="553">
        <f t="shared" ref="AZ83:AZ95" si="60">AZ82</f>
        <v>0.91392994000000005</v>
      </c>
      <c r="BA83" s="505"/>
      <c r="BB83" s="505"/>
      <c r="BC83" s="505"/>
      <c r="BD83" s="505"/>
      <c r="BE83" s="505"/>
      <c r="BF83" s="505"/>
      <c r="BG83" s="503"/>
      <c r="BH83" s="503"/>
    </row>
    <row r="84" spans="1:60" s="504" customFormat="1" ht="77.25" customHeight="1">
      <c r="A84" s="503"/>
      <c r="B84" s="1734" t="s">
        <v>838</v>
      </c>
      <c r="C84" s="1735"/>
      <c r="D84" s="1735"/>
      <c r="E84" s="1735"/>
      <c r="F84" s="1735"/>
      <c r="G84" s="1735"/>
      <c r="H84" s="1735"/>
      <c r="I84" s="1735"/>
      <c r="J84" s="1735"/>
      <c r="K84" s="1735"/>
      <c r="L84" s="1735"/>
      <c r="M84" s="1735"/>
      <c r="N84" s="1735"/>
      <c r="O84" s="1724">
        <f>5029*12</f>
        <v>60348</v>
      </c>
      <c r="P84" s="1725"/>
      <c r="Q84" s="1725"/>
      <c r="R84" s="1726"/>
      <c r="S84" s="1728">
        <f>O84*BD82</f>
        <v>57427.442628153258</v>
      </c>
      <c r="T84" s="1728"/>
      <c r="U84" s="1728"/>
      <c r="V84" s="1728"/>
      <c r="W84" s="1728">
        <f>S84*BE82</f>
        <v>61023.893116211744</v>
      </c>
      <c r="X84" s="1728"/>
      <c r="Y84" s="1728"/>
      <c r="Z84" s="1728"/>
      <c r="AA84" s="1730"/>
      <c r="AB84" s="1730"/>
      <c r="AC84" s="1730"/>
      <c r="AD84" s="1730"/>
      <c r="AE84" s="1731">
        <f t="shared" si="54"/>
        <v>0</v>
      </c>
      <c r="AF84" s="1731"/>
      <c r="AG84" s="1731"/>
      <c r="AH84" s="1731"/>
      <c r="AI84" s="1731">
        <f t="shared" si="55"/>
        <v>0</v>
      </c>
      <c r="AJ84" s="1731"/>
      <c r="AK84" s="1731"/>
      <c r="AL84" s="1731"/>
      <c r="AM84" s="1728">
        <f t="shared" si="56"/>
        <v>0</v>
      </c>
      <c r="AN84" s="1728"/>
      <c r="AO84" s="1728"/>
      <c r="AP84" s="1728"/>
      <c r="AQ84" s="1728">
        <f t="shared" si="57"/>
        <v>0</v>
      </c>
      <c r="AR84" s="1728"/>
      <c r="AS84" s="1728"/>
      <c r="AT84" s="1728"/>
      <c r="AU84" s="1728">
        <f t="shared" si="58"/>
        <v>0</v>
      </c>
      <c r="AV84" s="1728"/>
      <c r="AW84" s="1728"/>
      <c r="AX84" s="1728"/>
      <c r="AY84" s="454">
        <f t="shared" si="59"/>
        <v>0.95335532999999995</v>
      </c>
      <c r="AZ84" s="553">
        <f t="shared" si="60"/>
        <v>0.91392994000000005</v>
      </c>
      <c r="BA84" s="505"/>
      <c r="BB84" s="505"/>
      <c r="BC84" s="505"/>
      <c r="BD84" s="505"/>
      <c r="BE84" s="505"/>
      <c r="BF84" s="505"/>
      <c r="BG84" s="503"/>
      <c r="BH84" s="503"/>
    </row>
    <row r="85" spans="1:60" s="504" customFormat="1" ht="77.25" customHeight="1">
      <c r="A85" s="503"/>
      <c r="B85" s="1734" t="s">
        <v>839</v>
      </c>
      <c r="C85" s="1735"/>
      <c r="D85" s="1735"/>
      <c r="E85" s="1735"/>
      <c r="F85" s="1735"/>
      <c r="G85" s="1735"/>
      <c r="H85" s="1735"/>
      <c r="I85" s="1735"/>
      <c r="J85" s="1735"/>
      <c r="K85" s="1735"/>
      <c r="L85" s="1735"/>
      <c r="M85" s="1735"/>
      <c r="N85" s="1735"/>
      <c r="O85" s="1724">
        <f>5779*12</f>
        <v>69348</v>
      </c>
      <c r="P85" s="1725"/>
      <c r="Q85" s="1725"/>
      <c r="R85" s="1726"/>
      <c r="S85" s="1728">
        <f>O85*BD82</f>
        <v>65991.885255139714</v>
      </c>
      <c r="T85" s="1728"/>
      <c r="U85" s="1728"/>
      <c r="V85" s="1728"/>
      <c r="W85" s="1728">
        <f>S85*BE82</f>
        <v>70124.692447521898</v>
      </c>
      <c r="X85" s="1728"/>
      <c r="Y85" s="1728"/>
      <c r="Z85" s="1728"/>
      <c r="AA85" s="1730"/>
      <c r="AB85" s="1730"/>
      <c r="AC85" s="1730"/>
      <c r="AD85" s="1730"/>
      <c r="AE85" s="1731">
        <f t="shared" si="54"/>
        <v>0</v>
      </c>
      <c r="AF85" s="1731"/>
      <c r="AG85" s="1731"/>
      <c r="AH85" s="1731"/>
      <c r="AI85" s="1731">
        <f t="shared" si="55"/>
        <v>0</v>
      </c>
      <c r="AJ85" s="1731"/>
      <c r="AK85" s="1731"/>
      <c r="AL85" s="1731"/>
      <c r="AM85" s="1728">
        <f t="shared" si="56"/>
        <v>0</v>
      </c>
      <c r="AN85" s="1728"/>
      <c r="AO85" s="1728"/>
      <c r="AP85" s="1728"/>
      <c r="AQ85" s="1728">
        <f t="shared" si="57"/>
        <v>0</v>
      </c>
      <c r="AR85" s="1728"/>
      <c r="AS85" s="1728"/>
      <c r="AT85" s="1728"/>
      <c r="AU85" s="1728">
        <f t="shared" si="58"/>
        <v>0</v>
      </c>
      <c r="AV85" s="1728"/>
      <c r="AW85" s="1728"/>
      <c r="AX85" s="1728"/>
      <c r="AY85" s="454">
        <f t="shared" si="59"/>
        <v>0.95335532999999995</v>
      </c>
      <c r="AZ85" s="553">
        <f t="shared" si="60"/>
        <v>0.91392994000000005</v>
      </c>
      <c r="BA85" s="505"/>
      <c r="BB85" s="505"/>
      <c r="BC85" s="505"/>
      <c r="BD85" s="505"/>
      <c r="BE85" s="505"/>
      <c r="BF85" s="505"/>
      <c r="BG85" s="503"/>
      <c r="BH85" s="503"/>
    </row>
    <row r="86" spans="1:60" s="504" customFormat="1" ht="77.25" customHeight="1">
      <c r="A86" s="503"/>
      <c r="B86" s="1734" t="s">
        <v>840</v>
      </c>
      <c r="C86" s="1735"/>
      <c r="D86" s="1735"/>
      <c r="E86" s="1735"/>
      <c r="F86" s="1735"/>
      <c r="G86" s="1735"/>
      <c r="H86" s="1735"/>
      <c r="I86" s="1735"/>
      <c r="J86" s="1735"/>
      <c r="K86" s="1735"/>
      <c r="L86" s="1735"/>
      <c r="M86" s="1735"/>
      <c r="N86" s="1735"/>
      <c r="O86" s="1724">
        <f>6900*12</f>
        <v>82800</v>
      </c>
      <c r="P86" s="1725"/>
      <c r="Q86" s="1725"/>
      <c r="R86" s="1726"/>
      <c r="S86" s="1728">
        <f>O86*BD82</f>
        <v>78792.872168275499</v>
      </c>
      <c r="T86" s="1728"/>
      <c r="U86" s="1728"/>
      <c r="V86" s="1728"/>
      <c r="W86" s="1728">
        <f>S86*BE82</f>
        <v>83727.353848053506</v>
      </c>
      <c r="X86" s="1728"/>
      <c r="Y86" s="1728"/>
      <c r="Z86" s="1728"/>
      <c r="AA86" s="1730"/>
      <c r="AB86" s="1730"/>
      <c r="AC86" s="1730"/>
      <c r="AD86" s="1730"/>
      <c r="AE86" s="1731">
        <f t="shared" si="54"/>
        <v>0</v>
      </c>
      <c r="AF86" s="1731"/>
      <c r="AG86" s="1731"/>
      <c r="AH86" s="1731"/>
      <c r="AI86" s="1731">
        <f t="shared" si="55"/>
        <v>0</v>
      </c>
      <c r="AJ86" s="1731"/>
      <c r="AK86" s="1731"/>
      <c r="AL86" s="1731"/>
      <c r="AM86" s="1728">
        <f t="shared" si="56"/>
        <v>0</v>
      </c>
      <c r="AN86" s="1728"/>
      <c r="AO86" s="1728"/>
      <c r="AP86" s="1728"/>
      <c r="AQ86" s="1728">
        <f t="shared" si="57"/>
        <v>0</v>
      </c>
      <c r="AR86" s="1728"/>
      <c r="AS86" s="1728"/>
      <c r="AT86" s="1728"/>
      <c r="AU86" s="1728">
        <f t="shared" si="58"/>
        <v>0</v>
      </c>
      <c r="AV86" s="1728"/>
      <c r="AW86" s="1728"/>
      <c r="AX86" s="1728"/>
      <c r="AY86" s="454">
        <f t="shared" si="59"/>
        <v>0.95335532999999995</v>
      </c>
      <c r="AZ86" s="553">
        <f t="shared" si="60"/>
        <v>0.91392994000000005</v>
      </c>
      <c r="BA86" s="505"/>
      <c r="BB86" s="505"/>
      <c r="BC86" s="505"/>
      <c r="BD86" s="505"/>
      <c r="BE86" s="505"/>
      <c r="BF86" s="505"/>
      <c r="BG86" s="503"/>
      <c r="BH86" s="503"/>
    </row>
    <row r="87" spans="1:60" s="504" customFormat="1" ht="77.25" customHeight="1">
      <c r="A87" s="503"/>
      <c r="B87" s="1734" t="s">
        <v>841</v>
      </c>
      <c r="C87" s="1735"/>
      <c r="D87" s="1735"/>
      <c r="E87" s="1735"/>
      <c r="F87" s="1735"/>
      <c r="G87" s="1735"/>
      <c r="H87" s="1735"/>
      <c r="I87" s="1735"/>
      <c r="J87" s="1735"/>
      <c r="K87" s="1735"/>
      <c r="L87" s="1735"/>
      <c r="M87" s="1735"/>
      <c r="N87" s="1735"/>
      <c r="O87" s="1724">
        <f>9346*12</f>
        <v>112152</v>
      </c>
      <c r="P87" s="1725"/>
      <c r="Q87" s="1725"/>
      <c r="R87" s="1726"/>
      <c r="S87" s="1728">
        <f>O87*BD82</f>
        <v>106724.37438908736</v>
      </c>
      <c r="T87" s="1728"/>
      <c r="U87" s="1728"/>
      <c r="V87" s="1728"/>
      <c r="W87" s="1728">
        <f>S87*BE82</f>
        <v>113408.09406723305</v>
      </c>
      <c r="X87" s="1728"/>
      <c r="Y87" s="1728"/>
      <c r="Z87" s="1728"/>
      <c r="AA87" s="1730"/>
      <c r="AB87" s="1730"/>
      <c r="AC87" s="1730"/>
      <c r="AD87" s="1730"/>
      <c r="AE87" s="1731">
        <f t="shared" si="54"/>
        <v>0</v>
      </c>
      <c r="AF87" s="1731"/>
      <c r="AG87" s="1731"/>
      <c r="AH87" s="1731"/>
      <c r="AI87" s="1731">
        <f t="shared" si="55"/>
        <v>0</v>
      </c>
      <c r="AJ87" s="1731"/>
      <c r="AK87" s="1731"/>
      <c r="AL87" s="1731"/>
      <c r="AM87" s="1728">
        <f t="shared" si="56"/>
        <v>0</v>
      </c>
      <c r="AN87" s="1728"/>
      <c r="AO87" s="1728"/>
      <c r="AP87" s="1728"/>
      <c r="AQ87" s="1728">
        <f t="shared" si="57"/>
        <v>0</v>
      </c>
      <c r="AR87" s="1728"/>
      <c r="AS87" s="1728"/>
      <c r="AT87" s="1728"/>
      <c r="AU87" s="1728">
        <f t="shared" si="58"/>
        <v>0</v>
      </c>
      <c r="AV87" s="1728"/>
      <c r="AW87" s="1728"/>
      <c r="AX87" s="1728"/>
      <c r="AY87" s="454">
        <f t="shared" si="59"/>
        <v>0.95335532999999995</v>
      </c>
      <c r="AZ87" s="553">
        <f t="shared" si="60"/>
        <v>0.91392994000000005</v>
      </c>
      <c r="BA87" s="505"/>
      <c r="BB87" s="505"/>
      <c r="BC87" s="505"/>
      <c r="BD87" s="505"/>
      <c r="BE87" s="505"/>
      <c r="BF87" s="505"/>
      <c r="BG87" s="503"/>
      <c r="BH87" s="503"/>
    </row>
    <row r="88" spans="1:60" s="504" customFormat="1" ht="29.25" customHeight="1">
      <c r="A88" s="503"/>
      <c r="B88" s="1734" t="s">
        <v>842</v>
      </c>
      <c r="C88" s="1735"/>
      <c r="D88" s="1735"/>
      <c r="E88" s="1735"/>
      <c r="F88" s="1735"/>
      <c r="G88" s="1735"/>
      <c r="H88" s="1735"/>
      <c r="I88" s="1735"/>
      <c r="J88" s="1735"/>
      <c r="K88" s="1735"/>
      <c r="L88" s="1735"/>
      <c r="M88" s="1735"/>
      <c r="N88" s="1735"/>
      <c r="O88" s="1724">
        <f>656*12</f>
        <v>7872</v>
      </c>
      <c r="P88" s="1725"/>
      <c r="Q88" s="1725"/>
      <c r="R88" s="1726"/>
      <c r="S88" s="1728">
        <f>O88*BD82</f>
        <v>7491.0324844041625</v>
      </c>
      <c r="T88" s="1728"/>
      <c r="U88" s="1728"/>
      <c r="V88" s="1728"/>
      <c r="W88" s="1728">
        <f>S88*BE82</f>
        <v>7960.1658151192887</v>
      </c>
      <c r="X88" s="1728"/>
      <c r="Y88" s="1728"/>
      <c r="Z88" s="1728"/>
      <c r="AA88" s="1730"/>
      <c r="AB88" s="1730"/>
      <c r="AC88" s="1730"/>
      <c r="AD88" s="1730"/>
      <c r="AE88" s="1731">
        <f t="shared" si="54"/>
        <v>0</v>
      </c>
      <c r="AF88" s="1731"/>
      <c r="AG88" s="1731"/>
      <c r="AH88" s="1731"/>
      <c r="AI88" s="1731">
        <f t="shared" si="55"/>
        <v>0</v>
      </c>
      <c r="AJ88" s="1731"/>
      <c r="AK88" s="1731"/>
      <c r="AL88" s="1731"/>
      <c r="AM88" s="1728">
        <f t="shared" si="56"/>
        <v>0</v>
      </c>
      <c r="AN88" s="1728"/>
      <c r="AO88" s="1728"/>
      <c r="AP88" s="1728"/>
      <c r="AQ88" s="1728">
        <f t="shared" si="57"/>
        <v>0</v>
      </c>
      <c r="AR88" s="1728"/>
      <c r="AS88" s="1728"/>
      <c r="AT88" s="1728"/>
      <c r="AU88" s="1728">
        <f t="shared" si="58"/>
        <v>0</v>
      </c>
      <c r="AV88" s="1728"/>
      <c r="AW88" s="1728"/>
      <c r="AX88" s="1728"/>
      <c r="AY88" s="454">
        <f t="shared" si="59"/>
        <v>0.95335532999999995</v>
      </c>
      <c r="AZ88" s="553">
        <f t="shared" si="60"/>
        <v>0.91392994000000005</v>
      </c>
      <c r="BA88" s="505"/>
      <c r="BB88" s="505"/>
      <c r="BC88" s="505"/>
      <c r="BD88" s="505"/>
      <c r="BE88" s="505"/>
      <c r="BF88" s="505"/>
      <c r="BG88" s="503"/>
      <c r="BH88" s="503"/>
    </row>
    <row r="89" spans="1:60" s="504" customFormat="1" ht="32.25" customHeight="1">
      <c r="A89" s="503"/>
      <c r="B89" s="1734" t="s">
        <v>843</v>
      </c>
      <c r="C89" s="1735"/>
      <c r="D89" s="1735"/>
      <c r="E89" s="1735"/>
      <c r="F89" s="1735"/>
      <c r="G89" s="1735"/>
      <c r="H89" s="1735"/>
      <c r="I89" s="1735"/>
      <c r="J89" s="1735"/>
      <c r="K89" s="1735"/>
      <c r="L89" s="1735"/>
      <c r="M89" s="1735"/>
      <c r="N89" s="1735"/>
      <c r="O89" s="1724">
        <f>16962*12</f>
        <v>203544</v>
      </c>
      <c r="P89" s="1725"/>
      <c r="Q89" s="1725"/>
      <c r="R89" s="1726"/>
      <c r="S89" s="1728">
        <f>O89*BD82</f>
        <v>193693.43445192592</v>
      </c>
      <c r="T89" s="1728"/>
      <c r="U89" s="1728"/>
      <c r="V89" s="1728"/>
      <c r="W89" s="1728">
        <f>S89*BE82</f>
        <v>205823.67767691062</v>
      </c>
      <c r="X89" s="1728"/>
      <c r="Y89" s="1728"/>
      <c r="Z89" s="1728"/>
      <c r="AA89" s="1730">
        <v>2</v>
      </c>
      <c r="AB89" s="1730"/>
      <c r="AC89" s="1730"/>
      <c r="AD89" s="1730"/>
      <c r="AE89" s="1731">
        <f t="shared" si="54"/>
        <v>2</v>
      </c>
      <c r="AF89" s="1731"/>
      <c r="AG89" s="1731"/>
      <c r="AH89" s="1731"/>
      <c r="AI89" s="1731">
        <f t="shared" si="55"/>
        <v>2</v>
      </c>
      <c r="AJ89" s="1731"/>
      <c r="AK89" s="1731"/>
      <c r="AL89" s="1731"/>
      <c r="AM89" s="1728">
        <f t="shared" si="56"/>
        <v>394548</v>
      </c>
      <c r="AN89" s="1728"/>
      <c r="AO89" s="1728"/>
      <c r="AP89" s="1728"/>
      <c r="AQ89" s="1728">
        <f t="shared" si="57"/>
        <v>420220</v>
      </c>
      <c r="AR89" s="1728"/>
      <c r="AS89" s="1728"/>
      <c r="AT89" s="1728"/>
      <c r="AU89" s="1728">
        <f t="shared" si="58"/>
        <v>447988</v>
      </c>
      <c r="AV89" s="1728"/>
      <c r="AW89" s="1728"/>
      <c r="AX89" s="1728"/>
      <c r="AY89" s="454">
        <f t="shared" si="59"/>
        <v>0.95335532999999995</v>
      </c>
      <c r="AZ89" s="553">
        <f t="shared" si="60"/>
        <v>0.91392994000000005</v>
      </c>
      <c r="BA89" s="505"/>
      <c r="BB89" s="505"/>
      <c r="BC89" s="505"/>
      <c r="BD89" s="505"/>
      <c r="BE89" s="505"/>
      <c r="BF89" s="505"/>
      <c r="BG89" s="503"/>
      <c r="BH89" s="503"/>
    </row>
    <row r="90" spans="1:60" s="504" customFormat="1" ht="37.5" customHeight="1">
      <c r="A90" s="503"/>
      <c r="B90" s="1734" t="s">
        <v>844</v>
      </c>
      <c r="C90" s="1735"/>
      <c r="D90" s="1735"/>
      <c r="E90" s="1735"/>
      <c r="F90" s="1735"/>
      <c r="G90" s="1735"/>
      <c r="H90" s="1735"/>
      <c r="I90" s="1735"/>
      <c r="J90" s="1735"/>
      <c r="K90" s="1735"/>
      <c r="L90" s="1735"/>
      <c r="M90" s="1735"/>
      <c r="N90" s="1735"/>
      <c r="O90" s="1724">
        <f>4340*12</f>
        <v>52080</v>
      </c>
      <c r="P90" s="1725"/>
      <c r="Q90" s="1725"/>
      <c r="R90" s="1726"/>
      <c r="S90" s="1728">
        <f>O90*BD82</f>
        <v>49559.574668161687</v>
      </c>
      <c r="T90" s="1728"/>
      <c r="U90" s="1728"/>
      <c r="V90" s="1728"/>
      <c r="W90" s="1728">
        <f>S90*BE82</f>
        <v>52663.292130514805</v>
      </c>
      <c r="X90" s="1728"/>
      <c r="Y90" s="1728"/>
      <c r="Z90" s="1728"/>
      <c r="AA90" s="1730"/>
      <c r="AB90" s="1730"/>
      <c r="AC90" s="1730"/>
      <c r="AD90" s="1730"/>
      <c r="AE90" s="1731">
        <f t="shared" si="54"/>
        <v>0</v>
      </c>
      <c r="AF90" s="1731"/>
      <c r="AG90" s="1731"/>
      <c r="AH90" s="1731"/>
      <c r="AI90" s="1731">
        <f t="shared" si="55"/>
        <v>0</v>
      </c>
      <c r="AJ90" s="1731"/>
      <c r="AK90" s="1731"/>
      <c r="AL90" s="1731"/>
      <c r="AM90" s="1728">
        <f t="shared" si="56"/>
        <v>0</v>
      </c>
      <c r="AN90" s="1728"/>
      <c r="AO90" s="1728"/>
      <c r="AP90" s="1728"/>
      <c r="AQ90" s="1728">
        <f t="shared" si="57"/>
        <v>0</v>
      </c>
      <c r="AR90" s="1728"/>
      <c r="AS90" s="1728"/>
      <c r="AT90" s="1728"/>
      <c r="AU90" s="1728">
        <f t="shared" si="58"/>
        <v>0</v>
      </c>
      <c r="AV90" s="1728"/>
      <c r="AW90" s="1728"/>
      <c r="AX90" s="1728"/>
      <c r="AY90" s="454">
        <f t="shared" si="59"/>
        <v>0.95335532999999995</v>
      </c>
      <c r="AZ90" s="553">
        <f t="shared" si="60"/>
        <v>0.91392994000000005</v>
      </c>
      <c r="BA90" s="505"/>
      <c r="BB90" s="505"/>
      <c r="BC90" s="505"/>
      <c r="BD90" s="505"/>
      <c r="BE90" s="505"/>
      <c r="BF90" s="505"/>
      <c r="BG90" s="503"/>
      <c r="BH90" s="503"/>
    </row>
    <row r="91" spans="1:60" s="504" customFormat="1" ht="37.5" customHeight="1">
      <c r="A91" s="503"/>
      <c r="B91" s="1734" t="s">
        <v>845</v>
      </c>
      <c r="C91" s="1735"/>
      <c r="D91" s="1735"/>
      <c r="E91" s="1735"/>
      <c r="F91" s="1735"/>
      <c r="G91" s="1735"/>
      <c r="H91" s="1735"/>
      <c r="I91" s="1735"/>
      <c r="J91" s="1735"/>
      <c r="K91" s="1735"/>
      <c r="L91" s="1735"/>
      <c r="M91" s="1735"/>
      <c r="N91" s="1735"/>
      <c r="O91" s="1724">
        <f>5499*12</f>
        <v>65988</v>
      </c>
      <c r="P91" s="1725"/>
      <c r="Q91" s="1725"/>
      <c r="R91" s="1726"/>
      <c r="S91" s="1728">
        <f>O91*BD82</f>
        <v>62794.493341064772</v>
      </c>
      <c r="T91" s="1728"/>
      <c r="U91" s="1728"/>
      <c r="V91" s="1728"/>
      <c r="W91" s="1728">
        <f>S91*BE82</f>
        <v>66727.060697166104</v>
      </c>
      <c r="X91" s="1728"/>
      <c r="Y91" s="1728"/>
      <c r="Z91" s="1728"/>
      <c r="AA91" s="1730">
        <v>1</v>
      </c>
      <c r="AB91" s="1730"/>
      <c r="AC91" s="1730"/>
      <c r="AD91" s="1730"/>
      <c r="AE91" s="1731">
        <f t="shared" si="54"/>
        <v>1</v>
      </c>
      <c r="AF91" s="1731"/>
      <c r="AG91" s="1731"/>
      <c r="AH91" s="1731"/>
      <c r="AI91" s="1731">
        <f t="shared" si="55"/>
        <v>1</v>
      </c>
      <c r="AJ91" s="1731"/>
      <c r="AK91" s="1731"/>
      <c r="AL91" s="1731"/>
      <c r="AM91" s="1728">
        <f t="shared" si="56"/>
        <v>63955</v>
      </c>
      <c r="AN91" s="1728"/>
      <c r="AO91" s="1728"/>
      <c r="AP91" s="1728"/>
      <c r="AQ91" s="1728">
        <f t="shared" si="57"/>
        <v>68117</v>
      </c>
      <c r="AR91" s="1728"/>
      <c r="AS91" s="1728"/>
      <c r="AT91" s="1728"/>
      <c r="AU91" s="1728">
        <f t="shared" si="58"/>
        <v>72618</v>
      </c>
      <c r="AV91" s="1728"/>
      <c r="AW91" s="1728"/>
      <c r="AX91" s="1728"/>
      <c r="AY91" s="454">
        <f t="shared" si="59"/>
        <v>0.95335532999999995</v>
      </c>
      <c r="AZ91" s="553">
        <f t="shared" si="60"/>
        <v>0.91392994000000005</v>
      </c>
      <c r="BA91" s="505"/>
      <c r="BB91" s="505"/>
      <c r="BC91" s="505"/>
      <c r="BD91" s="505"/>
      <c r="BE91" s="505"/>
      <c r="BF91" s="505"/>
      <c r="BG91" s="503"/>
      <c r="BH91" s="503"/>
    </row>
    <row r="92" spans="1:60" s="504" customFormat="1" ht="51" customHeight="1">
      <c r="A92" s="503"/>
      <c r="B92" s="1734" t="s">
        <v>846</v>
      </c>
      <c r="C92" s="1735"/>
      <c r="D92" s="1735"/>
      <c r="E92" s="1735"/>
      <c r="F92" s="1735"/>
      <c r="G92" s="1735"/>
      <c r="H92" s="1735"/>
      <c r="I92" s="1735"/>
      <c r="J92" s="1735"/>
      <c r="K92" s="1735"/>
      <c r="L92" s="1735"/>
      <c r="M92" s="1735"/>
      <c r="N92" s="1735"/>
      <c r="O92" s="1724">
        <f>4514*12</f>
        <v>54168</v>
      </c>
      <c r="P92" s="1725"/>
      <c r="Q92" s="1725"/>
      <c r="R92" s="1726"/>
      <c r="S92" s="1728">
        <f>O92*BD82</f>
        <v>51546.525357622544</v>
      </c>
      <c r="T92" s="1728"/>
      <c r="U92" s="1728"/>
      <c r="V92" s="1728"/>
      <c r="W92" s="1728">
        <f>S92*BE82</f>
        <v>54774.677575378759</v>
      </c>
      <c r="X92" s="1728"/>
      <c r="Y92" s="1728"/>
      <c r="Z92" s="1728"/>
      <c r="AA92" s="1730">
        <v>8</v>
      </c>
      <c r="AB92" s="1730"/>
      <c r="AC92" s="1730"/>
      <c r="AD92" s="1730"/>
      <c r="AE92" s="1731">
        <f t="shared" si="54"/>
        <v>8</v>
      </c>
      <c r="AF92" s="1731"/>
      <c r="AG92" s="1731"/>
      <c r="AH92" s="1731"/>
      <c r="AI92" s="1731">
        <f t="shared" si="55"/>
        <v>8</v>
      </c>
      <c r="AJ92" s="1731"/>
      <c r="AK92" s="1731"/>
      <c r="AL92" s="1731"/>
      <c r="AM92" s="1728">
        <f t="shared" si="56"/>
        <v>419996</v>
      </c>
      <c r="AN92" s="1728"/>
      <c r="AO92" s="1728"/>
      <c r="AP92" s="1728"/>
      <c r="AQ92" s="1728">
        <f t="shared" si="57"/>
        <v>447323</v>
      </c>
      <c r="AR92" s="1728"/>
      <c r="AS92" s="1728"/>
      <c r="AT92" s="1728"/>
      <c r="AU92" s="1728">
        <f t="shared" si="58"/>
        <v>476882</v>
      </c>
      <c r="AV92" s="1728"/>
      <c r="AW92" s="1728"/>
      <c r="AX92" s="1728"/>
      <c r="AY92" s="454">
        <f t="shared" si="59"/>
        <v>0.95335532999999995</v>
      </c>
      <c r="AZ92" s="553">
        <f t="shared" si="60"/>
        <v>0.91392994000000005</v>
      </c>
      <c r="BA92" s="505"/>
      <c r="BB92" s="505"/>
      <c r="BC92" s="505"/>
      <c r="BD92" s="505"/>
      <c r="BE92" s="505"/>
      <c r="BF92" s="505"/>
      <c r="BG92" s="503"/>
      <c r="BH92" s="503"/>
    </row>
    <row r="93" spans="1:60" s="504" customFormat="1" ht="51" customHeight="1">
      <c r="A93" s="503"/>
      <c r="B93" s="1734" t="s">
        <v>847</v>
      </c>
      <c r="C93" s="1735"/>
      <c r="D93" s="1735"/>
      <c r="E93" s="1735"/>
      <c r="F93" s="1735"/>
      <c r="G93" s="1735"/>
      <c r="H93" s="1735"/>
      <c r="I93" s="1735"/>
      <c r="J93" s="1735"/>
      <c r="K93" s="1735"/>
      <c r="L93" s="1735"/>
      <c r="M93" s="1735"/>
      <c r="N93" s="1735"/>
      <c r="O93" s="1724">
        <f>5588*12</f>
        <v>67056</v>
      </c>
      <c r="P93" s="1725"/>
      <c r="Q93" s="1725"/>
      <c r="R93" s="1726"/>
      <c r="S93" s="1728">
        <f>O93*BD82</f>
        <v>63810.80719946717</v>
      </c>
      <c r="T93" s="1728"/>
      <c r="U93" s="1728"/>
      <c r="V93" s="1728"/>
      <c r="W93" s="1728">
        <f>S93*BE82</f>
        <v>67807.022217814912</v>
      </c>
      <c r="X93" s="1728"/>
      <c r="Y93" s="1728"/>
      <c r="Z93" s="1728"/>
      <c r="AA93" s="1730"/>
      <c r="AB93" s="1730"/>
      <c r="AC93" s="1730"/>
      <c r="AD93" s="1730"/>
      <c r="AE93" s="1731">
        <f t="shared" si="54"/>
        <v>0</v>
      </c>
      <c r="AF93" s="1731"/>
      <c r="AG93" s="1731"/>
      <c r="AH93" s="1731"/>
      <c r="AI93" s="1731">
        <f t="shared" si="55"/>
        <v>0</v>
      </c>
      <c r="AJ93" s="1731"/>
      <c r="AK93" s="1731"/>
      <c r="AL93" s="1731"/>
      <c r="AM93" s="1728">
        <f t="shared" si="56"/>
        <v>0</v>
      </c>
      <c r="AN93" s="1728"/>
      <c r="AO93" s="1728"/>
      <c r="AP93" s="1728"/>
      <c r="AQ93" s="1728">
        <f t="shared" si="57"/>
        <v>0</v>
      </c>
      <c r="AR93" s="1728"/>
      <c r="AS93" s="1728"/>
      <c r="AT93" s="1728"/>
      <c r="AU93" s="1728">
        <f t="shared" si="58"/>
        <v>0</v>
      </c>
      <c r="AV93" s="1728"/>
      <c r="AW93" s="1728"/>
      <c r="AX93" s="1728"/>
      <c r="AY93" s="454">
        <f t="shared" si="59"/>
        <v>0.95335532999999995</v>
      </c>
      <c r="AZ93" s="553">
        <f t="shared" si="60"/>
        <v>0.91392994000000005</v>
      </c>
      <c r="BA93" s="505"/>
      <c r="BB93" s="505"/>
      <c r="BC93" s="505"/>
      <c r="BD93" s="505"/>
      <c r="BE93" s="505"/>
      <c r="BF93" s="505"/>
      <c r="BG93" s="503"/>
      <c r="BH93" s="503"/>
    </row>
    <row r="94" spans="1:60" s="504" customFormat="1" ht="51" customHeight="1">
      <c r="A94" s="503"/>
      <c r="B94" s="1734" t="s">
        <v>848</v>
      </c>
      <c r="C94" s="1735"/>
      <c r="D94" s="1735"/>
      <c r="E94" s="1735"/>
      <c r="F94" s="1735"/>
      <c r="G94" s="1735"/>
      <c r="H94" s="1735"/>
      <c r="I94" s="1735"/>
      <c r="J94" s="1735"/>
      <c r="K94" s="1735"/>
      <c r="L94" s="1735"/>
      <c r="M94" s="1735"/>
      <c r="N94" s="1735"/>
      <c r="O94" s="1724">
        <f>4514*12</f>
        <v>54168</v>
      </c>
      <c r="P94" s="1725"/>
      <c r="Q94" s="1725"/>
      <c r="R94" s="1726"/>
      <c r="S94" s="1728">
        <f>O94*BD82</f>
        <v>51546.525357622544</v>
      </c>
      <c r="T94" s="1728"/>
      <c r="U94" s="1728"/>
      <c r="V94" s="1728"/>
      <c r="W94" s="1728">
        <f>S94*BE82</f>
        <v>54774.677575378759</v>
      </c>
      <c r="X94" s="1728"/>
      <c r="Y94" s="1728"/>
      <c r="Z94" s="1728"/>
      <c r="AA94" s="1730">
        <v>4</v>
      </c>
      <c r="AB94" s="1730"/>
      <c r="AC94" s="1730"/>
      <c r="AD94" s="1730"/>
      <c r="AE94" s="1731">
        <f t="shared" si="54"/>
        <v>4</v>
      </c>
      <c r="AF94" s="1731"/>
      <c r="AG94" s="1731"/>
      <c r="AH94" s="1731"/>
      <c r="AI94" s="1731">
        <f t="shared" si="55"/>
        <v>4</v>
      </c>
      <c r="AJ94" s="1731"/>
      <c r="AK94" s="1731"/>
      <c r="AL94" s="1731"/>
      <c r="AM94" s="1728">
        <f t="shared" si="56"/>
        <v>209998</v>
      </c>
      <c r="AN94" s="1728"/>
      <c r="AO94" s="1728"/>
      <c r="AP94" s="1728"/>
      <c r="AQ94" s="1728">
        <f t="shared" si="57"/>
        <v>223661</v>
      </c>
      <c r="AR94" s="1728"/>
      <c r="AS94" s="1728"/>
      <c r="AT94" s="1728"/>
      <c r="AU94" s="1728">
        <f t="shared" si="58"/>
        <v>238441</v>
      </c>
      <c r="AV94" s="1728"/>
      <c r="AW94" s="1728"/>
      <c r="AX94" s="1728"/>
      <c r="AY94" s="454">
        <f t="shared" si="59"/>
        <v>0.95335532999999995</v>
      </c>
      <c r="AZ94" s="553">
        <f t="shared" si="60"/>
        <v>0.91392994000000005</v>
      </c>
      <c r="BA94" s="505"/>
      <c r="BB94" s="505"/>
      <c r="BC94" s="505"/>
      <c r="BD94" s="505"/>
      <c r="BE94" s="505"/>
      <c r="BF94" s="505"/>
      <c r="BG94" s="503"/>
      <c r="BH94" s="503"/>
    </row>
    <row r="95" spans="1:60" s="504" customFormat="1" ht="51" customHeight="1" thickBot="1">
      <c r="A95" s="503"/>
      <c r="B95" s="1734" t="s">
        <v>849</v>
      </c>
      <c r="C95" s="1735"/>
      <c r="D95" s="1735"/>
      <c r="E95" s="1735"/>
      <c r="F95" s="1735"/>
      <c r="G95" s="1735"/>
      <c r="H95" s="1735"/>
      <c r="I95" s="1735"/>
      <c r="J95" s="1735"/>
      <c r="K95" s="1735"/>
      <c r="L95" s="1735"/>
      <c r="M95" s="1735"/>
      <c r="N95" s="1735"/>
      <c r="O95" s="1749">
        <f>12949*12</f>
        <v>155388</v>
      </c>
      <c r="P95" s="1750"/>
      <c r="Q95" s="1750"/>
      <c r="R95" s="1751"/>
      <c r="S95" s="1746">
        <f>O95*BD82</f>
        <v>147867.95676913034</v>
      </c>
      <c r="T95" s="1746"/>
      <c r="U95" s="1746"/>
      <c r="V95" s="1746"/>
      <c r="W95" s="1746">
        <f>S95*BE82</f>
        <v>157128.33405484704</v>
      </c>
      <c r="X95" s="1746"/>
      <c r="Y95" s="1746"/>
      <c r="Z95" s="1746"/>
      <c r="AA95" s="1747"/>
      <c r="AB95" s="1747"/>
      <c r="AC95" s="1747"/>
      <c r="AD95" s="1747"/>
      <c r="AE95" s="1748">
        <f t="shared" si="54"/>
        <v>0</v>
      </c>
      <c r="AF95" s="1748"/>
      <c r="AG95" s="1748"/>
      <c r="AH95" s="1748"/>
      <c r="AI95" s="1748">
        <f t="shared" si="55"/>
        <v>0</v>
      </c>
      <c r="AJ95" s="1748"/>
      <c r="AK95" s="1748"/>
      <c r="AL95" s="1748"/>
      <c r="AM95" s="1728">
        <f t="shared" si="56"/>
        <v>0</v>
      </c>
      <c r="AN95" s="1728"/>
      <c r="AO95" s="1728"/>
      <c r="AP95" s="1728"/>
      <c r="AQ95" s="1728">
        <f t="shared" si="57"/>
        <v>0</v>
      </c>
      <c r="AR95" s="1728"/>
      <c r="AS95" s="1728"/>
      <c r="AT95" s="1728"/>
      <c r="AU95" s="1728">
        <f t="shared" si="58"/>
        <v>0</v>
      </c>
      <c r="AV95" s="1728"/>
      <c r="AW95" s="1728"/>
      <c r="AX95" s="1728"/>
      <c r="AY95" s="454">
        <f t="shared" si="59"/>
        <v>0.95335532999999995</v>
      </c>
      <c r="AZ95" s="553">
        <f t="shared" si="60"/>
        <v>0.91392994000000005</v>
      </c>
      <c r="BA95" s="505"/>
      <c r="BB95" s="505"/>
      <c r="BC95" s="505"/>
      <c r="BD95" s="505"/>
      <c r="BE95" s="505"/>
      <c r="BF95" s="505"/>
      <c r="BG95" s="503"/>
      <c r="BH95" s="503"/>
    </row>
    <row r="96" spans="1:60" s="484" customFormat="1" ht="44.25" customHeight="1">
      <c r="A96" s="481"/>
      <c r="B96" s="1700" t="s">
        <v>821</v>
      </c>
      <c r="C96" s="1701"/>
      <c r="D96" s="1701"/>
      <c r="E96" s="1701"/>
      <c r="F96" s="1701"/>
      <c r="G96" s="1701"/>
      <c r="H96" s="1701"/>
      <c r="I96" s="1701"/>
      <c r="J96" s="1701"/>
      <c r="K96" s="1701"/>
      <c r="L96" s="1701"/>
      <c r="M96" s="1701"/>
      <c r="N96" s="1701"/>
      <c r="O96" s="1741" t="s">
        <v>43</v>
      </c>
      <c r="P96" s="1742"/>
      <c r="Q96" s="1742"/>
      <c r="R96" s="1742"/>
      <c r="S96" s="1742" t="s">
        <v>43</v>
      </c>
      <c r="T96" s="1742"/>
      <c r="U96" s="1742"/>
      <c r="V96" s="1742"/>
      <c r="W96" s="1742" t="s">
        <v>43</v>
      </c>
      <c r="X96" s="1742"/>
      <c r="Y96" s="1742"/>
      <c r="Z96" s="1742"/>
      <c r="AA96" s="1743">
        <f>SUM(AA97:AD111)</f>
        <v>420</v>
      </c>
      <c r="AB96" s="1743"/>
      <c r="AC96" s="1743"/>
      <c r="AD96" s="1743"/>
      <c r="AE96" s="1743">
        <f t="shared" ref="AE96" si="61">SUM(AE97:AH111)</f>
        <v>420</v>
      </c>
      <c r="AF96" s="1743"/>
      <c r="AG96" s="1743"/>
      <c r="AH96" s="1743"/>
      <c r="AI96" s="1743">
        <f t="shared" ref="AI96" si="62">SUM(AI97:AL111)</f>
        <v>420</v>
      </c>
      <c r="AJ96" s="1743"/>
      <c r="AK96" s="1743"/>
      <c r="AL96" s="1743"/>
      <c r="AM96" s="1742">
        <f>SUM(AM97:AP111)</f>
        <v>28511550</v>
      </c>
      <c r="AN96" s="1742"/>
      <c r="AO96" s="1742"/>
      <c r="AP96" s="1742"/>
      <c r="AQ96" s="1742">
        <f>SUM(AQ97:AT111)</f>
        <v>30366678</v>
      </c>
      <c r="AR96" s="1742"/>
      <c r="AS96" s="1742"/>
      <c r="AT96" s="1742"/>
      <c r="AU96" s="1742">
        <f t="shared" ref="AU96" si="63">SUM(AU97:AX111)</f>
        <v>32373329</v>
      </c>
      <c r="AV96" s="1742"/>
      <c r="AW96" s="1742"/>
      <c r="AX96" s="1742"/>
      <c r="AY96" s="557" t="s">
        <v>43</v>
      </c>
      <c r="AZ96" s="556" t="s">
        <v>43</v>
      </c>
      <c r="BA96" s="1744" t="s">
        <v>778</v>
      </c>
      <c r="BB96" s="1744"/>
      <c r="BC96" s="1745"/>
      <c r="BD96" s="440"/>
      <c r="BE96" s="440"/>
      <c r="BF96" s="502"/>
      <c r="BG96" s="481"/>
      <c r="BH96" s="481"/>
    </row>
    <row r="97" spans="1:68" s="504" customFormat="1" ht="62.25" customHeight="1">
      <c r="A97" s="503"/>
      <c r="B97" s="1734" t="s">
        <v>850</v>
      </c>
      <c r="C97" s="1735"/>
      <c r="D97" s="1735"/>
      <c r="E97" s="1735"/>
      <c r="F97" s="1735"/>
      <c r="G97" s="1735"/>
      <c r="H97" s="1735"/>
      <c r="I97" s="1735"/>
      <c r="J97" s="1735"/>
      <c r="K97" s="1735"/>
      <c r="L97" s="1735"/>
      <c r="M97" s="1735"/>
      <c r="N97" s="1735"/>
      <c r="O97" s="1729">
        <f>5731*12</f>
        <v>68772</v>
      </c>
      <c r="P97" s="1728"/>
      <c r="Q97" s="1728"/>
      <c r="R97" s="1728"/>
      <c r="S97" s="1728">
        <f>O97*BD97</f>
        <v>65443.76092701259</v>
      </c>
      <c r="T97" s="1728"/>
      <c r="U97" s="1728"/>
      <c r="V97" s="1728"/>
      <c r="W97" s="1728">
        <f>S97*BE97</f>
        <v>69542.241290318052</v>
      </c>
      <c r="X97" s="1728"/>
      <c r="Y97" s="1728"/>
      <c r="Z97" s="1728"/>
      <c r="AA97" s="1730">
        <v>390</v>
      </c>
      <c r="AB97" s="1730"/>
      <c r="AC97" s="1730"/>
      <c r="AD97" s="1730"/>
      <c r="AE97" s="1731">
        <f t="shared" ref="AE97:AE111" si="64">AA97</f>
        <v>390</v>
      </c>
      <c r="AF97" s="1731"/>
      <c r="AG97" s="1731"/>
      <c r="AH97" s="1731"/>
      <c r="AI97" s="1731">
        <f t="shared" ref="AI97:AI111" si="65">AA97</f>
        <v>390</v>
      </c>
      <c r="AJ97" s="1731"/>
      <c r="AK97" s="1731"/>
      <c r="AL97" s="1731"/>
      <c r="AM97" s="1728">
        <f t="shared" ref="AM97:AM111" si="66">ROUND(O97*AA97*AY97*AZ97*1.11235705783792,0)</f>
        <v>25994902</v>
      </c>
      <c r="AN97" s="1728"/>
      <c r="AO97" s="1728"/>
      <c r="AP97" s="1728"/>
      <c r="AQ97" s="1728">
        <f t="shared" ref="AQ97:AQ111" si="67">ROUND(S97*AE97*AZ97*AY97*1.24498494364884,0)</f>
        <v>27686283</v>
      </c>
      <c r="AR97" s="1728"/>
      <c r="AS97" s="1728"/>
      <c r="AT97" s="1728"/>
      <c r="AU97" s="1728">
        <f t="shared" ref="AU97:AU111" si="68">ROUND(W97*AI97*AY97*AZ97*1.24903249149365,0)</f>
        <v>29515812</v>
      </c>
      <c r="AV97" s="1728"/>
      <c r="AW97" s="1728"/>
      <c r="AX97" s="1728"/>
      <c r="AY97" s="454">
        <f>AY95</f>
        <v>0.95335532999999995</v>
      </c>
      <c r="AZ97" s="553">
        <f>AZ95</f>
        <v>0.91392994000000005</v>
      </c>
      <c r="BA97" s="741">
        <f>BA82</f>
        <v>59333983.789999999</v>
      </c>
      <c r="BB97" s="507">
        <f t="shared" ref="BB97:BC97" si="69">BB82</f>
        <v>56462500</v>
      </c>
      <c r="BC97" s="507">
        <f t="shared" si="69"/>
        <v>59998520</v>
      </c>
      <c r="BD97" s="453">
        <f>BB97/BA97</f>
        <v>0.95160473633182963</v>
      </c>
      <c r="BE97" s="453">
        <f>BC97/BB97</f>
        <v>1.0626259907017932</v>
      </c>
      <c r="BF97" s="505"/>
      <c r="BG97" s="503"/>
      <c r="BH97" s="503"/>
    </row>
    <row r="98" spans="1:68" s="504" customFormat="1" ht="38.25" customHeight="1">
      <c r="A98" s="503"/>
      <c r="B98" s="1734" t="s">
        <v>851</v>
      </c>
      <c r="C98" s="1735"/>
      <c r="D98" s="1735"/>
      <c r="E98" s="1735"/>
      <c r="F98" s="1735"/>
      <c r="G98" s="1735"/>
      <c r="H98" s="1735"/>
      <c r="I98" s="1735"/>
      <c r="J98" s="1735"/>
      <c r="K98" s="1735"/>
      <c r="L98" s="1735"/>
      <c r="M98" s="1735"/>
      <c r="N98" s="1735"/>
      <c r="O98" s="1729">
        <f>6159*12</f>
        <v>73908</v>
      </c>
      <c r="P98" s="1728"/>
      <c r="Q98" s="1728"/>
      <c r="R98" s="1728"/>
      <c r="S98" s="1728">
        <f>O98*BD97</f>
        <v>70331.202852812858</v>
      </c>
      <c r="T98" s="1728"/>
      <c r="U98" s="1728"/>
      <c r="V98" s="1728"/>
      <c r="W98" s="1728">
        <f>S98*BE97</f>
        <v>74735.764108719042</v>
      </c>
      <c r="X98" s="1728"/>
      <c r="Y98" s="1728"/>
      <c r="Z98" s="1728"/>
      <c r="AA98" s="1730"/>
      <c r="AB98" s="1730"/>
      <c r="AC98" s="1730"/>
      <c r="AD98" s="1730"/>
      <c r="AE98" s="1731">
        <f t="shared" si="64"/>
        <v>0</v>
      </c>
      <c r="AF98" s="1731"/>
      <c r="AG98" s="1731"/>
      <c r="AH98" s="1731"/>
      <c r="AI98" s="1731">
        <f t="shared" si="65"/>
        <v>0</v>
      </c>
      <c r="AJ98" s="1731"/>
      <c r="AK98" s="1731"/>
      <c r="AL98" s="1731"/>
      <c r="AM98" s="1728">
        <f t="shared" si="66"/>
        <v>0</v>
      </c>
      <c r="AN98" s="1728"/>
      <c r="AO98" s="1728"/>
      <c r="AP98" s="1728"/>
      <c r="AQ98" s="1728">
        <f t="shared" si="67"/>
        <v>0</v>
      </c>
      <c r="AR98" s="1728"/>
      <c r="AS98" s="1728"/>
      <c r="AT98" s="1728"/>
      <c r="AU98" s="1728">
        <f t="shared" si="68"/>
        <v>0</v>
      </c>
      <c r="AV98" s="1728"/>
      <c r="AW98" s="1728"/>
      <c r="AX98" s="1728"/>
      <c r="AY98" s="454">
        <f t="shared" ref="AY98:AY111" si="70">AY97</f>
        <v>0.95335532999999995</v>
      </c>
      <c r="AZ98" s="553">
        <f t="shared" ref="AZ98:AZ111" si="71">AZ97</f>
        <v>0.91392994000000005</v>
      </c>
      <c r="BA98" s="505"/>
      <c r="BB98" s="505"/>
      <c r="BC98" s="505"/>
      <c r="BD98" s="505"/>
      <c r="BE98" s="505"/>
      <c r="BF98" s="505"/>
      <c r="BG98" s="503"/>
      <c r="BH98" s="503"/>
    </row>
    <row r="99" spans="1:68" s="504" customFormat="1" ht="77.25" customHeight="1">
      <c r="A99" s="503"/>
      <c r="B99" s="1734" t="s">
        <v>852</v>
      </c>
      <c r="C99" s="1735"/>
      <c r="D99" s="1735"/>
      <c r="E99" s="1735"/>
      <c r="F99" s="1735"/>
      <c r="G99" s="1735"/>
      <c r="H99" s="1735"/>
      <c r="I99" s="1735"/>
      <c r="J99" s="1735"/>
      <c r="K99" s="1735"/>
      <c r="L99" s="1735"/>
      <c r="M99" s="1735"/>
      <c r="N99" s="1735"/>
      <c r="O99" s="1729">
        <f>5702*12</f>
        <v>68424</v>
      </c>
      <c r="P99" s="1728"/>
      <c r="Q99" s="1728"/>
      <c r="R99" s="1728"/>
      <c r="S99" s="1728">
        <f>O99*BD97</f>
        <v>65112.602478769113</v>
      </c>
      <c r="T99" s="1728"/>
      <c r="U99" s="1728"/>
      <c r="V99" s="1728"/>
      <c r="W99" s="1728">
        <f>S99*BE97</f>
        <v>69190.343716174058</v>
      </c>
      <c r="X99" s="1728"/>
      <c r="Y99" s="1728"/>
      <c r="Z99" s="1728"/>
      <c r="AA99" s="1730"/>
      <c r="AB99" s="1730"/>
      <c r="AC99" s="1730"/>
      <c r="AD99" s="1730"/>
      <c r="AE99" s="1731">
        <f t="shared" si="64"/>
        <v>0</v>
      </c>
      <c r="AF99" s="1731"/>
      <c r="AG99" s="1731"/>
      <c r="AH99" s="1731"/>
      <c r="AI99" s="1731">
        <f t="shared" si="65"/>
        <v>0</v>
      </c>
      <c r="AJ99" s="1731"/>
      <c r="AK99" s="1731"/>
      <c r="AL99" s="1731"/>
      <c r="AM99" s="1728">
        <f t="shared" si="66"/>
        <v>0</v>
      </c>
      <c r="AN99" s="1728"/>
      <c r="AO99" s="1728"/>
      <c r="AP99" s="1728"/>
      <c r="AQ99" s="1728">
        <f t="shared" si="67"/>
        <v>0</v>
      </c>
      <c r="AR99" s="1728"/>
      <c r="AS99" s="1728"/>
      <c r="AT99" s="1728"/>
      <c r="AU99" s="1728">
        <f t="shared" si="68"/>
        <v>0</v>
      </c>
      <c r="AV99" s="1728"/>
      <c r="AW99" s="1728"/>
      <c r="AX99" s="1728"/>
      <c r="AY99" s="454">
        <f t="shared" si="70"/>
        <v>0.95335532999999995</v>
      </c>
      <c r="AZ99" s="553">
        <f t="shared" si="71"/>
        <v>0.91392994000000005</v>
      </c>
      <c r="BA99" s="505"/>
      <c r="BB99" s="505"/>
      <c r="BC99" s="505"/>
      <c r="BD99" s="505"/>
      <c r="BE99" s="505"/>
      <c r="BF99" s="505"/>
      <c r="BG99" s="503"/>
      <c r="BH99" s="503"/>
    </row>
    <row r="100" spans="1:68" s="504" customFormat="1" ht="77.25" customHeight="1">
      <c r="A100" s="503"/>
      <c r="B100" s="1734" t="s">
        <v>853</v>
      </c>
      <c r="C100" s="1735"/>
      <c r="D100" s="1735"/>
      <c r="E100" s="1735"/>
      <c r="F100" s="1735"/>
      <c r="G100" s="1735"/>
      <c r="H100" s="1735"/>
      <c r="I100" s="1735"/>
      <c r="J100" s="1735"/>
      <c r="K100" s="1735"/>
      <c r="L100" s="1735"/>
      <c r="M100" s="1735"/>
      <c r="N100" s="1735"/>
      <c r="O100" s="1729">
        <f>7331*12</f>
        <v>87972</v>
      </c>
      <c r="P100" s="1728"/>
      <c r="Q100" s="1728"/>
      <c r="R100" s="1728"/>
      <c r="S100" s="1728">
        <f>O100*BD97</f>
        <v>83714.571864583719</v>
      </c>
      <c r="T100" s="1728"/>
      <c r="U100" s="1728"/>
      <c r="V100" s="1728"/>
      <c r="W100" s="1728">
        <f>S100*BE97</f>
        <v>88957.279863779739</v>
      </c>
      <c r="X100" s="1728"/>
      <c r="Y100" s="1728"/>
      <c r="Z100" s="1728"/>
      <c r="AA100" s="1730"/>
      <c r="AB100" s="1730"/>
      <c r="AC100" s="1730"/>
      <c r="AD100" s="1730"/>
      <c r="AE100" s="1731">
        <f t="shared" si="64"/>
        <v>0</v>
      </c>
      <c r="AF100" s="1731"/>
      <c r="AG100" s="1731"/>
      <c r="AH100" s="1731"/>
      <c r="AI100" s="1731">
        <f t="shared" si="65"/>
        <v>0</v>
      </c>
      <c r="AJ100" s="1731"/>
      <c r="AK100" s="1731"/>
      <c r="AL100" s="1731"/>
      <c r="AM100" s="1728">
        <f t="shared" si="66"/>
        <v>0</v>
      </c>
      <c r="AN100" s="1728"/>
      <c r="AO100" s="1728"/>
      <c r="AP100" s="1728"/>
      <c r="AQ100" s="1728">
        <f t="shared" si="67"/>
        <v>0</v>
      </c>
      <c r="AR100" s="1728"/>
      <c r="AS100" s="1728"/>
      <c r="AT100" s="1728"/>
      <c r="AU100" s="1728">
        <f t="shared" si="68"/>
        <v>0</v>
      </c>
      <c r="AV100" s="1728"/>
      <c r="AW100" s="1728"/>
      <c r="AX100" s="1728"/>
      <c r="AY100" s="454">
        <f t="shared" si="70"/>
        <v>0.95335532999999995</v>
      </c>
      <c r="AZ100" s="553">
        <f t="shared" si="71"/>
        <v>0.91392994000000005</v>
      </c>
      <c r="BA100" s="505"/>
      <c r="BB100" s="505"/>
      <c r="BC100" s="505"/>
      <c r="BD100" s="1719"/>
      <c r="BE100" s="1719"/>
      <c r="BF100" s="1719"/>
      <c r="BG100" s="1719"/>
      <c r="BH100" s="1719"/>
      <c r="BI100" s="1719"/>
      <c r="BJ100" s="1719"/>
      <c r="BK100" s="1719"/>
      <c r="BL100" s="1719"/>
      <c r="BM100" s="1719"/>
      <c r="BN100" s="1719"/>
      <c r="BO100" s="1719"/>
      <c r="BP100" s="1719"/>
    </row>
    <row r="101" spans="1:68" s="504" customFormat="1" ht="77.25" customHeight="1">
      <c r="A101" s="503"/>
      <c r="B101" s="1734" t="s">
        <v>854</v>
      </c>
      <c r="C101" s="1735"/>
      <c r="D101" s="1735"/>
      <c r="E101" s="1735"/>
      <c r="F101" s="1735"/>
      <c r="G101" s="1735"/>
      <c r="H101" s="1735"/>
      <c r="I101" s="1735"/>
      <c r="J101" s="1735"/>
      <c r="K101" s="1735"/>
      <c r="L101" s="1735"/>
      <c r="M101" s="1735"/>
      <c r="N101" s="1735"/>
      <c r="O101" s="1729">
        <f>8320*12</f>
        <v>99840</v>
      </c>
      <c r="P101" s="1728"/>
      <c r="Q101" s="1728"/>
      <c r="R101" s="1728"/>
      <c r="S101" s="1728">
        <f>O101*BD97</f>
        <v>95008.216875369864</v>
      </c>
      <c r="T101" s="1728"/>
      <c r="U101" s="1728"/>
      <c r="V101" s="1728"/>
      <c r="W101" s="1728">
        <f>S101*BE97</f>
        <v>100958.20058200073</v>
      </c>
      <c r="X101" s="1728"/>
      <c r="Y101" s="1728"/>
      <c r="Z101" s="1728"/>
      <c r="AA101" s="1730"/>
      <c r="AB101" s="1730"/>
      <c r="AC101" s="1730"/>
      <c r="AD101" s="1730"/>
      <c r="AE101" s="1731">
        <f t="shared" si="64"/>
        <v>0</v>
      </c>
      <c r="AF101" s="1731"/>
      <c r="AG101" s="1731"/>
      <c r="AH101" s="1731"/>
      <c r="AI101" s="1731">
        <f t="shared" si="65"/>
        <v>0</v>
      </c>
      <c r="AJ101" s="1731"/>
      <c r="AK101" s="1731"/>
      <c r="AL101" s="1731"/>
      <c r="AM101" s="1728">
        <f t="shared" si="66"/>
        <v>0</v>
      </c>
      <c r="AN101" s="1728"/>
      <c r="AO101" s="1728"/>
      <c r="AP101" s="1728"/>
      <c r="AQ101" s="1728">
        <f t="shared" si="67"/>
        <v>0</v>
      </c>
      <c r="AR101" s="1728"/>
      <c r="AS101" s="1728"/>
      <c r="AT101" s="1728"/>
      <c r="AU101" s="1728">
        <f t="shared" si="68"/>
        <v>0</v>
      </c>
      <c r="AV101" s="1728"/>
      <c r="AW101" s="1728"/>
      <c r="AX101" s="1728"/>
      <c r="AY101" s="454">
        <f t="shared" si="70"/>
        <v>0.95335532999999995</v>
      </c>
      <c r="AZ101" s="553">
        <f t="shared" si="71"/>
        <v>0.91392994000000005</v>
      </c>
      <c r="BA101" s="505"/>
      <c r="BB101" s="505"/>
      <c r="BC101" s="505"/>
      <c r="BD101" s="1719"/>
      <c r="BE101" s="1719"/>
      <c r="BF101" s="1719"/>
      <c r="BG101" s="1719"/>
      <c r="BH101" s="1719"/>
      <c r="BI101" s="1719"/>
      <c r="BJ101" s="1719"/>
      <c r="BK101" s="1719"/>
      <c r="BL101" s="1719"/>
      <c r="BM101" s="1719"/>
      <c r="BN101" s="1719"/>
      <c r="BO101" s="1719"/>
      <c r="BP101" s="1719"/>
    </row>
    <row r="102" spans="1:68" s="504" customFormat="1" ht="77.25" customHeight="1">
      <c r="A102" s="503"/>
      <c r="B102" s="1734" t="s">
        <v>855</v>
      </c>
      <c r="C102" s="1735"/>
      <c r="D102" s="1735"/>
      <c r="E102" s="1735"/>
      <c r="F102" s="1735"/>
      <c r="G102" s="1735"/>
      <c r="H102" s="1735"/>
      <c r="I102" s="1735"/>
      <c r="J102" s="1735"/>
      <c r="K102" s="1735"/>
      <c r="L102" s="1735"/>
      <c r="M102" s="1735"/>
      <c r="N102" s="1735"/>
      <c r="O102" s="1729">
        <f>9933*12</f>
        <v>119196</v>
      </c>
      <c r="P102" s="1728"/>
      <c r="Q102" s="1728"/>
      <c r="R102" s="1728"/>
      <c r="S102" s="1728">
        <f>O102*BD97</f>
        <v>113427.47815180877</v>
      </c>
      <c r="T102" s="1728"/>
      <c r="U102" s="1728"/>
      <c r="V102" s="1728"/>
      <c r="W102" s="1728">
        <f>S102*BE97</f>
        <v>120530.9863438718</v>
      </c>
      <c r="X102" s="1728"/>
      <c r="Y102" s="1728"/>
      <c r="Z102" s="1728"/>
      <c r="AA102" s="1730"/>
      <c r="AB102" s="1730"/>
      <c r="AC102" s="1730"/>
      <c r="AD102" s="1730"/>
      <c r="AE102" s="1731">
        <f t="shared" si="64"/>
        <v>0</v>
      </c>
      <c r="AF102" s="1731"/>
      <c r="AG102" s="1731"/>
      <c r="AH102" s="1731"/>
      <c r="AI102" s="1731">
        <f t="shared" si="65"/>
        <v>0</v>
      </c>
      <c r="AJ102" s="1731"/>
      <c r="AK102" s="1731"/>
      <c r="AL102" s="1731"/>
      <c r="AM102" s="1728">
        <f t="shared" si="66"/>
        <v>0</v>
      </c>
      <c r="AN102" s="1728"/>
      <c r="AO102" s="1728"/>
      <c r="AP102" s="1728"/>
      <c r="AQ102" s="1728">
        <f t="shared" si="67"/>
        <v>0</v>
      </c>
      <c r="AR102" s="1728"/>
      <c r="AS102" s="1728"/>
      <c r="AT102" s="1728"/>
      <c r="AU102" s="1728">
        <f t="shared" si="68"/>
        <v>0</v>
      </c>
      <c r="AV102" s="1728"/>
      <c r="AW102" s="1728"/>
      <c r="AX102" s="1728"/>
      <c r="AY102" s="454">
        <f t="shared" si="70"/>
        <v>0.95335532999999995</v>
      </c>
      <c r="AZ102" s="553">
        <f t="shared" si="71"/>
        <v>0.91392994000000005</v>
      </c>
      <c r="BA102" s="505"/>
      <c r="BB102" s="505"/>
      <c r="BC102" s="505"/>
      <c r="BD102" s="505"/>
      <c r="BE102" s="505"/>
      <c r="BF102" s="505"/>
      <c r="BG102" s="503"/>
      <c r="BH102" s="503"/>
    </row>
    <row r="103" spans="1:68" s="504" customFormat="1" ht="77.25" customHeight="1">
      <c r="A103" s="503"/>
      <c r="B103" s="1734" t="s">
        <v>856</v>
      </c>
      <c r="C103" s="1735"/>
      <c r="D103" s="1735"/>
      <c r="E103" s="1735"/>
      <c r="F103" s="1735"/>
      <c r="G103" s="1735"/>
      <c r="H103" s="1735"/>
      <c r="I103" s="1735"/>
      <c r="J103" s="1735"/>
      <c r="K103" s="1735"/>
      <c r="L103" s="1735"/>
      <c r="M103" s="1735"/>
      <c r="N103" s="1735"/>
      <c r="O103" s="1729">
        <f>13451*12</f>
        <v>161412</v>
      </c>
      <c r="P103" s="1728"/>
      <c r="Q103" s="1728"/>
      <c r="R103" s="1728"/>
      <c r="S103" s="1728">
        <f>O103*BD97</f>
        <v>153600.4237007933</v>
      </c>
      <c r="T103" s="1728"/>
      <c r="U103" s="1728"/>
      <c r="V103" s="1728"/>
      <c r="W103" s="1728">
        <f>S103*BE97</f>
        <v>163219.80240727068</v>
      </c>
      <c r="X103" s="1728"/>
      <c r="Y103" s="1728"/>
      <c r="Z103" s="1728"/>
      <c r="AA103" s="1730"/>
      <c r="AB103" s="1730"/>
      <c r="AC103" s="1730"/>
      <c r="AD103" s="1730"/>
      <c r="AE103" s="1731">
        <f t="shared" si="64"/>
        <v>0</v>
      </c>
      <c r="AF103" s="1731"/>
      <c r="AG103" s="1731"/>
      <c r="AH103" s="1731"/>
      <c r="AI103" s="1731">
        <f t="shared" si="65"/>
        <v>0</v>
      </c>
      <c r="AJ103" s="1731"/>
      <c r="AK103" s="1731"/>
      <c r="AL103" s="1731"/>
      <c r="AM103" s="1728">
        <f t="shared" si="66"/>
        <v>0</v>
      </c>
      <c r="AN103" s="1728"/>
      <c r="AO103" s="1728"/>
      <c r="AP103" s="1728"/>
      <c r="AQ103" s="1728">
        <f t="shared" si="67"/>
        <v>0</v>
      </c>
      <c r="AR103" s="1728"/>
      <c r="AS103" s="1728"/>
      <c r="AT103" s="1728"/>
      <c r="AU103" s="1728">
        <f t="shared" si="68"/>
        <v>0</v>
      </c>
      <c r="AV103" s="1728"/>
      <c r="AW103" s="1728"/>
      <c r="AX103" s="1728"/>
      <c r="AY103" s="454">
        <f t="shared" si="70"/>
        <v>0.95335532999999995</v>
      </c>
      <c r="AZ103" s="553">
        <f t="shared" si="71"/>
        <v>0.91392994000000005</v>
      </c>
      <c r="BA103" s="505"/>
      <c r="BB103" s="505"/>
      <c r="BC103" s="505"/>
      <c r="BD103" s="505"/>
      <c r="BE103" s="505"/>
      <c r="BF103" s="505"/>
      <c r="BG103" s="503"/>
      <c r="BH103" s="503"/>
    </row>
    <row r="104" spans="1:68" s="504" customFormat="1" ht="29.25" customHeight="1">
      <c r="A104" s="503"/>
      <c r="B104" s="1734" t="s">
        <v>857</v>
      </c>
      <c r="C104" s="1735"/>
      <c r="D104" s="1735"/>
      <c r="E104" s="1735"/>
      <c r="F104" s="1735"/>
      <c r="G104" s="1735"/>
      <c r="H104" s="1735"/>
      <c r="I104" s="1735"/>
      <c r="J104" s="1735"/>
      <c r="K104" s="1735"/>
      <c r="L104" s="1735"/>
      <c r="M104" s="1735"/>
      <c r="N104" s="1735"/>
      <c r="O104" s="1729">
        <f>1199*12</f>
        <v>14388</v>
      </c>
      <c r="P104" s="1728"/>
      <c r="Q104" s="1728"/>
      <c r="R104" s="1728"/>
      <c r="S104" s="1728">
        <f>O104*BD97</f>
        <v>13691.688946342365</v>
      </c>
      <c r="T104" s="1728"/>
      <c r="U104" s="1728"/>
      <c r="V104" s="1728"/>
      <c r="W104" s="1728">
        <f>S104*BE97</f>
        <v>14549.144530987847</v>
      </c>
      <c r="X104" s="1728"/>
      <c r="Y104" s="1728"/>
      <c r="Z104" s="1728"/>
      <c r="AA104" s="1730"/>
      <c r="AB104" s="1730"/>
      <c r="AC104" s="1730"/>
      <c r="AD104" s="1730"/>
      <c r="AE104" s="1731">
        <f t="shared" si="64"/>
        <v>0</v>
      </c>
      <c r="AF104" s="1731"/>
      <c r="AG104" s="1731"/>
      <c r="AH104" s="1731"/>
      <c r="AI104" s="1731">
        <f t="shared" si="65"/>
        <v>0</v>
      </c>
      <c r="AJ104" s="1731"/>
      <c r="AK104" s="1731"/>
      <c r="AL104" s="1731"/>
      <c r="AM104" s="1728">
        <f t="shared" si="66"/>
        <v>0</v>
      </c>
      <c r="AN104" s="1728"/>
      <c r="AO104" s="1728"/>
      <c r="AP104" s="1728"/>
      <c r="AQ104" s="1728">
        <f t="shared" si="67"/>
        <v>0</v>
      </c>
      <c r="AR104" s="1728"/>
      <c r="AS104" s="1728"/>
      <c r="AT104" s="1728"/>
      <c r="AU104" s="1728">
        <f t="shared" si="68"/>
        <v>0</v>
      </c>
      <c r="AV104" s="1728"/>
      <c r="AW104" s="1728"/>
      <c r="AX104" s="1728"/>
      <c r="AY104" s="454">
        <f t="shared" si="70"/>
        <v>0.95335532999999995</v>
      </c>
      <c r="AZ104" s="553">
        <f t="shared" si="71"/>
        <v>0.91392994000000005</v>
      </c>
      <c r="BA104" s="505"/>
      <c r="BB104" s="505"/>
      <c r="BC104" s="505"/>
      <c r="BD104" s="505"/>
      <c r="BE104" s="505"/>
      <c r="BF104" s="505"/>
      <c r="BG104" s="503"/>
      <c r="BH104" s="503"/>
    </row>
    <row r="105" spans="1:68" s="504" customFormat="1" ht="32.25" customHeight="1">
      <c r="A105" s="503"/>
      <c r="B105" s="1734" t="s">
        <v>858</v>
      </c>
      <c r="C105" s="1735"/>
      <c r="D105" s="1735"/>
      <c r="E105" s="1735"/>
      <c r="F105" s="1735"/>
      <c r="G105" s="1735"/>
      <c r="H105" s="1735"/>
      <c r="I105" s="1735"/>
      <c r="J105" s="1735"/>
      <c r="K105" s="1735"/>
      <c r="L105" s="1735"/>
      <c r="M105" s="1735"/>
      <c r="N105" s="1735"/>
      <c r="O105" s="1729">
        <f>21894*12</f>
        <v>262728</v>
      </c>
      <c r="P105" s="1728"/>
      <c r="Q105" s="1728"/>
      <c r="R105" s="1728"/>
      <c r="S105" s="1728">
        <f>O105*BD97</f>
        <v>250013.20916698893</v>
      </c>
      <c r="T105" s="1728"/>
      <c r="U105" s="1728"/>
      <c r="V105" s="1728"/>
      <c r="W105" s="1728">
        <f>S105*BE97</f>
        <v>265670.53407960624</v>
      </c>
      <c r="X105" s="1728"/>
      <c r="Y105" s="1728"/>
      <c r="Z105" s="1728"/>
      <c r="AA105" s="1730">
        <v>1</v>
      </c>
      <c r="AB105" s="1730"/>
      <c r="AC105" s="1730"/>
      <c r="AD105" s="1730"/>
      <c r="AE105" s="1731">
        <f t="shared" si="64"/>
        <v>1</v>
      </c>
      <c r="AF105" s="1731"/>
      <c r="AG105" s="1731"/>
      <c r="AH105" s="1731"/>
      <c r="AI105" s="1731">
        <f t="shared" si="65"/>
        <v>1</v>
      </c>
      <c r="AJ105" s="1731"/>
      <c r="AK105" s="1731"/>
      <c r="AL105" s="1731"/>
      <c r="AM105" s="1728">
        <f t="shared" si="66"/>
        <v>254635</v>
      </c>
      <c r="AN105" s="1728"/>
      <c r="AO105" s="1728"/>
      <c r="AP105" s="1728"/>
      <c r="AQ105" s="1728">
        <f t="shared" si="67"/>
        <v>271203</v>
      </c>
      <c r="AR105" s="1728"/>
      <c r="AS105" s="1728"/>
      <c r="AT105" s="1728"/>
      <c r="AU105" s="1728">
        <f t="shared" si="68"/>
        <v>289124</v>
      </c>
      <c r="AV105" s="1728"/>
      <c r="AW105" s="1728"/>
      <c r="AX105" s="1728"/>
      <c r="AY105" s="454">
        <f t="shared" si="70"/>
        <v>0.95335532999999995</v>
      </c>
      <c r="AZ105" s="553">
        <f t="shared" si="71"/>
        <v>0.91392994000000005</v>
      </c>
      <c r="BA105" s="505"/>
      <c r="BB105" s="505"/>
      <c r="BC105" s="505"/>
      <c r="BD105" s="505"/>
      <c r="BE105" s="505"/>
      <c r="BF105" s="505"/>
      <c r="BG105" s="503"/>
      <c r="BH105" s="503"/>
    </row>
    <row r="106" spans="1:68" s="504" customFormat="1" ht="37.5" customHeight="1">
      <c r="A106" s="503"/>
      <c r="B106" s="1734" t="s">
        <v>859</v>
      </c>
      <c r="C106" s="1735"/>
      <c r="D106" s="1735"/>
      <c r="E106" s="1735"/>
      <c r="F106" s="1735"/>
      <c r="G106" s="1735"/>
      <c r="H106" s="1735"/>
      <c r="I106" s="1735"/>
      <c r="J106" s="1735"/>
      <c r="K106" s="1735"/>
      <c r="L106" s="1735"/>
      <c r="M106" s="1735"/>
      <c r="N106" s="1735"/>
      <c r="O106" s="1729">
        <f>6396*12</f>
        <v>76752</v>
      </c>
      <c r="P106" s="1728"/>
      <c r="Q106" s="1728"/>
      <c r="R106" s="1728"/>
      <c r="S106" s="1728">
        <f>O106*BD97</f>
        <v>73037.566722940581</v>
      </c>
      <c r="T106" s="1728"/>
      <c r="U106" s="1728"/>
      <c r="V106" s="1728"/>
      <c r="W106" s="1728">
        <f>S106*BE97</f>
        <v>77611.616697413061</v>
      </c>
      <c r="X106" s="1728"/>
      <c r="Y106" s="1728"/>
      <c r="Z106" s="1728"/>
      <c r="AA106" s="1730"/>
      <c r="AB106" s="1730"/>
      <c r="AC106" s="1730"/>
      <c r="AD106" s="1730"/>
      <c r="AE106" s="1731">
        <f t="shared" si="64"/>
        <v>0</v>
      </c>
      <c r="AF106" s="1731"/>
      <c r="AG106" s="1731"/>
      <c r="AH106" s="1731"/>
      <c r="AI106" s="1731">
        <f t="shared" si="65"/>
        <v>0</v>
      </c>
      <c r="AJ106" s="1731"/>
      <c r="AK106" s="1731"/>
      <c r="AL106" s="1731"/>
      <c r="AM106" s="1728">
        <f t="shared" si="66"/>
        <v>0</v>
      </c>
      <c r="AN106" s="1728"/>
      <c r="AO106" s="1728"/>
      <c r="AP106" s="1728"/>
      <c r="AQ106" s="1728">
        <f t="shared" si="67"/>
        <v>0</v>
      </c>
      <c r="AR106" s="1728"/>
      <c r="AS106" s="1728"/>
      <c r="AT106" s="1728"/>
      <c r="AU106" s="1728">
        <f t="shared" si="68"/>
        <v>0</v>
      </c>
      <c r="AV106" s="1728"/>
      <c r="AW106" s="1728"/>
      <c r="AX106" s="1728"/>
      <c r="AY106" s="454">
        <f t="shared" si="70"/>
        <v>0.95335532999999995</v>
      </c>
      <c r="AZ106" s="553">
        <f t="shared" si="71"/>
        <v>0.91392994000000005</v>
      </c>
      <c r="BA106" s="505"/>
      <c r="BB106" s="505"/>
      <c r="BC106" s="505"/>
      <c r="BD106" s="505"/>
      <c r="BE106" s="505"/>
      <c r="BF106" s="505"/>
      <c r="BG106" s="503"/>
      <c r="BH106" s="503"/>
    </row>
    <row r="107" spans="1:68" s="504" customFormat="1" ht="37.5" customHeight="1">
      <c r="A107" s="503"/>
      <c r="B107" s="1734" t="s">
        <v>860</v>
      </c>
      <c r="C107" s="1735"/>
      <c r="D107" s="1735"/>
      <c r="E107" s="1735"/>
      <c r="F107" s="1735"/>
      <c r="G107" s="1735"/>
      <c r="H107" s="1735"/>
      <c r="I107" s="1735"/>
      <c r="J107" s="1735"/>
      <c r="K107" s="1735"/>
      <c r="L107" s="1735"/>
      <c r="M107" s="1735"/>
      <c r="N107" s="1735"/>
      <c r="O107" s="1729">
        <f>8269*12</f>
        <v>99228</v>
      </c>
      <c r="P107" s="1728"/>
      <c r="Q107" s="1728"/>
      <c r="R107" s="1728"/>
      <c r="S107" s="1728">
        <f>O107*BD97</f>
        <v>94425.834776734788</v>
      </c>
      <c r="T107" s="1728"/>
      <c r="U107" s="1728"/>
      <c r="V107" s="1728"/>
      <c r="W107" s="1728">
        <f>S107*BE97</f>
        <v>100339.34622747164</v>
      </c>
      <c r="X107" s="1728"/>
      <c r="Y107" s="1728"/>
      <c r="Z107" s="1728"/>
      <c r="AA107" s="1730"/>
      <c r="AB107" s="1730"/>
      <c r="AC107" s="1730"/>
      <c r="AD107" s="1730"/>
      <c r="AE107" s="1731">
        <f t="shared" si="64"/>
        <v>0</v>
      </c>
      <c r="AF107" s="1731"/>
      <c r="AG107" s="1731"/>
      <c r="AH107" s="1731"/>
      <c r="AI107" s="1731">
        <f t="shared" si="65"/>
        <v>0</v>
      </c>
      <c r="AJ107" s="1731"/>
      <c r="AK107" s="1731"/>
      <c r="AL107" s="1731"/>
      <c r="AM107" s="1728">
        <f t="shared" si="66"/>
        <v>0</v>
      </c>
      <c r="AN107" s="1728"/>
      <c r="AO107" s="1728"/>
      <c r="AP107" s="1728"/>
      <c r="AQ107" s="1728">
        <f t="shared" si="67"/>
        <v>0</v>
      </c>
      <c r="AR107" s="1728"/>
      <c r="AS107" s="1728"/>
      <c r="AT107" s="1728"/>
      <c r="AU107" s="1728">
        <f t="shared" si="68"/>
        <v>0</v>
      </c>
      <c r="AV107" s="1728"/>
      <c r="AW107" s="1728"/>
      <c r="AX107" s="1728"/>
      <c r="AY107" s="454">
        <f t="shared" si="70"/>
        <v>0.95335532999999995</v>
      </c>
      <c r="AZ107" s="553">
        <f t="shared" si="71"/>
        <v>0.91392994000000005</v>
      </c>
      <c r="BA107" s="505"/>
      <c r="BB107" s="505"/>
      <c r="BC107" s="505"/>
      <c r="BD107" s="505"/>
      <c r="BE107" s="505"/>
      <c r="BF107" s="505"/>
      <c r="BG107" s="503"/>
      <c r="BH107" s="503"/>
    </row>
    <row r="108" spans="1:68" s="504" customFormat="1" ht="51" customHeight="1">
      <c r="A108" s="503"/>
      <c r="B108" s="1734" t="s">
        <v>861</v>
      </c>
      <c r="C108" s="1735"/>
      <c r="D108" s="1735"/>
      <c r="E108" s="1735"/>
      <c r="F108" s="1735"/>
      <c r="G108" s="1735"/>
      <c r="H108" s="1735"/>
      <c r="I108" s="1735"/>
      <c r="J108" s="1735"/>
      <c r="K108" s="1735"/>
      <c r="L108" s="1735"/>
      <c r="M108" s="1735"/>
      <c r="N108" s="1735"/>
      <c r="O108" s="1729">
        <f>6652*12</f>
        <v>79824</v>
      </c>
      <c r="P108" s="1728"/>
      <c r="Q108" s="1728"/>
      <c r="R108" s="1728"/>
      <c r="S108" s="1728">
        <f>O108*BD97</f>
        <v>75960.896472951965</v>
      </c>
      <c r="T108" s="1728"/>
      <c r="U108" s="1728"/>
      <c r="V108" s="1728"/>
      <c r="W108" s="1728">
        <f>S108*BE97</f>
        <v>80718.022869166933</v>
      </c>
      <c r="X108" s="1728"/>
      <c r="Y108" s="1728"/>
      <c r="Z108" s="1728"/>
      <c r="AA108" s="1730">
        <v>11</v>
      </c>
      <c r="AB108" s="1730"/>
      <c r="AC108" s="1730"/>
      <c r="AD108" s="1730"/>
      <c r="AE108" s="1731">
        <f t="shared" si="64"/>
        <v>11</v>
      </c>
      <c r="AF108" s="1731"/>
      <c r="AG108" s="1731"/>
      <c r="AH108" s="1731"/>
      <c r="AI108" s="1731">
        <f t="shared" si="65"/>
        <v>11</v>
      </c>
      <c r="AJ108" s="1731"/>
      <c r="AK108" s="1731"/>
      <c r="AL108" s="1731"/>
      <c r="AM108" s="1728">
        <f t="shared" si="66"/>
        <v>851017</v>
      </c>
      <c r="AN108" s="1728"/>
      <c r="AO108" s="1728"/>
      <c r="AP108" s="1728"/>
      <c r="AQ108" s="1728">
        <f t="shared" si="67"/>
        <v>906389</v>
      </c>
      <c r="AR108" s="1728"/>
      <c r="AS108" s="1728"/>
      <c r="AT108" s="1728"/>
      <c r="AU108" s="1728">
        <f t="shared" si="68"/>
        <v>966284</v>
      </c>
      <c r="AV108" s="1728"/>
      <c r="AW108" s="1728"/>
      <c r="AX108" s="1728"/>
      <c r="AY108" s="454">
        <f t="shared" si="70"/>
        <v>0.95335532999999995</v>
      </c>
      <c r="AZ108" s="553">
        <f t="shared" si="71"/>
        <v>0.91392994000000005</v>
      </c>
      <c r="BA108" s="505"/>
      <c r="BB108" s="505"/>
      <c r="BC108" s="505"/>
      <c r="BD108" s="505"/>
      <c r="BE108" s="505"/>
      <c r="BF108" s="505"/>
      <c r="BG108" s="503"/>
      <c r="BH108" s="503"/>
    </row>
    <row r="109" spans="1:68" s="504" customFormat="1" ht="51" customHeight="1">
      <c r="A109" s="503"/>
      <c r="B109" s="1734" t="s">
        <v>862</v>
      </c>
      <c r="C109" s="1735"/>
      <c r="D109" s="1735"/>
      <c r="E109" s="1735"/>
      <c r="F109" s="1735"/>
      <c r="G109" s="1735"/>
      <c r="H109" s="1735"/>
      <c r="I109" s="1735"/>
      <c r="J109" s="1735"/>
      <c r="K109" s="1735"/>
      <c r="L109" s="1735"/>
      <c r="M109" s="1735"/>
      <c r="N109" s="1735"/>
      <c r="O109" s="1729">
        <f>8236*12</f>
        <v>98832</v>
      </c>
      <c r="P109" s="1728"/>
      <c r="Q109" s="1728"/>
      <c r="R109" s="1728"/>
      <c r="S109" s="1728">
        <f>O109*BD97</f>
        <v>94048.999301147385</v>
      </c>
      <c r="T109" s="1728"/>
      <c r="U109" s="1728"/>
      <c r="V109" s="1728"/>
      <c r="W109" s="1728">
        <f>S109*BE97</f>
        <v>99938.911056893994</v>
      </c>
      <c r="X109" s="1728"/>
      <c r="Y109" s="1728"/>
      <c r="Z109" s="1728"/>
      <c r="AA109" s="1730">
        <v>1</v>
      </c>
      <c r="AB109" s="1730"/>
      <c r="AC109" s="1730"/>
      <c r="AD109" s="1730"/>
      <c r="AE109" s="1731">
        <f t="shared" si="64"/>
        <v>1</v>
      </c>
      <c r="AF109" s="1731"/>
      <c r="AG109" s="1731"/>
      <c r="AH109" s="1731"/>
      <c r="AI109" s="1731">
        <f t="shared" si="65"/>
        <v>1</v>
      </c>
      <c r="AJ109" s="1731"/>
      <c r="AK109" s="1731"/>
      <c r="AL109" s="1731"/>
      <c r="AM109" s="1728">
        <f t="shared" si="66"/>
        <v>95788</v>
      </c>
      <c r="AN109" s="1728"/>
      <c r="AO109" s="1728"/>
      <c r="AP109" s="1728"/>
      <c r="AQ109" s="1728">
        <f t="shared" si="67"/>
        <v>102020</v>
      </c>
      <c r="AR109" s="1728"/>
      <c r="AS109" s="1728"/>
      <c r="AT109" s="1728"/>
      <c r="AU109" s="1728">
        <f t="shared" si="68"/>
        <v>108762</v>
      </c>
      <c r="AV109" s="1728"/>
      <c r="AW109" s="1728"/>
      <c r="AX109" s="1728"/>
      <c r="AY109" s="454">
        <f t="shared" si="70"/>
        <v>0.95335532999999995</v>
      </c>
      <c r="AZ109" s="553">
        <f t="shared" si="71"/>
        <v>0.91392994000000005</v>
      </c>
      <c r="BA109" s="505"/>
      <c r="BB109" s="505"/>
      <c r="BC109" s="505"/>
      <c r="BD109" s="505"/>
      <c r="BE109" s="505"/>
      <c r="BF109" s="505"/>
      <c r="BG109" s="503"/>
      <c r="BH109" s="503"/>
    </row>
    <row r="110" spans="1:68" s="504" customFormat="1" ht="51" customHeight="1">
      <c r="A110" s="503"/>
      <c r="B110" s="1734" t="s">
        <v>863</v>
      </c>
      <c r="C110" s="1735"/>
      <c r="D110" s="1735"/>
      <c r="E110" s="1735"/>
      <c r="F110" s="1735"/>
      <c r="G110" s="1735"/>
      <c r="H110" s="1735"/>
      <c r="I110" s="1735"/>
      <c r="J110" s="1735"/>
      <c r="K110" s="1735"/>
      <c r="L110" s="1735"/>
      <c r="M110" s="1735"/>
      <c r="N110" s="1735"/>
      <c r="O110" s="1729">
        <f>6652*12</f>
        <v>79824</v>
      </c>
      <c r="P110" s="1728"/>
      <c r="Q110" s="1728"/>
      <c r="R110" s="1728"/>
      <c r="S110" s="1728">
        <f>O110*BD97</f>
        <v>75960.896472951965</v>
      </c>
      <c r="T110" s="1728"/>
      <c r="U110" s="1728"/>
      <c r="V110" s="1728"/>
      <c r="W110" s="1728">
        <f>S110*BE97</f>
        <v>80718.022869166933</v>
      </c>
      <c r="X110" s="1728"/>
      <c r="Y110" s="1728"/>
      <c r="Z110" s="1728"/>
      <c r="AA110" s="1730">
        <v>17</v>
      </c>
      <c r="AB110" s="1730"/>
      <c r="AC110" s="1730"/>
      <c r="AD110" s="1730"/>
      <c r="AE110" s="1731">
        <f t="shared" si="64"/>
        <v>17</v>
      </c>
      <c r="AF110" s="1731"/>
      <c r="AG110" s="1731"/>
      <c r="AH110" s="1731"/>
      <c r="AI110" s="1731">
        <f t="shared" si="65"/>
        <v>17</v>
      </c>
      <c r="AJ110" s="1731"/>
      <c r="AK110" s="1731"/>
      <c r="AL110" s="1731"/>
      <c r="AM110" s="1728">
        <f t="shared" si="66"/>
        <v>1315208</v>
      </c>
      <c r="AN110" s="1728"/>
      <c r="AO110" s="1728"/>
      <c r="AP110" s="1728"/>
      <c r="AQ110" s="1728">
        <f t="shared" si="67"/>
        <v>1400783</v>
      </c>
      <c r="AR110" s="1728"/>
      <c r="AS110" s="1728"/>
      <c r="AT110" s="1728"/>
      <c r="AU110" s="1728">
        <f t="shared" si="68"/>
        <v>1493347</v>
      </c>
      <c r="AV110" s="1728"/>
      <c r="AW110" s="1728"/>
      <c r="AX110" s="1728"/>
      <c r="AY110" s="454">
        <f t="shared" si="70"/>
        <v>0.95335532999999995</v>
      </c>
      <c r="AZ110" s="553">
        <f t="shared" si="71"/>
        <v>0.91392994000000005</v>
      </c>
      <c r="BA110" s="505"/>
      <c r="BB110" s="505"/>
      <c r="BC110" s="505"/>
      <c r="BD110" s="505"/>
      <c r="BE110" s="505"/>
      <c r="BF110" s="505"/>
      <c r="BG110" s="503"/>
      <c r="BH110" s="503"/>
    </row>
    <row r="111" spans="1:68" s="504" customFormat="1" ht="51" customHeight="1" thickBot="1">
      <c r="A111" s="503"/>
      <c r="B111" s="1734" t="s">
        <v>864</v>
      </c>
      <c r="C111" s="1735"/>
      <c r="D111" s="1735"/>
      <c r="E111" s="1735"/>
      <c r="F111" s="1735"/>
      <c r="G111" s="1735"/>
      <c r="H111" s="1735"/>
      <c r="I111" s="1735"/>
      <c r="J111" s="1735"/>
      <c r="K111" s="1735"/>
      <c r="L111" s="1735"/>
      <c r="M111" s="1735"/>
      <c r="N111" s="1735"/>
      <c r="O111" s="1729">
        <f>12926*12</f>
        <v>155112</v>
      </c>
      <c r="P111" s="1728"/>
      <c r="Q111" s="1728"/>
      <c r="R111" s="1728"/>
      <c r="S111" s="1746">
        <f>O111*BD97</f>
        <v>147605.31386190274</v>
      </c>
      <c r="T111" s="1746"/>
      <c r="U111" s="1746"/>
      <c r="V111" s="1746"/>
      <c r="W111" s="1746">
        <f>S111*BE97</f>
        <v>156849.24287535352</v>
      </c>
      <c r="X111" s="1746"/>
      <c r="Y111" s="1746"/>
      <c r="Z111" s="1746"/>
      <c r="AA111" s="1747"/>
      <c r="AB111" s="1747"/>
      <c r="AC111" s="1747"/>
      <c r="AD111" s="1747"/>
      <c r="AE111" s="1748">
        <f t="shared" si="64"/>
        <v>0</v>
      </c>
      <c r="AF111" s="1748"/>
      <c r="AG111" s="1748"/>
      <c r="AH111" s="1748"/>
      <c r="AI111" s="1748">
        <f t="shared" si="65"/>
        <v>0</v>
      </c>
      <c r="AJ111" s="1748"/>
      <c r="AK111" s="1748"/>
      <c r="AL111" s="1748"/>
      <c r="AM111" s="1728">
        <f t="shared" si="66"/>
        <v>0</v>
      </c>
      <c r="AN111" s="1728"/>
      <c r="AO111" s="1728"/>
      <c r="AP111" s="1728"/>
      <c r="AQ111" s="1728">
        <f t="shared" si="67"/>
        <v>0</v>
      </c>
      <c r="AR111" s="1728"/>
      <c r="AS111" s="1728"/>
      <c r="AT111" s="1728"/>
      <c r="AU111" s="1728">
        <f t="shared" si="68"/>
        <v>0</v>
      </c>
      <c r="AV111" s="1728"/>
      <c r="AW111" s="1728"/>
      <c r="AX111" s="1728"/>
      <c r="AY111" s="454">
        <f t="shared" si="70"/>
        <v>0.95335532999999995</v>
      </c>
      <c r="AZ111" s="553">
        <f t="shared" si="71"/>
        <v>0.91392994000000005</v>
      </c>
      <c r="BA111" s="505"/>
      <c r="BB111" s="505"/>
      <c r="BC111" s="505"/>
      <c r="BD111" s="505"/>
      <c r="BE111" s="505"/>
      <c r="BF111" s="505"/>
      <c r="BG111" s="503"/>
      <c r="BH111" s="503"/>
    </row>
    <row r="112" spans="1:68" s="484" customFormat="1" ht="54.75" customHeight="1">
      <c r="A112" s="481"/>
      <c r="B112" s="1700" t="s">
        <v>822</v>
      </c>
      <c r="C112" s="1701"/>
      <c r="D112" s="1701"/>
      <c r="E112" s="1701"/>
      <c r="F112" s="1701"/>
      <c r="G112" s="1701"/>
      <c r="H112" s="1701"/>
      <c r="I112" s="1701"/>
      <c r="J112" s="1701"/>
      <c r="K112" s="1701"/>
      <c r="L112" s="1701"/>
      <c r="M112" s="1701"/>
      <c r="N112" s="1701"/>
      <c r="O112" s="1741" t="s">
        <v>43</v>
      </c>
      <c r="P112" s="1742"/>
      <c r="Q112" s="1742"/>
      <c r="R112" s="1742"/>
      <c r="S112" s="1742" t="s">
        <v>43</v>
      </c>
      <c r="T112" s="1742"/>
      <c r="U112" s="1742"/>
      <c r="V112" s="1742"/>
      <c r="W112" s="1742" t="s">
        <v>43</v>
      </c>
      <c r="X112" s="1742"/>
      <c r="Y112" s="1742"/>
      <c r="Z112" s="1742"/>
      <c r="AA112" s="1743">
        <f>SUM(AA113:AD124)</f>
        <v>59</v>
      </c>
      <c r="AB112" s="1743"/>
      <c r="AC112" s="1743"/>
      <c r="AD112" s="1743"/>
      <c r="AE112" s="1743">
        <f>SUM(AE113:AH123)</f>
        <v>59</v>
      </c>
      <c r="AF112" s="1743"/>
      <c r="AG112" s="1743"/>
      <c r="AH112" s="1743"/>
      <c r="AI112" s="1743">
        <f>SUM(AI113:AL123)</f>
        <v>59</v>
      </c>
      <c r="AJ112" s="1743"/>
      <c r="AK112" s="1743"/>
      <c r="AL112" s="1743"/>
      <c r="AM112" s="1742">
        <f>SUM(AM113:AP123)</f>
        <v>5272587</v>
      </c>
      <c r="AN112" s="1742"/>
      <c r="AO112" s="1742"/>
      <c r="AP112" s="1742"/>
      <c r="AQ112" s="1742">
        <f>SUM(AQ113:AT123)</f>
        <v>5615656</v>
      </c>
      <c r="AR112" s="1742"/>
      <c r="AS112" s="1742"/>
      <c r="AT112" s="1742"/>
      <c r="AU112" s="1742">
        <f>SUM(AU113:AX123)</f>
        <v>5986740</v>
      </c>
      <c r="AV112" s="1742"/>
      <c r="AW112" s="1742"/>
      <c r="AX112" s="1742"/>
      <c r="AY112" s="557" t="s">
        <v>43</v>
      </c>
      <c r="AZ112" s="556" t="s">
        <v>43</v>
      </c>
      <c r="BA112" s="1744" t="s">
        <v>778</v>
      </c>
      <c r="BB112" s="1744"/>
      <c r="BC112" s="1745"/>
      <c r="BD112" s="440"/>
      <c r="BE112" s="440"/>
      <c r="BF112" s="502"/>
      <c r="BG112" s="481"/>
      <c r="BH112" s="481"/>
    </row>
    <row r="113" spans="1:60" s="504" customFormat="1" ht="62.25" customHeight="1">
      <c r="A113" s="503"/>
      <c r="B113" s="1734" t="s">
        <v>865</v>
      </c>
      <c r="C113" s="1735"/>
      <c r="D113" s="1735"/>
      <c r="E113" s="1735"/>
      <c r="F113" s="1735"/>
      <c r="G113" s="1735"/>
      <c r="H113" s="1735"/>
      <c r="I113" s="1735"/>
      <c r="J113" s="1735"/>
      <c r="K113" s="1735"/>
      <c r="L113" s="1735"/>
      <c r="M113" s="1735"/>
      <c r="N113" s="1735"/>
      <c r="O113" s="1729">
        <f>6953*12</f>
        <v>83436</v>
      </c>
      <c r="P113" s="1728"/>
      <c r="Q113" s="1728"/>
      <c r="R113" s="1728"/>
      <c r="S113" s="1728">
        <f>O113*BD113</f>
        <v>79398.092780582534</v>
      </c>
      <c r="T113" s="1728"/>
      <c r="U113" s="1728"/>
      <c r="V113" s="1728"/>
      <c r="W113" s="1728">
        <f>S113*BE113</f>
        <v>84370.477000799408</v>
      </c>
      <c r="X113" s="1728"/>
      <c r="Y113" s="1728"/>
      <c r="Z113" s="1728"/>
      <c r="AA113" s="1730"/>
      <c r="AB113" s="1730"/>
      <c r="AC113" s="1730"/>
      <c r="AD113" s="1730"/>
      <c r="AE113" s="1731">
        <f t="shared" ref="AE113:AE124" si="72">AA113</f>
        <v>0</v>
      </c>
      <c r="AF113" s="1731"/>
      <c r="AG113" s="1731"/>
      <c r="AH113" s="1731"/>
      <c r="AI113" s="1731">
        <f t="shared" ref="AI113:AI124" si="73">AA113</f>
        <v>0</v>
      </c>
      <c r="AJ113" s="1731"/>
      <c r="AK113" s="1731"/>
      <c r="AL113" s="1731"/>
      <c r="AM113" s="1728">
        <f t="shared" ref="AM113:AM124" si="74">ROUND(O113*AA113*AY113*AZ113*1.11235705783792,0)</f>
        <v>0</v>
      </c>
      <c r="AN113" s="1728"/>
      <c r="AO113" s="1728"/>
      <c r="AP113" s="1728"/>
      <c r="AQ113" s="1728">
        <f t="shared" ref="AQ113:AQ124" si="75">ROUND(S113*AE113*AZ113*AY113*1.24498494364884,0)</f>
        <v>0</v>
      </c>
      <c r="AR113" s="1728"/>
      <c r="AS113" s="1728"/>
      <c r="AT113" s="1728"/>
      <c r="AU113" s="1728">
        <f t="shared" ref="AU113:AU124" si="76">ROUND(W113*AI113*AY113*AZ113*1.24903249149365,0)</f>
        <v>0</v>
      </c>
      <c r="AV113" s="1728"/>
      <c r="AW113" s="1728"/>
      <c r="AX113" s="1728"/>
      <c r="AY113" s="454">
        <f>AY111</f>
        <v>0.95335532999999995</v>
      </c>
      <c r="AZ113" s="553">
        <f>AZ111</f>
        <v>0.91392994000000005</v>
      </c>
      <c r="BA113" s="741">
        <f>BA82</f>
        <v>59333983.789999999</v>
      </c>
      <c r="BB113" s="1191">
        <f t="shared" ref="BB113" si="77">BB82</f>
        <v>56462500</v>
      </c>
      <c r="BC113" s="1191">
        <f>BC82</f>
        <v>59998520</v>
      </c>
      <c r="BD113" s="453">
        <f>BB113/BA113</f>
        <v>0.95160473633182963</v>
      </c>
      <c r="BE113" s="453">
        <f>BC113/BB113</f>
        <v>1.0626259907017932</v>
      </c>
      <c r="BF113" s="505"/>
      <c r="BG113" s="503"/>
      <c r="BH113" s="503"/>
    </row>
    <row r="114" spans="1:60" s="504" customFormat="1" ht="62.25" customHeight="1">
      <c r="A114" s="503"/>
      <c r="B114" s="1734" t="s">
        <v>866</v>
      </c>
      <c r="C114" s="1735"/>
      <c r="D114" s="1735"/>
      <c r="E114" s="1735"/>
      <c r="F114" s="1735"/>
      <c r="G114" s="1735"/>
      <c r="H114" s="1735"/>
      <c r="I114" s="1735"/>
      <c r="J114" s="1735"/>
      <c r="K114" s="1735"/>
      <c r="L114" s="1735"/>
      <c r="M114" s="1735"/>
      <c r="N114" s="1735"/>
      <c r="O114" s="1729">
        <f>7393*12</f>
        <v>88716</v>
      </c>
      <c r="P114" s="1728"/>
      <c r="Q114" s="1728"/>
      <c r="R114" s="1728"/>
      <c r="S114" s="1728">
        <f>O114*BD113</f>
        <v>84422.565788414591</v>
      </c>
      <c r="T114" s="1728"/>
      <c r="U114" s="1728"/>
      <c r="V114" s="1728"/>
      <c r="W114" s="1728">
        <f>S114*BE113</f>
        <v>89709.612608501368</v>
      </c>
      <c r="X114" s="1728"/>
      <c r="Y114" s="1728"/>
      <c r="Z114" s="1728"/>
      <c r="AA114" s="1730">
        <v>57</v>
      </c>
      <c r="AB114" s="1730"/>
      <c r="AC114" s="1730"/>
      <c r="AD114" s="1730"/>
      <c r="AE114" s="1731">
        <f t="shared" si="72"/>
        <v>57</v>
      </c>
      <c r="AF114" s="1731"/>
      <c r="AG114" s="1731"/>
      <c r="AH114" s="1731"/>
      <c r="AI114" s="1731">
        <f t="shared" si="73"/>
        <v>57</v>
      </c>
      <c r="AJ114" s="1731"/>
      <c r="AK114" s="1731"/>
      <c r="AL114" s="1731"/>
      <c r="AM114" s="1728">
        <f>ROUND(O114*AA114*AY114*AZ114*1.11235705783792-2,0)</f>
        <v>4901043</v>
      </c>
      <c r="AN114" s="1728"/>
      <c r="AO114" s="1728"/>
      <c r="AP114" s="1728"/>
      <c r="AQ114" s="1728">
        <f>ROUND(S114*AE114*AZ114*AY114*1.24498494364884+2,0)</f>
        <v>5219938</v>
      </c>
      <c r="AR114" s="1728"/>
      <c r="AS114" s="1728"/>
      <c r="AT114" s="1728"/>
      <c r="AU114" s="1728">
        <f t="shared" si="76"/>
        <v>5564873</v>
      </c>
      <c r="AV114" s="1728"/>
      <c r="AW114" s="1728"/>
      <c r="AX114" s="1728"/>
      <c r="AY114" s="454">
        <f t="shared" ref="AY114:AY124" si="78">AY113</f>
        <v>0.95335532999999995</v>
      </c>
      <c r="AZ114" s="553">
        <f t="shared" ref="AZ114:AZ124" si="79">AZ113</f>
        <v>0.91392994000000005</v>
      </c>
      <c r="BA114" s="1035">
        <f>BA113-AM131</f>
        <v>0</v>
      </c>
      <c r="BB114" s="1035">
        <f>BB113-AQ131</f>
        <v>0</v>
      </c>
      <c r="BC114" s="1035">
        <f>BC113-AU131</f>
        <v>0</v>
      </c>
      <c r="BD114" s="593" t="s">
        <v>141</v>
      </c>
      <c r="BE114" s="453"/>
      <c r="BF114" s="505"/>
      <c r="BG114" s="503"/>
      <c r="BH114" s="503"/>
    </row>
    <row r="115" spans="1:60" s="504" customFormat="1" ht="47.25" customHeight="1">
      <c r="A115" s="503"/>
      <c r="B115" s="1734" t="s">
        <v>867</v>
      </c>
      <c r="C115" s="1735"/>
      <c r="D115" s="1735"/>
      <c r="E115" s="1735"/>
      <c r="F115" s="1735"/>
      <c r="G115" s="1735"/>
      <c r="H115" s="1735"/>
      <c r="I115" s="1735"/>
      <c r="J115" s="1735"/>
      <c r="K115" s="1735"/>
      <c r="L115" s="1735"/>
      <c r="M115" s="1735"/>
      <c r="N115" s="1735"/>
      <c r="O115" s="1729">
        <f>3203*12</f>
        <v>38436</v>
      </c>
      <c r="P115" s="1728"/>
      <c r="Q115" s="1728"/>
      <c r="R115" s="1728"/>
      <c r="S115" s="1728">
        <f>O115*BD113</f>
        <v>36575.879645650202</v>
      </c>
      <c r="T115" s="1728"/>
      <c r="U115" s="1728"/>
      <c r="V115" s="1728"/>
      <c r="W115" s="1728">
        <f>S115*BE113</f>
        <v>38866.480344248601</v>
      </c>
      <c r="X115" s="1728"/>
      <c r="Y115" s="1728"/>
      <c r="Z115" s="1728"/>
      <c r="AA115" s="1730"/>
      <c r="AB115" s="1730"/>
      <c r="AC115" s="1730"/>
      <c r="AD115" s="1730"/>
      <c r="AE115" s="1731">
        <f t="shared" si="72"/>
        <v>0</v>
      </c>
      <c r="AF115" s="1731"/>
      <c r="AG115" s="1731"/>
      <c r="AH115" s="1731"/>
      <c r="AI115" s="1731">
        <f t="shared" si="73"/>
        <v>0</v>
      </c>
      <c r="AJ115" s="1731"/>
      <c r="AK115" s="1731"/>
      <c r="AL115" s="1731"/>
      <c r="AM115" s="1728">
        <f t="shared" si="74"/>
        <v>0</v>
      </c>
      <c r="AN115" s="1728"/>
      <c r="AO115" s="1728"/>
      <c r="AP115" s="1728"/>
      <c r="AQ115" s="1728">
        <f t="shared" si="75"/>
        <v>0</v>
      </c>
      <c r="AR115" s="1728"/>
      <c r="AS115" s="1728"/>
      <c r="AT115" s="1728"/>
      <c r="AU115" s="1728">
        <f t="shared" si="76"/>
        <v>0</v>
      </c>
      <c r="AV115" s="1728"/>
      <c r="AW115" s="1728"/>
      <c r="AX115" s="1728"/>
      <c r="AY115" s="454">
        <f t="shared" si="78"/>
        <v>0.95335532999999995</v>
      </c>
      <c r="AZ115" s="553">
        <f t="shared" si="79"/>
        <v>0.91392994000000005</v>
      </c>
      <c r="BA115" s="459"/>
      <c r="BB115" s="459"/>
      <c r="BC115" s="459"/>
      <c r="BD115" s="453"/>
      <c r="BE115" s="453"/>
      <c r="BF115" s="505"/>
      <c r="BG115" s="503"/>
      <c r="BH115" s="503"/>
    </row>
    <row r="116" spans="1:60" s="504" customFormat="1" ht="38.25" customHeight="1">
      <c r="A116" s="503"/>
      <c r="B116" s="1734" t="s">
        <v>868</v>
      </c>
      <c r="C116" s="1735"/>
      <c r="D116" s="1735"/>
      <c r="E116" s="1735"/>
      <c r="F116" s="1735"/>
      <c r="G116" s="1735"/>
      <c r="H116" s="1735"/>
      <c r="I116" s="1735"/>
      <c r="J116" s="1735"/>
      <c r="K116" s="1735"/>
      <c r="L116" s="1735"/>
      <c r="M116" s="1735"/>
      <c r="N116" s="1735"/>
      <c r="O116" s="1729">
        <f>8141*12</f>
        <v>97692</v>
      </c>
      <c r="P116" s="1728"/>
      <c r="Q116" s="1728"/>
      <c r="R116" s="1728"/>
      <c r="S116" s="1728">
        <f>O116*BD113</f>
        <v>92964.169901729096</v>
      </c>
      <c r="T116" s="1728"/>
      <c r="U116" s="1728"/>
      <c r="V116" s="1728"/>
      <c r="W116" s="1728">
        <f>S116*BE113</f>
        <v>98786.143141594701</v>
      </c>
      <c r="X116" s="1728"/>
      <c r="Y116" s="1728"/>
      <c r="Z116" s="1728"/>
      <c r="AA116" s="1730"/>
      <c r="AB116" s="1730"/>
      <c r="AC116" s="1730"/>
      <c r="AD116" s="1730"/>
      <c r="AE116" s="1731">
        <f t="shared" si="72"/>
        <v>0</v>
      </c>
      <c r="AF116" s="1731"/>
      <c r="AG116" s="1731"/>
      <c r="AH116" s="1731"/>
      <c r="AI116" s="1731">
        <f t="shared" si="73"/>
        <v>0</v>
      </c>
      <c r="AJ116" s="1731"/>
      <c r="AK116" s="1731"/>
      <c r="AL116" s="1731"/>
      <c r="AM116" s="1728">
        <f t="shared" si="74"/>
        <v>0</v>
      </c>
      <c r="AN116" s="1728"/>
      <c r="AO116" s="1728"/>
      <c r="AP116" s="1728"/>
      <c r="AQ116" s="1728">
        <f t="shared" si="75"/>
        <v>0</v>
      </c>
      <c r="AR116" s="1728"/>
      <c r="AS116" s="1728"/>
      <c r="AT116" s="1728"/>
      <c r="AU116" s="1728">
        <f t="shared" si="76"/>
        <v>0</v>
      </c>
      <c r="AV116" s="1728"/>
      <c r="AW116" s="1728"/>
      <c r="AX116" s="1728"/>
      <c r="AY116" s="454">
        <f t="shared" si="78"/>
        <v>0.95335532999999995</v>
      </c>
      <c r="AZ116" s="553">
        <f t="shared" si="79"/>
        <v>0.91392994000000005</v>
      </c>
      <c r="BA116" s="505"/>
      <c r="BB116" s="505"/>
      <c r="BC116" s="505"/>
      <c r="BD116" s="505"/>
      <c r="BE116" s="505"/>
      <c r="BF116" s="505"/>
      <c r="BG116" s="503"/>
      <c r="BH116" s="503"/>
    </row>
    <row r="117" spans="1:60" s="504" customFormat="1" ht="38.25" customHeight="1">
      <c r="A117" s="503"/>
      <c r="B117" s="1734" t="s">
        <v>869</v>
      </c>
      <c r="C117" s="1735"/>
      <c r="D117" s="1735"/>
      <c r="E117" s="1735"/>
      <c r="F117" s="1735"/>
      <c r="G117" s="1735"/>
      <c r="H117" s="1735"/>
      <c r="I117" s="1735"/>
      <c r="J117" s="1735"/>
      <c r="K117" s="1735"/>
      <c r="L117" s="1735"/>
      <c r="M117" s="1735"/>
      <c r="N117" s="1735"/>
      <c r="O117" s="1729">
        <f>8165*12</f>
        <v>97980</v>
      </c>
      <c r="P117" s="1728"/>
      <c r="Q117" s="1728"/>
      <c r="R117" s="1728"/>
      <c r="S117" s="1728">
        <f>O117*BD113</f>
        <v>93238.232065792661</v>
      </c>
      <c r="T117" s="1728"/>
      <c r="U117" s="1728"/>
      <c r="V117" s="1728"/>
      <c r="W117" s="1728">
        <f>S117*BE113</f>
        <v>99077.368720196624</v>
      </c>
      <c r="X117" s="1728"/>
      <c r="Y117" s="1728"/>
      <c r="Z117" s="1728"/>
      <c r="AA117" s="1730"/>
      <c r="AB117" s="1730"/>
      <c r="AC117" s="1730"/>
      <c r="AD117" s="1730"/>
      <c r="AE117" s="1731">
        <f t="shared" si="72"/>
        <v>0</v>
      </c>
      <c r="AF117" s="1731"/>
      <c r="AG117" s="1731"/>
      <c r="AH117" s="1731"/>
      <c r="AI117" s="1731">
        <f t="shared" si="73"/>
        <v>0</v>
      </c>
      <c r="AJ117" s="1731"/>
      <c r="AK117" s="1731"/>
      <c r="AL117" s="1731"/>
      <c r="AM117" s="1728">
        <f t="shared" si="74"/>
        <v>0</v>
      </c>
      <c r="AN117" s="1728"/>
      <c r="AO117" s="1728"/>
      <c r="AP117" s="1728"/>
      <c r="AQ117" s="1728">
        <f t="shared" si="75"/>
        <v>0</v>
      </c>
      <c r="AR117" s="1728"/>
      <c r="AS117" s="1728"/>
      <c r="AT117" s="1728"/>
      <c r="AU117" s="1728">
        <f t="shared" si="76"/>
        <v>0</v>
      </c>
      <c r="AV117" s="1728"/>
      <c r="AW117" s="1728"/>
      <c r="AX117" s="1728"/>
      <c r="AY117" s="454">
        <f t="shared" si="78"/>
        <v>0.95335532999999995</v>
      </c>
      <c r="AZ117" s="553">
        <f t="shared" si="79"/>
        <v>0.91392994000000005</v>
      </c>
      <c r="BA117" s="505"/>
      <c r="BB117" s="505"/>
      <c r="BC117" s="505"/>
      <c r="BD117" s="505"/>
      <c r="BE117" s="505"/>
      <c r="BF117" s="505"/>
      <c r="BG117" s="503"/>
      <c r="BH117" s="503"/>
    </row>
    <row r="118" spans="1:60" s="504" customFormat="1" ht="77.25" customHeight="1">
      <c r="A118" s="503"/>
      <c r="B118" s="1734" t="s">
        <v>852</v>
      </c>
      <c r="C118" s="1735"/>
      <c r="D118" s="1735"/>
      <c r="E118" s="1735"/>
      <c r="F118" s="1735"/>
      <c r="G118" s="1735"/>
      <c r="H118" s="1735"/>
      <c r="I118" s="1735"/>
      <c r="J118" s="1735"/>
      <c r="K118" s="1735"/>
      <c r="L118" s="1735"/>
      <c r="M118" s="1735"/>
      <c r="N118" s="1735"/>
      <c r="O118" s="1729">
        <f>5932*12</f>
        <v>71184</v>
      </c>
      <c r="P118" s="1728"/>
      <c r="Q118" s="1728"/>
      <c r="R118" s="1728"/>
      <c r="S118" s="1728">
        <f>O118*BD113</f>
        <v>67739.031551044958</v>
      </c>
      <c r="T118" s="1728"/>
      <c r="U118" s="1728"/>
      <c r="V118" s="1728"/>
      <c r="W118" s="1728">
        <f>S118*BE113</f>
        <v>71981.255511109179</v>
      </c>
      <c r="X118" s="1728"/>
      <c r="Y118" s="1728"/>
      <c r="Z118" s="1728"/>
      <c r="AA118" s="1730"/>
      <c r="AB118" s="1730"/>
      <c r="AC118" s="1730"/>
      <c r="AD118" s="1730"/>
      <c r="AE118" s="1731">
        <f t="shared" si="72"/>
        <v>0</v>
      </c>
      <c r="AF118" s="1731"/>
      <c r="AG118" s="1731"/>
      <c r="AH118" s="1731"/>
      <c r="AI118" s="1731">
        <f t="shared" si="73"/>
        <v>0</v>
      </c>
      <c r="AJ118" s="1731"/>
      <c r="AK118" s="1731"/>
      <c r="AL118" s="1731"/>
      <c r="AM118" s="1728">
        <f t="shared" si="74"/>
        <v>0</v>
      </c>
      <c r="AN118" s="1728"/>
      <c r="AO118" s="1728"/>
      <c r="AP118" s="1728"/>
      <c r="AQ118" s="1728">
        <f t="shared" si="75"/>
        <v>0</v>
      </c>
      <c r="AR118" s="1728"/>
      <c r="AS118" s="1728"/>
      <c r="AT118" s="1728"/>
      <c r="AU118" s="1728">
        <f t="shared" si="76"/>
        <v>0</v>
      </c>
      <c r="AV118" s="1728"/>
      <c r="AW118" s="1728"/>
      <c r="AX118" s="1728"/>
      <c r="AY118" s="454">
        <f t="shared" si="78"/>
        <v>0.95335532999999995</v>
      </c>
      <c r="AZ118" s="553">
        <f t="shared" si="79"/>
        <v>0.91392994000000005</v>
      </c>
      <c r="BA118" s="505"/>
      <c r="BB118" s="505"/>
      <c r="BC118" s="505"/>
      <c r="BD118" s="505"/>
      <c r="BE118" s="505"/>
      <c r="BF118" s="505"/>
      <c r="BG118" s="503"/>
      <c r="BH118" s="503"/>
    </row>
    <row r="119" spans="1:60" s="504" customFormat="1" ht="77.25" customHeight="1">
      <c r="A119" s="503"/>
      <c r="B119" s="1734" t="s">
        <v>870</v>
      </c>
      <c r="C119" s="1735"/>
      <c r="D119" s="1735"/>
      <c r="E119" s="1735"/>
      <c r="F119" s="1735"/>
      <c r="G119" s="1735"/>
      <c r="H119" s="1735"/>
      <c r="I119" s="1735"/>
      <c r="J119" s="1735"/>
      <c r="K119" s="1735"/>
      <c r="L119" s="1735"/>
      <c r="M119" s="1735"/>
      <c r="N119" s="1735"/>
      <c r="O119" s="1729">
        <f>9870*12</f>
        <v>118440</v>
      </c>
      <c r="P119" s="1728"/>
      <c r="Q119" s="1728"/>
      <c r="R119" s="1728"/>
      <c r="S119" s="1728">
        <f>O119*BD113</f>
        <v>112708.0649711419</v>
      </c>
      <c r="T119" s="1728"/>
      <c r="U119" s="1728"/>
      <c r="V119" s="1728"/>
      <c r="W119" s="1728">
        <f>S119*BE113</f>
        <v>119766.51920004173</v>
      </c>
      <c r="X119" s="1728"/>
      <c r="Y119" s="1728"/>
      <c r="Z119" s="1728"/>
      <c r="AA119" s="1730"/>
      <c r="AB119" s="1730"/>
      <c r="AC119" s="1730"/>
      <c r="AD119" s="1730"/>
      <c r="AE119" s="1731">
        <f t="shared" si="72"/>
        <v>0</v>
      </c>
      <c r="AF119" s="1731"/>
      <c r="AG119" s="1731"/>
      <c r="AH119" s="1731"/>
      <c r="AI119" s="1731">
        <f t="shared" si="73"/>
        <v>0</v>
      </c>
      <c r="AJ119" s="1731"/>
      <c r="AK119" s="1731"/>
      <c r="AL119" s="1731"/>
      <c r="AM119" s="1728">
        <f t="shared" si="74"/>
        <v>0</v>
      </c>
      <c r="AN119" s="1728"/>
      <c r="AO119" s="1728"/>
      <c r="AP119" s="1728"/>
      <c r="AQ119" s="1728">
        <f t="shared" si="75"/>
        <v>0</v>
      </c>
      <c r="AR119" s="1728"/>
      <c r="AS119" s="1728"/>
      <c r="AT119" s="1728"/>
      <c r="AU119" s="1728">
        <f t="shared" si="76"/>
        <v>0</v>
      </c>
      <c r="AV119" s="1728"/>
      <c r="AW119" s="1728"/>
      <c r="AX119" s="1728"/>
      <c r="AY119" s="454">
        <f t="shared" si="78"/>
        <v>0.95335532999999995</v>
      </c>
      <c r="AZ119" s="553">
        <f t="shared" si="79"/>
        <v>0.91392994000000005</v>
      </c>
      <c r="BA119" s="505"/>
      <c r="BB119" s="505"/>
      <c r="BC119" s="505"/>
      <c r="BD119" s="505"/>
      <c r="BE119" s="505"/>
      <c r="BF119" s="505"/>
      <c r="BG119" s="503"/>
      <c r="BH119" s="503"/>
    </row>
    <row r="120" spans="1:60" s="504" customFormat="1" ht="77.25" customHeight="1">
      <c r="A120" s="503"/>
      <c r="B120" s="1734" t="s">
        <v>871</v>
      </c>
      <c r="C120" s="1735"/>
      <c r="D120" s="1735"/>
      <c r="E120" s="1735"/>
      <c r="F120" s="1735"/>
      <c r="G120" s="1735"/>
      <c r="H120" s="1735"/>
      <c r="I120" s="1735"/>
      <c r="J120" s="1735"/>
      <c r="K120" s="1735"/>
      <c r="L120" s="1735"/>
      <c r="M120" s="1735"/>
      <c r="N120" s="1735"/>
      <c r="O120" s="1729">
        <f>11241*12</f>
        <v>134892</v>
      </c>
      <c r="P120" s="1728"/>
      <c r="Q120" s="1728"/>
      <c r="R120" s="1728"/>
      <c r="S120" s="1728">
        <f>O120*BD113</f>
        <v>128363.86609327316</v>
      </c>
      <c r="T120" s="1728"/>
      <c r="U120" s="1728"/>
      <c r="V120" s="1728"/>
      <c r="W120" s="1728">
        <f>S120*BE113</f>
        <v>136402.78037767671</v>
      </c>
      <c r="X120" s="1728"/>
      <c r="Y120" s="1728"/>
      <c r="Z120" s="1728"/>
      <c r="AA120" s="1730"/>
      <c r="AB120" s="1730"/>
      <c r="AC120" s="1730"/>
      <c r="AD120" s="1730"/>
      <c r="AE120" s="1731">
        <f t="shared" si="72"/>
        <v>0</v>
      </c>
      <c r="AF120" s="1731"/>
      <c r="AG120" s="1731"/>
      <c r="AH120" s="1731"/>
      <c r="AI120" s="1731">
        <f t="shared" si="73"/>
        <v>0</v>
      </c>
      <c r="AJ120" s="1731"/>
      <c r="AK120" s="1731"/>
      <c r="AL120" s="1731"/>
      <c r="AM120" s="1728">
        <f t="shared" si="74"/>
        <v>0</v>
      </c>
      <c r="AN120" s="1728"/>
      <c r="AO120" s="1728"/>
      <c r="AP120" s="1728"/>
      <c r="AQ120" s="1728">
        <f t="shared" si="75"/>
        <v>0</v>
      </c>
      <c r="AR120" s="1728"/>
      <c r="AS120" s="1728"/>
      <c r="AT120" s="1728"/>
      <c r="AU120" s="1728">
        <f t="shared" si="76"/>
        <v>0</v>
      </c>
      <c r="AV120" s="1728"/>
      <c r="AW120" s="1728"/>
      <c r="AX120" s="1728"/>
      <c r="AY120" s="454">
        <f t="shared" si="78"/>
        <v>0.95335532999999995</v>
      </c>
      <c r="AZ120" s="553">
        <f t="shared" si="79"/>
        <v>0.91392994000000005</v>
      </c>
      <c r="BA120" s="505"/>
      <c r="BB120" s="505"/>
      <c r="BC120" s="505"/>
      <c r="BD120" s="505"/>
      <c r="BE120" s="505"/>
      <c r="BF120" s="505"/>
      <c r="BG120" s="503"/>
      <c r="BH120" s="503"/>
    </row>
    <row r="121" spans="1:60" s="504" customFormat="1" ht="77.25" customHeight="1">
      <c r="A121" s="503"/>
      <c r="B121" s="1734" t="s">
        <v>872</v>
      </c>
      <c r="C121" s="1735"/>
      <c r="D121" s="1735"/>
      <c r="E121" s="1735"/>
      <c r="F121" s="1735"/>
      <c r="G121" s="1735"/>
      <c r="H121" s="1735"/>
      <c r="I121" s="1735"/>
      <c r="J121" s="1735"/>
      <c r="K121" s="1735"/>
      <c r="L121" s="1735"/>
      <c r="M121" s="1735"/>
      <c r="N121" s="1735"/>
      <c r="O121" s="1729">
        <f>13417*12</f>
        <v>161004</v>
      </c>
      <c r="P121" s="1728"/>
      <c r="Q121" s="1728"/>
      <c r="R121" s="1728"/>
      <c r="S121" s="1728">
        <f>O121*BD113</f>
        <v>153212.16896836989</v>
      </c>
      <c r="T121" s="1728"/>
      <c r="U121" s="1728"/>
      <c r="V121" s="1728"/>
      <c r="W121" s="1728">
        <f>S121*BE113</f>
        <v>162807.2328375846</v>
      </c>
      <c r="X121" s="1728"/>
      <c r="Y121" s="1728"/>
      <c r="Z121" s="1728"/>
      <c r="AA121" s="1730"/>
      <c r="AB121" s="1730"/>
      <c r="AC121" s="1730"/>
      <c r="AD121" s="1730"/>
      <c r="AE121" s="1731">
        <f t="shared" si="72"/>
        <v>0</v>
      </c>
      <c r="AF121" s="1731"/>
      <c r="AG121" s="1731"/>
      <c r="AH121" s="1731"/>
      <c r="AI121" s="1731">
        <f t="shared" si="73"/>
        <v>0</v>
      </c>
      <c r="AJ121" s="1731"/>
      <c r="AK121" s="1731"/>
      <c r="AL121" s="1731"/>
      <c r="AM121" s="1728">
        <f t="shared" si="74"/>
        <v>0</v>
      </c>
      <c r="AN121" s="1728"/>
      <c r="AO121" s="1728"/>
      <c r="AP121" s="1728"/>
      <c r="AQ121" s="1728">
        <f t="shared" si="75"/>
        <v>0</v>
      </c>
      <c r="AR121" s="1728"/>
      <c r="AS121" s="1728"/>
      <c r="AT121" s="1728"/>
      <c r="AU121" s="1728">
        <f t="shared" si="76"/>
        <v>0</v>
      </c>
      <c r="AV121" s="1728"/>
      <c r="AW121" s="1728"/>
      <c r="AX121" s="1728"/>
      <c r="AY121" s="454">
        <f t="shared" si="78"/>
        <v>0.95335532999999995</v>
      </c>
      <c r="AZ121" s="553">
        <f t="shared" si="79"/>
        <v>0.91392994000000005</v>
      </c>
      <c r="BA121" s="505"/>
      <c r="BB121" s="505"/>
      <c r="BC121" s="505"/>
      <c r="BD121" s="505"/>
      <c r="BE121" s="505"/>
      <c r="BF121" s="505"/>
      <c r="BG121" s="503"/>
      <c r="BH121" s="503"/>
    </row>
    <row r="122" spans="1:60" s="504" customFormat="1" ht="32.25" customHeight="1">
      <c r="A122" s="503"/>
      <c r="B122" s="1734" t="s">
        <v>873</v>
      </c>
      <c r="C122" s="1735"/>
      <c r="D122" s="1735"/>
      <c r="E122" s="1735"/>
      <c r="F122" s="1735"/>
      <c r="G122" s="1735"/>
      <c r="H122" s="1735"/>
      <c r="I122" s="1735"/>
      <c r="J122" s="1735"/>
      <c r="K122" s="1735"/>
      <c r="L122" s="1735"/>
      <c r="M122" s="1735"/>
      <c r="N122" s="1735"/>
      <c r="O122" s="1729">
        <f>24121*12</f>
        <v>289452</v>
      </c>
      <c r="P122" s="1728"/>
      <c r="Q122" s="1728"/>
      <c r="R122" s="1728"/>
      <c r="S122" s="1728">
        <f>O122*BD113</f>
        <v>275443.89414072077</v>
      </c>
      <c r="T122" s="1728"/>
      <c r="U122" s="1728"/>
      <c r="V122" s="1728"/>
      <c r="W122" s="1728">
        <f>S122*BE113</f>
        <v>292693.84089404327</v>
      </c>
      <c r="X122" s="1728"/>
      <c r="Y122" s="1728"/>
      <c r="Z122" s="1728"/>
      <c r="AA122" s="1730">
        <v>1</v>
      </c>
      <c r="AB122" s="1730"/>
      <c r="AC122" s="1730"/>
      <c r="AD122" s="1730"/>
      <c r="AE122" s="1731">
        <f t="shared" si="72"/>
        <v>1</v>
      </c>
      <c r="AF122" s="1731"/>
      <c r="AG122" s="1731"/>
      <c r="AH122" s="1731"/>
      <c r="AI122" s="1731">
        <f t="shared" si="73"/>
        <v>1</v>
      </c>
      <c r="AJ122" s="1731"/>
      <c r="AK122" s="1731"/>
      <c r="AL122" s="1731"/>
      <c r="AM122" s="1728">
        <f t="shared" si="74"/>
        <v>280536</v>
      </c>
      <c r="AN122" s="1728"/>
      <c r="AO122" s="1728"/>
      <c r="AP122" s="1728"/>
      <c r="AQ122" s="1728">
        <f t="shared" si="75"/>
        <v>298789</v>
      </c>
      <c r="AR122" s="1728"/>
      <c r="AS122" s="1728"/>
      <c r="AT122" s="1728"/>
      <c r="AU122" s="1728">
        <f t="shared" si="76"/>
        <v>318533</v>
      </c>
      <c r="AV122" s="1728"/>
      <c r="AW122" s="1728"/>
      <c r="AX122" s="1728"/>
      <c r="AY122" s="454">
        <f t="shared" si="78"/>
        <v>0.95335532999999995</v>
      </c>
      <c r="AZ122" s="553">
        <f t="shared" si="79"/>
        <v>0.91392994000000005</v>
      </c>
      <c r="BA122" s="505"/>
      <c r="BB122" s="505"/>
      <c r="BC122" s="505"/>
      <c r="BD122" s="505"/>
      <c r="BE122" s="505"/>
      <c r="BF122" s="505"/>
      <c r="BG122" s="503"/>
      <c r="BH122" s="503"/>
    </row>
    <row r="123" spans="1:60" s="504" customFormat="1" ht="51" customHeight="1">
      <c r="A123" s="503"/>
      <c r="B123" s="1737" t="s">
        <v>1079</v>
      </c>
      <c r="C123" s="1738"/>
      <c r="D123" s="1738"/>
      <c r="E123" s="1738"/>
      <c r="F123" s="1738"/>
      <c r="G123" s="1738"/>
      <c r="H123" s="1738"/>
      <c r="I123" s="1738"/>
      <c r="J123" s="1738"/>
      <c r="K123" s="1738"/>
      <c r="L123" s="1738"/>
      <c r="M123" s="1738"/>
      <c r="N123" s="1738"/>
      <c r="O123" s="1724">
        <f>7825*12</f>
        <v>93900</v>
      </c>
      <c r="P123" s="1725"/>
      <c r="Q123" s="1725"/>
      <c r="R123" s="1726"/>
      <c r="S123" s="1728">
        <f>O123*BD82</f>
        <v>89355.684741558798</v>
      </c>
      <c r="T123" s="1728"/>
      <c r="U123" s="1728"/>
      <c r="V123" s="1728"/>
      <c r="W123" s="1728">
        <f>S123*BE113</f>
        <v>94951.673023336029</v>
      </c>
      <c r="X123" s="1728"/>
      <c r="Y123" s="1728"/>
      <c r="Z123" s="1728"/>
      <c r="AA123" s="1730">
        <v>1</v>
      </c>
      <c r="AB123" s="1730"/>
      <c r="AC123" s="1730"/>
      <c r="AD123" s="1730"/>
      <c r="AE123" s="1731">
        <f t="shared" si="72"/>
        <v>1</v>
      </c>
      <c r="AF123" s="1731"/>
      <c r="AG123" s="1731"/>
      <c r="AH123" s="1731"/>
      <c r="AI123" s="1731">
        <f t="shared" si="73"/>
        <v>1</v>
      </c>
      <c r="AJ123" s="1731"/>
      <c r="AK123" s="1731"/>
      <c r="AL123" s="1731"/>
      <c r="AM123" s="1728">
        <f t="shared" si="74"/>
        <v>91008</v>
      </c>
      <c r="AN123" s="1728"/>
      <c r="AO123" s="1728"/>
      <c r="AP123" s="1728"/>
      <c r="AQ123" s="1728">
        <f t="shared" si="75"/>
        <v>96929</v>
      </c>
      <c r="AR123" s="1728"/>
      <c r="AS123" s="1728"/>
      <c r="AT123" s="1728"/>
      <c r="AU123" s="1728">
        <f t="shared" si="76"/>
        <v>103334</v>
      </c>
      <c r="AV123" s="1728"/>
      <c r="AW123" s="1728"/>
      <c r="AX123" s="1728"/>
      <c r="AY123" s="454">
        <f t="shared" si="78"/>
        <v>0.95335532999999995</v>
      </c>
      <c r="AZ123" s="553">
        <f t="shared" si="79"/>
        <v>0.91392994000000005</v>
      </c>
      <c r="BA123" s="505"/>
      <c r="BB123" s="505"/>
      <c r="BC123" s="505"/>
      <c r="BD123" s="505"/>
      <c r="BE123" s="505"/>
      <c r="BF123" s="505"/>
      <c r="BG123" s="503"/>
      <c r="BH123" s="503"/>
    </row>
    <row r="124" spans="1:60" s="504" customFormat="1" ht="51" customHeight="1">
      <c r="A124" s="503"/>
      <c r="B124" s="1737" t="s">
        <v>874</v>
      </c>
      <c r="C124" s="1738"/>
      <c r="D124" s="1738"/>
      <c r="E124" s="1738"/>
      <c r="F124" s="1738"/>
      <c r="G124" s="1738"/>
      <c r="H124" s="1738"/>
      <c r="I124" s="1738"/>
      <c r="J124" s="1738"/>
      <c r="K124" s="1738"/>
      <c r="L124" s="1738"/>
      <c r="M124" s="1738"/>
      <c r="N124" s="1738"/>
      <c r="O124" s="1724">
        <f>9939*12</f>
        <v>119268</v>
      </c>
      <c r="P124" s="1725"/>
      <c r="Q124" s="1725"/>
      <c r="R124" s="1726"/>
      <c r="S124" s="1727">
        <f>O124*BD113</f>
        <v>113495.99369282466</v>
      </c>
      <c r="T124" s="1727"/>
      <c r="U124" s="1727"/>
      <c r="V124" s="1727"/>
      <c r="W124" s="1727">
        <f>S124*BE113</f>
        <v>120603.79273852227</v>
      </c>
      <c r="X124" s="1727"/>
      <c r="Y124" s="1727"/>
      <c r="Z124" s="1727"/>
      <c r="AA124" s="1739"/>
      <c r="AB124" s="1739"/>
      <c r="AC124" s="1739"/>
      <c r="AD124" s="1739"/>
      <c r="AE124" s="1736">
        <f t="shared" si="72"/>
        <v>0</v>
      </c>
      <c r="AF124" s="1736"/>
      <c r="AG124" s="1736"/>
      <c r="AH124" s="1736"/>
      <c r="AI124" s="1736">
        <f t="shared" si="73"/>
        <v>0</v>
      </c>
      <c r="AJ124" s="1736"/>
      <c r="AK124" s="1736"/>
      <c r="AL124" s="1736"/>
      <c r="AM124" s="1728">
        <f t="shared" si="74"/>
        <v>0</v>
      </c>
      <c r="AN124" s="1728"/>
      <c r="AO124" s="1728"/>
      <c r="AP124" s="1728"/>
      <c r="AQ124" s="1728">
        <f t="shared" si="75"/>
        <v>0</v>
      </c>
      <c r="AR124" s="1728"/>
      <c r="AS124" s="1728"/>
      <c r="AT124" s="1728"/>
      <c r="AU124" s="1728">
        <f t="shared" si="76"/>
        <v>0</v>
      </c>
      <c r="AV124" s="1728"/>
      <c r="AW124" s="1728"/>
      <c r="AX124" s="1728"/>
      <c r="AY124" s="454">
        <f t="shared" si="78"/>
        <v>0.95335532999999995</v>
      </c>
      <c r="AZ124" s="553">
        <f t="shared" si="79"/>
        <v>0.91392994000000005</v>
      </c>
      <c r="BA124" s="505"/>
      <c r="BB124" s="505"/>
      <c r="BC124" s="505"/>
      <c r="BD124" s="505"/>
      <c r="BE124" s="505"/>
      <c r="BF124" s="505"/>
      <c r="BG124" s="503"/>
      <c r="BH124" s="503"/>
    </row>
    <row r="125" spans="1:60" s="504" customFormat="1" ht="30.75" customHeight="1">
      <c r="A125" s="503"/>
      <c r="B125" s="1700" t="s">
        <v>889</v>
      </c>
      <c r="C125" s="1701"/>
      <c r="D125" s="1701"/>
      <c r="E125" s="1701"/>
      <c r="F125" s="1701"/>
      <c r="G125" s="1701"/>
      <c r="H125" s="1701"/>
      <c r="I125" s="1701"/>
      <c r="J125" s="1701"/>
      <c r="K125" s="1701"/>
      <c r="L125" s="1701"/>
      <c r="M125" s="1701"/>
      <c r="N125" s="1701"/>
      <c r="O125" s="1685" t="s">
        <v>43</v>
      </c>
      <c r="P125" s="1683"/>
      <c r="Q125" s="1683"/>
      <c r="R125" s="1683"/>
      <c r="S125" s="1683" t="s">
        <v>43</v>
      </c>
      <c r="T125" s="1683"/>
      <c r="U125" s="1683"/>
      <c r="V125" s="1683"/>
      <c r="W125" s="1683" t="s">
        <v>43</v>
      </c>
      <c r="X125" s="1683"/>
      <c r="Y125" s="1683"/>
      <c r="Z125" s="1683"/>
      <c r="AA125" s="1684" t="s">
        <v>43</v>
      </c>
      <c r="AB125" s="1684"/>
      <c r="AC125" s="1684"/>
      <c r="AD125" s="1684"/>
      <c r="AE125" s="1684" t="s">
        <v>43</v>
      </c>
      <c r="AF125" s="1684"/>
      <c r="AG125" s="1684"/>
      <c r="AH125" s="1684"/>
      <c r="AI125" s="1684" t="s">
        <v>43</v>
      </c>
      <c r="AJ125" s="1684"/>
      <c r="AK125" s="1684"/>
      <c r="AL125" s="1684"/>
      <c r="AM125" s="1683">
        <f>149200*12</f>
        <v>1790400</v>
      </c>
      <c r="AN125" s="1683"/>
      <c r="AO125" s="1683"/>
      <c r="AP125" s="1683"/>
      <c r="AQ125" s="1683">
        <f>AM125</f>
        <v>1790400</v>
      </c>
      <c r="AR125" s="1683"/>
      <c r="AS125" s="1683"/>
      <c r="AT125" s="1683"/>
      <c r="AU125" s="1683">
        <f>AQ125</f>
        <v>1790400</v>
      </c>
      <c r="AV125" s="1683"/>
      <c r="AW125" s="1683"/>
      <c r="AX125" s="1683"/>
      <c r="AY125" s="898" t="s">
        <v>43</v>
      </c>
      <c r="AZ125" s="899" t="s">
        <v>43</v>
      </c>
      <c r="BA125" s="505"/>
      <c r="BB125" s="505"/>
      <c r="BC125" s="505"/>
      <c r="BD125" s="505"/>
      <c r="BE125" s="505"/>
      <c r="BF125" s="505"/>
      <c r="BG125" s="503"/>
      <c r="BH125" s="503"/>
    </row>
    <row r="126" spans="1:60" s="504" customFormat="1" ht="30.75" customHeight="1">
      <c r="A126" s="503"/>
      <c r="B126" s="1700" t="s">
        <v>1029</v>
      </c>
      <c r="C126" s="1701"/>
      <c r="D126" s="1701"/>
      <c r="E126" s="1701"/>
      <c r="F126" s="1701"/>
      <c r="G126" s="1701"/>
      <c r="H126" s="1701"/>
      <c r="I126" s="1701"/>
      <c r="J126" s="1701"/>
      <c r="K126" s="1701"/>
      <c r="L126" s="1701"/>
      <c r="M126" s="1701"/>
      <c r="N126" s="1701"/>
      <c r="O126" s="1685" t="s">
        <v>43</v>
      </c>
      <c r="P126" s="1683"/>
      <c r="Q126" s="1683"/>
      <c r="R126" s="1683"/>
      <c r="S126" s="1683" t="s">
        <v>43</v>
      </c>
      <c r="T126" s="1683"/>
      <c r="U126" s="1683"/>
      <c r="V126" s="1683"/>
      <c r="W126" s="1683" t="s">
        <v>43</v>
      </c>
      <c r="X126" s="1683"/>
      <c r="Y126" s="1683"/>
      <c r="Z126" s="1683"/>
      <c r="AA126" s="1684" t="s">
        <v>43</v>
      </c>
      <c r="AB126" s="1684"/>
      <c r="AC126" s="1684"/>
      <c r="AD126" s="1684"/>
      <c r="AE126" s="1684" t="s">
        <v>43</v>
      </c>
      <c r="AF126" s="1684"/>
      <c r="AG126" s="1684"/>
      <c r="AH126" s="1684"/>
      <c r="AI126" s="1684" t="s">
        <v>43</v>
      </c>
      <c r="AJ126" s="1684"/>
      <c r="AK126" s="1684"/>
      <c r="AL126" s="1684"/>
      <c r="AM126" s="1683">
        <v>2330580</v>
      </c>
      <c r="AN126" s="1683"/>
      <c r="AO126" s="1683"/>
      <c r="AP126" s="1683"/>
      <c r="AQ126" s="1683">
        <v>2343600</v>
      </c>
      <c r="AR126" s="1683"/>
      <c r="AS126" s="1683"/>
      <c r="AT126" s="1683"/>
      <c r="AU126" s="1683">
        <v>2421720</v>
      </c>
      <c r="AV126" s="1683"/>
      <c r="AW126" s="1683"/>
      <c r="AX126" s="1683"/>
      <c r="AY126" s="898" t="s">
        <v>43</v>
      </c>
      <c r="AZ126" s="899" t="s">
        <v>43</v>
      </c>
      <c r="BA126" s="1112"/>
      <c r="BB126" s="1112"/>
      <c r="BC126" s="1112"/>
      <c r="BD126" s="505"/>
      <c r="BE126" s="505"/>
      <c r="BF126" s="505"/>
      <c r="BG126" s="503"/>
      <c r="BH126" s="503"/>
    </row>
    <row r="127" spans="1:60" s="504" customFormat="1" ht="69" customHeight="1">
      <c r="A127" s="503"/>
      <c r="B127" s="1700" t="s">
        <v>1227</v>
      </c>
      <c r="C127" s="1701"/>
      <c r="D127" s="1701"/>
      <c r="E127" s="1701"/>
      <c r="F127" s="1701"/>
      <c r="G127" s="1701"/>
      <c r="H127" s="1701"/>
      <c r="I127" s="1701"/>
      <c r="J127" s="1701"/>
      <c r="K127" s="1701"/>
      <c r="L127" s="1701"/>
      <c r="M127" s="1701"/>
      <c r="N127" s="1740"/>
      <c r="O127" s="1685" t="s">
        <v>43</v>
      </c>
      <c r="P127" s="1683"/>
      <c r="Q127" s="1683"/>
      <c r="R127" s="1683"/>
      <c r="S127" s="1683" t="s">
        <v>43</v>
      </c>
      <c r="T127" s="1683"/>
      <c r="U127" s="1683"/>
      <c r="V127" s="1683"/>
      <c r="W127" s="1683" t="s">
        <v>43</v>
      </c>
      <c r="X127" s="1683"/>
      <c r="Y127" s="1683"/>
      <c r="Z127" s="1683"/>
      <c r="AA127" s="1684" t="s">
        <v>43</v>
      </c>
      <c r="AB127" s="1684"/>
      <c r="AC127" s="1684"/>
      <c r="AD127" s="1684"/>
      <c r="AE127" s="1684" t="s">
        <v>43</v>
      </c>
      <c r="AF127" s="1684"/>
      <c r="AG127" s="1684"/>
      <c r="AH127" s="1684"/>
      <c r="AI127" s="1684" t="s">
        <v>43</v>
      </c>
      <c r="AJ127" s="1684"/>
      <c r="AK127" s="1684"/>
      <c r="AL127" s="1684"/>
      <c r="AM127" s="1683">
        <v>104581.36</v>
      </c>
      <c r="AN127" s="1683"/>
      <c r="AO127" s="1683"/>
      <c r="AP127" s="1683"/>
      <c r="AQ127" s="1683">
        <v>0</v>
      </c>
      <c r="AR127" s="1683"/>
      <c r="AS127" s="1683"/>
      <c r="AT127" s="1683"/>
      <c r="AU127" s="1683">
        <v>0</v>
      </c>
      <c r="AV127" s="1683"/>
      <c r="AW127" s="1683"/>
      <c r="AX127" s="1683"/>
      <c r="AY127" s="898" t="s">
        <v>43</v>
      </c>
      <c r="AZ127" s="899" t="s">
        <v>43</v>
      </c>
      <c r="BA127" s="1112"/>
      <c r="BB127" s="1112"/>
      <c r="BC127" s="1112"/>
      <c r="BD127" s="505"/>
      <c r="BE127" s="505"/>
      <c r="BF127" s="505"/>
      <c r="BG127" s="503"/>
      <c r="BH127" s="503"/>
    </row>
    <row r="128" spans="1:60" s="504" customFormat="1" ht="69" customHeight="1">
      <c r="A128" s="503"/>
      <c r="B128" s="1700" t="s">
        <v>1228</v>
      </c>
      <c r="C128" s="1701"/>
      <c r="D128" s="1701"/>
      <c r="E128" s="1701"/>
      <c r="F128" s="1701"/>
      <c r="G128" s="1701"/>
      <c r="H128" s="1701"/>
      <c r="I128" s="1701"/>
      <c r="J128" s="1701"/>
      <c r="K128" s="1701"/>
      <c r="L128" s="1701"/>
      <c r="M128" s="1701"/>
      <c r="N128" s="1740"/>
      <c r="O128" s="1685" t="s">
        <v>43</v>
      </c>
      <c r="P128" s="1683"/>
      <c r="Q128" s="1683"/>
      <c r="R128" s="1683"/>
      <c r="S128" s="1683" t="s">
        <v>43</v>
      </c>
      <c r="T128" s="1683"/>
      <c r="U128" s="1683"/>
      <c r="V128" s="1683"/>
      <c r="W128" s="1683" t="s">
        <v>43</v>
      </c>
      <c r="X128" s="1683"/>
      <c r="Y128" s="1683"/>
      <c r="Z128" s="1683"/>
      <c r="AA128" s="1684" t="s">
        <v>43</v>
      </c>
      <c r="AB128" s="1684"/>
      <c r="AC128" s="1684"/>
      <c r="AD128" s="1684"/>
      <c r="AE128" s="1684" t="s">
        <v>43</v>
      </c>
      <c r="AF128" s="1684"/>
      <c r="AG128" s="1684"/>
      <c r="AH128" s="1684"/>
      <c r="AI128" s="1684" t="s">
        <v>43</v>
      </c>
      <c r="AJ128" s="1684"/>
      <c r="AK128" s="1684"/>
      <c r="AL128" s="1684"/>
      <c r="AM128" s="1683">
        <v>51510.43</v>
      </c>
      <c r="AN128" s="1683"/>
      <c r="AO128" s="1683"/>
      <c r="AP128" s="1683"/>
      <c r="AQ128" s="1683">
        <v>0</v>
      </c>
      <c r="AR128" s="1683"/>
      <c r="AS128" s="1683"/>
      <c r="AT128" s="1683"/>
      <c r="AU128" s="1683">
        <v>0</v>
      </c>
      <c r="AV128" s="1683"/>
      <c r="AW128" s="1683"/>
      <c r="AX128" s="1683"/>
      <c r="AY128" s="898" t="s">
        <v>43</v>
      </c>
      <c r="AZ128" s="899" t="s">
        <v>43</v>
      </c>
      <c r="BA128" s="1112"/>
      <c r="BB128" s="1112"/>
      <c r="BC128" s="1112"/>
      <c r="BD128" s="505"/>
      <c r="BE128" s="505"/>
      <c r="BF128" s="505"/>
      <c r="BG128" s="503"/>
      <c r="BH128" s="503"/>
    </row>
    <row r="129" spans="1:62" s="504" customFormat="1" ht="67.5" customHeight="1">
      <c r="A129" s="503"/>
      <c r="B129" s="1700" t="s">
        <v>1030</v>
      </c>
      <c r="C129" s="1701"/>
      <c r="D129" s="1701"/>
      <c r="E129" s="1701"/>
      <c r="F129" s="1701"/>
      <c r="G129" s="1701"/>
      <c r="H129" s="1701"/>
      <c r="I129" s="1701"/>
      <c r="J129" s="1701"/>
      <c r="K129" s="1701"/>
      <c r="L129" s="1701"/>
      <c r="M129" s="1701"/>
      <c r="N129" s="1701"/>
      <c r="O129" s="1685" t="s">
        <v>43</v>
      </c>
      <c r="P129" s="1683"/>
      <c r="Q129" s="1683"/>
      <c r="R129" s="1683"/>
      <c r="S129" s="1683" t="s">
        <v>43</v>
      </c>
      <c r="T129" s="1683"/>
      <c r="U129" s="1683"/>
      <c r="V129" s="1683"/>
      <c r="W129" s="1683" t="s">
        <v>43</v>
      </c>
      <c r="X129" s="1683"/>
      <c r="Y129" s="1683"/>
      <c r="Z129" s="1683"/>
      <c r="AA129" s="1684" t="s">
        <v>43</v>
      </c>
      <c r="AB129" s="1684"/>
      <c r="AC129" s="1684"/>
      <c r="AD129" s="1684"/>
      <c r="AE129" s="1684" t="s">
        <v>43</v>
      </c>
      <c r="AF129" s="1684"/>
      <c r="AG129" s="1684"/>
      <c r="AH129" s="1684"/>
      <c r="AI129" s="1684" t="s">
        <v>43</v>
      </c>
      <c r="AJ129" s="1684"/>
      <c r="AK129" s="1684"/>
      <c r="AL129" s="1684"/>
      <c r="AM129" s="1683">
        <v>1889353.22</v>
      </c>
      <c r="AN129" s="1683"/>
      <c r="AO129" s="1683"/>
      <c r="AP129" s="1683"/>
      <c r="AQ129" s="1683">
        <v>0</v>
      </c>
      <c r="AR129" s="1683"/>
      <c r="AS129" s="1683"/>
      <c r="AT129" s="1683"/>
      <c r="AU129" s="1683">
        <v>0</v>
      </c>
      <c r="AV129" s="1683"/>
      <c r="AW129" s="1683"/>
      <c r="AX129" s="1683"/>
      <c r="AY129" s="898" t="s">
        <v>43</v>
      </c>
      <c r="AZ129" s="899" t="s">
        <v>43</v>
      </c>
      <c r="BA129" s="1205">
        <f>BA113-AM125-AM126-AM127-AM128-AM129-AM130</f>
        <v>49131700</v>
      </c>
      <c r="BB129" s="1205">
        <f>BB113-AQ125-AQ126</f>
        <v>52328500</v>
      </c>
      <c r="BC129" s="1205">
        <f>BC113-AU125-AU126</f>
        <v>55786400</v>
      </c>
      <c r="BD129" s="505"/>
      <c r="BE129" s="505"/>
      <c r="BF129" s="505"/>
      <c r="BG129" s="503"/>
      <c r="BH129" s="503"/>
    </row>
    <row r="130" spans="1:62" s="504" customFormat="1" ht="65.25" customHeight="1" thickBot="1">
      <c r="A130" s="503"/>
      <c r="B130" s="1700" t="s">
        <v>1031</v>
      </c>
      <c r="C130" s="1701"/>
      <c r="D130" s="1701"/>
      <c r="E130" s="1701"/>
      <c r="F130" s="1701"/>
      <c r="G130" s="1701"/>
      <c r="H130" s="1701"/>
      <c r="I130" s="1701"/>
      <c r="J130" s="1701"/>
      <c r="K130" s="1701"/>
      <c r="L130" s="1701"/>
      <c r="M130" s="1701"/>
      <c r="N130" s="1701"/>
      <c r="O130" s="1968" t="s">
        <v>43</v>
      </c>
      <c r="P130" s="1732"/>
      <c r="Q130" s="1732"/>
      <c r="R130" s="1732"/>
      <c r="S130" s="1732" t="s">
        <v>43</v>
      </c>
      <c r="T130" s="1732"/>
      <c r="U130" s="1732"/>
      <c r="V130" s="1732"/>
      <c r="W130" s="1732" t="s">
        <v>43</v>
      </c>
      <c r="X130" s="1732"/>
      <c r="Y130" s="1732"/>
      <c r="Z130" s="1732"/>
      <c r="AA130" s="1733" t="s">
        <v>43</v>
      </c>
      <c r="AB130" s="1733"/>
      <c r="AC130" s="1733"/>
      <c r="AD130" s="1733"/>
      <c r="AE130" s="1733" t="s">
        <v>43</v>
      </c>
      <c r="AF130" s="1733"/>
      <c r="AG130" s="1733"/>
      <c r="AH130" s="1733"/>
      <c r="AI130" s="1733" t="s">
        <v>43</v>
      </c>
      <c r="AJ130" s="1733"/>
      <c r="AK130" s="1733"/>
      <c r="AL130" s="1733"/>
      <c r="AM130" s="1732">
        <f>1815258.78+2220600</f>
        <v>4035858.7800000003</v>
      </c>
      <c r="AN130" s="1732"/>
      <c r="AO130" s="1732"/>
      <c r="AP130" s="1732"/>
      <c r="AQ130" s="1732">
        <v>0</v>
      </c>
      <c r="AR130" s="1732"/>
      <c r="AS130" s="1732"/>
      <c r="AT130" s="1732"/>
      <c r="AU130" s="1732">
        <v>0</v>
      </c>
      <c r="AV130" s="1732"/>
      <c r="AW130" s="1732"/>
      <c r="AX130" s="1732"/>
      <c r="AY130" s="896" t="s">
        <v>43</v>
      </c>
      <c r="AZ130" s="897" t="s">
        <v>43</v>
      </c>
      <c r="BA130" s="1205">
        <f>AM131-AM125-AM126-AM127-AM128-AM129-AM130</f>
        <v>49131700</v>
      </c>
      <c r="BB130" s="1205">
        <f>AQ131-AQ125-AQ126</f>
        <v>52328500</v>
      </c>
      <c r="BC130" s="1205">
        <f>AU131-AU125-AU126</f>
        <v>55786400</v>
      </c>
      <c r="BD130" s="505"/>
      <c r="BE130" s="505"/>
      <c r="BF130" s="505"/>
      <c r="BG130" s="503"/>
      <c r="BH130" s="503"/>
    </row>
    <row r="131" spans="1:62" s="428" customFormat="1" ht="36" customHeight="1" thickBot="1">
      <c r="A131" s="427"/>
      <c r="B131" s="1966" t="s">
        <v>875</v>
      </c>
      <c r="C131" s="1966"/>
      <c r="D131" s="1966"/>
      <c r="E131" s="1966"/>
      <c r="F131" s="1966"/>
      <c r="G131" s="1966"/>
      <c r="H131" s="1966"/>
      <c r="I131" s="1966"/>
      <c r="J131" s="1966"/>
      <c r="K131" s="1966"/>
      <c r="L131" s="1966"/>
      <c r="M131" s="1966"/>
      <c r="N131" s="1966"/>
      <c r="O131" s="1967" t="s">
        <v>43</v>
      </c>
      <c r="P131" s="1714"/>
      <c r="Q131" s="1714"/>
      <c r="R131" s="1714"/>
      <c r="S131" s="1714" t="s">
        <v>43</v>
      </c>
      <c r="T131" s="1714"/>
      <c r="U131" s="1714"/>
      <c r="V131" s="1714"/>
      <c r="W131" s="1714" t="s">
        <v>43</v>
      </c>
      <c r="X131" s="1714"/>
      <c r="Y131" s="1714"/>
      <c r="Z131" s="1714"/>
      <c r="AA131" s="1715">
        <f>AA112+AA96+AA81+AA49</f>
        <v>807</v>
      </c>
      <c r="AB131" s="1715"/>
      <c r="AC131" s="1715"/>
      <c r="AD131" s="1715"/>
      <c r="AE131" s="1715">
        <f t="shared" ref="AE131" si="80">AE112+AE96+AE81+AE49</f>
        <v>807</v>
      </c>
      <c r="AF131" s="1715"/>
      <c r="AG131" s="1715"/>
      <c r="AH131" s="1715"/>
      <c r="AI131" s="1715">
        <f t="shared" ref="AI131" si="81">AI112+AI96+AI81+AI49</f>
        <v>807</v>
      </c>
      <c r="AJ131" s="1715"/>
      <c r="AK131" s="1715"/>
      <c r="AL131" s="1715"/>
      <c r="AM131" s="1714">
        <f>AM81+AM96+AM112+AM125+AM126+AM127+AM128+AM129+AM130</f>
        <v>59333983.789999999</v>
      </c>
      <c r="AN131" s="1714"/>
      <c r="AO131" s="1714"/>
      <c r="AP131" s="1714"/>
      <c r="AQ131" s="1714">
        <f t="shared" ref="AQ131" si="82">AQ81+AQ96+AQ112+AQ125+AQ126+AQ127+AQ128+AQ129+AQ130</f>
        <v>56462500</v>
      </c>
      <c r="AR131" s="1714"/>
      <c r="AS131" s="1714"/>
      <c r="AT131" s="1714"/>
      <c r="AU131" s="1714">
        <f t="shared" ref="AU131" si="83">AU81+AU96+AU112+AU125+AU126+AU127+AU128+AU129+AU130</f>
        <v>59998520</v>
      </c>
      <c r="AV131" s="1714"/>
      <c r="AW131" s="1714"/>
      <c r="AX131" s="1714"/>
      <c r="AY131" s="558" t="s">
        <v>43</v>
      </c>
      <c r="AZ131" s="559" t="s">
        <v>43</v>
      </c>
      <c r="BA131" s="1206">
        <v>1.11235705783792</v>
      </c>
      <c r="BB131" s="1206">
        <v>1.24498494364884</v>
      </c>
      <c r="BC131" s="1206">
        <v>1.2490324914936499</v>
      </c>
      <c r="BD131" s="452"/>
      <c r="BE131" s="244"/>
      <c r="BF131" s="244"/>
      <c r="BG131" s="427"/>
      <c r="BH131" s="427"/>
    </row>
    <row r="132" spans="1:62" s="428" customFormat="1" ht="22.5" customHeight="1">
      <c r="A132" s="438"/>
      <c r="B132" s="378"/>
      <c r="C132" s="379"/>
      <c r="D132" s="379"/>
      <c r="E132" s="379"/>
      <c r="F132" s="379"/>
      <c r="G132" s="379"/>
      <c r="H132" s="379"/>
      <c r="I132" s="379"/>
      <c r="J132" s="379"/>
      <c r="K132" s="379"/>
      <c r="L132" s="379"/>
      <c r="M132" s="379"/>
      <c r="N132" s="379"/>
      <c r="O132" s="379"/>
      <c r="P132" s="379"/>
      <c r="Q132" s="379"/>
      <c r="R132" s="379"/>
      <c r="S132" s="379"/>
      <c r="T132" s="379"/>
      <c r="U132" s="379"/>
      <c r="V132" s="379"/>
      <c r="W132" s="379"/>
      <c r="X132" s="379"/>
      <c r="Y132" s="379"/>
      <c r="Z132" s="379"/>
      <c r="AA132" s="379"/>
      <c r="AB132" s="379"/>
      <c r="AC132" s="379"/>
      <c r="AD132" s="379"/>
      <c r="AE132" s="379"/>
      <c r="AF132" s="379"/>
      <c r="AG132" s="379"/>
      <c r="AH132" s="379"/>
      <c r="AI132" s="379"/>
      <c r="AJ132" s="379"/>
      <c r="AK132" s="379"/>
      <c r="AL132" s="379"/>
      <c r="AM132" s="1952"/>
      <c r="AN132" s="1952"/>
      <c r="AO132" s="1952"/>
      <c r="AP132" s="1952"/>
      <c r="AQ132" s="379"/>
      <c r="AR132" s="379"/>
      <c r="AS132" s="379"/>
      <c r="AT132" s="379"/>
      <c r="AU132" s="379"/>
      <c r="AV132" s="379"/>
      <c r="AW132" s="379"/>
      <c r="AX132" s="379"/>
      <c r="AY132" s="379"/>
      <c r="BA132" s="1190"/>
      <c r="BB132" s="1190"/>
      <c r="BC132" s="1190"/>
      <c r="BF132" s="244"/>
      <c r="BG132" s="427"/>
      <c r="BH132" s="427"/>
    </row>
    <row r="133" spans="1:62" s="428" customFormat="1" ht="36.75" customHeight="1">
      <c r="A133" s="245"/>
      <c r="B133" s="1938" t="s">
        <v>559</v>
      </c>
      <c r="C133" s="1938"/>
      <c r="D133" s="1938"/>
      <c r="E133" s="1938"/>
      <c r="F133" s="1938"/>
      <c r="G133" s="1938"/>
      <c r="H133" s="1938"/>
      <c r="I133" s="1938"/>
      <c r="J133" s="1938"/>
      <c r="K133" s="1938"/>
      <c r="L133" s="1938"/>
      <c r="M133" s="1938"/>
      <c r="N133" s="1938"/>
      <c r="O133" s="1938"/>
      <c r="P133" s="1938"/>
      <c r="Q133" s="1938"/>
      <c r="R133" s="1938"/>
      <c r="S133" s="1938"/>
      <c r="T133" s="1938"/>
      <c r="U133" s="1938"/>
      <c r="V133" s="1938"/>
      <c r="W133" s="1938"/>
      <c r="X133" s="1938"/>
      <c r="Y133" s="1938"/>
      <c r="Z133" s="1938"/>
      <c r="AA133" s="1938"/>
      <c r="AB133" s="1938"/>
      <c r="AC133" s="1938"/>
      <c r="AD133" s="1938"/>
      <c r="AE133" s="1938"/>
      <c r="AF133" s="1938"/>
      <c r="AG133" s="1938"/>
      <c r="AH133" s="1938"/>
      <c r="AI133" s="1938"/>
      <c r="AJ133" s="1938"/>
      <c r="AK133" s="1938"/>
      <c r="AL133" s="1938"/>
      <c r="AM133" s="1938"/>
      <c r="AN133" s="1938"/>
      <c r="AO133" s="1938"/>
      <c r="AP133" s="1938"/>
      <c r="AQ133" s="1938"/>
      <c r="AR133" s="1938"/>
      <c r="AS133" s="1938"/>
      <c r="AT133" s="1938"/>
      <c r="AU133" s="1938"/>
      <c r="AV133" s="1938"/>
      <c r="AW133" s="1938"/>
      <c r="AX133" s="1938"/>
      <c r="AY133" s="375"/>
      <c r="AZ133" s="375"/>
      <c r="BF133" s="244"/>
      <c r="BG133" s="427"/>
      <c r="BH133" s="427"/>
    </row>
    <row r="135" spans="1:62" s="440" customFormat="1">
      <c r="A135" s="245"/>
      <c r="B135" s="1903" t="s">
        <v>560</v>
      </c>
      <c r="C135" s="1710"/>
      <c r="D135" s="1710"/>
      <c r="E135" s="1710"/>
      <c r="F135" s="1711"/>
      <c r="G135" s="1903" t="s">
        <v>776</v>
      </c>
      <c r="H135" s="1710"/>
      <c r="I135" s="1710"/>
      <c r="J135" s="1710"/>
      <c r="K135" s="1710"/>
      <c r="L135" s="1710"/>
      <c r="M135" s="1710"/>
      <c r="N135" s="1711"/>
      <c r="O135" s="1710" t="s">
        <v>777</v>
      </c>
      <c r="P135" s="1710"/>
      <c r="Q135" s="1710"/>
      <c r="R135" s="1710"/>
      <c r="S135" s="1710"/>
      <c r="T135" s="1710"/>
      <c r="U135" s="1710"/>
      <c r="V135" s="1710"/>
      <c r="W135" s="1710"/>
      <c r="X135" s="1710"/>
      <c r="Y135" s="1710"/>
      <c r="Z135" s="1710"/>
      <c r="AA135" s="1710"/>
      <c r="AB135" s="1710"/>
      <c r="AC135" s="1710"/>
      <c r="AD135" s="1710"/>
      <c r="AE135" s="1710"/>
      <c r="AF135" s="1710"/>
      <c r="AG135" s="1710"/>
      <c r="AH135" s="1710"/>
      <c r="AI135" s="1710"/>
      <c r="AJ135" s="1710"/>
      <c r="AK135" s="1710"/>
      <c r="AL135" s="1710"/>
      <c r="AM135" s="1710"/>
      <c r="AN135" s="1710"/>
      <c r="AO135" s="1710"/>
      <c r="AP135" s="1710"/>
      <c r="AQ135" s="1710"/>
      <c r="AR135" s="1710"/>
      <c r="AS135" s="1710"/>
      <c r="AT135" s="1710"/>
      <c r="AU135" s="1710"/>
      <c r="AV135" s="1710"/>
      <c r="AW135" s="1710"/>
      <c r="AX135" s="1711"/>
      <c r="AY135" s="445"/>
      <c r="AZ135" s="445"/>
    </row>
    <row r="136" spans="1:62" ht="14.4" thickBot="1">
      <c r="B136" s="1900">
        <v>1</v>
      </c>
      <c r="C136" s="1898"/>
      <c r="D136" s="1898"/>
      <c r="E136" s="1898"/>
      <c r="F136" s="1899"/>
      <c r="G136" s="1900">
        <v>2</v>
      </c>
      <c r="H136" s="1898"/>
      <c r="I136" s="1898"/>
      <c r="J136" s="1898"/>
      <c r="K136" s="1898"/>
      <c r="L136" s="1898"/>
      <c r="M136" s="1898"/>
      <c r="N136" s="1899"/>
      <c r="O136" s="1898">
        <v>3</v>
      </c>
      <c r="P136" s="1898"/>
      <c r="Q136" s="1898"/>
      <c r="R136" s="1898"/>
      <c r="S136" s="1898"/>
      <c r="T136" s="1898"/>
      <c r="U136" s="1898"/>
      <c r="V136" s="1898"/>
      <c r="W136" s="1898"/>
      <c r="X136" s="1898"/>
      <c r="Y136" s="1898"/>
      <c r="Z136" s="1898"/>
      <c r="AA136" s="1898"/>
      <c r="AB136" s="1898"/>
      <c r="AC136" s="1898"/>
      <c r="AD136" s="1898"/>
      <c r="AE136" s="1898"/>
      <c r="AF136" s="1898"/>
      <c r="AG136" s="1898"/>
      <c r="AH136" s="1898"/>
      <c r="AI136" s="1898"/>
      <c r="AJ136" s="1898"/>
      <c r="AK136" s="1898"/>
      <c r="AL136" s="1898"/>
      <c r="AM136" s="1898"/>
      <c r="AN136" s="1898"/>
      <c r="AO136" s="1898"/>
      <c r="AP136" s="1898"/>
      <c r="AQ136" s="1898"/>
      <c r="AR136" s="1898"/>
      <c r="AS136" s="1898"/>
      <c r="AT136" s="1898"/>
      <c r="AU136" s="1898"/>
      <c r="AV136" s="1898"/>
      <c r="AW136" s="1898"/>
      <c r="AX136" s="1899"/>
      <c r="AY136" s="445"/>
      <c r="AZ136" s="445"/>
    </row>
    <row r="137" spans="1:62" ht="8.1" customHeight="1">
      <c r="B137" s="1909"/>
      <c r="C137" s="1895"/>
      <c r="D137" s="1895"/>
      <c r="E137" s="1895"/>
      <c r="F137" s="1910"/>
      <c r="G137" s="1911"/>
      <c r="H137" s="1895"/>
      <c r="I137" s="1895"/>
      <c r="J137" s="1895"/>
      <c r="K137" s="1895"/>
      <c r="L137" s="1895"/>
      <c r="M137" s="1895"/>
      <c r="N137" s="1910"/>
      <c r="O137" s="1895"/>
      <c r="P137" s="1895"/>
      <c r="Q137" s="1895"/>
      <c r="R137" s="1895"/>
      <c r="S137" s="1895"/>
      <c r="T137" s="1895"/>
      <c r="U137" s="1895"/>
      <c r="V137" s="1895"/>
      <c r="W137" s="1895"/>
      <c r="X137" s="1895"/>
      <c r="Y137" s="1895"/>
      <c r="Z137" s="1895"/>
      <c r="AA137" s="1895"/>
      <c r="AB137" s="1895"/>
      <c r="AC137" s="1895"/>
      <c r="AD137" s="1895"/>
      <c r="AE137" s="1895"/>
      <c r="AF137" s="1895"/>
      <c r="AG137" s="1895"/>
      <c r="AH137" s="1895"/>
      <c r="AI137" s="1895"/>
      <c r="AJ137" s="1895"/>
      <c r="AK137" s="1895"/>
      <c r="AL137" s="1895"/>
      <c r="AM137" s="1895"/>
      <c r="AN137" s="1895"/>
      <c r="AO137" s="1895"/>
      <c r="AP137" s="1895"/>
      <c r="AQ137" s="1895"/>
      <c r="AR137" s="1895"/>
      <c r="AS137" s="1895"/>
      <c r="AT137" s="1895"/>
      <c r="AU137" s="1895"/>
      <c r="AV137" s="1895"/>
      <c r="AW137" s="1895"/>
      <c r="AX137" s="1896"/>
      <c r="AY137" s="445"/>
      <c r="AZ137" s="445"/>
    </row>
    <row r="138" spans="1:62" ht="96" customHeight="1" thickBot="1">
      <c r="B138" s="1969" t="s">
        <v>608</v>
      </c>
      <c r="C138" s="1970"/>
      <c r="D138" s="1970"/>
      <c r="E138" s="1970"/>
      <c r="F138" s="1971"/>
      <c r="G138" s="1972" t="s">
        <v>1004</v>
      </c>
      <c r="H138" s="1973"/>
      <c r="I138" s="1973"/>
      <c r="J138" s="1973"/>
      <c r="K138" s="1973"/>
      <c r="L138" s="1973"/>
      <c r="M138" s="1973"/>
      <c r="N138" s="1974"/>
      <c r="O138" s="1975" t="s">
        <v>1005</v>
      </c>
      <c r="P138" s="1975"/>
      <c r="Q138" s="1975"/>
      <c r="R138" s="1975"/>
      <c r="S138" s="1975"/>
      <c r="T138" s="1975"/>
      <c r="U138" s="1975"/>
      <c r="V138" s="1975"/>
      <c r="W138" s="1975"/>
      <c r="X138" s="1975"/>
      <c r="Y138" s="1975"/>
      <c r="Z138" s="1975"/>
      <c r="AA138" s="1975"/>
      <c r="AB138" s="1975"/>
      <c r="AC138" s="1975"/>
      <c r="AD138" s="1975"/>
      <c r="AE138" s="1975"/>
      <c r="AF138" s="1975"/>
      <c r="AG138" s="1975"/>
      <c r="AH138" s="1975"/>
      <c r="AI138" s="1975"/>
      <c r="AJ138" s="1975"/>
      <c r="AK138" s="1975"/>
      <c r="AL138" s="1975"/>
      <c r="AM138" s="1975"/>
      <c r="AN138" s="1975"/>
      <c r="AO138" s="1975"/>
      <c r="AP138" s="1975"/>
      <c r="AQ138" s="1975"/>
      <c r="AR138" s="1975"/>
      <c r="AS138" s="1975"/>
      <c r="AT138" s="1975"/>
      <c r="AU138" s="1975"/>
      <c r="AV138" s="1975"/>
      <c r="AW138" s="1975"/>
      <c r="AX138" s="1976"/>
      <c r="AY138" s="463"/>
      <c r="AZ138" s="445"/>
    </row>
    <row r="140" spans="1:62" s="530" customFormat="1" ht="30.75" customHeight="1">
      <c r="A140" s="525"/>
      <c r="B140" s="1712" t="s">
        <v>562</v>
      </c>
      <c r="C140" s="1713"/>
      <c r="D140" s="1713"/>
      <c r="E140" s="1713"/>
      <c r="F140" s="1713"/>
      <c r="G140" s="1713"/>
      <c r="H140" s="1713"/>
      <c r="I140" s="1713"/>
      <c r="J140" s="1713"/>
      <c r="K140" s="1713"/>
      <c r="L140" s="1713"/>
      <c r="M140" s="1713"/>
      <c r="N140" s="1713"/>
      <c r="O140" s="1713"/>
      <c r="P140" s="1713"/>
      <c r="Q140" s="1713"/>
      <c r="R140" s="1713"/>
      <c r="S140" s="1713"/>
      <c r="T140" s="1713"/>
      <c r="U140" s="1713"/>
      <c r="V140" s="1713"/>
      <c r="W140" s="1713"/>
      <c r="X140" s="1713"/>
      <c r="Y140" s="1713"/>
      <c r="Z140" s="1713"/>
      <c r="AA140" s="1713"/>
      <c r="AB140" s="1713"/>
      <c r="AC140" s="1713"/>
      <c r="AD140" s="1713"/>
      <c r="AE140" s="1713"/>
      <c r="AF140" s="1713"/>
      <c r="AG140" s="1713"/>
      <c r="AH140" s="1713"/>
      <c r="AI140" s="1713"/>
      <c r="AJ140" s="1713"/>
      <c r="AK140" s="1713"/>
      <c r="AL140" s="1713"/>
      <c r="AM140" s="1713"/>
      <c r="AN140" s="1713"/>
      <c r="AO140" s="1713"/>
      <c r="AP140" s="1713"/>
      <c r="AQ140" s="1713"/>
      <c r="AR140" s="1713"/>
      <c r="AS140" s="1713"/>
      <c r="AT140" s="1713"/>
      <c r="AU140" s="1713"/>
      <c r="AV140" s="1713"/>
      <c r="AW140" s="1713"/>
      <c r="AX140" s="1713"/>
      <c r="AY140" s="529"/>
      <c r="AZ140" s="529"/>
    </row>
    <row r="141" spans="1:62" ht="6" customHeight="1">
      <c r="A141" s="440"/>
      <c r="B141" s="382"/>
      <c r="C141" s="382"/>
      <c r="D141" s="382"/>
      <c r="E141" s="382"/>
      <c r="F141" s="382"/>
      <c r="G141" s="382"/>
      <c r="H141" s="382"/>
      <c r="I141" s="382"/>
      <c r="J141" s="382"/>
      <c r="K141" s="382"/>
      <c r="L141" s="382"/>
      <c r="M141" s="382"/>
      <c r="N141" s="382"/>
      <c r="O141" s="382"/>
      <c r="P141" s="382"/>
      <c r="Q141" s="382"/>
      <c r="R141" s="382"/>
      <c r="S141" s="382"/>
      <c r="T141" s="382"/>
      <c r="U141" s="382"/>
      <c r="V141" s="382"/>
      <c r="W141" s="382"/>
      <c r="X141" s="382"/>
      <c r="Y141" s="382"/>
      <c r="Z141" s="382"/>
      <c r="AA141" s="382"/>
      <c r="AB141" s="382"/>
      <c r="AC141" s="382"/>
      <c r="AD141" s="382"/>
      <c r="AE141" s="382"/>
      <c r="AF141" s="382"/>
      <c r="AG141" s="382"/>
      <c r="AH141" s="382"/>
      <c r="AI141" s="382"/>
      <c r="AJ141" s="382"/>
      <c r="AK141" s="382"/>
      <c r="AL141" s="382"/>
      <c r="AM141" s="382"/>
      <c r="AN141" s="382"/>
      <c r="AO141" s="382"/>
      <c r="AP141" s="382"/>
      <c r="AQ141" s="382"/>
      <c r="AR141" s="382"/>
      <c r="AS141" s="382"/>
      <c r="AT141" s="382"/>
      <c r="AU141" s="382"/>
      <c r="AV141" s="382"/>
      <c r="AW141" s="382"/>
      <c r="AX141" s="382"/>
      <c r="AY141" s="382"/>
      <c r="AZ141" s="382"/>
    </row>
    <row r="142" spans="1:62" ht="36.75" customHeight="1">
      <c r="A142" s="427"/>
      <c r="B142" s="1704" t="s">
        <v>552</v>
      </c>
      <c r="C142" s="1704"/>
      <c r="D142" s="1704"/>
      <c r="E142" s="1704"/>
      <c r="F142" s="1704"/>
      <c r="G142" s="1704"/>
      <c r="H142" s="1704"/>
      <c r="I142" s="1704"/>
      <c r="J142" s="1704"/>
      <c r="K142" s="1704"/>
      <c r="L142" s="1704"/>
      <c r="M142" s="1704"/>
      <c r="N142" s="1704"/>
      <c r="O142" s="1694" t="s">
        <v>553</v>
      </c>
      <c r="P142" s="1695"/>
      <c r="Q142" s="1695"/>
      <c r="R142" s="1695"/>
      <c r="S142" s="1695"/>
      <c r="T142" s="1695"/>
      <c r="U142" s="1695"/>
      <c r="V142" s="1695"/>
      <c r="W142" s="1695"/>
      <c r="X142" s="1695"/>
      <c r="Y142" s="1695"/>
      <c r="Z142" s="1696"/>
      <c r="AA142" s="1694" t="s">
        <v>554</v>
      </c>
      <c r="AB142" s="1695"/>
      <c r="AC142" s="1695"/>
      <c r="AD142" s="1695"/>
      <c r="AE142" s="1695"/>
      <c r="AF142" s="1695"/>
      <c r="AG142" s="1695"/>
      <c r="AH142" s="1695"/>
      <c r="AI142" s="1695"/>
      <c r="AJ142" s="1695"/>
      <c r="AK142" s="1695"/>
      <c r="AL142" s="1696"/>
      <c r="AM142" s="1694" t="s">
        <v>555</v>
      </c>
      <c r="AN142" s="1695"/>
      <c r="AO142" s="1695"/>
      <c r="AP142" s="1695"/>
      <c r="AQ142" s="1695"/>
      <c r="AR142" s="1695"/>
      <c r="AS142" s="1695"/>
      <c r="AT142" s="1695"/>
      <c r="AU142" s="1695"/>
      <c r="AV142" s="1695"/>
      <c r="AW142" s="1695"/>
      <c r="AX142" s="1695"/>
      <c r="AY142" s="1704" t="s">
        <v>798</v>
      </c>
      <c r="AZ142" s="1704" t="s">
        <v>795</v>
      </c>
    </row>
    <row r="143" spans="1:62" s="440" customFormat="1" ht="106.5" customHeight="1">
      <c r="A143" s="427"/>
      <c r="B143" s="1704"/>
      <c r="C143" s="1704"/>
      <c r="D143" s="1704"/>
      <c r="E143" s="1704"/>
      <c r="F143" s="1704"/>
      <c r="G143" s="1704"/>
      <c r="H143" s="1704"/>
      <c r="I143" s="1704"/>
      <c r="J143" s="1704"/>
      <c r="K143" s="1704"/>
      <c r="L143" s="1704"/>
      <c r="M143" s="1704"/>
      <c r="N143" s="1704"/>
      <c r="O143" s="1704" t="s">
        <v>1050</v>
      </c>
      <c r="P143" s="1704"/>
      <c r="Q143" s="1704"/>
      <c r="R143" s="1704"/>
      <c r="S143" s="1704" t="s">
        <v>1051</v>
      </c>
      <c r="T143" s="1704"/>
      <c r="U143" s="1704"/>
      <c r="V143" s="1704"/>
      <c r="W143" s="1704" t="s">
        <v>1052</v>
      </c>
      <c r="X143" s="1704"/>
      <c r="Y143" s="1704"/>
      <c r="Z143" s="1704"/>
      <c r="AA143" s="1704" t="s">
        <v>1050</v>
      </c>
      <c r="AB143" s="1704"/>
      <c r="AC143" s="1704"/>
      <c r="AD143" s="1704"/>
      <c r="AE143" s="1704" t="s">
        <v>1051</v>
      </c>
      <c r="AF143" s="1704"/>
      <c r="AG143" s="1704"/>
      <c r="AH143" s="1704"/>
      <c r="AI143" s="1704" t="s">
        <v>1052</v>
      </c>
      <c r="AJ143" s="1704"/>
      <c r="AK143" s="1704"/>
      <c r="AL143" s="1704"/>
      <c r="AM143" s="1704" t="s">
        <v>1050</v>
      </c>
      <c r="AN143" s="1704"/>
      <c r="AO143" s="1704"/>
      <c r="AP143" s="1704"/>
      <c r="AQ143" s="1704" t="s">
        <v>1051</v>
      </c>
      <c r="AR143" s="1704"/>
      <c r="AS143" s="1704"/>
      <c r="AT143" s="1704"/>
      <c r="AU143" s="1704" t="s">
        <v>1052</v>
      </c>
      <c r="AV143" s="1704"/>
      <c r="AW143" s="1704"/>
      <c r="AX143" s="1704"/>
      <c r="AY143" s="1704"/>
      <c r="AZ143" s="1704"/>
    </row>
    <row r="144" spans="1:62" s="440" customFormat="1" ht="21" customHeight="1" thickBot="1">
      <c r="A144" s="427"/>
      <c r="B144" s="1858">
        <v>1</v>
      </c>
      <c r="C144" s="1858"/>
      <c r="D144" s="1858"/>
      <c r="E144" s="1858"/>
      <c r="F144" s="1858"/>
      <c r="G144" s="1858"/>
      <c r="H144" s="1858"/>
      <c r="I144" s="1858"/>
      <c r="J144" s="1858"/>
      <c r="K144" s="1858"/>
      <c r="L144" s="1858"/>
      <c r="M144" s="1858"/>
      <c r="N144" s="1858"/>
      <c r="O144" s="1697">
        <v>2</v>
      </c>
      <c r="P144" s="1698"/>
      <c r="Q144" s="1698"/>
      <c r="R144" s="1699"/>
      <c r="S144" s="1697">
        <v>3</v>
      </c>
      <c r="T144" s="1698"/>
      <c r="U144" s="1698"/>
      <c r="V144" s="1699"/>
      <c r="W144" s="1697">
        <v>4</v>
      </c>
      <c r="X144" s="1698"/>
      <c r="Y144" s="1698"/>
      <c r="Z144" s="1699"/>
      <c r="AA144" s="1697">
        <v>5</v>
      </c>
      <c r="AB144" s="1698"/>
      <c r="AC144" s="1698"/>
      <c r="AD144" s="1699"/>
      <c r="AE144" s="1697">
        <v>6</v>
      </c>
      <c r="AF144" s="1698"/>
      <c r="AG144" s="1698"/>
      <c r="AH144" s="1699"/>
      <c r="AI144" s="1697">
        <v>7</v>
      </c>
      <c r="AJ144" s="1698"/>
      <c r="AK144" s="1698"/>
      <c r="AL144" s="1699"/>
      <c r="AM144" s="1697">
        <v>8</v>
      </c>
      <c r="AN144" s="1698"/>
      <c r="AO144" s="1698"/>
      <c r="AP144" s="1699"/>
      <c r="AQ144" s="1697">
        <v>9</v>
      </c>
      <c r="AR144" s="1698"/>
      <c r="AS144" s="1698"/>
      <c r="AT144" s="1699"/>
      <c r="AU144" s="1697">
        <v>10</v>
      </c>
      <c r="AV144" s="1698"/>
      <c r="AW144" s="1698"/>
      <c r="AX144" s="1698"/>
      <c r="AY144" s="424">
        <v>11</v>
      </c>
      <c r="AZ144" s="424">
        <v>12</v>
      </c>
      <c r="BA144" s="438"/>
      <c r="BB144" s="438"/>
      <c r="BC144" s="438"/>
      <c r="BD144" s="438"/>
      <c r="BE144" s="438"/>
      <c r="BF144" s="438"/>
      <c r="BG144" s="438"/>
      <c r="BH144" s="438"/>
      <c r="BI144" s="438"/>
      <c r="BJ144" s="438"/>
    </row>
    <row r="145" spans="1:60" s="428" customFormat="1" ht="78.75" customHeight="1">
      <c r="A145" s="427"/>
      <c r="B145" s="1914" t="s">
        <v>766</v>
      </c>
      <c r="C145" s="1813"/>
      <c r="D145" s="1813"/>
      <c r="E145" s="1813"/>
      <c r="F145" s="1813"/>
      <c r="G145" s="1813"/>
      <c r="H145" s="1813"/>
      <c r="I145" s="1813"/>
      <c r="J145" s="1813"/>
      <c r="K145" s="1813"/>
      <c r="L145" s="1813"/>
      <c r="M145" s="1813"/>
      <c r="N145" s="1915"/>
      <c r="O145" s="1869" t="s">
        <v>43</v>
      </c>
      <c r="P145" s="1869"/>
      <c r="Q145" s="1869"/>
      <c r="R145" s="1870"/>
      <c r="S145" s="1871" t="s">
        <v>43</v>
      </c>
      <c r="T145" s="1869"/>
      <c r="U145" s="1869"/>
      <c r="V145" s="1870"/>
      <c r="W145" s="1871" t="s">
        <v>43</v>
      </c>
      <c r="X145" s="1869"/>
      <c r="Y145" s="1869"/>
      <c r="Z145" s="1870"/>
      <c r="AA145" s="1871" t="s">
        <v>43</v>
      </c>
      <c r="AB145" s="1869"/>
      <c r="AC145" s="1869"/>
      <c r="AD145" s="1870"/>
      <c r="AE145" s="1871" t="s">
        <v>43</v>
      </c>
      <c r="AF145" s="1869"/>
      <c r="AG145" s="1869"/>
      <c r="AH145" s="1870"/>
      <c r="AI145" s="1871" t="s">
        <v>43</v>
      </c>
      <c r="AJ145" s="1869"/>
      <c r="AK145" s="1869"/>
      <c r="AL145" s="1870"/>
      <c r="AM145" s="1818">
        <f>SUM(AM146:AP154)</f>
        <v>302000</v>
      </c>
      <c r="AN145" s="1819"/>
      <c r="AO145" s="1819"/>
      <c r="AP145" s="1821"/>
      <c r="AQ145" s="1818">
        <f>SUM(AQ146:AT154)</f>
        <v>0</v>
      </c>
      <c r="AR145" s="1819"/>
      <c r="AS145" s="1819"/>
      <c r="AT145" s="1821"/>
      <c r="AU145" s="1818">
        <f>SUM(AU146:AX154)</f>
        <v>0</v>
      </c>
      <c r="AV145" s="1819"/>
      <c r="AW145" s="1819"/>
      <c r="AX145" s="1819"/>
      <c r="AY145" s="541" t="s">
        <v>43</v>
      </c>
      <c r="AZ145" s="546" t="s">
        <v>43</v>
      </c>
      <c r="BA145" s="435"/>
      <c r="BB145" s="243" t="s">
        <v>1210</v>
      </c>
      <c r="BC145" s="243"/>
      <c r="BD145" s="243"/>
      <c r="BE145" s="243"/>
      <c r="BF145" s="243"/>
      <c r="BG145" s="427"/>
      <c r="BH145" s="427"/>
    </row>
    <row r="146" spans="1:60" s="428" customFormat="1" ht="29.25" customHeight="1">
      <c r="A146" s="427"/>
      <c r="B146" s="1716" t="s">
        <v>911</v>
      </c>
      <c r="C146" s="1717"/>
      <c r="D146" s="1717"/>
      <c r="E146" s="1717"/>
      <c r="F146" s="1717"/>
      <c r="G146" s="1717"/>
      <c r="H146" s="1717"/>
      <c r="I146" s="1717"/>
      <c r="J146" s="1717"/>
      <c r="K146" s="1717"/>
      <c r="L146" s="1717"/>
      <c r="M146" s="1717"/>
      <c r="N146" s="1718"/>
      <c r="O146" s="1696">
        <v>3600</v>
      </c>
      <c r="P146" s="1704"/>
      <c r="Q146" s="1704"/>
      <c r="R146" s="1704"/>
      <c r="S146" s="1704">
        <v>0</v>
      </c>
      <c r="T146" s="1704"/>
      <c r="U146" s="1704"/>
      <c r="V146" s="1704"/>
      <c r="W146" s="1704">
        <v>0</v>
      </c>
      <c r="X146" s="1704"/>
      <c r="Y146" s="1704"/>
      <c r="Z146" s="1704"/>
      <c r="AA146" s="1694">
        <f>ROUND(AM146/O146,0)</f>
        <v>84</v>
      </c>
      <c r="AB146" s="1695"/>
      <c r="AC146" s="1695"/>
      <c r="AD146" s="1696"/>
      <c r="AE146" s="1694">
        <v>0</v>
      </c>
      <c r="AF146" s="1695"/>
      <c r="AG146" s="1695"/>
      <c r="AH146" s="1696"/>
      <c r="AI146" s="1694">
        <v>0</v>
      </c>
      <c r="AJ146" s="1695"/>
      <c r="AK146" s="1695"/>
      <c r="AL146" s="1696"/>
      <c r="AM146" s="1691">
        <v>302000</v>
      </c>
      <c r="AN146" s="1689"/>
      <c r="AO146" s="1689"/>
      <c r="AP146" s="1690"/>
      <c r="AQ146" s="1691">
        <f t="shared" ref="AQ146" si="84">S146*AE146</f>
        <v>0</v>
      </c>
      <c r="AR146" s="1689"/>
      <c r="AS146" s="1689"/>
      <c r="AT146" s="1690"/>
      <c r="AU146" s="1691">
        <f t="shared" ref="AU146" si="85">W146*AI146</f>
        <v>0</v>
      </c>
      <c r="AV146" s="1689"/>
      <c r="AW146" s="1689"/>
      <c r="AX146" s="1690"/>
      <c r="AY146" s="540" t="s">
        <v>43</v>
      </c>
      <c r="AZ146" s="486" t="s">
        <v>43</v>
      </c>
      <c r="BA146" s="243"/>
      <c r="BB146" s="435" t="s">
        <v>1213</v>
      </c>
      <c r="BC146" s="243"/>
      <c r="BD146" s="243"/>
      <c r="BE146" s="243"/>
      <c r="BF146" s="243"/>
      <c r="BG146" s="427"/>
      <c r="BH146" s="427"/>
    </row>
    <row r="147" spans="1:60" s="428" customFormat="1" ht="21.75" hidden="1" customHeight="1">
      <c r="A147" s="427"/>
      <c r="B147" s="1716" t="s">
        <v>918</v>
      </c>
      <c r="C147" s="1717"/>
      <c r="D147" s="1717"/>
      <c r="E147" s="1717"/>
      <c r="F147" s="1717"/>
      <c r="G147" s="1717"/>
      <c r="H147" s="1717"/>
      <c r="I147" s="1717"/>
      <c r="J147" s="1717"/>
      <c r="K147" s="1717"/>
      <c r="L147" s="1717"/>
      <c r="M147" s="1717"/>
      <c r="N147" s="1718"/>
      <c r="O147" s="1696"/>
      <c r="P147" s="1704"/>
      <c r="Q147" s="1704"/>
      <c r="R147" s="1704"/>
      <c r="S147" s="1704">
        <v>0</v>
      </c>
      <c r="T147" s="1704"/>
      <c r="U147" s="1704"/>
      <c r="V147" s="1704"/>
      <c r="W147" s="1704">
        <v>0</v>
      </c>
      <c r="X147" s="1704"/>
      <c r="Y147" s="1704"/>
      <c r="Z147" s="1704"/>
      <c r="AA147" s="1694"/>
      <c r="AB147" s="1695"/>
      <c r="AC147" s="1695"/>
      <c r="AD147" s="1696"/>
      <c r="AE147" s="1694">
        <v>0</v>
      </c>
      <c r="AF147" s="1695"/>
      <c r="AG147" s="1695"/>
      <c r="AH147" s="1696"/>
      <c r="AI147" s="1694">
        <v>0</v>
      </c>
      <c r="AJ147" s="1695"/>
      <c r="AK147" s="1695"/>
      <c r="AL147" s="1696"/>
      <c r="AM147" s="1691">
        <f>O147*AA147</f>
        <v>0</v>
      </c>
      <c r="AN147" s="1689"/>
      <c r="AO147" s="1689"/>
      <c r="AP147" s="1690"/>
      <c r="AQ147" s="1691">
        <f t="shared" ref="AQ147:AQ153" si="86">S147*AE147</f>
        <v>0</v>
      </c>
      <c r="AR147" s="1689"/>
      <c r="AS147" s="1689"/>
      <c r="AT147" s="1690"/>
      <c r="AU147" s="1691">
        <f t="shared" ref="AU147:AU153" si="87">W147*AI147</f>
        <v>0</v>
      </c>
      <c r="AV147" s="1689"/>
      <c r="AW147" s="1689"/>
      <c r="AX147" s="1690"/>
      <c r="AY147" s="540" t="s">
        <v>43</v>
      </c>
      <c r="AZ147" s="486" t="s">
        <v>43</v>
      </c>
      <c r="BA147" s="243"/>
      <c r="BB147" s="243"/>
      <c r="BC147" s="243"/>
      <c r="BD147" s="243"/>
      <c r="BE147" s="243"/>
      <c r="BF147" s="243"/>
      <c r="BG147" s="427"/>
      <c r="BH147" s="427"/>
    </row>
    <row r="148" spans="1:60" s="428" customFormat="1" ht="14.4" hidden="1">
      <c r="A148" s="427"/>
      <c r="B148" s="1721"/>
      <c r="C148" s="1722"/>
      <c r="D148" s="1722"/>
      <c r="E148" s="1722"/>
      <c r="F148" s="1722"/>
      <c r="G148" s="1722"/>
      <c r="H148" s="1722"/>
      <c r="I148" s="1722"/>
      <c r="J148" s="1722"/>
      <c r="K148" s="1722"/>
      <c r="L148" s="1722"/>
      <c r="M148" s="1722"/>
      <c r="N148" s="1723"/>
      <c r="O148" s="1696"/>
      <c r="P148" s="1704"/>
      <c r="Q148" s="1704"/>
      <c r="R148" s="1704"/>
      <c r="S148" s="1704"/>
      <c r="T148" s="1704"/>
      <c r="U148" s="1704"/>
      <c r="V148" s="1704"/>
      <c r="W148" s="1704"/>
      <c r="X148" s="1704"/>
      <c r="Y148" s="1704"/>
      <c r="Z148" s="1704"/>
      <c r="AA148" s="1694"/>
      <c r="AB148" s="1695"/>
      <c r="AC148" s="1695"/>
      <c r="AD148" s="1696"/>
      <c r="AE148" s="1694"/>
      <c r="AF148" s="1695"/>
      <c r="AG148" s="1695"/>
      <c r="AH148" s="1696"/>
      <c r="AI148" s="1694"/>
      <c r="AJ148" s="1695"/>
      <c r="AK148" s="1695"/>
      <c r="AL148" s="1696"/>
      <c r="AM148" s="1691">
        <f>O148*AA148</f>
        <v>0</v>
      </c>
      <c r="AN148" s="1689"/>
      <c r="AO148" s="1689"/>
      <c r="AP148" s="1690"/>
      <c r="AQ148" s="1691">
        <f t="shared" si="86"/>
        <v>0</v>
      </c>
      <c r="AR148" s="1689"/>
      <c r="AS148" s="1689"/>
      <c r="AT148" s="1690"/>
      <c r="AU148" s="1691">
        <f t="shared" si="87"/>
        <v>0</v>
      </c>
      <c r="AV148" s="1689"/>
      <c r="AW148" s="1689"/>
      <c r="AX148" s="1690"/>
      <c r="AY148" s="540" t="s">
        <v>43</v>
      </c>
      <c r="AZ148" s="486" t="s">
        <v>43</v>
      </c>
      <c r="BA148" s="243"/>
      <c r="BB148" s="243"/>
      <c r="BC148" s="243"/>
      <c r="BD148" s="243"/>
      <c r="BE148" s="243"/>
      <c r="BF148" s="243"/>
      <c r="BG148" s="427"/>
      <c r="BH148" s="427"/>
    </row>
    <row r="149" spans="1:60" s="428" customFormat="1" ht="14.4" hidden="1">
      <c r="A149" s="427"/>
      <c r="B149" s="1721"/>
      <c r="C149" s="1722"/>
      <c r="D149" s="1722"/>
      <c r="E149" s="1722"/>
      <c r="F149" s="1722"/>
      <c r="G149" s="1722"/>
      <c r="H149" s="1722"/>
      <c r="I149" s="1722"/>
      <c r="J149" s="1722"/>
      <c r="K149" s="1722"/>
      <c r="L149" s="1722"/>
      <c r="M149" s="1722"/>
      <c r="N149" s="1723"/>
      <c r="O149" s="1696"/>
      <c r="P149" s="1704"/>
      <c r="Q149" s="1704"/>
      <c r="R149" s="1704"/>
      <c r="S149" s="1704"/>
      <c r="T149" s="1704"/>
      <c r="U149" s="1704"/>
      <c r="V149" s="1704"/>
      <c r="W149" s="1704"/>
      <c r="X149" s="1704"/>
      <c r="Y149" s="1704"/>
      <c r="Z149" s="1704"/>
      <c r="AA149" s="1694"/>
      <c r="AB149" s="1695"/>
      <c r="AC149" s="1695"/>
      <c r="AD149" s="1696"/>
      <c r="AE149" s="1694"/>
      <c r="AF149" s="1695"/>
      <c r="AG149" s="1695"/>
      <c r="AH149" s="1696"/>
      <c r="AI149" s="1694"/>
      <c r="AJ149" s="1695"/>
      <c r="AK149" s="1695"/>
      <c r="AL149" s="1696"/>
      <c r="AM149" s="1691">
        <f>O149*AA149</f>
        <v>0</v>
      </c>
      <c r="AN149" s="1689"/>
      <c r="AO149" s="1689"/>
      <c r="AP149" s="1690"/>
      <c r="AQ149" s="1691">
        <f t="shared" si="86"/>
        <v>0</v>
      </c>
      <c r="AR149" s="1689"/>
      <c r="AS149" s="1689"/>
      <c r="AT149" s="1690"/>
      <c r="AU149" s="1691">
        <f t="shared" si="87"/>
        <v>0</v>
      </c>
      <c r="AV149" s="1689"/>
      <c r="AW149" s="1689"/>
      <c r="AX149" s="1690"/>
      <c r="AY149" s="540" t="s">
        <v>43</v>
      </c>
      <c r="AZ149" s="486" t="s">
        <v>43</v>
      </c>
      <c r="BA149" s="243"/>
      <c r="BB149" s="243"/>
      <c r="BC149" s="243"/>
      <c r="BD149" s="243"/>
      <c r="BE149" s="243"/>
      <c r="BF149" s="243"/>
      <c r="BG149" s="427"/>
      <c r="BH149" s="427"/>
    </row>
    <row r="150" spans="1:60" s="428" customFormat="1" ht="14.4" hidden="1">
      <c r="A150" s="427"/>
      <c r="B150" s="1716"/>
      <c r="C150" s="1717"/>
      <c r="D150" s="1717"/>
      <c r="E150" s="1717"/>
      <c r="F150" s="1717"/>
      <c r="G150" s="1717"/>
      <c r="H150" s="1717"/>
      <c r="I150" s="1717"/>
      <c r="J150" s="1717"/>
      <c r="K150" s="1717"/>
      <c r="L150" s="1717"/>
      <c r="M150" s="1717"/>
      <c r="N150" s="1718"/>
      <c r="O150" s="1696"/>
      <c r="P150" s="1704"/>
      <c r="Q150" s="1704"/>
      <c r="R150" s="1704"/>
      <c r="S150" s="1704"/>
      <c r="T150" s="1704"/>
      <c r="U150" s="1704"/>
      <c r="V150" s="1704"/>
      <c r="W150" s="1704"/>
      <c r="X150" s="1704"/>
      <c r="Y150" s="1704"/>
      <c r="Z150" s="1704"/>
      <c r="AA150" s="1694"/>
      <c r="AB150" s="1695"/>
      <c r="AC150" s="1695"/>
      <c r="AD150" s="1696"/>
      <c r="AE150" s="1694"/>
      <c r="AF150" s="1695"/>
      <c r="AG150" s="1695"/>
      <c r="AH150" s="1696"/>
      <c r="AI150" s="1694"/>
      <c r="AJ150" s="1695"/>
      <c r="AK150" s="1695"/>
      <c r="AL150" s="1696"/>
      <c r="AM150" s="1691">
        <f t="shared" ref="AM150:AM153" si="88">O150*AA150</f>
        <v>0</v>
      </c>
      <c r="AN150" s="1689"/>
      <c r="AO150" s="1689"/>
      <c r="AP150" s="1690"/>
      <c r="AQ150" s="1691">
        <f t="shared" si="86"/>
        <v>0</v>
      </c>
      <c r="AR150" s="1689"/>
      <c r="AS150" s="1689"/>
      <c r="AT150" s="1690"/>
      <c r="AU150" s="1691">
        <f t="shared" si="87"/>
        <v>0</v>
      </c>
      <c r="AV150" s="1689"/>
      <c r="AW150" s="1689"/>
      <c r="AX150" s="1690"/>
      <c r="AY150" s="540" t="s">
        <v>43</v>
      </c>
      <c r="AZ150" s="486" t="s">
        <v>43</v>
      </c>
      <c r="BA150" s="243"/>
      <c r="BB150" s="243"/>
      <c r="BC150" s="243"/>
      <c r="BD150" s="243"/>
      <c r="BE150" s="243"/>
      <c r="BF150" s="243"/>
      <c r="BG150" s="427"/>
      <c r="BH150" s="427"/>
    </row>
    <row r="151" spans="1:60" s="428" customFormat="1" ht="14.4" hidden="1">
      <c r="A151" s="427"/>
      <c r="B151" s="1716"/>
      <c r="C151" s="1717"/>
      <c r="D151" s="1717"/>
      <c r="E151" s="1717"/>
      <c r="F151" s="1717"/>
      <c r="G151" s="1717"/>
      <c r="H151" s="1717"/>
      <c r="I151" s="1717"/>
      <c r="J151" s="1717"/>
      <c r="K151" s="1717"/>
      <c r="L151" s="1717"/>
      <c r="M151" s="1717"/>
      <c r="N151" s="1718"/>
      <c r="O151" s="1696"/>
      <c r="P151" s="1704"/>
      <c r="Q151" s="1704"/>
      <c r="R151" s="1704"/>
      <c r="S151" s="1704"/>
      <c r="T151" s="1704"/>
      <c r="U151" s="1704"/>
      <c r="V151" s="1704"/>
      <c r="W151" s="1704"/>
      <c r="X151" s="1704"/>
      <c r="Y151" s="1704"/>
      <c r="Z151" s="1704"/>
      <c r="AA151" s="1694"/>
      <c r="AB151" s="1695"/>
      <c r="AC151" s="1695"/>
      <c r="AD151" s="1696"/>
      <c r="AE151" s="1694"/>
      <c r="AF151" s="1695"/>
      <c r="AG151" s="1695"/>
      <c r="AH151" s="1696"/>
      <c r="AI151" s="1694"/>
      <c r="AJ151" s="1695"/>
      <c r="AK151" s="1695"/>
      <c r="AL151" s="1696"/>
      <c r="AM151" s="1691">
        <f t="shared" si="88"/>
        <v>0</v>
      </c>
      <c r="AN151" s="1689"/>
      <c r="AO151" s="1689"/>
      <c r="AP151" s="1690"/>
      <c r="AQ151" s="1691">
        <f t="shared" si="86"/>
        <v>0</v>
      </c>
      <c r="AR151" s="1689"/>
      <c r="AS151" s="1689"/>
      <c r="AT151" s="1690"/>
      <c r="AU151" s="1691">
        <f t="shared" si="87"/>
        <v>0</v>
      </c>
      <c r="AV151" s="1689"/>
      <c r="AW151" s="1689"/>
      <c r="AX151" s="1690"/>
      <c r="AY151" s="540" t="s">
        <v>43</v>
      </c>
      <c r="AZ151" s="486" t="s">
        <v>43</v>
      </c>
      <c r="BA151" s="243"/>
      <c r="BB151" s="243"/>
      <c r="BC151" s="243"/>
      <c r="BD151" s="243"/>
      <c r="BE151" s="243"/>
      <c r="BF151" s="243"/>
      <c r="BG151" s="427"/>
      <c r="BH151" s="427"/>
    </row>
    <row r="152" spans="1:60" s="428" customFormat="1" ht="14.4" hidden="1">
      <c r="A152" s="427"/>
      <c r="B152" s="1716"/>
      <c r="C152" s="1717"/>
      <c r="D152" s="1717"/>
      <c r="E152" s="1717"/>
      <c r="F152" s="1717"/>
      <c r="G152" s="1717"/>
      <c r="H152" s="1717"/>
      <c r="I152" s="1717"/>
      <c r="J152" s="1717"/>
      <c r="K152" s="1717"/>
      <c r="L152" s="1717"/>
      <c r="M152" s="1717"/>
      <c r="N152" s="1718"/>
      <c r="O152" s="1696"/>
      <c r="P152" s="1704"/>
      <c r="Q152" s="1704"/>
      <c r="R152" s="1704"/>
      <c r="S152" s="1704"/>
      <c r="T152" s="1704"/>
      <c r="U152" s="1704"/>
      <c r="V152" s="1704"/>
      <c r="W152" s="1704"/>
      <c r="X152" s="1704"/>
      <c r="Y152" s="1704"/>
      <c r="Z152" s="1704"/>
      <c r="AA152" s="1694"/>
      <c r="AB152" s="1695"/>
      <c r="AC152" s="1695"/>
      <c r="AD152" s="1696"/>
      <c r="AE152" s="1694"/>
      <c r="AF152" s="1695"/>
      <c r="AG152" s="1695"/>
      <c r="AH152" s="1696"/>
      <c r="AI152" s="1694"/>
      <c r="AJ152" s="1695"/>
      <c r="AK152" s="1695"/>
      <c r="AL152" s="1696"/>
      <c r="AM152" s="1691">
        <f t="shared" si="88"/>
        <v>0</v>
      </c>
      <c r="AN152" s="1689"/>
      <c r="AO152" s="1689"/>
      <c r="AP152" s="1690"/>
      <c r="AQ152" s="1691">
        <f t="shared" si="86"/>
        <v>0</v>
      </c>
      <c r="AR152" s="1689"/>
      <c r="AS152" s="1689"/>
      <c r="AT152" s="1690"/>
      <c r="AU152" s="1691">
        <f t="shared" si="87"/>
        <v>0</v>
      </c>
      <c r="AV152" s="1689"/>
      <c r="AW152" s="1689"/>
      <c r="AX152" s="1690"/>
      <c r="AY152" s="540" t="s">
        <v>43</v>
      </c>
      <c r="AZ152" s="486" t="s">
        <v>43</v>
      </c>
      <c r="BA152" s="243"/>
      <c r="BB152" s="243"/>
      <c r="BC152" s="243"/>
      <c r="BD152" s="243"/>
      <c r="BE152" s="243"/>
      <c r="BF152" s="243"/>
      <c r="BG152" s="427"/>
      <c r="BH152" s="427"/>
    </row>
    <row r="153" spans="1:60" s="428" customFormat="1" ht="14.4" hidden="1">
      <c r="A153" s="427"/>
      <c r="B153" s="1716"/>
      <c r="C153" s="1717"/>
      <c r="D153" s="1717"/>
      <c r="E153" s="1717"/>
      <c r="F153" s="1717"/>
      <c r="G153" s="1717"/>
      <c r="H153" s="1717"/>
      <c r="I153" s="1717"/>
      <c r="J153" s="1717"/>
      <c r="K153" s="1717"/>
      <c r="L153" s="1717"/>
      <c r="M153" s="1717"/>
      <c r="N153" s="1718"/>
      <c r="O153" s="1696"/>
      <c r="P153" s="1704"/>
      <c r="Q153" s="1704"/>
      <c r="R153" s="1704"/>
      <c r="S153" s="1704"/>
      <c r="T153" s="1704"/>
      <c r="U153" s="1704"/>
      <c r="V153" s="1704"/>
      <c r="W153" s="1704"/>
      <c r="X153" s="1704"/>
      <c r="Y153" s="1704"/>
      <c r="Z153" s="1704"/>
      <c r="AA153" s="1694"/>
      <c r="AB153" s="1695"/>
      <c r="AC153" s="1695"/>
      <c r="AD153" s="1696"/>
      <c r="AE153" s="1694"/>
      <c r="AF153" s="1695"/>
      <c r="AG153" s="1695"/>
      <c r="AH153" s="1696"/>
      <c r="AI153" s="1694"/>
      <c r="AJ153" s="1695"/>
      <c r="AK153" s="1695"/>
      <c r="AL153" s="1696"/>
      <c r="AM153" s="1691">
        <f t="shared" si="88"/>
        <v>0</v>
      </c>
      <c r="AN153" s="1689"/>
      <c r="AO153" s="1689"/>
      <c r="AP153" s="1690"/>
      <c r="AQ153" s="1691">
        <f t="shared" si="86"/>
        <v>0</v>
      </c>
      <c r="AR153" s="1689"/>
      <c r="AS153" s="1689"/>
      <c r="AT153" s="1690"/>
      <c r="AU153" s="1691">
        <f t="shared" si="87"/>
        <v>0</v>
      </c>
      <c r="AV153" s="1689"/>
      <c r="AW153" s="1689"/>
      <c r="AX153" s="1690"/>
      <c r="AY153" s="540" t="s">
        <v>43</v>
      </c>
      <c r="AZ153" s="486" t="s">
        <v>43</v>
      </c>
      <c r="BA153" s="243"/>
      <c r="BB153" s="243"/>
      <c r="BC153" s="243"/>
      <c r="BD153" s="243"/>
      <c r="BE153" s="243"/>
      <c r="BF153" s="243"/>
      <c r="BG153" s="427"/>
      <c r="BH153" s="427"/>
    </row>
    <row r="154" spans="1:60" s="428" customFormat="1" ht="14.4" hidden="1">
      <c r="A154" s="427"/>
      <c r="B154" s="1716"/>
      <c r="C154" s="1717"/>
      <c r="D154" s="1717"/>
      <c r="E154" s="1717"/>
      <c r="F154" s="1717"/>
      <c r="G154" s="1717"/>
      <c r="H154" s="1717"/>
      <c r="I154" s="1717"/>
      <c r="J154" s="1717"/>
      <c r="K154" s="1717"/>
      <c r="L154" s="1717"/>
      <c r="M154" s="1717"/>
      <c r="N154" s="1718"/>
      <c r="O154" s="1696"/>
      <c r="P154" s="1704"/>
      <c r="Q154" s="1704"/>
      <c r="R154" s="1704"/>
      <c r="S154" s="1704"/>
      <c r="T154" s="1704"/>
      <c r="U154" s="1704"/>
      <c r="V154" s="1704"/>
      <c r="W154" s="1704"/>
      <c r="X154" s="1704"/>
      <c r="Y154" s="1704"/>
      <c r="Z154" s="1704"/>
      <c r="AA154" s="1694"/>
      <c r="AB154" s="1695"/>
      <c r="AC154" s="1695"/>
      <c r="AD154" s="1696"/>
      <c r="AE154" s="1694"/>
      <c r="AF154" s="1695"/>
      <c r="AG154" s="1695"/>
      <c r="AH154" s="1696"/>
      <c r="AI154" s="1694"/>
      <c r="AJ154" s="1695"/>
      <c r="AK154" s="1695"/>
      <c r="AL154" s="1696"/>
      <c r="AM154" s="1691">
        <f>O154*AA154</f>
        <v>0</v>
      </c>
      <c r="AN154" s="1689"/>
      <c r="AO154" s="1689"/>
      <c r="AP154" s="1690"/>
      <c r="AQ154" s="1691">
        <f t="shared" ref="AQ154" si="89">S154*AE154</f>
        <v>0</v>
      </c>
      <c r="AR154" s="1689"/>
      <c r="AS154" s="1689"/>
      <c r="AT154" s="1690"/>
      <c r="AU154" s="1691">
        <f t="shared" ref="AU154" si="90">W154*AI154</f>
        <v>0</v>
      </c>
      <c r="AV154" s="1689"/>
      <c r="AW154" s="1689"/>
      <c r="AX154" s="1690"/>
      <c r="AY154" s="540" t="s">
        <v>43</v>
      </c>
      <c r="AZ154" s="486" t="s">
        <v>43</v>
      </c>
      <c r="BA154" s="243"/>
      <c r="BB154" s="243"/>
      <c r="BC154" s="243"/>
      <c r="BD154" s="243"/>
      <c r="BE154" s="243"/>
      <c r="BF154" s="243"/>
      <c r="BG154" s="427"/>
      <c r="BH154" s="427"/>
    </row>
    <row r="155" spans="1:60" s="428" customFormat="1" ht="39" customHeight="1">
      <c r="A155" s="427"/>
      <c r="B155" s="1916" t="s">
        <v>794</v>
      </c>
      <c r="C155" s="1916"/>
      <c r="D155" s="1916"/>
      <c r="E155" s="1916"/>
      <c r="F155" s="1916"/>
      <c r="G155" s="1916"/>
      <c r="H155" s="1916"/>
      <c r="I155" s="1916"/>
      <c r="J155" s="1916"/>
      <c r="K155" s="1916"/>
      <c r="L155" s="1916"/>
      <c r="M155" s="1916"/>
      <c r="N155" s="1916"/>
      <c r="O155" s="1913"/>
      <c r="P155" s="1913"/>
      <c r="Q155" s="1913"/>
      <c r="R155" s="1856"/>
      <c r="S155" s="1912"/>
      <c r="T155" s="1913"/>
      <c r="U155" s="1913"/>
      <c r="V155" s="1856"/>
      <c r="W155" s="1912"/>
      <c r="X155" s="1913"/>
      <c r="Y155" s="1913"/>
      <c r="Z155" s="1856"/>
      <c r="AA155" s="1912"/>
      <c r="AB155" s="1913"/>
      <c r="AC155" s="1913"/>
      <c r="AD155" s="1856"/>
      <c r="AE155" s="1912">
        <f>AA155</f>
        <v>0</v>
      </c>
      <c r="AF155" s="1913"/>
      <c r="AG155" s="1913"/>
      <c r="AH155" s="1856"/>
      <c r="AI155" s="1912">
        <f>AA155</f>
        <v>0</v>
      </c>
      <c r="AJ155" s="1913"/>
      <c r="AK155" s="1913"/>
      <c r="AL155" s="1856"/>
      <c r="AM155" s="1806"/>
      <c r="AN155" s="1807"/>
      <c r="AO155" s="1807"/>
      <c r="AP155" s="1812"/>
      <c r="AQ155" s="1806">
        <f>AM155</f>
        <v>0</v>
      </c>
      <c r="AR155" s="1807"/>
      <c r="AS155" s="1807"/>
      <c r="AT155" s="1812"/>
      <c r="AU155" s="1806">
        <f>AM155</f>
        <v>0</v>
      </c>
      <c r="AV155" s="1807"/>
      <c r="AW155" s="1807"/>
      <c r="AX155" s="1807"/>
      <c r="AY155" s="544"/>
      <c r="AZ155" s="545" t="e">
        <f>AM155/BA155*100</f>
        <v>#DIV/0!</v>
      </c>
      <c r="BA155" s="485">
        <f>(O155*12*AA155)-AY155</f>
        <v>0</v>
      </c>
      <c r="BB155" s="243"/>
      <c r="BC155" s="243"/>
      <c r="BD155" s="243"/>
      <c r="BE155" s="243"/>
      <c r="BF155" s="243"/>
      <c r="BG155" s="427"/>
      <c r="BH155" s="427"/>
    </row>
    <row r="156" spans="1:60" s="428" customFormat="1" ht="50.25" customHeight="1">
      <c r="A156" s="427"/>
      <c r="B156" s="1916" t="s">
        <v>796</v>
      </c>
      <c r="C156" s="1916"/>
      <c r="D156" s="1916"/>
      <c r="E156" s="1916"/>
      <c r="F156" s="1916"/>
      <c r="G156" s="1916"/>
      <c r="H156" s="1916"/>
      <c r="I156" s="1916"/>
      <c r="J156" s="1916"/>
      <c r="K156" s="1916"/>
      <c r="L156" s="1916"/>
      <c r="M156" s="1916"/>
      <c r="N156" s="1914"/>
      <c r="O156" s="1917">
        <v>2200</v>
      </c>
      <c r="P156" s="1917"/>
      <c r="Q156" s="1917"/>
      <c r="R156" s="1917"/>
      <c r="S156" s="1917"/>
      <c r="T156" s="1917"/>
      <c r="U156" s="1917"/>
      <c r="V156" s="1917"/>
      <c r="W156" s="1917"/>
      <c r="X156" s="1917"/>
      <c r="Y156" s="1917"/>
      <c r="Z156" s="1917"/>
      <c r="AA156" s="1917">
        <v>80</v>
      </c>
      <c r="AB156" s="1917"/>
      <c r="AC156" s="1917"/>
      <c r="AD156" s="1917"/>
      <c r="AE156" s="1912"/>
      <c r="AF156" s="1913"/>
      <c r="AG156" s="1913"/>
      <c r="AH156" s="1856"/>
      <c r="AI156" s="1912"/>
      <c r="AJ156" s="1913"/>
      <c r="AK156" s="1913"/>
      <c r="AL156" s="1856"/>
      <c r="AM156" s="1806">
        <f>O156*AA156</f>
        <v>176000</v>
      </c>
      <c r="AN156" s="1807"/>
      <c r="AO156" s="1807"/>
      <c r="AP156" s="1812"/>
      <c r="AQ156" s="1806">
        <f t="shared" ref="AQ156" si="91">S156*AE156</f>
        <v>0</v>
      </c>
      <c r="AR156" s="1807"/>
      <c r="AS156" s="1807"/>
      <c r="AT156" s="1812"/>
      <c r="AU156" s="1806">
        <f t="shared" ref="AU156" si="92">W156*AI156</f>
        <v>0</v>
      </c>
      <c r="AV156" s="1807"/>
      <c r="AW156" s="1807"/>
      <c r="AX156" s="1812"/>
      <c r="AY156" s="544" t="s">
        <v>43</v>
      </c>
      <c r="AZ156" s="545" t="s">
        <v>43</v>
      </c>
      <c r="BA156" s="243"/>
      <c r="BB156" s="243"/>
      <c r="BC156" s="243"/>
      <c r="BD156" s="243"/>
      <c r="BE156" s="243"/>
      <c r="BF156" s="243"/>
      <c r="BG156" s="427"/>
      <c r="BH156" s="427"/>
    </row>
    <row r="157" spans="1:60" s="428" customFormat="1" ht="50.25" customHeight="1">
      <c r="A157" s="427"/>
      <c r="B157" s="1916" t="s">
        <v>797</v>
      </c>
      <c r="C157" s="1916"/>
      <c r="D157" s="1916"/>
      <c r="E157" s="1916"/>
      <c r="F157" s="1916"/>
      <c r="G157" s="1916"/>
      <c r="H157" s="1916"/>
      <c r="I157" s="1916"/>
      <c r="J157" s="1916"/>
      <c r="K157" s="1916"/>
      <c r="L157" s="1916"/>
      <c r="M157" s="1916"/>
      <c r="N157" s="1914"/>
      <c r="O157" s="1917">
        <v>3500</v>
      </c>
      <c r="P157" s="1917"/>
      <c r="Q157" s="1917"/>
      <c r="R157" s="1917"/>
      <c r="S157" s="1917"/>
      <c r="T157" s="1917"/>
      <c r="U157" s="1917"/>
      <c r="V157" s="1917"/>
      <c r="W157" s="1917"/>
      <c r="X157" s="1917"/>
      <c r="Y157" s="1917"/>
      <c r="Z157" s="1917"/>
      <c r="AA157" s="1917">
        <v>40</v>
      </c>
      <c r="AB157" s="1917"/>
      <c r="AC157" s="1917"/>
      <c r="AD157" s="1917"/>
      <c r="AE157" s="1912"/>
      <c r="AF157" s="1913"/>
      <c r="AG157" s="1913"/>
      <c r="AH157" s="1856"/>
      <c r="AI157" s="1912"/>
      <c r="AJ157" s="1913"/>
      <c r="AK157" s="1913"/>
      <c r="AL157" s="1856"/>
      <c r="AM157" s="1806">
        <f t="shared" ref="AM157:AM158" si="93">O157*AA157</f>
        <v>140000</v>
      </c>
      <c r="AN157" s="1807"/>
      <c r="AO157" s="1807"/>
      <c r="AP157" s="1812"/>
      <c r="AQ157" s="1806">
        <f t="shared" ref="AQ157:AQ158" si="94">S157*AE157</f>
        <v>0</v>
      </c>
      <c r="AR157" s="1807"/>
      <c r="AS157" s="1807"/>
      <c r="AT157" s="1812"/>
      <c r="AU157" s="1806">
        <f t="shared" ref="AU157:AU158" si="95">W157*AI157</f>
        <v>0</v>
      </c>
      <c r="AV157" s="1807"/>
      <c r="AW157" s="1807"/>
      <c r="AX157" s="1812"/>
      <c r="AY157" s="544" t="s">
        <v>43</v>
      </c>
      <c r="AZ157" s="545" t="s">
        <v>43</v>
      </c>
      <c r="BA157" s="243"/>
      <c r="BB157" s="243"/>
      <c r="BC157" s="243"/>
      <c r="BD157" s="243"/>
      <c r="BE157" s="243"/>
      <c r="BF157" s="243"/>
      <c r="BG157" s="427"/>
      <c r="BH157" s="427"/>
    </row>
    <row r="158" spans="1:60" s="428" customFormat="1" ht="25.5" customHeight="1">
      <c r="A158" s="427"/>
      <c r="B158" s="1916" t="s">
        <v>45</v>
      </c>
      <c r="C158" s="1916"/>
      <c r="D158" s="1916"/>
      <c r="E158" s="1916"/>
      <c r="F158" s="1916"/>
      <c r="G158" s="1916"/>
      <c r="H158" s="1916"/>
      <c r="I158" s="1916"/>
      <c r="J158" s="1916"/>
      <c r="K158" s="1916"/>
      <c r="L158" s="1916"/>
      <c r="M158" s="1916"/>
      <c r="N158" s="1916"/>
      <c r="O158" s="1913"/>
      <c r="P158" s="1913"/>
      <c r="Q158" s="1913"/>
      <c r="R158" s="1856"/>
      <c r="S158" s="1912"/>
      <c r="T158" s="1913"/>
      <c r="U158" s="1913"/>
      <c r="V158" s="1856"/>
      <c r="W158" s="1912"/>
      <c r="X158" s="1913"/>
      <c r="Y158" s="1913"/>
      <c r="Z158" s="1856"/>
      <c r="AA158" s="1912"/>
      <c r="AB158" s="1913"/>
      <c r="AC158" s="1913"/>
      <c r="AD158" s="1856"/>
      <c r="AE158" s="1912"/>
      <c r="AF158" s="1913"/>
      <c r="AG158" s="1913"/>
      <c r="AH158" s="1856"/>
      <c r="AI158" s="1912"/>
      <c r="AJ158" s="1913"/>
      <c r="AK158" s="1913"/>
      <c r="AL158" s="1856"/>
      <c r="AM158" s="1806">
        <f t="shared" si="93"/>
        <v>0</v>
      </c>
      <c r="AN158" s="1807"/>
      <c r="AO158" s="1807"/>
      <c r="AP158" s="1812"/>
      <c r="AQ158" s="1806">
        <f t="shared" si="94"/>
        <v>0</v>
      </c>
      <c r="AR158" s="1807"/>
      <c r="AS158" s="1807"/>
      <c r="AT158" s="1812"/>
      <c r="AU158" s="1806">
        <f t="shared" si="95"/>
        <v>0</v>
      </c>
      <c r="AV158" s="1807"/>
      <c r="AW158" s="1807"/>
      <c r="AX158" s="1812"/>
      <c r="AY158" s="544" t="s">
        <v>43</v>
      </c>
      <c r="AZ158" s="545" t="s">
        <v>43</v>
      </c>
      <c r="BA158" s="243"/>
      <c r="BB158" s="243"/>
      <c r="BC158" s="243"/>
      <c r="BD158" s="243"/>
      <c r="BE158" s="243"/>
      <c r="BF158" s="243"/>
      <c r="BG158" s="427"/>
      <c r="BH158" s="427"/>
    </row>
    <row r="159" spans="1:60" s="428" customFormat="1" ht="28.5" customHeight="1" thickBot="1">
      <c r="A159" s="427"/>
      <c r="B159" s="1706" t="s">
        <v>13</v>
      </c>
      <c r="C159" s="1707"/>
      <c r="D159" s="1707"/>
      <c r="E159" s="1707"/>
      <c r="F159" s="1707"/>
      <c r="G159" s="1707"/>
      <c r="H159" s="1707"/>
      <c r="I159" s="1707"/>
      <c r="J159" s="1707"/>
      <c r="K159" s="1707"/>
      <c r="L159" s="1707"/>
      <c r="M159" s="1707"/>
      <c r="N159" s="1707"/>
      <c r="O159" s="1908" t="s">
        <v>43</v>
      </c>
      <c r="P159" s="1875"/>
      <c r="Q159" s="1875"/>
      <c r="R159" s="1875"/>
      <c r="S159" s="1875" t="s">
        <v>43</v>
      </c>
      <c r="T159" s="1875"/>
      <c r="U159" s="1875"/>
      <c r="V159" s="1875"/>
      <c r="W159" s="1875" t="s">
        <v>43</v>
      </c>
      <c r="X159" s="1875"/>
      <c r="Y159" s="1875"/>
      <c r="Z159" s="1875"/>
      <c r="AA159" s="1875" t="s">
        <v>43</v>
      </c>
      <c r="AB159" s="1875"/>
      <c r="AC159" s="1875"/>
      <c r="AD159" s="1875"/>
      <c r="AE159" s="1875" t="s">
        <v>43</v>
      </c>
      <c r="AF159" s="1875"/>
      <c r="AG159" s="1875"/>
      <c r="AH159" s="1875"/>
      <c r="AI159" s="1875" t="s">
        <v>43</v>
      </c>
      <c r="AJ159" s="1875"/>
      <c r="AK159" s="1875"/>
      <c r="AL159" s="1875"/>
      <c r="AM159" s="1907">
        <f>AM158+AM156+AM145+AM157+AM155</f>
        <v>618000</v>
      </c>
      <c r="AN159" s="1907"/>
      <c r="AO159" s="1907"/>
      <c r="AP159" s="1907"/>
      <c r="AQ159" s="1907">
        <f t="shared" ref="AQ159" si="96">AQ158+AQ156+AQ145+AQ157+AQ155</f>
        <v>0</v>
      </c>
      <c r="AR159" s="1907"/>
      <c r="AS159" s="1907"/>
      <c r="AT159" s="1907"/>
      <c r="AU159" s="1907">
        <f t="shared" ref="AU159" si="97">AU158+AU156+AU145+AU157+AU155</f>
        <v>0</v>
      </c>
      <c r="AV159" s="1907"/>
      <c r="AW159" s="1907"/>
      <c r="AX159" s="1907"/>
      <c r="AY159" s="542" t="s">
        <v>43</v>
      </c>
      <c r="AZ159" s="547" t="s">
        <v>43</v>
      </c>
      <c r="BA159" s="244"/>
      <c r="BB159" s="244"/>
      <c r="BC159" s="244"/>
      <c r="BD159" s="244"/>
      <c r="BE159" s="244"/>
      <c r="BF159" s="244"/>
      <c r="BG159" s="427"/>
      <c r="BH159" s="427"/>
    </row>
    <row r="160" spans="1:60" s="428" customFormat="1" ht="2.25" customHeight="1">
      <c r="A160" s="438"/>
      <c r="B160" s="378"/>
      <c r="C160" s="379"/>
      <c r="D160" s="379"/>
      <c r="E160" s="379"/>
      <c r="F160" s="379"/>
      <c r="G160" s="379"/>
      <c r="H160" s="379"/>
      <c r="I160" s="379"/>
      <c r="J160" s="379"/>
      <c r="K160" s="379"/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79"/>
      <c r="Y160" s="379"/>
      <c r="Z160" s="379"/>
      <c r="AA160" s="379"/>
      <c r="AB160" s="379"/>
      <c r="AC160" s="379"/>
      <c r="AD160" s="379"/>
      <c r="AE160" s="379"/>
      <c r="AF160" s="379"/>
      <c r="AG160" s="379"/>
      <c r="AH160" s="379"/>
      <c r="AI160" s="379"/>
      <c r="AJ160" s="379"/>
      <c r="AK160" s="379"/>
      <c r="AL160" s="379"/>
      <c r="AM160" s="379"/>
      <c r="AN160" s="379"/>
      <c r="AO160" s="379"/>
      <c r="AP160" s="379"/>
      <c r="AQ160" s="379"/>
      <c r="AR160" s="379"/>
      <c r="AS160" s="379"/>
      <c r="AT160" s="379"/>
      <c r="AU160" s="379"/>
      <c r="AV160" s="379"/>
      <c r="AW160" s="379"/>
      <c r="AX160" s="379"/>
      <c r="AY160" s="379"/>
      <c r="AZ160" s="379"/>
      <c r="BA160" s="244"/>
      <c r="BB160" s="244"/>
      <c r="BC160" s="244"/>
      <c r="BD160" s="244"/>
      <c r="BE160" s="244"/>
      <c r="BF160" s="244"/>
      <c r="BG160" s="427"/>
      <c r="BH160" s="427"/>
    </row>
    <row r="161" spans="1:60" s="428" customFormat="1" ht="14.4" hidden="1">
      <c r="A161" s="245"/>
      <c r="B161" s="1902" t="s">
        <v>563</v>
      </c>
      <c r="C161" s="1902"/>
      <c r="D161" s="1902"/>
      <c r="E161" s="1902"/>
      <c r="F161" s="1902"/>
      <c r="G161" s="1902"/>
      <c r="H161" s="1902"/>
      <c r="I161" s="1902"/>
      <c r="J161" s="1902"/>
      <c r="K161" s="1902"/>
      <c r="L161" s="1902"/>
      <c r="M161" s="1902"/>
      <c r="N161" s="1902"/>
      <c r="O161" s="1902"/>
      <c r="P161" s="1902"/>
      <c r="Q161" s="1902"/>
      <c r="R161" s="1902"/>
      <c r="S161" s="1902"/>
      <c r="T161" s="1902"/>
      <c r="U161" s="1902"/>
      <c r="V161" s="1902"/>
      <c r="W161" s="1902"/>
      <c r="X161" s="1902"/>
      <c r="Y161" s="1902"/>
      <c r="Z161" s="1902"/>
      <c r="AA161" s="1902"/>
      <c r="AB161" s="1902"/>
      <c r="AC161" s="1902"/>
      <c r="AD161" s="1902"/>
      <c r="AE161" s="1902"/>
      <c r="AF161" s="1902"/>
      <c r="AG161" s="1902"/>
      <c r="AH161" s="1902"/>
      <c r="AI161" s="1902"/>
      <c r="AJ161" s="1902"/>
      <c r="AK161" s="1902"/>
      <c r="AL161" s="1902"/>
      <c r="AM161" s="1902"/>
      <c r="AN161" s="1902"/>
      <c r="AO161" s="1902"/>
      <c r="AP161" s="1902"/>
      <c r="AQ161" s="1902"/>
      <c r="AR161" s="1902"/>
      <c r="AS161" s="1902"/>
      <c r="AT161" s="1902"/>
      <c r="AU161" s="1902"/>
      <c r="AV161" s="1902"/>
      <c r="AW161" s="1902"/>
      <c r="AX161" s="1902"/>
      <c r="AY161" s="380"/>
      <c r="AZ161" s="380"/>
      <c r="BA161" s="244"/>
      <c r="BB161" s="244"/>
      <c r="BC161" s="244"/>
      <c r="BD161" s="244"/>
      <c r="BE161" s="244"/>
      <c r="BF161" s="244"/>
      <c r="BG161" s="427"/>
      <c r="BH161" s="427"/>
    </row>
    <row r="162" spans="1:60" hidden="1"/>
    <row r="163" spans="1:60" s="440" customFormat="1" hidden="1">
      <c r="A163" s="245"/>
      <c r="B163" s="1710" t="s">
        <v>560</v>
      </c>
      <c r="C163" s="1710"/>
      <c r="D163" s="1710"/>
      <c r="E163" s="1710"/>
      <c r="F163" s="1711"/>
      <c r="G163" s="1903" t="s">
        <v>561</v>
      </c>
      <c r="H163" s="1710"/>
      <c r="I163" s="1710"/>
      <c r="J163" s="1710"/>
      <c r="K163" s="1710"/>
      <c r="L163" s="1710"/>
      <c r="M163" s="1710"/>
      <c r="N163" s="1711"/>
      <c r="O163" s="1710"/>
      <c r="P163" s="1710"/>
      <c r="Q163" s="1710"/>
      <c r="R163" s="1710"/>
      <c r="S163" s="1710"/>
      <c r="T163" s="1710"/>
      <c r="U163" s="1710"/>
      <c r="V163" s="1710"/>
      <c r="W163" s="1710"/>
      <c r="X163" s="1710"/>
      <c r="Y163" s="1710"/>
      <c r="Z163" s="1710"/>
      <c r="AA163" s="1710"/>
      <c r="AB163" s="1710"/>
      <c r="AC163" s="1710"/>
      <c r="AD163" s="1710"/>
      <c r="AE163" s="1710"/>
      <c r="AF163" s="1710"/>
      <c r="AG163" s="1710"/>
      <c r="AH163" s="1710"/>
      <c r="AI163" s="1710"/>
      <c r="AJ163" s="1710"/>
      <c r="AK163" s="1710"/>
      <c r="AL163" s="1710"/>
      <c r="AM163" s="1710"/>
      <c r="AN163" s="1710"/>
      <c r="AO163" s="1710"/>
      <c r="AP163" s="1710"/>
      <c r="AQ163" s="1710"/>
      <c r="AR163" s="1710"/>
      <c r="AS163" s="1710"/>
      <c r="AT163" s="1710"/>
      <c r="AU163" s="1710"/>
      <c r="AV163" s="1710"/>
      <c r="AW163" s="1710"/>
      <c r="AX163" s="1710"/>
      <c r="AY163" s="445"/>
      <c r="AZ163" s="445"/>
    </row>
    <row r="164" spans="1:60" ht="14.4" hidden="1" thickBot="1">
      <c r="B164" s="1904">
        <v>1</v>
      </c>
      <c r="C164" s="1904"/>
      <c r="D164" s="1904"/>
      <c r="E164" s="1904"/>
      <c r="F164" s="1905"/>
      <c r="G164" s="1906">
        <v>2</v>
      </c>
      <c r="H164" s="1904"/>
      <c r="I164" s="1904"/>
      <c r="J164" s="1904"/>
      <c r="K164" s="1904"/>
      <c r="L164" s="1904"/>
      <c r="M164" s="1904"/>
      <c r="N164" s="1905"/>
      <c r="O164" s="1904"/>
      <c r="P164" s="1904"/>
      <c r="Q164" s="1904"/>
      <c r="R164" s="1904"/>
      <c r="S164" s="1904"/>
      <c r="T164" s="1904"/>
      <c r="U164" s="1904"/>
      <c r="V164" s="1904"/>
      <c r="W164" s="1904"/>
      <c r="X164" s="1904"/>
      <c r="Y164" s="1904"/>
      <c r="Z164" s="1904"/>
      <c r="AA164" s="1904"/>
      <c r="AB164" s="1904"/>
      <c r="AC164" s="1904"/>
      <c r="AD164" s="1904"/>
      <c r="AE164" s="1904"/>
      <c r="AF164" s="1904"/>
      <c r="AG164" s="1904"/>
      <c r="AH164" s="1904"/>
      <c r="AI164" s="1904"/>
      <c r="AJ164" s="1904"/>
      <c r="AK164" s="1904"/>
      <c r="AL164" s="1904"/>
      <c r="AM164" s="1904"/>
      <c r="AN164" s="1904"/>
      <c r="AO164" s="1904"/>
      <c r="AP164" s="1904"/>
      <c r="AQ164" s="1904"/>
      <c r="AR164" s="1904"/>
      <c r="AS164" s="1904"/>
      <c r="AT164" s="1904"/>
      <c r="AU164" s="1904"/>
      <c r="AV164" s="1904"/>
      <c r="AW164" s="1904"/>
      <c r="AX164" s="1904"/>
      <c r="AY164" s="445"/>
      <c r="AZ164" s="445"/>
    </row>
    <row r="165" spans="1:60" hidden="1">
      <c r="B165" s="1909"/>
      <c r="C165" s="1895"/>
      <c r="D165" s="1895"/>
      <c r="E165" s="1895"/>
      <c r="F165" s="1910"/>
      <c r="G165" s="1911"/>
      <c r="H165" s="1895"/>
      <c r="I165" s="1895"/>
      <c r="J165" s="1895"/>
      <c r="K165" s="1895"/>
      <c r="L165" s="1895"/>
      <c r="M165" s="1895"/>
      <c r="N165" s="1910"/>
      <c r="O165" s="1895"/>
      <c r="P165" s="1895"/>
      <c r="Q165" s="1895"/>
      <c r="R165" s="1895"/>
      <c r="S165" s="1895"/>
      <c r="T165" s="1895"/>
      <c r="U165" s="1895"/>
      <c r="V165" s="1895"/>
      <c r="W165" s="1895"/>
      <c r="X165" s="1895"/>
      <c r="Y165" s="1895"/>
      <c r="Z165" s="1895"/>
      <c r="AA165" s="1895"/>
      <c r="AB165" s="1895"/>
      <c r="AC165" s="1895"/>
      <c r="AD165" s="1895"/>
      <c r="AE165" s="1895"/>
      <c r="AF165" s="1895"/>
      <c r="AG165" s="1895"/>
      <c r="AH165" s="1895"/>
      <c r="AI165" s="1895"/>
      <c r="AJ165" s="1895"/>
      <c r="AK165" s="1895"/>
      <c r="AL165" s="1895"/>
      <c r="AM165" s="1895"/>
      <c r="AN165" s="1895"/>
      <c r="AO165" s="1895"/>
      <c r="AP165" s="1895"/>
      <c r="AQ165" s="1895"/>
      <c r="AR165" s="1895"/>
      <c r="AS165" s="1895"/>
      <c r="AT165" s="1895"/>
      <c r="AU165" s="1895"/>
      <c r="AV165" s="1895"/>
      <c r="AW165" s="1895"/>
      <c r="AX165" s="1896"/>
      <c r="AY165" s="445"/>
      <c r="AZ165" s="445"/>
    </row>
    <row r="166" spans="1:60" ht="14.4" hidden="1" thickBot="1">
      <c r="B166" s="1897"/>
      <c r="C166" s="1898"/>
      <c r="D166" s="1898"/>
      <c r="E166" s="1898"/>
      <c r="F166" s="1899"/>
      <c r="G166" s="1900"/>
      <c r="H166" s="1898"/>
      <c r="I166" s="1898"/>
      <c r="J166" s="1898"/>
      <c r="K166" s="1898"/>
      <c r="L166" s="1898"/>
      <c r="M166" s="1898"/>
      <c r="N166" s="1899"/>
      <c r="O166" s="1898"/>
      <c r="P166" s="1898"/>
      <c r="Q166" s="1898"/>
      <c r="R166" s="1898"/>
      <c r="S166" s="1898"/>
      <c r="T166" s="1898"/>
      <c r="U166" s="1898"/>
      <c r="V166" s="1898"/>
      <c r="W166" s="1898"/>
      <c r="X166" s="1898"/>
      <c r="Y166" s="1898"/>
      <c r="Z166" s="1898"/>
      <c r="AA166" s="1898"/>
      <c r="AB166" s="1898"/>
      <c r="AC166" s="1898"/>
      <c r="AD166" s="1898"/>
      <c r="AE166" s="1898"/>
      <c r="AF166" s="1898"/>
      <c r="AG166" s="1898"/>
      <c r="AH166" s="1898"/>
      <c r="AI166" s="1898"/>
      <c r="AJ166" s="1898"/>
      <c r="AK166" s="1898"/>
      <c r="AL166" s="1898"/>
      <c r="AM166" s="1898"/>
      <c r="AN166" s="1898"/>
      <c r="AO166" s="1898"/>
      <c r="AP166" s="1898"/>
      <c r="AQ166" s="1898"/>
      <c r="AR166" s="1898"/>
      <c r="AS166" s="1898"/>
      <c r="AT166" s="1898"/>
      <c r="AU166" s="1898"/>
      <c r="AV166" s="1898"/>
      <c r="AW166" s="1898"/>
      <c r="AX166" s="1901"/>
      <c r="AY166" s="445"/>
      <c r="AZ166" s="445"/>
    </row>
    <row r="167" spans="1:60" hidden="1"/>
    <row r="168" spans="1:60" s="428" customFormat="1" ht="14.4" hidden="1">
      <c r="A168" s="245"/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245"/>
      <c r="AJ168" s="245"/>
      <c r="AK168" s="245"/>
      <c r="AL168" s="245"/>
      <c r="AM168" s="245"/>
      <c r="AN168" s="245"/>
      <c r="AO168" s="245"/>
      <c r="AP168" s="245"/>
      <c r="AQ168" s="245"/>
      <c r="AR168" s="245"/>
      <c r="AS168" s="245"/>
      <c r="AT168" s="245"/>
      <c r="AU168" s="245"/>
      <c r="AV168" s="245"/>
      <c r="AW168" s="245"/>
      <c r="AX168" s="245"/>
      <c r="AY168" s="245"/>
      <c r="AZ168" s="245"/>
      <c r="BA168" s="244"/>
      <c r="BB168" s="244"/>
      <c r="BC168" s="244"/>
      <c r="BD168" s="244"/>
      <c r="BE168" s="244"/>
      <c r="BF168" s="244"/>
      <c r="BG168" s="427"/>
      <c r="BH168" s="427"/>
    </row>
    <row r="169" spans="1:60" s="428" customFormat="1" ht="14.4" hidden="1">
      <c r="A169" s="438"/>
      <c r="B169" s="1865" t="s">
        <v>564</v>
      </c>
      <c r="C169" s="1894"/>
      <c r="D169" s="1894"/>
      <c r="E169" s="1894"/>
      <c r="F169" s="1894"/>
      <c r="G169" s="1894"/>
      <c r="H169" s="1894"/>
      <c r="I169" s="1894"/>
      <c r="J169" s="1894"/>
      <c r="K169" s="1894"/>
      <c r="L169" s="1894"/>
      <c r="M169" s="1894"/>
      <c r="N169" s="1894"/>
      <c r="O169" s="1894"/>
      <c r="P169" s="1894"/>
      <c r="Q169" s="1894"/>
      <c r="R169" s="1894"/>
      <c r="S169" s="1894"/>
      <c r="T169" s="1894"/>
      <c r="U169" s="1894"/>
      <c r="V169" s="1894"/>
      <c r="W169" s="1894"/>
      <c r="X169" s="1894"/>
      <c r="Y169" s="1894"/>
      <c r="Z169" s="1894"/>
      <c r="AA169" s="1894"/>
      <c r="AB169" s="1894"/>
      <c r="AC169" s="1894"/>
      <c r="AD169" s="1894"/>
      <c r="AE169" s="1894"/>
      <c r="AF169" s="1894"/>
      <c r="AG169" s="1894"/>
      <c r="AH169" s="1894"/>
      <c r="AI169" s="1894"/>
      <c r="AJ169" s="1894"/>
      <c r="AK169" s="1894"/>
      <c r="AL169" s="1894"/>
      <c r="AM169" s="1894"/>
      <c r="AN169" s="1894"/>
      <c r="AO169" s="1894"/>
      <c r="AP169" s="1894"/>
      <c r="AQ169" s="1894"/>
      <c r="AR169" s="1894"/>
      <c r="AS169" s="1894"/>
      <c r="AT169" s="1894"/>
      <c r="AU169" s="1894"/>
      <c r="AV169" s="1894"/>
      <c r="AW169" s="1894"/>
      <c r="AX169" s="1894"/>
      <c r="AY169" s="379"/>
      <c r="AZ169" s="379"/>
      <c r="BA169" s="244"/>
      <c r="BB169" s="244"/>
      <c r="BC169" s="244"/>
      <c r="BD169" s="244"/>
      <c r="BE169" s="244"/>
      <c r="BF169" s="244"/>
      <c r="BG169" s="427"/>
      <c r="BH169" s="427"/>
    </row>
    <row r="170" spans="1:60" hidden="1">
      <c r="A170" s="440"/>
      <c r="B170" s="382"/>
      <c r="C170" s="382"/>
      <c r="D170" s="382"/>
      <c r="E170" s="382"/>
      <c r="F170" s="382"/>
      <c r="G170" s="382"/>
      <c r="H170" s="382"/>
      <c r="I170" s="382"/>
      <c r="J170" s="382"/>
      <c r="K170" s="382"/>
      <c r="L170" s="382"/>
      <c r="M170" s="382"/>
      <c r="N170" s="382"/>
      <c r="O170" s="382"/>
      <c r="P170" s="382"/>
      <c r="Q170" s="382"/>
      <c r="R170" s="382"/>
      <c r="S170" s="382"/>
      <c r="T170" s="382"/>
      <c r="U170" s="382"/>
      <c r="V170" s="382"/>
      <c r="W170" s="382"/>
      <c r="X170" s="382"/>
      <c r="Y170" s="382"/>
      <c r="Z170" s="382"/>
      <c r="AA170" s="382"/>
      <c r="AB170" s="382"/>
      <c r="AC170" s="382"/>
      <c r="AD170" s="382"/>
      <c r="AE170" s="382"/>
      <c r="AF170" s="382"/>
      <c r="AG170" s="382"/>
      <c r="AH170" s="382"/>
      <c r="AI170" s="382"/>
      <c r="AJ170" s="382"/>
      <c r="AK170" s="382"/>
      <c r="AL170" s="382"/>
      <c r="AM170" s="382"/>
      <c r="AN170" s="382"/>
      <c r="AO170" s="382"/>
      <c r="AP170" s="382"/>
      <c r="AQ170" s="382"/>
      <c r="AR170" s="382"/>
      <c r="AS170" s="382"/>
      <c r="AT170" s="382"/>
      <c r="AU170" s="382"/>
      <c r="AV170" s="382"/>
      <c r="AW170" s="382"/>
      <c r="AX170" s="382"/>
      <c r="AY170" s="382"/>
      <c r="AZ170" s="382"/>
    </row>
    <row r="171" spans="1:60" ht="14.4" hidden="1">
      <c r="A171" s="427"/>
      <c r="B171" s="1698" t="s">
        <v>0</v>
      </c>
      <c r="C171" s="1698"/>
      <c r="D171" s="1698"/>
      <c r="E171" s="1698"/>
      <c r="F171" s="1698"/>
      <c r="G171" s="1698"/>
      <c r="H171" s="1698"/>
      <c r="I171" s="1698"/>
      <c r="J171" s="1698"/>
      <c r="K171" s="1698"/>
      <c r="L171" s="1698"/>
      <c r="M171" s="1698"/>
      <c r="N171" s="1698"/>
      <c r="O171" s="1698"/>
      <c r="P171" s="1698"/>
      <c r="Q171" s="1698"/>
      <c r="R171" s="1698"/>
      <c r="S171" s="1698"/>
      <c r="T171" s="1698"/>
      <c r="U171" s="1698"/>
      <c r="V171" s="1698"/>
      <c r="W171" s="1699"/>
      <c r="X171" s="1694" t="s">
        <v>478</v>
      </c>
      <c r="Y171" s="1695"/>
      <c r="Z171" s="1695"/>
      <c r="AA171" s="1695"/>
      <c r="AB171" s="1695"/>
      <c r="AC171" s="1695"/>
      <c r="AD171" s="1695"/>
      <c r="AE171" s="1695"/>
      <c r="AF171" s="1695"/>
      <c r="AG171" s="1695"/>
      <c r="AH171" s="1695"/>
      <c r="AI171" s="1695"/>
      <c r="AJ171" s="1695"/>
      <c r="AK171" s="1695"/>
      <c r="AL171" s="1695"/>
      <c r="AM171" s="1695"/>
      <c r="AN171" s="1695"/>
      <c r="AO171" s="1695"/>
      <c r="AP171" s="1695"/>
      <c r="AQ171" s="1695"/>
      <c r="AR171" s="1695"/>
      <c r="AS171" s="1695"/>
      <c r="AT171" s="1695"/>
      <c r="AU171" s="1695"/>
    </row>
    <row r="172" spans="1:60" s="440" customFormat="1" ht="14.4" hidden="1">
      <c r="A172" s="427"/>
      <c r="B172" s="1779"/>
      <c r="C172" s="1779"/>
      <c r="D172" s="1779"/>
      <c r="E172" s="1779"/>
      <c r="F172" s="1779"/>
      <c r="G172" s="1779"/>
      <c r="H172" s="1779"/>
      <c r="I172" s="1779"/>
      <c r="J172" s="1779"/>
      <c r="K172" s="1779"/>
      <c r="L172" s="1779"/>
      <c r="M172" s="1779"/>
      <c r="N172" s="1779"/>
      <c r="O172" s="1779"/>
      <c r="P172" s="1779"/>
      <c r="Q172" s="1779"/>
      <c r="R172" s="1779"/>
      <c r="S172" s="1779"/>
      <c r="T172" s="1779"/>
      <c r="U172" s="1779"/>
      <c r="V172" s="1779"/>
      <c r="W172" s="1782"/>
      <c r="X172" s="1694" t="s">
        <v>565</v>
      </c>
      <c r="Y172" s="1695"/>
      <c r="Z172" s="1695"/>
      <c r="AA172" s="1695"/>
      <c r="AB172" s="1695"/>
      <c r="AC172" s="1695"/>
      <c r="AD172" s="1695"/>
      <c r="AE172" s="1696"/>
      <c r="AF172" s="1694" t="s">
        <v>566</v>
      </c>
      <c r="AG172" s="1695"/>
      <c r="AH172" s="1695"/>
      <c r="AI172" s="1695"/>
      <c r="AJ172" s="1695"/>
      <c r="AK172" s="1695"/>
      <c r="AL172" s="1695"/>
      <c r="AM172" s="1696"/>
      <c r="AN172" s="1694" t="s">
        <v>567</v>
      </c>
      <c r="AO172" s="1695"/>
      <c r="AP172" s="1695"/>
      <c r="AQ172" s="1695"/>
      <c r="AR172" s="1695"/>
      <c r="AS172" s="1695"/>
      <c r="AT172" s="1695"/>
      <c r="AU172" s="1695"/>
    </row>
    <row r="173" spans="1:60" s="440" customFormat="1" ht="15" hidden="1" thickBot="1">
      <c r="A173" s="428"/>
      <c r="B173" s="1744">
        <v>1</v>
      </c>
      <c r="C173" s="1744"/>
      <c r="D173" s="1744"/>
      <c r="E173" s="1744"/>
      <c r="F173" s="1744"/>
      <c r="G173" s="1744"/>
      <c r="H173" s="1744"/>
      <c r="I173" s="1744"/>
      <c r="J173" s="1744"/>
      <c r="K173" s="1744"/>
      <c r="L173" s="1744"/>
      <c r="M173" s="1744"/>
      <c r="N173" s="1744"/>
      <c r="O173" s="1744"/>
      <c r="P173" s="1744"/>
      <c r="Q173" s="1744"/>
      <c r="R173" s="1744"/>
      <c r="S173" s="1744"/>
      <c r="T173" s="1744"/>
      <c r="U173" s="1744"/>
      <c r="V173" s="1744"/>
      <c r="W173" s="1745"/>
      <c r="X173" s="1883">
        <v>2</v>
      </c>
      <c r="Y173" s="1884"/>
      <c r="Z173" s="1884"/>
      <c r="AA173" s="1884"/>
      <c r="AB173" s="1884"/>
      <c r="AC173" s="1884"/>
      <c r="AD173" s="1884"/>
      <c r="AE173" s="1885"/>
      <c r="AF173" s="1883">
        <v>3</v>
      </c>
      <c r="AG173" s="1884"/>
      <c r="AH173" s="1884"/>
      <c r="AI173" s="1884"/>
      <c r="AJ173" s="1884"/>
      <c r="AK173" s="1884"/>
      <c r="AL173" s="1884"/>
      <c r="AM173" s="1885"/>
      <c r="AN173" s="1883">
        <v>4</v>
      </c>
      <c r="AO173" s="1884"/>
      <c r="AP173" s="1884"/>
      <c r="AQ173" s="1884"/>
      <c r="AR173" s="1884"/>
      <c r="AS173" s="1884"/>
      <c r="AT173" s="1884"/>
      <c r="AU173" s="1884"/>
      <c r="AV173" s="438"/>
      <c r="AW173" s="438"/>
      <c r="AX173" s="438"/>
      <c r="AY173" s="438"/>
      <c r="AZ173" s="438"/>
      <c r="BA173" s="438"/>
      <c r="BB173" s="438"/>
      <c r="BC173" s="438"/>
      <c r="BD173" s="438"/>
      <c r="BE173" s="438"/>
      <c r="BF173" s="438"/>
      <c r="BG173" s="438"/>
    </row>
    <row r="174" spans="1:60" s="428" customFormat="1" ht="14.4" hidden="1">
      <c r="A174" s="427"/>
      <c r="B174" s="1744"/>
      <c r="C174" s="1744"/>
      <c r="D174" s="1744"/>
      <c r="E174" s="1744"/>
      <c r="F174" s="1744"/>
      <c r="G174" s="1744"/>
      <c r="H174" s="1744"/>
      <c r="I174" s="1744"/>
      <c r="J174" s="1744"/>
      <c r="K174" s="1744"/>
      <c r="L174" s="1744"/>
      <c r="M174" s="1744"/>
      <c r="N174" s="1744"/>
      <c r="O174" s="1744"/>
      <c r="P174" s="1744"/>
      <c r="Q174" s="1744"/>
      <c r="R174" s="1744"/>
      <c r="S174" s="1744"/>
      <c r="T174" s="1744"/>
      <c r="U174" s="1744"/>
      <c r="V174" s="1744"/>
      <c r="W174" s="1893"/>
      <c r="X174" s="1789"/>
      <c r="Y174" s="1790"/>
      <c r="Z174" s="1790"/>
      <c r="AA174" s="1790"/>
      <c r="AB174" s="1790"/>
      <c r="AC174" s="1790"/>
      <c r="AD174" s="1790"/>
      <c r="AE174" s="1791"/>
      <c r="AF174" s="1789"/>
      <c r="AG174" s="1790"/>
      <c r="AH174" s="1790"/>
      <c r="AI174" s="1790"/>
      <c r="AJ174" s="1790"/>
      <c r="AK174" s="1790"/>
      <c r="AL174" s="1790"/>
      <c r="AM174" s="1791"/>
      <c r="AN174" s="1789"/>
      <c r="AO174" s="1790"/>
      <c r="AP174" s="1790"/>
      <c r="AQ174" s="1790"/>
      <c r="AR174" s="1790"/>
      <c r="AS174" s="1790"/>
      <c r="AT174" s="1790"/>
      <c r="AU174" s="1792"/>
      <c r="AV174" s="243"/>
      <c r="AW174" s="243"/>
      <c r="AX174" s="243"/>
      <c r="AY174" s="243"/>
      <c r="AZ174" s="243"/>
      <c r="BA174" s="243"/>
      <c r="BB174" s="243"/>
      <c r="BC174" s="243"/>
      <c r="BD174" s="427"/>
      <c r="BE174" s="427"/>
    </row>
    <row r="175" spans="1:60" s="428" customFormat="1" ht="14.4" hidden="1">
      <c r="A175" s="427"/>
      <c r="B175" s="1744"/>
      <c r="C175" s="1744"/>
      <c r="D175" s="1744"/>
      <c r="E175" s="1744"/>
      <c r="F175" s="1744"/>
      <c r="G175" s="1744"/>
      <c r="H175" s="1744"/>
      <c r="I175" s="1744"/>
      <c r="J175" s="1744"/>
      <c r="K175" s="1744"/>
      <c r="L175" s="1744"/>
      <c r="M175" s="1744"/>
      <c r="N175" s="1744"/>
      <c r="O175" s="1744"/>
      <c r="P175" s="1744"/>
      <c r="Q175" s="1744"/>
      <c r="R175" s="1744"/>
      <c r="S175" s="1744"/>
      <c r="T175" s="1744"/>
      <c r="U175" s="1744"/>
      <c r="V175" s="1744"/>
      <c r="W175" s="1893"/>
      <c r="X175" s="1694"/>
      <c r="Y175" s="1695"/>
      <c r="Z175" s="1695"/>
      <c r="AA175" s="1695"/>
      <c r="AB175" s="1695"/>
      <c r="AC175" s="1695"/>
      <c r="AD175" s="1695"/>
      <c r="AE175" s="1696"/>
      <c r="AF175" s="1694"/>
      <c r="AG175" s="1695"/>
      <c r="AH175" s="1695"/>
      <c r="AI175" s="1695"/>
      <c r="AJ175" s="1695"/>
      <c r="AK175" s="1695"/>
      <c r="AL175" s="1695"/>
      <c r="AM175" s="1696"/>
      <c r="AN175" s="1694"/>
      <c r="AO175" s="1695"/>
      <c r="AP175" s="1695"/>
      <c r="AQ175" s="1695"/>
      <c r="AR175" s="1695"/>
      <c r="AS175" s="1695"/>
      <c r="AT175" s="1695"/>
      <c r="AU175" s="1781"/>
      <c r="AV175" s="244"/>
      <c r="AW175" s="244"/>
      <c r="AX175" s="244"/>
      <c r="AY175" s="244"/>
      <c r="AZ175" s="244"/>
      <c r="BA175" s="244"/>
      <c r="BB175" s="244"/>
      <c r="BC175" s="244"/>
      <c r="BD175" s="427"/>
      <c r="BE175" s="427"/>
    </row>
    <row r="176" spans="1:60" s="428" customFormat="1" ht="15" hidden="1" thickBot="1">
      <c r="A176" s="427"/>
      <c r="B176" s="1887" t="s">
        <v>13</v>
      </c>
      <c r="C176" s="1887"/>
      <c r="D176" s="1887"/>
      <c r="E176" s="1887"/>
      <c r="F176" s="1887"/>
      <c r="G176" s="1887"/>
      <c r="H176" s="1887"/>
      <c r="I176" s="1887"/>
      <c r="J176" s="1887"/>
      <c r="K176" s="1887"/>
      <c r="L176" s="1887"/>
      <c r="M176" s="1887"/>
      <c r="N176" s="1887"/>
      <c r="O176" s="1887"/>
      <c r="P176" s="1887"/>
      <c r="Q176" s="1887"/>
      <c r="R176" s="1887"/>
      <c r="S176" s="1887"/>
      <c r="T176" s="1887"/>
      <c r="U176" s="1887"/>
      <c r="V176" s="1887"/>
      <c r="W176" s="1888"/>
      <c r="X176" s="1883"/>
      <c r="Y176" s="1884"/>
      <c r="Z176" s="1884"/>
      <c r="AA176" s="1884"/>
      <c r="AB176" s="1884"/>
      <c r="AC176" s="1884"/>
      <c r="AD176" s="1884"/>
      <c r="AE176" s="1885"/>
      <c r="AF176" s="1883"/>
      <c r="AG176" s="1884"/>
      <c r="AH176" s="1884"/>
      <c r="AI176" s="1884"/>
      <c r="AJ176" s="1884"/>
      <c r="AK176" s="1884"/>
      <c r="AL176" s="1884"/>
      <c r="AM176" s="1885"/>
      <c r="AN176" s="1883"/>
      <c r="AO176" s="1884"/>
      <c r="AP176" s="1884"/>
      <c r="AQ176" s="1884"/>
      <c r="AR176" s="1884"/>
      <c r="AS176" s="1884"/>
      <c r="AT176" s="1884"/>
      <c r="AU176" s="1892"/>
      <c r="AV176" s="244"/>
      <c r="AW176" s="244"/>
      <c r="AX176" s="244"/>
      <c r="AY176" s="244"/>
      <c r="AZ176" s="244"/>
      <c r="BA176" s="244"/>
      <c r="BB176" s="244"/>
      <c r="BC176" s="244"/>
      <c r="BD176" s="427"/>
      <c r="BE176" s="427"/>
    </row>
    <row r="177" spans="1:60" s="428" customFormat="1" ht="14.4">
      <c r="A177" s="245"/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245"/>
      <c r="AR177" s="245"/>
      <c r="AS177" s="245"/>
      <c r="AT177" s="245"/>
      <c r="AU177" s="245"/>
      <c r="AV177" s="245"/>
      <c r="AW177" s="245"/>
      <c r="AX177" s="245"/>
      <c r="AY177" s="245"/>
      <c r="AZ177" s="245"/>
      <c r="BA177" s="244"/>
      <c r="BB177" s="244"/>
      <c r="BC177" s="244"/>
      <c r="BD177" s="244"/>
      <c r="BE177" s="244"/>
      <c r="BF177" s="244"/>
      <c r="BG177" s="427"/>
      <c r="BH177" s="427"/>
    </row>
    <row r="178" spans="1:60" s="528" customFormat="1" ht="35.25" customHeight="1">
      <c r="A178" s="525"/>
      <c r="B178" s="1889" t="s">
        <v>767</v>
      </c>
      <c r="C178" s="1890"/>
      <c r="D178" s="1890"/>
      <c r="E178" s="1890"/>
      <c r="F178" s="1890"/>
      <c r="G178" s="1890"/>
      <c r="H178" s="1890"/>
      <c r="I178" s="1890"/>
      <c r="J178" s="1890"/>
      <c r="K178" s="1890"/>
      <c r="L178" s="1890"/>
      <c r="M178" s="1890"/>
      <c r="N178" s="1890"/>
      <c r="O178" s="1890"/>
      <c r="P178" s="1890"/>
      <c r="Q178" s="1890"/>
      <c r="R178" s="1890"/>
      <c r="S178" s="1890"/>
      <c r="T178" s="1890"/>
      <c r="U178" s="1890"/>
      <c r="V178" s="1890"/>
      <c r="W178" s="1890"/>
      <c r="X178" s="1890"/>
      <c r="Y178" s="1890"/>
      <c r="Z178" s="1890"/>
      <c r="AA178" s="1890"/>
      <c r="AB178" s="1890"/>
      <c r="AC178" s="1890"/>
      <c r="AD178" s="1890"/>
      <c r="AE178" s="1890"/>
      <c r="AF178" s="1890"/>
      <c r="AG178" s="1890"/>
      <c r="AH178" s="1890"/>
      <c r="AI178" s="1890"/>
      <c r="AJ178" s="1890"/>
      <c r="AK178" s="1890"/>
      <c r="AL178" s="1890"/>
      <c r="AM178" s="1890"/>
      <c r="AN178" s="1890"/>
      <c r="AO178" s="1890"/>
      <c r="AP178" s="1890"/>
      <c r="AQ178" s="1890"/>
      <c r="AR178" s="1890"/>
      <c r="AS178" s="1890"/>
      <c r="AT178" s="1890"/>
      <c r="AU178" s="1890"/>
      <c r="AV178" s="1890"/>
      <c r="AW178" s="1890"/>
      <c r="AX178" s="1890"/>
      <c r="AY178" s="526"/>
      <c r="AZ178" s="526"/>
      <c r="BA178" s="512"/>
      <c r="BB178" s="512"/>
      <c r="BC178" s="512"/>
      <c r="BD178" s="512"/>
      <c r="BE178" s="512"/>
      <c r="BF178" s="512"/>
      <c r="BG178" s="527"/>
      <c r="BH178" s="527"/>
    </row>
    <row r="179" spans="1:60" s="428" customFormat="1" ht="14.4">
      <c r="A179" s="440"/>
      <c r="B179" s="382"/>
      <c r="C179" s="382"/>
      <c r="D179" s="382"/>
      <c r="E179" s="382"/>
      <c r="F179" s="382"/>
      <c r="G179" s="382"/>
      <c r="H179" s="382"/>
      <c r="I179" s="382"/>
      <c r="J179" s="382"/>
      <c r="K179" s="382"/>
      <c r="L179" s="382"/>
      <c r="M179" s="382"/>
      <c r="N179" s="382"/>
      <c r="O179" s="382"/>
      <c r="P179" s="382"/>
      <c r="Q179" s="382"/>
      <c r="R179" s="382"/>
      <c r="S179" s="382"/>
      <c r="T179" s="382"/>
      <c r="U179" s="382"/>
      <c r="V179" s="382"/>
      <c r="W179" s="382"/>
      <c r="X179" s="382"/>
      <c r="Y179" s="382"/>
      <c r="Z179" s="382"/>
      <c r="AA179" s="382"/>
      <c r="AB179" s="382"/>
      <c r="AC179" s="382"/>
      <c r="AD179" s="382"/>
      <c r="AE179" s="382"/>
      <c r="AF179" s="382"/>
      <c r="AG179" s="382"/>
      <c r="AH179" s="382"/>
      <c r="AI179" s="382"/>
      <c r="AJ179" s="382"/>
      <c r="AK179" s="382"/>
      <c r="AL179" s="382"/>
      <c r="AM179" s="382"/>
      <c r="AN179" s="382"/>
      <c r="AO179" s="382"/>
      <c r="AP179" s="382"/>
      <c r="AQ179" s="382"/>
      <c r="AR179" s="382"/>
      <c r="AS179" s="382"/>
      <c r="AT179" s="382"/>
      <c r="AU179" s="382"/>
      <c r="AV179" s="382"/>
      <c r="AW179" s="382"/>
      <c r="AX179" s="382"/>
      <c r="AY179" s="382"/>
      <c r="AZ179" s="382"/>
      <c r="BA179" s="244"/>
      <c r="BB179" s="244"/>
      <c r="BC179" s="244"/>
      <c r="BD179" s="244"/>
      <c r="BE179" s="244"/>
      <c r="BF179" s="244"/>
      <c r="BG179" s="427"/>
      <c r="BH179" s="427"/>
    </row>
    <row r="180" spans="1:60" ht="24" customHeight="1">
      <c r="A180" s="427"/>
      <c r="B180" s="1698" t="s">
        <v>0</v>
      </c>
      <c r="C180" s="1698"/>
      <c r="D180" s="1698"/>
      <c r="E180" s="1698"/>
      <c r="F180" s="1698"/>
      <c r="G180" s="1698"/>
      <c r="H180" s="1698"/>
      <c r="I180" s="1698"/>
      <c r="J180" s="1698"/>
      <c r="K180" s="1698"/>
      <c r="L180" s="1698"/>
      <c r="M180" s="1698"/>
      <c r="N180" s="1698"/>
      <c r="O180" s="1698"/>
      <c r="P180" s="1698"/>
      <c r="Q180" s="1698"/>
      <c r="R180" s="1698"/>
      <c r="S180" s="1698"/>
      <c r="T180" s="1698"/>
      <c r="U180" s="1698"/>
      <c r="V180" s="1698"/>
      <c r="W180" s="1699"/>
      <c r="X180" s="1694" t="s">
        <v>478</v>
      </c>
      <c r="Y180" s="1695"/>
      <c r="Z180" s="1695"/>
      <c r="AA180" s="1695"/>
      <c r="AB180" s="1695"/>
      <c r="AC180" s="1695"/>
      <c r="AD180" s="1695"/>
      <c r="AE180" s="1695"/>
      <c r="AF180" s="1695"/>
      <c r="AG180" s="1695"/>
      <c r="AH180" s="1695"/>
      <c r="AI180" s="1695"/>
      <c r="AJ180" s="1695"/>
      <c r="AK180" s="1695"/>
      <c r="AL180" s="1695"/>
      <c r="AM180" s="1695"/>
      <c r="AN180" s="1695"/>
      <c r="AO180" s="1695"/>
      <c r="AP180" s="1695"/>
      <c r="AQ180" s="1695"/>
      <c r="AR180" s="1695"/>
      <c r="AS180" s="1695"/>
      <c r="AT180" s="1695"/>
      <c r="AU180" s="1695"/>
    </row>
    <row r="181" spans="1:60" s="440" customFormat="1" ht="51" customHeight="1">
      <c r="A181" s="427"/>
      <c r="B181" s="1779"/>
      <c r="C181" s="1779"/>
      <c r="D181" s="1779"/>
      <c r="E181" s="1779"/>
      <c r="F181" s="1779"/>
      <c r="G181" s="1779"/>
      <c r="H181" s="1779"/>
      <c r="I181" s="1779"/>
      <c r="J181" s="1779"/>
      <c r="K181" s="1779"/>
      <c r="L181" s="1779"/>
      <c r="M181" s="1779"/>
      <c r="N181" s="1779"/>
      <c r="O181" s="1779"/>
      <c r="P181" s="1779"/>
      <c r="Q181" s="1779"/>
      <c r="R181" s="1779"/>
      <c r="S181" s="1779"/>
      <c r="T181" s="1779"/>
      <c r="U181" s="1779"/>
      <c r="V181" s="1779"/>
      <c r="W181" s="1782"/>
      <c r="X181" s="1694" t="s">
        <v>1053</v>
      </c>
      <c r="Y181" s="1695"/>
      <c r="Z181" s="1695"/>
      <c r="AA181" s="1695"/>
      <c r="AB181" s="1695"/>
      <c r="AC181" s="1695"/>
      <c r="AD181" s="1695"/>
      <c r="AE181" s="1696"/>
      <c r="AF181" s="1694" t="s">
        <v>1054</v>
      </c>
      <c r="AG181" s="1695"/>
      <c r="AH181" s="1695"/>
      <c r="AI181" s="1695"/>
      <c r="AJ181" s="1695"/>
      <c r="AK181" s="1695"/>
      <c r="AL181" s="1695"/>
      <c r="AM181" s="1696"/>
      <c r="AN181" s="1694" t="s">
        <v>1055</v>
      </c>
      <c r="AO181" s="1695"/>
      <c r="AP181" s="1695"/>
      <c r="AQ181" s="1695"/>
      <c r="AR181" s="1695"/>
      <c r="AS181" s="1695"/>
      <c r="AT181" s="1695"/>
      <c r="AU181" s="1695"/>
    </row>
    <row r="182" spans="1:60" s="440" customFormat="1" ht="15" thickBot="1">
      <c r="A182" s="428"/>
      <c r="B182" s="1744">
        <v>1</v>
      </c>
      <c r="C182" s="1744"/>
      <c r="D182" s="1744"/>
      <c r="E182" s="1744"/>
      <c r="F182" s="1744"/>
      <c r="G182" s="1744"/>
      <c r="H182" s="1744"/>
      <c r="I182" s="1744"/>
      <c r="J182" s="1744"/>
      <c r="K182" s="1744"/>
      <c r="L182" s="1744"/>
      <c r="M182" s="1744"/>
      <c r="N182" s="1744"/>
      <c r="O182" s="1744"/>
      <c r="P182" s="1744"/>
      <c r="Q182" s="1744"/>
      <c r="R182" s="1744"/>
      <c r="S182" s="1744"/>
      <c r="T182" s="1744"/>
      <c r="U182" s="1744"/>
      <c r="V182" s="1744"/>
      <c r="W182" s="1745"/>
      <c r="X182" s="1883">
        <v>2</v>
      </c>
      <c r="Y182" s="1884"/>
      <c r="Z182" s="1884"/>
      <c r="AA182" s="1884"/>
      <c r="AB182" s="1884"/>
      <c r="AC182" s="1884"/>
      <c r="AD182" s="1884"/>
      <c r="AE182" s="1885"/>
      <c r="AF182" s="1883">
        <v>3</v>
      </c>
      <c r="AG182" s="1884"/>
      <c r="AH182" s="1884"/>
      <c r="AI182" s="1884"/>
      <c r="AJ182" s="1884"/>
      <c r="AK182" s="1884"/>
      <c r="AL182" s="1884"/>
      <c r="AM182" s="1885"/>
      <c r="AN182" s="1883">
        <v>4</v>
      </c>
      <c r="AO182" s="1884"/>
      <c r="AP182" s="1884"/>
      <c r="AQ182" s="1884"/>
      <c r="AR182" s="1884"/>
      <c r="AS182" s="1884"/>
      <c r="AT182" s="1884"/>
      <c r="AU182" s="1884"/>
      <c r="AV182" s="438"/>
      <c r="AW182" s="438"/>
      <c r="AX182" s="438"/>
      <c r="AY182" s="438"/>
      <c r="AZ182" s="438"/>
      <c r="BA182" s="438"/>
      <c r="BB182" s="438"/>
      <c r="BC182" s="438"/>
      <c r="BD182" s="438"/>
      <c r="BE182" s="438"/>
      <c r="BF182" s="438"/>
      <c r="BG182" s="438"/>
    </row>
    <row r="183" spans="1:60" s="428" customFormat="1" ht="24.75" hidden="1" customHeight="1">
      <c r="A183" s="427"/>
      <c r="B183" s="1717" t="s">
        <v>768</v>
      </c>
      <c r="C183" s="1717"/>
      <c r="D183" s="1717"/>
      <c r="E183" s="1717"/>
      <c r="F183" s="1717"/>
      <c r="G183" s="1717"/>
      <c r="H183" s="1717"/>
      <c r="I183" s="1717"/>
      <c r="J183" s="1717"/>
      <c r="K183" s="1717"/>
      <c r="L183" s="1717"/>
      <c r="M183" s="1717"/>
      <c r="N183" s="1717"/>
      <c r="O183" s="1717"/>
      <c r="P183" s="1717"/>
      <c r="Q183" s="1717"/>
      <c r="R183" s="1717"/>
      <c r="S183" s="1717"/>
      <c r="T183" s="1717"/>
      <c r="U183" s="1717"/>
      <c r="V183" s="1717"/>
      <c r="W183" s="1886"/>
      <c r="X183" s="1691"/>
      <c r="Y183" s="1689"/>
      <c r="Z183" s="1689"/>
      <c r="AA183" s="1689"/>
      <c r="AB183" s="1689"/>
      <c r="AC183" s="1689"/>
      <c r="AD183" s="1689"/>
      <c r="AE183" s="1690"/>
      <c r="AF183" s="1691"/>
      <c r="AG183" s="1689"/>
      <c r="AH183" s="1689"/>
      <c r="AI183" s="1689"/>
      <c r="AJ183" s="1689"/>
      <c r="AK183" s="1689"/>
      <c r="AL183" s="1689"/>
      <c r="AM183" s="1690"/>
      <c r="AN183" s="1691"/>
      <c r="AO183" s="1689"/>
      <c r="AP183" s="1689"/>
      <c r="AQ183" s="1689"/>
      <c r="AR183" s="1689"/>
      <c r="AS183" s="1689"/>
      <c r="AT183" s="1689"/>
      <c r="AU183" s="1692"/>
      <c r="AV183" s="243"/>
      <c r="AW183" s="243"/>
      <c r="AX183" s="243"/>
      <c r="AY183" s="243"/>
      <c r="AZ183" s="243"/>
      <c r="BA183" s="243"/>
      <c r="BB183" s="243"/>
      <c r="BC183" s="243"/>
      <c r="BD183" s="427"/>
      <c r="BE183" s="427"/>
    </row>
    <row r="184" spans="1:60" s="428" customFormat="1" ht="24.75" hidden="1" customHeight="1">
      <c r="A184" s="427"/>
      <c r="B184" s="1717" t="s">
        <v>769</v>
      </c>
      <c r="C184" s="1717"/>
      <c r="D184" s="1717"/>
      <c r="E184" s="1717"/>
      <c r="F184" s="1717"/>
      <c r="G184" s="1717"/>
      <c r="H184" s="1717"/>
      <c r="I184" s="1717"/>
      <c r="J184" s="1717"/>
      <c r="K184" s="1717"/>
      <c r="L184" s="1717"/>
      <c r="M184" s="1717"/>
      <c r="N184" s="1717"/>
      <c r="O184" s="1717"/>
      <c r="P184" s="1717"/>
      <c r="Q184" s="1717"/>
      <c r="R184" s="1717"/>
      <c r="S184" s="1717"/>
      <c r="T184" s="1717"/>
      <c r="U184" s="1717"/>
      <c r="V184" s="1717"/>
      <c r="W184" s="1886"/>
      <c r="X184" s="1691"/>
      <c r="Y184" s="1689"/>
      <c r="Z184" s="1689"/>
      <c r="AA184" s="1689"/>
      <c r="AB184" s="1689"/>
      <c r="AC184" s="1689"/>
      <c r="AD184" s="1689"/>
      <c r="AE184" s="1690"/>
      <c r="AF184" s="1691"/>
      <c r="AG184" s="1689"/>
      <c r="AH184" s="1689"/>
      <c r="AI184" s="1689"/>
      <c r="AJ184" s="1689"/>
      <c r="AK184" s="1689"/>
      <c r="AL184" s="1689"/>
      <c r="AM184" s="1690"/>
      <c r="AN184" s="1691"/>
      <c r="AO184" s="1689"/>
      <c r="AP184" s="1689"/>
      <c r="AQ184" s="1689"/>
      <c r="AR184" s="1689"/>
      <c r="AS184" s="1689"/>
      <c r="AT184" s="1689"/>
      <c r="AU184" s="1692"/>
      <c r="AV184" s="243"/>
      <c r="AW184" s="243"/>
      <c r="AX184" s="243"/>
      <c r="AY184" s="243"/>
      <c r="AZ184" s="243"/>
      <c r="BA184" s="243"/>
      <c r="BB184" s="243"/>
      <c r="BC184" s="243"/>
      <c r="BD184" s="427"/>
      <c r="BE184" s="427"/>
    </row>
    <row r="185" spans="1:60" s="428" customFormat="1" ht="24.75" customHeight="1">
      <c r="A185" s="427"/>
      <c r="B185" s="1891" t="s">
        <v>1190</v>
      </c>
      <c r="C185" s="1891"/>
      <c r="D185" s="1891"/>
      <c r="E185" s="1891"/>
      <c r="F185" s="1891"/>
      <c r="G185" s="1891"/>
      <c r="H185" s="1891"/>
      <c r="I185" s="1891"/>
      <c r="J185" s="1891"/>
      <c r="K185" s="1891"/>
      <c r="L185" s="1891"/>
      <c r="M185" s="1891"/>
      <c r="N185" s="1891"/>
      <c r="O185" s="1891"/>
      <c r="P185" s="1891"/>
      <c r="Q185" s="1891"/>
      <c r="R185" s="1891"/>
      <c r="S185" s="1891"/>
      <c r="T185" s="1891"/>
      <c r="U185" s="1891"/>
      <c r="V185" s="1891"/>
      <c r="W185" s="1891"/>
      <c r="X185" s="1691">
        <v>12720</v>
      </c>
      <c r="Y185" s="1689"/>
      <c r="Z185" s="1689"/>
      <c r="AA185" s="1689"/>
      <c r="AB185" s="1689"/>
      <c r="AC185" s="1689"/>
      <c r="AD185" s="1689"/>
      <c r="AE185" s="1690"/>
      <c r="AF185" s="1691"/>
      <c r="AG185" s="1689"/>
      <c r="AH185" s="1689"/>
      <c r="AI185" s="1689"/>
      <c r="AJ185" s="1689"/>
      <c r="AK185" s="1689"/>
      <c r="AL185" s="1689"/>
      <c r="AM185" s="1690"/>
      <c r="AN185" s="1691"/>
      <c r="AO185" s="1689"/>
      <c r="AP185" s="1689"/>
      <c r="AQ185" s="1689"/>
      <c r="AR185" s="1689"/>
      <c r="AS185" s="1689"/>
      <c r="AT185" s="1689"/>
      <c r="AU185" s="1692"/>
      <c r="AV185" s="243"/>
      <c r="AW185" s="243"/>
      <c r="AX185" s="243"/>
      <c r="AY185" s="243"/>
      <c r="AZ185" s="243"/>
      <c r="BA185" s="243"/>
      <c r="BB185" s="243"/>
      <c r="BC185" s="243"/>
      <c r="BD185" s="427"/>
      <c r="BE185" s="427"/>
    </row>
    <row r="186" spans="1:60" s="428" customFormat="1" ht="24.75" hidden="1" customHeight="1">
      <c r="A186" s="427"/>
      <c r="B186" s="1717"/>
      <c r="C186" s="1717"/>
      <c r="D186" s="1717"/>
      <c r="E186" s="1717"/>
      <c r="F186" s="1717"/>
      <c r="G186" s="1717"/>
      <c r="H186" s="1717"/>
      <c r="I186" s="1717"/>
      <c r="J186" s="1717"/>
      <c r="K186" s="1717"/>
      <c r="L186" s="1717"/>
      <c r="M186" s="1717"/>
      <c r="N186" s="1717"/>
      <c r="O186" s="1717"/>
      <c r="P186" s="1717"/>
      <c r="Q186" s="1717"/>
      <c r="R186" s="1717"/>
      <c r="S186" s="1717"/>
      <c r="T186" s="1717"/>
      <c r="U186" s="1717"/>
      <c r="V186" s="1717"/>
      <c r="W186" s="1886"/>
      <c r="X186" s="1691"/>
      <c r="Y186" s="1689"/>
      <c r="Z186" s="1689"/>
      <c r="AA186" s="1689"/>
      <c r="AB186" s="1689"/>
      <c r="AC186" s="1689"/>
      <c r="AD186" s="1689"/>
      <c r="AE186" s="1690"/>
      <c r="AF186" s="1691"/>
      <c r="AG186" s="1689"/>
      <c r="AH186" s="1689"/>
      <c r="AI186" s="1689"/>
      <c r="AJ186" s="1689"/>
      <c r="AK186" s="1689"/>
      <c r="AL186" s="1689"/>
      <c r="AM186" s="1690"/>
      <c r="AN186" s="1691"/>
      <c r="AO186" s="1689"/>
      <c r="AP186" s="1689"/>
      <c r="AQ186" s="1689"/>
      <c r="AR186" s="1689"/>
      <c r="AS186" s="1689"/>
      <c r="AT186" s="1689"/>
      <c r="AU186" s="1692"/>
      <c r="AV186" s="243"/>
      <c r="AW186" s="243"/>
      <c r="AX186" s="243"/>
      <c r="AY186" s="243"/>
      <c r="AZ186" s="243"/>
      <c r="BA186" s="243"/>
      <c r="BB186" s="243"/>
      <c r="BC186" s="243"/>
      <c r="BD186" s="427"/>
      <c r="BE186" s="427"/>
    </row>
    <row r="187" spans="1:60" s="428" customFormat="1" ht="24.75" hidden="1" customHeight="1">
      <c r="A187" s="427"/>
      <c r="B187" s="1717"/>
      <c r="C187" s="1717"/>
      <c r="D187" s="1717"/>
      <c r="E187" s="1717"/>
      <c r="F187" s="1717"/>
      <c r="G187" s="1717"/>
      <c r="H187" s="1717"/>
      <c r="I187" s="1717"/>
      <c r="J187" s="1717"/>
      <c r="K187" s="1717"/>
      <c r="L187" s="1717"/>
      <c r="M187" s="1717"/>
      <c r="N187" s="1717"/>
      <c r="O187" s="1717"/>
      <c r="P187" s="1717"/>
      <c r="Q187" s="1717"/>
      <c r="R187" s="1717"/>
      <c r="S187" s="1717"/>
      <c r="T187" s="1717"/>
      <c r="U187" s="1717"/>
      <c r="V187" s="1717"/>
      <c r="W187" s="1886"/>
      <c r="X187" s="1691"/>
      <c r="Y187" s="1689"/>
      <c r="Z187" s="1689"/>
      <c r="AA187" s="1689"/>
      <c r="AB187" s="1689"/>
      <c r="AC187" s="1689"/>
      <c r="AD187" s="1689"/>
      <c r="AE187" s="1690"/>
      <c r="AF187" s="1691"/>
      <c r="AG187" s="1689"/>
      <c r="AH187" s="1689"/>
      <c r="AI187" s="1689"/>
      <c r="AJ187" s="1689"/>
      <c r="AK187" s="1689"/>
      <c r="AL187" s="1689"/>
      <c r="AM187" s="1690"/>
      <c r="AN187" s="1691"/>
      <c r="AO187" s="1689"/>
      <c r="AP187" s="1689"/>
      <c r="AQ187" s="1689"/>
      <c r="AR187" s="1689"/>
      <c r="AS187" s="1689"/>
      <c r="AT187" s="1689"/>
      <c r="AU187" s="1692"/>
      <c r="AV187" s="243"/>
      <c r="AW187" s="243"/>
      <c r="AX187" s="243"/>
      <c r="AY187" s="243"/>
      <c r="AZ187" s="243"/>
      <c r="BA187" s="243"/>
      <c r="BB187" s="243"/>
      <c r="BC187" s="243"/>
      <c r="BD187" s="427"/>
      <c r="BE187" s="427"/>
    </row>
    <row r="188" spans="1:60" s="428" customFormat="1" ht="24.75" customHeight="1" thickBot="1">
      <c r="A188" s="427"/>
      <c r="B188" s="1887" t="s">
        <v>13</v>
      </c>
      <c r="C188" s="1887"/>
      <c r="D188" s="1887"/>
      <c r="E188" s="1887"/>
      <c r="F188" s="1887"/>
      <c r="G188" s="1887"/>
      <c r="H188" s="1887"/>
      <c r="I188" s="1887"/>
      <c r="J188" s="1887"/>
      <c r="K188" s="1887"/>
      <c r="L188" s="1887"/>
      <c r="M188" s="1887"/>
      <c r="N188" s="1887"/>
      <c r="O188" s="1887"/>
      <c r="P188" s="1887"/>
      <c r="Q188" s="1887"/>
      <c r="R188" s="1887"/>
      <c r="S188" s="1887"/>
      <c r="T188" s="1887"/>
      <c r="U188" s="1887"/>
      <c r="V188" s="1887"/>
      <c r="W188" s="1888"/>
      <c r="X188" s="1877">
        <f>X187+X186+X185+X184+X183</f>
        <v>12720</v>
      </c>
      <c r="Y188" s="1878"/>
      <c r="Z188" s="1878"/>
      <c r="AA188" s="1878"/>
      <c r="AB188" s="1878"/>
      <c r="AC188" s="1878"/>
      <c r="AD188" s="1878"/>
      <c r="AE188" s="1879"/>
      <c r="AF188" s="1877">
        <f>AF187+AF186+AF185+AF184+AF183</f>
        <v>0</v>
      </c>
      <c r="AG188" s="1878"/>
      <c r="AH188" s="1878"/>
      <c r="AI188" s="1878"/>
      <c r="AJ188" s="1878"/>
      <c r="AK188" s="1878"/>
      <c r="AL188" s="1878"/>
      <c r="AM188" s="1879"/>
      <c r="AN188" s="1877">
        <f>AN187+AN186+AN185+AN184+AN183</f>
        <v>0</v>
      </c>
      <c r="AO188" s="1878"/>
      <c r="AP188" s="1878"/>
      <c r="AQ188" s="1878"/>
      <c r="AR188" s="1878"/>
      <c r="AS188" s="1878"/>
      <c r="AT188" s="1878"/>
      <c r="AU188" s="1880"/>
      <c r="AV188" s="244"/>
      <c r="AW188" s="244"/>
      <c r="AX188" s="244"/>
      <c r="AY188" s="244"/>
      <c r="AZ188" s="244"/>
      <c r="BA188" s="244"/>
      <c r="BB188" s="244"/>
      <c r="BC188" s="244"/>
      <c r="BD188" s="427"/>
      <c r="BE188" s="427"/>
    </row>
    <row r="189" spans="1:60" s="428" customFormat="1" ht="14.4">
      <c r="A189" s="440"/>
      <c r="B189" s="246"/>
      <c r="C189" s="246"/>
      <c r="D189" s="246"/>
      <c r="E189" s="246"/>
      <c r="F189" s="246"/>
      <c r="G189" s="246"/>
      <c r="H189" s="246"/>
      <c r="I189" s="246"/>
      <c r="J189" s="246"/>
      <c r="K189" s="246"/>
      <c r="L189" s="246"/>
      <c r="M189" s="246"/>
      <c r="N189" s="246"/>
      <c r="O189" s="246"/>
      <c r="P189" s="246"/>
      <c r="Q189" s="247"/>
      <c r="R189" s="247"/>
      <c r="S189" s="248"/>
      <c r="T189" s="248"/>
      <c r="U189" s="248"/>
      <c r="V189" s="248"/>
      <c r="W189" s="248"/>
      <c r="X189" s="248"/>
      <c r="Y189" s="248"/>
      <c r="Z189" s="248"/>
      <c r="AA189" s="250"/>
      <c r="AB189" s="250"/>
      <c r="AC189" s="250"/>
      <c r="AD189" s="250"/>
      <c r="AE189" s="250"/>
      <c r="AF189" s="250"/>
      <c r="AG189" s="250"/>
      <c r="AH189" s="250"/>
      <c r="AI189" s="381"/>
      <c r="AJ189" s="381"/>
      <c r="AK189" s="381"/>
      <c r="AL189" s="381"/>
      <c r="AM189" s="381"/>
      <c r="AN189" s="381"/>
      <c r="AO189" s="381"/>
      <c r="AP189" s="381"/>
      <c r="AQ189" s="381"/>
      <c r="AR189" s="381"/>
      <c r="AS189" s="381"/>
      <c r="AT189" s="381"/>
      <c r="AU189" s="381"/>
      <c r="AV189" s="381"/>
      <c r="AW189" s="381"/>
      <c r="AX189" s="381"/>
      <c r="AY189" s="381"/>
      <c r="AZ189" s="381"/>
      <c r="BA189" s="244"/>
      <c r="BB189" s="244"/>
      <c r="BC189" s="244"/>
      <c r="BD189" s="244"/>
      <c r="BE189" s="244"/>
      <c r="BF189" s="244"/>
      <c r="BG189" s="427"/>
      <c r="BH189" s="427"/>
    </row>
    <row r="190" spans="1:60" s="428" customFormat="1" ht="14.4" hidden="1">
      <c r="A190" s="440"/>
      <c r="B190" s="1881" t="s">
        <v>568</v>
      </c>
      <c r="C190" s="1882"/>
      <c r="D190" s="1882"/>
      <c r="E190" s="1882"/>
      <c r="F190" s="1882"/>
      <c r="G190" s="1882"/>
      <c r="H190" s="1882"/>
      <c r="I190" s="1882"/>
      <c r="J190" s="1882"/>
      <c r="K190" s="1882"/>
      <c r="L190" s="1882"/>
      <c r="M190" s="1882"/>
      <c r="N190" s="1882"/>
      <c r="O190" s="1882"/>
      <c r="P190" s="1882"/>
      <c r="Q190" s="1882"/>
      <c r="R190" s="1882"/>
      <c r="S190" s="1882"/>
      <c r="T190" s="1882"/>
      <c r="U190" s="1882"/>
      <c r="V190" s="1882"/>
      <c r="W190" s="1882"/>
      <c r="X190" s="1882"/>
      <c r="Y190" s="1882"/>
      <c r="Z190" s="1882"/>
      <c r="AA190" s="1882"/>
      <c r="AB190" s="1882"/>
      <c r="AC190" s="1882"/>
      <c r="AD190" s="1882"/>
      <c r="AE190" s="1882"/>
      <c r="AF190" s="1882"/>
      <c r="AG190" s="1882"/>
      <c r="AH190" s="1882"/>
      <c r="AI190" s="1882"/>
      <c r="AJ190" s="1882"/>
      <c r="AK190" s="1882"/>
      <c r="AL190" s="1882"/>
      <c r="AM190" s="1882"/>
      <c r="AN190" s="1882"/>
      <c r="AO190" s="1882"/>
      <c r="AP190" s="1882"/>
      <c r="AQ190" s="1882"/>
      <c r="AR190" s="1882"/>
      <c r="AS190" s="1882"/>
      <c r="AT190" s="1882"/>
      <c r="AU190" s="1882"/>
      <c r="AV190" s="1882"/>
      <c r="AW190" s="1882"/>
      <c r="AX190" s="1882"/>
      <c r="AY190" s="376"/>
      <c r="AZ190" s="376"/>
      <c r="BA190" s="244"/>
      <c r="BB190" s="244"/>
      <c r="BC190" s="244"/>
      <c r="BD190" s="244"/>
      <c r="BE190" s="244"/>
      <c r="BF190" s="244"/>
      <c r="BG190" s="427"/>
      <c r="BH190" s="427"/>
    </row>
    <row r="191" spans="1:60" s="428" customFormat="1" ht="14.4" hidden="1">
      <c r="A191" s="440"/>
      <c r="B191" s="382"/>
      <c r="C191" s="382"/>
      <c r="D191" s="382"/>
      <c r="E191" s="382"/>
      <c r="F191" s="382"/>
      <c r="G191" s="382"/>
      <c r="H191" s="382"/>
      <c r="I191" s="382"/>
      <c r="J191" s="382"/>
      <c r="K191" s="382"/>
      <c r="L191" s="382"/>
      <c r="M191" s="382"/>
      <c r="N191" s="382"/>
      <c r="O191" s="382"/>
      <c r="P191" s="382"/>
      <c r="Q191" s="382"/>
      <c r="R191" s="382"/>
      <c r="S191" s="382"/>
      <c r="T191" s="382"/>
      <c r="U191" s="382"/>
      <c r="V191" s="382"/>
      <c r="W191" s="382"/>
      <c r="X191" s="382"/>
      <c r="Y191" s="382"/>
      <c r="Z191" s="382"/>
      <c r="AA191" s="382"/>
      <c r="AB191" s="382"/>
      <c r="AC191" s="382"/>
      <c r="AD191" s="382"/>
      <c r="AE191" s="382"/>
      <c r="AF191" s="382"/>
      <c r="AG191" s="382"/>
      <c r="AH191" s="382"/>
      <c r="AI191" s="382"/>
      <c r="AJ191" s="382"/>
      <c r="AK191" s="382"/>
      <c r="AL191" s="382"/>
      <c r="AM191" s="382"/>
      <c r="AN191" s="382"/>
      <c r="AO191" s="382"/>
      <c r="AP191" s="382"/>
      <c r="AQ191" s="382"/>
      <c r="AR191" s="382"/>
      <c r="AS191" s="382"/>
      <c r="AT191" s="382"/>
      <c r="AU191" s="382"/>
      <c r="AV191" s="382"/>
      <c r="AW191" s="382"/>
      <c r="AX191" s="382"/>
      <c r="AY191" s="382"/>
      <c r="AZ191" s="382"/>
      <c r="BA191" s="244"/>
      <c r="BB191" s="244"/>
      <c r="BC191" s="244"/>
      <c r="BD191" s="244"/>
      <c r="BE191" s="244"/>
      <c r="BF191" s="244"/>
      <c r="BG191" s="427"/>
      <c r="BH191" s="427"/>
    </row>
    <row r="192" spans="1:60" s="440" customFormat="1" ht="14.4" hidden="1">
      <c r="A192" s="427"/>
      <c r="B192" s="1696" t="s">
        <v>569</v>
      </c>
      <c r="C192" s="1704"/>
      <c r="D192" s="1704"/>
      <c r="E192" s="1704"/>
      <c r="F192" s="1704"/>
      <c r="G192" s="1704"/>
      <c r="H192" s="1704"/>
      <c r="I192" s="1704"/>
      <c r="J192" s="1704"/>
      <c r="K192" s="1704"/>
      <c r="L192" s="1704"/>
      <c r="M192" s="1704"/>
      <c r="N192" s="1704"/>
      <c r="O192" s="1694" t="s">
        <v>570</v>
      </c>
      <c r="P192" s="1695"/>
      <c r="Q192" s="1695"/>
      <c r="R192" s="1695"/>
      <c r="S192" s="1695"/>
      <c r="T192" s="1695"/>
      <c r="U192" s="1695"/>
      <c r="V192" s="1695"/>
      <c r="W192" s="1695"/>
      <c r="X192" s="1695"/>
      <c r="Y192" s="1695"/>
      <c r="Z192" s="1696"/>
      <c r="AA192" s="1694" t="s">
        <v>571</v>
      </c>
      <c r="AB192" s="1695"/>
      <c r="AC192" s="1695"/>
      <c r="AD192" s="1695"/>
      <c r="AE192" s="1695"/>
      <c r="AF192" s="1695"/>
      <c r="AG192" s="1695"/>
      <c r="AH192" s="1695"/>
      <c r="AI192" s="1695"/>
      <c r="AJ192" s="1695"/>
      <c r="AK192" s="1695"/>
      <c r="AL192" s="1696"/>
      <c r="AM192" s="1694" t="s">
        <v>572</v>
      </c>
      <c r="AN192" s="1695"/>
      <c r="AO192" s="1695"/>
      <c r="AP192" s="1695"/>
      <c r="AQ192" s="1695"/>
      <c r="AR192" s="1695"/>
      <c r="AS192" s="1695"/>
      <c r="AT192" s="1695"/>
      <c r="AU192" s="1695"/>
      <c r="AV192" s="1695"/>
      <c r="AW192" s="1695"/>
      <c r="AX192" s="1695"/>
      <c r="AY192" s="381"/>
      <c r="AZ192" s="381"/>
    </row>
    <row r="193" spans="1:60" s="440" customFormat="1" ht="14.4" hidden="1">
      <c r="A193" s="427"/>
      <c r="B193" s="1696"/>
      <c r="C193" s="1704"/>
      <c r="D193" s="1704"/>
      <c r="E193" s="1704"/>
      <c r="F193" s="1704"/>
      <c r="G193" s="1704"/>
      <c r="H193" s="1704"/>
      <c r="I193" s="1704"/>
      <c r="J193" s="1704"/>
      <c r="K193" s="1704"/>
      <c r="L193" s="1704"/>
      <c r="M193" s="1704"/>
      <c r="N193" s="1704"/>
      <c r="O193" s="1694" t="s">
        <v>556</v>
      </c>
      <c r="P193" s="1695"/>
      <c r="Q193" s="1695"/>
      <c r="R193" s="1696"/>
      <c r="S193" s="1694" t="s">
        <v>557</v>
      </c>
      <c r="T193" s="1695"/>
      <c r="U193" s="1695"/>
      <c r="V193" s="1696"/>
      <c r="W193" s="1694" t="s">
        <v>558</v>
      </c>
      <c r="X193" s="1695"/>
      <c r="Y193" s="1695"/>
      <c r="Z193" s="1696"/>
      <c r="AA193" s="1694" t="s">
        <v>556</v>
      </c>
      <c r="AB193" s="1695"/>
      <c r="AC193" s="1695"/>
      <c r="AD193" s="1696"/>
      <c r="AE193" s="1694" t="s">
        <v>557</v>
      </c>
      <c r="AF193" s="1695"/>
      <c r="AG193" s="1695"/>
      <c r="AH193" s="1696"/>
      <c r="AI193" s="1694" t="s">
        <v>558</v>
      </c>
      <c r="AJ193" s="1695"/>
      <c r="AK193" s="1695"/>
      <c r="AL193" s="1696"/>
      <c r="AM193" s="1694" t="s">
        <v>556</v>
      </c>
      <c r="AN193" s="1695"/>
      <c r="AO193" s="1695"/>
      <c r="AP193" s="1696"/>
      <c r="AQ193" s="1694" t="s">
        <v>557</v>
      </c>
      <c r="AR193" s="1695"/>
      <c r="AS193" s="1695"/>
      <c r="AT193" s="1696"/>
      <c r="AU193" s="1694" t="s">
        <v>558</v>
      </c>
      <c r="AV193" s="1695"/>
      <c r="AW193" s="1695"/>
      <c r="AX193" s="1695"/>
      <c r="AY193" s="381"/>
      <c r="AZ193" s="381"/>
    </row>
    <row r="194" spans="1:60" s="440" customFormat="1" ht="15" hidden="1" thickBot="1">
      <c r="A194" s="427"/>
      <c r="B194" s="1745">
        <v>1</v>
      </c>
      <c r="C194" s="1858"/>
      <c r="D194" s="1858"/>
      <c r="E194" s="1858"/>
      <c r="F194" s="1858"/>
      <c r="G194" s="1858"/>
      <c r="H194" s="1858"/>
      <c r="I194" s="1858"/>
      <c r="J194" s="1858"/>
      <c r="K194" s="1858"/>
      <c r="L194" s="1858"/>
      <c r="M194" s="1858"/>
      <c r="N194" s="1858"/>
      <c r="O194" s="1697">
        <v>2</v>
      </c>
      <c r="P194" s="1698"/>
      <c r="Q194" s="1698"/>
      <c r="R194" s="1699"/>
      <c r="S194" s="1697">
        <v>3</v>
      </c>
      <c r="T194" s="1698"/>
      <c r="U194" s="1698"/>
      <c r="V194" s="1699"/>
      <c r="W194" s="1697">
        <v>4</v>
      </c>
      <c r="X194" s="1698"/>
      <c r="Y194" s="1698"/>
      <c r="Z194" s="1699"/>
      <c r="AA194" s="1697">
        <v>6</v>
      </c>
      <c r="AB194" s="1698"/>
      <c r="AC194" s="1698"/>
      <c r="AD194" s="1699"/>
      <c r="AE194" s="1697">
        <v>7</v>
      </c>
      <c r="AF194" s="1698"/>
      <c r="AG194" s="1698"/>
      <c r="AH194" s="1699"/>
      <c r="AI194" s="1697">
        <v>8</v>
      </c>
      <c r="AJ194" s="1698"/>
      <c r="AK194" s="1698"/>
      <c r="AL194" s="1699"/>
      <c r="AM194" s="1697">
        <v>9</v>
      </c>
      <c r="AN194" s="1698"/>
      <c r="AO194" s="1698"/>
      <c r="AP194" s="1699"/>
      <c r="AQ194" s="1697">
        <v>10</v>
      </c>
      <c r="AR194" s="1698"/>
      <c r="AS194" s="1698"/>
      <c r="AT194" s="1699"/>
      <c r="AU194" s="1697">
        <v>11</v>
      </c>
      <c r="AV194" s="1698"/>
      <c r="AW194" s="1698"/>
      <c r="AX194" s="1698"/>
      <c r="AY194" s="381"/>
      <c r="AZ194" s="381"/>
    </row>
    <row r="195" spans="1:60" s="428" customFormat="1" ht="67.5" hidden="1" customHeight="1">
      <c r="A195" s="427"/>
      <c r="B195" s="1722" t="s">
        <v>573</v>
      </c>
      <c r="C195" s="1722"/>
      <c r="D195" s="1722"/>
      <c r="E195" s="1722"/>
      <c r="F195" s="1722"/>
      <c r="G195" s="1722"/>
      <c r="H195" s="1722"/>
      <c r="I195" s="1722"/>
      <c r="J195" s="1722"/>
      <c r="K195" s="1722"/>
      <c r="L195" s="1722"/>
      <c r="M195" s="1722"/>
      <c r="N195" s="1774"/>
      <c r="O195" s="1789" t="s">
        <v>43</v>
      </c>
      <c r="P195" s="1790"/>
      <c r="Q195" s="1790"/>
      <c r="R195" s="1791"/>
      <c r="S195" s="1789" t="s">
        <v>43</v>
      </c>
      <c r="T195" s="1790"/>
      <c r="U195" s="1790"/>
      <c r="V195" s="1791"/>
      <c r="W195" s="1789" t="s">
        <v>43</v>
      </c>
      <c r="X195" s="1790"/>
      <c r="Y195" s="1790"/>
      <c r="Z195" s="1791"/>
      <c r="AA195" s="1789" t="s">
        <v>43</v>
      </c>
      <c r="AB195" s="1790"/>
      <c r="AC195" s="1790"/>
      <c r="AD195" s="1791"/>
      <c r="AE195" s="1789" t="s">
        <v>43</v>
      </c>
      <c r="AF195" s="1790"/>
      <c r="AG195" s="1790"/>
      <c r="AH195" s="1791"/>
      <c r="AI195" s="1789" t="s">
        <v>43</v>
      </c>
      <c r="AJ195" s="1790"/>
      <c r="AK195" s="1790"/>
      <c r="AL195" s="1791"/>
      <c r="AM195" s="1789"/>
      <c r="AN195" s="1790"/>
      <c r="AO195" s="1790"/>
      <c r="AP195" s="1791"/>
      <c r="AQ195" s="1789"/>
      <c r="AR195" s="1790"/>
      <c r="AS195" s="1790"/>
      <c r="AT195" s="1791"/>
      <c r="AU195" s="1789"/>
      <c r="AV195" s="1790"/>
      <c r="AW195" s="1790"/>
      <c r="AX195" s="1792"/>
      <c r="AY195" s="381"/>
      <c r="AZ195" s="381"/>
      <c r="BA195" s="243"/>
      <c r="BB195" s="243"/>
      <c r="BC195" s="243"/>
      <c r="BD195" s="243"/>
      <c r="BE195" s="243"/>
      <c r="BF195" s="243"/>
      <c r="BG195" s="427"/>
      <c r="BH195" s="427"/>
    </row>
    <row r="196" spans="1:60" s="428" customFormat="1" ht="14.4" hidden="1">
      <c r="A196" s="427"/>
      <c r="B196" s="1745"/>
      <c r="C196" s="1858"/>
      <c r="D196" s="1858"/>
      <c r="E196" s="1858"/>
      <c r="F196" s="1858"/>
      <c r="G196" s="1858"/>
      <c r="H196" s="1858"/>
      <c r="I196" s="1858"/>
      <c r="J196" s="1858"/>
      <c r="K196" s="1858"/>
      <c r="L196" s="1858"/>
      <c r="M196" s="1858"/>
      <c r="N196" s="1859"/>
      <c r="O196" s="1694"/>
      <c r="P196" s="1695"/>
      <c r="Q196" s="1695"/>
      <c r="R196" s="1696"/>
      <c r="S196" s="1694"/>
      <c r="T196" s="1695"/>
      <c r="U196" s="1695"/>
      <c r="V196" s="1696"/>
      <c r="W196" s="1694"/>
      <c r="X196" s="1695"/>
      <c r="Y196" s="1695"/>
      <c r="Z196" s="1696"/>
      <c r="AA196" s="1694"/>
      <c r="AB196" s="1695"/>
      <c r="AC196" s="1695"/>
      <c r="AD196" s="1696"/>
      <c r="AE196" s="1694"/>
      <c r="AF196" s="1695"/>
      <c r="AG196" s="1695"/>
      <c r="AH196" s="1696"/>
      <c r="AI196" s="1694"/>
      <c r="AJ196" s="1695"/>
      <c r="AK196" s="1695"/>
      <c r="AL196" s="1696"/>
      <c r="AM196" s="1694"/>
      <c r="AN196" s="1695"/>
      <c r="AO196" s="1695"/>
      <c r="AP196" s="1696"/>
      <c r="AQ196" s="1694"/>
      <c r="AR196" s="1695"/>
      <c r="AS196" s="1695"/>
      <c r="AT196" s="1696"/>
      <c r="AU196" s="1694"/>
      <c r="AV196" s="1695"/>
      <c r="AW196" s="1695"/>
      <c r="AX196" s="1781"/>
      <c r="AY196" s="381"/>
      <c r="AZ196" s="381"/>
      <c r="BA196" s="243"/>
      <c r="BB196" s="243"/>
      <c r="BC196" s="243"/>
      <c r="BD196" s="243"/>
      <c r="BE196" s="243"/>
      <c r="BF196" s="243"/>
      <c r="BG196" s="427"/>
      <c r="BH196" s="427"/>
    </row>
    <row r="197" spans="1:60" s="428" customFormat="1" ht="14.4" hidden="1">
      <c r="A197" s="427"/>
      <c r="B197" s="1745"/>
      <c r="C197" s="1858"/>
      <c r="D197" s="1858"/>
      <c r="E197" s="1858"/>
      <c r="F197" s="1858"/>
      <c r="G197" s="1858"/>
      <c r="H197" s="1858"/>
      <c r="I197" s="1858"/>
      <c r="J197" s="1858"/>
      <c r="K197" s="1858"/>
      <c r="L197" s="1858"/>
      <c r="M197" s="1858"/>
      <c r="N197" s="1859"/>
      <c r="O197" s="1694"/>
      <c r="P197" s="1695"/>
      <c r="Q197" s="1695"/>
      <c r="R197" s="1696"/>
      <c r="S197" s="1694"/>
      <c r="T197" s="1695"/>
      <c r="U197" s="1695"/>
      <c r="V197" s="1696"/>
      <c r="W197" s="1694"/>
      <c r="X197" s="1695"/>
      <c r="Y197" s="1695"/>
      <c r="Z197" s="1696"/>
      <c r="AA197" s="1694"/>
      <c r="AB197" s="1695"/>
      <c r="AC197" s="1695"/>
      <c r="AD197" s="1696"/>
      <c r="AE197" s="1694"/>
      <c r="AF197" s="1695"/>
      <c r="AG197" s="1695"/>
      <c r="AH197" s="1696"/>
      <c r="AI197" s="1694"/>
      <c r="AJ197" s="1695"/>
      <c r="AK197" s="1695"/>
      <c r="AL197" s="1696"/>
      <c r="AM197" s="1694"/>
      <c r="AN197" s="1695"/>
      <c r="AO197" s="1695"/>
      <c r="AP197" s="1696"/>
      <c r="AQ197" s="1694"/>
      <c r="AR197" s="1695"/>
      <c r="AS197" s="1695"/>
      <c r="AT197" s="1696"/>
      <c r="AU197" s="1694"/>
      <c r="AV197" s="1695"/>
      <c r="AW197" s="1695"/>
      <c r="AX197" s="1781"/>
      <c r="AY197" s="381"/>
      <c r="AZ197" s="381"/>
      <c r="BA197" s="244"/>
      <c r="BB197" s="244"/>
      <c r="BC197" s="244"/>
      <c r="BD197" s="244"/>
      <c r="BE197" s="244"/>
      <c r="BF197" s="244"/>
      <c r="BG197" s="427"/>
      <c r="BH197" s="427"/>
    </row>
    <row r="198" spans="1:60" s="428" customFormat="1" ht="15" hidden="1" thickBot="1">
      <c r="A198" s="427"/>
      <c r="B198" s="1706" t="s">
        <v>13</v>
      </c>
      <c r="C198" s="1707"/>
      <c r="D198" s="1707"/>
      <c r="E198" s="1707"/>
      <c r="F198" s="1707"/>
      <c r="G198" s="1707"/>
      <c r="H198" s="1707"/>
      <c r="I198" s="1707"/>
      <c r="J198" s="1707"/>
      <c r="K198" s="1707"/>
      <c r="L198" s="1707"/>
      <c r="M198" s="1707"/>
      <c r="N198" s="1707"/>
      <c r="O198" s="1875" t="s">
        <v>43</v>
      </c>
      <c r="P198" s="1875"/>
      <c r="Q198" s="1875"/>
      <c r="R198" s="1875"/>
      <c r="S198" s="1875" t="s">
        <v>43</v>
      </c>
      <c r="T198" s="1875"/>
      <c r="U198" s="1875"/>
      <c r="V198" s="1875"/>
      <c r="W198" s="1875" t="s">
        <v>43</v>
      </c>
      <c r="X198" s="1875"/>
      <c r="Y198" s="1875"/>
      <c r="Z198" s="1875"/>
      <c r="AA198" s="1875" t="s">
        <v>43</v>
      </c>
      <c r="AB198" s="1875"/>
      <c r="AC198" s="1875"/>
      <c r="AD198" s="1875"/>
      <c r="AE198" s="1875" t="s">
        <v>43</v>
      </c>
      <c r="AF198" s="1875"/>
      <c r="AG198" s="1875"/>
      <c r="AH198" s="1875"/>
      <c r="AI198" s="1875" t="s">
        <v>43</v>
      </c>
      <c r="AJ198" s="1875"/>
      <c r="AK198" s="1875"/>
      <c r="AL198" s="1875"/>
      <c r="AM198" s="1875"/>
      <c r="AN198" s="1875"/>
      <c r="AO198" s="1875"/>
      <c r="AP198" s="1875"/>
      <c r="AQ198" s="1875"/>
      <c r="AR198" s="1875"/>
      <c r="AS198" s="1875"/>
      <c r="AT198" s="1875"/>
      <c r="AU198" s="1875"/>
      <c r="AV198" s="1875"/>
      <c r="AW198" s="1875"/>
      <c r="AX198" s="1876"/>
      <c r="AY198" s="381"/>
      <c r="AZ198" s="381"/>
      <c r="BA198" s="244"/>
      <c r="BB198" s="244"/>
      <c r="BC198" s="244"/>
      <c r="BD198" s="244"/>
      <c r="BE198" s="244"/>
      <c r="BF198" s="244"/>
      <c r="BG198" s="427"/>
      <c r="BH198" s="427"/>
    </row>
    <row r="199" spans="1:60" s="428" customFormat="1" ht="14.4" hidden="1">
      <c r="A199" s="251"/>
      <c r="B199" s="249"/>
      <c r="C199" s="249"/>
      <c r="D199" s="249"/>
      <c r="E199" s="249"/>
      <c r="F199" s="249"/>
      <c r="G199" s="249"/>
      <c r="H199" s="249"/>
      <c r="I199" s="249"/>
      <c r="J199" s="381"/>
      <c r="K199" s="381"/>
      <c r="L199" s="381"/>
      <c r="M199" s="381"/>
      <c r="N199" s="381"/>
      <c r="O199" s="381"/>
      <c r="P199" s="250"/>
      <c r="Q199" s="250"/>
      <c r="R199" s="250"/>
      <c r="S199" s="250"/>
      <c r="T199" s="250"/>
      <c r="U199" s="250"/>
      <c r="V199" s="250"/>
      <c r="W199" s="250"/>
      <c r="X199" s="250"/>
      <c r="Y199" s="250"/>
      <c r="Z199" s="250"/>
      <c r="AA199" s="250"/>
      <c r="AB199" s="250"/>
      <c r="AC199" s="250"/>
      <c r="AD199" s="250"/>
      <c r="AE199" s="250"/>
      <c r="AF199" s="250"/>
      <c r="AG199" s="250"/>
      <c r="AH199" s="250"/>
      <c r="AI199" s="250"/>
      <c r="AJ199" s="250"/>
      <c r="AK199" s="250"/>
      <c r="AL199" s="250"/>
      <c r="AM199" s="250"/>
      <c r="AN199" s="250"/>
      <c r="AO199" s="250"/>
      <c r="AP199" s="250"/>
      <c r="AQ199" s="250"/>
      <c r="AR199" s="250"/>
      <c r="AS199" s="250"/>
      <c r="AT199" s="250"/>
      <c r="AU199" s="250"/>
      <c r="AV199" s="250"/>
      <c r="AW199" s="250"/>
      <c r="AX199" s="250"/>
      <c r="AY199" s="250"/>
      <c r="AZ199" s="250"/>
      <c r="BA199" s="244"/>
      <c r="BB199" s="244"/>
      <c r="BC199" s="244"/>
      <c r="BD199" s="244"/>
      <c r="BE199" s="244"/>
      <c r="BF199" s="244"/>
      <c r="BG199" s="427"/>
      <c r="BH199" s="427"/>
    </row>
    <row r="200" spans="1:60" s="428" customFormat="1" ht="14.4" hidden="1">
      <c r="A200" s="251"/>
      <c r="B200" s="249"/>
      <c r="C200" s="249"/>
      <c r="D200" s="249"/>
      <c r="E200" s="249"/>
      <c r="F200" s="249"/>
      <c r="G200" s="249"/>
      <c r="H200" s="249"/>
      <c r="I200" s="249"/>
      <c r="J200" s="381"/>
      <c r="K200" s="381"/>
      <c r="L200" s="381"/>
      <c r="M200" s="381"/>
      <c r="N200" s="381"/>
      <c r="O200" s="381"/>
      <c r="P200" s="250"/>
      <c r="Q200" s="250"/>
      <c r="R200" s="250"/>
      <c r="S200" s="250"/>
      <c r="T200" s="250"/>
      <c r="U200" s="250"/>
      <c r="V200" s="250"/>
      <c r="W200" s="250"/>
      <c r="X200" s="250"/>
      <c r="Y200" s="250"/>
      <c r="Z200" s="250"/>
      <c r="AA200" s="250"/>
      <c r="AB200" s="250"/>
      <c r="AC200" s="250"/>
      <c r="AD200" s="250"/>
      <c r="AE200" s="250"/>
      <c r="AF200" s="250"/>
      <c r="AG200" s="250"/>
      <c r="AH200" s="250"/>
      <c r="AI200" s="250"/>
      <c r="AJ200" s="250"/>
      <c r="AK200" s="250"/>
      <c r="AL200" s="250"/>
      <c r="AM200" s="250"/>
      <c r="AN200" s="250"/>
      <c r="AO200" s="250"/>
      <c r="AP200" s="250"/>
      <c r="AQ200" s="250"/>
      <c r="AR200" s="250"/>
      <c r="AS200" s="250"/>
      <c r="AT200" s="250"/>
      <c r="AU200" s="250"/>
      <c r="AV200" s="250"/>
      <c r="AW200" s="250"/>
      <c r="AX200" s="250"/>
      <c r="AY200" s="250"/>
      <c r="AZ200" s="250"/>
      <c r="BA200" s="244"/>
      <c r="BB200" s="244"/>
      <c r="BC200" s="244"/>
      <c r="BD200" s="244"/>
      <c r="BE200" s="244"/>
      <c r="BF200" s="244"/>
      <c r="BG200" s="427"/>
      <c r="BH200" s="427"/>
    </row>
    <row r="201" spans="1:60" s="522" customFormat="1" ht="22.8" hidden="1">
      <c r="A201" s="509" t="s">
        <v>584</v>
      </c>
      <c r="B201" s="518"/>
      <c r="C201" s="519"/>
      <c r="D201" s="519"/>
      <c r="E201" s="519"/>
      <c r="F201" s="519"/>
      <c r="G201" s="519"/>
      <c r="H201" s="519"/>
      <c r="I201" s="519"/>
      <c r="J201" s="519"/>
      <c r="K201" s="519"/>
      <c r="L201" s="519"/>
      <c r="M201" s="519"/>
      <c r="N201" s="519"/>
      <c r="O201" s="519"/>
      <c r="P201" s="519"/>
      <c r="Q201" s="519"/>
      <c r="R201" s="519"/>
      <c r="S201" s="519"/>
      <c r="T201" s="519"/>
      <c r="U201" s="519"/>
      <c r="V201" s="519"/>
      <c r="W201" s="519"/>
      <c r="X201" s="520"/>
      <c r="Y201" s="520"/>
      <c r="Z201" s="1863"/>
      <c r="AA201" s="1863"/>
      <c r="AB201" s="1863"/>
      <c r="AC201" s="1863"/>
      <c r="AD201" s="1863"/>
      <c r="AE201" s="1863"/>
      <c r="AF201" s="1863"/>
      <c r="AG201" s="519"/>
      <c r="AH201" s="519"/>
      <c r="AI201" s="1863"/>
      <c r="AJ201" s="1863"/>
      <c r="AK201" s="1863"/>
      <c r="AL201" s="1863"/>
      <c r="AM201" s="1863"/>
      <c r="AN201" s="1863"/>
      <c r="AO201" s="1863"/>
      <c r="AP201" s="1863"/>
      <c r="AQ201" s="1863"/>
      <c r="AR201" s="1863"/>
      <c r="AS201" s="1863"/>
      <c r="AT201" s="1863"/>
      <c r="AU201" s="1863"/>
      <c r="AV201" s="1863"/>
      <c r="AW201" s="1863"/>
      <c r="AX201" s="1863"/>
      <c r="AY201" s="521"/>
      <c r="AZ201" s="521"/>
    </row>
    <row r="202" spans="1:60" s="523" customFormat="1" ht="36.75" hidden="1" customHeight="1">
      <c r="B202" s="1864" t="s">
        <v>575</v>
      </c>
      <c r="C202" s="1864"/>
      <c r="D202" s="1864"/>
      <c r="E202" s="1864"/>
      <c r="F202" s="1864"/>
      <c r="G202" s="1864"/>
      <c r="H202" s="1864"/>
      <c r="I202" s="1864"/>
      <c r="J202" s="1864"/>
      <c r="K202" s="1864"/>
      <c r="L202" s="1864"/>
      <c r="M202" s="1864"/>
      <c r="N202" s="1864"/>
      <c r="O202" s="1864"/>
      <c r="P202" s="1864"/>
      <c r="Q202" s="1864"/>
      <c r="R202" s="1864"/>
      <c r="S202" s="1864"/>
      <c r="T202" s="1864"/>
      <c r="U202" s="1864"/>
      <c r="V202" s="1864"/>
      <c r="W202" s="1864"/>
      <c r="X202" s="1864"/>
      <c r="Y202" s="1864"/>
      <c r="Z202" s="1864"/>
      <c r="AA202" s="1864"/>
      <c r="AB202" s="1864"/>
      <c r="AC202" s="1864"/>
      <c r="AD202" s="1864"/>
      <c r="AE202" s="1864"/>
      <c r="AF202" s="1864"/>
      <c r="AG202" s="1864"/>
      <c r="AH202" s="1864"/>
      <c r="AI202" s="1864"/>
      <c r="AJ202" s="1864"/>
      <c r="AK202" s="1864"/>
      <c r="AL202" s="1864"/>
      <c r="AM202" s="1864"/>
      <c r="AN202" s="1864"/>
      <c r="AO202" s="1864"/>
      <c r="AP202" s="1864"/>
      <c r="AQ202" s="1864"/>
      <c r="AR202" s="1864"/>
      <c r="AS202" s="1864"/>
      <c r="AT202" s="1864"/>
      <c r="AU202" s="1864"/>
      <c r="AV202" s="1864"/>
      <c r="AW202" s="1864"/>
      <c r="AX202" s="1864"/>
      <c r="AY202" s="524"/>
      <c r="AZ202" s="524"/>
    </row>
    <row r="203" spans="1:60" s="441" customFormat="1" ht="16.5" hidden="1" customHeight="1">
      <c r="A203" s="440"/>
      <c r="B203" s="1865"/>
      <c r="C203" s="1865"/>
      <c r="D203" s="1865"/>
      <c r="E203" s="1865"/>
      <c r="F203" s="1865"/>
      <c r="G203" s="1865"/>
      <c r="H203" s="1865"/>
      <c r="I203" s="1865"/>
      <c r="J203" s="1865"/>
      <c r="K203" s="1865"/>
      <c r="L203" s="1865"/>
      <c r="M203" s="1865"/>
      <c r="N203" s="1865"/>
      <c r="O203" s="1865"/>
      <c r="P203" s="1865"/>
      <c r="Q203" s="1865"/>
      <c r="R203" s="1865"/>
      <c r="S203" s="1865"/>
      <c r="T203" s="1865"/>
      <c r="U203" s="1865"/>
      <c r="V203" s="1865"/>
      <c r="W203" s="1865"/>
      <c r="X203" s="1865"/>
      <c r="Y203" s="1865"/>
      <c r="Z203" s="1865"/>
      <c r="AA203" s="1865"/>
      <c r="AB203" s="1865"/>
      <c r="AC203" s="1865"/>
      <c r="AD203" s="1865"/>
      <c r="AE203" s="1865"/>
      <c r="AF203" s="1865"/>
      <c r="AG203" s="1865"/>
      <c r="AH203" s="1865"/>
      <c r="AI203" s="1865"/>
      <c r="AJ203" s="1865"/>
      <c r="AK203" s="1865"/>
      <c r="AL203" s="1865"/>
      <c r="AM203" s="1865"/>
      <c r="AN203" s="1865"/>
      <c r="AO203" s="1865"/>
      <c r="AP203" s="1865"/>
      <c r="AQ203" s="1865"/>
      <c r="AR203" s="1865"/>
      <c r="AS203" s="1865"/>
      <c r="AT203" s="1865"/>
      <c r="AU203" s="1865"/>
      <c r="AV203" s="1865"/>
      <c r="AW203" s="1865"/>
      <c r="AX203" s="1865"/>
      <c r="AY203" s="378"/>
      <c r="AZ203" s="378"/>
    </row>
    <row r="204" spans="1:60" s="441" customFormat="1" ht="14.4" hidden="1">
      <c r="A204" s="440"/>
      <c r="B204" s="382"/>
      <c r="C204" s="382"/>
      <c r="D204" s="382"/>
      <c r="E204" s="382"/>
      <c r="F204" s="382"/>
      <c r="G204" s="382"/>
      <c r="H204" s="382"/>
      <c r="I204" s="382"/>
      <c r="J204" s="382"/>
      <c r="K204" s="382"/>
      <c r="L204" s="382"/>
      <c r="M204" s="382"/>
      <c r="N204" s="382"/>
      <c r="O204" s="382"/>
      <c r="P204" s="382"/>
      <c r="Q204" s="382"/>
      <c r="R204" s="382"/>
      <c r="S204" s="382"/>
      <c r="T204" s="382"/>
      <c r="U204" s="382"/>
      <c r="V204" s="382"/>
      <c r="W204" s="382"/>
      <c r="X204" s="382"/>
      <c r="Y204" s="382"/>
      <c r="Z204" s="382"/>
      <c r="AA204" s="382"/>
      <c r="AB204" s="382"/>
      <c r="AC204" s="382"/>
      <c r="AD204" s="382"/>
      <c r="AE204" s="382"/>
      <c r="AF204" s="382"/>
      <c r="AG204" s="382"/>
      <c r="AH204" s="382"/>
      <c r="AI204" s="382"/>
      <c r="AJ204" s="382"/>
      <c r="AK204" s="382"/>
      <c r="AL204" s="382"/>
      <c r="AM204" s="382"/>
      <c r="AN204" s="382"/>
      <c r="AO204" s="382"/>
      <c r="AP204" s="382"/>
      <c r="AQ204" s="382"/>
      <c r="AR204" s="382"/>
      <c r="AS204" s="382"/>
      <c r="AT204" s="382"/>
      <c r="AU204" s="382"/>
      <c r="AV204" s="382"/>
      <c r="AW204" s="382"/>
      <c r="AX204" s="382"/>
      <c r="AY204" s="382"/>
      <c r="AZ204" s="382"/>
    </row>
    <row r="205" spans="1:60" s="441" customFormat="1" ht="32.25" hidden="1" customHeight="1">
      <c r="A205" s="427"/>
      <c r="B205" s="1697" t="s">
        <v>0</v>
      </c>
      <c r="C205" s="1698"/>
      <c r="D205" s="1698"/>
      <c r="E205" s="1698"/>
      <c r="F205" s="1698"/>
      <c r="G205" s="1698"/>
      <c r="H205" s="1698"/>
      <c r="I205" s="1698"/>
      <c r="J205" s="1698"/>
      <c r="K205" s="1698"/>
      <c r="L205" s="1698"/>
      <c r="M205" s="1698"/>
      <c r="N205" s="1699"/>
      <c r="O205" s="1695" t="s">
        <v>1050</v>
      </c>
      <c r="P205" s="1695"/>
      <c r="Q205" s="1695"/>
      <c r="R205" s="1695"/>
      <c r="S205" s="1695"/>
      <c r="T205" s="1695"/>
      <c r="U205" s="1695"/>
      <c r="V205" s="1695"/>
      <c r="W205" s="1695"/>
      <c r="X205" s="1695"/>
      <c r="Y205" s="1695"/>
      <c r="Z205" s="1696"/>
      <c r="AA205" s="1694" t="s">
        <v>1051</v>
      </c>
      <c r="AB205" s="1695"/>
      <c r="AC205" s="1695"/>
      <c r="AD205" s="1695"/>
      <c r="AE205" s="1695"/>
      <c r="AF205" s="1695"/>
      <c r="AG205" s="1695"/>
      <c r="AH205" s="1695"/>
      <c r="AI205" s="1695"/>
      <c r="AJ205" s="1695"/>
      <c r="AK205" s="1695"/>
      <c r="AL205" s="1696"/>
      <c r="AM205" s="1694" t="s">
        <v>1052</v>
      </c>
      <c r="AN205" s="1695"/>
      <c r="AO205" s="1695"/>
      <c r="AP205" s="1695"/>
      <c r="AQ205" s="1695"/>
      <c r="AR205" s="1695"/>
      <c r="AS205" s="1695"/>
      <c r="AT205" s="1695"/>
      <c r="AU205" s="1695"/>
      <c r="AV205" s="1695"/>
      <c r="AW205" s="1695"/>
      <c r="AX205" s="1696"/>
      <c r="AY205" s="381"/>
      <c r="AZ205" s="381"/>
    </row>
    <row r="206" spans="1:60" s="441" customFormat="1" ht="67.5" hidden="1" customHeight="1">
      <c r="A206" s="427"/>
      <c r="B206" s="1778"/>
      <c r="C206" s="1779"/>
      <c r="D206" s="1779"/>
      <c r="E206" s="1779"/>
      <c r="F206" s="1779"/>
      <c r="G206" s="1779"/>
      <c r="H206" s="1779"/>
      <c r="I206" s="1779"/>
      <c r="J206" s="1779"/>
      <c r="K206" s="1779"/>
      <c r="L206" s="1779"/>
      <c r="M206" s="1779"/>
      <c r="N206" s="1782"/>
      <c r="O206" s="1872" t="s">
        <v>576</v>
      </c>
      <c r="P206" s="1872"/>
      <c r="Q206" s="1872"/>
      <c r="R206" s="1873"/>
      <c r="S206" s="1874" t="s">
        <v>577</v>
      </c>
      <c r="T206" s="1872"/>
      <c r="U206" s="1872"/>
      <c r="V206" s="1873"/>
      <c r="W206" s="1874" t="s">
        <v>578</v>
      </c>
      <c r="X206" s="1872"/>
      <c r="Y206" s="1872"/>
      <c r="Z206" s="1873"/>
      <c r="AA206" s="1874" t="s">
        <v>576</v>
      </c>
      <c r="AB206" s="1872"/>
      <c r="AC206" s="1872"/>
      <c r="AD206" s="1873"/>
      <c r="AE206" s="1874" t="s">
        <v>577</v>
      </c>
      <c r="AF206" s="1872"/>
      <c r="AG206" s="1872"/>
      <c r="AH206" s="1873"/>
      <c r="AI206" s="1874" t="s">
        <v>578</v>
      </c>
      <c r="AJ206" s="1872"/>
      <c r="AK206" s="1872"/>
      <c r="AL206" s="1873"/>
      <c r="AM206" s="1874" t="s">
        <v>576</v>
      </c>
      <c r="AN206" s="1872"/>
      <c r="AO206" s="1872"/>
      <c r="AP206" s="1873"/>
      <c r="AQ206" s="1874" t="s">
        <v>577</v>
      </c>
      <c r="AR206" s="1872"/>
      <c r="AS206" s="1872"/>
      <c r="AT206" s="1873"/>
      <c r="AU206" s="1874" t="s">
        <v>579</v>
      </c>
      <c r="AV206" s="1872"/>
      <c r="AW206" s="1872"/>
      <c r="AX206" s="1873"/>
      <c r="AY206" s="448"/>
      <c r="AZ206" s="448"/>
    </row>
    <row r="207" spans="1:60" s="441" customFormat="1" ht="15" hidden="1" thickBot="1">
      <c r="A207" s="428"/>
      <c r="B207" s="1860">
        <v>1</v>
      </c>
      <c r="C207" s="1861"/>
      <c r="D207" s="1861"/>
      <c r="E207" s="1861"/>
      <c r="F207" s="1861"/>
      <c r="G207" s="1861"/>
      <c r="H207" s="1861"/>
      <c r="I207" s="1861"/>
      <c r="J207" s="1861"/>
      <c r="K207" s="1861"/>
      <c r="L207" s="1861"/>
      <c r="M207" s="1861"/>
      <c r="N207" s="1862"/>
      <c r="O207" s="1698">
        <v>2</v>
      </c>
      <c r="P207" s="1698"/>
      <c r="Q207" s="1698"/>
      <c r="R207" s="1699"/>
      <c r="S207" s="1697">
        <v>3</v>
      </c>
      <c r="T207" s="1698"/>
      <c r="U207" s="1698"/>
      <c r="V207" s="1699"/>
      <c r="W207" s="1697">
        <v>4</v>
      </c>
      <c r="X207" s="1698"/>
      <c r="Y207" s="1698"/>
      <c r="Z207" s="1699"/>
      <c r="AA207" s="1697">
        <v>5</v>
      </c>
      <c r="AB207" s="1698"/>
      <c r="AC207" s="1698"/>
      <c r="AD207" s="1699"/>
      <c r="AE207" s="1697">
        <v>6</v>
      </c>
      <c r="AF207" s="1698"/>
      <c r="AG207" s="1698"/>
      <c r="AH207" s="1699"/>
      <c r="AI207" s="1697">
        <v>7</v>
      </c>
      <c r="AJ207" s="1698"/>
      <c r="AK207" s="1698"/>
      <c r="AL207" s="1699"/>
      <c r="AM207" s="1697">
        <v>8</v>
      </c>
      <c r="AN207" s="1698"/>
      <c r="AO207" s="1698"/>
      <c r="AP207" s="1699"/>
      <c r="AQ207" s="1697">
        <v>9</v>
      </c>
      <c r="AR207" s="1698"/>
      <c r="AS207" s="1698"/>
      <c r="AT207" s="1699"/>
      <c r="AU207" s="1697">
        <v>10</v>
      </c>
      <c r="AV207" s="1698"/>
      <c r="AW207" s="1698"/>
      <c r="AX207" s="1699"/>
      <c r="AY207" s="381"/>
      <c r="AZ207" s="381"/>
    </row>
    <row r="208" spans="1:60" s="441" customFormat="1" ht="102.75" hidden="1" customHeight="1">
      <c r="A208" s="427"/>
      <c r="B208" s="1866" t="s">
        <v>762</v>
      </c>
      <c r="C208" s="1867"/>
      <c r="D208" s="1867"/>
      <c r="E208" s="1867"/>
      <c r="F208" s="1867"/>
      <c r="G208" s="1867"/>
      <c r="H208" s="1867"/>
      <c r="I208" s="1867"/>
      <c r="J208" s="1867"/>
      <c r="K208" s="1867"/>
      <c r="L208" s="1867"/>
      <c r="M208" s="1867"/>
      <c r="N208" s="1868"/>
      <c r="O208" s="1869" t="s">
        <v>43</v>
      </c>
      <c r="P208" s="1869"/>
      <c r="Q208" s="1869"/>
      <c r="R208" s="1870"/>
      <c r="S208" s="1871" t="s">
        <v>43</v>
      </c>
      <c r="T208" s="1869"/>
      <c r="U208" s="1869"/>
      <c r="V208" s="1870"/>
      <c r="W208" s="1818">
        <f>W210+W211+W212</f>
        <v>0</v>
      </c>
      <c r="X208" s="1819"/>
      <c r="Y208" s="1819"/>
      <c r="Z208" s="1821"/>
      <c r="AA208" s="1818" t="s">
        <v>43</v>
      </c>
      <c r="AB208" s="1819"/>
      <c r="AC208" s="1819"/>
      <c r="AD208" s="1821"/>
      <c r="AE208" s="1818" t="s">
        <v>43</v>
      </c>
      <c r="AF208" s="1819"/>
      <c r="AG208" s="1819"/>
      <c r="AH208" s="1821"/>
      <c r="AI208" s="1818">
        <f>AI210+AI211+AI212</f>
        <v>0</v>
      </c>
      <c r="AJ208" s="1819"/>
      <c r="AK208" s="1819"/>
      <c r="AL208" s="1821"/>
      <c r="AM208" s="1818" t="s">
        <v>43</v>
      </c>
      <c r="AN208" s="1819"/>
      <c r="AO208" s="1819"/>
      <c r="AP208" s="1821"/>
      <c r="AQ208" s="1818" t="s">
        <v>43</v>
      </c>
      <c r="AR208" s="1819"/>
      <c r="AS208" s="1819"/>
      <c r="AT208" s="1821"/>
      <c r="AU208" s="1818">
        <f>AU210+AU211+AU212</f>
        <v>0</v>
      </c>
      <c r="AV208" s="1819"/>
      <c r="AW208" s="1819"/>
      <c r="AX208" s="1820"/>
      <c r="AY208" s="455"/>
      <c r="AZ208" s="455"/>
    </row>
    <row r="209" spans="1:52" s="441" customFormat="1" ht="18.75" hidden="1" customHeight="1">
      <c r="A209" s="427"/>
      <c r="B209" s="1854" t="s">
        <v>2</v>
      </c>
      <c r="C209" s="1854"/>
      <c r="D209" s="1854"/>
      <c r="E209" s="1854"/>
      <c r="F209" s="1854"/>
      <c r="G209" s="1854"/>
      <c r="H209" s="1854"/>
      <c r="I209" s="1854"/>
      <c r="J209" s="1854"/>
      <c r="K209" s="1854"/>
      <c r="L209" s="1854"/>
      <c r="M209" s="1854"/>
      <c r="N209" s="1854"/>
      <c r="O209" s="1695"/>
      <c r="P209" s="1695"/>
      <c r="Q209" s="1695"/>
      <c r="R209" s="1696"/>
      <c r="S209" s="1694"/>
      <c r="T209" s="1695"/>
      <c r="U209" s="1695"/>
      <c r="V209" s="1696"/>
      <c r="W209" s="1691"/>
      <c r="X209" s="1689"/>
      <c r="Y209" s="1689"/>
      <c r="Z209" s="1690"/>
      <c r="AA209" s="1691"/>
      <c r="AB209" s="1689"/>
      <c r="AC209" s="1689"/>
      <c r="AD209" s="1690"/>
      <c r="AE209" s="1691"/>
      <c r="AF209" s="1689"/>
      <c r="AG209" s="1689"/>
      <c r="AH209" s="1690"/>
      <c r="AI209" s="1691"/>
      <c r="AJ209" s="1689"/>
      <c r="AK209" s="1689"/>
      <c r="AL209" s="1690"/>
      <c r="AM209" s="1691"/>
      <c r="AN209" s="1689"/>
      <c r="AO209" s="1689"/>
      <c r="AP209" s="1690"/>
      <c r="AQ209" s="1691"/>
      <c r="AR209" s="1689"/>
      <c r="AS209" s="1689"/>
      <c r="AT209" s="1690"/>
      <c r="AU209" s="1691"/>
      <c r="AV209" s="1689"/>
      <c r="AW209" s="1689"/>
      <c r="AX209" s="1692"/>
      <c r="AY209" s="456"/>
      <c r="AZ209" s="456"/>
    </row>
    <row r="210" spans="1:52" s="441" customFormat="1" ht="14.4" hidden="1">
      <c r="A210" s="427"/>
      <c r="B210" s="1854"/>
      <c r="C210" s="1854"/>
      <c r="D210" s="1854"/>
      <c r="E210" s="1854"/>
      <c r="F210" s="1854"/>
      <c r="G210" s="1854"/>
      <c r="H210" s="1854"/>
      <c r="I210" s="1854"/>
      <c r="J210" s="1854"/>
      <c r="K210" s="1854"/>
      <c r="L210" s="1854"/>
      <c r="M210" s="1854"/>
      <c r="N210" s="1854"/>
      <c r="O210" s="1695"/>
      <c r="P210" s="1695"/>
      <c r="Q210" s="1695"/>
      <c r="R210" s="1696"/>
      <c r="S210" s="1694"/>
      <c r="T210" s="1695"/>
      <c r="U210" s="1695"/>
      <c r="V210" s="1696"/>
      <c r="W210" s="1691"/>
      <c r="X210" s="1689"/>
      <c r="Y210" s="1689"/>
      <c r="Z210" s="1690"/>
      <c r="AA210" s="1691"/>
      <c r="AB210" s="1689"/>
      <c r="AC210" s="1689"/>
      <c r="AD210" s="1690"/>
      <c r="AE210" s="1691"/>
      <c r="AF210" s="1689"/>
      <c r="AG210" s="1689"/>
      <c r="AH210" s="1690"/>
      <c r="AI210" s="1691"/>
      <c r="AJ210" s="1689"/>
      <c r="AK210" s="1689"/>
      <c r="AL210" s="1690"/>
      <c r="AM210" s="1691"/>
      <c r="AN210" s="1689"/>
      <c r="AO210" s="1689"/>
      <c r="AP210" s="1690"/>
      <c r="AQ210" s="1691"/>
      <c r="AR210" s="1689"/>
      <c r="AS210" s="1689"/>
      <c r="AT210" s="1690"/>
      <c r="AU210" s="1691"/>
      <c r="AV210" s="1689"/>
      <c r="AW210" s="1689"/>
      <c r="AX210" s="1692"/>
      <c r="AY210" s="456"/>
      <c r="AZ210" s="456"/>
    </row>
    <row r="211" spans="1:52" s="441" customFormat="1" ht="14.4" hidden="1">
      <c r="A211" s="427"/>
      <c r="B211" s="1854"/>
      <c r="C211" s="1854"/>
      <c r="D211" s="1854"/>
      <c r="E211" s="1854"/>
      <c r="F211" s="1854"/>
      <c r="G211" s="1854"/>
      <c r="H211" s="1854"/>
      <c r="I211" s="1854"/>
      <c r="J211" s="1854"/>
      <c r="K211" s="1854"/>
      <c r="L211" s="1854"/>
      <c r="M211" s="1854"/>
      <c r="N211" s="1854"/>
      <c r="O211" s="1695"/>
      <c r="P211" s="1695"/>
      <c r="Q211" s="1695"/>
      <c r="R211" s="1696"/>
      <c r="S211" s="1694"/>
      <c r="T211" s="1695"/>
      <c r="U211" s="1695"/>
      <c r="V211" s="1696"/>
      <c r="W211" s="1691"/>
      <c r="X211" s="1689"/>
      <c r="Y211" s="1689"/>
      <c r="Z211" s="1690"/>
      <c r="AA211" s="1691"/>
      <c r="AB211" s="1689"/>
      <c r="AC211" s="1689"/>
      <c r="AD211" s="1690"/>
      <c r="AE211" s="1691"/>
      <c r="AF211" s="1689"/>
      <c r="AG211" s="1689"/>
      <c r="AH211" s="1690"/>
      <c r="AI211" s="1691"/>
      <c r="AJ211" s="1689"/>
      <c r="AK211" s="1689"/>
      <c r="AL211" s="1690"/>
      <c r="AM211" s="1691"/>
      <c r="AN211" s="1689"/>
      <c r="AO211" s="1689"/>
      <c r="AP211" s="1690"/>
      <c r="AQ211" s="1691"/>
      <c r="AR211" s="1689"/>
      <c r="AS211" s="1689"/>
      <c r="AT211" s="1690"/>
      <c r="AU211" s="1691"/>
      <c r="AV211" s="1689"/>
      <c r="AW211" s="1689"/>
      <c r="AX211" s="1692"/>
      <c r="AY211" s="456"/>
      <c r="AZ211" s="456"/>
    </row>
    <row r="212" spans="1:52" s="441" customFormat="1" ht="18.75" hidden="1" customHeight="1">
      <c r="A212" s="427"/>
      <c r="B212" s="1854"/>
      <c r="C212" s="1854"/>
      <c r="D212" s="1854"/>
      <c r="E212" s="1854"/>
      <c r="F212" s="1854"/>
      <c r="G212" s="1854"/>
      <c r="H212" s="1854"/>
      <c r="I212" s="1854"/>
      <c r="J212" s="1854"/>
      <c r="K212" s="1854"/>
      <c r="L212" s="1854"/>
      <c r="M212" s="1854"/>
      <c r="N212" s="1854"/>
      <c r="O212" s="1695"/>
      <c r="P212" s="1695"/>
      <c r="Q212" s="1695"/>
      <c r="R212" s="1696"/>
      <c r="S212" s="1694"/>
      <c r="T212" s="1695"/>
      <c r="U212" s="1695"/>
      <c r="V212" s="1696"/>
      <c r="W212" s="1691"/>
      <c r="X212" s="1689"/>
      <c r="Y212" s="1689"/>
      <c r="Z212" s="1690"/>
      <c r="AA212" s="1691"/>
      <c r="AB212" s="1689"/>
      <c r="AC212" s="1689"/>
      <c r="AD212" s="1690"/>
      <c r="AE212" s="1691"/>
      <c r="AF212" s="1689"/>
      <c r="AG212" s="1689"/>
      <c r="AH212" s="1690"/>
      <c r="AI212" s="1691"/>
      <c r="AJ212" s="1689"/>
      <c r="AK212" s="1689"/>
      <c r="AL212" s="1690"/>
      <c r="AM212" s="1691"/>
      <c r="AN212" s="1689"/>
      <c r="AO212" s="1689"/>
      <c r="AP212" s="1690"/>
      <c r="AQ212" s="1691"/>
      <c r="AR212" s="1689"/>
      <c r="AS212" s="1689"/>
      <c r="AT212" s="1690"/>
      <c r="AU212" s="1691"/>
      <c r="AV212" s="1689"/>
      <c r="AW212" s="1689"/>
      <c r="AX212" s="1692"/>
      <c r="AY212" s="456"/>
      <c r="AZ212" s="456"/>
    </row>
    <row r="213" spans="1:52" s="441" customFormat="1" ht="77.25" hidden="1" customHeight="1">
      <c r="A213" s="427"/>
      <c r="B213" s="1854" t="s">
        <v>580</v>
      </c>
      <c r="C213" s="1854"/>
      <c r="D213" s="1854"/>
      <c r="E213" s="1854"/>
      <c r="F213" s="1854"/>
      <c r="G213" s="1854"/>
      <c r="H213" s="1854"/>
      <c r="I213" s="1854"/>
      <c r="J213" s="1854"/>
      <c r="K213" s="1854"/>
      <c r="L213" s="1854"/>
      <c r="M213" s="1854"/>
      <c r="N213" s="1854"/>
      <c r="O213" s="1696" t="s">
        <v>43</v>
      </c>
      <c r="P213" s="1704"/>
      <c r="Q213" s="1704"/>
      <c r="R213" s="1704"/>
      <c r="S213" s="1704" t="s">
        <v>43</v>
      </c>
      <c r="T213" s="1704"/>
      <c r="U213" s="1704"/>
      <c r="V213" s="1704"/>
      <c r="W213" s="1703"/>
      <c r="X213" s="1703"/>
      <c r="Y213" s="1703"/>
      <c r="Z213" s="1703"/>
      <c r="AA213" s="1703" t="s">
        <v>43</v>
      </c>
      <c r="AB213" s="1703"/>
      <c r="AC213" s="1703"/>
      <c r="AD213" s="1703"/>
      <c r="AE213" s="1703" t="s">
        <v>43</v>
      </c>
      <c r="AF213" s="1703"/>
      <c r="AG213" s="1703"/>
      <c r="AH213" s="1703"/>
      <c r="AI213" s="1703"/>
      <c r="AJ213" s="1703"/>
      <c r="AK213" s="1703"/>
      <c r="AL213" s="1703"/>
      <c r="AM213" s="1703" t="s">
        <v>43</v>
      </c>
      <c r="AN213" s="1703"/>
      <c r="AO213" s="1703"/>
      <c r="AP213" s="1703"/>
      <c r="AQ213" s="1703" t="s">
        <v>43</v>
      </c>
      <c r="AR213" s="1703"/>
      <c r="AS213" s="1703"/>
      <c r="AT213" s="1703"/>
      <c r="AU213" s="1703"/>
      <c r="AV213" s="1703"/>
      <c r="AW213" s="1703"/>
      <c r="AX213" s="1797"/>
      <c r="AY213" s="456"/>
      <c r="AZ213" s="456"/>
    </row>
    <row r="214" spans="1:52" s="441" customFormat="1" ht="14.4" hidden="1">
      <c r="A214" s="427"/>
      <c r="B214" s="1854"/>
      <c r="C214" s="1854"/>
      <c r="D214" s="1854"/>
      <c r="E214" s="1854"/>
      <c r="F214" s="1854"/>
      <c r="G214" s="1854"/>
      <c r="H214" s="1854"/>
      <c r="I214" s="1854"/>
      <c r="J214" s="1854"/>
      <c r="K214" s="1854"/>
      <c r="L214" s="1854"/>
      <c r="M214" s="1854"/>
      <c r="N214" s="1854"/>
      <c r="O214" s="1696"/>
      <c r="P214" s="1704"/>
      <c r="Q214" s="1704"/>
      <c r="R214" s="1704"/>
      <c r="S214" s="1704"/>
      <c r="T214" s="1704"/>
      <c r="U214" s="1704"/>
      <c r="V214" s="1704"/>
      <c r="W214" s="1703"/>
      <c r="X214" s="1703"/>
      <c r="Y214" s="1703"/>
      <c r="Z214" s="1703"/>
      <c r="AA214" s="1703"/>
      <c r="AB214" s="1703"/>
      <c r="AC214" s="1703"/>
      <c r="AD214" s="1703"/>
      <c r="AE214" s="1703"/>
      <c r="AF214" s="1703"/>
      <c r="AG214" s="1703"/>
      <c r="AH214" s="1703"/>
      <c r="AI214" s="1703"/>
      <c r="AJ214" s="1703"/>
      <c r="AK214" s="1703"/>
      <c r="AL214" s="1703"/>
      <c r="AM214" s="1703"/>
      <c r="AN214" s="1703"/>
      <c r="AO214" s="1703"/>
      <c r="AP214" s="1703"/>
      <c r="AQ214" s="1703"/>
      <c r="AR214" s="1703"/>
      <c r="AS214" s="1703"/>
      <c r="AT214" s="1703"/>
      <c r="AU214" s="1703"/>
      <c r="AV214" s="1703"/>
      <c r="AW214" s="1703"/>
      <c r="AX214" s="1797"/>
      <c r="AY214" s="456"/>
      <c r="AZ214" s="456"/>
    </row>
    <row r="215" spans="1:52" s="441" customFormat="1" ht="36" hidden="1" customHeight="1">
      <c r="A215" s="427"/>
      <c r="B215" s="1854" t="s">
        <v>581</v>
      </c>
      <c r="C215" s="1854"/>
      <c r="D215" s="1854"/>
      <c r="E215" s="1854"/>
      <c r="F215" s="1854"/>
      <c r="G215" s="1854"/>
      <c r="H215" s="1854"/>
      <c r="I215" s="1854"/>
      <c r="J215" s="1854"/>
      <c r="K215" s="1854"/>
      <c r="L215" s="1854"/>
      <c r="M215" s="1854"/>
      <c r="N215" s="1854"/>
      <c r="O215" s="1696" t="s">
        <v>43</v>
      </c>
      <c r="P215" s="1704"/>
      <c r="Q215" s="1704"/>
      <c r="R215" s="1704"/>
      <c r="S215" s="1704" t="s">
        <v>43</v>
      </c>
      <c r="T215" s="1704"/>
      <c r="U215" s="1704"/>
      <c r="V215" s="1704"/>
      <c r="W215" s="1703"/>
      <c r="X215" s="1703"/>
      <c r="Y215" s="1703"/>
      <c r="Z215" s="1703"/>
      <c r="AA215" s="1703" t="s">
        <v>43</v>
      </c>
      <c r="AB215" s="1703"/>
      <c r="AC215" s="1703"/>
      <c r="AD215" s="1703"/>
      <c r="AE215" s="1703" t="s">
        <v>43</v>
      </c>
      <c r="AF215" s="1703"/>
      <c r="AG215" s="1703"/>
      <c r="AH215" s="1703"/>
      <c r="AI215" s="1703"/>
      <c r="AJ215" s="1703"/>
      <c r="AK215" s="1703"/>
      <c r="AL215" s="1703"/>
      <c r="AM215" s="1703" t="s">
        <v>43</v>
      </c>
      <c r="AN215" s="1703"/>
      <c r="AO215" s="1703"/>
      <c r="AP215" s="1703"/>
      <c r="AQ215" s="1703" t="s">
        <v>43</v>
      </c>
      <c r="AR215" s="1703"/>
      <c r="AS215" s="1703"/>
      <c r="AT215" s="1703"/>
      <c r="AU215" s="1703"/>
      <c r="AV215" s="1703"/>
      <c r="AW215" s="1703"/>
      <c r="AX215" s="1797"/>
      <c r="AY215" s="456"/>
      <c r="AZ215" s="456"/>
    </row>
    <row r="216" spans="1:52" s="441" customFormat="1" ht="14.4" hidden="1">
      <c r="A216" s="427"/>
      <c r="B216" s="1854"/>
      <c r="C216" s="1854"/>
      <c r="D216" s="1854"/>
      <c r="E216" s="1854"/>
      <c r="F216" s="1854"/>
      <c r="G216" s="1854"/>
      <c r="H216" s="1854"/>
      <c r="I216" s="1854"/>
      <c r="J216" s="1854"/>
      <c r="K216" s="1854"/>
      <c r="L216" s="1854"/>
      <c r="M216" s="1854"/>
      <c r="N216" s="1854"/>
      <c r="O216" s="1696"/>
      <c r="P216" s="1704"/>
      <c r="Q216" s="1704"/>
      <c r="R216" s="1704"/>
      <c r="S216" s="1704"/>
      <c r="T216" s="1704"/>
      <c r="U216" s="1704"/>
      <c r="V216" s="1704"/>
      <c r="W216" s="1703"/>
      <c r="X216" s="1703"/>
      <c r="Y216" s="1703"/>
      <c r="Z216" s="1703"/>
      <c r="AA216" s="1703"/>
      <c r="AB216" s="1703"/>
      <c r="AC216" s="1703"/>
      <c r="AD216" s="1703"/>
      <c r="AE216" s="1703"/>
      <c r="AF216" s="1703"/>
      <c r="AG216" s="1703"/>
      <c r="AH216" s="1703"/>
      <c r="AI216" s="1703"/>
      <c r="AJ216" s="1703"/>
      <c r="AK216" s="1703"/>
      <c r="AL216" s="1703"/>
      <c r="AM216" s="1703"/>
      <c r="AN216" s="1703"/>
      <c r="AO216" s="1703"/>
      <c r="AP216" s="1703"/>
      <c r="AQ216" s="1703"/>
      <c r="AR216" s="1703"/>
      <c r="AS216" s="1703"/>
      <c r="AT216" s="1703"/>
      <c r="AU216" s="1703"/>
      <c r="AV216" s="1703"/>
      <c r="AW216" s="1703"/>
      <c r="AX216" s="1797"/>
      <c r="AY216" s="456"/>
      <c r="AZ216" s="456"/>
    </row>
    <row r="217" spans="1:52" s="441" customFormat="1" ht="14.4" hidden="1">
      <c r="A217" s="427"/>
      <c r="B217" s="1854"/>
      <c r="C217" s="1854"/>
      <c r="D217" s="1854"/>
      <c r="E217" s="1854"/>
      <c r="F217" s="1854"/>
      <c r="G217" s="1854"/>
      <c r="H217" s="1854"/>
      <c r="I217" s="1854"/>
      <c r="J217" s="1854"/>
      <c r="K217" s="1854"/>
      <c r="L217" s="1854"/>
      <c r="M217" s="1854"/>
      <c r="N217" s="1854"/>
      <c r="O217" s="1696"/>
      <c r="P217" s="1704"/>
      <c r="Q217" s="1704"/>
      <c r="R217" s="1704"/>
      <c r="S217" s="1704"/>
      <c r="T217" s="1704"/>
      <c r="U217" s="1704"/>
      <c r="V217" s="1704"/>
      <c r="W217" s="1703"/>
      <c r="X217" s="1703"/>
      <c r="Y217" s="1703"/>
      <c r="Z217" s="1703"/>
      <c r="AA217" s="1703"/>
      <c r="AB217" s="1703"/>
      <c r="AC217" s="1703"/>
      <c r="AD217" s="1703"/>
      <c r="AE217" s="1703"/>
      <c r="AF217" s="1703"/>
      <c r="AG217" s="1703"/>
      <c r="AH217" s="1703"/>
      <c r="AI217" s="1703"/>
      <c r="AJ217" s="1703"/>
      <c r="AK217" s="1703"/>
      <c r="AL217" s="1703"/>
      <c r="AM217" s="1703"/>
      <c r="AN217" s="1703"/>
      <c r="AO217" s="1703"/>
      <c r="AP217" s="1703"/>
      <c r="AQ217" s="1703"/>
      <c r="AR217" s="1703"/>
      <c r="AS217" s="1703"/>
      <c r="AT217" s="1703"/>
      <c r="AU217" s="1703"/>
      <c r="AV217" s="1703"/>
      <c r="AW217" s="1703"/>
      <c r="AX217" s="1797"/>
      <c r="AY217" s="456"/>
      <c r="AZ217" s="456"/>
    </row>
    <row r="218" spans="1:52" s="441" customFormat="1" ht="31.5" hidden="1" customHeight="1">
      <c r="A218" s="427"/>
      <c r="B218" s="1854" t="s">
        <v>582</v>
      </c>
      <c r="C218" s="1854"/>
      <c r="D218" s="1854"/>
      <c r="E218" s="1854"/>
      <c r="F218" s="1854"/>
      <c r="G218" s="1854"/>
      <c r="H218" s="1854"/>
      <c r="I218" s="1854"/>
      <c r="J218" s="1854"/>
      <c r="K218" s="1854"/>
      <c r="L218" s="1854"/>
      <c r="M218" s="1854"/>
      <c r="N218" s="1854"/>
      <c r="O218" s="1696" t="s">
        <v>43</v>
      </c>
      <c r="P218" s="1704"/>
      <c r="Q218" s="1704"/>
      <c r="R218" s="1704"/>
      <c r="S218" s="1704" t="s">
        <v>43</v>
      </c>
      <c r="T218" s="1704"/>
      <c r="U218" s="1704"/>
      <c r="V218" s="1704"/>
      <c r="W218" s="1703"/>
      <c r="X218" s="1703"/>
      <c r="Y218" s="1703"/>
      <c r="Z218" s="1703"/>
      <c r="AA218" s="1703" t="s">
        <v>43</v>
      </c>
      <c r="AB218" s="1703"/>
      <c r="AC218" s="1703"/>
      <c r="AD218" s="1703"/>
      <c r="AE218" s="1703" t="s">
        <v>43</v>
      </c>
      <c r="AF218" s="1703"/>
      <c r="AG218" s="1703"/>
      <c r="AH218" s="1703"/>
      <c r="AI218" s="1703"/>
      <c r="AJ218" s="1703"/>
      <c r="AK218" s="1703"/>
      <c r="AL218" s="1703"/>
      <c r="AM218" s="1703" t="s">
        <v>43</v>
      </c>
      <c r="AN218" s="1703"/>
      <c r="AO218" s="1703"/>
      <c r="AP218" s="1703"/>
      <c r="AQ218" s="1703" t="s">
        <v>43</v>
      </c>
      <c r="AR218" s="1703"/>
      <c r="AS218" s="1703"/>
      <c r="AT218" s="1703"/>
      <c r="AU218" s="1703"/>
      <c r="AV218" s="1703"/>
      <c r="AW218" s="1703"/>
      <c r="AX218" s="1797"/>
      <c r="AY218" s="456"/>
      <c r="AZ218" s="456"/>
    </row>
    <row r="219" spans="1:52" s="441" customFormat="1" ht="14.4" hidden="1">
      <c r="A219" s="427"/>
      <c r="B219" s="1854"/>
      <c r="C219" s="1854"/>
      <c r="D219" s="1854"/>
      <c r="E219" s="1854"/>
      <c r="F219" s="1854"/>
      <c r="G219" s="1854"/>
      <c r="H219" s="1854"/>
      <c r="I219" s="1854"/>
      <c r="J219" s="1854"/>
      <c r="K219" s="1854"/>
      <c r="L219" s="1854"/>
      <c r="M219" s="1854"/>
      <c r="N219" s="1854"/>
      <c r="O219" s="1696"/>
      <c r="P219" s="1704"/>
      <c r="Q219" s="1704"/>
      <c r="R219" s="1704"/>
      <c r="S219" s="1704"/>
      <c r="T219" s="1704"/>
      <c r="U219" s="1704"/>
      <c r="V219" s="1704"/>
      <c r="W219" s="1703"/>
      <c r="X219" s="1703"/>
      <c r="Y219" s="1703"/>
      <c r="Z219" s="1703"/>
      <c r="AA219" s="1703"/>
      <c r="AB219" s="1703"/>
      <c r="AC219" s="1703"/>
      <c r="AD219" s="1703"/>
      <c r="AE219" s="1703"/>
      <c r="AF219" s="1703"/>
      <c r="AG219" s="1703"/>
      <c r="AH219" s="1703"/>
      <c r="AI219" s="1703"/>
      <c r="AJ219" s="1703"/>
      <c r="AK219" s="1703"/>
      <c r="AL219" s="1703"/>
      <c r="AM219" s="1703"/>
      <c r="AN219" s="1703"/>
      <c r="AO219" s="1703"/>
      <c r="AP219" s="1703"/>
      <c r="AQ219" s="1703"/>
      <c r="AR219" s="1703"/>
      <c r="AS219" s="1703"/>
      <c r="AT219" s="1703"/>
      <c r="AU219" s="1703"/>
      <c r="AV219" s="1703"/>
      <c r="AW219" s="1703"/>
      <c r="AX219" s="1797"/>
      <c r="AY219" s="456"/>
      <c r="AZ219" s="456"/>
    </row>
    <row r="220" spans="1:52" s="441" customFormat="1" ht="14.4" hidden="1">
      <c r="A220" s="427"/>
      <c r="B220" s="1854"/>
      <c r="C220" s="1854"/>
      <c r="D220" s="1854"/>
      <c r="E220" s="1854"/>
      <c r="F220" s="1854"/>
      <c r="G220" s="1854"/>
      <c r="H220" s="1854"/>
      <c r="I220" s="1854"/>
      <c r="J220" s="1854"/>
      <c r="K220" s="1854"/>
      <c r="L220" s="1854"/>
      <c r="M220" s="1854"/>
      <c r="N220" s="1854"/>
      <c r="O220" s="1696"/>
      <c r="P220" s="1704"/>
      <c r="Q220" s="1704"/>
      <c r="R220" s="1704"/>
      <c r="S220" s="1704"/>
      <c r="T220" s="1704"/>
      <c r="U220" s="1704"/>
      <c r="V220" s="1704"/>
      <c r="W220" s="1703"/>
      <c r="X220" s="1703"/>
      <c r="Y220" s="1703"/>
      <c r="Z220" s="1703"/>
      <c r="AA220" s="1703"/>
      <c r="AB220" s="1703"/>
      <c r="AC220" s="1703"/>
      <c r="AD220" s="1703"/>
      <c r="AE220" s="1703"/>
      <c r="AF220" s="1703"/>
      <c r="AG220" s="1703"/>
      <c r="AH220" s="1703"/>
      <c r="AI220" s="1703"/>
      <c r="AJ220" s="1703"/>
      <c r="AK220" s="1703"/>
      <c r="AL220" s="1703"/>
      <c r="AM220" s="1703"/>
      <c r="AN220" s="1703"/>
      <c r="AO220" s="1703"/>
      <c r="AP220" s="1703"/>
      <c r="AQ220" s="1703"/>
      <c r="AR220" s="1703"/>
      <c r="AS220" s="1703"/>
      <c r="AT220" s="1703"/>
      <c r="AU220" s="1703"/>
      <c r="AV220" s="1703"/>
      <c r="AW220" s="1703"/>
      <c r="AX220" s="1797"/>
      <c r="AY220" s="456"/>
      <c r="AZ220" s="456"/>
    </row>
    <row r="221" spans="1:52" s="441" customFormat="1" ht="33.75" hidden="1" customHeight="1">
      <c r="A221" s="427"/>
      <c r="B221" s="1854" t="s">
        <v>583</v>
      </c>
      <c r="C221" s="1854"/>
      <c r="D221" s="1854"/>
      <c r="E221" s="1854"/>
      <c r="F221" s="1854"/>
      <c r="G221" s="1854"/>
      <c r="H221" s="1854"/>
      <c r="I221" s="1854"/>
      <c r="J221" s="1854"/>
      <c r="K221" s="1854"/>
      <c r="L221" s="1854"/>
      <c r="M221" s="1854"/>
      <c r="N221" s="1854"/>
      <c r="O221" s="1696" t="s">
        <v>43</v>
      </c>
      <c r="P221" s="1704"/>
      <c r="Q221" s="1704"/>
      <c r="R221" s="1704"/>
      <c r="S221" s="1704" t="s">
        <v>43</v>
      </c>
      <c r="T221" s="1704"/>
      <c r="U221" s="1704"/>
      <c r="V221" s="1704"/>
      <c r="W221" s="1703"/>
      <c r="X221" s="1703"/>
      <c r="Y221" s="1703"/>
      <c r="Z221" s="1703"/>
      <c r="AA221" s="1703" t="s">
        <v>43</v>
      </c>
      <c r="AB221" s="1703"/>
      <c r="AC221" s="1703"/>
      <c r="AD221" s="1703"/>
      <c r="AE221" s="1703" t="s">
        <v>43</v>
      </c>
      <c r="AF221" s="1703"/>
      <c r="AG221" s="1703"/>
      <c r="AH221" s="1703"/>
      <c r="AI221" s="1703"/>
      <c r="AJ221" s="1703"/>
      <c r="AK221" s="1703"/>
      <c r="AL221" s="1703"/>
      <c r="AM221" s="1703" t="s">
        <v>43</v>
      </c>
      <c r="AN221" s="1703"/>
      <c r="AO221" s="1703"/>
      <c r="AP221" s="1703"/>
      <c r="AQ221" s="1703" t="s">
        <v>43</v>
      </c>
      <c r="AR221" s="1703"/>
      <c r="AS221" s="1703"/>
      <c r="AT221" s="1703"/>
      <c r="AU221" s="1703"/>
      <c r="AV221" s="1703"/>
      <c r="AW221" s="1703"/>
      <c r="AX221" s="1797"/>
      <c r="AY221" s="456"/>
      <c r="AZ221" s="456"/>
    </row>
    <row r="222" spans="1:52" s="441" customFormat="1" ht="14.4" hidden="1">
      <c r="A222" s="427"/>
      <c r="B222" s="1854"/>
      <c r="C222" s="1854"/>
      <c r="D222" s="1854"/>
      <c r="E222" s="1854"/>
      <c r="F222" s="1854"/>
      <c r="G222" s="1854"/>
      <c r="H222" s="1854"/>
      <c r="I222" s="1854"/>
      <c r="J222" s="1854"/>
      <c r="K222" s="1854"/>
      <c r="L222" s="1854"/>
      <c r="M222" s="1854"/>
      <c r="N222" s="1854"/>
      <c r="O222" s="1696"/>
      <c r="P222" s="1704"/>
      <c r="Q222" s="1704"/>
      <c r="R222" s="1704"/>
      <c r="S222" s="1704"/>
      <c r="T222" s="1704"/>
      <c r="U222" s="1704"/>
      <c r="V222" s="1704"/>
      <c r="W222" s="1703"/>
      <c r="X222" s="1703"/>
      <c r="Y222" s="1703"/>
      <c r="Z222" s="1703"/>
      <c r="AA222" s="1703"/>
      <c r="AB222" s="1703"/>
      <c r="AC222" s="1703"/>
      <c r="AD222" s="1703"/>
      <c r="AE222" s="1703"/>
      <c r="AF222" s="1703"/>
      <c r="AG222" s="1703"/>
      <c r="AH222" s="1703"/>
      <c r="AI222" s="1703"/>
      <c r="AJ222" s="1703"/>
      <c r="AK222" s="1703"/>
      <c r="AL222" s="1703"/>
      <c r="AM222" s="1703"/>
      <c r="AN222" s="1703"/>
      <c r="AO222" s="1703"/>
      <c r="AP222" s="1703"/>
      <c r="AQ222" s="1703"/>
      <c r="AR222" s="1703"/>
      <c r="AS222" s="1703"/>
      <c r="AT222" s="1703"/>
      <c r="AU222" s="1703"/>
      <c r="AV222" s="1703"/>
      <c r="AW222" s="1703"/>
      <c r="AX222" s="1797"/>
      <c r="AY222" s="456"/>
      <c r="AZ222" s="456"/>
    </row>
    <row r="223" spans="1:52" s="441" customFormat="1" ht="31.5" hidden="1" customHeight="1">
      <c r="A223" s="427"/>
      <c r="B223" s="1855" t="s">
        <v>763</v>
      </c>
      <c r="C223" s="1855"/>
      <c r="D223" s="1855"/>
      <c r="E223" s="1855"/>
      <c r="F223" s="1855"/>
      <c r="G223" s="1855"/>
      <c r="H223" s="1855"/>
      <c r="I223" s="1855"/>
      <c r="J223" s="1855"/>
      <c r="K223" s="1855"/>
      <c r="L223" s="1855"/>
      <c r="M223" s="1855"/>
      <c r="N223" s="1855"/>
      <c r="O223" s="1856" t="s">
        <v>43</v>
      </c>
      <c r="P223" s="1857"/>
      <c r="Q223" s="1857"/>
      <c r="R223" s="1857"/>
      <c r="S223" s="1857" t="s">
        <v>43</v>
      </c>
      <c r="T223" s="1857"/>
      <c r="U223" s="1857"/>
      <c r="V223" s="1857"/>
      <c r="W223" s="1839">
        <f>W224+W225+W226+W227+W228</f>
        <v>0</v>
      </c>
      <c r="X223" s="1839"/>
      <c r="Y223" s="1839"/>
      <c r="Z223" s="1839"/>
      <c r="AA223" s="1839" t="s">
        <v>43</v>
      </c>
      <c r="AB223" s="1839"/>
      <c r="AC223" s="1839"/>
      <c r="AD223" s="1839"/>
      <c r="AE223" s="1839" t="s">
        <v>43</v>
      </c>
      <c r="AF223" s="1839"/>
      <c r="AG223" s="1839"/>
      <c r="AH223" s="1839"/>
      <c r="AI223" s="1839">
        <f>AI224+AI225+AI226+AI227+AI228</f>
        <v>0</v>
      </c>
      <c r="AJ223" s="1839"/>
      <c r="AK223" s="1839"/>
      <c r="AL223" s="1839"/>
      <c r="AM223" s="1839" t="s">
        <v>43</v>
      </c>
      <c r="AN223" s="1839"/>
      <c r="AO223" s="1839"/>
      <c r="AP223" s="1839"/>
      <c r="AQ223" s="1839" t="s">
        <v>43</v>
      </c>
      <c r="AR223" s="1839"/>
      <c r="AS223" s="1839"/>
      <c r="AT223" s="1839"/>
      <c r="AU223" s="1839">
        <f>AU224+AU225+AU226+AU227+AU228</f>
        <v>0</v>
      </c>
      <c r="AV223" s="1839"/>
      <c r="AW223" s="1839"/>
      <c r="AX223" s="1840"/>
      <c r="AY223" s="455"/>
      <c r="AZ223" s="455"/>
    </row>
    <row r="224" spans="1:52" s="441" customFormat="1" ht="14.4" hidden="1">
      <c r="A224" s="427"/>
      <c r="B224" s="1854"/>
      <c r="C224" s="1854"/>
      <c r="D224" s="1854"/>
      <c r="E224" s="1854"/>
      <c r="F224" s="1854"/>
      <c r="G224" s="1854"/>
      <c r="H224" s="1854"/>
      <c r="I224" s="1854"/>
      <c r="J224" s="1854"/>
      <c r="K224" s="1854"/>
      <c r="L224" s="1854"/>
      <c r="M224" s="1854"/>
      <c r="N224" s="1854"/>
      <c r="O224" s="1696"/>
      <c r="P224" s="1704"/>
      <c r="Q224" s="1704"/>
      <c r="R224" s="1704"/>
      <c r="S224" s="1704"/>
      <c r="T224" s="1704"/>
      <c r="U224" s="1704"/>
      <c r="V224" s="1704"/>
      <c r="W224" s="1703"/>
      <c r="X224" s="1703"/>
      <c r="Y224" s="1703"/>
      <c r="Z224" s="1703"/>
      <c r="AA224" s="1703"/>
      <c r="AB224" s="1703"/>
      <c r="AC224" s="1703"/>
      <c r="AD224" s="1703"/>
      <c r="AE224" s="1703"/>
      <c r="AF224" s="1703"/>
      <c r="AG224" s="1703"/>
      <c r="AH224" s="1703"/>
      <c r="AI224" s="1703"/>
      <c r="AJ224" s="1703"/>
      <c r="AK224" s="1703"/>
      <c r="AL224" s="1703"/>
      <c r="AM224" s="1703"/>
      <c r="AN224" s="1703"/>
      <c r="AO224" s="1703"/>
      <c r="AP224" s="1703"/>
      <c r="AQ224" s="1703"/>
      <c r="AR224" s="1703"/>
      <c r="AS224" s="1703"/>
      <c r="AT224" s="1703"/>
      <c r="AU224" s="1703"/>
      <c r="AV224" s="1703"/>
      <c r="AW224" s="1703"/>
      <c r="AX224" s="1797"/>
      <c r="AY224" s="430"/>
      <c r="AZ224" s="456"/>
    </row>
    <row r="225" spans="1:58" s="441" customFormat="1" ht="14.4" hidden="1">
      <c r="A225" s="427"/>
      <c r="B225" s="1854"/>
      <c r="C225" s="1854"/>
      <c r="D225" s="1854"/>
      <c r="E225" s="1854"/>
      <c r="F225" s="1854"/>
      <c r="G225" s="1854"/>
      <c r="H225" s="1854"/>
      <c r="I225" s="1854"/>
      <c r="J225" s="1854"/>
      <c r="K225" s="1854"/>
      <c r="L225" s="1854"/>
      <c r="M225" s="1854"/>
      <c r="N225" s="1854"/>
      <c r="O225" s="1695"/>
      <c r="P225" s="1695"/>
      <c r="Q225" s="1695"/>
      <c r="R225" s="1696"/>
      <c r="S225" s="1694"/>
      <c r="T225" s="1695"/>
      <c r="U225" s="1695"/>
      <c r="V225" s="1696"/>
      <c r="W225" s="1691"/>
      <c r="X225" s="1689"/>
      <c r="Y225" s="1689"/>
      <c r="Z225" s="1690"/>
      <c r="AA225" s="1691"/>
      <c r="AB225" s="1689"/>
      <c r="AC225" s="1689"/>
      <c r="AD225" s="1690"/>
      <c r="AE225" s="1691"/>
      <c r="AF225" s="1689"/>
      <c r="AG225" s="1689"/>
      <c r="AH225" s="1690"/>
      <c r="AI225" s="1691"/>
      <c r="AJ225" s="1689"/>
      <c r="AK225" s="1689"/>
      <c r="AL225" s="1690"/>
      <c r="AM225" s="1691"/>
      <c r="AN225" s="1689"/>
      <c r="AO225" s="1689"/>
      <c r="AP225" s="1690"/>
      <c r="AQ225" s="1691"/>
      <c r="AR225" s="1689"/>
      <c r="AS225" s="1689"/>
      <c r="AT225" s="1690"/>
      <c r="AU225" s="1691"/>
      <c r="AV225" s="1689"/>
      <c r="AW225" s="1689"/>
      <c r="AX225" s="1692"/>
      <c r="AY225" s="430"/>
      <c r="AZ225" s="456"/>
    </row>
    <row r="226" spans="1:58" s="441" customFormat="1" ht="14.4" hidden="1">
      <c r="A226" s="427"/>
      <c r="B226" s="1854"/>
      <c r="C226" s="1854"/>
      <c r="D226" s="1854"/>
      <c r="E226" s="1854"/>
      <c r="F226" s="1854"/>
      <c r="G226" s="1854"/>
      <c r="H226" s="1854"/>
      <c r="I226" s="1854"/>
      <c r="J226" s="1854"/>
      <c r="K226" s="1854"/>
      <c r="L226" s="1854"/>
      <c r="M226" s="1854"/>
      <c r="N226" s="1854"/>
      <c r="O226" s="1695"/>
      <c r="P226" s="1695"/>
      <c r="Q226" s="1695"/>
      <c r="R226" s="1696"/>
      <c r="S226" s="1694"/>
      <c r="T226" s="1695"/>
      <c r="U226" s="1695"/>
      <c r="V226" s="1696"/>
      <c r="W226" s="1691"/>
      <c r="X226" s="1689"/>
      <c r="Y226" s="1689"/>
      <c r="Z226" s="1690"/>
      <c r="AA226" s="1691"/>
      <c r="AB226" s="1689"/>
      <c r="AC226" s="1689"/>
      <c r="AD226" s="1690"/>
      <c r="AE226" s="1691"/>
      <c r="AF226" s="1689"/>
      <c r="AG226" s="1689"/>
      <c r="AH226" s="1690"/>
      <c r="AI226" s="1691"/>
      <c r="AJ226" s="1689"/>
      <c r="AK226" s="1689"/>
      <c r="AL226" s="1690"/>
      <c r="AM226" s="1691"/>
      <c r="AN226" s="1689"/>
      <c r="AO226" s="1689"/>
      <c r="AP226" s="1690"/>
      <c r="AQ226" s="1691"/>
      <c r="AR226" s="1689"/>
      <c r="AS226" s="1689"/>
      <c r="AT226" s="1690"/>
      <c r="AU226" s="1691"/>
      <c r="AV226" s="1689"/>
      <c r="AW226" s="1689"/>
      <c r="AX226" s="1692"/>
      <c r="AY226" s="430"/>
      <c r="AZ226" s="456"/>
    </row>
    <row r="227" spans="1:58" s="441" customFormat="1" ht="14.4" hidden="1">
      <c r="A227" s="427"/>
      <c r="B227" s="1854"/>
      <c r="C227" s="1854"/>
      <c r="D227" s="1854"/>
      <c r="E227" s="1854"/>
      <c r="F227" s="1854"/>
      <c r="G227" s="1854"/>
      <c r="H227" s="1854"/>
      <c r="I227" s="1854"/>
      <c r="J227" s="1854"/>
      <c r="K227" s="1854"/>
      <c r="L227" s="1854"/>
      <c r="M227" s="1854"/>
      <c r="N227" s="1854"/>
      <c r="O227" s="1695"/>
      <c r="P227" s="1695"/>
      <c r="Q227" s="1695"/>
      <c r="R227" s="1696"/>
      <c r="S227" s="1694"/>
      <c r="T227" s="1695"/>
      <c r="U227" s="1695"/>
      <c r="V227" s="1696"/>
      <c r="W227" s="1691"/>
      <c r="X227" s="1689"/>
      <c r="Y227" s="1689"/>
      <c r="Z227" s="1690"/>
      <c r="AA227" s="1691"/>
      <c r="AB227" s="1689"/>
      <c r="AC227" s="1689"/>
      <c r="AD227" s="1690"/>
      <c r="AE227" s="1691"/>
      <c r="AF227" s="1689"/>
      <c r="AG227" s="1689"/>
      <c r="AH227" s="1690"/>
      <c r="AI227" s="1691"/>
      <c r="AJ227" s="1689"/>
      <c r="AK227" s="1689"/>
      <c r="AL227" s="1690"/>
      <c r="AM227" s="1691"/>
      <c r="AN227" s="1689"/>
      <c r="AO227" s="1689"/>
      <c r="AP227" s="1690"/>
      <c r="AQ227" s="1691"/>
      <c r="AR227" s="1689"/>
      <c r="AS227" s="1689"/>
      <c r="AT227" s="1690"/>
      <c r="AU227" s="1691"/>
      <c r="AV227" s="1689"/>
      <c r="AW227" s="1689"/>
      <c r="AX227" s="1692"/>
      <c r="AY227" s="430"/>
      <c r="AZ227" s="430"/>
    </row>
    <row r="228" spans="1:58" s="441" customFormat="1" ht="14.4" hidden="1">
      <c r="A228" s="427"/>
      <c r="B228" s="1854"/>
      <c r="C228" s="1854"/>
      <c r="D228" s="1854"/>
      <c r="E228" s="1854"/>
      <c r="F228" s="1854"/>
      <c r="G228" s="1854"/>
      <c r="H228" s="1854"/>
      <c r="I228" s="1854"/>
      <c r="J228" s="1854"/>
      <c r="K228" s="1854"/>
      <c r="L228" s="1854"/>
      <c r="M228" s="1854"/>
      <c r="N228" s="1854"/>
      <c r="O228" s="1695"/>
      <c r="P228" s="1695"/>
      <c r="Q228" s="1695"/>
      <c r="R228" s="1696"/>
      <c r="S228" s="1694"/>
      <c r="T228" s="1695"/>
      <c r="U228" s="1695"/>
      <c r="V228" s="1696"/>
      <c r="W228" s="1691"/>
      <c r="X228" s="1689"/>
      <c r="Y228" s="1689"/>
      <c r="Z228" s="1690"/>
      <c r="AA228" s="1691"/>
      <c r="AB228" s="1689"/>
      <c r="AC228" s="1689"/>
      <c r="AD228" s="1690"/>
      <c r="AE228" s="1691"/>
      <c r="AF228" s="1689"/>
      <c r="AG228" s="1689"/>
      <c r="AH228" s="1690"/>
      <c r="AI228" s="1691"/>
      <c r="AJ228" s="1689"/>
      <c r="AK228" s="1689"/>
      <c r="AL228" s="1690"/>
      <c r="AM228" s="1691"/>
      <c r="AN228" s="1689"/>
      <c r="AO228" s="1689"/>
      <c r="AP228" s="1690"/>
      <c r="AQ228" s="1691"/>
      <c r="AR228" s="1689"/>
      <c r="AS228" s="1689"/>
      <c r="AT228" s="1690"/>
      <c r="AU228" s="1691"/>
      <c r="AV228" s="1689"/>
      <c r="AW228" s="1689"/>
      <c r="AX228" s="1692"/>
      <c r="AY228" s="430"/>
      <c r="AZ228" s="430"/>
    </row>
    <row r="229" spans="1:58" s="441" customFormat="1" ht="27" hidden="1" customHeight="1" thickBot="1">
      <c r="A229" s="427"/>
      <c r="B229" s="1706" t="s">
        <v>13</v>
      </c>
      <c r="C229" s="1707"/>
      <c r="D229" s="1707"/>
      <c r="E229" s="1707"/>
      <c r="F229" s="1707"/>
      <c r="G229" s="1707"/>
      <c r="H229" s="1707"/>
      <c r="I229" s="1707"/>
      <c r="J229" s="1707"/>
      <c r="K229" s="1707"/>
      <c r="L229" s="1707"/>
      <c r="M229" s="1707"/>
      <c r="N229" s="1707"/>
      <c r="O229" s="1708" t="s">
        <v>43</v>
      </c>
      <c r="P229" s="1709"/>
      <c r="Q229" s="1709"/>
      <c r="R229" s="1709"/>
      <c r="S229" s="1709" t="s">
        <v>43</v>
      </c>
      <c r="T229" s="1709"/>
      <c r="U229" s="1709"/>
      <c r="V229" s="1709"/>
      <c r="W229" s="1702">
        <f>W209+W208</f>
        <v>0</v>
      </c>
      <c r="X229" s="1702"/>
      <c r="Y229" s="1702"/>
      <c r="Z229" s="1702"/>
      <c r="AA229" s="1702" t="s">
        <v>43</v>
      </c>
      <c r="AB229" s="1702"/>
      <c r="AC229" s="1702"/>
      <c r="AD229" s="1702"/>
      <c r="AE229" s="1702" t="s">
        <v>43</v>
      </c>
      <c r="AF229" s="1702"/>
      <c r="AG229" s="1702"/>
      <c r="AH229" s="1702"/>
      <c r="AI229" s="1702">
        <f>AI209+AI208</f>
        <v>0</v>
      </c>
      <c r="AJ229" s="1702"/>
      <c r="AK229" s="1702"/>
      <c r="AL229" s="1702"/>
      <c r="AM229" s="1702" t="s">
        <v>43</v>
      </c>
      <c r="AN229" s="1702"/>
      <c r="AO229" s="1702"/>
      <c r="AP229" s="1702"/>
      <c r="AQ229" s="1702" t="s">
        <v>43</v>
      </c>
      <c r="AR229" s="1702"/>
      <c r="AS229" s="1702"/>
      <c r="AT229" s="1702"/>
      <c r="AU229" s="1702">
        <f>AU208+AU209</f>
        <v>0</v>
      </c>
      <c r="AV229" s="1702"/>
      <c r="AW229" s="1702"/>
      <c r="AX229" s="1705"/>
      <c r="AY229" s="447"/>
      <c r="AZ229" s="447"/>
    </row>
    <row r="230" spans="1:58" s="441" customFormat="1" ht="14.4" hidden="1">
      <c r="A230" s="245"/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</row>
    <row r="231" spans="1:58" s="522" customFormat="1" ht="22.8">
      <c r="A231" s="509" t="s">
        <v>589</v>
      </c>
    </row>
    <row r="232" spans="1:58" s="531" customFormat="1" ht="40.5" customHeight="1">
      <c r="A232" s="1834" t="s">
        <v>585</v>
      </c>
      <c r="B232" s="1834"/>
      <c r="C232" s="1834"/>
      <c r="D232" s="1834"/>
      <c r="E232" s="1834"/>
      <c r="F232" s="1834"/>
      <c r="G232" s="1834"/>
      <c r="H232" s="1834"/>
      <c r="I232" s="1834"/>
      <c r="J232" s="1834"/>
      <c r="K232" s="1834"/>
      <c r="L232" s="1834"/>
      <c r="M232" s="1834"/>
      <c r="N232" s="1834"/>
      <c r="O232" s="1834"/>
      <c r="P232" s="1834"/>
      <c r="Q232" s="1834"/>
      <c r="R232" s="1834"/>
      <c r="S232" s="1834"/>
      <c r="T232" s="1834"/>
      <c r="U232" s="1834"/>
      <c r="V232" s="1834"/>
      <c r="W232" s="1834"/>
      <c r="X232" s="1834"/>
      <c r="Y232" s="1834"/>
      <c r="Z232" s="1834"/>
      <c r="AA232" s="1834"/>
      <c r="AB232" s="1834"/>
      <c r="AC232" s="1834"/>
      <c r="AD232" s="1834"/>
      <c r="AE232" s="1834"/>
      <c r="AF232" s="1834"/>
      <c r="AG232" s="1834"/>
      <c r="AH232" s="1834"/>
      <c r="AI232" s="1834"/>
      <c r="AJ232" s="1834"/>
      <c r="AK232" s="1834"/>
      <c r="AL232" s="1834"/>
      <c r="AM232" s="1834"/>
      <c r="AN232" s="1834"/>
      <c r="AO232" s="1834"/>
      <c r="AP232" s="1834"/>
      <c r="AQ232" s="1834"/>
      <c r="AR232" s="1834"/>
      <c r="AS232" s="1834"/>
      <c r="AT232" s="1834"/>
      <c r="AU232" s="1834"/>
      <c r="AV232" s="1834"/>
    </row>
    <row r="233" spans="1:58" s="442" customFormat="1" ht="5.25" customHeight="1">
      <c r="A233" s="1926"/>
      <c r="B233" s="1926"/>
      <c r="C233" s="1926"/>
      <c r="D233" s="1926"/>
      <c r="E233" s="1926"/>
      <c r="F233" s="1926"/>
      <c r="G233" s="1926"/>
      <c r="H233" s="1926"/>
      <c r="I233" s="1926"/>
      <c r="J233" s="1926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  <c r="AA233" s="443"/>
      <c r="AB233" s="443"/>
      <c r="AC233" s="443"/>
      <c r="AD233" s="443"/>
      <c r="AE233" s="443"/>
      <c r="AF233" s="443"/>
      <c r="AG233" s="443"/>
      <c r="AH233" s="443"/>
      <c r="AI233" s="443"/>
      <c r="AJ233" s="443"/>
      <c r="AK233" s="443"/>
      <c r="AL233" s="443"/>
      <c r="AM233" s="443"/>
      <c r="AN233" s="443"/>
      <c r="AO233" s="443"/>
      <c r="AP233" s="443"/>
      <c r="AQ233" s="443"/>
      <c r="AR233" s="443"/>
      <c r="AS233" s="443"/>
      <c r="AT233" s="443"/>
      <c r="AU233" s="443"/>
      <c r="AV233" s="443"/>
    </row>
    <row r="234" spans="1:58" s="442" customFormat="1" ht="14.4" hidden="1">
      <c r="A234" s="245"/>
      <c r="B234" s="245"/>
      <c r="C234" s="245"/>
      <c r="D234" s="245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</row>
    <row r="235" spans="1:58" s="442" customFormat="1" ht="7.5" customHeight="1">
      <c r="A235" s="382"/>
      <c r="B235" s="382"/>
      <c r="C235" s="382"/>
      <c r="D235" s="382"/>
      <c r="E235" s="382"/>
      <c r="F235" s="382"/>
      <c r="G235" s="382"/>
      <c r="H235" s="382"/>
      <c r="I235" s="382"/>
      <c r="J235" s="382"/>
      <c r="K235" s="382"/>
      <c r="L235" s="382"/>
      <c r="M235" s="382"/>
      <c r="N235" s="382"/>
      <c r="O235" s="382"/>
      <c r="P235" s="382"/>
      <c r="Q235" s="382"/>
      <c r="R235" s="382"/>
      <c r="S235" s="382"/>
      <c r="T235" s="382"/>
      <c r="U235" s="382"/>
      <c r="V235" s="382"/>
      <c r="W235" s="382"/>
      <c r="X235" s="382"/>
      <c r="Y235" s="382"/>
      <c r="Z235" s="382"/>
      <c r="AA235" s="382"/>
      <c r="AB235" s="382"/>
      <c r="AC235" s="382"/>
      <c r="AD235" s="382"/>
      <c r="AE235" s="382"/>
      <c r="AF235" s="382"/>
      <c r="AG235" s="382"/>
      <c r="AH235" s="382"/>
      <c r="AI235" s="382"/>
      <c r="AJ235" s="382"/>
      <c r="AK235" s="382"/>
      <c r="AL235" s="382"/>
      <c r="AM235" s="382"/>
      <c r="AN235" s="382"/>
      <c r="AO235" s="382"/>
      <c r="AP235" s="382"/>
      <c r="AQ235" s="382"/>
      <c r="AR235" s="382"/>
      <c r="AS235" s="382"/>
      <c r="AT235" s="382"/>
      <c r="AU235" s="382"/>
      <c r="AV235" s="382"/>
    </row>
    <row r="236" spans="1:58" s="428" customFormat="1" ht="18" customHeight="1">
      <c r="A236" s="1698" t="s">
        <v>0</v>
      </c>
      <c r="B236" s="1698"/>
      <c r="C236" s="1698"/>
      <c r="D236" s="1698"/>
      <c r="E236" s="1698"/>
      <c r="F236" s="1698"/>
      <c r="G236" s="1698"/>
      <c r="H236" s="1698"/>
      <c r="I236" s="1698"/>
      <c r="J236" s="1698"/>
      <c r="K236" s="1698"/>
      <c r="L236" s="1698"/>
      <c r="M236" s="1698"/>
      <c r="N236" s="1698"/>
      <c r="O236" s="1698"/>
      <c r="P236" s="1698"/>
      <c r="Q236" s="1698"/>
      <c r="R236" s="1698"/>
      <c r="S236" s="1698"/>
      <c r="T236" s="1698"/>
      <c r="U236" s="1698"/>
      <c r="V236" s="1698"/>
      <c r="W236" s="1698"/>
      <c r="X236" s="1699"/>
      <c r="Y236" s="1704" t="s">
        <v>478</v>
      </c>
      <c r="Z236" s="1704"/>
      <c r="AA236" s="1704"/>
      <c r="AB236" s="1704"/>
      <c r="AC236" s="1704"/>
      <c r="AD236" s="1704"/>
      <c r="AE236" s="1704"/>
      <c r="AF236" s="1704"/>
      <c r="AG236" s="1704"/>
      <c r="AH236" s="1704"/>
      <c r="AI236" s="1704"/>
      <c r="AJ236" s="1704"/>
      <c r="AK236" s="1704"/>
      <c r="AL236" s="1704"/>
      <c r="AM236" s="1704"/>
      <c r="AN236" s="1704"/>
      <c r="AO236" s="1704"/>
      <c r="AP236" s="1704"/>
      <c r="AQ236" s="1704"/>
      <c r="AR236" s="1704"/>
      <c r="AS236" s="1704"/>
      <c r="AT236" s="1704"/>
      <c r="AU236" s="1704"/>
      <c r="AV236" s="1704"/>
      <c r="AW236" s="243"/>
      <c r="AX236" s="243"/>
      <c r="AY236" s="243"/>
      <c r="AZ236" s="243"/>
      <c r="BA236" s="243"/>
      <c r="BB236" s="243"/>
      <c r="BC236" s="243"/>
      <c r="BD236" s="243"/>
      <c r="BE236" s="427"/>
      <c r="BF236" s="427"/>
    </row>
    <row r="237" spans="1:58" s="428" customFormat="1" ht="47.25" customHeight="1">
      <c r="A237" s="1779"/>
      <c r="B237" s="1779"/>
      <c r="C237" s="1779"/>
      <c r="D237" s="1779"/>
      <c r="E237" s="1779"/>
      <c r="F237" s="1779"/>
      <c r="G237" s="1779"/>
      <c r="H237" s="1779"/>
      <c r="I237" s="1779"/>
      <c r="J237" s="1779"/>
      <c r="K237" s="1779"/>
      <c r="L237" s="1779"/>
      <c r="M237" s="1779"/>
      <c r="N237" s="1779"/>
      <c r="O237" s="1779"/>
      <c r="P237" s="1779"/>
      <c r="Q237" s="1779"/>
      <c r="R237" s="1779"/>
      <c r="S237" s="1779"/>
      <c r="T237" s="1779"/>
      <c r="U237" s="1779"/>
      <c r="V237" s="1779"/>
      <c r="W237" s="1779"/>
      <c r="X237" s="1782"/>
      <c r="Y237" s="1704" t="s">
        <v>1053</v>
      </c>
      <c r="Z237" s="1704"/>
      <c r="AA237" s="1704"/>
      <c r="AB237" s="1704"/>
      <c r="AC237" s="1704"/>
      <c r="AD237" s="1704"/>
      <c r="AE237" s="1704"/>
      <c r="AF237" s="1704"/>
      <c r="AG237" s="1704" t="s">
        <v>1054</v>
      </c>
      <c r="AH237" s="1704"/>
      <c r="AI237" s="1704"/>
      <c r="AJ237" s="1704"/>
      <c r="AK237" s="1704"/>
      <c r="AL237" s="1704"/>
      <c r="AM237" s="1704"/>
      <c r="AN237" s="1704"/>
      <c r="AO237" s="1704" t="s">
        <v>1055</v>
      </c>
      <c r="AP237" s="1704"/>
      <c r="AQ237" s="1704"/>
      <c r="AR237" s="1704"/>
      <c r="AS237" s="1704"/>
      <c r="AT237" s="1704"/>
      <c r="AU237" s="1704"/>
      <c r="AV237" s="1704"/>
      <c r="AW237" s="243"/>
      <c r="AX237" s="243"/>
      <c r="AY237" s="243"/>
      <c r="AZ237" s="243"/>
      <c r="BA237" s="243"/>
      <c r="BB237" s="243"/>
      <c r="BC237" s="243"/>
      <c r="BD237" s="243"/>
      <c r="BE237" s="427"/>
      <c r="BF237" s="427"/>
    </row>
    <row r="238" spans="1:58" s="428" customFormat="1" ht="15.75" customHeight="1" thickBot="1">
      <c r="A238" s="1744">
        <v>1</v>
      </c>
      <c r="B238" s="1744"/>
      <c r="C238" s="1744"/>
      <c r="D238" s="1744"/>
      <c r="E238" s="1744"/>
      <c r="F238" s="1744"/>
      <c r="G238" s="1744"/>
      <c r="H238" s="1744"/>
      <c r="I238" s="1744"/>
      <c r="J238" s="1744"/>
      <c r="K238" s="1744"/>
      <c r="L238" s="1744"/>
      <c r="M238" s="1744"/>
      <c r="N238" s="1744"/>
      <c r="O238" s="1744"/>
      <c r="P238" s="1744"/>
      <c r="Q238" s="1744"/>
      <c r="R238" s="1744"/>
      <c r="S238" s="1744"/>
      <c r="T238" s="1744"/>
      <c r="U238" s="1744"/>
      <c r="V238" s="1744"/>
      <c r="W238" s="1744"/>
      <c r="X238" s="1745"/>
      <c r="Y238" s="1941" t="s">
        <v>3</v>
      </c>
      <c r="Z238" s="1942"/>
      <c r="AA238" s="1942"/>
      <c r="AB238" s="1942"/>
      <c r="AC238" s="1942"/>
      <c r="AD238" s="1942"/>
      <c r="AE238" s="1942"/>
      <c r="AF238" s="1943"/>
      <c r="AG238" s="1941" t="s">
        <v>229</v>
      </c>
      <c r="AH238" s="1942"/>
      <c r="AI238" s="1942"/>
      <c r="AJ238" s="1942"/>
      <c r="AK238" s="1942"/>
      <c r="AL238" s="1942"/>
      <c r="AM238" s="1942"/>
      <c r="AN238" s="1943"/>
      <c r="AO238" s="1941" t="s">
        <v>35</v>
      </c>
      <c r="AP238" s="1942"/>
      <c r="AQ238" s="1942"/>
      <c r="AR238" s="1942"/>
      <c r="AS238" s="1942"/>
      <c r="AT238" s="1942"/>
      <c r="AU238" s="1942"/>
      <c r="AV238" s="1943"/>
      <c r="AW238" s="244"/>
      <c r="AX238" s="244"/>
      <c r="AY238" s="244"/>
      <c r="AZ238" s="244"/>
      <c r="BA238" s="244"/>
      <c r="BB238" s="244"/>
      <c r="BC238" s="244"/>
      <c r="BD238" s="244"/>
      <c r="BE238" s="427"/>
      <c r="BF238" s="427"/>
    </row>
    <row r="239" spans="1:58" s="428" customFormat="1" ht="18" hidden="1" customHeight="1">
      <c r="A239" s="1717" t="s">
        <v>479</v>
      </c>
      <c r="B239" s="1717"/>
      <c r="C239" s="1717"/>
      <c r="D239" s="1717"/>
      <c r="E239" s="1717"/>
      <c r="F239" s="1717"/>
      <c r="G239" s="1717"/>
      <c r="H239" s="1717"/>
      <c r="I239" s="1717"/>
      <c r="J239" s="1717"/>
      <c r="K239" s="1717"/>
      <c r="L239" s="1717"/>
      <c r="M239" s="1717"/>
      <c r="N239" s="1717"/>
      <c r="O239" s="1717"/>
      <c r="P239" s="1717"/>
      <c r="Q239" s="1717"/>
      <c r="R239" s="1717"/>
      <c r="S239" s="1717"/>
      <c r="T239" s="1717"/>
      <c r="U239" s="1717"/>
      <c r="V239" s="1717"/>
      <c r="W239" s="1717"/>
      <c r="X239" s="1717"/>
      <c r="Y239" s="1931"/>
      <c r="Z239" s="1931"/>
      <c r="AA239" s="1931"/>
      <c r="AB239" s="1931"/>
      <c r="AC239" s="1931"/>
      <c r="AD239" s="1931"/>
      <c r="AE239" s="1931"/>
      <c r="AF239" s="1931"/>
      <c r="AG239" s="1931"/>
      <c r="AH239" s="1931"/>
      <c r="AI239" s="1931"/>
      <c r="AJ239" s="1931"/>
      <c r="AK239" s="1931"/>
      <c r="AL239" s="1931"/>
      <c r="AM239" s="1931"/>
      <c r="AN239" s="1931"/>
      <c r="AO239" s="1931"/>
      <c r="AP239" s="1931"/>
      <c r="AQ239" s="1931"/>
      <c r="AR239" s="1931"/>
      <c r="AS239" s="1931"/>
      <c r="AT239" s="1931"/>
      <c r="AU239" s="1931"/>
      <c r="AV239" s="1932"/>
      <c r="AW239" s="244"/>
      <c r="AX239" s="244"/>
      <c r="AY239" s="244"/>
      <c r="AZ239" s="244"/>
      <c r="BA239" s="244"/>
      <c r="BB239" s="244"/>
      <c r="BC239" s="244"/>
      <c r="BD239" s="244"/>
      <c r="BE239" s="427"/>
      <c r="BF239" s="427"/>
    </row>
    <row r="240" spans="1:58" s="428" customFormat="1" ht="12.9" hidden="1" customHeight="1">
      <c r="A240" s="1722" t="s">
        <v>2</v>
      </c>
      <c r="B240" s="1722"/>
      <c r="C240" s="1722"/>
      <c r="D240" s="1722"/>
      <c r="E240" s="1722"/>
      <c r="F240" s="1722"/>
      <c r="G240" s="1722"/>
      <c r="H240" s="1722"/>
      <c r="I240" s="1722"/>
      <c r="J240" s="1722"/>
      <c r="K240" s="1722"/>
      <c r="L240" s="1722"/>
      <c r="M240" s="1722"/>
      <c r="N240" s="1722"/>
      <c r="O240" s="1722"/>
      <c r="P240" s="1722"/>
      <c r="Q240" s="1722"/>
      <c r="R240" s="1722"/>
      <c r="S240" s="1722"/>
      <c r="T240" s="1722"/>
      <c r="U240" s="1722"/>
      <c r="V240" s="1722"/>
      <c r="W240" s="1722"/>
      <c r="X240" s="1722"/>
      <c r="Y240" s="1704"/>
      <c r="Z240" s="1704"/>
      <c r="AA240" s="1704"/>
      <c r="AB240" s="1704"/>
      <c r="AC240" s="1704"/>
      <c r="AD240" s="1704"/>
      <c r="AE240" s="1704"/>
      <c r="AF240" s="1704"/>
      <c r="AG240" s="1704"/>
      <c r="AH240" s="1704"/>
      <c r="AI240" s="1704"/>
      <c r="AJ240" s="1704"/>
      <c r="AK240" s="1704"/>
      <c r="AL240" s="1704"/>
      <c r="AM240" s="1704"/>
      <c r="AN240" s="1704"/>
      <c r="AO240" s="1704"/>
      <c r="AP240" s="1704"/>
      <c r="AQ240" s="1704"/>
      <c r="AR240" s="1704"/>
      <c r="AS240" s="1704"/>
      <c r="AT240" s="1704"/>
      <c r="AU240" s="1704"/>
      <c r="AV240" s="1765"/>
      <c r="AW240" s="244"/>
      <c r="AX240" s="244"/>
      <c r="AY240" s="244"/>
      <c r="AZ240" s="244"/>
      <c r="BA240" s="244"/>
      <c r="BB240" s="244"/>
      <c r="BC240" s="244"/>
      <c r="BD240" s="244"/>
      <c r="BE240" s="427"/>
      <c r="BF240" s="427"/>
    </row>
    <row r="241" spans="1:58" s="428" customFormat="1" ht="12.9" hidden="1" customHeight="1" thickBot="1">
      <c r="A241" s="377"/>
      <c r="B241" s="377"/>
      <c r="C241" s="377"/>
      <c r="D241" s="377"/>
      <c r="E241" s="377"/>
      <c r="F241" s="377"/>
      <c r="G241" s="377"/>
      <c r="H241" s="377"/>
      <c r="I241" s="377"/>
      <c r="J241" s="377"/>
      <c r="K241" s="377"/>
      <c r="L241" s="377"/>
      <c r="M241" s="377"/>
      <c r="N241" s="377"/>
      <c r="O241" s="377"/>
      <c r="P241" s="377"/>
      <c r="Q241" s="377"/>
      <c r="R241" s="377"/>
      <c r="S241" s="377"/>
      <c r="T241" s="377"/>
      <c r="U241" s="377"/>
      <c r="V241" s="377"/>
      <c r="W241" s="377"/>
      <c r="X241" s="377"/>
      <c r="Y241" s="1697"/>
      <c r="Z241" s="1698"/>
      <c r="AA241" s="1698"/>
      <c r="AB241" s="1698"/>
      <c r="AC241" s="1698"/>
      <c r="AD241" s="1698"/>
      <c r="AE241" s="1699"/>
      <c r="AF241" s="424"/>
      <c r="AG241" s="1697"/>
      <c r="AH241" s="1698"/>
      <c r="AI241" s="1698"/>
      <c r="AJ241" s="1698"/>
      <c r="AK241" s="1698"/>
      <c r="AL241" s="1698"/>
      <c r="AM241" s="1699"/>
      <c r="AN241" s="424"/>
      <c r="AO241" s="1842"/>
      <c r="AP241" s="1843"/>
      <c r="AQ241" s="1843"/>
      <c r="AR241" s="1843"/>
      <c r="AS241" s="1843"/>
      <c r="AT241" s="1843"/>
      <c r="AU241" s="1843"/>
      <c r="AV241" s="1843"/>
      <c r="AW241" s="1843"/>
      <c r="AX241" s="244"/>
      <c r="AY241" s="244"/>
      <c r="AZ241" s="244"/>
      <c r="BA241" s="244"/>
      <c r="BB241" s="244"/>
      <c r="BC241" s="244"/>
      <c r="BD241" s="244"/>
      <c r="BE241" s="427"/>
      <c r="BF241" s="427"/>
    </row>
    <row r="242" spans="1:58" s="428" customFormat="1" ht="38.25" customHeight="1">
      <c r="A242" s="1841" t="s">
        <v>19</v>
      </c>
      <c r="B242" s="1841"/>
      <c r="C242" s="1841"/>
      <c r="D242" s="1841"/>
      <c r="E242" s="1841"/>
      <c r="F242" s="1841"/>
      <c r="G242" s="1841"/>
      <c r="H242" s="1841"/>
      <c r="I242" s="1841"/>
      <c r="J242" s="1841"/>
      <c r="K242" s="1841"/>
      <c r="L242" s="1841"/>
      <c r="M242" s="1841"/>
      <c r="N242" s="1841"/>
      <c r="O242" s="1841"/>
      <c r="P242" s="1841"/>
      <c r="Q242" s="1841"/>
      <c r="R242" s="1841"/>
      <c r="S242" s="1841"/>
      <c r="T242" s="1841"/>
      <c r="U242" s="1841"/>
      <c r="V242" s="1841"/>
      <c r="W242" s="1841"/>
      <c r="X242" s="1841"/>
      <c r="Y242" s="1846">
        <f>SUM(Y243:AF259)</f>
        <v>5870834.040000001</v>
      </c>
      <c r="Z242" s="1819"/>
      <c r="AA242" s="1819"/>
      <c r="AB242" s="1819"/>
      <c r="AC242" s="1819"/>
      <c r="AD242" s="1819"/>
      <c r="AE242" s="1819"/>
      <c r="AF242" s="1821"/>
      <c r="AG242" s="1818">
        <f>SUM(AG243:AN259)</f>
        <v>0</v>
      </c>
      <c r="AH242" s="1819"/>
      <c r="AI242" s="1819"/>
      <c r="AJ242" s="1819"/>
      <c r="AK242" s="1819"/>
      <c r="AL242" s="1819"/>
      <c r="AM242" s="1819"/>
      <c r="AN242" s="1821"/>
      <c r="AO242" s="1742">
        <f>SUM(AO243:AV259)</f>
        <v>0</v>
      </c>
      <c r="AP242" s="1742"/>
      <c r="AQ242" s="1742"/>
      <c r="AR242" s="1742"/>
      <c r="AS242" s="1742"/>
      <c r="AT242" s="1742"/>
      <c r="AU242" s="1742"/>
      <c r="AV242" s="1844"/>
      <c r="AW242" s="243"/>
      <c r="AX242" s="244"/>
      <c r="AY242" s="244"/>
      <c r="AZ242" s="244"/>
      <c r="BA242" s="244"/>
      <c r="BB242" s="244"/>
      <c r="BC242" s="244"/>
      <c r="BD242" s="244"/>
      <c r="BE242" s="427"/>
      <c r="BF242" s="427"/>
    </row>
    <row r="243" spans="1:58" s="428" customFormat="1" ht="37.5" hidden="1" customHeight="1">
      <c r="A243" s="1686"/>
      <c r="B243" s="1687"/>
      <c r="C243" s="1687"/>
      <c r="D243" s="1687"/>
      <c r="E243" s="1687"/>
      <c r="F243" s="1687"/>
      <c r="G243" s="1687"/>
      <c r="H243" s="1687"/>
      <c r="I243" s="1687"/>
      <c r="J243" s="1687"/>
      <c r="K243" s="1687"/>
      <c r="L243" s="1687"/>
      <c r="M243" s="1687"/>
      <c r="N243" s="1687"/>
      <c r="O243" s="1687"/>
      <c r="P243" s="1687"/>
      <c r="Q243" s="1687"/>
      <c r="R243" s="1687"/>
      <c r="S243" s="1687"/>
      <c r="T243" s="1687"/>
      <c r="U243" s="1687"/>
      <c r="V243" s="1687"/>
      <c r="W243" s="1687"/>
      <c r="X243" s="1687"/>
      <c r="Y243" s="1688"/>
      <c r="Z243" s="1689"/>
      <c r="AA243" s="1689"/>
      <c r="AB243" s="1689"/>
      <c r="AC243" s="1689"/>
      <c r="AD243" s="1689"/>
      <c r="AE243" s="1689"/>
      <c r="AF243" s="1690"/>
      <c r="AG243" s="1691">
        <v>0</v>
      </c>
      <c r="AH243" s="1689"/>
      <c r="AI243" s="1689"/>
      <c r="AJ243" s="1689"/>
      <c r="AK243" s="1689"/>
      <c r="AL243" s="1689"/>
      <c r="AM243" s="1689"/>
      <c r="AN243" s="1690"/>
      <c r="AO243" s="1691">
        <v>0</v>
      </c>
      <c r="AP243" s="1689"/>
      <c r="AQ243" s="1689"/>
      <c r="AR243" s="1689"/>
      <c r="AS243" s="1689"/>
      <c r="AT243" s="1689"/>
      <c r="AU243" s="1689"/>
      <c r="AV243" s="1692"/>
      <c r="AW243" s="381"/>
      <c r="AX243" s="244"/>
      <c r="AY243" s="244"/>
      <c r="AZ243" s="244"/>
      <c r="BA243" s="244"/>
      <c r="BB243" s="244"/>
      <c r="BC243" s="244"/>
      <c r="BD243" s="244"/>
      <c r="BE243" s="427"/>
      <c r="BF243" s="427"/>
    </row>
    <row r="244" spans="1:58" s="428" customFormat="1" ht="34.5" customHeight="1">
      <c r="A244" s="1686" t="s">
        <v>1077</v>
      </c>
      <c r="B244" s="1687"/>
      <c r="C244" s="1687"/>
      <c r="D244" s="1687"/>
      <c r="E244" s="1687"/>
      <c r="F244" s="1687"/>
      <c r="G244" s="1687"/>
      <c r="H244" s="1687"/>
      <c r="I244" s="1687"/>
      <c r="J244" s="1687"/>
      <c r="K244" s="1687"/>
      <c r="L244" s="1687"/>
      <c r="M244" s="1687"/>
      <c r="N244" s="1687"/>
      <c r="O244" s="1687"/>
      <c r="P244" s="1687"/>
      <c r="Q244" s="1687"/>
      <c r="R244" s="1687"/>
      <c r="S244" s="1687"/>
      <c r="T244" s="1687"/>
      <c r="U244" s="1687"/>
      <c r="V244" s="1687"/>
      <c r="W244" s="1687"/>
      <c r="X244" s="1687"/>
      <c r="Y244" s="1688">
        <v>2526600</v>
      </c>
      <c r="Z244" s="1689"/>
      <c r="AA244" s="1689"/>
      <c r="AB244" s="1689"/>
      <c r="AC244" s="1689"/>
      <c r="AD244" s="1689"/>
      <c r="AE244" s="1689"/>
      <c r="AF244" s="1690"/>
      <c r="AG244" s="1691"/>
      <c r="AH244" s="1689"/>
      <c r="AI244" s="1689"/>
      <c r="AJ244" s="1689"/>
      <c r="AK244" s="1689"/>
      <c r="AL244" s="1689"/>
      <c r="AM244" s="1689"/>
      <c r="AN244" s="1690"/>
      <c r="AO244" s="1691"/>
      <c r="AP244" s="1689"/>
      <c r="AQ244" s="1689"/>
      <c r="AR244" s="1689"/>
      <c r="AS244" s="1689"/>
      <c r="AT244" s="1689"/>
      <c r="AU244" s="1689"/>
      <c r="AV244" s="1692"/>
      <c r="AW244" s="381"/>
      <c r="AX244" s="244"/>
      <c r="AY244" s="244"/>
      <c r="AZ244" s="244"/>
      <c r="BA244" s="244"/>
      <c r="BB244" s="244"/>
      <c r="BC244" s="244"/>
      <c r="BD244" s="244"/>
      <c r="BE244" s="427"/>
      <c r="BF244" s="427"/>
    </row>
    <row r="245" spans="1:58" s="428" customFormat="1" ht="34.5" customHeight="1">
      <c r="A245" s="1686" t="s">
        <v>1172</v>
      </c>
      <c r="B245" s="1687"/>
      <c r="C245" s="1687"/>
      <c r="D245" s="1687"/>
      <c r="E245" s="1687"/>
      <c r="F245" s="1687"/>
      <c r="G245" s="1687"/>
      <c r="H245" s="1687"/>
      <c r="I245" s="1687"/>
      <c r="J245" s="1687"/>
      <c r="K245" s="1687"/>
      <c r="L245" s="1687"/>
      <c r="M245" s="1687"/>
      <c r="N245" s="1687"/>
      <c r="O245" s="1687"/>
      <c r="P245" s="1687"/>
      <c r="Q245" s="1687"/>
      <c r="R245" s="1687"/>
      <c r="S245" s="1687"/>
      <c r="T245" s="1687"/>
      <c r="U245" s="1687"/>
      <c r="V245" s="1687"/>
      <c r="W245" s="1687"/>
      <c r="X245" s="1687"/>
      <c r="Y245" s="1688">
        <v>586231.64</v>
      </c>
      <c r="Z245" s="1689"/>
      <c r="AA245" s="1689"/>
      <c r="AB245" s="1689"/>
      <c r="AC245" s="1689"/>
      <c r="AD245" s="1689"/>
      <c r="AE245" s="1689"/>
      <c r="AF245" s="1690"/>
      <c r="AG245" s="1691"/>
      <c r="AH245" s="1689"/>
      <c r="AI245" s="1689"/>
      <c r="AJ245" s="1689"/>
      <c r="AK245" s="1689"/>
      <c r="AL245" s="1689"/>
      <c r="AM245" s="1689"/>
      <c r="AN245" s="1690"/>
      <c r="AO245" s="1691"/>
      <c r="AP245" s="1689"/>
      <c r="AQ245" s="1689"/>
      <c r="AR245" s="1689"/>
      <c r="AS245" s="1689"/>
      <c r="AT245" s="1689"/>
      <c r="AU245" s="1689"/>
      <c r="AV245" s="1692"/>
      <c r="AW245" s="1104"/>
      <c r="AX245" s="244"/>
      <c r="AY245" s="244"/>
      <c r="AZ245" s="244"/>
      <c r="BA245" s="244"/>
      <c r="BB245" s="244"/>
      <c r="BC245" s="244"/>
      <c r="BD245" s="244"/>
      <c r="BE245" s="427"/>
      <c r="BF245" s="427"/>
    </row>
    <row r="246" spans="1:58" s="428" customFormat="1" ht="30" customHeight="1">
      <c r="A246" s="1851" t="s">
        <v>1137</v>
      </c>
      <c r="B246" s="1851"/>
      <c r="C246" s="1851"/>
      <c r="D246" s="1851"/>
      <c r="E246" s="1851"/>
      <c r="F246" s="1851"/>
      <c r="G246" s="1851"/>
      <c r="H246" s="1851"/>
      <c r="I246" s="1851"/>
      <c r="J246" s="1851"/>
      <c r="K246" s="1851"/>
      <c r="L246" s="1851"/>
      <c r="M246" s="1851"/>
      <c r="N246" s="1851"/>
      <c r="O246" s="1851"/>
      <c r="P246" s="1851"/>
      <c r="Q246" s="1851"/>
      <c r="R246" s="1851"/>
      <c r="S246" s="1851"/>
      <c r="T246" s="1851"/>
      <c r="U246" s="1851"/>
      <c r="V246" s="1851"/>
      <c r="W246" s="1851"/>
      <c r="X246" s="1852"/>
      <c r="Y246" s="1688">
        <f>22548+170000</f>
        <v>192548</v>
      </c>
      <c r="Z246" s="1689"/>
      <c r="AA246" s="1689"/>
      <c r="AB246" s="1689"/>
      <c r="AC246" s="1689"/>
      <c r="AD246" s="1689"/>
      <c r="AE246" s="1689"/>
      <c r="AF246" s="1690"/>
      <c r="AG246" s="1691"/>
      <c r="AH246" s="1689"/>
      <c r="AI246" s="1689"/>
      <c r="AJ246" s="1689"/>
      <c r="AK246" s="1689"/>
      <c r="AL246" s="1689"/>
      <c r="AM246" s="1689"/>
      <c r="AN246" s="1690"/>
      <c r="AO246" s="1703"/>
      <c r="AP246" s="1703"/>
      <c r="AQ246" s="1703"/>
      <c r="AR246" s="1703"/>
      <c r="AS246" s="1703"/>
      <c r="AT246" s="1703"/>
      <c r="AU246" s="1703"/>
      <c r="AV246" s="1797"/>
      <c r="AW246" s="717"/>
      <c r="AX246" s="244"/>
      <c r="AY246" s="244"/>
      <c r="AZ246" s="244"/>
      <c r="BA246" s="244"/>
      <c r="BB246" s="244"/>
      <c r="BC246" s="244"/>
      <c r="BD246" s="244"/>
      <c r="BE246" s="427"/>
      <c r="BF246" s="427"/>
    </row>
    <row r="247" spans="1:58" s="428" customFormat="1" ht="30" customHeight="1">
      <c r="A247" s="1687" t="s">
        <v>1147</v>
      </c>
      <c r="B247" s="1687"/>
      <c r="C247" s="1687"/>
      <c r="D247" s="1687"/>
      <c r="E247" s="1687"/>
      <c r="F247" s="1687"/>
      <c r="G247" s="1687"/>
      <c r="H247" s="1687"/>
      <c r="I247" s="1687"/>
      <c r="J247" s="1687"/>
      <c r="K247" s="1687"/>
      <c r="L247" s="1687"/>
      <c r="M247" s="1687"/>
      <c r="N247" s="1687"/>
      <c r="O247" s="1687"/>
      <c r="P247" s="1687"/>
      <c r="Q247" s="1687"/>
      <c r="R247" s="1687"/>
      <c r="S247" s="1687"/>
      <c r="T247" s="1687"/>
      <c r="U247" s="1687"/>
      <c r="V247" s="1687"/>
      <c r="W247" s="1687"/>
      <c r="X247" s="1845"/>
      <c r="Y247" s="1688">
        <v>2223000</v>
      </c>
      <c r="Z247" s="1689"/>
      <c r="AA247" s="1689"/>
      <c r="AB247" s="1689"/>
      <c r="AC247" s="1689"/>
      <c r="AD247" s="1689"/>
      <c r="AE247" s="1689"/>
      <c r="AF247" s="1690"/>
      <c r="AG247" s="1061"/>
      <c r="AH247" s="1062"/>
      <c r="AI247" s="1062"/>
      <c r="AJ247" s="1062"/>
      <c r="AK247" s="1062"/>
      <c r="AL247" s="1062"/>
      <c r="AM247" s="1062"/>
      <c r="AN247" s="1063"/>
      <c r="AO247" s="1061"/>
      <c r="AP247" s="1062"/>
      <c r="AQ247" s="1062"/>
      <c r="AR247" s="1062"/>
      <c r="AS247" s="1062"/>
      <c r="AT247" s="1062"/>
      <c r="AU247" s="1062"/>
      <c r="AV247" s="1064"/>
      <c r="AW247" s="1065"/>
      <c r="AX247" s="244"/>
      <c r="AY247" s="244"/>
      <c r="AZ247" s="244"/>
      <c r="BA247" s="244"/>
      <c r="BB247" s="244"/>
      <c r="BC247" s="244"/>
      <c r="BD247" s="244"/>
      <c r="BE247" s="427"/>
      <c r="BF247" s="427"/>
    </row>
    <row r="248" spans="1:58" s="428" customFormat="1" ht="30" customHeight="1">
      <c r="A248" s="1693" t="s">
        <v>1162</v>
      </c>
      <c r="B248" s="1693"/>
      <c r="C248" s="1693"/>
      <c r="D248" s="1693"/>
      <c r="E248" s="1693"/>
      <c r="F248" s="1693"/>
      <c r="G248" s="1693"/>
      <c r="H248" s="1693"/>
      <c r="I248" s="1693"/>
      <c r="J248" s="1693"/>
      <c r="K248" s="1693"/>
      <c r="L248" s="1693"/>
      <c r="M248" s="1693"/>
      <c r="N248" s="1693"/>
      <c r="O248" s="1693"/>
      <c r="P248" s="1693"/>
      <c r="Q248" s="1693"/>
      <c r="R248" s="1693"/>
      <c r="S248" s="1693"/>
      <c r="T248" s="1693"/>
      <c r="U248" s="1693"/>
      <c r="V248" s="1693"/>
      <c r="W248" s="1693"/>
      <c r="X248" s="1693"/>
      <c r="Y248" s="1688">
        <v>9560</v>
      </c>
      <c r="Z248" s="1689"/>
      <c r="AA248" s="1689"/>
      <c r="AB248" s="1689"/>
      <c r="AC248" s="1689"/>
      <c r="AD248" s="1689"/>
      <c r="AE248" s="1689"/>
      <c r="AF248" s="1690"/>
      <c r="AG248" s="1077"/>
      <c r="AH248" s="1078"/>
      <c r="AI248" s="1078"/>
      <c r="AJ248" s="1078"/>
      <c r="AK248" s="1078"/>
      <c r="AL248" s="1078"/>
      <c r="AM248" s="1078"/>
      <c r="AN248" s="1079"/>
      <c r="AO248" s="1077"/>
      <c r="AP248" s="1078"/>
      <c r="AQ248" s="1078"/>
      <c r="AR248" s="1078"/>
      <c r="AS248" s="1078"/>
      <c r="AT248" s="1078"/>
      <c r="AU248" s="1078"/>
      <c r="AV248" s="1080"/>
      <c r="AW248" s="1081"/>
      <c r="AX248" s="244"/>
      <c r="AY248" s="244"/>
      <c r="AZ248" s="244"/>
      <c r="BA248" s="244"/>
      <c r="BB248" s="244"/>
      <c r="BC248" s="244"/>
      <c r="BD248" s="244"/>
      <c r="BE248" s="427"/>
      <c r="BF248" s="427"/>
    </row>
    <row r="249" spans="1:58" s="428" customFormat="1" ht="30" customHeight="1">
      <c r="A249" s="1686" t="s">
        <v>1164</v>
      </c>
      <c r="B249" s="1687"/>
      <c r="C249" s="1687"/>
      <c r="D249" s="1687"/>
      <c r="E249" s="1687"/>
      <c r="F249" s="1687"/>
      <c r="G249" s="1687"/>
      <c r="H249" s="1687"/>
      <c r="I249" s="1687"/>
      <c r="J249" s="1687"/>
      <c r="K249" s="1687"/>
      <c r="L249" s="1687"/>
      <c r="M249" s="1687"/>
      <c r="N249" s="1687"/>
      <c r="O249" s="1687"/>
      <c r="P249" s="1687"/>
      <c r="Q249" s="1687"/>
      <c r="R249" s="1687"/>
      <c r="S249" s="1687"/>
      <c r="T249" s="1687"/>
      <c r="U249" s="1687"/>
      <c r="V249" s="1687"/>
      <c r="W249" s="1687"/>
      <c r="X249" s="1687"/>
      <c r="Y249" s="1688">
        <v>1400</v>
      </c>
      <c r="Z249" s="1689"/>
      <c r="AA249" s="1689"/>
      <c r="AB249" s="1689"/>
      <c r="AC249" s="1689"/>
      <c r="AD249" s="1689"/>
      <c r="AE249" s="1689"/>
      <c r="AF249" s="1690"/>
      <c r="AG249" s="1091"/>
      <c r="AH249" s="1089"/>
      <c r="AI249" s="1089"/>
      <c r="AJ249" s="1089"/>
      <c r="AK249" s="1089"/>
      <c r="AL249" s="1089"/>
      <c r="AM249" s="1089"/>
      <c r="AN249" s="1090"/>
      <c r="AO249" s="1091"/>
      <c r="AP249" s="1089"/>
      <c r="AQ249" s="1089"/>
      <c r="AR249" s="1089"/>
      <c r="AS249" s="1089"/>
      <c r="AT249" s="1089"/>
      <c r="AU249" s="1089"/>
      <c r="AV249" s="1092"/>
      <c r="AW249" s="1093"/>
      <c r="AX249" s="244"/>
      <c r="AY249" s="244"/>
      <c r="AZ249" s="244"/>
      <c r="BA249" s="244"/>
      <c r="BB249" s="244"/>
      <c r="BC249" s="244"/>
      <c r="BD249" s="244"/>
      <c r="BE249" s="427"/>
      <c r="BF249" s="427"/>
    </row>
    <row r="250" spans="1:58" s="428" customFormat="1" ht="25.5" customHeight="1">
      <c r="A250" s="1693" t="s">
        <v>1146</v>
      </c>
      <c r="B250" s="1693"/>
      <c r="C250" s="1693"/>
      <c r="D250" s="1693"/>
      <c r="E250" s="1693"/>
      <c r="F250" s="1693"/>
      <c r="G250" s="1693"/>
      <c r="H250" s="1693"/>
      <c r="I250" s="1693"/>
      <c r="J250" s="1693"/>
      <c r="K250" s="1693"/>
      <c r="L250" s="1693"/>
      <c r="M250" s="1693"/>
      <c r="N250" s="1693"/>
      <c r="O250" s="1693"/>
      <c r="P250" s="1693"/>
      <c r="Q250" s="1693"/>
      <c r="R250" s="1693"/>
      <c r="S250" s="1693"/>
      <c r="T250" s="1693"/>
      <c r="U250" s="1693"/>
      <c r="V250" s="1693"/>
      <c r="W250" s="1693"/>
      <c r="X250" s="1693"/>
      <c r="Y250" s="1853">
        <v>160000</v>
      </c>
      <c r="Z250" s="1853"/>
      <c r="AA250" s="1853"/>
      <c r="AB250" s="1853"/>
      <c r="AC250" s="1853"/>
      <c r="AD250" s="1853"/>
      <c r="AE250" s="1853"/>
      <c r="AF250" s="1853"/>
      <c r="AG250" s="1691"/>
      <c r="AH250" s="1689"/>
      <c r="AI250" s="1689"/>
      <c r="AJ250" s="1689"/>
      <c r="AK250" s="1689"/>
      <c r="AL250" s="1689"/>
      <c r="AM250" s="1689"/>
      <c r="AN250" s="1690"/>
      <c r="AO250" s="1691"/>
      <c r="AP250" s="1689"/>
      <c r="AQ250" s="1689"/>
      <c r="AR250" s="1689"/>
      <c r="AS250" s="1689"/>
      <c r="AT250" s="1689"/>
      <c r="AU250" s="1689"/>
      <c r="AV250" s="1692"/>
      <c r="AW250" s="732"/>
      <c r="AX250" s="244"/>
      <c r="AY250" s="244"/>
      <c r="AZ250" s="244"/>
      <c r="BA250" s="244"/>
      <c r="BB250" s="244"/>
      <c r="BC250" s="244"/>
      <c r="BD250" s="244"/>
      <c r="BE250" s="427"/>
      <c r="BF250" s="427"/>
    </row>
    <row r="251" spans="1:58" s="428" customFormat="1" ht="30" customHeight="1">
      <c r="A251" s="1687" t="s">
        <v>1155</v>
      </c>
      <c r="B251" s="1687"/>
      <c r="C251" s="1687"/>
      <c r="D251" s="1687"/>
      <c r="E251" s="1687"/>
      <c r="F251" s="1687"/>
      <c r="G251" s="1687"/>
      <c r="H251" s="1687"/>
      <c r="I251" s="1687"/>
      <c r="J251" s="1687"/>
      <c r="K251" s="1687"/>
      <c r="L251" s="1687"/>
      <c r="M251" s="1687"/>
      <c r="N251" s="1687"/>
      <c r="O251" s="1687"/>
      <c r="P251" s="1687"/>
      <c r="Q251" s="1687"/>
      <c r="R251" s="1687"/>
      <c r="S251" s="1687"/>
      <c r="T251" s="1687"/>
      <c r="U251" s="1687"/>
      <c r="V251" s="1687"/>
      <c r="W251" s="1687"/>
      <c r="X251" s="1845"/>
      <c r="Y251" s="1848">
        <v>171494.39999999999</v>
      </c>
      <c r="Z251" s="1849"/>
      <c r="AA251" s="1849"/>
      <c r="AB251" s="1849"/>
      <c r="AC251" s="1849"/>
      <c r="AD251" s="1849"/>
      <c r="AE251" s="1849"/>
      <c r="AF251" s="1850"/>
      <c r="AG251" s="1691"/>
      <c r="AH251" s="1689"/>
      <c r="AI251" s="1689"/>
      <c r="AJ251" s="1689"/>
      <c r="AK251" s="1689"/>
      <c r="AL251" s="1689"/>
      <c r="AM251" s="1689"/>
      <c r="AN251" s="1690"/>
      <c r="AO251" s="1703"/>
      <c r="AP251" s="1703"/>
      <c r="AQ251" s="1703"/>
      <c r="AR251" s="1703"/>
      <c r="AS251" s="1703"/>
      <c r="AT251" s="1703"/>
      <c r="AU251" s="1703"/>
      <c r="AV251" s="1797"/>
      <c r="AW251" s="647"/>
      <c r="AX251" s="244"/>
      <c r="AY251" s="244"/>
      <c r="AZ251" s="244"/>
      <c r="BA251" s="244"/>
      <c r="BB251" s="244"/>
      <c r="BC251" s="244"/>
      <c r="BD251" s="244"/>
      <c r="BE251" s="427"/>
      <c r="BF251" s="427"/>
    </row>
    <row r="252" spans="1:58" s="428" customFormat="1" ht="14.4" hidden="1">
      <c r="A252" s="1687"/>
      <c r="B252" s="1687"/>
      <c r="C252" s="1687"/>
      <c r="D252" s="1687"/>
      <c r="E252" s="1687"/>
      <c r="F252" s="1687"/>
      <c r="G252" s="1687"/>
      <c r="H252" s="1687"/>
      <c r="I252" s="1687"/>
      <c r="J252" s="1687"/>
      <c r="K252" s="1687"/>
      <c r="L252" s="1687"/>
      <c r="M252" s="1687"/>
      <c r="N252" s="1687"/>
      <c r="O252" s="1687"/>
      <c r="P252" s="1687"/>
      <c r="Q252" s="1687"/>
      <c r="R252" s="1687"/>
      <c r="S252" s="1687"/>
      <c r="T252" s="1687"/>
      <c r="U252" s="1687"/>
      <c r="V252" s="1687"/>
      <c r="W252" s="1687"/>
      <c r="X252" s="1845"/>
      <c r="Y252" s="1688"/>
      <c r="Z252" s="1689"/>
      <c r="AA252" s="1689"/>
      <c r="AB252" s="1689"/>
      <c r="AC252" s="1689"/>
      <c r="AD252" s="1689"/>
      <c r="AE252" s="1689"/>
      <c r="AF252" s="1690"/>
      <c r="AG252" s="1691"/>
      <c r="AH252" s="1689"/>
      <c r="AI252" s="1689"/>
      <c r="AJ252" s="1689"/>
      <c r="AK252" s="1689"/>
      <c r="AL252" s="1689"/>
      <c r="AM252" s="1689"/>
      <c r="AN252" s="1690"/>
      <c r="AO252" s="1703"/>
      <c r="AP252" s="1703"/>
      <c r="AQ252" s="1703"/>
      <c r="AR252" s="1703"/>
      <c r="AS252" s="1703"/>
      <c r="AT252" s="1703"/>
      <c r="AU252" s="1703"/>
      <c r="AV252" s="1797"/>
      <c r="AW252" s="381"/>
      <c r="AX252" s="244"/>
      <c r="AY252" s="244"/>
      <c r="AZ252" s="244"/>
      <c r="BA252" s="244"/>
      <c r="BB252" s="244"/>
      <c r="BC252" s="244"/>
      <c r="BD252" s="244"/>
      <c r="BE252" s="427"/>
      <c r="BF252" s="427"/>
    </row>
    <row r="253" spans="1:58" s="428" customFormat="1" ht="14.4" hidden="1">
      <c r="A253" s="1687"/>
      <c r="B253" s="1687"/>
      <c r="C253" s="1687"/>
      <c r="D253" s="1687"/>
      <c r="E253" s="1687"/>
      <c r="F253" s="1687"/>
      <c r="G253" s="1687"/>
      <c r="H253" s="1687"/>
      <c r="I253" s="1687"/>
      <c r="J253" s="1687"/>
      <c r="K253" s="1687"/>
      <c r="L253" s="1687"/>
      <c r="M253" s="1687"/>
      <c r="N253" s="1687"/>
      <c r="O253" s="1687"/>
      <c r="P253" s="1687"/>
      <c r="Q253" s="1687"/>
      <c r="R253" s="1687"/>
      <c r="S253" s="1687"/>
      <c r="T253" s="1687"/>
      <c r="U253" s="1687"/>
      <c r="V253" s="1687"/>
      <c r="W253" s="1687"/>
      <c r="X253" s="1845"/>
      <c r="Y253" s="1688"/>
      <c r="Z253" s="1689"/>
      <c r="AA253" s="1689"/>
      <c r="AB253" s="1689"/>
      <c r="AC253" s="1689"/>
      <c r="AD253" s="1689"/>
      <c r="AE253" s="1689"/>
      <c r="AF253" s="1690"/>
      <c r="AG253" s="1691"/>
      <c r="AH253" s="1689"/>
      <c r="AI253" s="1689"/>
      <c r="AJ253" s="1689"/>
      <c r="AK253" s="1689"/>
      <c r="AL253" s="1689"/>
      <c r="AM253" s="1689"/>
      <c r="AN253" s="1690"/>
      <c r="AO253" s="1691"/>
      <c r="AP253" s="1689"/>
      <c r="AQ253" s="1689"/>
      <c r="AR253" s="1689"/>
      <c r="AS253" s="1689"/>
      <c r="AT253" s="1689"/>
      <c r="AU253" s="1689"/>
      <c r="AV253" s="1692"/>
      <c r="AW253" s="381"/>
      <c r="AX253" s="244"/>
      <c r="AY253" s="244"/>
      <c r="AZ253" s="244"/>
      <c r="BA253" s="244"/>
      <c r="BB253" s="244"/>
      <c r="BC253" s="244"/>
      <c r="BD253" s="244"/>
      <c r="BE253" s="427"/>
      <c r="BF253" s="427"/>
    </row>
    <row r="254" spans="1:58" s="428" customFormat="1" ht="14.4" hidden="1">
      <c r="A254" s="1687"/>
      <c r="B254" s="1687"/>
      <c r="C254" s="1687"/>
      <c r="D254" s="1687"/>
      <c r="E254" s="1687"/>
      <c r="F254" s="1687"/>
      <c r="G254" s="1687"/>
      <c r="H254" s="1687"/>
      <c r="I254" s="1687"/>
      <c r="J254" s="1687"/>
      <c r="K254" s="1687"/>
      <c r="L254" s="1687"/>
      <c r="M254" s="1687"/>
      <c r="N254" s="1687"/>
      <c r="O254" s="1687"/>
      <c r="P254" s="1687"/>
      <c r="Q254" s="1687"/>
      <c r="R254" s="1687"/>
      <c r="S254" s="1687"/>
      <c r="T254" s="1687"/>
      <c r="U254" s="1687"/>
      <c r="V254" s="1687"/>
      <c r="W254" s="1687"/>
      <c r="X254" s="1845"/>
      <c r="Y254" s="1688"/>
      <c r="Z254" s="1689"/>
      <c r="AA254" s="1689"/>
      <c r="AB254" s="1689"/>
      <c r="AC254" s="1689"/>
      <c r="AD254" s="1689"/>
      <c r="AE254" s="1689"/>
      <c r="AF254" s="1689"/>
      <c r="AG254" s="1703"/>
      <c r="AH254" s="1703"/>
      <c r="AI254" s="1703"/>
      <c r="AJ254" s="1703"/>
      <c r="AK254" s="1703"/>
      <c r="AL254" s="1703"/>
      <c r="AM254" s="1703"/>
      <c r="AN254" s="1703"/>
      <c r="AO254" s="1689"/>
      <c r="AP254" s="1689"/>
      <c r="AQ254" s="1689"/>
      <c r="AR254" s="1689"/>
      <c r="AS254" s="1689"/>
      <c r="AT254" s="1689"/>
      <c r="AU254" s="1689"/>
      <c r="AV254" s="1692"/>
      <c r="AW254" s="695"/>
      <c r="AX254" s="244"/>
      <c r="AY254" s="244"/>
      <c r="AZ254" s="244"/>
      <c r="BA254" s="244"/>
      <c r="BB254" s="244"/>
      <c r="BC254" s="244"/>
      <c r="BD254" s="244"/>
      <c r="BE254" s="427"/>
      <c r="BF254" s="427"/>
    </row>
    <row r="255" spans="1:58" s="428" customFormat="1" ht="14.4" hidden="1">
      <c r="A255" s="1687"/>
      <c r="B255" s="1687"/>
      <c r="C255" s="1687"/>
      <c r="D255" s="1687"/>
      <c r="E255" s="1687"/>
      <c r="F255" s="1687"/>
      <c r="G255" s="1687"/>
      <c r="H255" s="1687"/>
      <c r="I255" s="1687"/>
      <c r="J255" s="1687"/>
      <c r="K255" s="1687"/>
      <c r="L255" s="1687"/>
      <c r="M255" s="1687"/>
      <c r="N255" s="1687"/>
      <c r="O255" s="1687"/>
      <c r="P255" s="1687"/>
      <c r="Q255" s="1687"/>
      <c r="R255" s="1687"/>
      <c r="S255" s="1687"/>
      <c r="T255" s="1687"/>
      <c r="U255" s="1687"/>
      <c r="V255" s="1687"/>
      <c r="W255" s="1687"/>
      <c r="X255" s="1845"/>
      <c r="Y255" s="1688"/>
      <c r="Z255" s="1689"/>
      <c r="AA255" s="1689"/>
      <c r="AB255" s="1689"/>
      <c r="AC255" s="1689"/>
      <c r="AD255" s="1689"/>
      <c r="AE255" s="1689"/>
      <c r="AF255" s="1690"/>
      <c r="AG255" s="1691"/>
      <c r="AH255" s="1689"/>
      <c r="AI255" s="1689"/>
      <c r="AJ255" s="1689"/>
      <c r="AK255" s="1689"/>
      <c r="AL255" s="1689"/>
      <c r="AM255" s="1689"/>
      <c r="AN255" s="1690"/>
      <c r="AO255" s="1703"/>
      <c r="AP255" s="1703"/>
      <c r="AQ255" s="1703"/>
      <c r="AR255" s="1703"/>
      <c r="AS255" s="1703"/>
      <c r="AT255" s="1703"/>
      <c r="AU255" s="1703"/>
      <c r="AV255" s="1797"/>
      <c r="AW255" s="381"/>
      <c r="AX255" s="244"/>
      <c r="AY255" s="244"/>
      <c r="AZ255" s="244"/>
      <c r="BA255" s="244"/>
      <c r="BB255" s="244"/>
      <c r="BC255" s="244"/>
      <c r="BD255" s="244"/>
      <c r="BE255" s="427"/>
      <c r="BF255" s="427"/>
    </row>
    <row r="256" spans="1:58" s="428" customFormat="1" ht="14.4" hidden="1">
      <c r="A256" s="1687"/>
      <c r="B256" s="1687"/>
      <c r="C256" s="1687"/>
      <c r="D256" s="1687"/>
      <c r="E256" s="1687"/>
      <c r="F256" s="1687"/>
      <c r="G256" s="1687"/>
      <c r="H256" s="1687"/>
      <c r="I256" s="1687"/>
      <c r="J256" s="1687"/>
      <c r="K256" s="1687"/>
      <c r="L256" s="1687"/>
      <c r="M256" s="1687"/>
      <c r="N256" s="1687"/>
      <c r="O256" s="1687"/>
      <c r="P256" s="1687"/>
      <c r="Q256" s="1687"/>
      <c r="R256" s="1687"/>
      <c r="S256" s="1687"/>
      <c r="T256" s="1687"/>
      <c r="U256" s="1687"/>
      <c r="V256" s="1687"/>
      <c r="W256" s="1687"/>
      <c r="X256" s="1845"/>
      <c r="Y256" s="1688"/>
      <c r="Z256" s="1689"/>
      <c r="AA256" s="1689"/>
      <c r="AB256" s="1689"/>
      <c r="AC256" s="1689"/>
      <c r="AD256" s="1689"/>
      <c r="AE256" s="1689"/>
      <c r="AF256" s="1690"/>
      <c r="AG256" s="1691"/>
      <c r="AH256" s="1689"/>
      <c r="AI256" s="1689"/>
      <c r="AJ256" s="1689"/>
      <c r="AK256" s="1689"/>
      <c r="AL256" s="1689"/>
      <c r="AM256" s="1689"/>
      <c r="AN256" s="1690"/>
      <c r="AO256" s="1703"/>
      <c r="AP256" s="1703"/>
      <c r="AQ256" s="1703"/>
      <c r="AR256" s="1703"/>
      <c r="AS256" s="1703"/>
      <c r="AT256" s="1703"/>
      <c r="AU256" s="1703"/>
      <c r="AV256" s="1797"/>
      <c r="AW256" s="381"/>
      <c r="AX256" s="244"/>
      <c r="AY256" s="244"/>
      <c r="AZ256" s="244"/>
      <c r="BA256" s="244"/>
      <c r="BB256" s="244"/>
      <c r="BC256" s="244"/>
      <c r="BD256" s="244"/>
      <c r="BE256" s="427"/>
      <c r="BF256" s="427"/>
    </row>
    <row r="257" spans="1:58" s="428" customFormat="1" ht="14.4" hidden="1">
      <c r="A257" s="1687"/>
      <c r="B257" s="1687"/>
      <c r="C257" s="1687"/>
      <c r="D257" s="1687"/>
      <c r="E257" s="1687"/>
      <c r="F257" s="1687"/>
      <c r="G257" s="1687"/>
      <c r="H257" s="1687"/>
      <c r="I257" s="1687"/>
      <c r="J257" s="1687"/>
      <c r="K257" s="1687"/>
      <c r="L257" s="1687"/>
      <c r="M257" s="1687"/>
      <c r="N257" s="1687"/>
      <c r="O257" s="1687"/>
      <c r="P257" s="1687"/>
      <c r="Q257" s="1687"/>
      <c r="R257" s="1687"/>
      <c r="S257" s="1687"/>
      <c r="T257" s="1687"/>
      <c r="U257" s="1687"/>
      <c r="V257" s="1687"/>
      <c r="W257" s="1687"/>
      <c r="X257" s="1845"/>
      <c r="Y257" s="1688"/>
      <c r="Z257" s="1689"/>
      <c r="AA257" s="1689"/>
      <c r="AB257" s="1689"/>
      <c r="AC257" s="1689"/>
      <c r="AD257" s="1689"/>
      <c r="AE257" s="1689"/>
      <c r="AF257" s="1690"/>
      <c r="AG257" s="1691"/>
      <c r="AH257" s="1689"/>
      <c r="AI257" s="1689"/>
      <c r="AJ257" s="1689"/>
      <c r="AK257" s="1689"/>
      <c r="AL257" s="1689"/>
      <c r="AM257" s="1689"/>
      <c r="AN257" s="1690"/>
      <c r="AO257" s="1703"/>
      <c r="AP257" s="1703"/>
      <c r="AQ257" s="1703"/>
      <c r="AR257" s="1703"/>
      <c r="AS257" s="1703"/>
      <c r="AT257" s="1703"/>
      <c r="AU257" s="1703"/>
      <c r="AV257" s="1797"/>
      <c r="AW257" s="381"/>
      <c r="AX257" s="244"/>
      <c r="AY257" s="244"/>
      <c r="AZ257" s="244"/>
      <c r="BA257" s="244"/>
      <c r="BB257" s="244"/>
      <c r="BC257" s="244"/>
      <c r="BD257" s="244"/>
      <c r="BE257" s="427"/>
      <c r="BF257" s="427"/>
    </row>
    <row r="258" spans="1:58" s="428" customFormat="1" ht="14.4" hidden="1">
      <c r="A258" s="1687"/>
      <c r="B258" s="1687"/>
      <c r="C258" s="1687"/>
      <c r="D258" s="1687"/>
      <c r="E258" s="1687"/>
      <c r="F258" s="1687"/>
      <c r="G258" s="1687"/>
      <c r="H258" s="1687"/>
      <c r="I258" s="1687"/>
      <c r="J258" s="1687"/>
      <c r="K258" s="1687"/>
      <c r="L258" s="1687"/>
      <c r="M258" s="1687"/>
      <c r="N258" s="1687"/>
      <c r="O258" s="1687"/>
      <c r="P258" s="1687"/>
      <c r="Q258" s="1687"/>
      <c r="R258" s="1687"/>
      <c r="S258" s="1687"/>
      <c r="T258" s="1687"/>
      <c r="U258" s="1687"/>
      <c r="V258" s="1687"/>
      <c r="W258" s="1687"/>
      <c r="X258" s="1845"/>
      <c r="Y258" s="1688"/>
      <c r="Z258" s="1689"/>
      <c r="AA258" s="1689"/>
      <c r="AB258" s="1689"/>
      <c r="AC258" s="1689"/>
      <c r="AD258" s="1689"/>
      <c r="AE258" s="1689"/>
      <c r="AF258" s="1690"/>
      <c r="AG258" s="1691"/>
      <c r="AH258" s="1689"/>
      <c r="AI258" s="1689"/>
      <c r="AJ258" s="1689"/>
      <c r="AK258" s="1689"/>
      <c r="AL258" s="1689"/>
      <c r="AM258" s="1689"/>
      <c r="AN258" s="1690"/>
      <c r="AO258" s="1703"/>
      <c r="AP258" s="1703"/>
      <c r="AQ258" s="1703"/>
      <c r="AR258" s="1703"/>
      <c r="AS258" s="1703"/>
      <c r="AT258" s="1703"/>
      <c r="AU258" s="1703"/>
      <c r="AV258" s="1797"/>
      <c r="AW258" s="656"/>
      <c r="AX258" s="244"/>
      <c r="AY258" s="244"/>
      <c r="AZ258" s="244"/>
      <c r="BA258" s="244"/>
      <c r="BB258" s="244"/>
      <c r="BC258" s="244"/>
      <c r="BD258" s="244"/>
      <c r="BE258" s="427"/>
      <c r="BF258" s="427"/>
    </row>
    <row r="259" spans="1:58" s="428" customFormat="1" ht="14.4" hidden="1">
      <c r="A259" s="1687"/>
      <c r="B259" s="1687"/>
      <c r="C259" s="1687"/>
      <c r="D259" s="1687"/>
      <c r="E259" s="1687"/>
      <c r="F259" s="1687"/>
      <c r="G259" s="1687"/>
      <c r="H259" s="1687"/>
      <c r="I259" s="1687"/>
      <c r="J259" s="1687"/>
      <c r="K259" s="1687"/>
      <c r="L259" s="1687"/>
      <c r="M259" s="1687"/>
      <c r="N259" s="1687"/>
      <c r="O259" s="1687"/>
      <c r="P259" s="1687"/>
      <c r="Q259" s="1687"/>
      <c r="R259" s="1687"/>
      <c r="S259" s="1687"/>
      <c r="T259" s="1687"/>
      <c r="U259" s="1687"/>
      <c r="V259" s="1687"/>
      <c r="W259" s="1687"/>
      <c r="X259" s="1845"/>
      <c r="Y259" s="1688"/>
      <c r="Z259" s="1689"/>
      <c r="AA259" s="1689"/>
      <c r="AB259" s="1689"/>
      <c r="AC259" s="1689"/>
      <c r="AD259" s="1689"/>
      <c r="AE259" s="1689"/>
      <c r="AF259" s="1690"/>
      <c r="AG259" s="1691"/>
      <c r="AH259" s="1689"/>
      <c r="AI259" s="1689"/>
      <c r="AJ259" s="1689"/>
      <c r="AK259" s="1689"/>
      <c r="AL259" s="1689"/>
      <c r="AM259" s="1689"/>
      <c r="AN259" s="1690"/>
      <c r="AO259" s="1703"/>
      <c r="AP259" s="1703"/>
      <c r="AQ259" s="1703"/>
      <c r="AR259" s="1703"/>
      <c r="AS259" s="1703"/>
      <c r="AT259" s="1703"/>
      <c r="AU259" s="1703"/>
      <c r="AV259" s="1797"/>
      <c r="AW259" s="381"/>
      <c r="AX259" s="244"/>
      <c r="AY259" s="244"/>
      <c r="AZ259" s="244"/>
      <c r="BA259" s="244"/>
      <c r="BB259" s="244"/>
      <c r="BC259" s="244"/>
      <c r="BD259" s="244"/>
      <c r="BE259" s="427"/>
      <c r="BF259" s="427"/>
    </row>
    <row r="260" spans="1:58" s="428" customFormat="1" ht="30" hidden="1" customHeight="1">
      <c r="A260" s="1841" t="s">
        <v>480</v>
      </c>
      <c r="B260" s="1841"/>
      <c r="C260" s="1841"/>
      <c r="D260" s="1841"/>
      <c r="E260" s="1841"/>
      <c r="F260" s="1841"/>
      <c r="G260" s="1841"/>
      <c r="H260" s="1841"/>
      <c r="I260" s="1841"/>
      <c r="J260" s="1841"/>
      <c r="K260" s="1841"/>
      <c r="L260" s="1841"/>
      <c r="M260" s="1841"/>
      <c r="N260" s="1841"/>
      <c r="O260" s="1841"/>
      <c r="P260" s="1841"/>
      <c r="Q260" s="1841"/>
      <c r="R260" s="1841"/>
      <c r="S260" s="1841"/>
      <c r="T260" s="1841"/>
      <c r="U260" s="1841"/>
      <c r="V260" s="1841"/>
      <c r="W260" s="1841"/>
      <c r="X260" s="1841"/>
      <c r="Y260" s="1847">
        <f>Y261</f>
        <v>0</v>
      </c>
      <c r="Z260" s="1807"/>
      <c r="AA260" s="1807"/>
      <c r="AB260" s="1807"/>
      <c r="AC260" s="1807"/>
      <c r="AD260" s="1807"/>
      <c r="AE260" s="1807"/>
      <c r="AF260" s="1812"/>
      <c r="AG260" s="1806">
        <f>AG261</f>
        <v>0</v>
      </c>
      <c r="AH260" s="1807"/>
      <c r="AI260" s="1807"/>
      <c r="AJ260" s="1807"/>
      <c r="AK260" s="1807"/>
      <c r="AL260" s="1807"/>
      <c r="AM260" s="1807"/>
      <c r="AN260" s="1812"/>
      <c r="AO260" s="1839">
        <f>AO261</f>
        <v>0</v>
      </c>
      <c r="AP260" s="1839"/>
      <c r="AQ260" s="1839"/>
      <c r="AR260" s="1839"/>
      <c r="AS260" s="1839"/>
      <c r="AT260" s="1839"/>
      <c r="AU260" s="1839"/>
      <c r="AV260" s="1840"/>
      <c r="AW260" s="243"/>
      <c r="AX260" s="244"/>
      <c r="AY260" s="244"/>
      <c r="AZ260" s="244"/>
      <c r="BA260" s="244"/>
      <c r="BB260" s="244"/>
      <c r="BC260" s="244"/>
      <c r="BD260" s="244"/>
      <c r="BE260" s="427"/>
      <c r="BF260" s="427"/>
    </row>
    <row r="261" spans="1:58" s="428" customFormat="1" ht="14.4" hidden="1">
      <c r="A261" s="1717"/>
      <c r="B261" s="1717"/>
      <c r="C261" s="1717"/>
      <c r="D261" s="1717"/>
      <c r="E261" s="1717"/>
      <c r="F261" s="1717"/>
      <c r="G261" s="1717"/>
      <c r="H261" s="1717"/>
      <c r="I261" s="1717"/>
      <c r="J261" s="1717"/>
      <c r="K261" s="1717"/>
      <c r="L261" s="1717"/>
      <c r="M261" s="1717"/>
      <c r="N261" s="1717"/>
      <c r="O261" s="1717"/>
      <c r="P261" s="1717"/>
      <c r="Q261" s="1717"/>
      <c r="R261" s="1717"/>
      <c r="S261" s="1717"/>
      <c r="T261" s="1717"/>
      <c r="U261" s="1717"/>
      <c r="V261" s="1717"/>
      <c r="W261" s="1717"/>
      <c r="X261" s="1717"/>
      <c r="Y261" s="1761"/>
      <c r="Z261" s="1703"/>
      <c r="AA261" s="1703"/>
      <c r="AB261" s="1703"/>
      <c r="AC261" s="1703"/>
      <c r="AD261" s="1703"/>
      <c r="AE261" s="1703"/>
      <c r="AF261" s="1703"/>
      <c r="AG261" s="1703"/>
      <c r="AH261" s="1703"/>
      <c r="AI261" s="1703"/>
      <c r="AJ261" s="1703"/>
      <c r="AK261" s="1703"/>
      <c r="AL261" s="1703"/>
      <c r="AM261" s="1703"/>
      <c r="AN261" s="1703"/>
      <c r="AO261" s="1703"/>
      <c r="AP261" s="1703"/>
      <c r="AQ261" s="1703"/>
      <c r="AR261" s="1703"/>
      <c r="AS261" s="1703"/>
      <c r="AT261" s="1703"/>
      <c r="AU261" s="1703"/>
      <c r="AV261" s="1797"/>
      <c r="AW261" s="244"/>
      <c r="AX261" s="244"/>
      <c r="AY261" s="244"/>
      <c r="AZ261" s="244"/>
      <c r="BA261" s="244"/>
      <c r="BB261" s="244"/>
      <c r="BC261" s="244"/>
      <c r="BD261" s="244"/>
      <c r="BE261" s="427"/>
      <c r="BF261" s="427"/>
    </row>
    <row r="262" spans="1:58" s="428" customFormat="1" ht="18" hidden="1" customHeight="1">
      <c r="A262" s="1717" t="s">
        <v>481</v>
      </c>
      <c r="B262" s="1717"/>
      <c r="C262" s="1717"/>
      <c r="D262" s="1717"/>
      <c r="E262" s="1717"/>
      <c r="F262" s="1717"/>
      <c r="G262" s="1717"/>
      <c r="H262" s="1717"/>
      <c r="I262" s="1717"/>
      <c r="J262" s="1717"/>
      <c r="K262" s="1717"/>
      <c r="L262" s="1717"/>
      <c r="M262" s="1717"/>
      <c r="N262" s="1717"/>
      <c r="O262" s="1717"/>
      <c r="P262" s="1717"/>
      <c r="Q262" s="1717"/>
      <c r="R262" s="1717"/>
      <c r="S262" s="1717"/>
      <c r="T262" s="1717"/>
      <c r="U262" s="1717"/>
      <c r="V262" s="1717"/>
      <c r="W262" s="1717"/>
      <c r="X262" s="1717"/>
      <c r="Y262" s="1761"/>
      <c r="Z262" s="1703"/>
      <c r="AA262" s="1703"/>
      <c r="AB262" s="1703"/>
      <c r="AC262" s="1703"/>
      <c r="AD262" s="1703"/>
      <c r="AE262" s="1703"/>
      <c r="AF262" s="1703"/>
      <c r="AG262" s="1703"/>
      <c r="AH262" s="1703"/>
      <c r="AI262" s="1703"/>
      <c r="AJ262" s="1703"/>
      <c r="AK262" s="1703"/>
      <c r="AL262" s="1703"/>
      <c r="AM262" s="1703"/>
      <c r="AN262" s="1703"/>
      <c r="AO262" s="1703"/>
      <c r="AP262" s="1703"/>
      <c r="AQ262" s="1703"/>
      <c r="AR262" s="1703"/>
      <c r="AS262" s="1703"/>
      <c r="AT262" s="1703"/>
      <c r="AU262" s="1703"/>
      <c r="AV262" s="1797"/>
      <c r="AW262" s="244"/>
      <c r="AX262" s="244"/>
      <c r="AY262" s="244"/>
      <c r="AZ262" s="244"/>
      <c r="BA262" s="244"/>
      <c r="BB262" s="244"/>
      <c r="BC262" s="244"/>
      <c r="BD262" s="244"/>
      <c r="BE262" s="427"/>
      <c r="BF262" s="427"/>
    </row>
    <row r="263" spans="1:58" s="428" customFormat="1" ht="12.9" hidden="1" customHeight="1">
      <c r="A263" s="1722" t="s">
        <v>2</v>
      </c>
      <c r="B263" s="1722"/>
      <c r="C263" s="1722"/>
      <c r="D263" s="1722"/>
      <c r="E263" s="1722"/>
      <c r="F263" s="1722"/>
      <c r="G263" s="1722"/>
      <c r="H263" s="1722"/>
      <c r="I263" s="1722"/>
      <c r="J263" s="1722"/>
      <c r="K263" s="1722"/>
      <c r="L263" s="1722"/>
      <c r="M263" s="1722"/>
      <c r="N263" s="1722"/>
      <c r="O263" s="1722"/>
      <c r="P263" s="1722"/>
      <c r="Q263" s="1722"/>
      <c r="R263" s="1722"/>
      <c r="S263" s="1722"/>
      <c r="T263" s="1722"/>
      <c r="U263" s="1722"/>
      <c r="V263" s="1722"/>
      <c r="W263" s="1722"/>
      <c r="X263" s="1722"/>
      <c r="Y263" s="1761"/>
      <c r="Z263" s="1703"/>
      <c r="AA263" s="1703"/>
      <c r="AB263" s="1703"/>
      <c r="AC263" s="1703"/>
      <c r="AD263" s="1703"/>
      <c r="AE263" s="1703"/>
      <c r="AF263" s="1703"/>
      <c r="AG263" s="1703"/>
      <c r="AH263" s="1703"/>
      <c r="AI263" s="1703"/>
      <c r="AJ263" s="1703"/>
      <c r="AK263" s="1703"/>
      <c r="AL263" s="1703"/>
      <c r="AM263" s="1703"/>
      <c r="AN263" s="1703"/>
      <c r="AO263" s="1703"/>
      <c r="AP263" s="1703"/>
      <c r="AQ263" s="1703"/>
      <c r="AR263" s="1703"/>
      <c r="AS263" s="1703"/>
      <c r="AT263" s="1703"/>
      <c r="AU263" s="1703"/>
      <c r="AV263" s="1797"/>
      <c r="AW263" s="244"/>
      <c r="AX263" s="244"/>
      <c r="AY263" s="244"/>
      <c r="AZ263" s="244"/>
      <c r="BA263" s="244"/>
      <c r="BB263" s="244"/>
      <c r="BC263" s="244"/>
      <c r="BD263" s="244"/>
      <c r="BE263" s="427"/>
      <c r="BF263" s="427"/>
    </row>
    <row r="264" spans="1:58" s="428" customFormat="1" ht="14.4" hidden="1">
      <c r="A264" s="1722"/>
      <c r="B264" s="1722"/>
      <c r="C264" s="1722"/>
      <c r="D264" s="1722"/>
      <c r="E264" s="1722"/>
      <c r="F264" s="1722"/>
      <c r="G264" s="1722"/>
      <c r="H264" s="1722"/>
      <c r="I264" s="1722"/>
      <c r="J264" s="1722"/>
      <c r="K264" s="1722"/>
      <c r="L264" s="1722"/>
      <c r="M264" s="1722"/>
      <c r="N264" s="1722"/>
      <c r="O264" s="1722"/>
      <c r="P264" s="1722"/>
      <c r="Q264" s="1722"/>
      <c r="R264" s="1722"/>
      <c r="S264" s="1722"/>
      <c r="T264" s="1722"/>
      <c r="U264" s="1722"/>
      <c r="V264" s="1722"/>
      <c r="W264" s="1722"/>
      <c r="X264" s="1722"/>
      <c r="Y264" s="1761"/>
      <c r="Z264" s="1703"/>
      <c r="AA264" s="1703"/>
      <c r="AB264" s="1703"/>
      <c r="AC264" s="1703"/>
      <c r="AD264" s="1703"/>
      <c r="AE264" s="1703"/>
      <c r="AF264" s="1703"/>
      <c r="AG264" s="1703"/>
      <c r="AH264" s="1703"/>
      <c r="AI264" s="1703"/>
      <c r="AJ264" s="1703"/>
      <c r="AK264" s="1703"/>
      <c r="AL264" s="1703"/>
      <c r="AM264" s="1703"/>
      <c r="AN264" s="1703"/>
      <c r="AO264" s="1703"/>
      <c r="AP264" s="1703"/>
      <c r="AQ264" s="1703"/>
      <c r="AR264" s="1703"/>
      <c r="AS264" s="1703"/>
      <c r="AT264" s="1703"/>
      <c r="AU264" s="1703"/>
      <c r="AV264" s="1797"/>
      <c r="AW264" s="244"/>
      <c r="AX264" s="244"/>
      <c r="AY264" s="244"/>
      <c r="AZ264" s="244"/>
      <c r="BA264" s="244"/>
      <c r="BB264" s="244"/>
      <c r="BC264" s="244"/>
      <c r="BD264" s="244"/>
      <c r="BE264" s="427"/>
      <c r="BF264" s="427"/>
    </row>
    <row r="265" spans="1:58" s="428" customFormat="1" ht="18" hidden="1" customHeight="1">
      <c r="A265" s="1717" t="s">
        <v>482</v>
      </c>
      <c r="B265" s="1717"/>
      <c r="C265" s="1717"/>
      <c r="D265" s="1717"/>
      <c r="E265" s="1717"/>
      <c r="F265" s="1717"/>
      <c r="G265" s="1717"/>
      <c r="H265" s="1717"/>
      <c r="I265" s="1717"/>
      <c r="J265" s="1717"/>
      <c r="K265" s="1717"/>
      <c r="L265" s="1717"/>
      <c r="M265" s="1717"/>
      <c r="N265" s="1717"/>
      <c r="O265" s="1717"/>
      <c r="P265" s="1717"/>
      <c r="Q265" s="1717"/>
      <c r="R265" s="1717"/>
      <c r="S265" s="1717"/>
      <c r="T265" s="1717"/>
      <c r="U265" s="1717"/>
      <c r="V265" s="1717"/>
      <c r="W265" s="1717"/>
      <c r="X265" s="1717"/>
      <c r="Y265" s="1761"/>
      <c r="Z265" s="1703"/>
      <c r="AA265" s="1703"/>
      <c r="AB265" s="1703"/>
      <c r="AC265" s="1703"/>
      <c r="AD265" s="1703"/>
      <c r="AE265" s="1703"/>
      <c r="AF265" s="1703"/>
      <c r="AG265" s="1703"/>
      <c r="AH265" s="1703"/>
      <c r="AI265" s="1703"/>
      <c r="AJ265" s="1703"/>
      <c r="AK265" s="1703"/>
      <c r="AL265" s="1703"/>
      <c r="AM265" s="1703"/>
      <c r="AN265" s="1703"/>
      <c r="AO265" s="1703"/>
      <c r="AP265" s="1703"/>
      <c r="AQ265" s="1703"/>
      <c r="AR265" s="1703"/>
      <c r="AS265" s="1703"/>
      <c r="AT265" s="1703"/>
      <c r="AU265" s="1703"/>
      <c r="AV265" s="1797"/>
      <c r="AW265" s="244"/>
      <c r="AX265" s="244"/>
      <c r="AY265" s="244"/>
      <c r="AZ265" s="244"/>
      <c r="BA265" s="244"/>
      <c r="BB265" s="244"/>
      <c r="BC265" s="244"/>
      <c r="BD265" s="244"/>
      <c r="BE265" s="427"/>
      <c r="BF265" s="427"/>
    </row>
    <row r="266" spans="1:58" s="428" customFormat="1" ht="32.25" hidden="1" customHeight="1">
      <c r="A266" s="1722" t="s">
        <v>483</v>
      </c>
      <c r="B266" s="1722"/>
      <c r="C266" s="1722"/>
      <c r="D266" s="1722"/>
      <c r="E266" s="1722"/>
      <c r="F266" s="1722"/>
      <c r="G266" s="1722"/>
      <c r="H266" s="1722"/>
      <c r="I266" s="1722"/>
      <c r="J266" s="1722"/>
      <c r="K266" s="1722"/>
      <c r="L266" s="1722"/>
      <c r="M266" s="1722"/>
      <c r="N266" s="1722"/>
      <c r="O266" s="1722"/>
      <c r="P266" s="1722"/>
      <c r="Q266" s="1722"/>
      <c r="R266" s="1722"/>
      <c r="S266" s="1722"/>
      <c r="T266" s="1722"/>
      <c r="U266" s="1722"/>
      <c r="V266" s="1722"/>
      <c r="W266" s="1722"/>
      <c r="X266" s="1722"/>
      <c r="Y266" s="1761"/>
      <c r="Z266" s="1703"/>
      <c r="AA266" s="1703"/>
      <c r="AB266" s="1703"/>
      <c r="AC266" s="1703"/>
      <c r="AD266" s="1703"/>
      <c r="AE266" s="1703"/>
      <c r="AF266" s="1703"/>
      <c r="AG266" s="1703"/>
      <c r="AH266" s="1703"/>
      <c r="AI266" s="1703"/>
      <c r="AJ266" s="1703"/>
      <c r="AK266" s="1703"/>
      <c r="AL266" s="1703"/>
      <c r="AM266" s="1703"/>
      <c r="AN266" s="1703"/>
      <c r="AO266" s="1703"/>
      <c r="AP266" s="1703"/>
      <c r="AQ266" s="1703"/>
      <c r="AR266" s="1703"/>
      <c r="AS266" s="1703"/>
      <c r="AT266" s="1703"/>
      <c r="AU266" s="1703"/>
      <c r="AV266" s="1797"/>
      <c r="AW266" s="244"/>
      <c r="AX266" s="244"/>
      <c r="AY266" s="244"/>
      <c r="AZ266" s="244"/>
      <c r="BA266" s="244"/>
      <c r="BB266" s="244"/>
      <c r="BC266" s="244"/>
      <c r="BD266" s="244"/>
      <c r="BE266" s="427"/>
      <c r="BF266" s="427"/>
    </row>
    <row r="267" spans="1:58" s="428" customFormat="1" ht="18" hidden="1" customHeight="1">
      <c r="A267" s="1717" t="s">
        <v>484</v>
      </c>
      <c r="B267" s="1717"/>
      <c r="C267" s="1717"/>
      <c r="D267" s="1717"/>
      <c r="E267" s="1717"/>
      <c r="F267" s="1717"/>
      <c r="G267" s="1717"/>
      <c r="H267" s="1717"/>
      <c r="I267" s="1717"/>
      <c r="J267" s="1717"/>
      <c r="K267" s="1717"/>
      <c r="L267" s="1717"/>
      <c r="M267" s="1717"/>
      <c r="N267" s="1717"/>
      <c r="O267" s="1717"/>
      <c r="P267" s="1717"/>
      <c r="Q267" s="1717"/>
      <c r="R267" s="1717"/>
      <c r="S267" s="1717"/>
      <c r="T267" s="1717"/>
      <c r="U267" s="1717"/>
      <c r="V267" s="1717"/>
      <c r="W267" s="1717"/>
      <c r="X267" s="1717"/>
      <c r="Y267" s="1761"/>
      <c r="Z267" s="1703"/>
      <c r="AA267" s="1703"/>
      <c r="AB267" s="1703"/>
      <c r="AC267" s="1703"/>
      <c r="AD267" s="1703"/>
      <c r="AE267" s="1703"/>
      <c r="AF267" s="1703"/>
      <c r="AG267" s="1703"/>
      <c r="AH267" s="1703"/>
      <c r="AI267" s="1703"/>
      <c r="AJ267" s="1703"/>
      <c r="AK267" s="1703"/>
      <c r="AL267" s="1703"/>
      <c r="AM267" s="1703"/>
      <c r="AN267" s="1703"/>
      <c r="AO267" s="1703"/>
      <c r="AP267" s="1703"/>
      <c r="AQ267" s="1703"/>
      <c r="AR267" s="1703"/>
      <c r="AS267" s="1703"/>
      <c r="AT267" s="1703"/>
      <c r="AU267" s="1703"/>
      <c r="AV267" s="1797"/>
      <c r="AW267" s="244"/>
      <c r="AX267" s="244"/>
      <c r="AY267" s="244"/>
      <c r="AZ267" s="244"/>
      <c r="BA267" s="244"/>
      <c r="BB267" s="244"/>
      <c r="BC267" s="244"/>
      <c r="BD267" s="244"/>
      <c r="BE267" s="427"/>
      <c r="BF267" s="427"/>
    </row>
    <row r="268" spans="1:58" s="428" customFormat="1" ht="32.25" customHeight="1">
      <c r="A268" s="1837" t="s">
        <v>485</v>
      </c>
      <c r="B268" s="1837"/>
      <c r="C268" s="1837"/>
      <c r="D268" s="1837"/>
      <c r="E268" s="1837"/>
      <c r="F268" s="1837"/>
      <c r="G268" s="1837"/>
      <c r="H268" s="1837"/>
      <c r="I268" s="1837"/>
      <c r="J268" s="1837"/>
      <c r="K268" s="1837"/>
      <c r="L268" s="1837"/>
      <c r="M268" s="1837"/>
      <c r="N268" s="1837"/>
      <c r="O268" s="1837"/>
      <c r="P268" s="1837"/>
      <c r="Q268" s="1837"/>
      <c r="R268" s="1837"/>
      <c r="S268" s="1837"/>
      <c r="T268" s="1837"/>
      <c r="U268" s="1837"/>
      <c r="V268" s="1837"/>
      <c r="W268" s="1837"/>
      <c r="X268" s="1837"/>
      <c r="Y268" s="1838">
        <f>Y269+Y272</f>
        <v>53000</v>
      </c>
      <c r="Z268" s="1839"/>
      <c r="AA268" s="1839"/>
      <c r="AB268" s="1839"/>
      <c r="AC268" s="1839"/>
      <c r="AD268" s="1839"/>
      <c r="AE268" s="1839"/>
      <c r="AF268" s="1839"/>
      <c r="AG268" s="1839">
        <f>AG269+AG272</f>
        <v>0</v>
      </c>
      <c r="AH268" s="1839"/>
      <c r="AI268" s="1839"/>
      <c r="AJ268" s="1839"/>
      <c r="AK268" s="1839"/>
      <c r="AL268" s="1839"/>
      <c r="AM268" s="1839"/>
      <c r="AN268" s="1839"/>
      <c r="AO268" s="1839">
        <f>AO269+AO272</f>
        <v>0</v>
      </c>
      <c r="AP268" s="1839"/>
      <c r="AQ268" s="1839"/>
      <c r="AR268" s="1839"/>
      <c r="AS268" s="1839"/>
      <c r="AT268" s="1839"/>
      <c r="AU268" s="1839"/>
      <c r="AV268" s="1840"/>
      <c r="AW268" s="244"/>
      <c r="AX268" s="244"/>
      <c r="AY268" s="244"/>
      <c r="AZ268" s="244"/>
      <c r="BA268" s="244"/>
      <c r="BB268" s="244"/>
      <c r="BC268" s="244"/>
      <c r="BD268" s="244"/>
      <c r="BE268" s="427"/>
      <c r="BF268" s="427"/>
    </row>
    <row r="269" spans="1:58" s="428" customFormat="1" ht="34.5" customHeight="1">
      <c r="A269" s="1722" t="s">
        <v>486</v>
      </c>
      <c r="B269" s="1722"/>
      <c r="C269" s="1722"/>
      <c r="D269" s="1722"/>
      <c r="E269" s="1722"/>
      <c r="F269" s="1722"/>
      <c r="G269" s="1722"/>
      <c r="H269" s="1722"/>
      <c r="I269" s="1722"/>
      <c r="J269" s="1722"/>
      <c r="K269" s="1722"/>
      <c r="L269" s="1722"/>
      <c r="M269" s="1722"/>
      <c r="N269" s="1722"/>
      <c r="O269" s="1722"/>
      <c r="P269" s="1722"/>
      <c r="Q269" s="1722"/>
      <c r="R269" s="1722"/>
      <c r="S269" s="1722"/>
      <c r="T269" s="1722"/>
      <c r="U269" s="1722"/>
      <c r="V269" s="1722"/>
      <c r="W269" s="1722"/>
      <c r="X269" s="1722"/>
      <c r="Y269" s="1835">
        <f>Y270+Y271</f>
        <v>53000</v>
      </c>
      <c r="Z269" s="1836"/>
      <c r="AA269" s="1836"/>
      <c r="AB269" s="1836"/>
      <c r="AC269" s="1836"/>
      <c r="AD269" s="1836"/>
      <c r="AE269" s="1836"/>
      <c r="AF269" s="1836"/>
      <c r="AG269" s="1703">
        <f>AG270+AG271</f>
        <v>0</v>
      </c>
      <c r="AH269" s="1703"/>
      <c r="AI269" s="1703"/>
      <c r="AJ269" s="1703"/>
      <c r="AK269" s="1703"/>
      <c r="AL269" s="1703"/>
      <c r="AM269" s="1703"/>
      <c r="AN269" s="1703"/>
      <c r="AO269" s="1703">
        <f>AO270+AO271</f>
        <v>0</v>
      </c>
      <c r="AP269" s="1703"/>
      <c r="AQ269" s="1703"/>
      <c r="AR269" s="1703"/>
      <c r="AS269" s="1703"/>
      <c r="AT269" s="1703"/>
      <c r="AU269" s="1703"/>
      <c r="AV269" s="1797"/>
      <c r="AW269" s="244"/>
      <c r="AX269" s="244"/>
      <c r="AY269" s="244"/>
      <c r="AZ269" s="244"/>
      <c r="BA269" s="244"/>
      <c r="BB269" s="244"/>
      <c r="BC269" s="244"/>
      <c r="BD269" s="244"/>
      <c r="BE269" s="427"/>
      <c r="BF269" s="427"/>
    </row>
    <row r="270" spans="1:58" s="428" customFormat="1" ht="14.4">
      <c r="A270" s="1722"/>
      <c r="B270" s="1722"/>
      <c r="C270" s="1722"/>
      <c r="D270" s="1722"/>
      <c r="E270" s="1722"/>
      <c r="F270" s="1722"/>
      <c r="G270" s="1722"/>
      <c r="H270" s="1722"/>
      <c r="I270" s="1722"/>
      <c r="J270" s="1722"/>
      <c r="K270" s="1722"/>
      <c r="L270" s="1722"/>
      <c r="M270" s="1722"/>
      <c r="N270" s="1722"/>
      <c r="O270" s="1722"/>
      <c r="P270" s="1722"/>
      <c r="Q270" s="1722"/>
      <c r="R270" s="1722"/>
      <c r="S270" s="1722"/>
      <c r="T270" s="1722"/>
      <c r="U270" s="1722"/>
      <c r="V270" s="1722"/>
      <c r="W270" s="1722"/>
      <c r="X270" s="1722"/>
      <c r="Y270" s="1761">
        <v>53000</v>
      </c>
      <c r="Z270" s="1703"/>
      <c r="AA270" s="1703"/>
      <c r="AB270" s="1703"/>
      <c r="AC270" s="1703"/>
      <c r="AD270" s="1703"/>
      <c r="AE270" s="1703"/>
      <c r="AF270" s="1703"/>
      <c r="AG270" s="1703"/>
      <c r="AH270" s="1703"/>
      <c r="AI270" s="1703"/>
      <c r="AJ270" s="1703"/>
      <c r="AK270" s="1703"/>
      <c r="AL270" s="1703"/>
      <c r="AM270" s="1703"/>
      <c r="AN270" s="1703"/>
      <c r="AO270" s="1703"/>
      <c r="AP270" s="1703"/>
      <c r="AQ270" s="1703"/>
      <c r="AR270" s="1703"/>
      <c r="AS270" s="1703"/>
      <c r="AT270" s="1703"/>
      <c r="AU270" s="1703"/>
      <c r="AV270" s="1797"/>
      <c r="AX270" s="244"/>
      <c r="AY270" s="244"/>
      <c r="AZ270" s="244"/>
      <c r="BA270" s="244" t="s">
        <v>764</v>
      </c>
      <c r="BB270" s="244"/>
      <c r="BC270" s="244"/>
      <c r="BD270" s="244"/>
      <c r="BE270" s="427"/>
      <c r="BF270" s="427"/>
    </row>
    <row r="271" spans="1:58" s="428" customFormat="1" ht="14.4" hidden="1">
      <c r="A271" s="1722"/>
      <c r="B271" s="1722"/>
      <c r="C271" s="1722"/>
      <c r="D271" s="1722"/>
      <c r="E271" s="1722"/>
      <c r="F271" s="1722"/>
      <c r="G271" s="1722"/>
      <c r="H271" s="1722"/>
      <c r="I271" s="1722"/>
      <c r="J271" s="1722"/>
      <c r="K271" s="1722"/>
      <c r="L271" s="1722"/>
      <c r="M271" s="1722"/>
      <c r="N271" s="1722"/>
      <c r="O271" s="1722"/>
      <c r="P271" s="1722"/>
      <c r="Q271" s="1722"/>
      <c r="R271" s="1722"/>
      <c r="S271" s="1722"/>
      <c r="T271" s="1722"/>
      <c r="U271" s="1722"/>
      <c r="V271" s="1722"/>
      <c r="W271" s="1722"/>
      <c r="X271" s="1722"/>
      <c r="Y271" s="1761"/>
      <c r="Z271" s="1703"/>
      <c r="AA271" s="1703"/>
      <c r="AB271" s="1703"/>
      <c r="AC271" s="1703"/>
      <c r="AD271" s="1703"/>
      <c r="AE271" s="1703"/>
      <c r="AF271" s="1703"/>
      <c r="AG271" s="1703"/>
      <c r="AH271" s="1703"/>
      <c r="AI271" s="1703"/>
      <c r="AJ271" s="1703"/>
      <c r="AK271" s="1703"/>
      <c r="AL271" s="1703"/>
      <c r="AM271" s="1703"/>
      <c r="AN271" s="1703"/>
      <c r="AO271" s="1703"/>
      <c r="AP271" s="1703"/>
      <c r="AQ271" s="1703"/>
      <c r="AR271" s="1703"/>
      <c r="AS271" s="1703"/>
      <c r="AT271" s="1703"/>
      <c r="AU271" s="1703"/>
      <c r="AV271" s="1797"/>
      <c r="AW271" s="244"/>
      <c r="AX271" s="244"/>
      <c r="AY271" s="244"/>
      <c r="AZ271" s="244"/>
      <c r="BA271" s="244"/>
      <c r="BB271" s="244"/>
      <c r="BC271" s="244"/>
      <c r="BD271" s="244"/>
      <c r="BE271" s="427"/>
      <c r="BF271" s="427"/>
    </row>
    <row r="272" spans="1:58" s="428" customFormat="1" ht="21.75" hidden="1" customHeight="1">
      <c r="A272" s="1717" t="s">
        <v>487</v>
      </c>
      <c r="B272" s="1717"/>
      <c r="C272" s="1717"/>
      <c r="D272" s="1717"/>
      <c r="E272" s="1717"/>
      <c r="F272" s="1717"/>
      <c r="G272" s="1717"/>
      <c r="H272" s="1717"/>
      <c r="I272" s="1717"/>
      <c r="J272" s="1717"/>
      <c r="K272" s="1717"/>
      <c r="L272" s="1717"/>
      <c r="M272" s="1717"/>
      <c r="N272" s="1717"/>
      <c r="O272" s="1717"/>
      <c r="P272" s="1717"/>
      <c r="Q272" s="1717"/>
      <c r="R272" s="1717"/>
      <c r="S272" s="1717"/>
      <c r="T272" s="1717"/>
      <c r="U272" s="1717"/>
      <c r="V272" s="1717"/>
      <c r="W272" s="1717"/>
      <c r="X272" s="1717"/>
      <c r="Y272" s="1835">
        <f>Y273+Y274+Y275+Y276</f>
        <v>0</v>
      </c>
      <c r="Z272" s="1836"/>
      <c r="AA272" s="1836"/>
      <c r="AB272" s="1836"/>
      <c r="AC272" s="1836"/>
      <c r="AD272" s="1836"/>
      <c r="AE272" s="1836"/>
      <c r="AF272" s="1836"/>
      <c r="AG272" s="1703"/>
      <c r="AH272" s="1703"/>
      <c r="AI272" s="1703"/>
      <c r="AJ272" s="1703"/>
      <c r="AK272" s="1703"/>
      <c r="AL272" s="1703"/>
      <c r="AM272" s="1703"/>
      <c r="AN272" s="1703"/>
      <c r="AO272" s="1703"/>
      <c r="AP272" s="1703"/>
      <c r="AQ272" s="1703"/>
      <c r="AR272" s="1703"/>
      <c r="AS272" s="1703"/>
      <c r="AT272" s="1703"/>
      <c r="AU272" s="1703"/>
      <c r="AV272" s="1797"/>
      <c r="AW272" s="244"/>
      <c r="AX272" s="244"/>
      <c r="AY272" s="244"/>
      <c r="AZ272" s="244"/>
      <c r="BA272" s="244"/>
      <c r="BB272" s="244"/>
      <c r="BC272" s="244"/>
      <c r="BD272" s="244"/>
      <c r="BE272" s="427"/>
      <c r="BF272" s="427"/>
    </row>
    <row r="273" spans="1:58" s="428" customFormat="1" ht="14.4" hidden="1">
      <c r="A273" s="1717"/>
      <c r="B273" s="1717"/>
      <c r="C273" s="1717"/>
      <c r="D273" s="1717"/>
      <c r="E273" s="1717"/>
      <c r="F273" s="1717"/>
      <c r="G273" s="1717"/>
      <c r="H273" s="1717"/>
      <c r="I273" s="1717"/>
      <c r="J273" s="1717"/>
      <c r="K273" s="1717"/>
      <c r="L273" s="1717"/>
      <c r="M273" s="1717"/>
      <c r="N273" s="1717"/>
      <c r="O273" s="1717"/>
      <c r="P273" s="1717"/>
      <c r="Q273" s="1717"/>
      <c r="R273" s="1717"/>
      <c r="S273" s="1717"/>
      <c r="T273" s="1717"/>
      <c r="U273" s="1717"/>
      <c r="V273" s="1717"/>
      <c r="W273" s="1717"/>
      <c r="X273" s="1717"/>
      <c r="Y273" s="1761"/>
      <c r="Z273" s="1703"/>
      <c r="AA273" s="1703"/>
      <c r="AB273" s="1703"/>
      <c r="AC273" s="1703"/>
      <c r="AD273" s="1703"/>
      <c r="AE273" s="1703"/>
      <c r="AF273" s="1703"/>
      <c r="AG273" s="1703"/>
      <c r="AH273" s="1703"/>
      <c r="AI273" s="1703"/>
      <c r="AJ273" s="1703"/>
      <c r="AK273" s="1703"/>
      <c r="AL273" s="1703"/>
      <c r="AM273" s="1703"/>
      <c r="AN273" s="1703"/>
      <c r="AO273" s="1703"/>
      <c r="AP273" s="1703"/>
      <c r="AQ273" s="1703"/>
      <c r="AR273" s="1703"/>
      <c r="AS273" s="1703"/>
      <c r="AT273" s="1703"/>
      <c r="AU273" s="1703"/>
      <c r="AV273" s="1797"/>
      <c r="AW273" s="244"/>
      <c r="AX273" s="244"/>
      <c r="AY273" s="244"/>
      <c r="AZ273" s="244"/>
      <c r="BA273" s="244" t="s">
        <v>764</v>
      </c>
      <c r="BB273" s="244"/>
      <c r="BC273" s="244"/>
      <c r="BD273" s="244"/>
      <c r="BE273" s="427"/>
      <c r="BF273" s="427"/>
    </row>
    <row r="274" spans="1:58" s="428" customFormat="1" ht="14.4" hidden="1">
      <c r="A274" s="1717"/>
      <c r="B274" s="1717"/>
      <c r="C274" s="1717"/>
      <c r="D274" s="1717"/>
      <c r="E274" s="1717"/>
      <c r="F274" s="1717"/>
      <c r="G274" s="1717"/>
      <c r="H274" s="1717"/>
      <c r="I274" s="1717"/>
      <c r="J274" s="1717"/>
      <c r="K274" s="1717"/>
      <c r="L274" s="1717"/>
      <c r="M274" s="1717"/>
      <c r="N274" s="1717"/>
      <c r="O274" s="1717"/>
      <c r="P274" s="1717"/>
      <c r="Q274" s="1717"/>
      <c r="R274" s="1717"/>
      <c r="S274" s="1717"/>
      <c r="T274" s="1717"/>
      <c r="U274" s="1717"/>
      <c r="V274" s="1717"/>
      <c r="W274" s="1717"/>
      <c r="X274" s="1717"/>
      <c r="Y274" s="1761"/>
      <c r="Z274" s="1703"/>
      <c r="AA274" s="1703"/>
      <c r="AB274" s="1703"/>
      <c r="AC274" s="1703"/>
      <c r="AD274" s="1703"/>
      <c r="AE274" s="1703"/>
      <c r="AF274" s="1703"/>
      <c r="AG274" s="1703"/>
      <c r="AH274" s="1703"/>
      <c r="AI274" s="1703"/>
      <c r="AJ274" s="1703"/>
      <c r="AK274" s="1703"/>
      <c r="AL274" s="1703"/>
      <c r="AM274" s="1703"/>
      <c r="AN274" s="1703"/>
      <c r="AO274" s="1703"/>
      <c r="AP274" s="1703"/>
      <c r="AQ274" s="1703"/>
      <c r="AR274" s="1703"/>
      <c r="AS274" s="1703"/>
      <c r="AT274" s="1703"/>
      <c r="AU274" s="1703"/>
      <c r="AV274" s="1797"/>
      <c r="AW274" s="244"/>
      <c r="AX274" s="244"/>
      <c r="AY274" s="244"/>
      <c r="AZ274" s="244"/>
      <c r="BA274" s="244"/>
      <c r="BB274" s="244"/>
      <c r="BC274" s="244"/>
      <c r="BD274" s="244"/>
      <c r="BE274" s="427"/>
      <c r="BF274" s="427"/>
    </row>
    <row r="275" spans="1:58" s="428" customFormat="1" ht="14.4" hidden="1">
      <c r="A275" s="1717"/>
      <c r="B275" s="1717"/>
      <c r="C275" s="1717"/>
      <c r="D275" s="1717"/>
      <c r="E275" s="1717"/>
      <c r="F275" s="1717"/>
      <c r="G275" s="1717"/>
      <c r="H275" s="1717"/>
      <c r="I275" s="1717"/>
      <c r="J275" s="1717"/>
      <c r="K275" s="1717"/>
      <c r="L275" s="1717"/>
      <c r="M275" s="1717"/>
      <c r="N275" s="1717"/>
      <c r="O275" s="1717"/>
      <c r="P275" s="1717"/>
      <c r="Q275" s="1717"/>
      <c r="R275" s="1717"/>
      <c r="S275" s="1717"/>
      <c r="T275" s="1717"/>
      <c r="U275" s="1717"/>
      <c r="V275" s="1717"/>
      <c r="W275" s="1717"/>
      <c r="X275" s="1717"/>
      <c r="Y275" s="1761"/>
      <c r="Z275" s="1703"/>
      <c r="AA275" s="1703"/>
      <c r="AB275" s="1703"/>
      <c r="AC275" s="1703"/>
      <c r="AD275" s="1703"/>
      <c r="AE275" s="1703"/>
      <c r="AF275" s="1703"/>
      <c r="AG275" s="1703"/>
      <c r="AH275" s="1703"/>
      <c r="AI275" s="1703"/>
      <c r="AJ275" s="1703"/>
      <c r="AK275" s="1703"/>
      <c r="AL275" s="1703"/>
      <c r="AM275" s="1703"/>
      <c r="AN275" s="1703"/>
      <c r="AO275" s="1703"/>
      <c r="AP275" s="1703"/>
      <c r="AQ275" s="1703"/>
      <c r="AR275" s="1703"/>
      <c r="AS275" s="1703"/>
      <c r="AT275" s="1703"/>
      <c r="AU275" s="1703"/>
      <c r="AV275" s="1797"/>
      <c r="AW275" s="244"/>
      <c r="AX275" s="244"/>
      <c r="AY275" s="244"/>
      <c r="AZ275" s="244"/>
      <c r="BA275" s="244"/>
      <c r="BB275" s="244"/>
      <c r="BC275" s="244"/>
      <c r="BD275" s="244"/>
      <c r="BE275" s="427"/>
      <c r="BF275" s="427"/>
    </row>
    <row r="276" spans="1:58" s="428" customFormat="1" ht="14.4" hidden="1">
      <c r="A276" s="1717"/>
      <c r="B276" s="1717"/>
      <c r="C276" s="1717"/>
      <c r="D276" s="1717"/>
      <c r="E276" s="1717"/>
      <c r="F276" s="1717"/>
      <c r="G276" s="1717"/>
      <c r="H276" s="1717"/>
      <c r="I276" s="1717"/>
      <c r="J276" s="1717"/>
      <c r="K276" s="1717"/>
      <c r="L276" s="1717"/>
      <c r="M276" s="1717"/>
      <c r="N276" s="1717"/>
      <c r="O276" s="1717"/>
      <c r="P276" s="1717"/>
      <c r="Q276" s="1717"/>
      <c r="R276" s="1717"/>
      <c r="S276" s="1717"/>
      <c r="T276" s="1717"/>
      <c r="U276" s="1717"/>
      <c r="V276" s="1717"/>
      <c r="W276" s="1717"/>
      <c r="X276" s="1717"/>
      <c r="Y276" s="1761"/>
      <c r="Z276" s="1703"/>
      <c r="AA276" s="1703"/>
      <c r="AB276" s="1703"/>
      <c r="AC276" s="1703"/>
      <c r="AD276" s="1703"/>
      <c r="AE276" s="1703"/>
      <c r="AF276" s="1703"/>
      <c r="AG276" s="1703"/>
      <c r="AH276" s="1703"/>
      <c r="AI276" s="1703"/>
      <c r="AJ276" s="1703"/>
      <c r="AK276" s="1703"/>
      <c r="AL276" s="1703"/>
      <c r="AM276" s="1703"/>
      <c r="AN276" s="1703"/>
      <c r="AO276" s="1703"/>
      <c r="AP276" s="1703"/>
      <c r="AQ276" s="1703"/>
      <c r="AR276" s="1703"/>
      <c r="AS276" s="1703"/>
      <c r="AT276" s="1703"/>
      <c r="AU276" s="1703"/>
      <c r="AV276" s="1797"/>
      <c r="AW276" s="244"/>
      <c r="AX276" s="244"/>
      <c r="AY276" s="244"/>
      <c r="AZ276" s="244"/>
      <c r="BA276" s="244"/>
      <c r="BB276" s="244"/>
      <c r="BC276" s="244"/>
      <c r="BD276" s="244"/>
      <c r="BE276" s="427"/>
      <c r="BF276" s="427"/>
    </row>
    <row r="277" spans="1:58" s="428" customFormat="1" ht="24.75" hidden="1" customHeight="1">
      <c r="A277" s="1717" t="s">
        <v>488</v>
      </c>
      <c r="B277" s="1717"/>
      <c r="C277" s="1717"/>
      <c r="D277" s="1717"/>
      <c r="E277" s="1717"/>
      <c r="F277" s="1717"/>
      <c r="G277" s="1717"/>
      <c r="H277" s="1717"/>
      <c r="I277" s="1717"/>
      <c r="J277" s="1717"/>
      <c r="K277" s="1717"/>
      <c r="L277" s="1717"/>
      <c r="M277" s="1717"/>
      <c r="N277" s="1717"/>
      <c r="O277" s="1717"/>
      <c r="P277" s="1717"/>
      <c r="Q277" s="1717"/>
      <c r="R277" s="1717"/>
      <c r="S277" s="1717"/>
      <c r="T277" s="1717"/>
      <c r="U277" s="1717"/>
      <c r="V277" s="1717"/>
      <c r="W277" s="1717"/>
      <c r="X277" s="1717"/>
      <c r="Y277" s="1835">
        <f>Y279</f>
        <v>0</v>
      </c>
      <c r="Z277" s="1836"/>
      <c r="AA277" s="1836"/>
      <c r="AB277" s="1836"/>
      <c r="AC277" s="1836"/>
      <c r="AD277" s="1836"/>
      <c r="AE277" s="1836"/>
      <c r="AF277" s="1836"/>
      <c r="AG277" s="1691"/>
      <c r="AH277" s="1689"/>
      <c r="AI277" s="1689"/>
      <c r="AJ277" s="1689"/>
      <c r="AK277" s="1689"/>
      <c r="AL277" s="1689"/>
      <c r="AM277" s="1689"/>
      <c r="AN277" s="1690"/>
      <c r="AO277" s="1691"/>
      <c r="AP277" s="1689"/>
      <c r="AQ277" s="1689"/>
      <c r="AR277" s="1689"/>
      <c r="AS277" s="1689"/>
      <c r="AT277" s="1689"/>
      <c r="AU277" s="1689"/>
      <c r="AV277" s="1692"/>
      <c r="AW277" s="244"/>
      <c r="AX277" s="244"/>
      <c r="AY277" s="244"/>
      <c r="AZ277" s="244"/>
      <c r="BA277" s="244"/>
      <c r="BB277" s="244"/>
      <c r="BC277" s="244"/>
      <c r="BD277" s="244"/>
      <c r="BE277" s="427"/>
      <c r="BF277" s="427"/>
    </row>
    <row r="278" spans="1:58" s="428" customFormat="1" ht="23.25" hidden="1" customHeight="1">
      <c r="A278" s="1687" t="s">
        <v>489</v>
      </c>
      <c r="B278" s="1687"/>
      <c r="C278" s="1687"/>
      <c r="D278" s="1687"/>
      <c r="E278" s="1687"/>
      <c r="F278" s="1687"/>
      <c r="G278" s="1687"/>
      <c r="H278" s="1687"/>
      <c r="I278" s="1687"/>
      <c r="J278" s="1687"/>
      <c r="K278" s="1687"/>
      <c r="L278" s="1687"/>
      <c r="M278" s="1687"/>
      <c r="N278" s="1687"/>
      <c r="O278" s="1687"/>
      <c r="P278" s="1687"/>
      <c r="Q278" s="1687"/>
      <c r="R278" s="1687"/>
      <c r="S278" s="1687"/>
      <c r="T278" s="1687"/>
      <c r="U278" s="1687"/>
      <c r="V278" s="1687"/>
      <c r="W278" s="1687"/>
      <c r="X278" s="1687"/>
      <c r="Y278" s="1761"/>
      <c r="Z278" s="1703"/>
      <c r="AA278" s="1703"/>
      <c r="AB278" s="1703"/>
      <c r="AC278" s="1703"/>
      <c r="AD278" s="1703"/>
      <c r="AE278" s="1703"/>
      <c r="AF278" s="1703"/>
      <c r="AG278" s="1691"/>
      <c r="AH278" s="1689"/>
      <c r="AI278" s="1689"/>
      <c r="AJ278" s="1689"/>
      <c r="AK278" s="1689"/>
      <c r="AL278" s="1689"/>
      <c r="AM278" s="1689"/>
      <c r="AN278" s="1690"/>
      <c r="AO278" s="1691"/>
      <c r="AP278" s="1689"/>
      <c r="AQ278" s="1689"/>
      <c r="AR278" s="1689"/>
      <c r="AS278" s="1689"/>
      <c r="AT278" s="1689"/>
      <c r="AU278" s="1689"/>
      <c r="AV278" s="1692"/>
      <c r="AW278" s="244"/>
      <c r="AX278" s="244"/>
      <c r="AY278" s="244"/>
      <c r="AZ278" s="244"/>
      <c r="BA278" s="244"/>
      <c r="BB278" s="244"/>
      <c r="BC278" s="244"/>
      <c r="BD278" s="244"/>
      <c r="BE278" s="427"/>
      <c r="BF278" s="427"/>
    </row>
    <row r="279" spans="1:58" s="428" customFormat="1" ht="14.4" hidden="1">
      <c r="A279" s="1717"/>
      <c r="B279" s="1717"/>
      <c r="C279" s="1717"/>
      <c r="D279" s="1717"/>
      <c r="E279" s="1717"/>
      <c r="F279" s="1717"/>
      <c r="G279" s="1717"/>
      <c r="H279" s="1717"/>
      <c r="I279" s="1717"/>
      <c r="J279" s="1717"/>
      <c r="K279" s="1717"/>
      <c r="L279" s="1717"/>
      <c r="M279" s="1717"/>
      <c r="N279" s="1717"/>
      <c r="O279" s="1717"/>
      <c r="P279" s="1717"/>
      <c r="Q279" s="1717"/>
      <c r="R279" s="1717"/>
      <c r="S279" s="1717"/>
      <c r="T279" s="1717"/>
      <c r="U279" s="1717"/>
      <c r="V279" s="1717"/>
      <c r="W279" s="1717"/>
      <c r="X279" s="1886"/>
      <c r="Y279" s="1761"/>
      <c r="Z279" s="1703"/>
      <c r="AA279" s="1703"/>
      <c r="AB279" s="1703"/>
      <c r="AC279" s="1703"/>
      <c r="AD279" s="1703"/>
      <c r="AE279" s="1703"/>
      <c r="AF279" s="1703"/>
      <c r="AG279" s="1691"/>
      <c r="AH279" s="1689"/>
      <c r="AI279" s="1689"/>
      <c r="AJ279" s="1689"/>
      <c r="AK279" s="1689"/>
      <c r="AL279" s="1689"/>
      <c r="AM279" s="1689"/>
      <c r="AN279" s="1690"/>
      <c r="AO279" s="1691"/>
      <c r="AP279" s="1689"/>
      <c r="AQ279" s="1689"/>
      <c r="AR279" s="1689"/>
      <c r="AS279" s="1689"/>
      <c r="AT279" s="1689"/>
      <c r="AU279" s="1689"/>
      <c r="AV279" s="1692"/>
      <c r="AW279" s="244"/>
      <c r="AX279" s="244"/>
      <c r="AY279" s="244"/>
      <c r="AZ279" s="244"/>
      <c r="BA279" s="244"/>
      <c r="BB279" s="244"/>
      <c r="BC279" s="244"/>
      <c r="BD279" s="244"/>
      <c r="BE279" s="427"/>
      <c r="BF279" s="427"/>
    </row>
    <row r="280" spans="1:58" s="428" customFormat="1" ht="12" hidden="1" customHeight="1">
      <c r="A280" s="426"/>
      <c r="B280" s="426"/>
      <c r="C280" s="426"/>
      <c r="D280" s="426"/>
      <c r="E280" s="426"/>
      <c r="F280" s="426"/>
      <c r="G280" s="426"/>
      <c r="H280" s="426"/>
      <c r="I280" s="426"/>
      <c r="J280" s="426"/>
      <c r="K280" s="426"/>
      <c r="L280" s="426"/>
      <c r="M280" s="426"/>
      <c r="N280" s="426"/>
      <c r="O280" s="426"/>
      <c r="P280" s="426"/>
      <c r="Q280" s="426"/>
      <c r="R280" s="426"/>
      <c r="S280" s="426"/>
      <c r="T280" s="426"/>
      <c r="U280" s="426"/>
      <c r="V280" s="426"/>
      <c r="W280" s="426"/>
      <c r="X280" s="426"/>
      <c r="Y280" s="429"/>
      <c r="Z280" s="430"/>
      <c r="AA280" s="430"/>
      <c r="AB280" s="430"/>
      <c r="AC280" s="430"/>
      <c r="AD280" s="430"/>
      <c r="AE280" s="430"/>
      <c r="AF280" s="431"/>
      <c r="AG280" s="432"/>
      <c r="AH280" s="430"/>
      <c r="AI280" s="430"/>
      <c r="AJ280" s="430"/>
      <c r="AK280" s="430"/>
      <c r="AL280" s="430"/>
      <c r="AM280" s="430"/>
      <c r="AN280" s="594"/>
      <c r="AO280" s="430"/>
      <c r="AP280" s="430"/>
      <c r="AQ280" s="430"/>
      <c r="AR280" s="430"/>
      <c r="AS280" s="430"/>
      <c r="AT280" s="430"/>
      <c r="AU280" s="430"/>
      <c r="AV280" s="425"/>
      <c r="AW280" s="244"/>
      <c r="AX280" s="244"/>
      <c r="AY280" s="244"/>
      <c r="AZ280" s="244"/>
      <c r="BA280" s="244"/>
      <c r="BB280" s="244"/>
      <c r="BC280" s="244"/>
      <c r="BD280" s="244"/>
      <c r="BE280" s="427"/>
      <c r="BF280" s="427"/>
    </row>
    <row r="281" spans="1:58" s="428" customFormat="1" ht="12" hidden="1" customHeight="1">
      <c r="A281" s="426"/>
      <c r="B281" s="426"/>
      <c r="C281" s="426"/>
      <c r="D281" s="426"/>
      <c r="E281" s="426"/>
      <c r="F281" s="426"/>
      <c r="G281" s="426"/>
      <c r="H281" s="426"/>
      <c r="I281" s="426"/>
      <c r="J281" s="426"/>
      <c r="K281" s="426"/>
      <c r="L281" s="426"/>
      <c r="M281" s="426"/>
      <c r="N281" s="426"/>
      <c r="O281" s="426"/>
      <c r="P281" s="426"/>
      <c r="Q281" s="426"/>
      <c r="R281" s="426"/>
      <c r="S281" s="426"/>
      <c r="T281" s="426"/>
      <c r="U281" s="426"/>
      <c r="V281" s="426"/>
      <c r="W281" s="426"/>
      <c r="X281" s="426"/>
      <c r="Y281" s="429"/>
      <c r="Z281" s="430"/>
      <c r="AA281" s="430"/>
      <c r="AB281" s="430"/>
      <c r="AC281" s="430"/>
      <c r="AD281" s="430"/>
      <c r="AE281" s="430"/>
      <c r="AF281" s="431"/>
      <c r="AG281" s="432"/>
      <c r="AH281" s="430"/>
      <c r="AI281" s="430"/>
      <c r="AJ281" s="430"/>
      <c r="AK281" s="430"/>
      <c r="AL281" s="430"/>
      <c r="AM281" s="430"/>
      <c r="AN281" s="431"/>
      <c r="AO281" s="430"/>
      <c r="AP281" s="430"/>
      <c r="AQ281" s="430"/>
      <c r="AR281" s="430"/>
      <c r="AS281" s="430"/>
      <c r="AT281" s="430"/>
      <c r="AU281" s="430"/>
      <c r="AV281" s="425"/>
      <c r="AW281" s="244"/>
      <c r="AX281" s="244"/>
      <c r="AY281" s="244"/>
      <c r="AZ281" s="244"/>
      <c r="BA281" s="244"/>
      <c r="BB281" s="244"/>
      <c r="BC281" s="244"/>
      <c r="BD281" s="244"/>
      <c r="BE281" s="427"/>
      <c r="BF281" s="427"/>
    </row>
    <row r="282" spans="1:58" s="428" customFormat="1" ht="12" hidden="1" customHeight="1">
      <c r="A282" s="426"/>
      <c r="B282" s="426"/>
      <c r="C282" s="426"/>
      <c r="D282" s="426"/>
      <c r="E282" s="426"/>
      <c r="F282" s="426"/>
      <c r="G282" s="426"/>
      <c r="H282" s="426"/>
      <c r="I282" s="426"/>
      <c r="J282" s="426"/>
      <c r="K282" s="426"/>
      <c r="L282" s="426"/>
      <c r="M282" s="426"/>
      <c r="N282" s="426"/>
      <c r="O282" s="426"/>
      <c r="P282" s="426"/>
      <c r="Q282" s="426"/>
      <c r="R282" s="426"/>
      <c r="S282" s="426"/>
      <c r="T282" s="426"/>
      <c r="U282" s="426"/>
      <c r="V282" s="426"/>
      <c r="W282" s="426"/>
      <c r="X282" s="426"/>
      <c r="Y282" s="429"/>
      <c r="Z282" s="430"/>
      <c r="AA282" s="430"/>
      <c r="AB282" s="430"/>
      <c r="AC282" s="430"/>
      <c r="AD282" s="430"/>
      <c r="AE282" s="430"/>
      <c r="AF282" s="431"/>
      <c r="AG282" s="432"/>
      <c r="AH282" s="430"/>
      <c r="AI282" s="430"/>
      <c r="AJ282" s="430"/>
      <c r="AK282" s="430"/>
      <c r="AL282" s="430"/>
      <c r="AM282" s="430"/>
      <c r="AN282" s="431"/>
      <c r="AO282" s="430"/>
      <c r="AP282" s="430"/>
      <c r="AQ282" s="430"/>
      <c r="AR282" s="430"/>
      <c r="AS282" s="430"/>
      <c r="AT282" s="430"/>
      <c r="AU282" s="430"/>
      <c r="AV282" s="425"/>
      <c r="AW282" s="244"/>
      <c r="AX282" s="244"/>
      <c r="AY282" s="244"/>
      <c r="AZ282" s="244"/>
      <c r="BA282" s="244"/>
      <c r="BB282" s="244"/>
      <c r="BC282" s="244"/>
      <c r="BD282" s="244"/>
      <c r="BE282" s="427"/>
      <c r="BF282" s="427"/>
    </row>
    <row r="283" spans="1:58" s="442" customFormat="1" ht="24" customHeight="1" thickBot="1">
      <c r="A283" s="1830" t="s">
        <v>13</v>
      </c>
      <c r="B283" s="1831"/>
      <c r="C283" s="1831"/>
      <c r="D283" s="1831"/>
      <c r="E283" s="1831"/>
      <c r="F283" s="1831"/>
      <c r="G283" s="1831"/>
      <c r="H283" s="1831"/>
      <c r="I283" s="1831"/>
      <c r="J283" s="1831"/>
      <c r="K283" s="1831"/>
      <c r="L283" s="1831"/>
      <c r="M283" s="1831"/>
      <c r="N283" s="1831"/>
      <c r="O283" s="1831"/>
      <c r="P283" s="1831"/>
      <c r="Q283" s="1831"/>
      <c r="R283" s="1831"/>
      <c r="S283" s="1831"/>
      <c r="T283" s="1831"/>
      <c r="U283" s="1831"/>
      <c r="V283" s="1831"/>
      <c r="W283" s="1831"/>
      <c r="X283" s="1831"/>
      <c r="Y283" s="1930">
        <f>Y268+Y260+Y242</f>
        <v>5923834.040000001</v>
      </c>
      <c r="Z283" s="1802"/>
      <c r="AA283" s="1802"/>
      <c r="AB283" s="1802"/>
      <c r="AC283" s="1802"/>
      <c r="AD283" s="1802"/>
      <c r="AE283" s="1802"/>
      <c r="AF283" s="1803"/>
      <c r="AG283" s="1801">
        <f>AG268+AG260+AG242</f>
        <v>0</v>
      </c>
      <c r="AH283" s="1802"/>
      <c r="AI283" s="1802"/>
      <c r="AJ283" s="1802"/>
      <c r="AK283" s="1802"/>
      <c r="AL283" s="1802"/>
      <c r="AM283" s="1802"/>
      <c r="AN283" s="1803"/>
      <c r="AO283" s="1801">
        <f>AO268+AO260+AO242</f>
        <v>0</v>
      </c>
      <c r="AP283" s="1802"/>
      <c r="AQ283" s="1802"/>
      <c r="AR283" s="1802"/>
      <c r="AS283" s="1802"/>
      <c r="AT283" s="1802"/>
      <c r="AU283" s="1802"/>
      <c r="AV283" s="1804"/>
    </row>
    <row r="284" spans="1:58" s="442" customFormat="1" ht="7.5" customHeight="1">
      <c r="A284" s="246"/>
      <c r="B284" s="246"/>
      <c r="C284" s="246"/>
      <c r="D284" s="246"/>
      <c r="E284" s="246"/>
      <c r="F284" s="246"/>
      <c r="G284" s="246"/>
      <c r="H284" s="246"/>
      <c r="I284" s="246"/>
      <c r="J284" s="246"/>
      <c r="K284" s="246"/>
      <c r="L284" s="246"/>
      <c r="M284" s="246"/>
      <c r="N284" s="246"/>
      <c r="O284" s="246"/>
      <c r="P284" s="246"/>
      <c r="Q284" s="246"/>
      <c r="R284" s="247"/>
      <c r="S284" s="247"/>
      <c r="T284" s="248"/>
      <c r="U284" s="248"/>
      <c r="V284" s="248"/>
      <c r="W284" s="248"/>
      <c r="X284" s="248"/>
      <c r="Y284" s="250"/>
      <c r="Z284" s="250"/>
      <c r="AA284" s="250"/>
      <c r="AB284" s="250"/>
      <c r="AC284" s="250"/>
      <c r="AD284" s="250"/>
      <c r="AE284" s="250"/>
      <c r="AF284" s="250"/>
      <c r="AG284" s="381"/>
      <c r="AH284" s="381"/>
      <c r="AI284" s="381"/>
      <c r="AJ284" s="381"/>
      <c r="AK284" s="381"/>
      <c r="AL284" s="381"/>
      <c r="AM284" s="381"/>
      <c r="AN284" s="381"/>
      <c r="AO284" s="381"/>
      <c r="AP284" s="381"/>
      <c r="AQ284" s="381"/>
      <c r="AR284" s="381"/>
      <c r="AS284" s="381"/>
      <c r="AT284" s="381"/>
      <c r="AU284" s="381"/>
      <c r="AV284" s="381"/>
    </row>
    <row r="285" spans="1:58" s="442" customFormat="1" ht="14.4">
      <c r="A285" s="249"/>
      <c r="B285" s="249"/>
      <c r="C285" s="249"/>
      <c r="D285" s="249"/>
      <c r="E285" s="249"/>
      <c r="F285" s="249"/>
      <c r="G285" s="249"/>
      <c r="H285" s="249"/>
      <c r="I285" s="381"/>
      <c r="J285" s="381"/>
      <c r="K285" s="381"/>
      <c r="L285" s="381"/>
      <c r="M285" s="381"/>
      <c r="N285" s="381"/>
      <c r="O285" s="381"/>
      <c r="P285" s="381"/>
      <c r="Q285" s="250"/>
      <c r="R285" s="250"/>
      <c r="S285" s="250"/>
      <c r="T285" s="250"/>
      <c r="U285" s="250"/>
      <c r="V285" s="250"/>
      <c r="W285" s="250"/>
      <c r="X285" s="250"/>
      <c r="Y285" s="250"/>
      <c r="Z285" s="250"/>
      <c r="AA285" s="250"/>
      <c r="AB285" s="250"/>
      <c r="AC285" s="250"/>
      <c r="AD285" s="250"/>
      <c r="AE285" s="250"/>
      <c r="AF285" s="250"/>
      <c r="AG285" s="250"/>
      <c r="AH285" s="250"/>
      <c r="AI285" s="250"/>
      <c r="AJ285" s="250"/>
      <c r="AK285" s="250"/>
      <c r="AL285" s="250"/>
      <c r="AM285" s="250"/>
      <c r="AN285" s="250"/>
      <c r="AO285" s="250"/>
      <c r="AP285" s="250"/>
      <c r="AQ285" s="250"/>
      <c r="AR285" s="250"/>
      <c r="AS285" s="250"/>
      <c r="AT285" s="250"/>
      <c r="AU285" s="250"/>
      <c r="AV285" s="250"/>
    </row>
    <row r="286" spans="1:58" hidden="1">
      <c r="A286" s="1938" t="s">
        <v>586</v>
      </c>
      <c r="B286" s="1938"/>
      <c r="C286" s="1938"/>
      <c r="D286" s="1938"/>
      <c r="E286" s="1938"/>
      <c r="F286" s="1938"/>
      <c r="G286" s="1938"/>
      <c r="H286" s="1938"/>
      <c r="I286" s="1938"/>
      <c r="J286" s="1938"/>
      <c r="K286" s="1938"/>
      <c r="L286" s="1938"/>
      <c r="M286" s="1938"/>
      <c r="N286" s="1938"/>
      <c r="O286" s="1938"/>
      <c r="P286" s="1938"/>
      <c r="Q286" s="1938"/>
      <c r="R286" s="1938"/>
      <c r="S286" s="1938"/>
      <c r="T286" s="1938"/>
      <c r="U286" s="1938"/>
      <c r="V286" s="1938"/>
      <c r="W286" s="1938"/>
      <c r="X286" s="1938"/>
      <c r="Y286" s="1938"/>
      <c r="Z286" s="1938"/>
      <c r="AA286" s="1938"/>
      <c r="AB286" s="1938"/>
      <c r="AC286" s="1938"/>
      <c r="AD286" s="1938"/>
      <c r="AE286" s="1938"/>
      <c r="AF286" s="1938"/>
      <c r="AG286" s="1938"/>
      <c r="AH286" s="1938"/>
      <c r="AI286" s="1938"/>
      <c r="AJ286" s="1938"/>
      <c r="AK286" s="1938"/>
      <c r="AL286" s="1938"/>
      <c r="AM286" s="1938"/>
      <c r="AN286" s="1938"/>
      <c r="AO286" s="1938"/>
      <c r="AP286" s="1938"/>
      <c r="AQ286" s="1938"/>
      <c r="AR286" s="1938"/>
      <c r="AS286" s="1938"/>
      <c r="AT286" s="1938"/>
      <c r="AU286" s="1938"/>
      <c r="AV286" s="1938"/>
      <c r="AW286" s="1938"/>
      <c r="AX286" s="439"/>
      <c r="AY286" s="439"/>
      <c r="AZ286" s="439"/>
    </row>
    <row r="287" spans="1:58" s="437" customFormat="1" ht="2.25" hidden="1" customHeight="1"/>
    <row r="288" spans="1:58" s="440" customFormat="1" ht="3" hidden="1" customHeight="1"/>
    <row r="289" spans="1:62" s="440" customFormat="1" ht="15" hidden="1" customHeight="1">
      <c r="A289" s="1698" t="s">
        <v>0</v>
      </c>
      <c r="B289" s="1698"/>
      <c r="C289" s="1698"/>
      <c r="D289" s="1698"/>
      <c r="E289" s="1698"/>
      <c r="F289" s="1698"/>
      <c r="G289" s="1698"/>
      <c r="H289" s="1698"/>
      <c r="I289" s="1698"/>
      <c r="J289" s="1698"/>
      <c r="K289" s="1698"/>
      <c r="L289" s="1698"/>
      <c r="M289" s="1698"/>
      <c r="N289" s="1698"/>
      <c r="O289" s="1698"/>
      <c r="P289" s="1698"/>
      <c r="Q289" s="1698"/>
      <c r="R289" s="1698"/>
      <c r="S289" s="1698"/>
      <c r="T289" s="1698"/>
      <c r="U289" s="1698"/>
      <c r="V289" s="1698"/>
      <c r="W289" s="1698"/>
      <c r="X289" s="1699"/>
      <c r="Y289" s="1694" t="s">
        <v>478</v>
      </c>
      <c r="Z289" s="1695"/>
      <c r="AA289" s="1695"/>
      <c r="AB289" s="1695"/>
      <c r="AC289" s="1695"/>
      <c r="AD289" s="1695"/>
      <c r="AE289" s="1695"/>
      <c r="AF289" s="1695"/>
      <c r="AG289" s="1695"/>
      <c r="AH289" s="1695"/>
      <c r="AI289" s="1695"/>
      <c r="AJ289" s="1695"/>
      <c r="AK289" s="1695"/>
      <c r="AL289" s="1695"/>
      <c r="AM289" s="1695"/>
      <c r="AN289" s="1695"/>
      <c r="AO289" s="1695"/>
      <c r="AP289" s="1695"/>
      <c r="AQ289" s="1695"/>
      <c r="AR289" s="1695"/>
      <c r="AS289" s="1695"/>
      <c r="AT289" s="1695"/>
      <c r="AU289" s="1695"/>
      <c r="AV289" s="1695"/>
    </row>
    <row r="290" spans="1:62" s="440" customFormat="1" hidden="1">
      <c r="A290" s="1843"/>
      <c r="B290" s="1843"/>
      <c r="C290" s="1843"/>
      <c r="D290" s="1843"/>
      <c r="E290" s="1843"/>
      <c r="F290" s="1843"/>
      <c r="G290" s="1843"/>
      <c r="H290" s="1843"/>
      <c r="I290" s="1843"/>
      <c r="J290" s="1843"/>
      <c r="K290" s="1843"/>
      <c r="L290" s="1843"/>
      <c r="M290" s="1843"/>
      <c r="N290" s="1843"/>
      <c r="O290" s="1843"/>
      <c r="P290" s="1843"/>
      <c r="Q290" s="1843"/>
      <c r="R290" s="1843"/>
      <c r="S290" s="1843"/>
      <c r="T290" s="1843"/>
      <c r="U290" s="1843"/>
      <c r="V290" s="1843"/>
      <c r="W290" s="1843"/>
      <c r="X290" s="1933"/>
      <c r="Y290" s="1697" t="s">
        <v>587</v>
      </c>
      <c r="Z290" s="1698"/>
      <c r="AA290" s="1698"/>
      <c r="AB290" s="1698"/>
      <c r="AC290" s="1698"/>
      <c r="AD290" s="1698"/>
      <c r="AE290" s="1698"/>
      <c r="AF290" s="1699"/>
      <c r="AG290" s="1704" t="s">
        <v>566</v>
      </c>
      <c r="AH290" s="1704"/>
      <c r="AI290" s="1704"/>
      <c r="AJ290" s="1704"/>
      <c r="AK290" s="1704"/>
      <c r="AL290" s="1704"/>
      <c r="AM290" s="1704"/>
      <c r="AN290" s="1704"/>
      <c r="AO290" s="1698" t="s">
        <v>567</v>
      </c>
      <c r="AP290" s="1698"/>
      <c r="AQ290" s="1698"/>
      <c r="AR290" s="1698"/>
      <c r="AS290" s="1698"/>
      <c r="AT290" s="1698"/>
      <c r="AU290" s="1698"/>
      <c r="AV290" s="1698"/>
    </row>
    <row r="291" spans="1:62" s="440" customFormat="1" hidden="1">
      <c r="A291" s="1779"/>
      <c r="B291" s="1779"/>
      <c r="C291" s="1779"/>
      <c r="D291" s="1779"/>
      <c r="E291" s="1779"/>
      <c r="F291" s="1779"/>
      <c r="G291" s="1779"/>
      <c r="H291" s="1779"/>
      <c r="I291" s="1779"/>
      <c r="J291" s="1779"/>
      <c r="K291" s="1779"/>
      <c r="L291" s="1779"/>
      <c r="M291" s="1779"/>
      <c r="N291" s="1779"/>
      <c r="O291" s="1779"/>
      <c r="P291" s="1779"/>
      <c r="Q291" s="1779"/>
      <c r="R291" s="1779"/>
      <c r="S291" s="1779"/>
      <c r="T291" s="1779"/>
      <c r="U291" s="1779"/>
      <c r="V291" s="1779"/>
      <c r="W291" s="1779"/>
      <c r="X291" s="1782"/>
      <c r="Y291" s="1778"/>
      <c r="Z291" s="1779"/>
      <c r="AA291" s="1779"/>
      <c r="AB291" s="1779"/>
      <c r="AC291" s="1779"/>
      <c r="AD291" s="1779"/>
      <c r="AE291" s="1779"/>
      <c r="AF291" s="1782"/>
      <c r="AG291" s="1704"/>
      <c r="AH291" s="1704"/>
      <c r="AI291" s="1704"/>
      <c r="AJ291" s="1704"/>
      <c r="AK291" s="1704"/>
      <c r="AL291" s="1704"/>
      <c r="AM291" s="1704"/>
      <c r="AN291" s="1704"/>
      <c r="AO291" s="1779"/>
      <c r="AP291" s="1779"/>
      <c r="AQ291" s="1779"/>
      <c r="AR291" s="1779"/>
      <c r="AS291" s="1779"/>
      <c r="AT291" s="1779"/>
      <c r="AU291" s="1779"/>
      <c r="AV291" s="1779"/>
    </row>
    <row r="292" spans="1:62" s="251" customFormat="1" hidden="1">
      <c r="A292" s="1851">
        <v>1</v>
      </c>
      <c r="B292" s="1851"/>
      <c r="C292" s="1851"/>
      <c r="D292" s="1851"/>
      <c r="E292" s="1851"/>
      <c r="F292" s="1851"/>
      <c r="G292" s="1851"/>
      <c r="H292" s="1851"/>
      <c r="I292" s="1851"/>
      <c r="J292" s="1851"/>
      <c r="K292" s="1851"/>
      <c r="L292" s="1851"/>
      <c r="M292" s="1851"/>
      <c r="N292" s="1851"/>
      <c r="O292" s="1851"/>
      <c r="P292" s="1851"/>
      <c r="Q292" s="1851"/>
      <c r="R292" s="1851"/>
      <c r="S292" s="1851"/>
      <c r="T292" s="1851"/>
      <c r="U292" s="1851"/>
      <c r="V292" s="1851"/>
      <c r="W292" s="1851"/>
      <c r="X292" s="1951"/>
      <c r="Y292" s="1935" t="s">
        <v>229</v>
      </c>
      <c r="Z292" s="1936"/>
      <c r="AA292" s="1936"/>
      <c r="AB292" s="1936"/>
      <c r="AC292" s="1936"/>
      <c r="AD292" s="1936"/>
      <c r="AE292" s="1936"/>
      <c r="AF292" s="1937"/>
      <c r="AG292" s="1935" t="s">
        <v>35</v>
      </c>
      <c r="AH292" s="1936"/>
      <c r="AI292" s="1936"/>
      <c r="AJ292" s="1936"/>
      <c r="AK292" s="1936"/>
      <c r="AL292" s="1936"/>
      <c r="AM292" s="1936"/>
      <c r="AN292" s="1937"/>
      <c r="AO292" s="1935" t="s">
        <v>4</v>
      </c>
      <c r="AP292" s="1936"/>
      <c r="AQ292" s="1936"/>
      <c r="AR292" s="1936"/>
      <c r="AS292" s="1936"/>
      <c r="AT292" s="1936"/>
      <c r="AU292" s="1936"/>
      <c r="AV292" s="1936"/>
      <c r="AW292" s="244"/>
      <c r="AX292" s="244"/>
      <c r="AY292" s="244"/>
    </row>
    <row r="293" spans="1:62" s="251" customFormat="1" ht="17.25" hidden="1" customHeight="1" thickBot="1">
      <c r="A293" s="1687" t="s">
        <v>588</v>
      </c>
      <c r="B293" s="1687"/>
      <c r="C293" s="1687"/>
      <c r="D293" s="1687"/>
      <c r="E293" s="1687"/>
      <c r="F293" s="1687"/>
      <c r="G293" s="1687"/>
      <c r="H293" s="1687"/>
      <c r="I293" s="1687"/>
      <c r="J293" s="1687"/>
      <c r="K293" s="1687"/>
      <c r="L293" s="1687"/>
      <c r="M293" s="1687"/>
      <c r="N293" s="1687"/>
      <c r="O293" s="1687"/>
      <c r="P293" s="1687"/>
      <c r="Q293" s="1687"/>
      <c r="R293" s="1687"/>
      <c r="S293" s="1687"/>
      <c r="T293" s="1687"/>
      <c r="U293" s="1687"/>
      <c r="V293" s="1687"/>
      <c r="W293" s="1687"/>
      <c r="X293" s="1687"/>
      <c r="Y293" s="1704"/>
      <c r="Z293" s="1704"/>
      <c r="AA293" s="1704"/>
      <c r="AB293" s="1704"/>
      <c r="AC293" s="1704"/>
      <c r="AD293" s="1704"/>
      <c r="AE293" s="1704"/>
      <c r="AF293" s="1704"/>
      <c r="AG293" s="1704"/>
      <c r="AH293" s="1704"/>
      <c r="AI293" s="1704"/>
      <c r="AJ293" s="1704"/>
      <c r="AK293" s="1704"/>
      <c r="AL293" s="1704"/>
      <c r="AM293" s="1704"/>
      <c r="AN293" s="1704"/>
      <c r="AO293" s="1704"/>
      <c r="AP293" s="1704"/>
      <c r="AQ293" s="1704"/>
      <c r="AR293" s="1704"/>
      <c r="AS293" s="1704"/>
      <c r="AT293" s="1704"/>
      <c r="AU293" s="1704"/>
      <c r="AV293" s="1765"/>
    </row>
    <row r="294" spans="1:62" s="251" customFormat="1" ht="22.5" hidden="1" customHeight="1">
      <c r="A294" s="1722" t="s">
        <v>2</v>
      </c>
      <c r="B294" s="1722"/>
      <c r="C294" s="1722"/>
      <c r="D294" s="1722"/>
      <c r="E294" s="1722"/>
      <c r="F294" s="1722"/>
      <c r="G294" s="1722"/>
      <c r="H294" s="1722"/>
      <c r="I294" s="1722"/>
      <c r="J294" s="1722"/>
      <c r="K294" s="1722"/>
      <c r="L294" s="1722"/>
      <c r="M294" s="1722"/>
      <c r="N294" s="1722"/>
      <c r="O294" s="1722"/>
      <c r="P294" s="1722"/>
      <c r="Q294" s="1722"/>
      <c r="R294" s="1722"/>
      <c r="S294" s="1722"/>
      <c r="T294" s="1722"/>
      <c r="U294" s="1722"/>
      <c r="V294" s="1722"/>
      <c r="W294" s="1722"/>
      <c r="X294" s="1774"/>
      <c r="Y294" s="1931"/>
      <c r="Z294" s="1931"/>
      <c r="AA294" s="1931"/>
      <c r="AB294" s="1931"/>
      <c r="AC294" s="1931"/>
      <c r="AD294" s="1931"/>
      <c r="AE294" s="1931"/>
      <c r="AF294" s="1931"/>
      <c r="AG294" s="1931"/>
      <c r="AH294" s="1931"/>
      <c r="AI294" s="1931"/>
      <c r="AJ294" s="1931"/>
      <c r="AK294" s="1931"/>
      <c r="AL294" s="1931"/>
      <c r="AM294" s="1931"/>
      <c r="AN294" s="1931"/>
      <c r="AO294" s="1931"/>
      <c r="AP294" s="1931"/>
      <c r="AQ294" s="1931"/>
      <c r="AR294" s="1931"/>
      <c r="AS294" s="1931"/>
      <c r="AT294" s="1931"/>
      <c r="AU294" s="1931"/>
      <c r="AV294" s="1932"/>
    </row>
    <row r="295" spans="1:62" s="251" customFormat="1" ht="15" hidden="1" customHeight="1">
      <c r="A295" s="252"/>
      <c r="B295" s="252"/>
      <c r="C295" s="252"/>
      <c r="D295" s="252"/>
      <c r="E295" s="252"/>
      <c r="F295" s="252"/>
      <c r="G295" s="252"/>
      <c r="H295" s="252"/>
      <c r="I295" s="252"/>
      <c r="J295" s="252"/>
      <c r="K295" s="252"/>
      <c r="L295" s="252"/>
      <c r="M295" s="252"/>
      <c r="N295" s="252"/>
      <c r="O295" s="252"/>
      <c r="P295" s="252"/>
      <c r="Q295" s="252"/>
      <c r="R295" s="252"/>
      <c r="S295" s="252"/>
      <c r="T295" s="252"/>
      <c r="U295" s="252"/>
      <c r="V295" s="252"/>
      <c r="W295" s="252"/>
      <c r="X295" s="252"/>
      <c r="Y295" s="1704"/>
      <c r="Z295" s="1704"/>
      <c r="AA295" s="1704"/>
      <c r="AB295" s="1704"/>
      <c r="AC295" s="1704"/>
      <c r="AD295" s="1704"/>
      <c r="AE295" s="1704"/>
      <c r="AF295" s="1704"/>
      <c r="AG295" s="1704"/>
      <c r="AH295" s="1704"/>
      <c r="AI295" s="1704"/>
      <c r="AJ295" s="1704"/>
      <c r="AK295" s="1704"/>
      <c r="AL295" s="1704"/>
      <c r="AM295" s="1704"/>
      <c r="AN295" s="1704"/>
      <c r="AO295" s="1704"/>
      <c r="AP295" s="1704"/>
      <c r="AQ295" s="1704"/>
      <c r="AR295" s="1704"/>
      <c r="AS295" s="1704"/>
      <c r="AT295" s="1704"/>
      <c r="AU295" s="1704"/>
      <c r="AV295" s="1765"/>
    </row>
    <row r="296" spans="1:62" s="251" customFormat="1" ht="15.75" hidden="1" customHeight="1" thickBot="1">
      <c r="A296" s="1830" t="s">
        <v>15</v>
      </c>
      <c r="B296" s="1831"/>
      <c r="C296" s="1831"/>
      <c r="D296" s="1831"/>
      <c r="E296" s="1831"/>
      <c r="F296" s="1831"/>
      <c r="G296" s="1831"/>
      <c r="H296" s="1831"/>
      <c r="I296" s="1831"/>
      <c r="J296" s="1831"/>
      <c r="K296" s="1831"/>
      <c r="L296" s="1831"/>
      <c r="M296" s="1831"/>
      <c r="N296" s="1831"/>
      <c r="O296" s="1831"/>
      <c r="P296" s="1831"/>
      <c r="Q296" s="1831"/>
      <c r="R296" s="1831"/>
      <c r="S296" s="1831"/>
      <c r="T296" s="1831"/>
      <c r="U296" s="1831"/>
      <c r="V296" s="1831"/>
      <c r="W296" s="1831"/>
      <c r="X296" s="1831"/>
      <c r="Y296" s="1832"/>
      <c r="Z296" s="1832"/>
      <c r="AA296" s="1832"/>
      <c r="AB296" s="1832"/>
      <c r="AC296" s="1832"/>
      <c r="AD296" s="1832"/>
      <c r="AE296" s="1832"/>
      <c r="AF296" s="1832"/>
      <c r="AG296" s="1832"/>
      <c r="AH296" s="1832"/>
      <c r="AI296" s="1832"/>
      <c r="AJ296" s="1832"/>
      <c r="AK296" s="1832"/>
      <c r="AL296" s="1832"/>
      <c r="AM296" s="1832"/>
      <c r="AN296" s="1832"/>
      <c r="AO296" s="1832"/>
      <c r="AP296" s="1832"/>
      <c r="AQ296" s="1832"/>
      <c r="AR296" s="1832"/>
      <c r="AS296" s="1832"/>
      <c r="AT296" s="1832"/>
      <c r="AU296" s="1832"/>
      <c r="AV296" s="1833"/>
    </row>
    <row r="297" spans="1:62" s="442" customFormat="1" ht="14.4" hidden="1">
      <c r="A297" s="245"/>
      <c r="B297" s="245"/>
      <c r="C297" s="245"/>
      <c r="D297" s="245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</row>
    <row r="298" spans="1:62" hidden="1"/>
    <row r="299" spans="1:62" s="522" customFormat="1" ht="28.5" hidden="1" customHeight="1">
      <c r="A299" s="509" t="s">
        <v>607</v>
      </c>
    </row>
    <row r="300" spans="1:62" s="532" customFormat="1" ht="45" hidden="1" customHeight="1">
      <c r="A300" s="1834" t="s">
        <v>1072</v>
      </c>
      <c r="B300" s="1834"/>
      <c r="C300" s="1834"/>
      <c r="D300" s="1834"/>
      <c r="E300" s="1834"/>
      <c r="F300" s="1834"/>
      <c r="G300" s="1834"/>
      <c r="H300" s="1834"/>
      <c r="I300" s="1834"/>
      <c r="J300" s="1834"/>
      <c r="K300" s="1834"/>
      <c r="L300" s="1834"/>
      <c r="M300" s="1834"/>
      <c r="N300" s="1834"/>
      <c r="O300" s="1834"/>
      <c r="P300" s="1834"/>
      <c r="Q300" s="1834"/>
      <c r="R300" s="1834"/>
      <c r="S300" s="1834"/>
      <c r="T300" s="1834"/>
      <c r="U300" s="1834"/>
      <c r="V300" s="1834"/>
      <c r="W300" s="1834"/>
      <c r="X300" s="1834"/>
      <c r="Y300" s="1834"/>
      <c r="Z300" s="1834"/>
      <c r="AA300" s="1834"/>
      <c r="AB300" s="1834"/>
      <c r="AC300" s="1834"/>
      <c r="AD300" s="1834"/>
      <c r="AE300" s="1834"/>
      <c r="AF300" s="1834"/>
      <c r="AG300" s="1834"/>
      <c r="AH300" s="1834"/>
      <c r="AI300" s="1834"/>
      <c r="AJ300" s="1834"/>
      <c r="AK300" s="1834"/>
      <c r="AL300" s="1834"/>
      <c r="AM300" s="1834"/>
      <c r="AN300" s="1834"/>
      <c r="AO300" s="1834"/>
      <c r="AP300" s="1834"/>
      <c r="AQ300" s="1834"/>
      <c r="AR300" s="1834"/>
      <c r="AS300" s="1834"/>
      <c r="AT300" s="1834"/>
      <c r="AU300" s="1834"/>
      <c r="AV300" s="1834"/>
      <c r="AW300" s="1834"/>
      <c r="AX300" s="1834"/>
      <c r="AY300" s="533"/>
      <c r="AZ300" s="533"/>
      <c r="BA300" s="511"/>
    </row>
    <row r="301" spans="1:62" s="532" customFormat="1" ht="6.75" hidden="1" customHeight="1"/>
    <row r="302" spans="1:62" s="534" customFormat="1" ht="15" hidden="1" customHeight="1">
      <c r="B302" s="512"/>
    </row>
    <row r="303" spans="1:62" s="534" customFormat="1" ht="18" hidden="1" customHeight="1">
      <c r="B303" s="1934" t="s">
        <v>590</v>
      </c>
      <c r="C303" s="1934"/>
      <c r="D303" s="1934"/>
      <c r="E303" s="1934"/>
      <c r="F303" s="1934"/>
      <c r="G303" s="1934"/>
      <c r="H303" s="1934"/>
      <c r="I303" s="1934"/>
      <c r="J303" s="1934"/>
      <c r="K303" s="1934"/>
      <c r="L303" s="1934"/>
      <c r="M303" s="1934"/>
      <c r="N303" s="1934"/>
      <c r="O303" s="1934"/>
      <c r="P303" s="1934"/>
      <c r="Q303" s="1934"/>
      <c r="R303" s="1934"/>
      <c r="S303" s="1934"/>
      <c r="T303" s="1934"/>
      <c r="U303" s="1934"/>
      <c r="V303" s="1934"/>
      <c r="W303" s="1934"/>
      <c r="X303" s="1934"/>
      <c r="Y303" s="1934"/>
      <c r="Z303" s="1934"/>
      <c r="AA303" s="1934"/>
      <c r="AB303" s="1934"/>
      <c r="AC303" s="1934"/>
      <c r="AD303" s="1934"/>
      <c r="AE303" s="1934"/>
      <c r="AF303" s="1934"/>
      <c r="AG303" s="1934"/>
      <c r="AH303" s="1934"/>
      <c r="AI303" s="1934"/>
      <c r="AJ303" s="1934"/>
      <c r="AK303" s="1934"/>
      <c r="AL303" s="1934"/>
      <c r="AM303" s="1934"/>
      <c r="AN303" s="1934"/>
      <c r="AO303" s="1934"/>
      <c r="AP303" s="1934"/>
      <c r="AQ303" s="1934"/>
      <c r="AR303" s="1934"/>
      <c r="AS303" s="1934"/>
      <c r="AT303" s="1934"/>
      <c r="AU303" s="1934"/>
      <c r="AV303" s="1934"/>
      <c r="AW303" s="1934"/>
      <c r="AX303" s="1934"/>
      <c r="AY303" s="535"/>
      <c r="AZ303" s="535"/>
    </row>
    <row r="304" spans="1:62" s="440" customFormat="1" ht="8.1" hidden="1" customHeight="1">
      <c r="B304" s="382"/>
      <c r="C304" s="382"/>
      <c r="D304" s="382"/>
      <c r="E304" s="382"/>
      <c r="F304" s="382"/>
      <c r="G304" s="382"/>
      <c r="H304" s="382"/>
      <c r="I304" s="382"/>
      <c r="J304" s="382"/>
      <c r="K304" s="382"/>
      <c r="L304" s="382"/>
      <c r="M304" s="382"/>
      <c r="N304" s="382"/>
      <c r="O304" s="382"/>
      <c r="P304" s="382"/>
      <c r="Q304" s="382"/>
      <c r="R304" s="382"/>
      <c r="S304" s="382"/>
      <c r="T304" s="382"/>
      <c r="U304" s="382"/>
      <c r="V304" s="382"/>
      <c r="W304" s="382"/>
      <c r="X304" s="382"/>
      <c r="Y304" s="382"/>
      <c r="Z304" s="382"/>
      <c r="AA304" s="382"/>
      <c r="AB304" s="382"/>
      <c r="AC304" s="382"/>
      <c r="AD304" s="382"/>
      <c r="AE304" s="382"/>
      <c r="AF304" s="382"/>
      <c r="AG304" s="382"/>
      <c r="AH304" s="382"/>
      <c r="AI304" s="382"/>
      <c r="AJ304" s="382"/>
      <c r="AK304" s="382"/>
      <c r="AL304" s="382"/>
      <c r="AM304" s="382"/>
      <c r="AN304" s="382"/>
      <c r="AO304" s="382"/>
      <c r="AP304" s="382"/>
      <c r="AQ304" s="382"/>
      <c r="AR304" s="382"/>
      <c r="AS304" s="382"/>
      <c r="AT304" s="382"/>
      <c r="AU304" s="382"/>
      <c r="AV304" s="382"/>
      <c r="AW304" s="382"/>
      <c r="AX304" s="382"/>
      <c r="AY304" s="382"/>
      <c r="AZ304" s="382"/>
      <c r="BA304" s="438"/>
      <c r="BB304" s="438"/>
      <c r="BC304" s="438"/>
      <c r="BD304" s="438"/>
      <c r="BE304" s="438"/>
      <c r="BF304" s="438"/>
      <c r="BG304" s="438"/>
      <c r="BH304" s="438"/>
      <c r="BI304" s="438"/>
      <c r="BJ304" s="438"/>
    </row>
    <row r="305" spans="1:60" s="428" customFormat="1" ht="35.25" hidden="1" customHeight="1">
      <c r="A305" s="427"/>
      <c r="B305" s="1698" t="s">
        <v>0</v>
      </c>
      <c r="C305" s="1698"/>
      <c r="D305" s="1698"/>
      <c r="E305" s="1698"/>
      <c r="F305" s="1698"/>
      <c r="G305" s="1698"/>
      <c r="H305" s="1698"/>
      <c r="I305" s="1698"/>
      <c r="J305" s="1698"/>
      <c r="K305" s="1699"/>
      <c r="L305" s="1698" t="s">
        <v>131</v>
      </c>
      <c r="M305" s="1698"/>
      <c r="N305" s="1698"/>
      <c r="O305" s="1694" t="s">
        <v>1056</v>
      </c>
      <c r="P305" s="1695"/>
      <c r="Q305" s="1695"/>
      <c r="R305" s="1695"/>
      <c r="S305" s="1695"/>
      <c r="T305" s="1695"/>
      <c r="U305" s="1695"/>
      <c r="V305" s="1695"/>
      <c r="W305" s="1695"/>
      <c r="X305" s="1695"/>
      <c r="Y305" s="1695"/>
      <c r="Z305" s="1696"/>
      <c r="AA305" s="1694" t="s">
        <v>1051</v>
      </c>
      <c r="AB305" s="1695"/>
      <c r="AC305" s="1695"/>
      <c r="AD305" s="1695"/>
      <c r="AE305" s="1695"/>
      <c r="AF305" s="1695"/>
      <c r="AG305" s="1695"/>
      <c r="AH305" s="1695"/>
      <c r="AI305" s="1695"/>
      <c r="AJ305" s="1695"/>
      <c r="AK305" s="1695"/>
      <c r="AL305" s="1696"/>
      <c r="AM305" s="1694" t="s">
        <v>1052</v>
      </c>
      <c r="AN305" s="1695"/>
      <c r="AO305" s="1695"/>
      <c r="AP305" s="1695"/>
      <c r="AQ305" s="1695"/>
      <c r="AR305" s="1695"/>
      <c r="AS305" s="1695"/>
      <c r="AT305" s="1695"/>
      <c r="AU305" s="1695"/>
      <c r="AV305" s="1695"/>
      <c r="AW305" s="1695"/>
      <c r="AX305" s="1695"/>
      <c r="AY305" s="381"/>
      <c r="AZ305" s="381"/>
      <c r="BA305" s="243"/>
      <c r="BB305" s="243"/>
      <c r="BC305" s="243"/>
      <c r="BD305" s="243"/>
      <c r="BE305" s="243"/>
      <c r="BF305" s="243"/>
      <c r="BG305" s="427"/>
      <c r="BH305" s="427"/>
    </row>
    <row r="306" spans="1:60" s="428" customFormat="1" ht="50.1" hidden="1" customHeight="1">
      <c r="A306" s="427"/>
      <c r="B306" s="1779"/>
      <c r="C306" s="1779"/>
      <c r="D306" s="1779"/>
      <c r="E306" s="1779"/>
      <c r="F306" s="1779"/>
      <c r="G306" s="1779"/>
      <c r="H306" s="1779"/>
      <c r="I306" s="1779"/>
      <c r="J306" s="1779"/>
      <c r="K306" s="1782"/>
      <c r="L306" s="1779"/>
      <c r="M306" s="1779"/>
      <c r="N306" s="1779"/>
      <c r="O306" s="1694" t="s">
        <v>592</v>
      </c>
      <c r="P306" s="1695"/>
      <c r="Q306" s="1695"/>
      <c r="R306" s="1696"/>
      <c r="S306" s="1694" t="s">
        <v>593</v>
      </c>
      <c r="T306" s="1695"/>
      <c r="U306" s="1695"/>
      <c r="V306" s="1696"/>
      <c r="W306" s="1694" t="s">
        <v>465</v>
      </c>
      <c r="X306" s="1695"/>
      <c r="Y306" s="1695"/>
      <c r="Z306" s="1696"/>
      <c r="AA306" s="1694" t="s">
        <v>592</v>
      </c>
      <c r="AB306" s="1695"/>
      <c r="AC306" s="1695"/>
      <c r="AD306" s="1696"/>
      <c r="AE306" s="1694" t="s">
        <v>593</v>
      </c>
      <c r="AF306" s="1695"/>
      <c r="AG306" s="1695"/>
      <c r="AH306" s="1696"/>
      <c r="AI306" s="1694" t="s">
        <v>465</v>
      </c>
      <c r="AJ306" s="1695"/>
      <c r="AK306" s="1695"/>
      <c r="AL306" s="1696"/>
      <c r="AM306" s="1694" t="s">
        <v>592</v>
      </c>
      <c r="AN306" s="1695"/>
      <c r="AO306" s="1695"/>
      <c r="AP306" s="1696"/>
      <c r="AQ306" s="1694" t="s">
        <v>593</v>
      </c>
      <c r="AR306" s="1695"/>
      <c r="AS306" s="1695"/>
      <c r="AT306" s="1696"/>
      <c r="AU306" s="1694" t="s">
        <v>465</v>
      </c>
      <c r="AV306" s="1695"/>
      <c r="AW306" s="1695"/>
      <c r="AX306" s="1695"/>
      <c r="AY306" s="381"/>
      <c r="AZ306" s="381"/>
      <c r="BA306" s="243"/>
      <c r="BB306" s="243"/>
      <c r="BC306" s="243"/>
      <c r="BD306" s="243"/>
      <c r="BE306" s="243"/>
      <c r="BF306" s="243"/>
      <c r="BG306" s="427"/>
      <c r="BH306" s="427"/>
    </row>
    <row r="307" spans="1:60" s="428" customFormat="1" ht="15" hidden="1" thickBot="1">
      <c r="B307" s="1744">
        <v>1</v>
      </c>
      <c r="C307" s="1744"/>
      <c r="D307" s="1744"/>
      <c r="E307" s="1744"/>
      <c r="F307" s="1744"/>
      <c r="G307" s="1744"/>
      <c r="H307" s="1744"/>
      <c r="I307" s="1744"/>
      <c r="J307" s="1744"/>
      <c r="K307" s="1745"/>
      <c r="L307" s="1793">
        <v>2</v>
      </c>
      <c r="M307" s="1794"/>
      <c r="N307" s="1795"/>
      <c r="O307" s="1697">
        <v>3</v>
      </c>
      <c r="P307" s="1698"/>
      <c r="Q307" s="1698"/>
      <c r="R307" s="1699"/>
      <c r="S307" s="1697">
        <v>4</v>
      </c>
      <c r="T307" s="1698"/>
      <c r="U307" s="1698"/>
      <c r="V307" s="1699"/>
      <c r="W307" s="1697">
        <v>5</v>
      </c>
      <c r="X307" s="1698"/>
      <c r="Y307" s="1698"/>
      <c r="Z307" s="1699"/>
      <c r="AA307" s="1697">
        <v>6</v>
      </c>
      <c r="AB307" s="1698"/>
      <c r="AC307" s="1698"/>
      <c r="AD307" s="1699"/>
      <c r="AE307" s="1697">
        <v>7</v>
      </c>
      <c r="AF307" s="1698"/>
      <c r="AG307" s="1698"/>
      <c r="AH307" s="1699"/>
      <c r="AI307" s="1697">
        <v>8</v>
      </c>
      <c r="AJ307" s="1698"/>
      <c r="AK307" s="1698"/>
      <c r="AL307" s="1699"/>
      <c r="AM307" s="1697">
        <v>9</v>
      </c>
      <c r="AN307" s="1698"/>
      <c r="AO307" s="1698"/>
      <c r="AP307" s="1699"/>
      <c r="AQ307" s="1697">
        <v>10</v>
      </c>
      <c r="AR307" s="1698"/>
      <c r="AS307" s="1698"/>
      <c r="AT307" s="1699"/>
      <c r="AU307" s="1697">
        <v>11</v>
      </c>
      <c r="AV307" s="1698"/>
      <c r="AW307" s="1698"/>
      <c r="AX307" s="1698"/>
      <c r="AY307" s="381"/>
      <c r="AZ307" s="381"/>
      <c r="BA307" s="244"/>
      <c r="BB307" s="244"/>
      <c r="BC307" s="244"/>
      <c r="BD307" s="244"/>
      <c r="BE307" s="244"/>
      <c r="BF307" s="244"/>
      <c r="BG307" s="427"/>
      <c r="BH307" s="427"/>
    </row>
    <row r="308" spans="1:60" s="428" customFormat="1" ht="33" hidden="1" customHeight="1">
      <c r="A308" s="427"/>
      <c r="B308" s="1813" t="s">
        <v>594</v>
      </c>
      <c r="C308" s="1813"/>
      <c r="D308" s="1813"/>
      <c r="E308" s="1813"/>
      <c r="F308" s="1813"/>
      <c r="G308" s="1813"/>
      <c r="H308" s="1813"/>
      <c r="I308" s="1813"/>
      <c r="J308" s="1813"/>
      <c r="K308" s="1814"/>
      <c r="L308" s="1822" t="s">
        <v>43</v>
      </c>
      <c r="M308" s="1823"/>
      <c r="N308" s="1824"/>
      <c r="O308" s="1818" t="s">
        <v>43</v>
      </c>
      <c r="P308" s="1819"/>
      <c r="Q308" s="1819"/>
      <c r="R308" s="1821"/>
      <c r="S308" s="1818" t="s">
        <v>43</v>
      </c>
      <c r="T308" s="1819"/>
      <c r="U308" s="1819"/>
      <c r="V308" s="1821"/>
      <c r="W308" s="1818">
        <f>W309+W310</f>
        <v>0</v>
      </c>
      <c r="X308" s="1819"/>
      <c r="Y308" s="1819"/>
      <c r="Z308" s="1821"/>
      <c r="AA308" s="1818" t="s">
        <v>43</v>
      </c>
      <c r="AB308" s="1819"/>
      <c r="AC308" s="1819"/>
      <c r="AD308" s="1821"/>
      <c r="AE308" s="1818" t="s">
        <v>43</v>
      </c>
      <c r="AF308" s="1819"/>
      <c r="AG308" s="1819"/>
      <c r="AH308" s="1821"/>
      <c r="AI308" s="1818">
        <f>AI309+AI310</f>
        <v>0</v>
      </c>
      <c r="AJ308" s="1819"/>
      <c r="AK308" s="1819"/>
      <c r="AL308" s="1821"/>
      <c r="AM308" s="1818" t="s">
        <v>43</v>
      </c>
      <c r="AN308" s="1819"/>
      <c r="AO308" s="1819"/>
      <c r="AP308" s="1821"/>
      <c r="AQ308" s="1818" t="s">
        <v>43</v>
      </c>
      <c r="AR308" s="1819"/>
      <c r="AS308" s="1819"/>
      <c r="AT308" s="1821"/>
      <c r="AU308" s="1818">
        <f>AU309+AU310</f>
        <v>0</v>
      </c>
      <c r="AV308" s="1819"/>
      <c r="AW308" s="1819"/>
      <c r="AX308" s="1820"/>
      <c r="AY308" s="446"/>
      <c r="AZ308" s="446"/>
      <c r="BA308" s="244"/>
      <c r="BB308" s="244"/>
      <c r="BC308" s="244"/>
      <c r="BD308" s="244"/>
      <c r="BE308" s="244"/>
      <c r="BF308" s="244"/>
      <c r="BG308" s="427"/>
      <c r="BH308" s="427"/>
    </row>
    <row r="309" spans="1:60" s="428" customFormat="1" ht="18" hidden="1" customHeight="1">
      <c r="A309" s="427"/>
      <c r="B309" s="1722"/>
      <c r="C309" s="1722"/>
      <c r="D309" s="1722"/>
      <c r="E309" s="1722"/>
      <c r="F309" s="1722"/>
      <c r="G309" s="1722"/>
      <c r="H309" s="1722"/>
      <c r="I309" s="1722"/>
      <c r="J309" s="1722"/>
      <c r="K309" s="1774"/>
      <c r="L309" s="1805"/>
      <c r="M309" s="1776"/>
      <c r="N309" s="1777"/>
      <c r="O309" s="1691"/>
      <c r="P309" s="1689"/>
      <c r="Q309" s="1689"/>
      <c r="R309" s="1690"/>
      <c r="S309" s="1691"/>
      <c r="T309" s="1689"/>
      <c r="U309" s="1689"/>
      <c r="V309" s="1690"/>
      <c r="W309" s="1691"/>
      <c r="X309" s="1689"/>
      <c r="Y309" s="1689"/>
      <c r="Z309" s="1690"/>
      <c r="AA309" s="1691"/>
      <c r="AB309" s="1689"/>
      <c r="AC309" s="1689"/>
      <c r="AD309" s="1690"/>
      <c r="AE309" s="1691"/>
      <c r="AF309" s="1689"/>
      <c r="AG309" s="1689"/>
      <c r="AH309" s="1690"/>
      <c r="AI309" s="1691"/>
      <c r="AJ309" s="1689"/>
      <c r="AK309" s="1689"/>
      <c r="AL309" s="1690"/>
      <c r="AM309" s="1691"/>
      <c r="AN309" s="1689"/>
      <c r="AO309" s="1689"/>
      <c r="AP309" s="1690"/>
      <c r="AQ309" s="1691"/>
      <c r="AR309" s="1689"/>
      <c r="AS309" s="1689"/>
      <c r="AT309" s="1690"/>
      <c r="AU309" s="1691"/>
      <c r="AV309" s="1689"/>
      <c r="AW309" s="1689"/>
      <c r="AX309" s="1692"/>
      <c r="AY309" s="430"/>
      <c r="AZ309" s="430"/>
      <c r="BA309" s="244"/>
      <c r="BB309" s="244"/>
      <c r="BC309" s="244"/>
      <c r="BD309" s="244"/>
      <c r="BE309" s="244"/>
      <c r="BF309" s="244"/>
      <c r="BG309" s="427"/>
      <c r="BH309" s="427"/>
    </row>
    <row r="310" spans="1:60" s="428" customFormat="1" ht="18" hidden="1" customHeight="1" thickBot="1">
      <c r="A310" s="427"/>
      <c r="B310" s="1722"/>
      <c r="C310" s="1722"/>
      <c r="D310" s="1722"/>
      <c r="E310" s="1722"/>
      <c r="F310" s="1722"/>
      <c r="G310" s="1722"/>
      <c r="H310" s="1722"/>
      <c r="I310" s="1722"/>
      <c r="J310" s="1722"/>
      <c r="K310" s="1774"/>
      <c r="L310" s="1825"/>
      <c r="M310" s="1826"/>
      <c r="N310" s="1827"/>
      <c r="O310" s="1828"/>
      <c r="P310" s="1828"/>
      <c r="Q310" s="1828"/>
      <c r="R310" s="1828"/>
      <c r="S310" s="1828"/>
      <c r="T310" s="1828"/>
      <c r="U310" s="1828"/>
      <c r="V310" s="1828"/>
      <c r="W310" s="1828"/>
      <c r="X310" s="1828"/>
      <c r="Y310" s="1828"/>
      <c r="Z310" s="1828"/>
      <c r="AA310" s="1828"/>
      <c r="AB310" s="1828"/>
      <c r="AC310" s="1828"/>
      <c r="AD310" s="1828"/>
      <c r="AE310" s="1828"/>
      <c r="AF310" s="1828"/>
      <c r="AG310" s="1828"/>
      <c r="AH310" s="1828"/>
      <c r="AI310" s="1828"/>
      <c r="AJ310" s="1828"/>
      <c r="AK310" s="1828"/>
      <c r="AL310" s="1828"/>
      <c r="AM310" s="1828"/>
      <c r="AN310" s="1828"/>
      <c r="AO310" s="1828"/>
      <c r="AP310" s="1828"/>
      <c r="AQ310" s="1828"/>
      <c r="AR310" s="1828"/>
      <c r="AS310" s="1828"/>
      <c r="AT310" s="1828"/>
      <c r="AU310" s="1828"/>
      <c r="AV310" s="1828"/>
      <c r="AW310" s="1828"/>
      <c r="AX310" s="1829"/>
      <c r="AY310" s="430"/>
      <c r="AZ310" s="430"/>
      <c r="BA310" s="244"/>
      <c r="BB310" s="244"/>
      <c r="BC310" s="244"/>
      <c r="BD310" s="244"/>
      <c r="BE310" s="244"/>
      <c r="BF310" s="244"/>
      <c r="BG310" s="427"/>
      <c r="BH310" s="427"/>
    </row>
    <row r="311" spans="1:60" s="428" customFormat="1" ht="33" hidden="1" customHeight="1">
      <c r="A311" s="427"/>
      <c r="B311" s="1813" t="s">
        <v>595</v>
      </c>
      <c r="C311" s="1813"/>
      <c r="D311" s="1813"/>
      <c r="E311" s="1813"/>
      <c r="F311" s="1813"/>
      <c r="G311" s="1813"/>
      <c r="H311" s="1813"/>
      <c r="I311" s="1813"/>
      <c r="J311" s="1813"/>
      <c r="K311" s="1814"/>
      <c r="L311" s="1822" t="s">
        <v>43</v>
      </c>
      <c r="M311" s="1823"/>
      <c r="N311" s="1824"/>
      <c r="O311" s="1818" t="s">
        <v>43</v>
      </c>
      <c r="P311" s="1819"/>
      <c r="Q311" s="1819"/>
      <c r="R311" s="1821"/>
      <c r="S311" s="1818" t="s">
        <v>43</v>
      </c>
      <c r="T311" s="1819"/>
      <c r="U311" s="1819"/>
      <c r="V311" s="1821"/>
      <c r="W311" s="1818">
        <f>W312+W313</f>
        <v>0</v>
      </c>
      <c r="X311" s="1819"/>
      <c r="Y311" s="1819"/>
      <c r="Z311" s="1821"/>
      <c r="AA311" s="1818" t="s">
        <v>43</v>
      </c>
      <c r="AB311" s="1819"/>
      <c r="AC311" s="1819"/>
      <c r="AD311" s="1821"/>
      <c r="AE311" s="1818" t="s">
        <v>43</v>
      </c>
      <c r="AF311" s="1819"/>
      <c r="AG311" s="1819"/>
      <c r="AH311" s="1821"/>
      <c r="AI311" s="1818">
        <f>AI312+AI313</f>
        <v>0</v>
      </c>
      <c r="AJ311" s="1819"/>
      <c r="AK311" s="1819"/>
      <c r="AL311" s="1821"/>
      <c r="AM311" s="1818" t="s">
        <v>43</v>
      </c>
      <c r="AN311" s="1819"/>
      <c r="AO311" s="1819"/>
      <c r="AP311" s="1821"/>
      <c r="AQ311" s="1818" t="s">
        <v>43</v>
      </c>
      <c r="AR311" s="1819"/>
      <c r="AS311" s="1819"/>
      <c r="AT311" s="1821"/>
      <c r="AU311" s="1818">
        <f>AU312+AU313</f>
        <v>0</v>
      </c>
      <c r="AV311" s="1819"/>
      <c r="AW311" s="1819"/>
      <c r="AX311" s="1820"/>
      <c r="AY311" s="455"/>
      <c r="AZ311" s="455"/>
      <c r="BA311" s="244"/>
      <c r="BB311" s="244"/>
      <c r="BC311" s="244"/>
      <c r="BD311" s="244"/>
      <c r="BE311" s="244"/>
      <c r="BF311" s="244"/>
      <c r="BG311" s="427"/>
      <c r="BH311" s="427"/>
    </row>
    <row r="312" spans="1:60" s="428" customFormat="1" ht="18" hidden="1" customHeight="1">
      <c r="A312" s="427"/>
      <c r="B312" s="1722"/>
      <c r="C312" s="1722"/>
      <c r="D312" s="1722"/>
      <c r="E312" s="1722"/>
      <c r="F312" s="1722"/>
      <c r="G312" s="1722"/>
      <c r="H312" s="1722"/>
      <c r="I312" s="1722"/>
      <c r="J312" s="1722"/>
      <c r="K312" s="1774"/>
      <c r="L312" s="1805"/>
      <c r="M312" s="1776"/>
      <c r="N312" s="1777"/>
      <c r="O312" s="1691"/>
      <c r="P312" s="1689"/>
      <c r="Q312" s="1689"/>
      <c r="R312" s="1690"/>
      <c r="S312" s="1691"/>
      <c r="T312" s="1689"/>
      <c r="U312" s="1689"/>
      <c r="V312" s="1690"/>
      <c r="W312" s="1691"/>
      <c r="X312" s="1689"/>
      <c r="Y312" s="1689"/>
      <c r="Z312" s="1690"/>
      <c r="AA312" s="1691"/>
      <c r="AB312" s="1689"/>
      <c r="AC312" s="1689"/>
      <c r="AD312" s="1690"/>
      <c r="AE312" s="1691"/>
      <c r="AF312" s="1689"/>
      <c r="AG312" s="1689"/>
      <c r="AH312" s="1690"/>
      <c r="AI312" s="1691"/>
      <c r="AJ312" s="1689"/>
      <c r="AK312" s="1689"/>
      <c r="AL312" s="1690"/>
      <c r="AM312" s="1691"/>
      <c r="AN312" s="1689"/>
      <c r="AO312" s="1689"/>
      <c r="AP312" s="1690"/>
      <c r="AQ312" s="1691"/>
      <c r="AR312" s="1689"/>
      <c r="AS312" s="1689"/>
      <c r="AT312" s="1690"/>
      <c r="AU312" s="1691"/>
      <c r="AV312" s="1689"/>
      <c r="AW312" s="1689"/>
      <c r="AX312" s="1692"/>
      <c r="AY312" s="456"/>
      <c r="AZ312" s="456"/>
      <c r="BA312" s="244"/>
      <c r="BB312" s="244"/>
      <c r="BC312" s="244"/>
      <c r="BD312" s="244"/>
      <c r="BE312" s="244"/>
      <c r="BF312" s="244"/>
      <c r="BG312" s="427"/>
      <c r="BH312" s="427"/>
    </row>
    <row r="313" spans="1:60" s="428" customFormat="1" ht="18" hidden="1" customHeight="1">
      <c r="A313" s="427"/>
      <c r="B313" s="1722"/>
      <c r="C313" s="1722"/>
      <c r="D313" s="1722"/>
      <c r="E313" s="1722"/>
      <c r="F313" s="1722"/>
      <c r="G313" s="1722"/>
      <c r="H313" s="1722"/>
      <c r="I313" s="1722"/>
      <c r="J313" s="1722"/>
      <c r="K313" s="1774"/>
      <c r="L313" s="1805"/>
      <c r="M313" s="1776"/>
      <c r="N313" s="1777"/>
      <c r="O313" s="1703"/>
      <c r="P313" s="1703"/>
      <c r="Q313" s="1703"/>
      <c r="R313" s="1703"/>
      <c r="S313" s="1703"/>
      <c r="T313" s="1703"/>
      <c r="U313" s="1703"/>
      <c r="V313" s="1703"/>
      <c r="W313" s="1703"/>
      <c r="X313" s="1703"/>
      <c r="Y313" s="1703"/>
      <c r="Z313" s="1703"/>
      <c r="AA313" s="1703"/>
      <c r="AB313" s="1703"/>
      <c r="AC313" s="1703"/>
      <c r="AD313" s="1703"/>
      <c r="AE313" s="1703"/>
      <c r="AF313" s="1703"/>
      <c r="AG313" s="1703"/>
      <c r="AH313" s="1703"/>
      <c r="AI313" s="1703"/>
      <c r="AJ313" s="1703"/>
      <c r="AK313" s="1703"/>
      <c r="AL313" s="1703"/>
      <c r="AM313" s="1703"/>
      <c r="AN313" s="1703"/>
      <c r="AO313" s="1703"/>
      <c r="AP313" s="1703"/>
      <c r="AQ313" s="1703"/>
      <c r="AR313" s="1703"/>
      <c r="AS313" s="1703"/>
      <c r="AT313" s="1703"/>
      <c r="AU313" s="1703"/>
      <c r="AV313" s="1703"/>
      <c r="AW313" s="1703"/>
      <c r="AX313" s="1797"/>
      <c r="AY313" s="456"/>
      <c r="AZ313" s="456"/>
      <c r="BA313" s="244"/>
      <c r="BB313" s="244"/>
      <c r="BC313" s="244"/>
      <c r="BD313" s="244"/>
      <c r="BE313" s="244"/>
      <c r="BF313" s="244"/>
      <c r="BG313" s="427"/>
      <c r="BH313" s="427"/>
    </row>
    <row r="314" spans="1:60" s="428" customFormat="1" ht="33" hidden="1" customHeight="1">
      <c r="A314" s="427"/>
      <c r="B314" s="1813" t="s">
        <v>596</v>
      </c>
      <c r="C314" s="1813"/>
      <c r="D314" s="1813"/>
      <c r="E314" s="1813"/>
      <c r="F314" s="1813"/>
      <c r="G314" s="1813"/>
      <c r="H314" s="1813"/>
      <c r="I314" s="1813"/>
      <c r="J314" s="1813"/>
      <c r="K314" s="1814"/>
      <c r="L314" s="1815" t="s">
        <v>43</v>
      </c>
      <c r="M314" s="1816"/>
      <c r="N314" s="1817"/>
      <c r="O314" s="1809" t="s">
        <v>43</v>
      </c>
      <c r="P314" s="1810"/>
      <c r="Q314" s="1810"/>
      <c r="R314" s="1811"/>
      <c r="S314" s="1809" t="s">
        <v>43</v>
      </c>
      <c r="T314" s="1810"/>
      <c r="U314" s="1810"/>
      <c r="V314" s="1811"/>
      <c r="W314" s="1806">
        <f>W315+W316</f>
        <v>0</v>
      </c>
      <c r="X314" s="1807"/>
      <c r="Y314" s="1807"/>
      <c r="Z314" s="1812"/>
      <c r="AA314" s="1809" t="s">
        <v>43</v>
      </c>
      <c r="AB314" s="1810"/>
      <c r="AC314" s="1810"/>
      <c r="AD314" s="1811"/>
      <c r="AE314" s="1809" t="s">
        <v>43</v>
      </c>
      <c r="AF314" s="1810"/>
      <c r="AG314" s="1810"/>
      <c r="AH314" s="1811"/>
      <c r="AI314" s="1806">
        <f>AI315+AI316</f>
        <v>0</v>
      </c>
      <c r="AJ314" s="1807"/>
      <c r="AK314" s="1807"/>
      <c r="AL314" s="1812"/>
      <c r="AM314" s="1809" t="s">
        <v>43</v>
      </c>
      <c r="AN314" s="1810"/>
      <c r="AO314" s="1810"/>
      <c r="AP314" s="1811"/>
      <c r="AQ314" s="1809" t="s">
        <v>43</v>
      </c>
      <c r="AR314" s="1810"/>
      <c r="AS314" s="1810"/>
      <c r="AT314" s="1811"/>
      <c r="AU314" s="1806">
        <f>AU315+AU316</f>
        <v>0</v>
      </c>
      <c r="AV314" s="1807"/>
      <c r="AW314" s="1807"/>
      <c r="AX314" s="1808"/>
      <c r="AY314" s="455"/>
      <c r="AZ314" s="455"/>
      <c r="BA314" s="244"/>
      <c r="BB314" s="244"/>
      <c r="BC314" s="244"/>
      <c r="BD314" s="244"/>
      <c r="BE314" s="244"/>
      <c r="BF314" s="244"/>
      <c r="BG314" s="427"/>
      <c r="BH314" s="427"/>
    </row>
    <row r="315" spans="1:60" s="428" customFormat="1" ht="14.4" hidden="1">
      <c r="A315" s="427"/>
      <c r="B315" s="1722"/>
      <c r="C315" s="1722"/>
      <c r="D315" s="1722"/>
      <c r="E315" s="1722"/>
      <c r="F315" s="1722"/>
      <c r="G315" s="1722"/>
      <c r="H315" s="1722"/>
      <c r="I315" s="1722"/>
      <c r="J315" s="1722"/>
      <c r="K315" s="1774"/>
      <c r="L315" s="1805"/>
      <c r="M315" s="1776"/>
      <c r="N315" s="1777"/>
      <c r="O315" s="1691"/>
      <c r="P315" s="1689"/>
      <c r="Q315" s="1689"/>
      <c r="R315" s="1690"/>
      <c r="S315" s="1691"/>
      <c r="T315" s="1689"/>
      <c r="U315" s="1689"/>
      <c r="V315" s="1690"/>
      <c r="W315" s="1691"/>
      <c r="X315" s="1689"/>
      <c r="Y315" s="1689"/>
      <c r="Z315" s="1690"/>
      <c r="AA315" s="1691"/>
      <c r="AB315" s="1689"/>
      <c r="AC315" s="1689"/>
      <c r="AD315" s="1690"/>
      <c r="AE315" s="1691"/>
      <c r="AF315" s="1689"/>
      <c r="AG315" s="1689"/>
      <c r="AH315" s="1690"/>
      <c r="AI315" s="1691"/>
      <c r="AJ315" s="1689"/>
      <c r="AK315" s="1689"/>
      <c r="AL315" s="1690"/>
      <c r="AM315" s="1691"/>
      <c r="AN315" s="1689"/>
      <c r="AO315" s="1689"/>
      <c r="AP315" s="1690"/>
      <c r="AQ315" s="1691"/>
      <c r="AR315" s="1689"/>
      <c r="AS315" s="1689"/>
      <c r="AT315" s="1690"/>
      <c r="AU315" s="1691"/>
      <c r="AV315" s="1689"/>
      <c r="AW315" s="1689"/>
      <c r="AX315" s="1692"/>
      <c r="AY315" s="430"/>
      <c r="AZ315" s="430"/>
      <c r="BA315" s="244"/>
      <c r="BB315" s="244"/>
      <c r="BC315" s="244"/>
      <c r="BD315" s="244"/>
      <c r="BE315" s="244"/>
      <c r="BF315" s="244"/>
      <c r="BG315" s="427"/>
      <c r="BH315" s="427"/>
    </row>
    <row r="316" spans="1:60" s="428" customFormat="1" ht="14.4" hidden="1">
      <c r="A316" s="427"/>
      <c r="B316" s="1722"/>
      <c r="C316" s="1722"/>
      <c r="D316" s="1722"/>
      <c r="E316" s="1722"/>
      <c r="F316" s="1722"/>
      <c r="G316" s="1722"/>
      <c r="H316" s="1722"/>
      <c r="I316" s="1722"/>
      <c r="J316" s="1722"/>
      <c r="K316" s="1774"/>
      <c r="L316" s="1805"/>
      <c r="M316" s="1776"/>
      <c r="N316" s="1777"/>
      <c r="O316" s="1703"/>
      <c r="P316" s="1703"/>
      <c r="Q316" s="1703"/>
      <c r="R316" s="1703"/>
      <c r="S316" s="1703"/>
      <c r="T316" s="1703"/>
      <c r="U316" s="1703"/>
      <c r="V316" s="1703"/>
      <c r="W316" s="1703"/>
      <c r="X316" s="1703"/>
      <c r="Y316" s="1703"/>
      <c r="Z316" s="1703"/>
      <c r="AA316" s="1703"/>
      <c r="AB316" s="1703"/>
      <c r="AC316" s="1703"/>
      <c r="AD316" s="1703"/>
      <c r="AE316" s="1703"/>
      <c r="AF316" s="1703"/>
      <c r="AG316" s="1703"/>
      <c r="AH316" s="1703"/>
      <c r="AI316" s="1703"/>
      <c r="AJ316" s="1703"/>
      <c r="AK316" s="1703"/>
      <c r="AL316" s="1703"/>
      <c r="AM316" s="1703"/>
      <c r="AN316" s="1703"/>
      <c r="AO316" s="1703"/>
      <c r="AP316" s="1703"/>
      <c r="AQ316" s="1703"/>
      <c r="AR316" s="1703"/>
      <c r="AS316" s="1703"/>
      <c r="AT316" s="1703"/>
      <c r="AU316" s="1703"/>
      <c r="AV316" s="1703"/>
      <c r="AW316" s="1703"/>
      <c r="AX316" s="1797"/>
      <c r="AY316" s="430"/>
      <c r="AZ316" s="430"/>
      <c r="BA316" s="244"/>
      <c r="BB316" s="244"/>
      <c r="BC316" s="244"/>
      <c r="BD316" s="244"/>
      <c r="BE316" s="244"/>
      <c r="BF316" s="244"/>
      <c r="BG316" s="427"/>
      <c r="BH316" s="427"/>
    </row>
    <row r="317" spans="1:60" s="428" customFormat="1" ht="30.75" hidden="1" customHeight="1">
      <c r="A317" s="427"/>
      <c r="B317" s="1813" t="s">
        <v>597</v>
      </c>
      <c r="C317" s="1813"/>
      <c r="D317" s="1813"/>
      <c r="E317" s="1813"/>
      <c r="F317" s="1813"/>
      <c r="G317" s="1813"/>
      <c r="H317" s="1813"/>
      <c r="I317" s="1813"/>
      <c r="J317" s="1813"/>
      <c r="K317" s="1814"/>
      <c r="L317" s="1815" t="s">
        <v>43</v>
      </c>
      <c r="M317" s="1816"/>
      <c r="N317" s="1817"/>
      <c r="O317" s="1809" t="s">
        <v>43</v>
      </c>
      <c r="P317" s="1810"/>
      <c r="Q317" s="1810"/>
      <c r="R317" s="1811"/>
      <c r="S317" s="1809" t="s">
        <v>43</v>
      </c>
      <c r="T317" s="1810"/>
      <c r="U317" s="1810"/>
      <c r="V317" s="1811"/>
      <c r="W317" s="1806">
        <f>W318+W319</f>
        <v>0</v>
      </c>
      <c r="X317" s="1807"/>
      <c r="Y317" s="1807"/>
      <c r="Z317" s="1812"/>
      <c r="AA317" s="1809" t="s">
        <v>43</v>
      </c>
      <c r="AB317" s="1810"/>
      <c r="AC317" s="1810"/>
      <c r="AD317" s="1811"/>
      <c r="AE317" s="1809" t="s">
        <v>43</v>
      </c>
      <c r="AF317" s="1810"/>
      <c r="AG317" s="1810"/>
      <c r="AH317" s="1811"/>
      <c r="AI317" s="1806">
        <f>AI318+AI319</f>
        <v>0</v>
      </c>
      <c r="AJ317" s="1807"/>
      <c r="AK317" s="1807"/>
      <c r="AL317" s="1812"/>
      <c r="AM317" s="1809" t="s">
        <v>43</v>
      </c>
      <c r="AN317" s="1810"/>
      <c r="AO317" s="1810"/>
      <c r="AP317" s="1811"/>
      <c r="AQ317" s="1809" t="s">
        <v>43</v>
      </c>
      <c r="AR317" s="1810"/>
      <c r="AS317" s="1810"/>
      <c r="AT317" s="1811"/>
      <c r="AU317" s="1806">
        <f>AU318+AU319</f>
        <v>0</v>
      </c>
      <c r="AV317" s="1807"/>
      <c r="AW317" s="1807"/>
      <c r="AX317" s="1808"/>
      <c r="AY317" s="446"/>
      <c r="AZ317" s="446"/>
      <c r="BA317" s="244"/>
      <c r="BB317" s="244"/>
      <c r="BC317" s="244"/>
      <c r="BD317" s="244"/>
      <c r="BE317" s="244"/>
      <c r="BF317" s="244"/>
      <c r="BG317" s="427"/>
      <c r="BH317" s="427"/>
    </row>
    <row r="318" spans="1:60" s="428" customFormat="1" ht="14.4" hidden="1">
      <c r="A318" s="427"/>
      <c r="B318" s="1722"/>
      <c r="C318" s="1722"/>
      <c r="D318" s="1722"/>
      <c r="E318" s="1722"/>
      <c r="F318" s="1722"/>
      <c r="G318" s="1722"/>
      <c r="H318" s="1722"/>
      <c r="I318" s="1722"/>
      <c r="J318" s="1722"/>
      <c r="K318" s="1774"/>
      <c r="L318" s="1805"/>
      <c r="M318" s="1776"/>
      <c r="N318" s="1777"/>
      <c r="O318" s="1691"/>
      <c r="P318" s="1689"/>
      <c r="Q318" s="1689"/>
      <c r="R318" s="1690"/>
      <c r="S318" s="1691"/>
      <c r="T318" s="1689"/>
      <c r="U318" s="1689"/>
      <c r="V318" s="1690"/>
      <c r="W318" s="1691"/>
      <c r="X318" s="1689"/>
      <c r="Y318" s="1689"/>
      <c r="Z318" s="1690"/>
      <c r="AA318" s="1691"/>
      <c r="AB318" s="1689"/>
      <c r="AC318" s="1689"/>
      <c r="AD318" s="1690"/>
      <c r="AE318" s="1691"/>
      <c r="AF318" s="1689"/>
      <c r="AG318" s="1689"/>
      <c r="AH318" s="1690"/>
      <c r="AI318" s="1691"/>
      <c r="AJ318" s="1689"/>
      <c r="AK318" s="1689"/>
      <c r="AL318" s="1690"/>
      <c r="AM318" s="1691"/>
      <c r="AN318" s="1689"/>
      <c r="AO318" s="1689"/>
      <c r="AP318" s="1690"/>
      <c r="AQ318" s="1691"/>
      <c r="AR318" s="1689"/>
      <c r="AS318" s="1689"/>
      <c r="AT318" s="1690"/>
      <c r="AU318" s="1691"/>
      <c r="AV318" s="1689"/>
      <c r="AW318" s="1689"/>
      <c r="AX318" s="1692"/>
      <c r="AY318" s="430"/>
      <c r="AZ318" s="430"/>
      <c r="BA318" s="244"/>
      <c r="BB318" s="244"/>
      <c r="BC318" s="244"/>
      <c r="BD318" s="244"/>
      <c r="BE318" s="244"/>
      <c r="BF318" s="244"/>
      <c r="BG318" s="427"/>
      <c r="BH318" s="427"/>
    </row>
    <row r="319" spans="1:60" s="428" customFormat="1" ht="14.4" hidden="1">
      <c r="A319" s="427"/>
      <c r="B319" s="1722"/>
      <c r="C319" s="1722"/>
      <c r="D319" s="1722"/>
      <c r="E319" s="1722"/>
      <c r="F319" s="1722"/>
      <c r="G319" s="1722"/>
      <c r="H319" s="1722"/>
      <c r="I319" s="1722"/>
      <c r="J319" s="1722"/>
      <c r="K319" s="1774"/>
      <c r="L319" s="1805"/>
      <c r="M319" s="1776"/>
      <c r="N319" s="1777"/>
      <c r="O319" s="1703"/>
      <c r="P319" s="1703"/>
      <c r="Q319" s="1703"/>
      <c r="R319" s="1703"/>
      <c r="S319" s="1703"/>
      <c r="T319" s="1703"/>
      <c r="U319" s="1703"/>
      <c r="V319" s="1703"/>
      <c r="W319" s="1703"/>
      <c r="X319" s="1703"/>
      <c r="Y319" s="1703"/>
      <c r="Z319" s="1703"/>
      <c r="AA319" s="1703"/>
      <c r="AB319" s="1703"/>
      <c r="AC319" s="1703"/>
      <c r="AD319" s="1703"/>
      <c r="AE319" s="1703"/>
      <c r="AF319" s="1703"/>
      <c r="AG319" s="1703"/>
      <c r="AH319" s="1703"/>
      <c r="AI319" s="1703"/>
      <c r="AJ319" s="1703"/>
      <c r="AK319" s="1703"/>
      <c r="AL319" s="1703"/>
      <c r="AM319" s="1703"/>
      <c r="AN319" s="1703"/>
      <c r="AO319" s="1703"/>
      <c r="AP319" s="1703"/>
      <c r="AQ319" s="1703"/>
      <c r="AR319" s="1703"/>
      <c r="AS319" s="1703"/>
      <c r="AT319" s="1703"/>
      <c r="AU319" s="1703"/>
      <c r="AV319" s="1703"/>
      <c r="AW319" s="1703"/>
      <c r="AX319" s="1797"/>
      <c r="AY319" s="430"/>
      <c r="AZ319" s="430"/>
      <c r="BA319" s="244"/>
      <c r="BB319" s="244"/>
      <c r="BC319" s="244"/>
      <c r="BD319" s="244"/>
      <c r="BE319" s="244"/>
      <c r="BF319" s="244"/>
      <c r="BG319" s="427"/>
      <c r="BH319" s="427"/>
    </row>
    <row r="320" spans="1:60" s="428" customFormat="1" ht="34.5" hidden="1" customHeight="1">
      <c r="A320" s="427"/>
      <c r="B320" s="1813" t="s">
        <v>598</v>
      </c>
      <c r="C320" s="1813"/>
      <c r="D320" s="1813"/>
      <c r="E320" s="1813"/>
      <c r="F320" s="1813"/>
      <c r="G320" s="1813"/>
      <c r="H320" s="1813"/>
      <c r="I320" s="1813"/>
      <c r="J320" s="1813"/>
      <c r="K320" s="1814"/>
      <c r="L320" s="1815" t="s">
        <v>43</v>
      </c>
      <c r="M320" s="1816"/>
      <c r="N320" s="1817"/>
      <c r="O320" s="1809" t="s">
        <v>43</v>
      </c>
      <c r="P320" s="1810"/>
      <c r="Q320" s="1810"/>
      <c r="R320" s="1811"/>
      <c r="S320" s="1809" t="s">
        <v>43</v>
      </c>
      <c r="T320" s="1810"/>
      <c r="U320" s="1810"/>
      <c r="V320" s="1811"/>
      <c r="W320" s="1806">
        <f>W321+W322</f>
        <v>0</v>
      </c>
      <c r="X320" s="1807"/>
      <c r="Y320" s="1807"/>
      <c r="Z320" s="1812"/>
      <c r="AA320" s="1809" t="s">
        <v>43</v>
      </c>
      <c r="AB320" s="1810"/>
      <c r="AC320" s="1810"/>
      <c r="AD320" s="1811"/>
      <c r="AE320" s="1809" t="s">
        <v>43</v>
      </c>
      <c r="AF320" s="1810"/>
      <c r="AG320" s="1810"/>
      <c r="AH320" s="1811"/>
      <c r="AI320" s="1806">
        <f>AI321+AI322</f>
        <v>0</v>
      </c>
      <c r="AJ320" s="1807"/>
      <c r="AK320" s="1807"/>
      <c r="AL320" s="1812"/>
      <c r="AM320" s="1809" t="s">
        <v>43</v>
      </c>
      <c r="AN320" s="1810"/>
      <c r="AO320" s="1810"/>
      <c r="AP320" s="1811"/>
      <c r="AQ320" s="1809" t="s">
        <v>43</v>
      </c>
      <c r="AR320" s="1810"/>
      <c r="AS320" s="1810"/>
      <c r="AT320" s="1811"/>
      <c r="AU320" s="1806">
        <f>AU321+AU322</f>
        <v>0</v>
      </c>
      <c r="AV320" s="1807"/>
      <c r="AW320" s="1807"/>
      <c r="AX320" s="1808"/>
      <c r="AY320" s="446"/>
      <c r="AZ320" s="446"/>
      <c r="BA320" s="244"/>
      <c r="BB320" s="244"/>
      <c r="BC320" s="244"/>
      <c r="BD320" s="244"/>
      <c r="BE320" s="244"/>
      <c r="BF320" s="244"/>
      <c r="BG320" s="427"/>
      <c r="BH320" s="427"/>
    </row>
    <row r="321" spans="1:62" s="428" customFormat="1" ht="14.4" hidden="1">
      <c r="A321" s="427"/>
      <c r="B321" s="1722"/>
      <c r="C321" s="1722"/>
      <c r="D321" s="1722"/>
      <c r="E321" s="1722"/>
      <c r="F321" s="1722"/>
      <c r="G321" s="1722"/>
      <c r="H321" s="1722"/>
      <c r="I321" s="1722"/>
      <c r="J321" s="1722"/>
      <c r="K321" s="1774"/>
      <c r="L321" s="1805"/>
      <c r="M321" s="1776"/>
      <c r="N321" s="1777"/>
      <c r="O321" s="1691"/>
      <c r="P321" s="1689"/>
      <c r="Q321" s="1689"/>
      <c r="R321" s="1690"/>
      <c r="S321" s="1691"/>
      <c r="T321" s="1689"/>
      <c r="U321" s="1689"/>
      <c r="V321" s="1690"/>
      <c r="W321" s="1691"/>
      <c r="X321" s="1689"/>
      <c r="Y321" s="1689"/>
      <c r="Z321" s="1690"/>
      <c r="AA321" s="1691"/>
      <c r="AB321" s="1689"/>
      <c r="AC321" s="1689"/>
      <c r="AD321" s="1690"/>
      <c r="AE321" s="1691"/>
      <c r="AF321" s="1689"/>
      <c r="AG321" s="1689"/>
      <c r="AH321" s="1690"/>
      <c r="AI321" s="1691"/>
      <c r="AJ321" s="1689"/>
      <c r="AK321" s="1689"/>
      <c r="AL321" s="1690"/>
      <c r="AM321" s="1691"/>
      <c r="AN321" s="1689"/>
      <c r="AO321" s="1689"/>
      <c r="AP321" s="1690"/>
      <c r="AQ321" s="1691"/>
      <c r="AR321" s="1689"/>
      <c r="AS321" s="1689"/>
      <c r="AT321" s="1690"/>
      <c r="AU321" s="1691"/>
      <c r="AV321" s="1689"/>
      <c r="AW321" s="1689"/>
      <c r="AX321" s="1692"/>
      <c r="AY321" s="430"/>
      <c r="AZ321" s="430"/>
      <c r="BA321" s="244"/>
      <c r="BB321" s="244"/>
      <c r="BC321" s="244"/>
      <c r="BD321" s="244"/>
      <c r="BE321" s="244"/>
      <c r="BF321" s="244"/>
      <c r="BG321" s="427"/>
      <c r="BH321" s="427"/>
    </row>
    <row r="322" spans="1:62" s="428" customFormat="1" ht="14.4" hidden="1">
      <c r="A322" s="427"/>
      <c r="B322" s="1722"/>
      <c r="C322" s="1722"/>
      <c r="D322" s="1722"/>
      <c r="E322" s="1722"/>
      <c r="F322" s="1722"/>
      <c r="G322" s="1722"/>
      <c r="H322" s="1722"/>
      <c r="I322" s="1722"/>
      <c r="J322" s="1722"/>
      <c r="K322" s="1774"/>
      <c r="L322" s="1805"/>
      <c r="M322" s="1776"/>
      <c r="N322" s="1777"/>
      <c r="O322" s="1703"/>
      <c r="P322" s="1703"/>
      <c r="Q322" s="1703"/>
      <c r="R322" s="1703"/>
      <c r="S322" s="1703"/>
      <c r="T322" s="1703"/>
      <c r="U322" s="1703"/>
      <c r="V322" s="1703"/>
      <c r="W322" s="1703"/>
      <c r="X322" s="1703"/>
      <c r="Y322" s="1703"/>
      <c r="Z322" s="1703"/>
      <c r="AA322" s="1703"/>
      <c r="AB322" s="1703"/>
      <c r="AC322" s="1703"/>
      <c r="AD322" s="1703"/>
      <c r="AE322" s="1703"/>
      <c r="AF322" s="1703"/>
      <c r="AG322" s="1703"/>
      <c r="AH322" s="1703"/>
      <c r="AI322" s="1703"/>
      <c r="AJ322" s="1703"/>
      <c r="AK322" s="1703"/>
      <c r="AL322" s="1703"/>
      <c r="AM322" s="1703"/>
      <c r="AN322" s="1703"/>
      <c r="AO322" s="1703"/>
      <c r="AP322" s="1703"/>
      <c r="AQ322" s="1703"/>
      <c r="AR322" s="1703"/>
      <c r="AS322" s="1703"/>
      <c r="AT322" s="1703"/>
      <c r="AU322" s="1703"/>
      <c r="AV322" s="1703"/>
      <c r="AW322" s="1703"/>
      <c r="AX322" s="1797"/>
      <c r="AY322" s="430"/>
      <c r="AZ322" s="430"/>
      <c r="BA322" s="244"/>
      <c r="BB322" s="244"/>
      <c r="BC322" s="244"/>
      <c r="BD322" s="244"/>
      <c r="BE322" s="244"/>
      <c r="BF322" s="244"/>
      <c r="BG322" s="427"/>
      <c r="BH322" s="427"/>
    </row>
    <row r="323" spans="1:62" s="428" customFormat="1" ht="33.75" hidden="1" customHeight="1">
      <c r="A323" s="427"/>
      <c r="B323" s="1813" t="s">
        <v>599</v>
      </c>
      <c r="C323" s="1813"/>
      <c r="D323" s="1813"/>
      <c r="E323" s="1813"/>
      <c r="F323" s="1813"/>
      <c r="G323" s="1813"/>
      <c r="H323" s="1813"/>
      <c r="I323" s="1813"/>
      <c r="J323" s="1813"/>
      <c r="K323" s="1814"/>
      <c r="L323" s="1815" t="s">
        <v>43</v>
      </c>
      <c r="M323" s="1816"/>
      <c r="N323" s="1817"/>
      <c r="O323" s="1809" t="s">
        <v>43</v>
      </c>
      <c r="P323" s="1810"/>
      <c r="Q323" s="1810"/>
      <c r="R323" s="1811"/>
      <c r="S323" s="1809" t="s">
        <v>43</v>
      </c>
      <c r="T323" s="1810"/>
      <c r="U323" s="1810"/>
      <c r="V323" s="1811"/>
      <c r="W323" s="1806">
        <f>W324+W325</f>
        <v>0</v>
      </c>
      <c r="X323" s="1807"/>
      <c r="Y323" s="1807"/>
      <c r="Z323" s="1812"/>
      <c r="AA323" s="1809" t="s">
        <v>43</v>
      </c>
      <c r="AB323" s="1810"/>
      <c r="AC323" s="1810"/>
      <c r="AD323" s="1811"/>
      <c r="AE323" s="1809" t="s">
        <v>43</v>
      </c>
      <c r="AF323" s="1810"/>
      <c r="AG323" s="1810"/>
      <c r="AH323" s="1811"/>
      <c r="AI323" s="1806">
        <f>AI324+AI325</f>
        <v>0</v>
      </c>
      <c r="AJ323" s="1807"/>
      <c r="AK323" s="1807"/>
      <c r="AL323" s="1812"/>
      <c r="AM323" s="1809" t="s">
        <v>43</v>
      </c>
      <c r="AN323" s="1810"/>
      <c r="AO323" s="1810"/>
      <c r="AP323" s="1811"/>
      <c r="AQ323" s="1809" t="s">
        <v>43</v>
      </c>
      <c r="AR323" s="1810"/>
      <c r="AS323" s="1810"/>
      <c r="AT323" s="1811"/>
      <c r="AU323" s="1806">
        <f>AU324+AU325</f>
        <v>0</v>
      </c>
      <c r="AV323" s="1807"/>
      <c r="AW323" s="1807"/>
      <c r="AX323" s="1808"/>
      <c r="AY323" s="446"/>
      <c r="AZ323" s="446"/>
      <c r="BA323" s="244"/>
      <c r="BB323" s="244"/>
      <c r="BC323" s="244"/>
      <c r="BD323" s="244"/>
      <c r="BE323" s="244"/>
      <c r="BF323" s="244"/>
      <c r="BG323" s="427"/>
      <c r="BH323" s="427"/>
    </row>
    <row r="324" spans="1:62" s="428" customFormat="1" ht="14.4" hidden="1">
      <c r="A324" s="427"/>
      <c r="B324" s="1722"/>
      <c r="C324" s="1722"/>
      <c r="D324" s="1722"/>
      <c r="E324" s="1722"/>
      <c r="F324" s="1722"/>
      <c r="G324" s="1722"/>
      <c r="H324" s="1722"/>
      <c r="I324" s="1722"/>
      <c r="J324" s="1722"/>
      <c r="K324" s="1774"/>
      <c r="L324" s="1805"/>
      <c r="M324" s="1776"/>
      <c r="N324" s="1777"/>
      <c r="O324" s="1691"/>
      <c r="P324" s="1689"/>
      <c r="Q324" s="1689"/>
      <c r="R324" s="1690"/>
      <c r="S324" s="1691"/>
      <c r="T324" s="1689"/>
      <c r="U324" s="1689"/>
      <c r="V324" s="1690"/>
      <c r="W324" s="1691"/>
      <c r="X324" s="1689"/>
      <c r="Y324" s="1689"/>
      <c r="Z324" s="1690"/>
      <c r="AA324" s="1691"/>
      <c r="AB324" s="1689"/>
      <c r="AC324" s="1689"/>
      <c r="AD324" s="1690"/>
      <c r="AE324" s="1691"/>
      <c r="AF324" s="1689"/>
      <c r="AG324" s="1689"/>
      <c r="AH324" s="1690"/>
      <c r="AI324" s="1691"/>
      <c r="AJ324" s="1689"/>
      <c r="AK324" s="1689"/>
      <c r="AL324" s="1690"/>
      <c r="AM324" s="1691"/>
      <c r="AN324" s="1689"/>
      <c r="AO324" s="1689"/>
      <c r="AP324" s="1690"/>
      <c r="AQ324" s="1691"/>
      <c r="AR324" s="1689"/>
      <c r="AS324" s="1689"/>
      <c r="AT324" s="1690"/>
      <c r="AU324" s="1691"/>
      <c r="AV324" s="1689"/>
      <c r="AW324" s="1689"/>
      <c r="AX324" s="1692"/>
      <c r="AY324" s="430"/>
      <c r="AZ324" s="430"/>
      <c r="BA324" s="244"/>
      <c r="BB324" s="244"/>
      <c r="BC324" s="244"/>
      <c r="BD324" s="244"/>
      <c r="BE324" s="244"/>
      <c r="BF324" s="244"/>
      <c r="BG324" s="427"/>
      <c r="BH324" s="427"/>
    </row>
    <row r="325" spans="1:62" s="428" customFormat="1" ht="14.4" hidden="1">
      <c r="A325" s="427"/>
      <c r="B325" s="1722"/>
      <c r="C325" s="1722"/>
      <c r="D325" s="1722"/>
      <c r="E325" s="1722"/>
      <c r="F325" s="1722"/>
      <c r="G325" s="1722"/>
      <c r="H325" s="1722"/>
      <c r="I325" s="1722"/>
      <c r="J325" s="1722"/>
      <c r="K325" s="1774"/>
      <c r="L325" s="1805"/>
      <c r="M325" s="1776"/>
      <c r="N325" s="1777"/>
      <c r="O325" s="1703"/>
      <c r="P325" s="1703"/>
      <c r="Q325" s="1703"/>
      <c r="R325" s="1703"/>
      <c r="S325" s="1703"/>
      <c r="T325" s="1703"/>
      <c r="U325" s="1703"/>
      <c r="V325" s="1703"/>
      <c r="W325" s="1703"/>
      <c r="X325" s="1703"/>
      <c r="Y325" s="1703"/>
      <c r="Z325" s="1703"/>
      <c r="AA325" s="1703"/>
      <c r="AB325" s="1703"/>
      <c r="AC325" s="1703"/>
      <c r="AD325" s="1703"/>
      <c r="AE325" s="1703"/>
      <c r="AF325" s="1703"/>
      <c r="AG325" s="1703"/>
      <c r="AH325" s="1703"/>
      <c r="AI325" s="1703"/>
      <c r="AJ325" s="1703"/>
      <c r="AK325" s="1703"/>
      <c r="AL325" s="1703"/>
      <c r="AM325" s="1703"/>
      <c r="AN325" s="1703"/>
      <c r="AO325" s="1703"/>
      <c r="AP325" s="1703"/>
      <c r="AQ325" s="1703"/>
      <c r="AR325" s="1703"/>
      <c r="AS325" s="1703"/>
      <c r="AT325" s="1703"/>
      <c r="AU325" s="1703"/>
      <c r="AV325" s="1703"/>
      <c r="AW325" s="1703"/>
      <c r="AX325" s="1797"/>
      <c r="AY325" s="430"/>
      <c r="AZ325" s="430"/>
      <c r="BA325" s="244"/>
      <c r="BB325" s="244"/>
      <c r="BC325" s="244"/>
      <c r="BD325" s="244"/>
      <c r="BE325" s="244"/>
      <c r="BF325" s="244"/>
      <c r="BG325" s="427"/>
      <c r="BH325" s="427"/>
    </row>
    <row r="326" spans="1:62" s="428" customFormat="1" ht="30" hidden="1" customHeight="1">
      <c r="A326" s="427"/>
      <c r="B326" s="1813" t="s">
        <v>600</v>
      </c>
      <c r="C326" s="1813"/>
      <c r="D326" s="1813"/>
      <c r="E326" s="1813"/>
      <c r="F326" s="1813"/>
      <c r="G326" s="1813"/>
      <c r="H326" s="1813"/>
      <c r="I326" s="1813"/>
      <c r="J326" s="1813"/>
      <c r="K326" s="1814"/>
      <c r="L326" s="1815" t="s">
        <v>43</v>
      </c>
      <c r="M326" s="1816"/>
      <c r="N326" s="1817"/>
      <c r="O326" s="1809" t="s">
        <v>43</v>
      </c>
      <c r="P326" s="1810"/>
      <c r="Q326" s="1810"/>
      <c r="R326" s="1811"/>
      <c r="S326" s="1809" t="s">
        <v>43</v>
      </c>
      <c r="T326" s="1810"/>
      <c r="U326" s="1810"/>
      <c r="V326" s="1811"/>
      <c r="W326" s="1806">
        <f>W327+W328</f>
        <v>0</v>
      </c>
      <c r="X326" s="1807"/>
      <c r="Y326" s="1807"/>
      <c r="Z326" s="1812"/>
      <c r="AA326" s="1809" t="s">
        <v>43</v>
      </c>
      <c r="AB326" s="1810"/>
      <c r="AC326" s="1810"/>
      <c r="AD326" s="1811"/>
      <c r="AE326" s="1809" t="s">
        <v>43</v>
      </c>
      <c r="AF326" s="1810"/>
      <c r="AG326" s="1810"/>
      <c r="AH326" s="1811"/>
      <c r="AI326" s="1806">
        <f>AI327+AI328</f>
        <v>0</v>
      </c>
      <c r="AJ326" s="1807"/>
      <c r="AK326" s="1807"/>
      <c r="AL326" s="1812"/>
      <c r="AM326" s="1809" t="s">
        <v>43</v>
      </c>
      <c r="AN326" s="1810"/>
      <c r="AO326" s="1810"/>
      <c r="AP326" s="1811"/>
      <c r="AQ326" s="1809" t="s">
        <v>43</v>
      </c>
      <c r="AR326" s="1810"/>
      <c r="AS326" s="1810"/>
      <c r="AT326" s="1811"/>
      <c r="AU326" s="1806">
        <f>AU327+AU328</f>
        <v>0</v>
      </c>
      <c r="AV326" s="1807"/>
      <c r="AW326" s="1807"/>
      <c r="AX326" s="1808"/>
      <c r="AY326" s="446"/>
      <c r="AZ326" s="446"/>
      <c r="BA326" s="244"/>
      <c r="BB326" s="244"/>
      <c r="BC326" s="244"/>
      <c r="BD326" s="244"/>
      <c r="BE326" s="244"/>
      <c r="BF326" s="244"/>
      <c r="BG326" s="427"/>
      <c r="BH326" s="427"/>
    </row>
    <row r="327" spans="1:62" s="428" customFormat="1" ht="14.4" hidden="1">
      <c r="A327" s="427"/>
      <c r="B327" s="1722"/>
      <c r="C327" s="1722"/>
      <c r="D327" s="1722"/>
      <c r="E327" s="1722"/>
      <c r="F327" s="1722"/>
      <c r="G327" s="1722"/>
      <c r="H327" s="1722"/>
      <c r="I327" s="1722"/>
      <c r="J327" s="1722"/>
      <c r="K327" s="1774"/>
      <c r="L327" s="1805"/>
      <c r="M327" s="1776"/>
      <c r="N327" s="1777"/>
      <c r="O327" s="1691"/>
      <c r="P327" s="1689"/>
      <c r="Q327" s="1689"/>
      <c r="R327" s="1690"/>
      <c r="S327" s="1691"/>
      <c r="T327" s="1689"/>
      <c r="U327" s="1689"/>
      <c r="V327" s="1690"/>
      <c r="W327" s="1691"/>
      <c r="X327" s="1689"/>
      <c r="Y327" s="1689"/>
      <c r="Z327" s="1690"/>
      <c r="AA327" s="1691"/>
      <c r="AB327" s="1689"/>
      <c r="AC327" s="1689"/>
      <c r="AD327" s="1690"/>
      <c r="AE327" s="1691"/>
      <c r="AF327" s="1689"/>
      <c r="AG327" s="1689"/>
      <c r="AH327" s="1690"/>
      <c r="AI327" s="1691"/>
      <c r="AJ327" s="1689"/>
      <c r="AK327" s="1689"/>
      <c r="AL327" s="1690"/>
      <c r="AM327" s="1691"/>
      <c r="AN327" s="1689"/>
      <c r="AO327" s="1689"/>
      <c r="AP327" s="1690"/>
      <c r="AQ327" s="1691"/>
      <c r="AR327" s="1689"/>
      <c r="AS327" s="1689"/>
      <c r="AT327" s="1690"/>
      <c r="AU327" s="1691"/>
      <c r="AV327" s="1689"/>
      <c r="AW327" s="1689"/>
      <c r="AX327" s="1692"/>
      <c r="AY327" s="430"/>
      <c r="AZ327" s="430"/>
      <c r="BA327" s="244"/>
      <c r="BB327" s="244"/>
      <c r="BC327" s="244"/>
      <c r="BD327" s="244"/>
      <c r="BE327" s="244"/>
      <c r="BF327" s="244"/>
      <c r="BG327" s="427"/>
      <c r="BH327" s="427"/>
    </row>
    <row r="328" spans="1:62" s="428" customFormat="1" ht="14.4" hidden="1">
      <c r="A328" s="427"/>
      <c r="B328" s="1722"/>
      <c r="C328" s="1722"/>
      <c r="D328" s="1722"/>
      <c r="E328" s="1722"/>
      <c r="F328" s="1722"/>
      <c r="G328" s="1722"/>
      <c r="H328" s="1722"/>
      <c r="I328" s="1722"/>
      <c r="J328" s="1722"/>
      <c r="K328" s="1774"/>
      <c r="L328" s="1805"/>
      <c r="M328" s="1776"/>
      <c r="N328" s="1777"/>
      <c r="O328" s="1703"/>
      <c r="P328" s="1703"/>
      <c r="Q328" s="1703"/>
      <c r="R328" s="1703"/>
      <c r="S328" s="1703"/>
      <c r="T328" s="1703"/>
      <c r="U328" s="1703"/>
      <c r="V328" s="1703"/>
      <c r="W328" s="1703"/>
      <c r="X328" s="1703"/>
      <c r="Y328" s="1703"/>
      <c r="Z328" s="1703"/>
      <c r="AA328" s="1703"/>
      <c r="AB328" s="1703"/>
      <c r="AC328" s="1703"/>
      <c r="AD328" s="1703"/>
      <c r="AE328" s="1703"/>
      <c r="AF328" s="1703"/>
      <c r="AG328" s="1703"/>
      <c r="AH328" s="1703"/>
      <c r="AI328" s="1703"/>
      <c r="AJ328" s="1703"/>
      <c r="AK328" s="1703"/>
      <c r="AL328" s="1703"/>
      <c r="AM328" s="1703"/>
      <c r="AN328" s="1703"/>
      <c r="AO328" s="1703"/>
      <c r="AP328" s="1703"/>
      <c r="AQ328" s="1703"/>
      <c r="AR328" s="1703"/>
      <c r="AS328" s="1703"/>
      <c r="AT328" s="1703"/>
      <c r="AU328" s="1703"/>
      <c r="AV328" s="1703"/>
      <c r="AW328" s="1703"/>
      <c r="AX328" s="1797"/>
      <c r="AY328" s="430"/>
      <c r="AZ328" s="430"/>
      <c r="BA328" s="244"/>
      <c r="BB328" s="244"/>
      <c r="BC328" s="244"/>
      <c r="BD328" s="244"/>
      <c r="BE328" s="244"/>
      <c r="BF328" s="244"/>
      <c r="BG328" s="427"/>
      <c r="BH328" s="427"/>
    </row>
    <row r="329" spans="1:62" s="428" customFormat="1" ht="23.25" hidden="1" customHeight="1">
      <c r="A329" s="427"/>
      <c r="B329" s="1813" t="s">
        <v>601</v>
      </c>
      <c r="C329" s="1813"/>
      <c r="D329" s="1813"/>
      <c r="E329" s="1813"/>
      <c r="F329" s="1813"/>
      <c r="G329" s="1813"/>
      <c r="H329" s="1813"/>
      <c r="I329" s="1813"/>
      <c r="J329" s="1813"/>
      <c r="K329" s="1814"/>
      <c r="L329" s="1815" t="s">
        <v>43</v>
      </c>
      <c r="M329" s="1816"/>
      <c r="N329" s="1817"/>
      <c r="O329" s="1809" t="s">
        <v>43</v>
      </c>
      <c r="P329" s="1810"/>
      <c r="Q329" s="1810"/>
      <c r="R329" s="1811"/>
      <c r="S329" s="1809" t="s">
        <v>43</v>
      </c>
      <c r="T329" s="1810"/>
      <c r="U329" s="1810"/>
      <c r="V329" s="1811"/>
      <c r="W329" s="1806">
        <f>W330+W331</f>
        <v>0</v>
      </c>
      <c r="X329" s="1807"/>
      <c r="Y329" s="1807"/>
      <c r="Z329" s="1812"/>
      <c r="AA329" s="1809" t="s">
        <v>43</v>
      </c>
      <c r="AB329" s="1810"/>
      <c r="AC329" s="1810"/>
      <c r="AD329" s="1811"/>
      <c r="AE329" s="1809" t="s">
        <v>43</v>
      </c>
      <c r="AF329" s="1810"/>
      <c r="AG329" s="1810"/>
      <c r="AH329" s="1811"/>
      <c r="AI329" s="1806">
        <f>AI330+AI331</f>
        <v>0</v>
      </c>
      <c r="AJ329" s="1807"/>
      <c r="AK329" s="1807"/>
      <c r="AL329" s="1812"/>
      <c r="AM329" s="1809" t="s">
        <v>43</v>
      </c>
      <c r="AN329" s="1810"/>
      <c r="AO329" s="1810"/>
      <c r="AP329" s="1811"/>
      <c r="AQ329" s="1809" t="s">
        <v>43</v>
      </c>
      <c r="AR329" s="1810"/>
      <c r="AS329" s="1810"/>
      <c r="AT329" s="1811"/>
      <c r="AU329" s="1806">
        <f>AU330+AU331</f>
        <v>0</v>
      </c>
      <c r="AV329" s="1807"/>
      <c r="AW329" s="1807"/>
      <c r="AX329" s="1808"/>
      <c r="AY329" s="446"/>
      <c r="AZ329" s="446"/>
      <c r="BA329" s="244"/>
      <c r="BB329" s="244"/>
      <c r="BC329" s="244"/>
      <c r="BD329" s="244"/>
      <c r="BE329" s="244"/>
      <c r="BF329" s="244"/>
      <c r="BG329" s="427"/>
      <c r="BH329" s="427"/>
    </row>
    <row r="330" spans="1:62" s="428" customFormat="1" ht="14.4" hidden="1">
      <c r="A330" s="427"/>
      <c r="B330" s="1722"/>
      <c r="C330" s="1722"/>
      <c r="D330" s="1722"/>
      <c r="E330" s="1722"/>
      <c r="F330" s="1722"/>
      <c r="G330" s="1722"/>
      <c r="H330" s="1722"/>
      <c r="I330" s="1722"/>
      <c r="J330" s="1722"/>
      <c r="K330" s="1774"/>
      <c r="L330" s="1805"/>
      <c r="M330" s="1776"/>
      <c r="N330" s="1777"/>
      <c r="O330" s="1691"/>
      <c r="P330" s="1689"/>
      <c r="Q330" s="1689"/>
      <c r="R330" s="1690"/>
      <c r="S330" s="1691"/>
      <c r="T330" s="1689"/>
      <c r="U330" s="1689"/>
      <c r="V330" s="1690"/>
      <c r="W330" s="1691"/>
      <c r="X330" s="1689"/>
      <c r="Y330" s="1689"/>
      <c r="Z330" s="1690"/>
      <c r="AA330" s="1691"/>
      <c r="AB330" s="1689"/>
      <c r="AC330" s="1689"/>
      <c r="AD330" s="1690"/>
      <c r="AE330" s="1691"/>
      <c r="AF330" s="1689"/>
      <c r="AG330" s="1689"/>
      <c r="AH330" s="1690"/>
      <c r="AI330" s="1691"/>
      <c r="AJ330" s="1689"/>
      <c r="AK330" s="1689"/>
      <c r="AL330" s="1690"/>
      <c r="AM330" s="1691"/>
      <c r="AN330" s="1689"/>
      <c r="AO330" s="1689"/>
      <c r="AP330" s="1690"/>
      <c r="AQ330" s="1691"/>
      <c r="AR330" s="1689"/>
      <c r="AS330" s="1689"/>
      <c r="AT330" s="1690"/>
      <c r="AU330" s="1691"/>
      <c r="AV330" s="1689"/>
      <c r="AW330" s="1689"/>
      <c r="AX330" s="1692"/>
      <c r="AY330" s="430"/>
      <c r="AZ330" s="430"/>
      <c r="BA330" s="244"/>
      <c r="BB330" s="244"/>
      <c r="BC330" s="244"/>
      <c r="BD330" s="244"/>
      <c r="BE330" s="244"/>
      <c r="BF330" s="244"/>
      <c r="BG330" s="427"/>
      <c r="BH330" s="427"/>
    </row>
    <row r="331" spans="1:62" s="428" customFormat="1" ht="18" hidden="1" customHeight="1">
      <c r="A331" s="427"/>
      <c r="B331" s="1722"/>
      <c r="C331" s="1722"/>
      <c r="D331" s="1722"/>
      <c r="E331" s="1722"/>
      <c r="F331" s="1722"/>
      <c r="G331" s="1722"/>
      <c r="H331" s="1722"/>
      <c r="I331" s="1722"/>
      <c r="J331" s="1722"/>
      <c r="K331" s="1774"/>
      <c r="L331" s="1805"/>
      <c r="M331" s="1776"/>
      <c r="N331" s="1777"/>
      <c r="O331" s="1703"/>
      <c r="P331" s="1703"/>
      <c r="Q331" s="1703"/>
      <c r="R331" s="1703"/>
      <c r="S331" s="1703"/>
      <c r="T331" s="1703"/>
      <c r="U331" s="1703"/>
      <c r="V331" s="1703"/>
      <c r="W331" s="1703"/>
      <c r="X331" s="1703"/>
      <c r="Y331" s="1703"/>
      <c r="Z331" s="1703"/>
      <c r="AA331" s="1703"/>
      <c r="AB331" s="1703"/>
      <c r="AC331" s="1703"/>
      <c r="AD331" s="1703"/>
      <c r="AE331" s="1703"/>
      <c r="AF331" s="1703"/>
      <c r="AG331" s="1703"/>
      <c r="AH331" s="1703"/>
      <c r="AI331" s="1703"/>
      <c r="AJ331" s="1703"/>
      <c r="AK331" s="1703"/>
      <c r="AL331" s="1703"/>
      <c r="AM331" s="1703"/>
      <c r="AN331" s="1703"/>
      <c r="AO331" s="1703"/>
      <c r="AP331" s="1703"/>
      <c r="AQ331" s="1703"/>
      <c r="AR331" s="1703"/>
      <c r="AS331" s="1703"/>
      <c r="AT331" s="1703"/>
      <c r="AU331" s="1703"/>
      <c r="AV331" s="1703"/>
      <c r="AW331" s="1703"/>
      <c r="AX331" s="1797"/>
      <c r="AY331" s="430"/>
      <c r="AZ331" s="430"/>
      <c r="BA331" s="244"/>
      <c r="BB331" s="244"/>
      <c r="BC331" s="244"/>
      <c r="BD331" s="244"/>
      <c r="BE331" s="244"/>
      <c r="BF331" s="244"/>
      <c r="BG331" s="427"/>
      <c r="BH331" s="427"/>
    </row>
    <row r="332" spans="1:62" s="428" customFormat="1" ht="18" hidden="1" customHeight="1" thickBot="1">
      <c r="A332" s="427"/>
      <c r="B332" s="1706" t="s">
        <v>13</v>
      </c>
      <c r="C332" s="1706"/>
      <c r="D332" s="1706"/>
      <c r="E332" s="1706"/>
      <c r="F332" s="1706"/>
      <c r="G332" s="1706"/>
      <c r="H332" s="1706"/>
      <c r="I332" s="1706"/>
      <c r="J332" s="1706"/>
      <c r="K332" s="1766"/>
      <c r="L332" s="1798" t="s">
        <v>43</v>
      </c>
      <c r="M332" s="1799"/>
      <c r="N332" s="1800"/>
      <c r="O332" s="1801" t="s">
        <v>43</v>
      </c>
      <c r="P332" s="1802"/>
      <c r="Q332" s="1802"/>
      <c r="R332" s="1803"/>
      <c r="S332" s="1801" t="s">
        <v>43</v>
      </c>
      <c r="T332" s="1802"/>
      <c r="U332" s="1802"/>
      <c r="V332" s="1803"/>
      <c r="W332" s="1801">
        <f>W329+W326+W323+W320+W317+W314+W311+W308</f>
        <v>0</v>
      </c>
      <c r="X332" s="1802"/>
      <c r="Y332" s="1802"/>
      <c r="Z332" s="1803"/>
      <c r="AA332" s="1801" t="s">
        <v>43</v>
      </c>
      <c r="AB332" s="1802"/>
      <c r="AC332" s="1802"/>
      <c r="AD332" s="1803"/>
      <c r="AE332" s="1801" t="s">
        <v>43</v>
      </c>
      <c r="AF332" s="1802"/>
      <c r="AG332" s="1802"/>
      <c r="AH332" s="1803"/>
      <c r="AI332" s="1801">
        <f>AI329+AI326+AI323+AI320+AI317+AI314+AI311+AI308</f>
        <v>0</v>
      </c>
      <c r="AJ332" s="1802"/>
      <c r="AK332" s="1802"/>
      <c r="AL332" s="1803"/>
      <c r="AM332" s="1801" t="s">
        <v>43</v>
      </c>
      <c r="AN332" s="1802"/>
      <c r="AO332" s="1802"/>
      <c r="AP332" s="1803"/>
      <c r="AQ332" s="1801" t="s">
        <v>43</v>
      </c>
      <c r="AR332" s="1802"/>
      <c r="AS332" s="1802"/>
      <c r="AT332" s="1803"/>
      <c r="AU332" s="1801">
        <f>AU329+AU326+AU323+AU320+AU317+AU314+AU311+AU308</f>
        <v>0</v>
      </c>
      <c r="AV332" s="1802"/>
      <c r="AW332" s="1802"/>
      <c r="AX332" s="1804"/>
      <c r="AY332" s="447"/>
      <c r="AZ332" s="447"/>
      <c r="BA332" s="253"/>
      <c r="BB332" s="253"/>
      <c r="BC332" s="253"/>
      <c r="BD332" s="253"/>
      <c r="BE332" s="253"/>
      <c r="BF332" s="253"/>
      <c r="BG332" s="427"/>
      <c r="BH332" s="427"/>
    </row>
    <row r="333" spans="1:62" hidden="1"/>
    <row r="334" spans="1:62" s="440" customFormat="1" ht="18" hidden="1" customHeight="1">
      <c r="B334" s="1796" t="s">
        <v>602</v>
      </c>
      <c r="C334" s="1796"/>
      <c r="D334" s="1796"/>
      <c r="E334" s="1796"/>
      <c r="F334" s="1796"/>
      <c r="G334" s="1796"/>
      <c r="H334" s="1796"/>
      <c r="I334" s="1796"/>
      <c r="J334" s="1796"/>
      <c r="K334" s="1796"/>
      <c r="L334" s="1796"/>
      <c r="M334" s="1796"/>
      <c r="N334" s="1796"/>
      <c r="O334" s="1796"/>
      <c r="P334" s="1796"/>
      <c r="Q334" s="1796"/>
      <c r="R334" s="1796"/>
      <c r="S334" s="1796"/>
      <c r="T334" s="1796"/>
      <c r="U334" s="1796"/>
      <c r="V334" s="1796"/>
      <c r="W334" s="1796"/>
      <c r="X334" s="1796"/>
      <c r="Y334" s="1796"/>
      <c r="Z334" s="1796"/>
      <c r="AA334" s="1796"/>
      <c r="AB334" s="1796"/>
      <c r="AC334" s="1796"/>
      <c r="AD334" s="1796"/>
      <c r="AE334" s="1796"/>
      <c r="AF334" s="1796"/>
      <c r="AG334" s="1796"/>
      <c r="AH334" s="1796"/>
      <c r="AI334" s="1796"/>
      <c r="AJ334" s="1796"/>
      <c r="AK334" s="1796"/>
      <c r="AL334" s="1796"/>
      <c r="AM334" s="1796"/>
      <c r="AN334" s="1796"/>
      <c r="AO334" s="1796"/>
      <c r="AP334" s="1796"/>
      <c r="AQ334" s="1796"/>
      <c r="AR334" s="1796"/>
      <c r="AS334" s="1796"/>
      <c r="AT334" s="1796"/>
      <c r="AU334" s="1796"/>
      <c r="AV334" s="1796"/>
      <c r="AW334" s="1796"/>
      <c r="AX334" s="1796"/>
      <c r="AY334" s="382"/>
      <c r="AZ334" s="382"/>
    </row>
    <row r="335" spans="1:62" s="440" customFormat="1" ht="8.1" hidden="1" customHeight="1">
      <c r="B335" s="382"/>
      <c r="C335" s="382"/>
      <c r="D335" s="382"/>
      <c r="E335" s="382"/>
      <c r="F335" s="382"/>
      <c r="G335" s="382"/>
      <c r="H335" s="382"/>
      <c r="I335" s="382"/>
      <c r="J335" s="382"/>
      <c r="K335" s="382"/>
      <c r="L335" s="382"/>
      <c r="M335" s="382"/>
      <c r="N335" s="382"/>
      <c r="O335" s="382"/>
      <c r="P335" s="382"/>
      <c r="Q335" s="382"/>
      <c r="R335" s="382"/>
      <c r="S335" s="382"/>
      <c r="T335" s="382"/>
      <c r="U335" s="382"/>
      <c r="V335" s="382"/>
      <c r="W335" s="382"/>
      <c r="X335" s="382"/>
      <c r="Y335" s="382"/>
      <c r="Z335" s="382"/>
      <c r="AA335" s="382"/>
      <c r="AB335" s="382"/>
      <c r="AC335" s="382"/>
      <c r="AD335" s="382"/>
      <c r="AE335" s="382"/>
      <c r="AF335" s="382"/>
      <c r="AG335" s="382"/>
      <c r="AH335" s="382"/>
      <c r="AI335" s="382"/>
      <c r="AJ335" s="382"/>
      <c r="AK335" s="382"/>
      <c r="AL335" s="382"/>
      <c r="AM335" s="382"/>
      <c r="AN335" s="382"/>
      <c r="AO335" s="382"/>
      <c r="AP335" s="382"/>
      <c r="AQ335" s="382"/>
      <c r="AR335" s="382"/>
      <c r="AS335" s="382"/>
      <c r="AT335" s="382"/>
      <c r="AU335" s="382"/>
      <c r="AV335" s="382"/>
      <c r="AW335" s="382"/>
      <c r="AX335" s="382"/>
      <c r="AY335" s="382"/>
      <c r="AZ335" s="382"/>
      <c r="BA335" s="438"/>
      <c r="BB335" s="438"/>
      <c r="BC335" s="438"/>
      <c r="BD335" s="438"/>
      <c r="BE335" s="438"/>
      <c r="BF335" s="438"/>
      <c r="BG335" s="438"/>
      <c r="BH335" s="438"/>
      <c r="BI335" s="438"/>
      <c r="BJ335" s="438"/>
    </row>
    <row r="336" spans="1:62" s="428" customFormat="1" ht="50.1" hidden="1" customHeight="1">
      <c r="A336" s="427"/>
      <c r="B336" s="1698" t="s">
        <v>0</v>
      </c>
      <c r="C336" s="1698"/>
      <c r="D336" s="1698"/>
      <c r="E336" s="1698"/>
      <c r="F336" s="1698"/>
      <c r="G336" s="1698"/>
      <c r="H336" s="1698"/>
      <c r="I336" s="1698"/>
      <c r="J336" s="1698"/>
      <c r="K336" s="1699"/>
      <c r="L336" s="1698" t="s">
        <v>131</v>
      </c>
      <c r="M336" s="1698"/>
      <c r="N336" s="1698"/>
      <c r="O336" s="1694" t="s">
        <v>591</v>
      </c>
      <c r="P336" s="1695"/>
      <c r="Q336" s="1695"/>
      <c r="R336" s="1695"/>
      <c r="S336" s="1695"/>
      <c r="T336" s="1695"/>
      <c r="U336" s="1695"/>
      <c r="V336" s="1695"/>
      <c r="W336" s="1695"/>
      <c r="X336" s="1695"/>
      <c r="Y336" s="1695"/>
      <c r="Z336" s="1696"/>
      <c r="AA336" s="1694" t="s">
        <v>557</v>
      </c>
      <c r="AB336" s="1695"/>
      <c r="AC336" s="1695"/>
      <c r="AD336" s="1695"/>
      <c r="AE336" s="1695"/>
      <c r="AF336" s="1695"/>
      <c r="AG336" s="1695"/>
      <c r="AH336" s="1695"/>
      <c r="AI336" s="1695"/>
      <c r="AJ336" s="1695"/>
      <c r="AK336" s="1695"/>
      <c r="AL336" s="1696"/>
      <c r="AM336" s="1694" t="s">
        <v>558</v>
      </c>
      <c r="AN336" s="1695"/>
      <c r="AO336" s="1695"/>
      <c r="AP336" s="1695"/>
      <c r="AQ336" s="1695"/>
      <c r="AR336" s="1695"/>
      <c r="AS336" s="1695"/>
      <c r="AT336" s="1695"/>
      <c r="AU336" s="1695"/>
      <c r="AV336" s="1695"/>
      <c r="AW336" s="1695"/>
      <c r="AX336" s="1695"/>
      <c r="AY336" s="381"/>
      <c r="AZ336" s="381"/>
      <c r="BA336" s="243"/>
      <c r="BB336" s="243"/>
      <c r="BC336" s="243"/>
      <c r="BD336" s="243"/>
      <c r="BE336" s="243"/>
      <c r="BF336" s="243"/>
      <c r="BG336" s="427"/>
      <c r="BH336" s="427"/>
    </row>
    <row r="337" spans="1:60" s="428" customFormat="1" ht="39.75" hidden="1" customHeight="1">
      <c r="A337" s="427"/>
      <c r="B337" s="1779"/>
      <c r="C337" s="1779"/>
      <c r="D337" s="1779"/>
      <c r="E337" s="1779"/>
      <c r="F337" s="1779"/>
      <c r="G337" s="1779"/>
      <c r="H337" s="1779"/>
      <c r="I337" s="1779"/>
      <c r="J337" s="1779"/>
      <c r="K337" s="1782"/>
      <c r="L337" s="1779"/>
      <c r="M337" s="1779"/>
      <c r="N337" s="1779"/>
      <c r="O337" s="1694" t="s">
        <v>592</v>
      </c>
      <c r="P337" s="1695"/>
      <c r="Q337" s="1695"/>
      <c r="R337" s="1696"/>
      <c r="S337" s="1694" t="s">
        <v>593</v>
      </c>
      <c r="T337" s="1695"/>
      <c r="U337" s="1695"/>
      <c r="V337" s="1696"/>
      <c r="W337" s="1694" t="s">
        <v>465</v>
      </c>
      <c r="X337" s="1695"/>
      <c r="Y337" s="1695"/>
      <c r="Z337" s="1696"/>
      <c r="AA337" s="1694" t="s">
        <v>592</v>
      </c>
      <c r="AB337" s="1695"/>
      <c r="AC337" s="1695"/>
      <c r="AD337" s="1696"/>
      <c r="AE337" s="1694" t="s">
        <v>593</v>
      </c>
      <c r="AF337" s="1695"/>
      <c r="AG337" s="1695"/>
      <c r="AH337" s="1696"/>
      <c r="AI337" s="1694" t="s">
        <v>465</v>
      </c>
      <c r="AJ337" s="1695"/>
      <c r="AK337" s="1695"/>
      <c r="AL337" s="1696"/>
      <c r="AM337" s="1694" t="s">
        <v>592</v>
      </c>
      <c r="AN337" s="1695"/>
      <c r="AO337" s="1695"/>
      <c r="AP337" s="1696"/>
      <c r="AQ337" s="1694" t="s">
        <v>593</v>
      </c>
      <c r="AR337" s="1695"/>
      <c r="AS337" s="1695"/>
      <c r="AT337" s="1696"/>
      <c r="AU337" s="1694" t="s">
        <v>465</v>
      </c>
      <c r="AV337" s="1695"/>
      <c r="AW337" s="1695"/>
      <c r="AX337" s="1695"/>
      <c r="AY337" s="381"/>
      <c r="AZ337" s="381"/>
      <c r="BA337" s="243"/>
      <c r="BB337" s="243"/>
      <c r="BC337" s="243"/>
      <c r="BD337" s="243"/>
      <c r="BE337" s="243"/>
      <c r="BF337" s="243"/>
      <c r="BG337" s="427"/>
      <c r="BH337" s="427"/>
    </row>
    <row r="338" spans="1:60" s="428" customFormat="1" ht="15" hidden="1" thickBot="1">
      <c r="B338" s="1744">
        <v>1</v>
      </c>
      <c r="C338" s="1744"/>
      <c r="D338" s="1744"/>
      <c r="E338" s="1744"/>
      <c r="F338" s="1744"/>
      <c r="G338" s="1744"/>
      <c r="H338" s="1744"/>
      <c r="I338" s="1744"/>
      <c r="J338" s="1744"/>
      <c r="K338" s="1745"/>
      <c r="L338" s="1793">
        <v>2</v>
      </c>
      <c r="M338" s="1794"/>
      <c r="N338" s="1795"/>
      <c r="O338" s="1697">
        <v>3</v>
      </c>
      <c r="P338" s="1698"/>
      <c r="Q338" s="1698"/>
      <c r="R338" s="1699"/>
      <c r="S338" s="1697">
        <v>4</v>
      </c>
      <c r="T338" s="1698"/>
      <c r="U338" s="1698"/>
      <c r="V338" s="1699"/>
      <c r="W338" s="1697">
        <v>5</v>
      </c>
      <c r="X338" s="1698"/>
      <c r="Y338" s="1698"/>
      <c r="Z338" s="1699"/>
      <c r="AA338" s="1697">
        <v>6</v>
      </c>
      <c r="AB338" s="1698"/>
      <c r="AC338" s="1698"/>
      <c r="AD338" s="1699"/>
      <c r="AE338" s="1697">
        <v>7</v>
      </c>
      <c r="AF338" s="1698"/>
      <c r="AG338" s="1698"/>
      <c r="AH338" s="1699"/>
      <c r="AI338" s="1697">
        <v>8</v>
      </c>
      <c r="AJ338" s="1698"/>
      <c r="AK338" s="1698"/>
      <c r="AL338" s="1699"/>
      <c r="AM338" s="1697">
        <v>9</v>
      </c>
      <c r="AN338" s="1698"/>
      <c r="AO338" s="1698"/>
      <c r="AP338" s="1699"/>
      <c r="AQ338" s="1697">
        <v>10</v>
      </c>
      <c r="AR338" s="1698"/>
      <c r="AS338" s="1698"/>
      <c r="AT338" s="1699"/>
      <c r="AU338" s="1697">
        <v>11</v>
      </c>
      <c r="AV338" s="1698"/>
      <c r="AW338" s="1698"/>
      <c r="AX338" s="1698"/>
      <c r="AY338" s="381"/>
      <c r="AZ338" s="381"/>
      <c r="BA338" s="244"/>
      <c r="BB338" s="244"/>
      <c r="BC338" s="244"/>
      <c r="BD338" s="244"/>
      <c r="BE338" s="244"/>
      <c r="BF338" s="244"/>
      <c r="BG338" s="427"/>
      <c r="BH338" s="427"/>
    </row>
    <row r="339" spans="1:60" s="428" customFormat="1" ht="18" hidden="1" customHeight="1">
      <c r="A339" s="427"/>
      <c r="B339" s="1722" t="s">
        <v>603</v>
      </c>
      <c r="C339" s="1722"/>
      <c r="D339" s="1722"/>
      <c r="E339" s="1722"/>
      <c r="F339" s="1722"/>
      <c r="G339" s="1722"/>
      <c r="H339" s="1722"/>
      <c r="I339" s="1722"/>
      <c r="J339" s="1722"/>
      <c r="K339" s="1774"/>
      <c r="L339" s="1786" t="s">
        <v>43</v>
      </c>
      <c r="M339" s="1787"/>
      <c r="N339" s="1788"/>
      <c r="O339" s="1789" t="s">
        <v>43</v>
      </c>
      <c r="P339" s="1790"/>
      <c r="Q339" s="1790"/>
      <c r="R339" s="1791"/>
      <c r="S339" s="1789" t="s">
        <v>43</v>
      </c>
      <c r="T339" s="1790"/>
      <c r="U339" s="1790"/>
      <c r="V339" s="1791"/>
      <c r="W339" s="1789"/>
      <c r="X339" s="1790"/>
      <c r="Y339" s="1790"/>
      <c r="Z339" s="1791"/>
      <c r="AA339" s="1789" t="s">
        <v>43</v>
      </c>
      <c r="AB339" s="1790"/>
      <c r="AC339" s="1790"/>
      <c r="AD339" s="1791"/>
      <c r="AE339" s="1789" t="s">
        <v>43</v>
      </c>
      <c r="AF339" s="1790"/>
      <c r="AG339" s="1790"/>
      <c r="AH339" s="1791"/>
      <c r="AI339" s="1789"/>
      <c r="AJ339" s="1790"/>
      <c r="AK339" s="1790"/>
      <c r="AL339" s="1791"/>
      <c r="AM339" s="1789" t="s">
        <v>43</v>
      </c>
      <c r="AN339" s="1790"/>
      <c r="AO339" s="1790"/>
      <c r="AP339" s="1791"/>
      <c r="AQ339" s="1789" t="s">
        <v>43</v>
      </c>
      <c r="AR339" s="1790"/>
      <c r="AS339" s="1790"/>
      <c r="AT339" s="1791"/>
      <c r="AU339" s="1789"/>
      <c r="AV339" s="1790"/>
      <c r="AW339" s="1790"/>
      <c r="AX339" s="1792"/>
      <c r="AY339" s="381"/>
      <c r="AZ339" s="381"/>
      <c r="BA339" s="244"/>
      <c r="BB339" s="244"/>
      <c r="BC339" s="244"/>
      <c r="BD339" s="244"/>
      <c r="BE339" s="244"/>
      <c r="BF339" s="244"/>
      <c r="BG339" s="427"/>
      <c r="BH339" s="427"/>
    </row>
    <row r="340" spans="1:60" s="428" customFormat="1" ht="18" hidden="1" customHeight="1">
      <c r="A340" s="427"/>
      <c r="B340" s="1722"/>
      <c r="C340" s="1722"/>
      <c r="D340" s="1722"/>
      <c r="E340" s="1722"/>
      <c r="F340" s="1722"/>
      <c r="G340" s="1722"/>
      <c r="H340" s="1722"/>
      <c r="I340" s="1722"/>
      <c r="J340" s="1722"/>
      <c r="K340" s="1774"/>
      <c r="L340" s="1775"/>
      <c r="M340" s="1776"/>
      <c r="N340" s="1777"/>
      <c r="O340" s="1694"/>
      <c r="P340" s="1695"/>
      <c r="Q340" s="1695"/>
      <c r="R340" s="1696"/>
      <c r="S340" s="1694"/>
      <c r="T340" s="1695"/>
      <c r="U340" s="1695"/>
      <c r="V340" s="1696"/>
      <c r="W340" s="1694"/>
      <c r="X340" s="1695"/>
      <c r="Y340" s="1695"/>
      <c r="Z340" s="1696"/>
      <c r="AA340" s="1694"/>
      <c r="AB340" s="1695"/>
      <c r="AC340" s="1695"/>
      <c r="AD340" s="1696"/>
      <c r="AE340" s="1694"/>
      <c r="AF340" s="1695"/>
      <c r="AG340" s="1695"/>
      <c r="AH340" s="1696"/>
      <c r="AI340" s="1694"/>
      <c r="AJ340" s="1695"/>
      <c r="AK340" s="1695"/>
      <c r="AL340" s="1696"/>
      <c r="AM340" s="1694"/>
      <c r="AN340" s="1695"/>
      <c r="AO340" s="1695"/>
      <c r="AP340" s="1696"/>
      <c r="AQ340" s="1694"/>
      <c r="AR340" s="1695"/>
      <c r="AS340" s="1695"/>
      <c r="AT340" s="1696"/>
      <c r="AU340" s="1694"/>
      <c r="AV340" s="1695"/>
      <c r="AW340" s="1695"/>
      <c r="AX340" s="1781"/>
      <c r="AY340" s="381"/>
      <c r="AZ340" s="381"/>
      <c r="BA340" s="244"/>
      <c r="BB340" s="244"/>
      <c r="BC340" s="244"/>
      <c r="BD340" s="244"/>
      <c r="BE340" s="244"/>
      <c r="BF340" s="244"/>
      <c r="BG340" s="427"/>
      <c r="BH340" s="427"/>
    </row>
    <row r="341" spans="1:60" s="428" customFormat="1" ht="18" hidden="1" customHeight="1">
      <c r="A341" s="427"/>
      <c r="B341" s="1722"/>
      <c r="C341" s="1722"/>
      <c r="D341" s="1722"/>
      <c r="E341" s="1722"/>
      <c r="F341" s="1722"/>
      <c r="G341" s="1722"/>
      <c r="H341" s="1722"/>
      <c r="I341" s="1722"/>
      <c r="J341" s="1722"/>
      <c r="K341" s="1774"/>
      <c r="L341" s="1775"/>
      <c r="M341" s="1776"/>
      <c r="N341" s="1777"/>
      <c r="O341" s="1704"/>
      <c r="P341" s="1704"/>
      <c r="Q341" s="1704"/>
      <c r="R341" s="1704"/>
      <c r="S341" s="1704"/>
      <c r="T341" s="1704"/>
      <c r="U341" s="1704"/>
      <c r="V341" s="1704"/>
      <c r="W341" s="1704"/>
      <c r="X341" s="1704"/>
      <c r="Y341" s="1704"/>
      <c r="Z341" s="1704"/>
      <c r="AA341" s="1704"/>
      <c r="AB341" s="1704"/>
      <c r="AC341" s="1704"/>
      <c r="AD341" s="1704"/>
      <c r="AE341" s="1704"/>
      <c r="AF341" s="1704"/>
      <c r="AG341" s="1704"/>
      <c r="AH341" s="1704"/>
      <c r="AI341" s="1704"/>
      <c r="AJ341" s="1704"/>
      <c r="AK341" s="1704"/>
      <c r="AL341" s="1704"/>
      <c r="AM341" s="1704"/>
      <c r="AN341" s="1704"/>
      <c r="AO341" s="1704"/>
      <c r="AP341" s="1704"/>
      <c r="AQ341" s="1704"/>
      <c r="AR341" s="1704"/>
      <c r="AS341" s="1704"/>
      <c r="AT341" s="1704"/>
      <c r="AU341" s="1704"/>
      <c r="AV341" s="1704"/>
      <c r="AW341" s="1704"/>
      <c r="AX341" s="1765"/>
      <c r="AY341" s="381"/>
      <c r="AZ341" s="381"/>
      <c r="BA341" s="244"/>
      <c r="BB341" s="244"/>
      <c r="BC341" s="244"/>
      <c r="BD341" s="244"/>
      <c r="BE341" s="244"/>
      <c r="BF341" s="244"/>
      <c r="BG341" s="427"/>
      <c r="BH341" s="427"/>
    </row>
    <row r="342" spans="1:60" s="428" customFormat="1" ht="18" hidden="1" customHeight="1">
      <c r="A342" s="427"/>
      <c r="B342" s="1722" t="s">
        <v>604</v>
      </c>
      <c r="C342" s="1722"/>
      <c r="D342" s="1722"/>
      <c r="E342" s="1722"/>
      <c r="F342" s="1722"/>
      <c r="G342" s="1722"/>
      <c r="H342" s="1722"/>
      <c r="I342" s="1722"/>
      <c r="J342" s="1722"/>
      <c r="K342" s="1774"/>
      <c r="L342" s="1783" t="s">
        <v>43</v>
      </c>
      <c r="M342" s="1784"/>
      <c r="N342" s="1785"/>
      <c r="O342" s="1778" t="s">
        <v>43</v>
      </c>
      <c r="P342" s="1779"/>
      <c r="Q342" s="1779"/>
      <c r="R342" s="1782"/>
      <c r="S342" s="1778" t="s">
        <v>43</v>
      </c>
      <c r="T342" s="1779"/>
      <c r="U342" s="1779"/>
      <c r="V342" s="1782"/>
      <c r="W342" s="1778"/>
      <c r="X342" s="1779"/>
      <c r="Y342" s="1779"/>
      <c r="Z342" s="1782"/>
      <c r="AA342" s="1778" t="s">
        <v>43</v>
      </c>
      <c r="AB342" s="1779"/>
      <c r="AC342" s="1779"/>
      <c r="AD342" s="1782"/>
      <c r="AE342" s="1778" t="s">
        <v>43</v>
      </c>
      <c r="AF342" s="1779"/>
      <c r="AG342" s="1779"/>
      <c r="AH342" s="1782"/>
      <c r="AI342" s="1778"/>
      <c r="AJ342" s="1779"/>
      <c r="AK342" s="1779"/>
      <c r="AL342" s="1782"/>
      <c r="AM342" s="1778" t="s">
        <v>43</v>
      </c>
      <c r="AN342" s="1779"/>
      <c r="AO342" s="1779"/>
      <c r="AP342" s="1782"/>
      <c r="AQ342" s="1778" t="s">
        <v>43</v>
      </c>
      <c r="AR342" s="1779"/>
      <c r="AS342" s="1779"/>
      <c r="AT342" s="1782"/>
      <c r="AU342" s="1778"/>
      <c r="AV342" s="1779"/>
      <c r="AW342" s="1779"/>
      <c r="AX342" s="1780"/>
      <c r="AY342" s="381"/>
      <c r="AZ342" s="381"/>
      <c r="BA342" s="244"/>
      <c r="BB342" s="244"/>
      <c r="BC342" s="244"/>
      <c r="BD342" s="244"/>
      <c r="BE342" s="244"/>
      <c r="BF342" s="244"/>
      <c r="BG342" s="427"/>
      <c r="BH342" s="427"/>
    </row>
    <row r="343" spans="1:60" s="428" customFormat="1" ht="18" hidden="1" customHeight="1">
      <c r="A343" s="427"/>
      <c r="B343" s="1722"/>
      <c r="C343" s="1722"/>
      <c r="D343" s="1722"/>
      <c r="E343" s="1722"/>
      <c r="F343" s="1722"/>
      <c r="G343" s="1722"/>
      <c r="H343" s="1722"/>
      <c r="I343" s="1722"/>
      <c r="J343" s="1722"/>
      <c r="K343" s="1774"/>
      <c r="L343" s="1775"/>
      <c r="M343" s="1776"/>
      <c r="N343" s="1777"/>
      <c r="O343" s="1694"/>
      <c r="P343" s="1695"/>
      <c r="Q343" s="1695"/>
      <c r="R343" s="1696"/>
      <c r="S343" s="1694"/>
      <c r="T343" s="1695"/>
      <c r="U343" s="1695"/>
      <c r="V343" s="1696"/>
      <c r="W343" s="1694"/>
      <c r="X343" s="1695"/>
      <c r="Y343" s="1695"/>
      <c r="Z343" s="1696"/>
      <c r="AA343" s="1694"/>
      <c r="AB343" s="1695"/>
      <c r="AC343" s="1695"/>
      <c r="AD343" s="1696"/>
      <c r="AE343" s="1694"/>
      <c r="AF343" s="1695"/>
      <c r="AG343" s="1695"/>
      <c r="AH343" s="1696"/>
      <c r="AI343" s="1694"/>
      <c r="AJ343" s="1695"/>
      <c r="AK343" s="1695"/>
      <c r="AL343" s="1696"/>
      <c r="AM343" s="1694"/>
      <c r="AN343" s="1695"/>
      <c r="AO343" s="1695"/>
      <c r="AP343" s="1696"/>
      <c r="AQ343" s="1694"/>
      <c r="AR343" s="1695"/>
      <c r="AS343" s="1695"/>
      <c r="AT343" s="1696"/>
      <c r="AU343" s="1694"/>
      <c r="AV343" s="1695"/>
      <c r="AW343" s="1695"/>
      <c r="AX343" s="1781"/>
      <c r="AY343" s="381"/>
      <c r="AZ343" s="381"/>
      <c r="BA343" s="244"/>
      <c r="BB343" s="244"/>
      <c r="BC343" s="244"/>
      <c r="BD343" s="244"/>
      <c r="BE343" s="244"/>
      <c r="BF343" s="244"/>
      <c r="BG343" s="427"/>
      <c r="BH343" s="427"/>
    </row>
    <row r="344" spans="1:60" s="428" customFormat="1" ht="18" hidden="1" customHeight="1">
      <c r="A344" s="427"/>
      <c r="B344" s="1722"/>
      <c r="C344" s="1722"/>
      <c r="D344" s="1722"/>
      <c r="E344" s="1722"/>
      <c r="F344" s="1722"/>
      <c r="G344" s="1722"/>
      <c r="H344" s="1722"/>
      <c r="I344" s="1722"/>
      <c r="J344" s="1722"/>
      <c r="K344" s="1774"/>
      <c r="L344" s="1775"/>
      <c r="M344" s="1776"/>
      <c r="N344" s="1777"/>
      <c r="O344" s="1704"/>
      <c r="P344" s="1704"/>
      <c r="Q344" s="1704"/>
      <c r="R344" s="1704"/>
      <c r="S344" s="1704"/>
      <c r="T344" s="1704"/>
      <c r="U344" s="1704"/>
      <c r="V344" s="1704"/>
      <c r="W344" s="1704"/>
      <c r="X344" s="1704"/>
      <c r="Y344" s="1704"/>
      <c r="Z344" s="1704"/>
      <c r="AA344" s="1704"/>
      <c r="AB344" s="1704"/>
      <c r="AC344" s="1704"/>
      <c r="AD344" s="1704"/>
      <c r="AE344" s="1704"/>
      <c r="AF344" s="1704"/>
      <c r="AG344" s="1704"/>
      <c r="AH344" s="1704"/>
      <c r="AI344" s="1704"/>
      <c r="AJ344" s="1704"/>
      <c r="AK344" s="1704"/>
      <c r="AL344" s="1704"/>
      <c r="AM344" s="1704"/>
      <c r="AN344" s="1704"/>
      <c r="AO344" s="1704"/>
      <c r="AP344" s="1704"/>
      <c r="AQ344" s="1704"/>
      <c r="AR344" s="1704"/>
      <c r="AS344" s="1704"/>
      <c r="AT344" s="1704"/>
      <c r="AU344" s="1704"/>
      <c r="AV344" s="1704"/>
      <c r="AW344" s="1704"/>
      <c r="AX344" s="1765"/>
      <c r="AY344" s="381"/>
      <c r="AZ344" s="381"/>
      <c r="BA344" s="244"/>
      <c r="BB344" s="244"/>
      <c r="BC344" s="244"/>
      <c r="BD344" s="244"/>
      <c r="BE344" s="244"/>
      <c r="BF344" s="244"/>
      <c r="BG344" s="427"/>
      <c r="BH344" s="427"/>
    </row>
    <row r="345" spans="1:60" s="428" customFormat="1" ht="33" hidden="1" customHeight="1">
      <c r="A345" s="427"/>
      <c r="B345" s="1722" t="s">
        <v>605</v>
      </c>
      <c r="C345" s="1722"/>
      <c r="D345" s="1722"/>
      <c r="E345" s="1722"/>
      <c r="F345" s="1722"/>
      <c r="G345" s="1722"/>
      <c r="H345" s="1722"/>
      <c r="I345" s="1722"/>
      <c r="J345" s="1722"/>
      <c r="K345" s="1774"/>
      <c r="L345" s="1783" t="s">
        <v>43</v>
      </c>
      <c r="M345" s="1784"/>
      <c r="N345" s="1785"/>
      <c r="O345" s="1778" t="s">
        <v>43</v>
      </c>
      <c r="P345" s="1779"/>
      <c r="Q345" s="1779"/>
      <c r="R345" s="1782"/>
      <c r="S345" s="1778" t="s">
        <v>43</v>
      </c>
      <c r="T345" s="1779"/>
      <c r="U345" s="1779"/>
      <c r="V345" s="1782"/>
      <c r="W345" s="1778"/>
      <c r="X345" s="1779"/>
      <c r="Y345" s="1779"/>
      <c r="Z345" s="1782"/>
      <c r="AA345" s="1778" t="s">
        <v>43</v>
      </c>
      <c r="AB345" s="1779"/>
      <c r="AC345" s="1779"/>
      <c r="AD345" s="1782"/>
      <c r="AE345" s="1778" t="s">
        <v>43</v>
      </c>
      <c r="AF345" s="1779"/>
      <c r="AG345" s="1779"/>
      <c r="AH345" s="1782"/>
      <c r="AI345" s="1778"/>
      <c r="AJ345" s="1779"/>
      <c r="AK345" s="1779"/>
      <c r="AL345" s="1782"/>
      <c r="AM345" s="1778" t="s">
        <v>43</v>
      </c>
      <c r="AN345" s="1779"/>
      <c r="AO345" s="1779"/>
      <c r="AP345" s="1782"/>
      <c r="AQ345" s="1778" t="s">
        <v>43</v>
      </c>
      <c r="AR345" s="1779"/>
      <c r="AS345" s="1779"/>
      <c r="AT345" s="1782"/>
      <c r="AU345" s="1778"/>
      <c r="AV345" s="1779"/>
      <c r="AW345" s="1779"/>
      <c r="AX345" s="1780"/>
      <c r="AY345" s="381"/>
      <c r="AZ345" s="381"/>
      <c r="BA345" s="244"/>
      <c r="BB345" s="244"/>
      <c r="BC345" s="244"/>
      <c r="BD345" s="244"/>
      <c r="BE345" s="244"/>
      <c r="BF345" s="244"/>
      <c r="BG345" s="427"/>
      <c r="BH345" s="427"/>
    </row>
    <row r="346" spans="1:60" s="428" customFormat="1" ht="18" hidden="1" customHeight="1">
      <c r="A346" s="427"/>
      <c r="B346" s="1722"/>
      <c r="C346" s="1722"/>
      <c r="D346" s="1722"/>
      <c r="E346" s="1722"/>
      <c r="F346" s="1722"/>
      <c r="G346" s="1722"/>
      <c r="H346" s="1722"/>
      <c r="I346" s="1722"/>
      <c r="J346" s="1722"/>
      <c r="K346" s="1774"/>
      <c r="L346" s="1775"/>
      <c r="M346" s="1776"/>
      <c r="N346" s="1777"/>
      <c r="O346" s="1694"/>
      <c r="P346" s="1695"/>
      <c r="Q346" s="1695"/>
      <c r="R346" s="1696"/>
      <c r="S346" s="1694"/>
      <c r="T346" s="1695"/>
      <c r="U346" s="1695"/>
      <c r="V346" s="1696"/>
      <c r="W346" s="1694"/>
      <c r="X346" s="1695"/>
      <c r="Y346" s="1695"/>
      <c r="Z346" s="1696"/>
      <c r="AA346" s="1694"/>
      <c r="AB346" s="1695"/>
      <c r="AC346" s="1695"/>
      <c r="AD346" s="1696"/>
      <c r="AE346" s="1694"/>
      <c r="AF346" s="1695"/>
      <c r="AG346" s="1695"/>
      <c r="AH346" s="1696"/>
      <c r="AI346" s="1694"/>
      <c r="AJ346" s="1695"/>
      <c r="AK346" s="1695"/>
      <c r="AL346" s="1696"/>
      <c r="AM346" s="1694"/>
      <c r="AN346" s="1695"/>
      <c r="AO346" s="1695"/>
      <c r="AP346" s="1696"/>
      <c r="AQ346" s="1694"/>
      <c r="AR346" s="1695"/>
      <c r="AS346" s="1695"/>
      <c r="AT346" s="1696"/>
      <c r="AU346" s="1694"/>
      <c r="AV346" s="1695"/>
      <c r="AW346" s="1695"/>
      <c r="AX346" s="1781"/>
      <c r="AY346" s="381"/>
      <c r="AZ346" s="381"/>
      <c r="BA346" s="244"/>
      <c r="BB346" s="244"/>
      <c r="BC346" s="244"/>
      <c r="BD346" s="244"/>
      <c r="BE346" s="244"/>
      <c r="BF346" s="244"/>
      <c r="BG346" s="427"/>
      <c r="BH346" s="427"/>
    </row>
    <row r="347" spans="1:60" s="428" customFormat="1" ht="14.4" hidden="1">
      <c r="A347" s="427"/>
      <c r="B347" s="1722"/>
      <c r="C347" s="1722"/>
      <c r="D347" s="1722"/>
      <c r="E347" s="1722"/>
      <c r="F347" s="1722"/>
      <c r="G347" s="1722"/>
      <c r="H347" s="1722"/>
      <c r="I347" s="1722"/>
      <c r="J347" s="1722"/>
      <c r="K347" s="1774"/>
      <c r="L347" s="1775"/>
      <c r="M347" s="1776"/>
      <c r="N347" s="1777"/>
      <c r="O347" s="1704"/>
      <c r="P347" s="1704"/>
      <c r="Q347" s="1704"/>
      <c r="R347" s="1704"/>
      <c r="S347" s="1704"/>
      <c r="T347" s="1704"/>
      <c r="U347" s="1704"/>
      <c r="V347" s="1704"/>
      <c r="W347" s="1704"/>
      <c r="X347" s="1704"/>
      <c r="Y347" s="1704"/>
      <c r="Z347" s="1704"/>
      <c r="AA347" s="1704"/>
      <c r="AB347" s="1704"/>
      <c r="AC347" s="1704"/>
      <c r="AD347" s="1704"/>
      <c r="AE347" s="1704"/>
      <c r="AF347" s="1704"/>
      <c r="AG347" s="1704"/>
      <c r="AH347" s="1704"/>
      <c r="AI347" s="1704"/>
      <c r="AJ347" s="1704"/>
      <c r="AK347" s="1704"/>
      <c r="AL347" s="1704"/>
      <c r="AM347" s="1704"/>
      <c r="AN347" s="1704"/>
      <c r="AO347" s="1704"/>
      <c r="AP347" s="1704"/>
      <c r="AQ347" s="1704"/>
      <c r="AR347" s="1704"/>
      <c r="AS347" s="1704"/>
      <c r="AT347" s="1704"/>
      <c r="AU347" s="1704"/>
      <c r="AV347" s="1704"/>
      <c r="AW347" s="1704"/>
      <c r="AX347" s="1765"/>
      <c r="AY347" s="381"/>
      <c r="AZ347" s="381"/>
      <c r="BA347" s="244"/>
      <c r="BB347" s="244"/>
      <c r="BC347" s="244"/>
      <c r="BD347" s="244"/>
      <c r="BE347" s="244"/>
      <c r="BF347" s="244"/>
      <c r="BG347" s="427"/>
      <c r="BH347" s="427"/>
    </row>
    <row r="348" spans="1:60" s="428" customFormat="1" ht="14.4" hidden="1">
      <c r="A348" s="427"/>
      <c r="B348" s="1722" t="s">
        <v>606</v>
      </c>
      <c r="C348" s="1722"/>
      <c r="D348" s="1722"/>
      <c r="E348" s="1722"/>
      <c r="F348" s="1722"/>
      <c r="G348" s="1722"/>
      <c r="H348" s="1722"/>
      <c r="I348" s="1722"/>
      <c r="J348" s="1722"/>
      <c r="K348" s="1774"/>
      <c r="L348" s="1783" t="s">
        <v>43</v>
      </c>
      <c r="M348" s="1784"/>
      <c r="N348" s="1785"/>
      <c r="O348" s="1778" t="s">
        <v>43</v>
      </c>
      <c r="P348" s="1779"/>
      <c r="Q348" s="1779"/>
      <c r="R348" s="1782"/>
      <c r="S348" s="1778" t="s">
        <v>43</v>
      </c>
      <c r="T348" s="1779"/>
      <c r="U348" s="1779"/>
      <c r="V348" s="1782"/>
      <c r="W348" s="1778"/>
      <c r="X348" s="1779"/>
      <c r="Y348" s="1779"/>
      <c r="Z348" s="1782"/>
      <c r="AA348" s="1778" t="s">
        <v>43</v>
      </c>
      <c r="AB348" s="1779"/>
      <c r="AC348" s="1779"/>
      <c r="AD348" s="1782"/>
      <c r="AE348" s="1778" t="s">
        <v>43</v>
      </c>
      <c r="AF348" s="1779"/>
      <c r="AG348" s="1779"/>
      <c r="AH348" s="1782"/>
      <c r="AI348" s="1778"/>
      <c r="AJ348" s="1779"/>
      <c r="AK348" s="1779"/>
      <c r="AL348" s="1782"/>
      <c r="AM348" s="1778" t="s">
        <v>43</v>
      </c>
      <c r="AN348" s="1779"/>
      <c r="AO348" s="1779"/>
      <c r="AP348" s="1782"/>
      <c r="AQ348" s="1778" t="s">
        <v>43</v>
      </c>
      <c r="AR348" s="1779"/>
      <c r="AS348" s="1779"/>
      <c r="AT348" s="1782"/>
      <c r="AU348" s="1778"/>
      <c r="AV348" s="1779"/>
      <c r="AW348" s="1779"/>
      <c r="AX348" s="1780"/>
      <c r="AY348" s="381"/>
      <c r="AZ348" s="381"/>
      <c r="BA348" s="244"/>
      <c r="BB348" s="244"/>
      <c r="BC348" s="244"/>
      <c r="BD348" s="244"/>
      <c r="BE348" s="244"/>
      <c r="BF348" s="244"/>
      <c r="BG348" s="427"/>
      <c r="BH348" s="427"/>
    </row>
    <row r="349" spans="1:60" s="428" customFormat="1" ht="14.4" hidden="1">
      <c r="A349" s="427"/>
      <c r="B349" s="1722"/>
      <c r="C349" s="1722"/>
      <c r="D349" s="1722"/>
      <c r="E349" s="1722"/>
      <c r="F349" s="1722"/>
      <c r="G349" s="1722"/>
      <c r="H349" s="1722"/>
      <c r="I349" s="1722"/>
      <c r="J349" s="1722"/>
      <c r="K349" s="1774"/>
      <c r="L349" s="1775"/>
      <c r="M349" s="1776"/>
      <c r="N349" s="1777"/>
      <c r="O349" s="1694"/>
      <c r="P349" s="1695"/>
      <c r="Q349" s="1695"/>
      <c r="R349" s="1696"/>
      <c r="S349" s="1694"/>
      <c r="T349" s="1695"/>
      <c r="U349" s="1695"/>
      <c r="V349" s="1696"/>
      <c r="W349" s="1694"/>
      <c r="X349" s="1695"/>
      <c r="Y349" s="1695"/>
      <c r="Z349" s="1696"/>
      <c r="AA349" s="1694"/>
      <c r="AB349" s="1695"/>
      <c r="AC349" s="1695"/>
      <c r="AD349" s="1696"/>
      <c r="AE349" s="1694"/>
      <c r="AF349" s="1695"/>
      <c r="AG349" s="1695"/>
      <c r="AH349" s="1696"/>
      <c r="AI349" s="1694"/>
      <c r="AJ349" s="1695"/>
      <c r="AK349" s="1695"/>
      <c r="AL349" s="1696"/>
      <c r="AM349" s="1694"/>
      <c r="AN349" s="1695"/>
      <c r="AO349" s="1695"/>
      <c r="AP349" s="1696"/>
      <c r="AQ349" s="1694"/>
      <c r="AR349" s="1695"/>
      <c r="AS349" s="1695"/>
      <c r="AT349" s="1696"/>
      <c r="AU349" s="1694"/>
      <c r="AV349" s="1695"/>
      <c r="AW349" s="1695"/>
      <c r="AX349" s="1781"/>
      <c r="AY349" s="381"/>
      <c r="AZ349" s="381"/>
      <c r="BA349" s="244"/>
      <c r="BB349" s="244"/>
      <c r="BC349" s="244"/>
      <c r="BD349" s="244"/>
      <c r="BE349" s="244"/>
      <c r="BF349" s="244"/>
      <c r="BG349" s="427"/>
      <c r="BH349" s="427"/>
    </row>
    <row r="350" spans="1:60" s="428" customFormat="1" ht="14.4" hidden="1">
      <c r="A350" s="427"/>
      <c r="B350" s="1722"/>
      <c r="C350" s="1722"/>
      <c r="D350" s="1722"/>
      <c r="E350" s="1722"/>
      <c r="F350" s="1722"/>
      <c r="G350" s="1722"/>
      <c r="H350" s="1722"/>
      <c r="I350" s="1722"/>
      <c r="J350" s="1722"/>
      <c r="K350" s="1774"/>
      <c r="L350" s="1775"/>
      <c r="M350" s="1776"/>
      <c r="N350" s="1777"/>
      <c r="O350" s="1704"/>
      <c r="P350" s="1704"/>
      <c r="Q350" s="1704"/>
      <c r="R350" s="1704"/>
      <c r="S350" s="1704"/>
      <c r="T350" s="1704"/>
      <c r="U350" s="1704"/>
      <c r="V350" s="1704"/>
      <c r="W350" s="1704"/>
      <c r="X350" s="1704"/>
      <c r="Y350" s="1704"/>
      <c r="Z350" s="1704"/>
      <c r="AA350" s="1704"/>
      <c r="AB350" s="1704"/>
      <c r="AC350" s="1704"/>
      <c r="AD350" s="1704"/>
      <c r="AE350" s="1704"/>
      <c r="AF350" s="1704"/>
      <c r="AG350" s="1704"/>
      <c r="AH350" s="1704"/>
      <c r="AI350" s="1704"/>
      <c r="AJ350" s="1704"/>
      <c r="AK350" s="1704"/>
      <c r="AL350" s="1704"/>
      <c r="AM350" s="1704"/>
      <c r="AN350" s="1704"/>
      <c r="AO350" s="1704"/>
      <c r="AP350" s="1704"/>
      <c r="AQ350" s="1704"/>
      <c r="AR350" s="1704"/>
      <c r="AS350" s="1704"/>
      <c r="AT350" s="1704"/>
      <c r="AU350" s="1704"/>
      <c r="AV350" s="1704"/>
      <c r="AW350" s="1704"/>
      <c r="AX350" s="1765"/>
      <c r="AY350" s="381"/>
      <c r="AZ350" s="381"/>
      <c r="BA350" s="244"/>
      <c r="BB350" s="244"/>
      <c r="BC350" s="244"/>
      <c r="BD350" s="244"/>
      <c r="BE350" s="244"/>
      <c r="BF350" s="244"/>
      <c r="BG350" s="427"/>
      <c r="BH350" s="427"/>
    </row>
    <row r="351" spans="1:60" s="428" customFormat="1" ht="15" hidden="1" thickBot="1">
      <c r="A351" s="427"/>
      <c r="B351" s="1706" t="s">
        <v>13</v>
      </c>
      <c r="C351" s="1706"/>
      <c r="D351" s="1706"/>
      <c r="E351" s="1706"/>
      <c r="F351" s="1706"/>
      <c r="G351" s="1706"/>
      <c r="H351" s="1706"/>
      <c r="I351" s="1706"/>
      <c r="J351" s="1706"/>
      <c r="K351" s="1766"/>
      <c r="L351" s="1767" t="s">
        <v>43</v>
      </c>
      <c r="M351" s="1768"/>
      <c r="N351" s="1769"/>
      <c r="O351" s="1770" t="s">
        <v>43</v>
      </c>
      <c r="P351" s="1771"/>
      <c r="Q351" s="1771"/>
      <c r="R351" s="1772"/>
      <c r="S351" s="1770" t="s">
        <v>43</v>
      </c>
      <c r="T351" s="1771"/>
      <c r="U351" s="1771"/>
      <c r="V351" s="1772"/>
      <c r="W351" s="1770"/>
      <c r="X351" s="1771"/>
      <c r="Y351" s="1771"/>
      <c r="Z351" s="1772"/>
      <c r="AA351" s="1770" t="s">
        <v>43</v>
      </c>
      <c r="AB351" s="1771"/>
      <c r="AC351" s="1771"/>
      <c r="AD351" s="1772"/>
      <c r="AE351" s="1770" t="s">
        <v>43</v>
      </c>
      <c r="AF351" s="1771"/>
      <c r="AG351" s="1771"/>
      <c r="AH351" s="1772"/>
      <c r="AI351" s="1770"/>
      <c r="AJ351" s="1771"/>
      <c r="AK351" s="1771"/>
      <c r="AL351" s="1772"/>
      <c r="AM351" s="1770" t="s">
        <v>43</v>
      </c>
      <c r="AN351" s="1771"/>
      <c r="AO351" s="1771"/>
      <c r="AP351" s="1772"/>
      <c r="AQ351" s="1770" t="s">
        <v>43</v>
      </c>
      <c r="AR351" s="1771"/>
      <c r="AS351" s="1771"/>
      <c r="AT351" s="1772"/>
      <c r="AU351" s="1770"/>
      <c r="AV351" s="1771"/>
      <c r="AW351" s="1771"/>
      <c r="AX351" s="1773"/>
      <c r="AY351" s="381"/>
      <c r="AZ351" s="381"/>
      <c r="BA351" s="253"/>
      <c r="BB351" s="253"/>
      <c r="BC351" s="253"/>
      <c r="BD351" s="253"/>
      <c r="BE351" s="253"/>
      <c r="BF351" s="253"/>
      <c r="BG351" s="427"/>
      <c r="BH351" s="427"/>
    </row>
    <row r="352" spans="1:60" s="440" customFormat="1" hidden="1">
      <c r="B352" s="246"/>
      <c r="C352" s="246"/>
      <c r="D352" s="246"/>
      <c r="E352" s="246"/>
      <c r="F352" s="246"/>
      <c r="G352" s="246"/>
      <c r="H352" s="246"/>
      <c r="I352" s="246"/>
      <c r="J352" s="246"/>
      <c r="K352" s="246"/>
      <c r="L352" s="246"/>
      <c r="M352" s="246"/>
      <c r="N352" s="246"/>
      <c r="O352" s="246"/>
      <c r="P352" s="246"/>
      <c r="Q352" s="247"/>
      <c r="R352" s="247"/>
      <c r="S352" s="248"/>
      <c r="T352" s="248"/>
      <c r="U352" s="248"/>
      <c r="V352" s="248"/>
      <c r="W352" s="248"/>
      <c r="X352" s="248"/>
      <c r="Y352" s="248"/>
      <c r="Z352" s="248"/>
      <c r="AA352" s="250"/>
      <c r="AB352" s="250"/>
      <c r="AC352" s="250"/>
      <c r="AD352" s="250"/>
      <c r="AE352" s="250"/>
      <c r="AF352" s="250"/>
      <c r="AG352" s="250"/>
      <c r="AH352" s="250"/>
      <c r="AI352" s="381"/>
      <c r="AJ352" s="381"/>
      <c r="AK352" s="381"/>
      <c r="AL352" s="381"/>
      <c r="AM352" s="381"/>
      <c r="AN352" s="381"/>
      <c r="AO352" s="381"/>
      <c r="AP352" s="381"/>
      <c r="AQ352" s="381"/>
      <c r="AR352" s="381"/>
      <c r="AS352" s="381"/>
      <c r="AT352" s="381"/>
      <c r="AU352" s="381"/>
      <c r="AV352" s="381"/>
      <c r="AW352" s="381"/>
      <c r="AX352" s="381"/>
      <c r="AY352" s="381"/>
      <c r="AZ352" s="381"/>
    </row>
    <row r="353" spans="1:38" s="440" customFormat="1" ht="22.8" hidden="1">
      <c r="A353" s="251"/>
      <c r="B353" s="1927" t="s">
        <v>40</v>
      </c>
      <c r="C353" s="1927"/>
      <c r="D353" s="1927"/>
      <c r="E353" s="1927"/>
      <c r="F353" s="1927"/>
      <c r="G353" s="1927"/>
      <c r="H353" s="1927"/>
      <c r="I353" s="1927"/>
      <c r="J353" s="1927"/>
      <c r="K353" s="1927"/>
      <c r="L353" s="1927"/>
      <c r="M353" s="1927"/>
      <c r="N353" s="1927"/>
      <c r="O353" s="1927"/>
      <c r="P353" s="1927"/>
      <c r="Q353" s="1927"/>
      <c r="R353" s="1927"/>
      <c r="S353" s="1947"/>
      <c r="T353" s="1947"/>
      <c r="U353" s="1947"/>
      <c r="V353" s="1947"/>
      <c r="W353" s="1947"/>
      <c r="X353" s="1947"/>
      <c r="Y353" s="1947"/>
      <c r="Z353" s="1947"/>
      <c r="AA353" s="1947"/>
      <c r="AB353" s="250"/>
      <c r="AC353" s="1945"/>
      <c r="AD353" s="1945"/>
      <c r="AE353" s="1945"/>
      <c r="AF353" s="1945"/>
      <c r="AG353" s="1945"/>
      <c r="AH353" s="1945"/>
      <c r="AI353" s="1945"/>
      <c r="AJ353" s="1945"/>
      <c r="AK353" s="1945"/>
      <c r="AL353" s="1945"/>
    </row>
    <row r="354" spans="1:38" s="444" customFormat="1" ht="10.199999999999999" hidden="1">
      <c r="B354" s="1928"/>
      <c r="C354" s="1928"/>
      <c r="D354" s="1928"/>
      <c r="E354" s="1928"/>
      <c r="F354" s="1928"/>
      <c r="G354" s="1928"/>
      <c r="H354" s="1928"/>
      <c r="I354" s="1928"/>
      <c r="J354" s="1928"/>
      <c r="K354" s="1928"/>
      <c r="L354" s="1928"/>
      <c r="M354" s="1928"/>
      <c r="N354" s="1928"/>
      <c r="O354" s="1928"/>
      <c r="P354" s="1928"/>
      <c r="Q354" s="1928"/>
      <c r="R354" s="1928"/>
      <c r="S354" s="1944" t="s">
        <v>41</v>
      </c>
      <c r="T354" s="1944"/>
      <c r="U354" s="1944"/>
      <c r="V354" s="1944"/>
      <c r="W354" s="1944"/>
      <c r="X354" s="1944"/>
      <c r="Y354" s="1944"/>
      <c r="Z354" s="1944"/>
      <c r="AA354" s="1944"/>
      <c r="AC354" s="1949" t="s">
        <v>12</v>
      </c>
      <c r="AD354" s="1949"/>
      <c r="AE354" s="1949"/>
      <c r="AF354" s="1949"/>
      <c r="AG354" s="1949"/>
      <c r="AH354" s="1949"/>
      <c r="AI354" s="1949"/>
      <c r="AJ354" s="1949"/>
      <c r="AK354" s="1949"/>
      <c r="AL354" s="1949"/>
    </row>
    <row r="355" spans="1:38" ht="22.8" hidden="1">
      <c r="B355" s="1929"/>
      <c r="C355" s="1929"/>
      <c r="D355" s="1929"/>
      <c r="E355" s="1929"/>
      <c r="F355" s="1929"/>
      <c r="G355" s="1929"/>
      <c r="H355" s="1929"/>
      <c r="I355" s="1929"/>
      <c r="J355" s="1929"/>
      <c r="K355" s="1929"/>
      <c r="L355" s="1929"/>
      <c r="M355" s="1929"/>
      <c r="N355" s="1929"/>
      <c r="O355" s="1929"/>
      <c r="P355" s="1929"/>
      <c r="Q355" s="1929"/>
      <c r="R355" s="1929"/>
      <c r="S355" s="62"/>
      <c r="T355" s="62"/>
      <c r="U355" s="62"/>
      <c r="V355" s="62"/>
      <c r="W355" s="62"/>
      <c r="X355" s="62"/>
      <c r="Y355" s="62"/>
      <c r="Z355" s="62"/>
      <c r="AA355" s="62"/>
      <c r="AC355" s="1950"/>
      <c r="AD355" s="1950"/>
      <c r="AE355" s="1950"/>
      <c r="AF355" s="1950"/>
      <c r="AG355" s="1950"/>
      <c r="AH355" s="1950"/>
      <c r="AI355" s="1950"/>
      <c r="AJ355" s="1950"/>
      <c r="AK355" s="1950"/>
      <c r="AL355" s="1950"/>
    </row>
    <row r="356" spans="1:38" s="598" customFormat="1" ht="10.5" hidden="1" customHeight="1">
      <c r="B356" s="599"/>
      <c r="C356" s="599"/>
      <c r="D356" s="599"/>
      <c r="E356" s="599"/>
      <c r="F356" s="599"/>
      <c r="G356" s="599"/>
      <c r="H356" s="599"/>
      <c r="I356" s="599"/>
      <c r="J356" s="599"/>
      <c r="K356" s="599"/>
      <c r="L356" s="599"/>
      <c r="M356" s="599"/>
      <c r="N356" s="599"/>
      <c r="O356" s="599"/>
      <c r="P356" s="599"/>
      <c r="Q356" s="599"/>
      <c r="R356" s="599"/>
      <c r="S356" s="62"/>
      <c r="T356" s="62"/>
      <c r="U356" s="62"/>
      <c r="V356" s="62"/>
      <c r="W356" s="62"/>
      <c r="X356" s="62"/>
      <c r="Y356" s="62"/>
      <c r="Z356" s="62"/>
      <c r="AA356" s="62"/>
      <c r="AC356" s="600"/>
      <c r="AD356" s="600"/>
      <c r="AE356" s="600"/>
      <c r="AF356" s="600"/>
      <c r="AG356" s="600"/>
      <c r="AH356" s="600"/>
      <c r="AI356" s="600"/>
      <c r="AJ356" s="600"/>
      <c r="AK356" s="600"/>
      <c r="AL356" s="600"/>
    </row>
    <row r="357" spans="1:38" s="598" customFormat="1" ht="17.25" customHeight="1">
      <c r="B357" s="599"/>
      <c r="C357" s="599"/>
      <c r="D357" s="599"/>
      <c r="E357" s="599"/>
      <c r="F357" s="599"/>
      <c r="G357" s="599"/>
      <c r="H357" s="599"/>
      <c r="I357" s="599"/>
      <c r="J357" s="599"/>
      <c r="K357" s="599"/>
      <c r="L357" s="599"/>
      <c r="M357" s="599"/>
      <c r="N357" s="599"/>
      <c r="O357" s="599"/>
      <c r="P357" s="599"/>
      <c r="Q357" s="599"/>
      <c r="R357" s="599"/>
      <c r="S357" s="62"/>
      <c r="T357" s="62"/>
      <c r="U357" s="62"/>
      <c r="V357" s="62"/>
      <c r="W357" s="62"/>
      <c r="X357" s="62"/>
      <c r="Y357" s="62"/>
      <c r="Z357" s="62"/>
      <c r="AA357" s="62"/>
      <c r="AC357" s="600"/>
      <c r="AD357" s="600"/>
      <c r="AE357" s="600"/>
      <c r="AF357" s="600"/>
      <c r="AG357" s="600"/>
      <c r="AH357" s="600"/>
      <c r="AI357" s="600"/>
      <c r="AJ357" s="600"/>
      <c r="AK357" s="600"/>
      <c r="AL357" s="600"/>
    </row>
    <row r="358" spans="1:38" ht="22.8">
      <c r="B358" s="1927" t="s">
        <v>42</v>
      </c>
      <c r="C358" s="1927"/>
      <c r="D358" s="1927"/>
      <c r="E358" s="1927"/>
      <c r="F358" s="1927"/>
      <c r="G358" s="1927"/>
      <c r="H358" s="1927"/>
      <c r="I358" s="1927"/>
      <c r="J358" s="1927"/>
      <c r="K358" s="1927"/>
      <c r="L358" s="1927"/>
      <c r="M358" s="1927"/>
      <c r="N358" s="1927"/>
      <c r="O358" s="1927"/>
      <c r="P358" s="1927"/>
      <c r="Q358" s="1927"/>
      <c r="R358" s="1927"/>
      <c r="S358" s="1948"/>
      <c r="T358" s="1948"/>
      <c r="U358" s="1948"/>
      <c r="V358" s="1948"/>
      <c r="W358" s="1948"/>
      <c r="X358" s="1948"/>
      <c r="Y358" s="1948"/>
      <c r="Z358" s="1948"/>
      <c r="AA358" s="1948"/>
      <c r="AC358" s="1945" t="s">
        <v>1062</v>
      </c>
      <c r="AD358" s="1945"/>
      <c r="AE358" s="1945"/>
      <c r="AF358" s="1945"/>
      <c r="AG358" s="1945"/>
      <c r="AH358" s="1945"/>
      <c r="AI358" s="1945"/>
      <c r="AJ358" s="1945"/>
      <c r="AK358" s="1945"/>
      <c r="AL358" s="1945"/>
    </row>
    <row r="359" spans="1:38" s="444" customFormat="1" ht="10.199999999999999">
      <c r="B359" s="433"/>
      <c r="C359" s="434"/>
      <c r="S359" s="1944" t="s">
        <v>41</v>
      </c>
      <c r="T359" s="1944"/>
      <c r="U359" s="1944"/>
      <c r="V359" s="1944"/>
      <c r="W359" s="1944"/>
      <c r="X359" s="1944"/>
      <c r="Y359" s="1944"/>
      <c r="Z359" s="1944"/>
      <c r="AA359" s="1944"/>
      <c r="AC359" s="1946" t="s">
        <v>12</v>
      </c>
      <c r="AD359" s="1946"/>
      <c r="AE359" s="1946"/>
      <c r="AF359" s="1946"/>
      <c r="AG359" s="1946"/>
      <c r="AH359" s="1946"/>
      <c r="AI359" s="1946"/>
      <c r="AJ359" s="1946"/>
      <c r="AK359" s="1946"/>
      <c r="AL359" s="1946"/>
    </row>
  </sheetData>
  <mergeCells count="2436">
    <mergeCell ref="A249:X249"/>
    <mergeCell ref="Y249:AF249"/>
    <mergeCell ref="A247:X247"/>
    <mergeCell ref="Y247:AF247"/>
    <mergeCell ref="AI81:AL81"/>
    <mergeCell ref="B144:N144"/>
    <mergeCell ref="B80:N80"/>
    <mergeCell ref="O80:R80"/>
    <mergeCell ref="S80:V80"/>
    <mergeCell ref="W80:Z80"/>
    <mergeCell ref="AA80:AD80"/>
    <mergeCell ref="AE80:AH80"/>
    <mergeCell ref="AI80:AL80"/>
    <mergeCell ref="AM80:AP80"/>
    <mergeCell ref="AQ80:AT80"/>
    <mergeCell ref="AU80:AX80"/>
    <mergeCell ref="AQ126:AT126"/>
    <mergeCell ref="AU126:AX126"/>
    <mergeCell ref="B84:N84"/>
    <mergeCell ref="O84:R84"/>
    <mergeCell ref="S84:V84"/>
    <mergeCell ref="W84:Z84"/>
    <mergeCell ref="AA84:AD84"/>
    <mergeCell ref="AE84:AH84"/>
    <mergeCell ref="AI84:AL84"/>
    <mergeCell ref="AM84:AP84"/>
    <mergeCell ref="AQ84:AT84"/>
    <mergeCell ref="AU84:AX84"/>
    <mergeCell ref="B85:N85"/>
    <mergeCell ref="O86:R86"/>
    <mergeCell ref="S86:V86"/>
    <mergeCell ref="B81:N81"/>
    <mergeCell ref="O81:R81"/>
    <mergeCell ref="S81:V81"/>
    <mergeCell ref="W81:Z81"/>
    <mergeCell ref="AA81:AD81"/>
    <mergeCell ref="AE81:AH81"/>
    <mergeCell ref="B152:N152"/>
    <mergeCell ref="O152:R152"/>
    <mergeCell ref="AA152:AD152"/>
    <mergeCell ref="B155:N155"/>
    <mergeCell ref="O155:R155"/>
    <mergeCell ref="AI155:AL155"/>
    <mergeCell ref="AM155:AP155"/>
    <mergeCell ref="B130:N130"/>
    <mergeCell ref="O130:R130"/>
    <mergeCell ref="S130:V130"/>
    <mergeCell ref="B126:N126"/>
    <mergeCell ref="O126:R126"/>
    <mergeCell ref="S126:V126"/>
    <mergeCell ref="W126:Z126"/>
    <mergeCell ref="AA126:AD126"/>
    <mergeCell ref="AE126:AH126"/>
    <mergeCell ref="AI126:AL126"/>
    <mergeCell ref="AM126:AP126"/>
    <mergeCell ref="AI151:AL151"/>
    <mergeCell ref="B138:F138"/>
    <mergeCell ref="G138:N138"/>
    <mergeCell ref="O138:AX138"/>
    <mergeCell ref="B133:AX133"/>
    <mergeCell ref="B135:F135"/>
    <mergeCell ref="G135:N135"/>
    <mergeCell ref="B136:F136"/>
    <mergeCell ref="G136:N136"/>
    <mergeCell ref="O136:AX136"/>
    <mergeCell ref="B131:N131"/>
    <mergeCell ref="O131:R131"/>
    <mergeCell ref="S131:V131"/>
    <mergeCell ref="AA157:AD157"/>
    <mergeCell ref="AE157:AH157"/>
    <mergeCell ref="AI157:AL157"/>
    <mergeCell ref="AM157:AP157"/>
    <mergeCell ref="AQ157:AT157"/>
    <mergeCell ref="AU157:AX157"/>
    <mergeCell ref="AI152:AL152"/>
    <mergeCell ref="AI153:AL153"/>
    <mergeCell ref="S147:V147"/>
    <mergeCell ref="S148:V148"/>
    <mergeCell ref="S149:V149"/>
    <mergeCell ref="S150:V150"/>
    <mergeCell ref="S151:V151"/>
    <mergeCell ref="S152:V152"/>
    <mergeCell ref="S153:V153"/>
    <mergeCell ref="W147:Z147"/>
    <mergeCell ref="W148:Z148"/>
    <mergeCell ref="W149:Z149"/>
    <mergeCell ref="W150:Z150"/>
    <mergeCell ref="W151:Z151"/>
    <mergeCell ref="AQ153:AT153"/>
    <mergeCell ref="AE152:AH152"/>
    <mergeCell ref="AQ155:AT155"/>
    <mergeCell ref="W153:Z153"/>
    <mergeCell ref="AE147:AH147"/>
    <mergeCell ref="AE148:AH148"/>
    <mergeCell ref="AE149:AH149"/>
    <mergeCell ref="AU154:AX154"/>
    <mergeCell ref="AM153:AP153"/>
    <mergeCell ref="AQ147:AT147"/>
    <mergeCell ref="AQ148:AT148"/>
    <mergeCell ref="AU156:AX156"/>
    <mergeCell ref="AU77:AX77"/>
    <mergeCell ref="AU155:AX155"/>
    <mergeCell ref="BA77:BC77"/>
    <mergeCell ref="B78:N78"/>
    <mergeCell ref="O78:R78"/>
    <mergeCell ref="S78:V78"/>
    <mergeCell ref="W78:Z78"/>
    <mergeCell ref="AA78:AD78"/>
    <mergeCell ref="AE78:AH78"/>
    <mergeCell ref="AI78:AL78"/>
    <mergeCell ref="AM78:AP78"/>
    <mergeCell ref="AQ78:AT78"/>
    <mergeCell ref="AU78:AX78"/>
    <mergeCell ref="B79:N79"/>
    <mergeCell ref="O79:R79"/>
    <mergeCell ref="S79:V79"/>
    <mergeCell ref="W79:Z79"/>
    <mergeCell ref="AA79:AD79"/>
    <mergeCell ref="AE79:AH79"/>
    <mergeCell ref="AI79:AL79"/>
    <mergeCell ref="AM79:AP79"/>
    <mergeCell ref="AQ79:AT79"/>
    <mergeCell ref="AU79:AX79"/>
    <mergeCell ref="B137:F137"/>
    <mergeCell ref="G137:N137"/>
    <mergeCell ref="O137:AX137"/>
    <mergeCell ref="AY142:AY143"/>
    <mergeCell ref="AZ142:AZ143"/>
    <mergeCell ref="S155:V155"/>
    <mergeCell ref="W155:Z155"/>
    <mergeCell ref="AA155:AD155"/>
    <mergeCell ref="AE155:AH155"/>
    <mergeCell ref="B75:N75"/>
    <mergeCell ref="O75:R75"/>
    <mergeCell ref="S75:V75"/>
    <mergeCell ref="W75:Z75"/>
    <mergeCell ref="AA75:AD75"/>
    <mergeCell ref="AE75:AH75"/>
    <mergeCell ref="AI75:AL75"/>
    <mergeCell ref="AM75:AP75"/>
    <mergeCell ref="AQ75:AT75"/>
    <mergeCell ref="AU75:AX75"/>
    <mergeCell ref="O85:R85"/>
    <mergeCell ref="S85:V85"/>
    <mergeCell ref="W85:Z85"/>
    <mergeCell ref="AA85:AD85"/>
    <mergeCell ref="AE85:AH85"/>
    <mergeCell ref="AI85:AL85"/>
    <mergeCell ref="AM85:AP85"/>
    <mergeCell ref="AQ85:AT85"/>
    <mergeCell ref="AU85:AX85"/>
    <mergeCell ref="B76:M76"/>
    <mergeCell ref="O76:R76"/>
    <mergeCell ref="S76:V76"/>
    <mergeCell ref="W76:Z76"/>
    <mergeCell ref="AA76:AD76"/>
    <mergeCell ref="AE76:AH76"/>
    <mergeCell ref="AI76:AL76"/>
    <mergeCell ref="W77:Z77"/>
    <mergeCell ref="AA77:AD77"/>
    <mergeCell ref="AE77:AH77"/>
    <mergeCell ref="AI77:AL77"/>
    <mergeCell ref="AM77:AP77"/>
    <mergeCell ref="AQ77:AT77"/>
    <mergeCell ref="AM76:AP76"/>
    <mergeCell ref="AQ76:AT76"/>
    <mergeCell ref="AU76:AX76"/>
    <mergeCell ref="B77:N77"/>
    <mergeCell ref="O77:R77"/>
    <mergeCell ref="S77:V77"/>
    <mergeCell ref="B74:M74"/>
    <mergeCell ref="O74:R74"/>
    <mergeCell ref="S74:V74"/>
    <mergeCell ref="W74:Z74"/>
    <mergeCell ref="AA74:AD74"/>
    <mergeCell ref="AE74:AH74"/>
    <mergeCell ref="AI74:AL74"/>
    <mergeCell ref="AM74:AP74"/>
    <mergeCell ref="AQ74:AT74"/>
    <mergeCell ref="AU74:AX74"/>
    <mergeCell ref="B72:N72"/>
    <mergeCell ref="O72:R72"/>
    <mergeCell ref="S72:V72"/>
    <mergeCell ref="W72:Z72"/>
    <mergeCell ref="AA72:AD72"/>
    <mergeCell ref="AE72:AH72"/>
    <mergeCell ref="AI72:AL72"/>
    <mergeCell ref="AM72:AP72"/>
    <mergeCell ref="AQ72:AT72"/>
    <mergeCell ref="AU72:AX72"/>
    <mergeCell ref="B73:N73"/>
    <mergeCell ref="O73:R73"/>
    <mergeCell ref="S73:V73"/>
    <mergeCell ref="W73:Z73"/>
    <mergeCell ref="AA73:AD73"/>
    <mergeCell ref="AE73:AH73"/>
    <mergeCell ref="AM73:AP73"/>
    <mergeCell ref="AQ73:AT73"/>
    <mergeCell ref="AU73:AX73"/>
    <mergeCell ref="B70:N70"/>
    <mergeCell ref="O70:R70"/>
    <mergeCell ref="S70:V70"/>
    <mergeCell ref="W70:Z70"/>
    <mergeCell ref="AA70:AD70"/>
    <mergeCell ref="AE70:AH70"/>
    <mergeCell ref="AI70:AL70"/>
    <mergeCell ref="AM70:AP70"/>
    <mergeCell ref="AQ70:AT70"/>
    <mergeCell ref="AU70:AX70"/>
    <mergeCell ref="B71:M71"/>
    <mergeCell ref="O71:R71"/>
    <mergeCell ref="S71:V71"/>
    <mergeCell ref="W71:Z71"/>
    <mergeCell ref="AA71:AD71"/>
    <mergeCell ref="AE71:AH71"/>
    <mergeCell ref="AI71:AL71"/>
    <mergeCell ref="AM71:AP71"/>
    <mergeCell ref="AQ71:AT71"/>
    <mergeCell ref="AU71:AX71"/>
    <mergeCell ref="B69:N69"/>
    <mergeCell ref="O69:R69"/>
    <mergeCell ref="S69:V69"/>
    <mergeCell ref="W69:Z69"/>
    <mergeCell ref="AA69:AD69"/>
    <mergeCell ref="AE69:AH69"/>
    <mergeCell ref="AI69:AL69"/>
    <mergeCell ref="AM69:AP69"/>
    <mergeCell ref="AQ69:AT69"/>
    <mergeCell ref="AU69:AX69"/>
    <mergeCell ref="B59:N59"/>
    <mergeCell ref="O59:R59"/>
    <mergeCell ref="S59:V59"/>
    <mergeCell ref="AU59:AX59"/>
    <mergeCell ref="AA59:AD59"/>
    <mergeCell ref="B61:M61"/>
    <mergeCell ref="S66:V66"/>
    <mergeCell ref="W66:Z66"/>
    <mergeCell ref="AI61:AL61"/>
    <mergeCell ref="AM61:AP61"/>
    <mergeCell ref="AQ61:AT61"/>
    <mergeCell ref="AU61:AX61"/>
    <mergeCell ref="AE59:AH59"/>
    <mergeCell ref="AA66:AD66"/>
    <mergeCell ref="AE66:AH66"/>
    <mergeCell ref="AI66:AL66"/>
    <mergeCell ref="AM66:AP66"/>
    <mergeCell ref="AQ66:AT66"/>
    <mergeCell ref="S60:V60"/>
    <mergeCell ref="AM63:AP63"/>
    <mergeCell ref="AQ63:AT63"/>
    <mergeCell ref="AE64:AH64"/>
    <mergeCell ref="BA67:BC67"/>
    <mergeCell ref="B68:N68"/>
    <mergeCell ref="O68:R68"/>
    <mergeCell ref="S68:V68"/>
    <mergeCell ref="W68:Z68"/>
    <mergeCell ref="AA68:AD68"/>
    <mergeCell ref="AE68:AH68"/>
    <mergeCell ref="AI68:AL68"/>
    <mergeCell ref="AM68:AP68"/>
    <mergeCell ref="AQ68:AT68"/>
    <mergeCell ref="AU68:AX68"/>
    <mergeCell ref="AI58:AL58"/>
    <mergeCell ref="AM58:AP58"/>
    <mergeCell ref="AQ58:AT58"/>
    <mergeCell ref="AU58:AX58"/>
    <mergeCell ref="AI51:AL51"/>
    <mergeCell ref="W56:Z56"/>
    <mergeCell ref="AA56:AD56"/>
    <mergeCell ref="AE56:AH56"/>
    <mergeCell ref="AU57:AX57"/>
    <mergeCell ref="AU52:AX52"/>
    <mergeCell ref="B56:M56"/>
    <mergeCell ref="B57:N57"/>
    <mergeCell ref="O57:R57"/>
    <mergeCell ref="S57:V57"/>
    <mergeCell ref="W57:Z57"/>
    <mergeCell ref="B62:N62"/>
    <mergeCell ref="O62:R62"/>
    <mergeCell ref="B53:N53"/>
    <mergeCell ref="O53:R53"/>
    <mergeCell ref="W60:Z60"/>
    <mergeCell ref="AA60:AD60"/>
    <mergeCell ref="O50:R50"/>
    <mergeCell ref="S50:V50"/>
    <mergeCell ref="W50:Z50"/>
    <mergeCell ref="W59:Z59"/>
    <mergeCell ref="AA50:AD50"/>
    <mergeCell ref="AE50:AH50"/>
    <mergeCell ref="AI50:AL50"/>
    <mergeCell ref="AM50:AP50"/>
    <mergeCell ref="AU66:AX66"/>
    <mergeCell ref="B67:N67"/>
    <mergeCell ref="O67:R67"/>
    <mergeCell ref="S67:V67"/>
    <mergeCell ref="W67:Z67"/>
    <mergeCell ref="AA67:AD67"/>
    <mergeCell ref="AE67:AH67"/>
    <mergeCell ref="AI67:AL67"/>
    <mergeCell ref="AM67:AP67"/>
    <mergeCell ref="AQ67:AT67"/>
    <mergeCell ref="AU67:AX67"/>
    <mergeCell ref="AI56:AL56"/>
    <mergeCell ref="AM56:AP56"/>
    <mergeCell ref="AQ56:AT56"/>
    <mergeCell ref="AU56:AX56"/>
    <mergeCell ref="O61:R61"/>
    <mergeCell ref="S61:V61"/>
    <mergeCell ref="W61:Z61"/>
    <mergeCell ref="AA61:AD61"/>
    <mergeCell ref="AE61:AH61"/>
    <mergeCell ref="AQ50:AT50"/>
    <mergeCell ref="AU50:AX50"/>
    <mergeCell ref="AU54:AX54"/>
    <mergeCell ref="AE51:AH51"/>
    <mergeCell ref="A1:AZ1"/>
    <mergeCell ref="A2:AZ2"/>
    <mergeCell ref="A3:AZ3"/>
    <mergeCell ref="A4:AZ4"/>
    <mergeCell ref="A5:AZ5"/>
    <mergeCell ref="BA62:BC62"/>
    <mergeCell ref="B65:N65"/>
    <mergeCell ref="O65:R65"/>
    <mergeCell ref="S65:V65"/>
    <mergeCell ref="W65:Z65"/>
    <mergeCell ref="AA65:AD65"/>
    <mergeCell ref="AE65:AH65"/>
    <mergeCell ref="AI65:AL65"/>
    <mergeCell ref="AM65:AP65"/>
    <mergeCell ref="AQ65:AT65"/>
    <mergeCell ref="AU65:AX65"/>
    <mergeCell ref="BA57:BC57"/>
    <mergeCell ref="B58:N58"/>
    <mergeCell ref="O58:R58"/>
    <mergeCell ref="S58:V58"/>
    <mergeCell ref="W58:Z58"/>
    <mergeCell ref="AA58:AD58"/>
    <mergeCell ref="AE58:AH58"/>
    <mergeCell ref="B52:N52"/>
    <mergeCell ref="O52:R52"/>
    <mergeCell ref="S52:V52"/>
    <mergeCell ref="W52:Z52"/>
    <mergeCell ref="AA52:AD52"/>
    <mergeCell ref="AE52:AH52"/>
    <mergeCell ref="AI52:AL52"/>
    <mergeCell ref="AM52:AP52"/>
    <mergeCell ref="AQ52:AT52"/>
    <mergeCell ref="AZ46:AZ47"/>
    <mergeCell ref="O47:R47"/>
    <mergeCell ref="S47:V47"/>
    <mergeCell ref="W47:Z47"/>
    <mergeCell ref="AA47:AD47"/>
    <mergeCell ref="AE47:AH47"/>
    <mergeCell ref="AI47:AL47"/>
    <mergeCell ref="AM47:AP47"/>
    <mergeCell ref="AQ47:AT47"/>
    <mergeCell ref="AU47:AX47"/>
    <mergeCell ref="B48:N48"/>
    <mergeCell ref="O48:R48"/>
    <mergeCell ref="S48:V48"/>
    <mergeCell ref="W48:Z48"/>
    <mergeCell ref="AA48:AD48"/>
    <mergeCell ref="AE48:AH48"/>
    <mergeCell ref="AI48:AL48"/>
    <mergeCell ref="AM48:AP48"/>
    <mergeCell ref="AQ48:AT48"/>
    <mergeCell ref="AY46:AY47"/>
    <mergeCell ref="AU48:AX48"/>
    <mergeCell ref="BA48:BC48"/>
    <mergeCell ref="B50:M50"/>
    <mergeCell ref="AU21:AX21"/>
    <mergeCell ref="AY13:AY14"/>
    <mergeCell ref="AM132:AP132"/>
    <mergeCell ref="BA18:BE18"/>
    <mergeCell ref="BA20:BC20"/>
    <mergeCell ref="BA16:BC16"/>
    <mergeCell ref="B49:N49"/>
    <mergeCell ref="O49:R49"/>
    <mergeCell ref="S49:V49"/>
    <mergeCell ref="W49:Z49"/>
    <mergeCell ref="AA49:AD49"/>
    <mergeCell ref="AE49:AH49"/>
    <mergeCell ref="AI49:AL49"/>
    <mergeCell ref="AM49:AP49"/>
    <mergeCell ref="AQ49:AT49"/>
    <mergeCell ref="AU49:AX49"/>
    <mergeCell ref="BA47:BC47"/>
    <mergeCell ref="B51:N51"/>
    <mergeCell ref="O51:R51"/>
    <mergeCell ref="S51:V51"/>
    <mergeCell ref="W51:Z51"/>
    <mergeCell ref="S53:V53"/>
    <mergeCell ref="B55:N55"/>
    <mergeCell ref="O55:R55"/>
    <mergeCell ref="S55:V55"/>
    <mergeCell ref="W55:Z55"/>
    <mergeCell ref="AA55:AD55"/>
    <mergeCell ref="AE55:AH55"/>
    <mergeCell ref="AI55:AL55"/>
    <mergeCell ref="AM55:AP55"/>
    <mergeCell ref="AU19:AX19"/>
    <mergeCell ref="B20:N20"/>
    <mergeCell ref="O20:R20"/>
    <mergeCell ref="S20:V20"/>
    <mergeCell ref="W20:Z20"/>
    <mergeCell ref="AA20:AD20"/>
    <mergeCell ref="AE20:AH20"/>
    <mergeCell ref="AI20:AL20"/>
    <mergeCell ref="AM20:AP20"/>
    <mergeCell ref="AQ20:AT20"/>
    <mergeCell ref="AU20:AX20"/>
    <mergeCell ref="B21:N21"/>
    <mergeCell ref="O21:R21"/>
    <mergeCell ref="S21:V21"/>
    <mergeCell ref="W21:Z21"/>
    <mergeCell ref="AA21:AD21"/>
    <mergeCell ref="AE21:AH21"/>
    <mergeCell ref="AI21:AL21"/>
    <mergeCell ref="AM21:AP21"/>
    <mergeCell ref="AQ21:AT21"/>
    <mergeCell ref="B19:N19"/>
    <mergeCell ref="O19:R19"/>
    <mergeCell ref="S19:V19"/>
    <mergeCell ref="W19:Z19"/>
    <mergeCell ref="AA19:AD19"/>
    <mergeCell ref="AE19:AH19"/>
    <mergeCell ref="AI19:AL19"/>
    <mergeCell ref="AM19:AP19"/>
    <mergeCell ref="AQ19:AT19"/>
    <mergeCell ref="B358:R358"/>
    <mergeCell ref="S353:AA353"/>
    <mergeCell ref="S354:AA354"/>
    <mergeCell ref="S358:AA358"/>
    <mergeCell ref="AI154:AL154"/>
    <mergeCell ref="AM154:AP154"/>
    <mergeCell ref="AQ154:AT154"/>
    <mergeCell ref="AE156:AH156"/>
    <mergeCell ref="AO256:AV256"/>
    <mergeCell ref="AO257:AV257"/>
    <mergeCell ref="AO259:AV259"/>
    <mergeCell ref="AO260:AV260"/>
    <mergeCell ref="A243:X243"/>
    <mergeCell ref="A244:X244"/>
    <mergeCell ref="A252:X252"/>
    <mergeCell ref="A253:X253"/>
    <mergeCell ref="AA57:AD57"/>
    <mergeCell ref="AE57:AH57"/>
    <mergeCell ref="AI57:AL57"/>
    <mergeCell ref="AM57:AP57"/>
    <mergeCell ref="AQ57:AT57"/>
    <mergeCell ref="AA227:AD227"/>
    <mergeCell ref="AC353:AL353"/>
    <mergeCell ref="AC354:AL354"/>
    <mergeCell ref="AC355:AL355"/>
    <mergeCell ref="AE154:AH154"/>
    <mergeCell ref="A255:X255"/>
    <mergeCell ref="Y295:AF295"/>
    <mergeCell ref="AG295:AN295"/>
    <mergeCell ref="AO295:AV295"/>
    <mergeCell ref="A292:X292"/>
    <mergeCell ref="Y292:AF292"/>
    <mergeCell ref="AQ55:AT55"/>
    <mergeCell ref="B54:N54"/>
    <mergeCell ref="AI59:AL59"/>
    <mergeCell ref="AM59:AP59"/>
    <mergeCell ref="AQ59:AT59"/>
    <mergeCell ref="S359:AA359"/>
    <mergeCell ref="B154:N154"/>
    <mergeCell ref="O154:R154"/>
    <mergeCell ref="S154:V154"/>
    <mergeCell ref="W154:Z154"/>
    <mergeCell ref="AA154:AD154"/>
    <mergeCell ref="B156:N156"/>
    <mergeCell ref="O156:R156"/>
    <mergeCell ref="S156:V156"/>
    <mergeCell ref="W156:Z156"/>
    <mergeCell ref="AA156:AD156"/>
    <mergeCell ref="B158:N158"/>
    <mergeCell ref="O158:R158"/>
    <mergeCell ref="S158:V158"/>
    <mergeCell ref="W158:Z158"/>
    <mergeCell ref="AA158:AD158"/>
    <mergeCell ref="X187:AE187"/>
    <mergeCell ref="AC358:AL358"/>
    <mergeCell ref="AC359:AL359"/>
    <mergeCell ref="A273:X273"/>
    <mergeCell ref="Y273:AF273"/>
    <mergeCell ref="AG273:AN273"/>
    <mergeCell ref="AM212:AP212"/>
    <mergeCell ref="B227:N227"/>
    <mergeCell ref="O227:R227"/>
    <mergeCell ref="S227:V227"/>
    <mergeCell ref="W227:Z227"/>
    <mergeCell ref="AG292:AN292"/>
    <mergeCell ref="AO292:AV292"/>
    <mergeCell ref="A293:X293"/>
    <mergeCell ref="Y293:AF293"/>
    <mergeCell ref="AG293:AN293"/>
    <mergeCell ref="AO293:AV293"/>
    <mergeCell ref="A286:AW286"/>
    <mergeCell ref="AE227:AH227"/>
    <mergeCell ref="AI227:AL227"/>
    <mergeCell ref="AQ62:AT62"/>
    <mergeCell ref="AU62:AX62"/>
    <mergeCell ref="B63:N63"/>
    <mergeCell ref="O63:R63"/>
    <mergeCell ref="S63:V63"/>
    <mergeCell ref="W63:Z63"/>
    <mergeCell ref="AA63:AD63"/>
    <mergeCell ref="AE63:AH63"/>
    <mergeCell ref="AI63:AL63"/>
    <mergeCell ref="Y236:AV236"/>
    <mergeCell ref="B66:M66"/>
    <mergeCell ref="O66:R66"/>
    <mergeCell ref="AO276:AV276"/>
    <mergeCell ref="AM227:AP227"/>
    <mergeCell ref="A238:X238"/>
    <mergeCell ref="Y238:AF238"/>
    <mergeCell ref="AG238:AN238"/>
    <mergeCell ref="AO238:AV238"/>
    <mergeCell ref="A239:X239"/>
    <mergeCell ref="Y239:AF239"/>
    <mergeCell ref="AG239:AN239"/>
    <mergeCell ref="AO239:AV239"/>
    <mergeCell ref="A232:AV232"/>
    <mergeCell ref="B353:R353"/>
    <mergeCell ref="B354:R354"/>
    <mergeCell ref="B355:R355"/>
    <mergeCell ref="A279:X279"/>
    <mergeCell ref="Y279:AF279"/>
    <mergeCell ref="AG279:AN279"/>
    <mergeCell ref="AO279:AV279"/>
    <mergeCell ref="A283:X283"/>
    <mergeCell ref="Y283:AF283"/>
    <mergeCell ref="AG283:AN283"/>
    <mergeCell ref="AO283:AV283"/>
    <mergeCell ref="A277:X277"/>
    <mergeCell ref="Y277:AF277"/>
    <mergeCell ref="AO277:AV277"/>
    <mergeCell ref="A278:X278"/>
    <mergeCell ref="A294:X294"/>
    <mergeCell ref="Y294:AF294"/>
    <mergeCell ref="AG294:AN294"/>
    <mergeCell ref="AO294:AV294"/>
    <mergeCell ref="A289:X291"/>
    <mergeCell ref="Y289:AV289"/>
    <mergeCell ref="Y290:AF291"/>
    <mergeCell ref="AG290:AN291"/>
    <mergeCell ref="AO290:AV291"/>
    <mergeCell ref="B303:AX303"/>
    <mergeCell ref="B305:K306"/>
    <mergeCell ref="L305:N306"/>
    <mergeCell ref="O305:Z305"/>
    <mergeCell ref="AA305:AL305"/>
    <mergeCell ref="AM305:AX305"/>
    <mergeCell ref="O306:R306"/>
    <mergeCell ref="S306:V306"/>
    <mergeCell ref="A233:J233"/>
    <mergeCell ref="AQ227:AT227"/>
    <mergeCell ref="AU227:AX227"/>
    <mergeCell ref="B228:N228"/>
    <mergeCell ref="O228:R228"/>
    <mergeCell ref="S228:V228"/>
    <mergeCell ref="W228:Z228"/>
    <mergeCell ref="AA228:AD228"/>
    <mergeCell ref="AE228:AH228"/>
    <mergeCell ref="AI228:AL228"/>
    <mergeCell ref="AM228:AP228"/>
    <mergeCell ref="AQ228:AT228"/>
    <mergeCell ref="AU228:AX228"/>
    <mergeCell ref="A236:X237"/>
    <mergeCell ref="B225:N225"/>
    <mergeCell ref="O225:R225"/>
    <mergeCell ref="S225:V225"/>
    <mergeCell ref="W225:Z225"/>
    <mergeCell ref="AA225:AD225"/>
    <mergeCell ref="AE225:AH225"/>
    <mergeCell ref="AI225:AL225"/>
    <mergeCell ref="AM225:AP225"/>
    <mergeCell ref="AQ225:AT225"/>
    <mergeCell ref="AU225:AX225"/>
    <mergeCell ref="B226:N226"/>
    <mergeCell ref="O226:R226"/>
    <mergeCell ref="S226:V226"/>
    <mergeCell ref="W226:Z226"/>
    <mergeCell ref="AA226:AD226"/>
    <mergeCell ref="AE226:AH226"/>
    <mergeCell ref="AI226:AL226"/>
    <mergeCell ref="AM226:AP226"/>
    <mergeCell ref="AQ226:AT226"/>
    <mergeCell ref="AU226:AX226"/>
    <mergeCell ref="A9:AX9"/>
    <mergeCell ref="B11:AX11"/>
    <mergeCell ref="B13:N14"/>
    <mergeCell ref="O13:Z13"/>
    <mergeCell ref="AA13:AL13"/>
    <mergeCell ref="AM13:AX13"/>
    <mergeCell ref="O14:R14"/>
    <mergeCell ref="S14:V14"/>
    <mergeCell ref="W14:Z14"/>
    <mergeCell ref="AA14:AD14"/>
    <mergeCell ref="AE14:AH14"/>
    <mergeCell ref="AI14:AL14"/>
    <mergeCell ref="AM14:AP14"/>
    <mergeCell ref="AE16:AH16"/>
    <mergeCell ref="AI16:AL16"/>
    <mergeCell ref="AM16:AP16"/>
    <mergeCell ref="AQ16:AT16"/>
    <mergeCell ref="AU16:AX16"/>
    <mergeCell ref="B16:N16"/>
    <mergeCell ref="O16:R16"/>
    <mergeCell ref="S16:V16"/>
    <mergeCell ref="W16:Z16"/>
    <mergeCell ref="AA16:AD16"/>
    <mergeCell ref="AQ14:AT14"/>
    <mergeCell ref="AU14:AX14"/>
    <mergeCell ref="B15:N15"/>
    <mergeCell ref="O15:R15"/>
    <mergeCell ref="S15:V15"/>
    <mergeCell ref="W15:Z15"/>
    <mergeCell ref="AM15:AP15"/>
    <mergeCell ref="AQ15:AT15"/>
    <mergeCell ref="AU15:AX15"/>
    <mergeCell ref="B60:N60"/>
    <mergeCell ref="O60:R60"/>
    <mergeCell ref="AE18:AH18"/>
    <mergeCell ref="AI18:AL18"/>
    <mergeCell ref="AM18:AP18"/>
    <mergeCell ref="AQ18:AT18"/>
    <mergeCell ref="AU18:AX18"/>
    <mergeCell ref="B18:N18"/>
    <mergeCell ref="O18:R18"/>
    <mergeCell ref="S18:V18"/>
    <mergeCell ref="W18:Z18"/>
    <mergeCell ref="AA18:AD18"/>
    <mergeCell ref="AE17:AH17"/>
    <mergeCell ref="AI17:AL17"/>
    <mergeCell ref="AM17:AP17"/>
    <mergeCell ref="AQ17:AT17"/>
    <mergeCell ref="AU17:AX17"/>
    <mergeCell ref="B17:N17"/>
    <mergeCell ref="O17:R17"/>
    <mergeCell ref="S17:V17"/>
    <mergeCell ref="W17:Z17"/>
    <mergeCell ref="AA17:AD17"/>
    <mergeCell ref="O54:R54"/>
    <mergeCell ref="S54:V54"/>
    <mergeCell ref="W54:Z54"/>
    <mergeCell ref="AA54:AD54"/>
    <mergeCell ref="AE54:AH54"/>
    <mergeCell ref="AI54:AL54"/>
    <mergeCell ref="AM54:AP54"/>
    <mergeCell ref="AQ54:AT54"/>
    <mergeCell ref="O56:R56"/>
    <mergeCell ref="S56:V56"/>
    <mergeCell ref="AM81:AP81"/>
    <mergeCell ref="W24:Z24"/>
    <mergeCell ref="AA24:AD24"/>
    <mergeCell ref="AA15:AD15"/>
    <mergeCell ref="AE15:AH15"/>
    <mergeCell ref="AI15:AL15"/>
    <mergeCell ref="B22:N22"/>
    <mergeCell ref="O22:R22"/>
    <mergeCell ref="S22:V22"/>
    <mergeCell ref="W22:Z22"/>
    <mergeCell ref="AA22:AD22"/>
    <mergeCell ref="W53:Z53"/>
    <mergeCell ref="AA53:AD53"/>
    <mergeCell ref="AM53:AP53"/>
    <mergeCell ref="S32:V32"/>
    <mergeCell ref="W32:Z32"/>
    <mergeCell ref="AA32:AD32"/>
    <mergeCell ref="AE32:AH32"/>
    <mergeCell ref="AI32:AL32"/>
    <mergeCell ref="AM32:AP32"/>
    <mergeCell ref="W38:Z38"/>
    <mergeCell ref="AA38:AD38"/>
    <mergeCell ref="AE38:AH38"/>
    <mergeCell ref="AI38:AL38"/>
    <mergeCell ref="AM38:AP38"/>
    <mergeCell ref="S64:V64"/>
    <mergeCell ref="B46:N47"/>
    <mergeCell ref="O46:Z46"/>
    <mergeCell ref="AA46:AL46"/>
    <mergeCell ref="AM46:AX46"/>
    <mergeCell ref="AE60:AH60"/>
    <mergeCell ref="AI60:AL60"/>
    <mergeCell ref="B23:N23"/>
    <mergeCell ref="O23:R23"/>
    <mergeCell ref="S23:V23"/>
    <mergeCell ref="W23:Z23"/>
    <mergeCell ref="AA23:AD23"/>
    <mergeCell ref="AE23:AH23"/>
    <mergeCell ref="AI23:AL23"/>
    <mergeCell ref="AM23:AP23"/>
    <mergeCell ref="AQ23:AT23"/>
    <mergeCell ref="B24:N24"/>
    <mergeCell ref="O24:R24"/>
    <mergeCell ref="S143:V143"/>
    <mergeCell ref="W143:Z143"/>
    <mergeCell ref="AA143:AD143"/>
    <mergeCell ref="AE143:AH143"/>
    <mergeCell ref="AI143:AL143"/>
    <mergeCell ref="AM143:AP143"/>
    <mergeCell ref="AQ143:AT143"/>
    <mergeCell ref="B27:N27"/>
    <mergeCell ref="O27:R27"/>
    <mergeCell ref="AA27:AD27"/>
    <mergeCell ref="AE27:AH27"/>
    <mergeCell ref="AI27:AL27"/>
    <mergeCell ref="AM27:AP27"/>
    <mergeCell ref="AQ27:AT27"/>
    <mergeCell ref="B32:N32"/>
    <mergeCell ref="O32:R32"/>
    <mergeCell ref="AE53:AH53"/>
    <mergeCell ref="AQ32:AT32"/>
    <mergeCell ref="AI53:AL53"/>
    <mergeCell ref="AE144:AH144"/>
    <mergeCell ref="AM144:AP144"/>
    <mergeCell ref="AQ144:AT144"/>
    <mergeCell ref="AE22:AH22"/>
    <mergeCell ref="AI22:AL22"/>
    <mergeCell ref="AM22:AP22"/>
    <mergeCell ref="AQ22:AT22"/>
    <mergeCell ref="AU22:AX22"/>
    <mergeCell ref="AU63:AX63"/>
    <mergeCell ref="AU55:AX55"/>
    <mergeCell ref="S62:V62"/>
    <mergeCell ref="W62:Z62"/>
    <mergeCell ref="AA62:AD62"/>
    <mergeCell ref="AE62:AH62"/>
    <mergeCell ref="AI62:AL62"/>
    <mergeCell ref="AM62:AP62"/>
    <mergeCell ref="AA51:AD51"/>
    <mergeCell ref="AU53:AX53"/>
    <mergeCell ref="AU23:AX23"/>
    <mergeCell ref="S24:V24"/>
    <mergeCell ref="AM51:AP51"/>
    <mergeCell ref="AQ51:AT51"/>
    <mergeCell ref="AU51:AX51"/>
    <mergeCell ref="AI73:AL73"/>
    <mergeCell ref="AE24:AH24"/>
    <mergeCell ref="AI24:AL24"/>
    <mergeCell ref="AM24:AP24"/>
    <mergeCell ref="AQ24:AT24"/>
    <mergeCell ref="AU24:AX24"/>
    <mergeCell ref="S27:V27"/>
    <mergeCell ref="W27:Z27"/>
    <mergeCell ref="AQ53:AT53"/>
    <mergeCell ref="AE158:AH158"/>
    <mergeCell ref="AI158:AL158"/>
    <mergeCell ref="AM158:AP158"/>
    <mergeCell ref="AQ158:AT158"/>
    <mergeCell ref="AU158:AX158"/>
    <mergeCell ref="AE145:AH145"/>
    <mergeCell ref="AI145:AL145"/>
    <mergeCell ref="AM145:AP145"/>
    <mergeCell ref="AQ145:AT145"/>
    <mergeCell ref="AU145:AX145"/>
    <mergeCell ref="B145:N145"/>
    <mergeCell ref="O145:R145"/>
    <mergeCell ref="S145:V145"/>
    <mergeCell ref="W145:Z145"/>
    <mergeCell ref="AA145:AD145"/>
    <mergeCell ref="AQ156:AT156"/>
    <mergeCell ref="AI156:AL156"/>
    <mergeCell ref="AM156:AP156"/>
    <mergeCell ref="AI147:AL147"/>
    <mergeCell ref="AI148:AL148"/>
    <mergeCell ref="AI149:AL149"/>
    <mergeCell ref="AI150:AL150"/>
    <mergeCell ref="AQ152:AT152"/>
    <mergeCell ref="O153:R153"/>
    <mergeCell ref="AA153:AD153"/>
    <mergeCell ref="B147:N147"/>
    <mergeCell ref="B157:N157"/>
    <mergeCell ref="O157:R157"/>
    <mergeCell ref="S157:V157"/>
    <mergeCell ref="W157:Z157"/>
    <mergeCell ref="W152:Z152"/>
    <mergeCell ref="AQ149:AT149"/>
    <mergeCell ref="O165:AX165"/>
    <mergeCell ref="B166:F166"/>
    <mergeCell ref="G166:N166"/>
    <mergeCell ref="O166:AX166"/>
    <mergeCell ref="B161:AX161"/>
    <mergeCell ref="B163:F163"/>
    <mergeCell ref="G163:N163"/>
    <mergeCell ref="O163:AX163"/>
    <mergeCell ref="B164:F164"/>
    <mergeCell ref="G164:N164"/>
    <mergeCell ref="O164:AX164"/>
    <mergeCell ref="AE159:AH159"/>
    <mergeCell ref="AI159:AL159"/>
    <mergeCell ref="AM159:AP159"/>
    <mergeCell ref="AQ159:AT159"/>
    <mergeCell ref="AU159:AX159"/>
    <mergeCell ref="B159:N159"/>
    <mergeCell ref="O159:R159"/>
    <mergeCell ref="S159:V159"/>
    <mergeCell ref="W159:Z159"/>
    <mergeCell ref="AA159:AD159"/>
    <mergeCell ref="B165:F165"/>
    <mergeCell ref="G165:N165"/>
    <mergeCell ref="AF175:AM175"/>
    <mergeCell ref="AN175:AU175"/>
    <mergeCell ref="B176:W176"/>
    <mergeCell ref="X176:AE176"/>
    <mergeCell ref="AF176:AM176"/>
    <mergeCell ref="AN176:AU176"/>
    <mergeCell ref="B173:W173"/>
    <mergeCell ref="X173:AE173"/>
    <mergeCell ref="AF173:AM173"/>
    <mergeCell ref="AN173:AU173"/>
    <mergeCell ref="B174:W174"/>
    <mergeCell ref="X174:AE174"/>
    <mergeCell ref="AF174:AM174"/>
    <mergeCell ref="AN174:AU174"/>
    <mergeCell ref="B169:AX169"/>
    <mergeCell ref="B171:W172"/>
    <mergeCell ref="X171:AU171"/>
    <mergeCell ref="X172:AE172"/>
    <mergeCell ref="AF172:AM172"/>
    <mergeCell ref="AN172:AU172"/>
    <mergeCell ref="B175:W175"/>
    <mergeCell ref="X175:AE175"/>
    <mergeCell ref="B178:AX178"/>
    <mergeCell ref="B180:W181"/>
    <mergeCell ref="X180:AU180"/>
    <mergeCell ref="X181:AE181"/>
    <mergeCell ref="AF181:AM181"/>
    <mergeCell ref="AN181:AU181"/>
    <mergeCell ref="B184:W184"/>
    <mergeCell ref="X184:AE184"/>
    <mergeCell ref="AF184:AM184"/>
    <mergeCell ref="AN184:AU184"/>
    <mergeCell ref="B185:W185"/>
    <mergeCell ref="X185:AE185"/>
    <mergeCell ref="AF185:AM185"/>
    <mergeCell ref="AN185:AU185"/>
    <mergeCell ref="B186:W186"/>
    <mergeCell ref="X186:AE186"/>
    <mergeCell ref="AF186:AM186"/>
    <mergeCell ref="AN186:AU186"/>
    <mergeCell ref="AF188:AM188"/>
    <mergeCell ref="AN188:AU188"/>
    <mergeCell ref="B190:AX190"/>
    <mergeCell ref="B182:W182"/>
    <mergeCell ref="X182:AE182"/>
    <mergeCell ref="AF182:AM182"/>
    <mergeCell ref="AN182:AU182"/>
    <mergeCell ref="B183:W183"/>
    <mergeCell ref="X183:AE183"/>
    <mergeCell ref="AF183:AM183"/>
    <mergeCell ref="AN183:AU183"/>
    <mergeCell ref="B187:W187"/>
    <mergeCell ref="B188:W188"/>
    <mergeCell ref="X188:AE188"/>
    <mergeCell ref="AF187:AM187"/>
    <mergeCell ref="AN187:AU187"/>
    <mergeCell ref="AI194:AL194"/>
    <mergeCell ref="AM194:AP194"/>
    <mergeCell ref="AQ194:AT194"/>
    <mergeCell ref="W194:Z194"/>
    <mergeCell ref="AA194:AD194"/>
    <mergeCell ref="B192:N193"/>
    <mergeCell ref="O192:Z192"/>
    <mergeCell ref="AA192:AL192"/>
    <mergeCell ref="AM192:AX192"/>
    <mergeCell ref="O193:R193"/>
    <mergeCell ref="S193:V193"/>
    <mergeCell ref="W193:Z193"/>
    <mergeCell ref="AA193:AD193"/>
    <mergeCell ref="AE193:AH193"/>
    <mergeCell ref="AI193:AL193"/>
    <mergeCell ref="AM193:AP193"/>
    <mergeCell ref="AQ193:AT193"/>
    <mergeCell ref="AU193:AX193"/>
    <mergeCell ref="AE194:AH194"/>
    <mergeCell ref="AU194:AX194"/>
    <mergeCell ref="B194:N194"/>
    <mergeCell ref="O194:R194"/>
    <mergeCell ref="S194:V194"/>
    <mergeCell ref="O197:R197"/>
    <mergeCell ref="S197:V197"/>
    <mergeCell ref="W197:Z197"/>
    <mergeCell ref="AA197:AD197"/>
    <mergeCell ref="AE198:AH198"/>
    <mergeCell ref="O196:R196"/>
    <mergeCell ref="S196:V196"/>
    <mergeCell ref="W196:Z196"/>
    <mergeCell ref="AA196:AD196"/>
    <mergeCell ref="AE195:AH195"/>
    <mergeCell ref="AI195:AL195"/>
    <mergeCell ref="AM195:AP195"/>
    <mergeCell ref="AQ195:AT195"/>
    <mergeCell ref="AU195:AX195"/>
    <mergeCell ref="B195:N195"/>
    <mergeCell ref="O195:R195"/>
    <mergeCell ref="S195:V195"/>
    <mergeCell ref="W195:Z195"/>
    <mergeCell ref="AA195:AD195"/>
    <mergeCell ref="AE196:AH196"/>
    <mergeCell ref="AI196:AL196"/>
    <mergeCell ref="AM196:AP196"/>
    <mergeCell ref="AQ196:AT196"/>
    <mergeCell ref="AU196:AX196"/>
    <mergeCell ref="B196:N196"/>
    <mergeCell ref="AA205:AL205"/>
    <mergeCell ref="AM205:AX205"/>
    <mergeCell ref="O206:R206"/>
    <mergeCell ref="S206:V206"/>
    <mergeCell ref="W206:Z206"/>
    <mergeCell ref="AA206:AD206"/>
    <mergeCell ref="AE206:AH206"/>
    <mergeCell ref="AI206:AL206"/>
    <mergeCell ref="AM206:AP206"/>
    <mergeCell ref="AQ206:AT206"/>
    <mergeCell ref="AU206:AX206"/>
    <mergeCell ref="AI198:AL198"/>
    <mergeCell ref="AM198:AP198"/>
    <mergeCell ref="AQ198:AT198"/>
    <mergeCell ref="AU198:AX198"/>
    <mergeCell ref="B198:N198"/>
    <mergeCell ref="O198:R198"/>
    <mergeCell ref="S198:V198"/>
    <mergeCell ref="W198:Z198"/>
    <mergeCell ref="AA198:AD198"/>
    <mergeCell ref="AE197:AH197"/>
    <mergeCell ref="AI197:AL197"/>
    <mergeCell ref="AM197:AP197"/>
    <mergeCell ref="AQ197:AT197"/>
    <mergeCell ref="AU197:AX197"/>
    <mergeCell ref="B197:N197"/>
    <mergeCell ref="B207:N207"/>
    <mergeCell ref="O207:R207"/>
    <mergeCell ref="Z201:AF201"/>
    <mergeCell ref="AI201:AX201"/>
    <mergeCell ref="B202:AX202"/>
    <mergeCell ref="B203:AX203"/>
    <mergeCell ref="B205:N206"/>
    <mergeCell ref="AM207:AP207"/>
    <mergeCell ref="AQ207:AT207"/>
    <mergeCell ref="AU207:AX207"/>
    <mergeCell ref="B208:N208"/>
    <mergeCell ref="O208:R208"/>
    <mergeCell ref="S208:V208"/>
    <mergeCell ref="W208:Z208"/>
    <mergeCell ref="AA208:AD208"/>
    <mergeCell ref="AE208:AH208"/>
    <mergeCell ref="AI208:AL208"/>
    <mergeCell ref="AM208:AP208"/>
    <mergeCell ref="AQ208:AT208"/>
    <mergeCell ref="AU208:AX208"/>
    <mergeCell ref="S207:V207"/>
    <mergeCell ref="W207:Z207"/>
    <mergeCell ref="AA207:AD207"/>
    <mergeCell ref="AE207:AH207"/>
    <mergeCell ref="AI207:AL207"/>
    <mergeCell ref="O205:Z205"/>
    <mergeCell ref="AE213:AH213"/>
    <mergeCell ref="AI213:AL213"/>
    <mergeCell ref="AM213:AP213"/>
    <mergeCell ref="AQ213:AT213"/>
    <mergeCell ref="AU213:AX213"/>
    <mergeCell ref="B213:N213"/>
    <mergeCell ref="O213:R213"/>
    <mergeCell ref="S213:V213"/>
    <mergeCell ref="W213:Z213"/>
    <mergeCell ref="AA213:AD213"/>
    <mergeCell ref="AM210:AP210"/>
    <mergeCell ref="AQ210:AT210"/>
    <mergeCell ref="AU210:AX210"/>
    <mergeCell ref="B211:N211"/>
    <mergeCell ref="O211:R211"/>
    <mergeCell ref="S211:V211"/>
    <mergeCell ref="W211:Z211"/>
    <mergeCell ref="AE209:AH209"/>
    <mergeCell ref="AI209:AL209"/>
    <mergeCell ref="AM209:AP209"/>
    <mergeCell ref="AQ209:AT209"/>
    <mergeCell ref="AU209:AX209"/>
    <mergeCell ref="B209:N209"/>
    <mergeCell ref="O209:R209"/>
    <mergeCell ref="S209:V209"/>
    <mergeCell ref="W209:Z209"/>
    <mergeCell ref="AA209:AD209"/>
    <mergeCell ref="AQ212:AT212"/>
    <mergeCell ref="AU212:AX212"/>
    <mergeCell ref="B210:N210"/>
    <mergeCell ref="O210:R210"/>
    <mergeCell ref="S210:V210"/>
    <mergeCell ref="W210:Z210"/>
    <mergeCell ref="AA210:AD210"/>
    <mergeCell ref="AE210:AH210"/>
    <mergeCell ref="AI210:AL210"/>
    <mergeCell ref="AA211:AD211"/>
    <mergeCell ref="AE211:AH211"/>
    <mergeCell ref="AI211:AL211"/>
    <mergeCell ref="AM211:AP211"/>
    <mergeCell ref="AQ211:AT211"/>
    <mergeCell ref="AU211:AX211"/>
    <mergeCell ref="B212:N212"/>
    <mergeCell ref="O212:R212"/>
    <mergeCell ref="S212:V212"/>
    <mergeCell ref="W212:Z212"/>
    <mergeCell ref="AA212:AD212"/>
    <mergeCell ref="AE212:AH212"/>
    <mergeCell ref="AI212:AL212"/>
    <mergeCell ref="AE215:AH215"/>
    <mergeCell ref="AI215:AL215"/>
    <mergeCell ref="AM215:AP215"/>
    <mergeCell ref="AQ215:AT215"/>
    <mergeCell ref="AU215:AX215"/>
    <mergeCell ref="B215:N215"/>
    <mergeCell ref="O215:R215"/>
    <mergeCell ref="S215:V215"/>
    <mergeCell ref="W215:Z215"/>
    <mergeCell ref="AA215:AD215"/>
    <mergeCell ref="AE216:AH216"/>
    <mergeCell ref="AI216:AL216"/>
    <mergeCell ref="AM216:AP216"/>
    <mergeCell ref="AQ214:AT214"/>
    <mergeCell ref="AU214:AX214"/>
    <mergeCell ref="B214:N214"/>
    <mergeCell ref="O214:R214"/>
    <mergeCell ref="S214:V214"/>
    <mergeCell ref="W214:Z214"/>
    <mergeCell ref="AA214:AD214"/>
    <mergeCell ref="AE214:AH214"/>
    <mergeCell ref="AI214:AL214"/>
    <mergeCell ref="AM214:AP214"/>
    <mergeCell ref="AE217:AH217"/>
    <mergeCell ref="AI217:AL217"/>
    <mergeCell ref="AM217:AP217"/>
    <mergeCell ref="AQ217:AT217"/>
    <mergeCell ref="AU217:AX217"/>
    <mergeCell ref="B217:N217"/>
    <mergeCell ref="O217:R217"/>
    <mergeCell ref="S217:V217"/>
    <mergeCell ref="W217:Z217"/>
    <mergeCell ref="AA217:AD217"/>
    <mergeCell ref="AE218:AH218"/>
    <mergeCell ref="AQ216:AT216"/>
    <mergeCell ref="AU216:AX216"/>
    <mergeCell ref="B216:N216"/>
    <mergeCell ref="O216:R216"/>
    <mergeCell ref="S216:V216"/>
    <mergeCell ref="W216:Z216"/>
    <mergeCell ref="AA216:AD216"/>
    <mergeCell ref="AE219:AH219"/>
    <mergeCell ref="AI219:AL219"/>
    <mergeCell ref="AM219:AP219"/>
    <mergeCell ref="AQ219:AT219"/>
    <mergeCell ref="AU219:AX219"/>
    <mergeCell ref="B219:N219"/>
    <mergeCell ref="O219:R219"/>
    <mergeCell ref="S219:V219"/>
    <mergeCell ref="W219:Z219"/>
    <mergeCell ref="AA219:AD219"/>
    <mergeCell ref="AI218:AL218"/>
    <mergeCell ref="AM218:AP218"/>
    <mergeCell ref="AQ218:AT218"/>
    <mergeCell ref="AU218:AX218"/>
    <mergeCell ref="B218:N218"/>
    <mergeCell ref="O218:R218"/>
    <mergeCell ref="S218:V218"/>
    <mergeCell ref="W218:Z218"/>
    <mergeCell ref="AA218:AD218"/>
    <mergeCell ref="AE221:AH221"/>
    <mergeCell ref="AI221:AL221"/>
    <mergeCell ref="AM221:AP221"/>
    <mergeCell ref="AQ221:AT221"/>
    <mergeCell ref="AU221:AX221"/>
    <mergeCell ref="B221:N221"/>
    <mergeCell ref="O221:R221"/>
    <mergeCell ref="S221:V221"/>
    <mergeCell ref="W221:Z221"/>
    <mergeCell ref="AA221:AD221"/>
    <mergeCell ref="AE220:AH220"/>
    <mergeCell ref="AI220:AL220"/>
    <mergeCell ref="AM220:AP220"/>
    <mergeCell ref="AQ220:AT220"/>
    <mergeCell ref="AU220:AX220"/>
    <mergeCell ref="B220:N220"/>
    <mergeCell ref="O220:R220"/>
    <mergeCell ref="S220:V220"/>
    <mergeCell ref="W220:Z220"/>
    <mergeCell ref="AA220:AD220"/>
    <mergeCell ref="AU224:AX224"/>
    <mergeCell ref="B224:N224"/>
    <mergeCell ref="O224:R224"/>
    <mergeCell ref="S224:V224"/>
    <mergeCell ref="W224:Z224"/>
    <mergeCell ref="AA224:AD224"/>
    <mergeCell ref="AE223:AH223"/>
    <mergeCell ref="AI223:AL223"/>
    <mergeCell ref="AM223:AP223"/>
    <mergeCell ref="AQ223:AT223"/>
    <mergeCell ref="AU223:AX223"/>
    <mergeCell ref="B223:N223"/>
    <mergeCell ref="O223:R223"/>
    <mergeCell ref="S223:V223"/>
    <mergeCell ref="W223:Z223"/>
    <mergeCell ref="AA223:AD223"/>
    <mergeCell ref="AE222:AH222"/>
    <mergeCell ref="AI222:AL222"/>
    <mergeCell ref="AM222:AP222"/>
    <mergeCell ref="AQ222:AT222"/>
    <mergeCell ref="AU222:AX222"/>
    <mergeCell ref="B222:N222"/>
    <mergeCell ref="O222:R222"/>
    <mergeCell ref="S222:V222"/>
    <mergeCell ref="W222:Z222"/>
    <mergeCell ref="AA222:AD222"/>
    <mergeCell ref="A261:X261"/>
    <mergeCell ref="Y261:AF261"/>
    <mergeCell ref="AG261:AN261"/>
    <mergeCell ref="AO261:AV261"/>
    <mergeCell ref="A256:X256"/>
    <mergeCell ref="A257:X257"/>
    <mergeCell ref="A259:X259"/>
    <mergeCell ref="Y242:AF242"/>
    <mergeCell ref="Y243:AF243"/>
    <mergeCell ref="Y244:AF244"/>
    <mergeCell ref="Y252:AF252"/>
    <mergeCell ref="Y253:AF253"/>
    <mergeCell ref="Y255:AF255"/>
    <mergeCell ref="Y256:AF256"/>
    <mergeCell ref="Y257:AF257"/>
    <mergeCell ref="Y259:AF259"/>
    <mergeCell ref="Y260:AF260"/>
    <mergeCell ref="A251:X251"/>
    <mergeCell ref="Y251:AF251"/>
    <mergeCell ref="A246:X246"/>
    <mergeCell ref="Y246:AF246"/>
    <mergeCell ref="AG246:AN246"/>
    <mergeCell ref="AO246:AV246"/>
    <mergeCell ref="Y258:AF258"/>
    <mergeCell ref="AG258:AN258"/>
    <mergeCell ref="AO258:AV258"/>
    <mergeCell ref="A254:X254"/>
    <mergeCell ref="Y254:AF254"/>
    <mergeCell ref="AG254:AN254"/>
    <mergeCell ref="AO254:AV254"/>
    <mergeCell ref="A250:X250"/>
    <mergeCell ref="Y250:AF250"/>
    <mergeCell ref="A262:X262"/>
    <mergeCell ref="Y262:AF262"/>
    <mergeCell ref="AG262:AN262"/>
    <mergeCell ref="AO262:AV262"/>
    <mergeCell ref="A242:X242"/>
    <mergeCell ref="A260:X260"/>
    <mergeCell ref="A240:X240"/>
    <mergeCell ref="Y240:AF240"/>
    <mergeCell ref="AG240:AN240"/>
    <mergeCell ref="AO240:AV240"/>
    <mergeCell ref="Y241:AE241"/>
    <mergeCell ref="AG241:AM241"/>
    <mergeCell ref="AO241:AW241"/>
    <mergeCell ref="AG243:AN243"/>
    <mergeCell ref="AG244:AN244"/>
    <mergeCell ref="AG252:AN252"/>
    <mergeCell ref="AG253:AN253"/>
    <mergeCell ref="AG255:AN255"/>
    <mergeCell ref="AG256:AN256"/>
    <mergeCell ref="AG257:AN257"/>
    <mergeCell ref="AG259:AN259"/>
    <mergeCell ref="AG260:AN260"/>
    <mergeCell ref="AO242:AV242"/>
    <mergeCell ref="AO243:AV243"/>
    <mergeCell ref="AO244:AV244"/>
    <mergeCell ref="AO252:AV252"/>
    <mergeCell ref="AO253:AV253"/>
    <mergeCell ref="AO255:AV255"/>
    <mergeCell ref="AG242:AN242"/>
    <mergeCell ref="AG251:AN251"/>
    <mergeCell ref="AO251:AV251"/>
    <mergeCell ref="A258:X258"/>
    <mergeCell ref="A267:X267"/>
    <mergeCell ref="Y267:AF267"/>
    <mergeCell ref="AG267:AN267"/>
    <mergeCell ref="AO267:AV267"/>
    <mergeCell ref="A268:X268"/>
    <mergeCell ref="Y268:AF268"/>
    <mergeCell ref="AG268:AN268"/>
    <mergeCell ref="AO268:AV268"/>
    <mergeCell ref="A265:X265"/>
    <mergeCell ref="Y265:AF265"/>
    <mergeCell ref="AG265:AN265"/>
    <mergeCell ref="AO265:AV265"/>
    <mergeCell ref="A266:X266"/>
    <mergeCell ref="Y266:AF266"/>
    <mergeCell ref="AG266:AN266"/>
    <mergeCell ref="AO266:AV266"/>
    <mergeCell ref="A263:X263"/>
    <mergeCell ref="Y263:AF263"/>
    <mergeCell ref="AG263:AN263"/>
    <mergeCell ref="AO263:AV263"/>
    <mergeCell ref="A264:X264"/>
    <mergeCell ref="Y264:AF264"/>
    <mergeCell ref="AG264:AN264"/>
    <mergeCell ref="AO264:AV264"/>
    <mergeCell ref="A269:X269"/>
    <mergeCell ref="Y269:AF269"/>
    <mergeCell ref="AG269:AN269"/>
    <mergeCell ref="AO269:AV269"/>
    <mergeCell ref="A272:X272"/>
    <mergeCell ref="Y272:AF272"/>
    <mergeCell ref="AG272:AN272"/>
    <mergeCell ref="AO272:AV272"/>
    <mergeCell ref="A270:X270"/>
    <mergeCell ref="Y270:AF270"/>
    <mergeCell ref="AG270:AN270"/>
    <mergeCell ref="AO270:AV270"/>
    <mergeCell ref="A271:X271"/>
    <mergeCell ref="Y271:AF271"/>
    <mergeCell ref="AG271:AN271"/>
    <mergeCell ref="AO271:AV271"/>
    <mergeCell ref="Y278:AF278"/>
    <mergeCell ref="AG278:AN278"/>
    <mergeCell ref="AO278:AV278"/>
    <mergeCell ref="AG277:AN277"/>
    <mergeCell ref="AO273:AV273"/>
    <mergeCell ref="A274:X274"/>
    <mergeCell ref="Y274:AF274"/>
    <mergeCell ref="AG274:AN274"/>
    <mergeCell ref="AO274:AV274"/>
    <mergeCell ref="A275:X275"/>
    <mergeCell ref="Y275:AF275"/>
    <mergeCell ref="AG275:AN275"/>
    <mergeCell ref="AO275:AV275"/>
    <mergeCell ref="A276:X276"/>
    <mergeCell ref="Y276:AF276"/>
    <mergeCell ref="AG276:AN276"/>
    <mergeCell ref="W306:Z306"/>
    <mergeCell ref="AA306:AD306"/>
    <mergeCell ref="AE306:AH306"/>
    <mergeCell ref="AI306:AL306"/>
    <mergeCell ref="AM306:AP306"/>
    <mergeCell ref="AQ306:AT306"/>
    <mergeCell ref="AU306:AX306"/>
    <mergeCell ref="A296:X296"/>
    <mergeCell ref="Y296:AF296"/>
    <mergeCell ref="AG296:AN296"/>
    <mergeCell ref="AO296:AV296"/>
    <mergeCell ref="A300:AX300"/>
    <mergeCell ref="AU307:AX307"/>
    <mergeCell ref="B308:K308"/>
    <mergeCell ref="L308:N308"/>
    <mergeCell ref="O308:R308"/>
    <mergeCell ref="S308:V308"/>
    <mergeCell ref="W308:Z308"/>
    <mergeCell ref="AA308:AD308"/>
    <mergeCell ref="AE308:AH308"/>
    <mergeCell ref="AI308:AL308"/>
    <mergeCell ref="AM308:AP308"/>
    <mergeCell ref="AQ308:AT308"/>
    <mergeCell ref="AU308:AX308"/>
    <mergeCell ref="AA307:AD307"/>
    <mergeCell ref="AE307:AH307"/>
    <mergeCell ref="AI307:AL307"/>
    <mergeCell ref="AM307:AP307"/>
    <mergeCell ref="AQ307:AT307"/>
    <mergeCell ref="B307:K307"/>
    <mergeCell ref="L307:N307"/>
    <mergeCell ref="O307:R307"/>
    <mergeCell ref="S307:V307"/>
    <mergeCell ref="W307:Z307"/>
    <mergeCell ref="AU309:AX309"/>
    <mergeCell ref="B310:K310"/>
    <mergeCell ref="L310:N310"/>
    <mergeCell ref="O310:R310"/>
    <mergeCell ref="S310:V310"/>
    <mergeCell ref="W310:Z310"/>
    <mergeCell ref="AA310:AD310"/>
    <mergeCell ref="AE310:AH310"/>
    <mergeCell ref="AI310:AL310"/>
    <mergeCell ref="AM310:AP310"/>
    <mergeCell ref="AQ310:AT310"/>
    <mergeCell ref="AU310:AX310"/>
    <mergeCell ref="AA309:AD309"/>
    <mergeCell ref="AE309:AH309"/>
    <mergeCell ref="AI309:AL309"/>
    <mergeCell ref="AM309:AP309"/>
    <mergeCell ref="AQ309:AT309"/>
    <mergeCell ref="B309:K309"/>
    <mergeCell ref="L309:N309"/>
    <mergeCell ref="O309:R309"/>
    <mergeCell ref="S309:V309"/>
    <mergeCell ref="W309:Z309"/>
    <mergeCell ref="AU311:AX311"/>
    <mergeCell ref="B312:K312"/>
    <mergeCell ref="L312:N312"/>
    <mergeCell ref="O312:R312"/>
    <mergeCell ref="S312:V312"/>
    <mergeCell ref="W312:Z312"/>
    <mergeCell ref="AA312:AD312"/>
    <mergeCell ref="AE312:AH312"/>
    <mergeCell ref="AI312:AL312"/>
    <mergeCell ref="AM312:AP312"/>
    <mergeCell ref="AQ312:AT312"/>
    <mergeCell ref="AU312:AX312"/>
    <mergeCell ref="AA311:AD311"/>
    <mergeCell ref="AE311:AH311"/>
    <mergeCell ref="AI311:AL311"/>
    <mergeCell ref="AM311:AP311"/>
    <mergeCell ref="AQ311:AT311"/>
    <mergeCell ref="B311:K311"/>
    <mergeCell ref="L311:N311"/>
    <mergeCell ref="O311:R311"/>
    <mergeCell ref="S311:V311"/>
    <mergeCell ref="W311:Z311"/>
    <mergeCell ref="AU313:AX313"/>
    <mergeCell ref="B314:K314"/>
    <mergeCell ref="L314:N314"/>
    <mergeCell ref="O314:R314"/>
    <mergeCell ref="S314:V314"/>
    <mergeCell ref="W314:Z314"/>
    <mergeCell ref="AA314:AD314"/>
    <mergeCell ref="AE314:AH314"/>
    <mergeCell ref="AI314:AL314"/>
    <mergeCell ref="AM314:AP314"/>
    <mergeCell ref="AQ314:AT314"/>
    <mergeCell ref="AU314:AX314"/>
    <mergeCell ref="AA313:AD313"/>
    <mergeCell ref="AE313:AH313"/>
    <mergeCell ref="AI313:AL313"/>
    <mergeCell ref="AM313:AP313"/>
    <mergeCell ref="AQ313:AT313"/>
    <mergeCell ref="B313:K313"/>
    <mergeCell ref="L313:N313"/>
    <mergeCell ref="O313:R313"/>
    <mergeCell ref="S313:V313"/>
    <mergeCell ref="W313:Z313"/>
    <mergeCell ref="AU315:AX315"/>
    <mergeCell ref="B316:K316"/>
    <mergeCell ref="L316:N316"/>
    <mergeCell ref="O316:R316"/>
    <mergeCell ref="S316:V316"/>
    <mergeCell ref="W316:Z316"/>
    <mergeCell ref="AA316:AD316"/>
    <mergeCell ref="AE316:AH316"/>
    <mergeCell ref="AI316:AL316"/>
    <mergeCell ref="AM316:AP316"/>
    <mergeCell ref="AQ316:AT316"/>
    <mergeCell ref="AU316:AX316"/>
    <mergeCell ref="AA315:AD315"/>
    <mergeCell ref="AE315:AH315"/>
    <mergeCell ref="AI315:AL315"/>
    <mergeCell ref="AM315:AP315"/>
    <mergeCell ref="AQ315:AT315"/>
    <mergeCell ref="B315:K315"/>
    <mergeCell ref="L315:N315"/>
    <mergeCell ref="O315:R315"/>
    <mergeCell ref="S315:V315"/>
    <mergeCell ref="W315:Z315"/>
    <mergeCell ref="AU317:AX317"/>
    <mergeCell ref="B318:K318"/>
    <mergeCell ref="L318:N318"/>
    <mergeCell ref="O318:R318"/>
    <mergeCell ref="S318:V318"/>
    <mergeCell ref="W318:Z318"/>
    <mergeCell ref="AA318:AD318"/>
    <mergeCell ref="AE318:AH318"/>
    <mergeCell ref="AI318:AL318"/>
    <mergeCell ref="AM318:AP318"/>
    <mergeCell ref="AQ318:AT318"/>
    <mergeCell ref="AU318:AX318"/>
    <mergeCell ref="AA317:AD317"/>
    <mergeCell ref="AE317:AH317"/>
    <mergeCell ref="AI317:AL317"/>
    <mergeCell ref="AM317:AP317"/>
    <mergeCell ref="AQ317:AT317"/>
    <mergeCell ref="B317:K317"/>
    <mergeCell ref="L317:N317"/>
    <mergeCell ref="O317:R317"/>
    <mergeCell ref="S317:V317"/>
    <mergeCell ref="W317:Z317"/>
    <mergeCell ref="AU319:AX319"/>
    <mergeCell ref="B320:K320"/>
    <mergeCell ref="L320:N320"/>
    <mergeCell ref="O320:R320"/>
    <mergeCell ref="S320:V320"/>
    <mergeCell ref="W320:Z320"/>
    <mergeCell ref="AA320:AD320"/>
    <mergeCell ref="AE320:AH320"/>
    <mergeCell ref="AI320:AL320"/>
    <mergeCell ref="AM320:AP320"/>
    <mergeCell ref="AQ320:AT320"/>
    <mergeCell ref="AU320:AX320"/>
    <mergeCell ref="AA319:AD319"/>
    <mergeCell ref="AE319:AH319"/>
    <mergeCell ref="AI319:AL319"/>
    <mergeCell ref="AM319:AP319"/>
    <mergeCell ref="AQ319:AT319"/>
    <mergeCell ref="B319:K319"/>
    <mergeCell ref="L319:N319"/>
    <mergeCell ref="O319:R319"/>
    <mergeCell ref="S319:V319"/>
    <mergeCell ref="W319:Z319"/>
    <mergeCell ref="AU321:AX321"/>
    <mergeCell ref="B322:K322"/>
    <mergeCell ref="L322:N322"/>
    <mergeCell ref="O322:R322"/>
    <mergeCell ref="S322:V322"/>
    <mergeCell ref="W322:Z322"/>
    <mergeCell ref="AA322:AD322"/>
    <mergeCell ref="AE322:AH322"/>
    <mergeCell ref="AI322:AL322"/>
    <mergeCell ref="AM322:AP322"/>
    <mergeCell ref="AQ322:AT322"/>
    <mergeCell ref="AU322:AX322"/>
    <mergeCell ref="AA321:AD321"/>
    <mergeCell ref="AE321:AH321"/>
    <mergeCell ref="AI321:AL321"/>
    <mergeCell ref="AM321:AP321"/>
    <mergeCell ref="AQ321:AT321"/>
    <mergeCell ref="B321:K321"/>
    <mergeCell ref="L321:N321"/>
    <mergeCell ref="O321:R321"/>
    <mergeCell ref="S321:V321"/>
    <mergeCell ref="W321:Z321"/>
    <mergeCell ref="AU323:AX323"/>
    <mergeCell ref="B324:K324"/>
    <mergeCell ref="L324:N324"/>
    <mergeCell ref="O324:R324"/>
    <mergeCell ref="S324:V324"/>
    <mergeCell ref="W324:Z324"/>
    <mergeCell ref="AA324:AD324"/>
    <mergeCell ref="AE324:AH324"/>
    <mergeCell ref="AI324:AL324"/>
    <mergeCell ref="AM324:AP324"/>
    <mergeCell ref="AQ324:AT324"/>
    <mergeCell ref="AU324:AX324"/>
    <mergeCell ref="AA323:AD323"/>
    <mergeCell ref="AE323:AH323"/>
    <mergeCell ref="AI323:AL323"/>
    <mergeCell ref="AM323:AP323"/>
    <mergeCell ref="AQ323:AT323"/>
    <mergeCell ref="B323:K323"/>
    <mergeCell ref="L323:N323"/>
    <mergeCell ref="O323:R323"/>
    <mergeCell ref="S323:V323"/>
    <mergeCell ref="W323:Z323"/>
    <mergeCell ref="AU325:AX325"/>
    <mergeCell ref="B326:K326"/>
    <mergeCell ref="L326:N326"/>
    <mergeCell ref="O326:R326"/>
    <mergeCell ref="S326:V326"/>
    <mergeCell ref="W326:Z326"/>
    <mergeCell ref="AA326:AD326"/>
    <mergeCell ref="AE326:AH326"/>
    <mergeCell ref="AI326:AL326"/>
    <mergeCell ref="AM326:AP326"/>
    <mergeCell ref="AQ326:AT326"/>
    <mergeCell ref="AU326:AX326"/>
    <mergeCell ref="AA325:AD325"/>
    <mergeCell ref="AE325:AH325"/>
    <mergeCell ref="AI325:AL325"/>
    <mergeCell ref="AM325:AP325"/>
    <mergeCell ref="AQ325:AT325"/>
    <mergeCell ref="B325:K325"/>
    <mergeCell ref="L325:N325"/>
    <mergeCell ref="O325:R325"/>
    <mergeCell ref="S325:V325"/>
    <mergeCell ref="W325:Z325"/>
    <mergeCell ref="AU327:AX327"/>
    <mergeCell ref="B328:K328"/>
    <mergeCell ref="L328:N328"/>
    <mergeCell ref="O328:R328"/>
    <mergeCell ref="S328:V328"/>
    <mergeCell ref="W328:Z328"/>
    <mergeCell ref="AA328:AD328"/>
    <mergeCell ref="AE328:AH328"/>
    <mergeCell ref="AI328:AL328"/>
    <mergeCell ref="AM328:AP328"/>
    <mergeCell ref="AQ328:AT328"/>
    <mergeCell ref="AU328:AX328"/>
    <mergeCell ref="AA327:AD327"/>
    <mergeCell ref="AE327:AH327"/>
    <mergeCell ref="AI327:AL327"/>
    <mergeCell ref="AM327:AP327"/>
    <mergeCell ref="AQ327:AT327"/>
    <mergeCell ref="B327:K327"/>
    <mergeCell ref="L327:N327"/>
    <mergeCell ref="O327:R327"/>
    <mergeCell ref="S327:V327"/>
    <mergeCell ref="W327:Z327"/>
    <mergeCell ref="B331:K331"/>
    <mergeCell ref="L331:N331"/>
    <mergeCell ref="O331:R331"/>
    <mergeCell ref="S331:V331"/>
    <mergeCell ref="W331:Z331"/>
    <mergeCell ref="AU329:AX329"/>
    <mergeCell ref="B330:K330"/>
    <mergeCell ref="L330:N330"/>
    <mergeCell ref="O330:R330"/>
    <mergeCell ref="S330:V330"/>
    <mergeCell ref="W330:Z330"/>
    <mergeCell ref="AA330:AD330"/>
    <mergeCell ref="AE330:AH330"/>
    <mergeCell ref="AI330:AL330"/>
    <mergeCell ref="AM330:AP330"/>
    <mergeCell ref="AQ330:AT330"/>
    <mergeCell ref="AU330:AX330"/>
    <mergeCell ref="AA329:AD329"/>
    <mergeCell ref="AE329:AH329"/>
    <mergeCell ref="AI329:AL329"/>
    <mergeCell ref="AM329:AP329"/>
    <mergeCell ref="AQ329:AT329"/>
    <mergeCell ref="B329:K329"/>
    <mergeCell ref="L329:N329"/>
    <mergeCell ref="O329:R329"/>
    <mergeCell ref="S329:V329"/>
    <mergeCell ref="W329:Z329"/>
    <mergeCell ref="B334:AX334"/>
    <mergeCell ref="B336:K337"/>
    <mergeCell ref="L336:N337"/>
    <mergeCell ref="O336:Z336"/>
    <mergeCell ref="AA336:AL336"/>
    <mergeCell ref="AM336:AX336"/>
    <mergeCell ref="O337:R337"/>
    <mergeCell ref="S337:V337"/>
    <mergeCell ref="W337:Z337"/>
    <mergeCell ref="AA337:AD337"/>
    <mergeCell ref="AE337:AH337"/>
    <mergeCell ref="AI337:AL337"/>
    <mergeCell ref="AM337:AP337"/>
    <mergeCell ref="AQ337:AT337"/>
    <mergeCell ref="AU337:AX337"/>
    <mergeCell ref="AU331:AX331"/>
    <mergeCell ref="B332:K332"/>
    <mergeCell ref="L332:N332"/>
    <mergeCell ref="O332:R332"/>
    <mergeCell ref="S332:V332"/>
    <mergeCell ref="W332:Z332"/>
    <mergeCell ref="AA332:AD332"/>
    <mergeCell ref="AE332:AH332"/>
    <mergeCell ref="AI332:AL332"/>
    <mergeCell ref="AM332:AP332"/>
    <mergeCell ref="AQ332:AT332"/>
    <mergeCell ref="AU332:AX332"/>
    <mergeCell ref="AA331:AD331"/>
    <mergeCell ref="AE331:AH331"/>
    <mergeCell ref="AI331:AL331"/>
    <mergeCell ref="AM331:AP331"/>
    <mergeCell ref="AQ331:AT331"/>
    <mergeCell ref="AU338:AX338"/>
    <mergeCell ref="B339:K339"/>
    <mergeCell ref="L339:N339"/>
    <mergeCell ref="O339:R339"/>
    <mergeCell ref="S339:V339"/>
    <mergeCell ref="W339:Z339"/>
    <mergeCell ref="AA339:AD339"/>
    <mergeCell ref="AE339:AH339"/>
    <mergeCell ref="AI339:AL339"/>
    <mergeCell ref="AM339:AP339"/>
    <mergeCell ref="AQ339:AT339"/>
    <mergeCell ref="AU339:AX339"/>
    <mergeCell ref="AA338:AD338"/>
    <mergeCell ref="AE338:AH338"/>
    <mergeCell ref="AI338:AL338"/>
    <mergeCell ref="AM338:AP338"/>
    <mergeCell ref="AQ338:AT338"/>
    <mergeCell ref="B338:K338"/>
    <mergeCell ref="L338:N338"/>
    <mergeCell ref="O338:R338"/>
    <mergeCell ref="S338:V338"/>
    <mergeCell ref="W338:Z338"/>
    <mergeCell ref="AU340:AX340"/>
    <mergeCell ref="B341:K341"/>
    <mergeCell ref="L341:N341"/>
    <mergeCell ref="O341:R341"/>
    <mergeCell ref="S341:V341"/>
    <mergeCell ref="W341:Z341"/>
    <mergeCell ref="AA341:AD341"/>
    <mergeCell ref="AE341:AH341"/>
    <mergeCell ref="AI341:AL341"/>
    <mergeCell ref="AM341:AP341"/>
    <mergeCell ref="AQ341:AT341"/>
    <mergeCell ref="AU341:AX341"/>
    <mergeCell ref="AA340:AD340"/>
    <mergeCell ref="AE340:AH340"/>
    <mergeCell ref="AI340:AL340"/>
    <mergeCell ref="AM340:AP340"/>
    <mergeCell ref="AQ340:AT340"/>
    <mergeCell ref="B340:K340"/>
    <mergeCell ref="L340:N340"/>
    <mergeCell ref="O340:R340"/>
    <mergeCell ref="S340:V340"/>
    <mergeCell ref="W340:Z340"/>
    <mergeCell ref="AU342:AX342"/>
    <mergeCell ref="B343:K343"/>
    <mergeCell ref="L343:N343"/>
    <mergeCell ref="O343:R343"/>
    <mergeCell ref="S343:V343"/>
    <mergeCell ref="W343:Z343"/>
    <mergeCell ref="AA343:AD343"/>
    <mergeCell ref="AE343:AH343"/>
    <mergeCell ref="AI343:AL343"/>
    <mergeCell ref="AM343:AP343"/>
    <mergeCell ref="AQ343:AT343"/>
    <mergeCell ref="AU343:AX343"/>
    <mergeCell ref="AA342:AD342"/>
    <mergeCell ref="AE342:AH342"/>
    <mergeCell ref="AI342:AL342"/>
    <mergeCell ref="AM342:AP342"/>
    <mergeCell ref="AQ342:AT342"/>
    <mergeCell ref="B342:K342"/>
    <mergeCell ref="L342:N342"/>
    <mergeCell ref="O342:R342"/>
    <mergeCell ref="S342:V342"/>
    <mergeCell ref="W342:Z342"/>
    <mergeCell ref="AU344:AX344"/>
    <mergeCell ref="B345:K345"/>
    <mergeCell ref="L345:N345"/>
    <mergeCell ref="O345:R345"/>
    <mergeCell ref="S345:V345"/>
    <mergeCell ref="W345:Z345"/>
    <mergeCell ref="AA345:AD345"/>
    <mergeCell ref="AE345:AH345"/>
    <mergeCell ref="AI345:AL345"/>
    <mergeCell ref="AM345:AP345"/>
    <mergeCell ref="AQ345:AT345"/>
    <mergeCell ref="AU345:AX345"/>
    <mergeCell ref="AA344:AD344"/>
    <mergeCell ref="AE344:AH344"/>
    <mergeCell ref="AI344:AL344"/>
    <mergeCell ref="AM344:AP344"/>
    <mergeCell ref="AQ344:AT344"/>
    <mergeCell ref="B344:K344"/>
    <mergeCell ref="L344:N344"/>
    <mergeCell ref="O344:R344"/>
    <mergeCell ref="S344:V344"/>
    <mergeCell ref="W344:Z344"/>
    <mergeCell ref="AU346:AX346"/>
    <mergeCell ref="B347:K347"/>
    <mergeCell ref="L347:N347"/>
    <mergeCell ref="O347:R347"/>
    <mergeCell ref="S347:V347"/>
    <mergeCell ref="W347:Z347"/>
    <mergeCell ref="AA347:AD347"/>
    <mergeCell ref="AE347:AH347"/>
    <mergeCell ref="AI347:AL347"/>
    <mergeCell ref="AM347:AP347"/>
    <mergeCell ref="AQ347:AT347"/>
    <mergeCell ref="AU347:AX347"/>
    <mergeCell ref="AA346:AD346"/>
    <mergeCell ref="AE346:AH346"/>
    <mergeCell ref="AI346:AL346"/>
    <mergeCell ref="AM346:AP346"/>
    <mergeCell ref="AQ346:AT346"/>
    <mergeCell ref="B346:K346"/>
    <mergeCell ref="L346:N346"/>
    <mergeCell ref="O346:R346"/>
    <mergeCell ref="S346:V346"/>
    <mergeCell ref="W346:Z346"/>
    <mergeCell ref="AU348:AX348"/>
    <mergeCell ref="B349:K349"/>
    <mergeCell ref="L349:N349"/>
    <mergeCell ref="O349:R349"/>
    <mergeCell ref="S349:V349"/>
    <mergeCell ref="W349:Z349"/>
    <mergeCell ref="AA349:AD349"/>
    <mergeCell ref="AE349:AH349"/>
    <mergeCell ref="AI349:AL349"/>
    <mergeCell ref="AM349:AP349"/>
    <mergeCell ref="AQ349:AT349"/>
    <mergeCell ref="AU349:AX349"/>
    <mergeCell ref="AA348:AD348"/>
    <mergeCell ref="AE348:AH348"/>
    <mergeCell ref="AI348:AL348"/>
    <mergeCell ref="AM348:AP348"/>
    <mergeCell ref="AQ348:AT348"/>
    <mergeCell ref="B348:K348"/>
    <mergeCell ref="L348:N348"/>
    <mergeCell ref="O348:R348"/>
    <mergeCell ref="S348:V348"/>
    <mergeCell ref="W348:Z348"/>
    <mergeCell ref="AU350:AX350"/>
    <mergeCell ref="B351:K351"/>
    <mergeCell ref="L351:N351"/>
    <mergeCell ref="O351:R351"/>
    <mergeCell ref="S351:V351"/>
    <mergeCell ref="W351:Z351"/>
    <mergeCell ref="AA351:AD351"/>
    <mergeCell ref="AE351:AH351"/>
    <mergeCell ref="AI351:AL351"/>
    <mergeCell ref="AM351:AP351"/>
    <mergeCell ref="AQ351:AT351"/>
    <mergeCell ref="AU351:AX351"/>
    <mergeCell ref="AA350:AD350"/>
    <mergeCell ref="AE350:AH350"/>
    <mergeCell ref="AI350:AL350"/>
    <mergeCell ref="AM350:AP350"/>
    <mergeCell ref="AQ350:AT350"/>
    <mergeCell ref="B350:K350"/>
    <mergeCell ref="L350:N350"/>
    <mergeCell ref="O350:R350"/>
    <mergeCell ref="S350:V350"/>
    <mergeCell ref="W350:Z350"/>
    <mergeCell ref="BA24:BE24"/>
    <mergeCell ref="B25:N25"/>
    <mergeCell ref="O25:R25"/>
    <mergeCell ref="S25:V25"/>
    <mergeCell ref="W25:Z25"/>
    <mergeCell ref="AA25:AD25"/>
    <mergeCell ref="AE25:AH25"/>
    <mergeCell ref="AI25:AL25"/>
    <mergeCell ref="AM25:AP25"/>
    <mergeCell ref="AQ25:AT25"/>
    <mergeCell ref="AU25:AX25"/>
    <mergeCell ref="B26:N26"/>
    <mergeCell ref="O26:R26"/>
    <mergeCell ref="S26:V26"/>
    <mergeCell ref="W26:Z26"/>
    <mergeCell ref="AA26:AD26"/>
    <mergeCell ref="AE26:AH26"/>
    <mergeCell ref="AI26:AL26"/>
    <mergeCell ref="AM26:AP26"/>
    <mergeCell ref="AQ26:AT26"/>
    <mergeCell ref="AU26:AX26"/>
    <mergeCell ref="BA26:BC26"/>
    <mergeCell ref="AU27:AX27"/>
    <mergeCell ref="AU31:AX31"/>
    <mergeCell ref="B28:N28"/>
    <mergeCell ref="O28:R28"/>
    <mergeCell ref="S28:V28"/>
    <mergeCell ref="W28:Z28"/>
    <mergeCell ref="AA28:AD28"/>
    <mergeCell ref="AE28:AH28"/>
    <mergeCell ref="AI28:AL28"/>
    <mergeCell ref="AM28:AP28"/>
    <mergeCell ref="AQ28:AT28"/>
    <mergeCell ref="AU28:AX28"/>
    <mergeCell ref="B29:N29"/>
    <mergeCell ref="O29:R29"/>
    <mergeCell ref="S29:V29"/>
    <mergeCell ref="W29:Z29"/>
    <mergeCell ref="AA29:AD29"/>
    <mergeCell ref="AE29:AH29"/>
    <mergeCell ref="AI29:AL29"/>
    <mergeCell ref="AM29:AP29"/>
    <mergeCell ref="AQ29:AT29"/>
    <mergeCell ref="AU29:AX29"/>
    <mergeCell ref="AU40:AX40"/>
    <mergeCell ref="BA40:BC40"/>
    <mergeCell ref="B41:N41"/>
    <mergeCell ref="O41:R41"/>
    <mergeCell ref="S41:V41"/>
    <mergeCell ref="W41:Z41"/>
    <mergeCell ref="AA41:AD41"/>
    <mergeCell ref="AE41:AH41"/>
    <mergeCell ref="AI41:AL41"/>
    <mergeCell ref="AM41:AP41"/>
    <mergeCell ref="AQ41:AT41"/>
    <mergeCell ref="AU41:AX41"/>
    <mergeCell ref="B30:N30"/>
    <mergeCell ref="O30:R30"/>
    <mergeCell ref="S30:V30"/>
    <mergeCell ref="W30:Z30"/>
    <mergeCell ref="AA30:AD30"/>
    <mergeCell ref="AE30:AH30"/>
    <mergeCell ref="AI30:AL30"/>
    <mergeCell ref="AM30:AP30"/>
    <mergeCell ref="AQ30:AT30"/>
    <mergeCell ref="AU30:AX30"/>
    <mergeCell ref="BA30:BE30"/>
    <mergeCell ref="B31:N31"/>
    <mergeCell ref="O31:R31"/>
    <mergeCell ref="S31:V31"/>
    <mergeCell ref="W31:Z31"/>
    <mergeCell ref="AA31:AD31"/>
    <mergeCell ref="AE31:AH31"/>
    <mergeCell ref="AI31:AL31"/>
    <mergeCell ref="AM31:AP31"/>
    <mergeCell ref="AQ31:AT31"/>
    <mergeCell ref="AU32:AX32"/>
    <mergeCell ref="B33:N33"/>
    <mergeCell ref="O33:R33"/>
    <mergeCell ref="S33:V33"/>
    <mergeCell ref="W33:Z33"/>
    <mergeCell ref="AA33:AD33"/>
    <mergeCell ref="AE33:AH33"/>
    <mergeCell ref="AI33:AL33"/>
    <mergeCell ref="AM33:AP33"/>
    <mergeCell ref="AQ33:AT33"/>
    <mergeCell ref="AU33:AX33"/>
    <mergeCell ref="AU36:AX36"/>
    <mergeCell ref="B37:N37"/>
    <mergeCell ref="O37:R37"/>
    <mergeCell ref="S37:V37"/>
    <mergeCell ref="W37:Z37"/>
    <mergeCell ref="AA37:AD37"/>
    <mergeCell ref="AE37:AH37"/>
    <mergeCell ref="AI37:AL37"/>
    <mergeCell ref="AM37:AP37"/>
    <mergeCell ref="AQ37:AT37"/>
    <mergeCell ref="AU37:AX37"/>
    <mergeCell ref="B34:N34"/>
    <mergeCell ref="O34:R34"/>
    <mergeCell ref="S34:V34"/>
    <mergeCell ref="W34:Z34"/>
    <mergeCell ref="AA34:AD34"/>
    <mergeCell ref="AE34:AH34"/>
    <mergeCell ref="AI34:AL34"/>
    <mergeCell ref="AM34:AP34"/>
    <mergeCell ref="AQ34:AT34"/>
    <mergeCell ref="AU34:AX34"/>
    <mergeCell ref="B35:N35"/>
    <mergeCell ref="O35:R35"/>
    <mergeCell ref="S35:V35"/>
    <mergeCell ref="W35:Z35"/>
    <mergeCell ref="AA35:AD35"/>
    <mergeCell ref="AE35:AH35"/>
    <mergeCell ref="AI35:AL35"/>
    <mergeCell ref="AM35:AP35"/>
    <mergeCell ref="AQ35:AT35"/>
    <mergeCell ref="AU35:AX35"/>
    <mergeCell ref="B40:N40"/>
    <mergeCell ref="O40:R40"/>
    <mergeCell ref="S40:V40"/>
    <mergeCell ref="W40:Z40"/>
    <mergeCell ref="AA40:AD40"/>
    <mergeCell ref="AE40:AH40"/>
    <mergeCell ref="AI40:AL40"/>
    <mergeCell ref="AM40:AP40"/>
    <mergeCell ref="B36:N36"/>
    <mergeCell ref="O36:R36"/>
    <mergeCell ref="S36:V36"/>
    <mergeCell ref="W36:Z36"/>
    <mergeCell ref="AA36:AD36"/>
    <mergeCell ref="AE36:AH36"/>
    <mergeCell ref="AI36:AL36"/>
    <mergeCell ref="AM36:AP36"/>
    <mergeCell ref="AQ36:AT36"/>
    <mergeCell ref="AQ40:AT40"/>
    <mergeCell ref="B38:N38"/>
    <mergeCell ref="O38:R38"/>
    <mergeCell ref="S38:V38"/>
    <mergeCell ref="AQ38:AT38"/>
    <mergeCell ref="AU38:AX38"/>
    <mergeCell ref="B39:N39"/>
    <mergeCell ref="O39:R39"/>
    <mergeCell ref="S39:V39"/>
    <mergeCell ref="W39:Z39"/>
    <mergeCell ref="AA39:AD39"/>
    <mergeCell ref="AE39:AH39"/>
    <mergeCell ref="AI39:AL39"/>
    <mergeCell ref="AM39:AP39"/>
    <mergeCell ref="AQ39:AT39"/>
    <mergeCell ref="AU39:AX39"/>
    <mergeCell ref="AQ81:AT81"/>
    <mergeCell ref="AU81:AX81"/>
    <mergeCell ref="B82:N82"/>
    <mergeCell ref="O82:R82"/>
    <mergeCell ref="S82:V82"/>
    <mergeCell ref="W82:Z82"/>
    <mergeCell ref="AA82:AD82"/>
    <mergeCell ref="AE82:AH82"/>
    <mergeCell ref="AI82:AL82"/>
    <mergeCell ref="AM82:AP82"/>
    <mergeCell ref="AQ82:AT82"/>
    <mergeCell ref="AU82:AX82"/>
    <mergeCell ref="B42:N42"/>
    <mergeCell ref="O42:R42"/>
    <mergeCell ref="S42:V42"/>
    <mergeCell ref="W42:Z42"/>
    <mergeCell ref="AA42:AD42"/>
    <mergeCell ref="AE42:AH42"/>
    <mergeCell ref="AI42:AL42"/>
    <mergeCell ref="AM42:AP42"/>
    <mergeCell ref="AQ42:AT42"/>
    <mergeCell ref="AU42:AX42"/>
    <mergeCell ref="B43:N43"/>
    <mergeCell ref="O43:R43"/>
    <mergeCell ref="S43:V43"/>
    <mergeCell ref="W43:Z43"/>
    <mergeCell ref="AA43:AD43"/>
    <mergeCell ref="AE43:AH43"/>
    <mergeCell ref="AI43:AL43"/>
    <mergeCell ref="AM43:AP43"/>
    <mergeCell ref="AQ43:AT43"/>
    <mergeCell ref="AU43:AX43"/>
    <mergeCell ref="B83:N83"/>
    <mergeCell ref="O83:R83"/>
    <mergeCell ref="S83:V83"/>
    <mergeCell ref="W83:Z83"/>
    <mergeCell ref="AA83:AD83"/>
    <mergeCell ref="AE83:AH83"/>
    <mergeCell ref="AI83:AL83"/>
    <mergeCell ref="AM83:AP83"/>
    <mergeCell ref="AQ83:AT83"/>
    <mergeCell ref="AU83:AX83"/>
    <mergeCell ref="AA64:AD64"/>
    <mergeCell ref="AM60:AP60"/>
    <mergeCell ref="AQ60:AT60"/>
    <mergeCell ref="AU60:AX60"/>
    <mergeCell ref="W64:Z64"/>
    <mergeCell ref="AM64:AP64"/>
    <mergeCell ref="AQ64:AT64"/>
    <mergeCell ref="AU64:AX64"/>
    <mergeCell ref="B64:N64"/>
    <mergeCell ref="O64:R64"/>
    <mergeCell ref="AI64:AL64"/>
    <mergeCell ref="AU86:AX86"/>
    <mergeCell ref="B87:N87"/>
    <mergeCell ref="O87:R87"/>
    <mergeCell ref="S87:V87"/>
    <mergeCell ref="W87:Z87"/>
    <mergeCell ref="AA87:AD87"/>
    <mergeCell ref="AE87:AH87"/>
    <mergeCell ref="AI87:AL87"/>
    <mergeCell ref="AM87:AP87"/>
    <mergeCell ref="AQ87:AT87"/>
    <mergeCell ref="AU87:AX87"/>
    <mergeCell ref="B88:N88"/>
    <mergeCell ref="O88:R88"/>
    <mergeCell ref="S88:V88"/>
    <mergeCell ref="W88:Z88"/>
    <mergeCell ref="AA88:AD88"/>
    <mergeCell ref="AE88:AH88"/>
    <mergeCell ref="AI88:AL88"/>
    <mergeCell ref="AM88:AP88"/>
    <mergeCell ref="AQ88:AT88"/>
    <mergeCell ref="AU88:AX88"/>
    <mergeCell ref="B86:N86"/>
    <mergeCell ref="W86:Z86"/>
    <mergeCell ref="AA86:AD86"/>
    <mergeCell ref="AE86:AH86"/>
    <mergeCell ref="AI86:AL86"/>
    <mergeCell ref="AM86:AP86"/>
    <mergeCell ref="AQ86:AT86"/>
    <mergeCell ref="B90:N90"/>
    <mergeCell ref="O90:R90"/>
    <mergeCell ref="S90:V90"/>
    <mergeCell ref="W90:Z90"/>
    <mergeCell ref="AA90:AD90"/>
    <mergeCell ref="AE90:AH90"/>
    <mergeCell ref="AI90:AL90"/>
    <mergeCell ref="AM90:AP90"/>
    <mergeCell ref="AQ90:AT90"/>
    <mergeCell ref="AU90:AX90"/>
    <mergeCell ref="B89:N89"/>
    <mergeCell ref="O89:R89"/>
    <mergeCell ref="S89:V89"/>
    <mergeCell ref="W89:Z89"/>
    <mergeCell ref="AA89:AD89"/>
    <mergeCell ref="AE89:AH89"/>
    <mergeCell ref="AI89:AL89"/>
    <mergeCell ref="AM89:AP89"/>
    <mergeCell ref="AQ89:AT89"/>
    <mergeCell ref="AU89:AX89"/>
    <mergeCell ref="B91:N91"/>
    <mergeCell ref="O91:R91"/>
    <mergeCell ref="S91:V91"/>
    <mergeCell ref="W91:Z91"/>
    <mergeCell ref="AA91:AD91"/>
    <mergeCell ref="AE91:AH91"/>
    <mergeCell ref="AI91:AL91"/>
    <mergeCell ref="AM91:AP91"/>
    <mergeCell ref="AQ91:AT91"/>
    <mergeCell ref="AU91:AX91"/>
    <mergeCell ref="B92:N92"/>
    <mergeCell ref="O92:R92"/>
    <mergeCell ref="S92:V92"/>
    <mergeCell ref="W92:Z92"/>
    <mergeCell ref="AA92:AD92"/>
    <mergeCell ref="AE92:AH92"/>
    <mergeCell ref="AI92:AL92"/>
    <mergeCell ref="AM92:AP92"/>
    <mergeCell ref="AQ92:AT92"/>
    <mergeCell ref="AU92:AX92"/>
    <mergeCell ref="B93:N93"/>
    <mergeCell ref="O93:R93"/>
    <mergeCell ref="S93:V93"/>
    <mergeCell ref="W93:Z93"/>
    <mergeCell ref="AA93:AD93"/>
    <mergeCell ref="AE93:AH93"/>
    <mergeCell ref="AI93:AL93"/>
    <mergeCell ref="AM93:AP93"/>
    <mergeCell ref="AQ93:AT93"/>
    <mergeCell ref="AU93:AX93"/>
    <mergeCell ref="B94:N94"/>
    <mergeCell ref="O94:R94"/>
    <mergeCell ref="S94:V94"/>
    <mergeCell ref="W94:Z94"/>
    <mergeCell ref="AA94:AD94"/>
    <mergeCell ref="AE94:AH94"/>
    <mergeCell ref="AI94:AL94"/>
    <mergeCell ref="AM94:AP94"/>
    <mergeCell ref="AQ94:AT94"/>
    <mergeCell ref="AU94:AX94"/>
    <mergeCell ref="BA81:BC81"/>
    <mergeCell ref="B96:N96"/>
    <mergeCell ref="O96:R96"/>
    <mergeCell ref="S96:V96"/>
    <mergeCell ref="W96:Z96"/>
    <mergeCell ref="AA96:AD96"/>
    <mergeCell ref="AE96:AH96"/>
    <mergeCell ref="AI96:AL96"/>
    <mergeCell ref="AM96:AP96"/>
    <mergeCell ref="AQ96:AT96"/>
    <mergeCell ref="AU96:AX96"/>
    <mergeCell ref="BA96:BC96"/>
    <mergeCell ref="B97:N97"/>
    <mergeCell ref="O97:R97"/>
    <mergeCell ref="S97:V97"/>
    <mergeCell ref="W97:Z97"/>
    <mergeCell ref="AA97:AD97"/>
    <mergeCell ref="AE97:AH97"/>
    <mergeCell ref="AI97:AL97"/>
    <mergeCell ref="AM97:AP97"/>
    <mergeCell ref="AQ97:AT97"/>
    <mergeCell ref="AU97:AX97"/>
    <mergeCell ref="B95:N95"/>
    <mergeCell ref="O95:R95"/>
    <mergeCell ref="S95:V95"/>
    <mergeCell ref="W95:Z95"/>
    <mergeCell ref="AA95:AD95"/>
    <mergeCell ref="AE95:AH95"/>
    <mergeCell ref="AI95:AL95"/>
    <mergeCell ref="AM95:AP95"/>
    <mergeCell ref="AQ95:AT95"/>
    <mergeCell ref="AU95:AX95"/>
    <mergeCell ref="B98:N98"/>
    <mergeCell ref="O98:R98"/>
    <mergeCell ref="S98:V98"/>
    <mergeCell ref="W98:Z98"/>
    <mergeCell ref="AA98:AD98"/>
    <mergeCell ref="AE98:AH98"/>
    <mergeCell ref="AI98:AL98"/>
    <mergeCell ref="AM98:AP98"/>
    <mergeCell ref="AQ98:AT98"/>
    <mergeCell ref="AU98:AX98"/>
    <mergeCell ref="B100:N100"/>
    <mergeCell ref="O100:R100"/>
    <mergeCell ref="S100:V100"/>
    <mergeCell ref="W100:Z100"/>
    <mergeCell ref="AA100:AD100"/>
    <mergeCell ref="AE100:AH100"/>
    <mergeCell ref="AI100:AL100"/>
    <mergeCell ref="AM100:AP100"/>
    <mergeCell ref="AQ100:AT100"/>
    <mergeCell ref="AU100:AX100"/>
    <mergeCell ref="B99:N99"/>
    <mergeCell ref="O99:R99"/>
    <mergeCell ref="S99:V99"/>
    <mergeCell ref="W99:Z99"/>
    <mergeCell ref="AA99:AD99"/>
    <mergeCell ref="AE99:AH99"/>
    <mergeCell ref="AI99:AL99"/>
    <mergeCell ref="AM99:AP99"/>
    <mergeCell ref="AQ99:AT99"/>
    <mergeCell ref="AU99:AX99"/>
    <mergeCell ref="B101:N101"/>
    <mergeCell ref="O101:R101"/>
    <mergeCell ref="S101:V101"/>
    <mergeCell ref="W101:Z101"/>
    <mergeCell ref="AA101:AD101"/>
    <mergeCell ref="AE101:AH101"/>
    <mergeCell ref="AI101:AL101"/>
    <mergeCell ref="AM101:AP101"/>
    <mergeCell ref="AQ101:AT101"/>
    <mergeCell ref="AU101:AX101"/>
    <mergeCell ref="B102:N102"/>
    <mergeCell ref="O102:R102"/>
    <mergeCell ref="S102:V102"/>
    <mergeCell ref="W102:Z102"/>
    <mergeCell ref="AA102:AD102"/>
    <mergeCell ref="AE102:AH102"/>
    <mergeCell ref="AI102:AL102"/>
    <mergeCell ref="AM102:AP102"/>
    <mergeCell ref="AQ102:AT102"/>
    <mergeCell ref="AU102:AX102"/>
    <mergeCell ref="B103:N103"/>
    <mergeCell ref="O103:R103"/>
    <mergeCell ref="S103:V103"/>
    <mergeCell ref="W103:Z103"/>
    <mergeCell ref="AA103:AD103"/>
    <mergeCell ref="AE103:AH103"/>
    <mergeCell ref="AI103:AL103"/>
    <mergeCell ref="AM103:AP103"/>
    <mergeCell ref="AQ103:AT103"/>
    <mergeCell ref="AU103:AX103"/>
    <mergeCell ref="B104:N104"/>
    <mergeCell ref="O104:R104"/>
    <mergeCell ref="S104:V104"/>
    <mergeCell ref="W104:Z104"/>
    <mergeCell ref="AA104:AD104"/>
    <mergeCell ref="AE104:AH104"/>
    <mergeCell ref="AI104:AL104"/>
    <mergeCell ref="AM104:AP104"/>
    <mergeCell ref="AQ104:AT104"/>
    <mergeCell ref="AU104:AX104"/>
    <mergeCell ref="B110:N110"/>
    <mergeCell ref="O110:R110"/>
    <mergeCell ref="S110:V110"/>
    <mergeCell ref="W110:Z110"/>
    <mergeCell ref="AA110:AD110"/>
    <mergeCell ref="AE110:AH110"/>
    <mergeCell ref="AI110:AL110"/>
    <mergeCell ref="AM110:AP110"/>
    <mergeCell ref="AQ110:AT110"/>
    <mergeCell ref="AU110:AX110"/>
    <mergeCell ref="B107:N107"/>
    <mergeCell ref="O107:R107"/>
    <mergeCell ref="S107:V107"/>
    <mergeCell ref="W107:Z107"/>
    <mergeCell ref="AA107:AD107"/>
    <mergeCell ref="AE107:AH107"/>
    <mergeCell ref="AI107:AL107"/>
    <mergeCell ref="AM107:AP107"/>
    <mergeCell ref="AQ107:AT107"/>
    <mergeCell ref="AU107:AX107"/>
    <mergeCell ref="B108:N108"/>
    <mergeCell ref="O108:R108"/>
    <mergeCell ref="S108:V108"/>
    <mergeCell ref="W108:Z108"/>
    <mergeCell ref="AA108:AD108"/>
    <mergeCell ref="AE108:AH108"/>
    <mergeCell ref="AI108:AL108"/>
    <mergeCell ref="AM108:AP108"/>
    <mergeCell ref="AQ108:AT108"/>
    <mergeCell ref="AU108:AX108"/>
    <mergeCell ref="B109:N109"/>
    <mergeCell ref="O109:R109"/>
    <mergeCell ref="S109:V109"/>
    <mergeCell ref="W109:Z109"/>
    <mergeCell ref="AA109:AD109"/>
    <mergeCell ref="AE109:AH109"/>
    <mergeCell ref="AI109:AL109"/>
    <mergeCell ref="AM109:AP109"/>
    <mergeCell ref="AQ109:AT109"/>
    <mergeCell ref="AU109:AX109"/>
    <mergeCell ref="B105:N105"/>
    <mergeCell ref="O105:R105"/>
    <mergeCell ref="S105:V105"/>
    <mergeCell ref="W105:Z105"/>
    <mergeCell ref="AA105:AD105"/>
    <mergeCell ref="AE105:AH105"/>
    <mergeCell ref="AI105:AL105"/>
    <mergeCell ref="AM105:AP105"/>
    <mergeCell ref="AQ105:AT105"/>
    <mergeCell ref="AU105:AX105"/>
    <mergeCell ref="B106:N106"/>
    <mergeCell ref="O106:R106"/>
    <mergeCell ref="S106:V106"/>
    <mergeCell ref="W106:Z106"/>
    <mergeCell ref="AA106:AD106"/>
    <mergeCell ref="AE106:AH106"/>
    <mergeCell ref="AI106:AL106"/>
    <mergeCell ref="AM106:AP106"/>
    <mergeCell ref="AQ106:AT106"/>
    <mergeCell ref="AU106:AX106"/>
    <mergeCell ref="BA112:BC112"/>
    <mergeCell ref="B113:N113"/>
    <mergeCell ref="O113:R113"/>
    <mergeCell ref="S113:V113"/>
    <mergeCell ref="W113:Z113"/>
    <mergeCell ref="AA113:AD113"/>
    <mergeCell ref="AE113:AH113"/>
    <mergeCell ref="AI113:AL113"/>
    <mergeCell ref="AM113:AP113"/>
    <mergeCell ref="AQ113:AT113"/>
    <mergeCell ref="AU113:AX113"/>
    <mergeCell ref="B111:N111"/>
    <mergeCell ref="O111:R111"/>
    <mergeCell ref="S111:V111"/>
    <mergeCell ref="W111:Z111"/>
    <mergeCell ref="AA111:AD111"/>
    <mergeCell ref="AE111:AH111"/>
    <mergeCell ref="AI111:AL111"/>
    <mergeCell ref="AM111:AP111"/>
    <mergeCell ref="AQ111:AT111"/>
    <mergeCell ref="AU111:AX111"/>
    <mergeCell ref="AU117:AX117"/>
    <mergeCell ref="B112:N112"/>
    <mergeCell ref="O112:R112"/>
    <mergeCell ref="S112:V112"/>
    <mergeCell ref="W112:Z112"/>
    <mergeCell ref="AA112:AD112"/>
    <mergeCell ref="AE112:AH112"/>
    <mergeCell ref="AI112:AL112"/>
    <mergeCell ref="AM112:AP112"/>
    <mergeCell ref="AQ112:AT112"/>
    <mergeCell ref="AU112:AX112"/>
    <mergeCell ref="B114:N114"/>
    <mergeCell ref="O114:R114"/>
    <mergeCell ref="S114:V114"/>
    <mergeCell ref="W114:Z114"/>
    <mergeCell ref="AA114:AD114"/>
    <mergeCell ref="AU114:AX114"/>
    <mergeCell ref="B115:N115"/>
    <mergeCell ref="O115:R115"/>
    <mergeCell ref="S115:V115"/>
    <mergeCell ref="W115:Z115"/>
    <mergeCell ref="AA115:AD115"/>
    <mergeCell ref="AE115:AH115"/>
    <mergeCell ref="AI115:AL115"/>
    <mergeCell ref="AM115:AP115"/>
    <mergeCell ref="AQ115:AT115"/>
    <mergeCell ref="AU115:AX115"/>
    <mergeCell ref="AU116:AX116"/>
    <mergeCell ref="AE114:AH114"/>
    <mergeCell ref="AI114:AL114"/>
    <mergeCell ref="AM114:AP114"/>
    <mergeCell ref="B116:N116"/>
    <mergeCell ref="AU121:AX121"/>
    <mergeCell ref="AU119:AX119"/>
    <mergeCell ref="B120:N120"/>
    <mergeCell ref="O120:R120"/>
    <mergeCell ref="S120:V120"/>
    <mergeCell ref="W120:Z120"/>
    <mergeCell ref="AA120:AD120"/>
    <mergeCell ref="AE120:AH120"/>
    <mergeCell ref="AI120:AL120"/>
    <mergeCell ref="AM120:AP120"/>
    <mergeCell ref="AQ120:AT120"/>
    <mergeCell ref="AU120:AX120"/>
    <mergeCell ref="B118:N118"/>
    <mergeCell ref="O118:R118"/>
    <mergeCell ref="S118:V118"/>
    <mergeCell ref="W118:Z118"/>
    <mergeCell ref="AA118:AD118"/>
    <mergeCell ref="AE118:AH118"/>
    <mergeCell ref="AI118:AL118"/>
    <mergeCell ref="AM118:AP118"/>
    <mergeCell ref="AQ118:AT118"/>
    <mergeCell ref="AU118:AX118"/>
    <mergeCell ref="B121:N121"/>
    <mergeCell ref="O121:R121"/>
    <mergeCell ref="B129:N129"/>
    <mergeCell ref="O129:R129"/>
    <mergeCell ref="S129:V129"/>
    <mergeCell ref="W129:Z129"/>
    <mergeCell ref="AA129:AD129"/>
    <mergeCell ref="AI124:AL124"/>
    <mergeCell ref="AM124:AP124"/>
    <mergeCell ref="AQ124:AT124"/>
    <mergeCell ref="AU124:AX124"/>
    <mergeCell ref="W125:Z125"/>
    <mergeCell ref="AA125:AD125"/>
    <mergeCell ref="AE125:AH125"/>
    <mergeCell ref="AI125:AL125"/>
    <mergeCell ref="AM125:AP125"/>
    <mergeCell ref="B124:N124"/>
    <mergeCell ref="B122:N122"/>
    <mergeCell ref="AU122:AX122"/>
    <mergeCell ref="W124:Z124"/>
    <mergeCell ref="AA124:AD124"/>
    <mergeCell ref="AE124:AH124"/>
    <mergeCell ref="B123:N123"/>
    <mergeCell ref="O123:R123"/>
    <mergeCell ref="S123:V123"/>
    <mergeCell ref="W123:Z123"/>
    <mergeCell ref="AA123:AD123"/>
    <mergeCell ref="AE123:AH123"/>
    <mergeCell ref="AI123:AL123"/>
    <mergeCell ref="AM123:AP123"/>
    <mergeCell ref="AQ123:AT123"/>
    <mergeCell ref="B127:N127"/>
    <mergeCell ref="B128:N128"/>
    <mergeCell ref="O127:R127"/>
    <mergeCell ref="O116:R116"/>
    <mergeCell ref="AE116:AH116"/>
    <mergeCell ref="AI116:AL116"/>
    <mergeCell ref="B119:N119"/>
    <mergeCell ref="O119:R119"/>
    <mergeCell ref="S119:V119"/>
    <mergeCell ref="W119:Z119"/>
    <mergeCell ref="AA119:AD119"/>
    <mergeCell ref="AE119:AH119"/>
    <mergeCell ref="AI119:AL119"/>
    <mergeCell ref="AM119:AP119"/>
    <mergeCell ref="AQ119:AT119"/>
    <mergeCell ref="S116:V116"/>
    <mergeCell ref="W116:Z116"/>
    <mergeCell ref="AA116:AD116"/>
    <mergeCell ref="AM116:AP116"/>
    <mergeCell ref="AQ116:AT116"/>
    <mergeCell ref="B117:N117"/>
    <mergeCell ref="O117:R117"/>
    <mergeCell ref="S117:V117"/>
    <mergeCell ref="W117:Z117"/>
    <mergeCell ref="AA117:AD117"/>
    <mergeCell ref="AE117:AH117"/>
    <mergeCell ref="AI117:AL117"/>
    <mergeCell ref="AM117:AP117"/>
    <mergeCell ref="AQ117:AT117"/>
    <mergeCell ref="O151:R151"/>
    <mergeCell ref="AA151:AD151"/>
    <mergeCell ref="AQ125:AT125"/>
    <mergeCell ref="AU125:AX125"/>
    <mergeCell ref="O147:R147"/>
    <mergeCell ref="AA147:AD147"/>
    <mergeCell ref="O124:R124"/>
    <mergeCell ref="S124:V124"/>
    <mergeCell ref="AQ114:AT114"/>
    <mergeCell ref="O122:R122"/>
    <mergeCell ref="S122:V122"/>
    <mergeCell ref="W122:Z122"/>
    <mergeCell ref="AA122:AD122"/>
    <mergeCell ref="AE122:AH122"/>
    <mergeCell ref="AI122:AL122"/>
    <mergeCell ref="AM122:AP122"/>
    <mergeCell ref="AQ122:AT122"/>
    <mergeCell ref="AU123:AX123"/>
    <mergeCell ref="W130:Z130"/>
    <mergeCell ref="AA130:AD130"/>
    <mergeCell ref="AE130:AH130"/>
    <mergeCell ref="AI130:AL130"/>
    <mergeCell ref="AM130:AP130"/>
    <mergeCell ref="AQ130:AT130"/>
    <mergeCell ref="AU130:AX130"/>
    <mergeCell ref="S121:V121"/>
    <mergeCell ref="W121:Z121"/>
    <mergeCell ref="AA121:AD121"/>
    <mergeCell ref="AE121:AH121"/>
    <mergeCell ref="AI121:AL121"/>
    <mergeCell ref="AM121:AP121"/>
    <mergeCell ref="AQ121:AT121"/>
    <mergeCell ref="S146:V146"/>
    <mergeCell ref="W146:Z146"/>
    <mergeCell ref="AA146:AD146"/>
    <mergeCell ref="AM142:AX142"/>
    <mergeCell ref="O143:R143"/>
    <mergeCell ref="AU143:AX143"/>
    <mergeCell ref="AQ150:AT150"/>
    <mergeCell ref="AQ151:AT151"/>
    <mergeCell ref="AE153:AH153"/>
    <mergeCell ref="AE150:AH150"/>
    <mergeCell ref="AE151:AH151"/>
    <mergeCell ref="BD100:BP100"/>
    <mergeCell ref="BD101:BP101"/>
    <mergeCell ref="BH23:BT23"/>
    <mergeCell ref="B148:N148"/>
    <mergeCell ref="B149:N149"/>
    <mergeCell ref="B150:N150"/>
    <mergeCell ref="B151:N151"/>
    <mergeCell ref="B153:N153"/>
    <mergeCell ref="AU147:AX147"/>
    <mergeCell ref="AU148:AX148"/>
    <mergeCell ref="AU149:AX149"/>
    <mergeCell ref="AU150:AX150"/>
    <mergeCell ref="AU151:AX151"/>
    <mergeCell ref="AU152:AX152"/>
    <mergeCell ref="AU153:AX153"/>
    <mergeCell ref="O148:R148"/>
    <mergeCell ref="AA148:AD148"/>
    <mergeCell ref="O149:R149"/>
    <mergeCell ref="AA149:AD149"/>
    <mergeCell ref="O150:R150"/>
    <mergeCell ref="AA150:AD150"/>
    <mergeCell ref="S229:V229"/>
    <mergeCell ref="AM148:AP148"/>
    <mergeCell ref="AM149:AP149"/>
    <mergeCell ref="AM150:AP150"/>
    <mergeCell ref="AM151:AP151"/>
    <mergeCell ref="AM152:AP152"/>
    <mergeCell ref="AM147:AP147"/>
    <mergeCell ref="AU146:AX146"/>
    <mergeCell ref="AU144:AX144"/>
    <mergeCell ref="O135:AX135"/>
    <mergeCell ref="AE129:AH129"/>
    <mergeCell ref="AI129:AL129"/>
    <mergeCell ref="AM129:AP129"/>
    <mergeCell ref="AQ129:AT129"/>
    <mergeCell ref="AU129:AX129"/>
    <mergeCell ref="S144:V144"/>
    <mergeCell ref="W144:Z144"/>
    <mergeCell ref="AA144:AD144"/>
    <mergeCell ref="B140:AX140"/>
    <mergeCell ref="B142:N143"/>
    <mergeCell ref="O142:Z142"/>
    <mergeCell ref="AA142:AL142"/>
    <mergeCell ref="W131:Z131"/>
    <mergeCell ref="AA131:AD131"/>
    <mergeCell ref="AE131:AH131"/>
    <mergeCell ref="AI131:AL131"/>
    <mergeCell ref="AM131:AP131"/>
    <mergeCell ref="AQ131:AT131"/>
    <mergeCell ref="AU131:AX131"/>
    <mergeCell ref="O144:R144"/>
    <mergeCell ref="B146:N146"/>
    <mergeCell ref="O146:R146"/>
    <mergeCell ref="A245:X245"/>
    <mergeCell ref="Y245:AF245"/>
    <mergeCell ref="AG245:AN245"/>
    <mergeCell ref="AO245:AV245"/>
    <mergeCell ref="A248:X248"/>
    <mergeCell ref="Y248:AF248"/>
    <mergeCell ref="AG250:AN250"/>
    <mergeCell ref="AO250:AV250"/>
    <mergeCell ref="AE146:AH146"/>
    <mergeCell ref="AI146:AL146"/>
    <mergeCell ref="AM146:AP146"/>
    <mergeCell ref="AQ146:AT146"/>
    <mergeCell ref="AI144:AL144"/>
    <mergeCell ref="B125:N125"/>
    <mergeCell ref="O125:R125"/>
    <mergeCell ref="S125:V125"/>
    <mergeCell ref="W229:Z229"/>
    <mergeCell ref="AA229:AD229"/>
    <mergeCell ref="AE224:AH224"/>
    <mergeCell ref="AI224:AL224"/>
    <mergeCell ref="AM224:AP224"/>
    <mergeCell ref="AQ224:AT224"/>
    <mergeCell ref="Y237:AF237"/>
    <mergeCell ref="AG237:AN237"/>
    <mergeCell ref="AO237:AV237"/>
    <mergeCell ref="AE229:AH229"/>
    <mergeCell ref="AI229:AL229"/>
    <mergeCell ref="AM229:AP229"/>
    <mergeCell ref="AQ229:AT229"/>
    <mergeCell ref="AU229:AX229"/>
    <mergeCell ref="B229:N229"/>
    <mergeCell ref="O229:R229"/>
    <mergeCell ref="S127:V127"/>
    <mergeCell ref="W127:Z127"/>
    <mergeCell ref="AA127:AD127"/>
    <mergeCell ref="AE127:AH127"/>
    <mergeCell ref="AI127:AL127"/>
    <mergeCell ref="AM127:AP127"/>
    <mergeCell ref="AQ127:AT127"/>
    <mergeCell ref="AU127:AX127"/>
    <mergeCell ref="O128:R128"/>
    <mergeCell ref="S128:V128"/>
    <mergeCell ref="W128:Z128"/>
    <mergeCell ref="AA128:AD128"/>
    <mergeCell ref="AE128:AH128"/>
    <mergeCell ref="AI128:AL128"/>
    <mergeCell ref="AM128:AP128"/>
    <mergeCell ref="AQ128:AT128"/>
    <mergeCell ref="AU128:AX128"/>
  </mergeCells>
  <pageMargins left="0" right="0" top="0.78740157480314965" bottom="0.39370078740157483" header="0.31496062992125984" footer="0.31496062992125984"/>
  <pageSetup paperSize="9" scale="47" fitToHeight="5" orientation="landscape" r:id="rId1"/>
  <rowBreaks count="3" manualBreakCount="3">
    <brk id="112" max="51" man="1"/>
    <brk id="129" max="51" man="1"/>
    <brk id="159" max="51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X1412"/>
  <sheetViews>
    <sheetView tabSelected="1" view="pageBreakPreview" topLeftCell="A98" zoomScale="50" zoomScaleNormal="60" zoomScaleSheetLayoutView="50" workbookViewId="0">
      <selection activeCell="D101" activeCellId="4" sqref="J22 D90 D95 D98 D101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27.1093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3" width="24.5546875" style="828" customWidth="1"/>
    <col min="14" max="14" width="30.88671875" style="828" customWidth="1"/>
    <col min="15" max="15" width="51.6640625" style="150" customWidth="1"/>
    <col min="16" max="16" width="30.88671875" style="149" customWidth="1"/>
    <col min="17" max="17" width="29.5546875" style="149" customWidth="1"/>
    <col min="18" max="18" width="25.88671875" style="149" customWidth="1"/>
    <col min="19" max="19" width="16.33203125" style="279" customWidth="1"/>
    <col min="20" max="20" width="30.109375" style="279" customWidth="1"/>
    <col min="21" max="21" width="19.109375" style="279" customWidth="1"/>
    <col min="22" max="16384" width="9.109375" style="149"/>
  </cols>
  <sheetData>
    <row r="1" spans="1:15">
      <c r="A1" s="1987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1" s="1987"/>
      <c r="C1" s="1987"/>
      <c r="D1" s="1987"/>
      <c r="E1" s="1987"/>
      <c r="F1" s="1987"/>
      <c r="G1" s="1987"/>
      <c r="H1" s="1987"/>
      <c r="I1" s="1987"/>
      <c r="J1" s="1987"/>
      <c r="K1" s="827"/>
      <c r="L1" s="827"/>
      <c r="M1" s="827"/>
      <c r="N1" s="827"/>
      <c r="O1" s="198"/>
    </row>
    <row r="3" spans="1:15">
      <c r="A3" s="1959" t="s">
        <v>130</v>
      </c>
      <c r="B3" s="1959"/>
      <c r="C3" s="1959"/>
      <c r="D3" s="1959"/>
      <c r="E3" s="1959"/>
      <c r="F3" s="1959"/>
      <c r="G3" s="1959"/>
      <c r="H3" s="1959"/>
      <c r="I3" s="1959"/>
      <c r="J3" s="1959"/>
      <c r="K3" s="829"/>
      <c r="L3" s="829"/>
      <c r="M3" s="829"/>
      <c r="N3" s="829"/>
      <c r="O3" s="199"/>
    </row>
    <row r="5" spans="1:15">
      <c r="A5" s="193"/>
      <c r="B5" s="193"/>
      <c r="C5" s="193"/>
      <c r="D5" s="193"/>
      <c r="E5" s="193"/>
      <c r="F5" s="193"/>
      <c r="G5" s="151" t="s">
        <v>161</v>
      </c>
      <c r="H5" s="16"/>
      <c r="I5" s="152"/>
      <c r="J5" s="16" t="s">
        <v>1057</v>
      </c>
      <c r="K5" s="845"/>
      <c r="L5" s="845"/>
      <c r="M5" s="845"/>
      <c r="N5" s="845"/>
      <c r="O5" s="200"/>
    </row>
    <row r="6" spans="1:15">
      <c r="B6" s="38"/>
    </row>
    <row r="7" spans="1:15" ht="83.25" customHeight="1">
      <c r="A7" s="1988" t="s">
        <v>148</v>
      </c>
      <c r="B7" s="1988"/>
      <c r="C7" s="1989" t="s">
        <v>540</v>
      </c>
      <c r="D7" s="1990"/>
      <c r="E7" s="1990"/>
      <c r="F7" s="1990"/>
      <c r="G7" s="1990"/>
      <c r="H7" s="1990"/>
      <c r="I7" s="1990"/>
      <c r="J7" s="1991"/>
      <c r="K7" s="148"/>
      <c r="L7" s="148"/>
      <c r="M7" s="148"/>
      <c r="N7" s="148"/>
      <c r="O7" s="154"/>
    </row>
    <row r="8" spans="1:15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54"/>
    </row>
    <row r="10" spans="1:15" ht="48.75" customHeight="1">
      <c r="A10" s="1992" t="s">
        <v>610</v>
      </c>
      <c r="B10" s="1992"/>
      <c r="C10" s="1992"/>
      <c r="D10" s="1992"/>
      <c r="E10" s="1992"/>
      <c r="F10" s="1992"/>
      <c r="G10" s="1992"/>
      <c r="H10" s="1992"/>
      <c r="I10" s="1992"/>
      <c r="J10" s="1992"/>
      <c r="K10" s="830"/>
      <c r="L10" s="830"/>
      <c r="M10" s="830"/>
      <c r="N10" s="830"/>
    </row>
    <row r="11" spans="1:15">
      <c r="A11" s="263"/>
      <c r="B11" s="263"/>
      <c r="C11" s="263"/>
      <c r="D11" s="263"/>
      <c r="E11" s="263"/>
      <c r="F11" s="263"/>
      <c r="G11" s="263"/>
      <c r="H11" s="263"/>
      <c r="I11" s="263"/>
      <c r="J11" s="263"/>
      <c r="K11" s="263"/>
      <c r="L11" s="263"/>
      <c r="M11" s="263"/>
      <c r="N11" s="263"/>
    </row>
    <row r="12" spans="1:15">
      <c r="A12" s="1993" t="s">
        <v>622</v>
      </c>
      <c r="B12" s="1993"/>
      <c r="C12" s="1993"/>
      <c r="D12" s="1993"/>
      <c r="E12" s="1993"/>
      <c r="F12" s="1993"/>
      <c r="G12" s="1993"/>
      <c r="H12" s="1993"/>
      <c r="I12" s="1993"/>
      <c r="J12" s="1993"/>
      <c r="K12" s="831"/>
      <c r="L12" s="831"/>
      <c r="M12" s="831"/>
      <c r="N12" s="831"/>
      <c r="O12" s="205"/>
    </row>
    <row r="13" spans="1:15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3"/>
    </row>
    <row r="14" spans="1:15">
      <c r="A14" s="1995" t="s">
        <v>493</v>
      </c>
      <c r="B14" s="1995"/>
      <c r="C14" s="1995"/>
      <c r="D14" s="1995"/>
      <c r="E14" s="1995"/>
      <c r="F14" s="1995"/>
      <c r="G14" s="1995"/>
      <c r="H14" s="1995"/>
      <c r="I14" s="1995"/>
      <c r="J14" s="1995"/>
      <c r="K14" s="833"/>
      <c r="L14" s="833"/>
      <c r="M14" s="833"/>
      <c r="N14" s="833"/>
      <c r="O14" s="207"/>
    </row>
    <row r="15" spans="1:15">
      <c r="B15" s="193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269"/>
    </row>
    <row r="16" spans="1:15">
      <c r="B16" s="32"/>
      <c r="C16" s="32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201"/>
    </row>
    <row r="17" spans="1:21">
      <c r="A17" s="1996" t="s">
        <v>77</v>
      </c>
      <c r="B17" s="1996" t="s">
        <v>75</v>
      </c>
      <c r="C17" s="1996" t="s">
        <v>76</v>
      </c>
      <c r="D17" s="1997" t="s">
        <v>69</v>
      </c>
      <c r="E17" s="1998"/>
      <c r="F17" s="1998"/>
      <c r="G17" s="1999"/>
      <c r="H17" s="2000" t="s">
        <v>70</v>
      </c>
      <c r="I17" s="2000" t="s">
        <v>78</v>
      </c>
      <c r="J17" s="2003" t="s">
        <v>541</v>
      </c>
      <c r="K17" s="20"/>
      <c r="L17" s="1986" t="s">
        <v>545</v>
      </c>
      <c r="M17" s="1986"/>
      <c r="N17" s="850"/>
      <c r="O17" s="39"/>
    </row>
    <row r="18" spans="1:21" ht="54">
      <c r="A18" s="1980"/>
      <c r="B18" s="1980"/>
      <c r="C18" s="1980"/>
      <c r="D18" s="1996" t="s">
        <v>20</v>
      </c>
      <c r="E18" s="1997" t="s">
        <v>2</v>
      </c>
      <c r="F18" s="1998"/>
      <c r="G18" s="1999"/>
      <c r="H18" s="2001"/>
      <c r="I18" s="2001"/>
      <c r="J18" s="2003"/>
      <c r="K18" s="20"/>
      <c r="L18" s="215" t="s">
        <v>186</v>
      </c>
      <c r="M18" s="215" t="s">
        <v>546</v>
      </c>
      <c r="N18" s="851"/>
      <c r="O18" s="42"/>
    </row>
    <row r="19" spans="1:21" ht="96.75" customHeight="1">
      <c r="A19" s="1981"/>
      <c r="B19" s="1981"/>
      <c r="C19" s="1981"/>
      <c r="D19" s="1981"/>
      <c r="E19" s="260" t="s">
        <v>71</v>
      </c>
      <c r="F19" s="260" t="s">
        <v>1046</v>
      </c>
      <c r="G19" s="260" t="s">
        <v>72</v>
      </c>
      <c r="H19" s="2002"/>
      <c r="I19" s="2002"/>
      <c r="J19" s="2003"/>
      <c r="K19" s="864"/>
      <c r="L19" s="216"/>
      <c r="M19" s="215"/>
      <c r="N19" s="888"/>
      <c r="O19" s="273"/>
    </row>
    <row r="20" spans="1:21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865"/>
      <c r="L20" s="220"/>
      <c r="M20" s="220"/>
      <c r="N20" s="889"/>
      <c r="O20" s="273"/>
    </row>
    <row r="21" spans="1:21" ht="53.25" customHeight="1">
      <c r="A21" s="260" t="s">
        <v>142</v>
      </c>
      <c r="B21" s="31" t="s">
        <v>878</v>
      </c>
      <c r="C21" s="258">
        <v>107.11</v>
      </c>
      <c r="D21" s="258">
        <f>F21+G21+E21</f>
        <v>3053516.67</v>
      </c>
      <c r="E21" s="176">
        <v>2587131.2999999998</v>
      </c>
      <c r="F21" s="176">
        <v>232070.6</v>
      </c>
      <c r="G21" s="582">
        <f>ROUND((J21-O21)/12,2)</f>
        <v>234314.77</v>
      </c>
      <c r="H21" s="258">
        <v>0</v>
      </c>
      <c r="I21" s="258">
        <v>1</v>
      </c>
      <c r="J21" s="21">
        <f>38251449.34-E30+1248550.66-2637800</f>
        <v>36642200</v>
      </c>
      <c r="K21" s="866"/>
      <c r="L21" s="220">
        <v>1248550.6599999999</v>
      </c>
      <c r="M21" s="220"/>
      <c r="N21" s="889"/>
      <c r="O21" s="278">
        <f>ROUND((E21+F21)*12,2)</f>
        <v>33830422.799999997</v>
      </c>
      <c r="Q21" s="188"/>
      <c r="R21" s="274"/>
      <c r="S21" s="280"/>
    </row>
    <row r="22" spans="1:21" s="893" customFormat="1" ht="53.25" customHeight="1">
      <c r="A22" s="894" t="s">
        <v>1028</v>
      </c>
      <c r="B22" s="31" t="s">
        <v>1029</v>
      </c>
      <c r="C22" s="895">
        <v>29</v>
      </c>
      <c r="D22" s="895">
        <f>F22+G22+E22</f>
        <v>5000</v>
      </c>
      <c r="E22" s="176">
        <v>0</v>
      </c>
      <c r="F22" s="176">
        <v>5000</v>
      </c>
      <c r="G22" s="895">
        <v>0</v>
      </c>
      <c r="H22" s="895">
        <v>0</v>
      </c>
      <c r="I22" s="895">
        <v>1</v>
      </c>
      <c r="J22" s="21">
        <f>C22*F22*(1+H22/100)*I22*12+50000</f>
        <v>1790000</v>
      </c>
      <c r="K22" s="197"/>
      <c r="L22" s="220"/>
      <c r="M22" s="220"/>
      <c r="N22" s="852"/>
      <c r="O22" s="412"/>
      <c r="Q22" s="188"/>
      <c r="R22" s="274"/>
      <c r="S22" s="280"/>
      <c r="T22" s="279"/>
      <c r="U22" s="279"/>
    </row>
    <row r="23" spans="1:21" s="1201" customFormat="1" ht="74.25" customHeight="1">
      <c r="A23" s="1203" t="s">
        <v>1241</v>
      </c>
      <c r="B23" s="31" t="s">
        <v>1242</v>
      </c>
      <c r="C23" s="1204">
        <v>0.75</v>
      </c>
      <c r="D23" s="1204">
        <f>F23+G23+E23</f>
        <v>16132.5</v>
      </c>
      <c r="E23" s="176">
        <v>16132.5</v>
      </c>
      <c r="F23" s="176">
        <v>0</v>
      </c>
      <c r="G23" s="1204">
        <v>0</v>
      </c>
      <c r="H23" s="1204">
        <v>0</v>
      </c>
      <c r="I23" s="1204">
        <v>1</v>
      </c>
      <c r="J23" s="21">
        <v>119886.17</v>
      </c>
      <c r="K23" s="197"/>
      <c r="L23" s="220"/>
      <c r="M23" s="220"/>
      <c r="N23" s="852"/>
      <c r="O23" s="412"/>
      <c r="Q23" s="188"/>
      <c r="R23" s="274"/>
      <c r="S23" s="280"/>
      <c r="T23" s="279"/>
      <c r="U23" s="279"/>
    </row>
    <row r="24" spans="1:21" s="160" customFormat="1" ht="45.75" customHeight="1">
      <c r="A24" s="226"/>
      <c r="B24" s="227" t="s">
        <v>73</v>
      </c>
      <c r="C24" s="226" t="s">
        <v>74</v>
      </c>
      <c r="D24" s="228">
        <f>SUM(D21:D23)</f>
        <v>3074649.17</v>
      </c>
      <c r="E24" s="226" t="s">
        <v>74</v>
      </c>
      <c r="F24" s="226" t="s">
        <v>74</v>
      </c>
      <c r="G24" s="226" t="s">
        <v>74</v>
      </c>
      <c r="H24" s="226" t="s">
        <v>74</v>
      </c>
      <c r="I24" s="226" t="s">
        <v>74</v>
      </c>
      <c r="J24" s="228">
        <f>SUM(J21:J23)</f>
        <v>38552086.170000002</v>
      </c>
      <c r="K24" s="197"/>
      <c r="L24" s="217">
        <f>SUM(L21:L23)</f>
        <v>1248550.6599999999</v>
      </c>
      <c r="M24" s="217">
        <f>SUM(M20:M21)</f>
        <v>0</v>
      </c>
      <c r="N24" s="772"/>
      <c r="O24" s="275"/>
      <c r="Q24" s="188"/>
      <c r="R24" s="274"/>
      <c r="S24" s="280"/>
      <c r="T24" s="279"/>
      <c r="U24" s="283"/>
    </row>
    <row r="25" spans="1:21">
      <c r="K25" s="150"/>
      <c r="L25" s="150"/>
      <c r="M25" s="150"/>
      <c r="N25" s="150"/>
      <c r="O25" s="196"/>
      <c r="Q25" s="188"/>
    </row>
    <row r="26" spans="1:21">
      <c r="A26" s="1994" t="s">
        <v>497</v>
      </c>
      <c r="B26" s="1994"/>
      <c r="C26" s="1994"/>
      <c r="D26" s="1994"/>
      <c r="E26" s="1994"/>
      <c r="F26" s="1994"/>
      <c r="G26" s="1994"/>
      <c r="H26" s="1994"/>
      <c r="I26" s="1994"/>
      <c r="J26" s="1994"/>
      <c r="K26" s="832"/>
      <c r="L26" s="832"/>
      <c r="M26" s="832"/>
      <c r="N26" s="832"/>
      <c r="O26" s="197"/>
      <c r="Q26" s="188"/>
    </row>
    <row r="27" spans="1:21">
      <c r="A27" s="267"/>
      <c r="B27" s="267"/>
      <c r="C27" s="267"/>
      <c r="D27" s="267"/>
      <c r="E27" s="267"/>
      <c r="F27" s="267"/>
      <c r="G27" s="267"/>
      <c r="H27" s="267"/>
      <c r="I27" s="1986" t="s">
        <v>545</v>
      </c>
      <c r="J27" s="1986"/>
      <c r="K27" s="850"/>
      <c r="L27" s="850"/>
      <c r="M27" s="850"/>
      <c r="N27" s="850"/>
      <c r="Q27" s="188"/>
    </row>
    <row r="28" spans="1:21" ht="54">
      <c r="A28" s="35" t="s">
        <v>77</v>
      </c>
      <c r="B28" s="35" t="s">
        <v>67</v>
      </c>
      <c r="C28" s="260" t="s">
        <v>505</v>
      </c>
      <c r="D28" s="260" t="s">
        <v>506</v>
      </c>
      <c r="E28" s="260" t="s">
        <v>507</v>
      </c>
      <c r="G28" s="267"/>
      <c r="H28" s="267"/>
      <c r="I28" s="215" t="s">
        <v>186</v>
      </c>
      <c r="J28" s="215" t="s">
        <v>546</v>
      </c>
      <c r="K28" s="867"/>
      <c r="L28" s="867"/>
      <c r="M28" s="867"/>
      <c r="N28" s="867"/>
      <c r="O28" s="202"/>
      <c r="Q28" s="188"/>
    </row>
    <row r="29" spans="1:21">
      <c r="A29" s="173">
        <v>1</v>
      </c>
      <c r="B29" s="173">
        <v>2</v>
      </c>
      <c r="C29" s="195">
        <v>3</v>
      </c>
      <c r="D29" s="195">
        <v>4</v>
      </c>
      <c r="E29" s="195">
        <v>5</v>
      </c>
      <c r="G29" s="267"/>
      <c r="H29" s="267"/>
      <c r="I29" s="216"/>
      <c r="J29" s="215"/>
      <c r="K29" s="867"/>
      <c r="L29" s="867"/>
      <c r="M29" s="867"/>
      <c r="N29" s="867"/>
      <c r="Q29" s="188"/>
    </row>
    <row r="30" spans="1:21" ht="138" customHeight="1">
      <c r="A30" s="166">
        <v>1</v>
      </c>
      <c r="B30" s="172" t="s">
        <v>1214</v>
      </c>
      <c r="C30" s="258">
        <f>E30/D30</f>
        <v>18333.333333333332</v>
      </c>
      <c r="D30" s="159">
        <v>12</v>
      </c>
      <c r="E30" s="167">
        <f>150000+50000+20000</f>
        <v>220000</v>
      </c>
      <c r="G30" s="168"/>
      <c r="H30" s="169"/>
      <c r="I30" s="220"/>
      <c r="J30" s="220"/>
      <c r="K30" s="868"/>
      <c r="L30" s="868"/>
      <c r="M30" s="868"/>
      <c r="N30" s="868" t="s">
        <v>1243</v>
      </c>
      <c r="Q30" s="188"/>
    </row>
    <row r="31" spans="1:21" ht="36" hidden="1" customHeight="1">
      <c r="A31" s="166">
        <v>2</v>
      </c>
      <c r="B31" s="172" t="s">
        <v>533</v>
      </c>
      <c r="C31" s="740">
        <f>E31/D31</f>
        <v>0</v>
      </c>
      <c r="D31" s="159">
        <v>1</v>
      </c>
      <c r="E31" s="167"/>
      <c r="G31" s="168"/>
      <c r="H31" s="169"/>
      <c r="I31" s="220"/>
      <c r="J31" s="220"/>
      <c r="K31" s="868"/>
      <c r="L31" s="868"/>
      <c r="M31" s="868"/>
      <c r="N31" s="868"/>
      <c r="Q31" s="188"/>
    </row>
    <row r="32" spans="1:21" ht="36.75" customHeight="1">
      <c r="A32" s="229"/>
      <c r="B32" s="227" t="s">
        <v>73</v>
      </c>
      <c r="C32" s="230"/>
      <c r="D32" s="231"/>
      <c r="E32" s="228">
        <f>E31+E30</f>
        <v>220000</v>
      </c>
      <c r="G32" s="267"/>
      <c r="H32" s="267"/>
      <c r="I32" s="217">
        <f>SUM(I30:I31)</f>
        <v>0</v>
      </c>
      <c r="J32" s="217">
        <f>SUM(J30:J31)</f>
        <v>0</v>
      </c>
      <c r="K32" s="811"/>
      <c r="L32" s="811"/>
      <c r="M32" s="811"/>
      <c r="N32" s="811"/>
      <c r="Q32" s="188"/>
    </row>
    <row r="33" spans="1:21">
      <c r="Q33" s="188"/>
    </row>
    <row r="34" spans="1:21" hidden="1">
      <c r="A34" s="1993" t="s">
        <v>621</v>
      </c>
      <c r="B34" s="1993"/>
      <c r="C34" s="1993"/>
      <c r="D34" s="1993"/>
      <c r="E34" s="1993"/>
      <c r="F34" s="1993"/>
      <c r="G34" s="1993"/>
      <c r="H34" s="1993"/>
      <c r="I34" s="1993"/>
      <c r="J34" s="1993"/>
      <c r="K34" s="831"/>
      <c r="L34" s="831"/>
      <c r="M34" s="831"/>
      <c r="N34" s="831"/>
      <c r="Q34" s="188"/>
    </row>
    <row r="35" spans="1:21" hidden="1">
      <c r="A35" s="193"/>
      <c r="B35" s="193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Q35" s="188"/>
    </row>
    <row r="36" spans="1:21" hidden="1">
      <c r="A36" s="2009" t="s">
        <v>494</v>
      </c>
      <c r="B36" s="2009"/>
      <c r="C36" s="2009"/>
      <c r="D36" s="2009"/>
      <c r="E36" s="2009"/>
      <c r="F36" s="2009"/>
      <c r="G36" s="2009"/>
      <c r="H36" s="2009"/>
      <c r="I36" s="2009"/>
      <c r="J36" s="2009"/>
      <c r="K36" s="835"/>
      <c r="L36" s="835"/>
      <c r="M36" s="835"/>
      <c r="N36" s="835"/>
      <c r="O36" s="207"/>
      <c r="Q36" s="188"/>
    </row>
    <row r="37" spans="1:21" hidden="1">
      <c r="A37" s="256"/>
      <c r="B37" s="45"/>
      <c r="C37" s="256"/>
      <c r="D37" s="256"/>
      <c r="E37" s="256"/>
      <c r="F37" s="256"/>
      <c r="I37" s="1986" t="s">
        <v>545</v>
      </c>
      <c r="J37" s="1986"/>
      <c r="K37" s="850"/>
      <c r="L37" s="850"/>
      <c r="M37" s="850"/>
      <c r="N37" s="850"/>
      <c r="O37" s="193"/>
      <c r="Q37" s="188"/>
    </row>
    <row r="38" spans="1:21" ht="91.2" hidden="1">
      <c r="A38" s="260" t="s">
        <v>77</v>
      </c>
      <c r="B38" s="260" t="s">
        <v>67</v>
      </c>
      <c r="C38" s="260" t="s">
        <v>93</v>
      </c>
      <c r="D38" s="260" t="s">
        <v>91</v>
      </c>
      <c r="E38" s="260" t="s">
        <v>92</v>
      </c>
      <c r="F38" s="260" t="s">
        <v>133</v>
      </c>
      <c r="I38" s="215" t="s">
        <v>186</v>
      </c>
      <c r="J38" s="215" t="s">
        <v>546</v>
      </c>
      <c r="K38" s="867"/>
      <c r="L38" s="867"/>
      <c r="M38" s="867"/>
      <c r="N38" s="867"/>
      <c r="O38" s="204"/>
      <c r="Q38" s="188"/>
      <c r="S38" s="188"/>
    </row>
    <row r="39" spans="1:21" hidden="1">
      <c r="A39" s="195">
        <v>1</v>
      </c>
      <c r="B39" s="195">
        <v>2</v>
      </c>
      <c r="C39" s="195">
        <v>3</v>
      </c>
      <c r="D39" s="195">
        <v>4</v>
      </c>
      <c r="E39" s="195">
        <v>5</v>
      </c>
      <c r="F39" s="195">
        <v>6</v>
      </c>
      <c r="G39" s="160"/>
      <c r="H39" s="160"/>
      <c r="I39" s="218"/>
      <c r="J39" s="218"/>
      <c r="K39" s="869"/>
      <c r="L39" s="869"/>
      <c r="M39" s="869"/>
      <c r="N39" s="869"/>
      <c r="Q39" s="188"/>
      <c r="S39" s="188"/>
    </row>
    <row r="40" spans="1:21" ht="68.400000000000006" hidden="1">
      <c r="A40" s="260">
        <v>1</v>
      </c>
      <c r="B40" s="31" t="s">
        <v>81</v>
      </c>
      <c r="C40" s="260" t="s">
        <v>74</v>
      </c>
      <c r="D40" s="260" t="s">
        <v>74</v>
      </c>
      <c r="E40" s="260" t="s">
        <v>74</v>
      </c>
      <c r="F40" s="21">
        <f>F42</f>
        <v>0</v>
      </c>
      <c r="I40" s="219">
        <f>I42</f>
        <v>0</v>
      </c>
      <c r="J40" s="219">
        <f>J42</f>
        <v>0</v>
      </c>
      <c r="K40" s="870"/>
      <c r="L40" s="870"/>
      <c r="M40" s="870"/>
      <c r="N40" s="870"/>
      <c r="Q40" s="188"/>
      <c r="S40" s="188"/>
    </row>
    <row r="41" spans="1:21" s="160" customFormat="1" hidden="1">
      <c r="A41" s="2008" t="s">
        <v>82</v>
      </c>
      <c r="B41" s="31" t="s">
        <v>2</v>
      </c>
      <c r="C41" s="260"/>
      <c r="D41" s="260"/>
      <c r="E41" s="260"/>
      <c r="F41" s="21"/>
      <c r="G41" s="149"/>
      <c r="H41" s="149"/>
      <c r="I41" s="219"/>
      <c r="J41" s="219"/>
      <c r="K41" s="870"/>
      <c r="L41" s="870"/>
      <c r="M41" s="870"/>
      <c r="N41" s="870"/>
      <c r="O41" s="161"/>
      <c r="Q41" s="188"/>
      <c r="S41" s="281"/>
      <c r="T41" s="283"/>
      <c r="U41" s="283"/>
    </row>
    <row r="42" spans="1:21" ht="68.400000000000006" hidden="1">
      <c r="A42" s="2008"/>
      <c r="B42" s="31" t="s">
        <v>83</v>
      </c>
      <c r="C42" s="768">
        <f>F42/E42/D42</f>
        <v>0</v>
      </c>
      <c r="D42" s="260">
        <v>45</v>
      </c>
      <c r="E42" s="260">
        <v>2</v>
      </c>
      <c r="F42" s="21"/>
      <c r="I42" s="225"/>
      <c r="J42" s="225"/>
      <c r="K42" s="871"/>
      <c r="L42" s="871"/>
      <c r="M42" s="871"/>
      <c r="N42" s="871"/>
      <c r="Q42" s="188"/>
      <c r="R42" s="157">
        <f>F42-Q42</f>
        <v>0</v>
      </c>
      <c r="S42" s="188"/>
    </row>
    <row r="43" spans="1:21" ht="68.400000000000006" hidden="1">
      <c r="A43" s="260">
        <v>2</v>
      </c>
      <c r="B43" s="31" t="s">
        <v>87</v>
      </c>
      <c r="C43" s="260" t="s">
        <v>74</v>
      </c>
      <c r="D43" s="260" t="s">
        <v>74</v>
      </c>
      <c r="E43" s="260" t="s">
        <v>74</v>
      </c>
      <c r="F43" s="21">
        <f>F45</f>
        <v>0</v>
      </c>
      <c r="I43" s="219">
        <f>I45</f>
        <v>0</v>
      </c>
      <c r="J43" s="219">
        <f>J45</f>
        <v>0</v>
      </c>
      <c r="K43" s="870"/>
      <c r="L43" s="870"/>
      <c r="M43" s="870"/>
      <c r="N43" s="870"/>
      <c r="Q43" s="188"/>
      <c r="S43" s="188"/>
    </row>
    <row r="44" spans="1:21" hidden="1">
      <c r="A44" s="2008" t="s">
        <v>88</v>
      </c>
      <c r="B44" s="31" t="s">
        <v>2</v>
      </c>
      <c r="C44" s="260"/>
      <c r="D44" s="260"/>
      <c r="E44" s="260"/>
      <c r="F44" s="21"/>
      <c r="I44" s="219"/>
      <c r="J44" s="219"/>
      <c r="K44" s="870"/>
      <c r="L44" s="870"/>
      <c r="M44" s="870"/>
      <c r="N44" s="870"/>
      <c r="Q44" s="188"/>
      <c r="S44" s="188"/>
    </row>
    <row r="45" spans="1:21" ht="68.400000000000006" hidden="1">
      <c r="A45" s="2008"/>
      <c r="B45" s="31" t="s">
        <v>83</v>
      </c>
      <c r="C45" s="260" t="e">
        <f t="shared" ref="C45" si="0">F45/E45/D45</f>
        <v>#DIV/0!</v>
      </c>
      <c r="D45" s="260"/>
      <c r="E45" s="260"/>
      <c r="F45" s="21"/>
      <c r="I45" s="225"/>
      <c r="J45" s="225"/>
      <c r="K45" s="871"/>
      <c r="L45" s="871"/>
      <c r="M45" s="871"/>
      <c r="N45" s="871"/>
      <c r="Q45" s="188"/>
      <c r="S45" s="188"/>
    </row>
    <row r="46" spans="1:21" ht="38.25" hidden="1" customHeight="1">
      <c r="A46" s="229"/>
      <c r="B46" s="227" t="s">
        <v>73</v>
      </c>
      <c r="C46" s="226" t="s">
        <v>74</v>
      </c>
      <c r="D46" s="226" t="s">
        <v>74</v>
      </c>
      <c r="E46" s="226" t="s">
        <v>74</v>
      </c>
      <c r="F46" s="228">
        <f>F43+F40</f>
        <v>0</v>
      </c>
      <c r="I46" s="219">
        <f>I40+I43</f>
        <v>0</v>
      </c>
      <c r="J46" s="219">
        <f>J40+J43</f>
        <v>0</v>
      </c>
      <c r="K46" s="870"/>
      <c r="L46" s="870"/>
      <c r="M46" s="870"/>
      <c r="N46" s="870"/>
      <c r="Q46" s="188"/>
      <c r="S46" s="188"/>
    </row>
    <row r="47" spans="1:21" hidden="1">
      <c r="A47" s="38"/>
      <c r="B47" s="32"/>
      <c r="C47" s="38"/>
      <c r="D47" s="38"/>
      <c r="E47" s="38"/>
      <c r="F47" s="38"/>
      <c r="G47" s="203"/>
      <c r="K47" s="150"/>
      <c r="L47" s="150"/>
      <c r="M47" s="150"/>
      <c r="N47" s="150"/>
      <c r="Q47" s="188"/>
      <c r="S47" s="188"/>
    </row>
    <row r="48" spans="1:21" hidden="1">
      <c r="A48" s="2009" t="s">
        <v>491</v>
      </c>
      <c r="B48" s="2009"/>
      <c r="C48" s="2009"/>
      <c r="D48" s="2009"/>
      <c r="E48" s="2009"/>
      <c r="F48" s="2009"/>
      <c r="G48" s="2009"/>
      <c r="H48" s="2009"/>
      <c r="I48" s="2009"/>
      <c r="J48" s="2009"/>
      <c r="K48" s="872"/>
      <c r="L48" s="872"/>
      <c r="M48" s="872"/>
      <c r="N48" s="872"/>
      <c r="Q48" s="188"/>
      <c r="S48" s="188"/>
    </row>
    <row r="49" spans="1:21" hidden="1">
      <c r="A49" s="256"/>
      <c r="B49" s="45"/>
      <c r="C49" s="256"/>
      <c r="D49" s="256"/>
      <c r="E49" s="256"/>
      <c r="F49" s="256"/>
      <c r="I49" s="1986" t="s">
        <v>545</v>
      </c>
      <c r="J49" s="1986"/>
      <c r="K49" s="850"/>
      <c r="L49" s="850"/>
      <c r="M49" s="850"/>
      <c r="N49" s="850"/>
      <c r="Q49" s="188"/>
      <c r="S49" s="188"/>
    </row>
    <row r="50" spans="1:21" ht="78.75" hidden="1" customHeight="1">
      <c r="A50" s="260" t="s">
        <v>77</v>
      </c>
      <c r="B50" s="260" t="s">
        <v>67</v>
      </c>
      <c r="C50" s="260" t="s">
        <v>536</v>
      </c>
      <c r="D50" s="260" t="s">
        <v>91</v>
      </c>
      <c r="E50" s="260" t="s">
        <v>92</v>
      </c>
      <c r="F50" s="260" t="s">
        <v>133</v>
      </c>
      <c r="I50" s="215" t="s">
        <v>186</v>
      </c>
      <c r="J50" s="215" t="s">
        <v>546</v>
      </c>
      <c r="K50" s="867"/>
      <c r="L50" s="867"/>
      <c r="M50" s="867"/>
      <c r="N50" s="867"/>
      <c r="O50" s="204"/>
      <c r="Q50" s="188"/>
      <c r="S50" s="188"/>
    </row>
    <row r="51" spans="1:21" hidden="1">
      <c r="A51" s="194">
        <v>1</v>
      </c>
      <c r="B51" s="194">
        <v>2</v>
      </c>
      <c r="C51" s="194">
        <v>3</v>
      </c>
      <c r="D51" s="194">
        <v>4</v>
      </c>
      <c r="E51" s="194">
        <v>5</v>
      </c>
      <c r="F51" s="194">
        <v>6</v>
      </c>
      <c r="G51" s="25"/>
      <c r="H51" s="25"/>
      <c r="I51" s="218"/>
      <c r="J51" s="218"/>
      <c r="K51" s="869"/>
      <c r="L51" s="869"/>
      <c r="M51" s="869"/>
      <c r="N51" s="869"/>
      <c r="Q51" s="188"/>
      <c r="S51" s="188"/>
    </row>
    <row r="52" spans="1:21" ht="68.400000000000006" hidden="1">
      <c r="A52" s="260">
        <v>1</v>
      </c>
      <c r="B52" s="31" t="s">
        <v>81</v>
      </c>
      <c r="C52" s="260" t="s">
        <v>74</v>
      </c>
      <c r="D52" s="260" t="s">
        <v>74</v>
      </c>
      <c r="E52" s="260" t="s">
        <v>74</v>
      </c>
      <c r="F52" s="21">
        <f>F54+F56+F55+F57</f>
        <v>0</v>
      </c>
      <c r="I52" s="219">
        <f>I54+I55+I56+I57</f>
        <v>0</v>
      </c>
      <c r="J52" s="219">
        <f>J54+J55+J56+J57</f>
        <v>0</v>
      </c>
      <c r="K52" s="870"/>
      <c r="L52" s="870"/>
      <c r="M52" s="870"/>
      <c r="N52" s="870"/>
      <c r="Q52" s="188"/>
      <c r="S52" s="188"/>
    </row>
    <row r="53" spans="1:21" s="25" customFormat="1" hidden="1">
      <c r="A53" s="260"/>
      <c r="B53" s="31" t="s">
        <v>2</v>
      </c>
      <c r="C53" s="260"/>
      <c r="D53" s="260"/>
      <c r="E53" s="260"/>
      <c r="F53" s="21"/>
      <c r="G53" s="149"/>
      <c r="H53" s="149"/>
      <c r="I53" s="219"/>
      <c r="J53" s="219"/>
      <c r="K53" s="870"/>
      <c r="L53" s="870"/>
      <c r="M53" s="870"/>
      <c r="N53" s="870"/>
      <c r="O53" s="162"/>
      <c r="Q53" s="188"/>
      <c r="S53" s="282"/>
      <c r="T53" s="287"/>
      <c r="U53" s="287"/>
    </row>
    <row r="54" spans="1:21" ht="45.6" hidden="1">
      <c r="A54" s="260" t="s">
        <v>82</v>
      </c>
      <c r="B54" s="31" t="s">
        <v>85</v>
      </c>
      <c r="C54" s="768">
        <f t="shared" ref="C54:C55" si="1">F54/E54/D54</f>
        <v>0</v>
      </c>
      <c r="D54" s="260">
        <v>14</v>
      </c>
      <c r="E54" s="260">
        <v>3</v>
      </c>
      <c r="F54" s="21"/>
      <c r="I54" s="225"/>
      <c r="J54" s="225"/>
      <c r="K54" s="871"/>
      <c r="L54" s="871"/>
      <c r="M54" s="871"/>
      <c r="N54" s="871"/>
      <c r="Q54" s="188"/>
      <c r="R54" s="157">
        <f>F54-Q54</f>
        <v>0</v>
      </c>
      <c r="S54" s="188"/>
    </row>
    <row r="55" spans="1:21" ht="45.6" hidden="1">
      <c r="A55" s="260" t="s">
        <v>84</v>
      </c>
      <c r="B55" s="31" t="s">
        <v>86</v>
      </c>
      <c r="C55" s="260" t="e">
        <f t="shared" si="1"/>
        <v>#DIV/0!</v>
      </c>
      <c r="D55" s="260"/>
      <c r="E55" s="260"/>
      <c r="F55" s="21"/>
      <c r="I55" s="225"/>
      <c r="J55" s="225"/>
      <c r="K55" s="871"/>
      <c r="L55" s="871"/>
      <c r="M55" s="871"/>
      <c r="N55" s="871"/>
      <c r="Q55" s="188"/>
      <c r="S55" s="188"/>
    </row>
    <row r="56" spans="1:21" hidden="1">
      <c r="A56" s="260"/>
      <c r="B56" s="31"/>
      <c r="C56" s="260"/>
      <c r="D56" s="260"/>
      <c r="E56" s="260"/>
      <c r="F56" s="21"/>
      <c r="I56" s="225"/>
      <c r="J56" s="225"/>
      <c r="K56" s="871"/>
      <c r="L56" s="871"/>
      <c r="M56" s="871"/>
      <c r="N56" s="871"/>
      <c r="Q56" s="188"/>
      <c r="S56" s="188"/>
    </row>
    <row r="57" spans="1:21" hidden="1">
      <c r="A57" s="260"/>
      <c r="B57" s="31"/>
      <c r="C57" s="260"/>
      <c r="D57" s="260"/>
      <c r="E57" s="260"/>
      <c r="F57" s="21"/>
      <c r="I57" s="225"/>
      <c r="J57" s="225"/>
      <c r="K57" s="871"/>
      <c r="L57" s="871"/>
      <c r="M57" s="871"/>
      <c r="N57" s="871"/>
      <c r="Q57" s="188"/>
      <c r="S57" s="188"/>
    </row>
    <row r="58" spans="1:21" ht="68.400000000000006" hidden="1">
      <c r="A58" s="260">
        <v>2</v>
      </c>
      <c r="B58" s="31" t="s">
        <v>87</v>
      </c>
      <c r="C58" s="260" t="s">
        <v>74</v>
      </c>
      <c r="D58" s="260" t="s">
        <v>74</v>
      </c>
      <c r="E58" s="260" t="s">
        <v>74</v>
      </c>
      <c r="F58" s="21">
        <f>F60+F62+F61+F63</f>
        <v>0</v>
      </c>
      <c r="I58" s="219">
        <f>I60+I61+I62+I63</f>
        <v>0</v>
      </c>
      <c r="J58" s="219">
        <f>J60+J61+J62+J63</f>
        <v>0</v>
      </c>
      <c r="K58" s="870"/>
      <c r="L58" s="870"/>
      <c r="M58" s="870"/>
      <c r="N58" s="870"/>
      <c r="Q58" s="188"/>
      <c r="S58" s="188"/>
    </row>
    <row r="59" spans="1:21" hidden="1">
      <c r="A59" s="260"/>
      <c r="B59" s="31" t="s">
        <v>2</v>
      </c>
      <c r="C59" s="260"/>
      <c r="D59" s="260"/>
      <c r="E59" s="260"/>
      <c r="F59" s="21"/>
      <c r="I59" s="219"/>
      <c r="J59" s="219"/>
      <c r="K59" s="870"/>
      <c r="L59" s="870"/>
      <c r="M59" s="870"/>
      <c r="N59" s="870"/>
      <c r="Q59" s="188"/>
      <c r="S59" s="188"/>
    </row>
    <row r="60" spans="1:21" ht="45.6" hidden="1">
      <c r="A60" s="260" t="s">
        <v>88</v>
      </c>
      <c r="B60" s="31" t="s">
        <v>85</v>
      </c>
      <c r="C60" s="260" t="e">
        <f t="shared" ref="C60:C61" si="2">F60/E60/D60</f>
        <v>#DIV/0!</v>
      </c>
      <c r="D60" s="260"/>
      <c r="E60" s="260"/>
      <c r="F60" s="21"/>
      <c r="I60" s="225"/>
      <c r="J60" s="225"/>
      <c r="K60" s="871"/>
      <c r="L60" s="871"/>
      <c r="M60" s="871"/>
      <c r="N60" s="871"/>
      <c r="Q60" s="188"/>
      <c r="S60" s="188"/>
    </row>
    <row r="61" spans="1:21" ht="45.6" hidden="1">
      <c r="A61" s="260" t="s">
        <v>89</v>
      </c>
      <c r="B61" s="31" t="s">
        <v>86</v>
      </c>
      <c r="C61" s="260" t="e">
        <f t="shared" si="2"/>
        <v>#DIV/0!</v>
      </c>
      <c r="D61" s="260"/>
      <c r="E61" s="260"/>
      <c r="F61" s="21"/>
      <c r="I61" s="225"/>
      <c r="J61" s="225"/>
      <c r="K61" s="871"/>
      <c r="L61" s="871"/>
      <c r="M61" s="871"/>
      <c r="N61" s="871"/>
      <c r="Q61" s="188"/>
      <c r="S61" s="188"/>
    </row>
    <row r="62" spans="1:21" hidden="1">
      <c r="A62" s="260"/>
      <c r="B62" s="31"/>
      <c r="C62" s="260"/>
      <c r="D62" s="260"/>
      <c r="E62" s="260"/>
      <c r="F62" s="21"/>
      <c r="I62" s="225"/>
      <c r="J62" s="225"/>
      <c r="K62" s="871"/>
      <c r="L62" s="871"/>
      <c r="M62" s="871"/>
      <c r="N62" s="871"/>
      <c r="Q62" s="188"/>
      <c r="S62" s="188"/>
    </row>
    <row r="63" spans="1:21" hidden="1">
      <c r="A63" s="260"/>
      <c r="B63" s="31"/>
      <c r="C63" s="260"/>
      <c r="D63" s="260"/>
      <c r="E63" s="260"/>
      <c r="F63" s="21"/>
      <c r="I63" s="225"/>
      <c r="J63" s="225"/>
      <c r="K63" s="871"/>
      <c r="L63" s="871"/>
      <c r="M63" s="871"/>
      <c r="N63" s="871"/>
      <c r="Q63" s="188"/>
      <c r="S63" s="188"/>
    </row>
    <row r="64" spans="1:21" hidden="1">
      <c r="A64" s="229"/>
      <c r="B64" s="227" t="s">
        <v>73</v>
      </c>
      <c r="C64" s="226" t="s">
        <v>74</v>
      </c>
      <c r="D64" s="226" t="s">
        <v>74</v>
      </c>
      <c r="E64" s="226" t="s">
        <v>74</v>
      </c>
      <c r="F64" s="228">
        <f>F58+F52</f>
        <v>0</v>
      </c>
      <c r="I64" s="219">
        <f>I52+I58</f>
        <v>0</v>
      </c>
      <c r="J64" s="219">
        <f>J52+J58</f>
        <v>0</v>
      </c>
      <c r="K64" s="870"/>
      <c r="L64" s="870"/>
      <c r="M64" s="870"/>
      <c r="N64" s="870"/>
      <c r="Q64" s="188"/>
      <c r="S64" s="188"/>
    </row>
    <row r="65" spans="1:21" hidden="1">
      <c r="A65" s="38"/>
      <c r="B65" s="32"/>
      <c r="C65" s="38"/>
      <c r="D65" s="38"/>
      <c r="E65" s="38"/>
      <c r="F65" s="38"/>
      <c r="K65" s="150"/>
      <c r="L65" s="150"/>
      <c r="M65" s="150"/>
      <c r="N65" s="150"/>
      <c r="Q65" s="188"/>
      <c r="S65" s="188"/>
    </row>
    <row r="66" spans="1:21" hidden="1">
      <c r="A66" s="2009" t="s">
        <v>492</v>
      </c>
      <c r="B66" s="2009"/>
      <c r="C66" s="2009"/>
      <c r="D66" s="2009"/>
      <c r="E66" s="2009"/>
      <c r="F66" s="2009"/>
      <c r="G66" s="2009"/>
      <c r="H66" s="2009"/>
      <c r="I66" s="2009"/>
      <c r="J66" s="2009"/>
      <c r="K66" s="872"/>
      <c r="L66" s="872"/>
      <c r="M66" s="872"/>
      <c r="N66" s="872"/>
      <c r="Q66" s="188"/>
      <c r="S66" s="188"/>
    </row>
    <row r="67" spans="1:21" hidden="1">
      <c r="A67" s="256"/>
      <c r="B67" s="45"/>
      <c r="C67" s="256"/>
      <c r="D67" s="256"/>
      <c r="E67" s="256"/>
      <c r="F67" s="256"/>
      <c r="I67" s="1986" t="s">
        <v>545</v>
      </c>
      <c r="J67" s="1986"/>
      <c r="K67" s="850"/>
      <c r="L67" s="850"/>
      <c r="M67" s="850"/>
      <c r="N67" s="850"/>
      <c r="Q67" s="188"/>
      <c r="S67" s="188"/>
    </row>
    <row r="68" spans="1:21" ht="91.2" hidden="1">
      <c r="A68" s="260" t="s">
        <v>77</v>
      </c>
      <c r="B68" s="260" t="s">
        <v>67</v>
      </c>
      <c r="C68" s="260" t="s">
        <v>96</v>
      </c>
      <c r="D68" s="260" t="s">
        <v>94</v>
      </c>
      <c r="E68" s="260" t="s">
        <v>97</v>
      </c>
      <c r="F68" s="260" t="s">
        <v>95</v>
      </c>
      <c r="I68" s="215" t="s">
        <v>186</v>
      </c>
      <c r="J68" s="215" t="s">
        <v>546</v>
      </c>
      <c r="K68" s="867"/>
      <c r="L68" s="867"/>
      <c r="M68" s="867"/>
      <c r="N68" s="867"/>
      <c r="O68" s="204"/>
      <c r="Q68" s="188"/>
      <c r="S68" s="188"/>
    </row>
    <row r="69" spans="1:21" hidden="1">
      <c r="A69" s="195">
        <v>1</v>
      </c>
      <c r="B69" s="195">
        <v>2</v>
      </c>
      <c r="C69" s="195">
        <v>3</v>
      </c>
      <c r="D69" s="195">
        <v>4</v>
      </c>
      <c r="E69" s="195">
        <v>5</v>
      </c>
      <c r="F69" s="195">
        <v>6</v>
      </c>
      <c r="G69" s="160"/>
      <c r="H69" s="160"/>
      <c r="I69" s="218"/>
      <c r="J69" s="218"/>
      <c r="K69" s="869"/>
      <c r="L69" s="869"/>
      <c r="M69" s="869"/>
      <c r="N69" s="869"/>
      <c r="Q69" s="188"/>
      <c r="S69" s="188"/>
    </row>
    <row r="70" spans="1:21" ht="36.75" hidden="1" customHeight="1">
      <c r="A70" s="260">
        <v>1</v>
      </c>
      <c r="B70" s="31" t="s">
        <v>98</v>
      </c>
      <c r="C70" s="260">
        <v>4</v>
      </c>
      <c r="D70" s="260">
        <v>12</v>
      </c>
      <c r="E70" s="260">
        <v>50</v>
      </c>
      <c r="F70" s="21"/>
      <c r="I70" s="220"/>
      <c r="J70" s="220"/>
      <c r="K70" s="868"/>
      <c r="L70" s="868"/>
      <c r="M70" s="868"/>
      <c r="N70" s="868"/>
      <c r="Q70" s="188"/>
      <c r="S70" s="188"/>
    </row>
    <row r="71" spans="1:21" s="160" customFormat="1" ht="33" hidden="1" customHeight="1">
      <c r="A71" s="229"/>
      <c r="B71" s="227" t="s">
        <v>73</v>
      </c>
      <c r="C71" s="226" t="s">
        <v>74</v>
      </c>
      <c r="D71" s="226" t="s">
        <v>74</v>
      </c>
      <c r="E71" s="226" t="s">
        <v>74</v>
      </c>
      <c r="F71" s="228">
        <f>F70</f>
        <v>0</v>
      </c>
      <c r="G71" s="149"/>
      <c r="H71" s="149"/>
      <c r="I71" s="217">
        <f>I70</f>
        <v>0</v>
      </c>
      <c r="J71" s="217">
        <f>J70</f>
        <v>0</v>
      </c>
      <c r="K71" s="811"/>
      <c r="L71" s="811"/>
      <c r="M71" s="811"/>
      <c r="N71" s="811"/>
      <c r="O71" s="161"/>
      <c r="Q71" s="188"/>
      <c r="S71" s="281"/>
      <c r="T71" s="283"/>
      <c r="U71" s="283"/>
    </row>
    <row r="72" spans="1:21">
      <c r="Q72" s="188"/>
      <c r="S72" s="188"/>
    </row>
    <row r="73" spans="1:21" ht="64.5" hidden="1" customHeight="1">
      <c r="A73" s="2010" t="s">
        <v>620</v>
      </c>
      <c r="B73" s="2010"/>
      <c r="C73" s="2010"/>
      <c r="D73" s="2010"/>
      <c r="E73" s="2010"/>
      <c r="F73" s="2010"/>
      <c r="G73" s="2010"/>
      <c r="H73" s="2010"/>
      <c r="I73" s="2010"/>
      <c r="J73" s="2010"/>
      <c r="K73" s="836"/>
      <c r="L73" s="836"/>
      <c r="M73" s="836"/>
      <c r="N73" s="836"/>
      <c r="Q73" s="188"/>
      <c r="S73" s="188"/>
    </row>
    <row r="74" spans="1:21" hidden="1">
      <c r="A74" s="263"/>
      <c r="B74" s="263"/>
      <c r="C74" s="263"/>
      <c r="D74" s="263"/>
      <c r="E74" s="263"/>
      <c r="F74" s="263"/>
      <c r="G74" s="263"/>
      <c r="H74" s="263"/>
      <c r="I74" s="263"/>
      <c r="J74" s="263"/>
      <c r="K74" s="263"/>
      <c r="L74" s="263"/>
      <c r="M74" s="263"/>
      <c r="N74" s="263"/>
      <c r="Q74" s="188"/>
    </row>
    <row r="75" spans="1:21" hidden="1">
      <c r="A75" s="2004" t="s">
        <v>491</v>
      </c>
      <c r="B75" s="2004"/>
      <c r="C75" s="2004"/>
      <c r="D75" s="2004"/>
      <c r="E75" s="2004"/>
      <c r="F75" s="2004"/>
      <c r="G75" s="2004"/>
      <c r="H75" s="2004"/>
      <c r="I75" s="2004"/>
      <c r="J75" s="2004"/>
      <c r="K75" s="838"/>
      <c r="L75" s="838"/>
      <c r="M75" s="838"/>
      <c r="N75" s="838"/>
      <c r="O75" s="206"/>
      <c r="Q75" s="188"/>
    </row>
    <row r="76" spans="1:21" hidden="1">
      <c r="A76" s="2012"/>
      <c r="B76" s="2012"/>
      <c r="C76" s="2012"/>
      <c r="D76" s="2012"/>
      <c r="E76" s="2012"/>
      <c r="F76" s="38"/>
      <c r="I76" s="1986" t="s">
        <v>545</v>
      </c>
      <c r="J76" s="1986"/>
      <c r="K76" s="850"/>
      <c r="L76" s="850"/>
      <c r="M76" s="850"/>
      <c r="N76" s="850"/>
      <c r="O76" s="263"/>
      <c r="Q76" s="188"/>
    </row>
    <row r="77" spans="1:21" ht="54" hidden="1">
      <c r="A77" s="260" t="s">
        <v>68</v>
      </c>
      <c r="B77" s="260" t="s">
        <v>67</v>
      </c>
      <c r="C77" s="260" t="s">
        <v>80</v>
      </c>
      <c r="D77" s="260" t="s">
        <v>128</v>
      </c>
      <c r="E77" s="260" t="s">
        <v>129</v>
      </c>
      <c r="I77" s="215" t="s">
        <v>186</v>
      </c>
      <c r="J77" s="215" t="s">
        <v>546</v>
      </c>
      <c r="K77" s="851"/>
      <c r="L77" s="851"/>
      <c r="M77" s="851"/>
      <c r="N77" s="851"/>
      <c r="O77" s="163"/>
      <c r="Q77" s="188"/>
    </row>
    <row r="78" spans="1:21" hidden="1">
      <c r="A78" s="195">
        <v>1</v>
      </c>
      <c r="B78" s="195">
        <v>2</v>
      </c>
      <c r="C78" s="195">
        <v>3</v>
      </c>
      <c r="D78" s="195">
        <v>4</v>
      </c>
      <c r="E78" s="195">
        <v>5</v>
      </c>
      <c r="F78" s="160"/>
      <c r="G78" s="160"/>
      <c r="H78" s="160"/>
      <c r="I78" s="218"/>
      <c r="J78" s="218"/>
      <c r="K78" s="853"/>
      <c r="L78" s="853"/>
      <c r="M78" s="853"/>
      <c r="N78" s="853"/>
      <c r="Q78" s="188"/>
    </row>
    <row r="79" spans="1:21" ht="114" hidden="1">
      <c r="A79" s="260">
        <v>1</v>
      </c>
      <c r="B79" s="31" t="s">
        <v>163</v>
      </c>
      <c r="C79" s="260"/>
      <c r="D79" s="258" t="e">
        <f>E79/C79</f>
        <v>#DIV/0!</v>
      </c>
      <c r="E79" s="258"/>
      <c r="I79" s="220"/>
      <c r="J79" s="220"/>
      <c r="K79" s="852"/>
      <c r="L79" s="852"/>
      <c r="M79" s="852"/>
      <c r="N79" s="852"/>
      <c r="Q79" s="188"/>
    </row>
    <row r="80" spans="1:21" s="160" customFormat="1" hidden="1">
      <c r="A80" s="226"/>
      <c r="B80" s="227" t="s">
        <v>73</v>
      </c>
      <c r="C80" s="226"/>
      <c r="D80" s="226" t="s">
        <v>74</v>
      </c>
      <c r="E80" s="228">
        <f>E79</f>
        <v>0</v>
      </c>
      <c r="F80" s="149"/>
      <c r="G80" s="149"/>
      <c r="H80" s="149"/>
      <c r="I80" s="217">
        <f>I79</f>
        <v>0</v>
      </c>
      <c r="J80" s="217">
        <f>J79</f>
        <v>0</v>
      </c>
      <c r="K80" s="772"/>
      <c r="L80" s="772"/>
      <c r="M80" s="772"/>
      <c r="N80" s="772"/>
      <c r="O80" s="161"/>
      <c r="Q80" s="188"/>
      <c r="S80" s="283"/>
      <c r="T80" s="283"/>
      <c r="U80" s="283"/>
    </row>
    <row r="81" spans="1:21" hidden="1">
      <c r="Q81" s="188"/>
    </row>
    <row r="82" spans="1:21" ht="57" customHeight="1">
      <c r="A82" s="2010" t="s">
        <v>619</v>
      </c>
      <c r="B82" s="2010"/>
      <c r="C82" s="2010"/>
      <c r="D82" s="2010"/>
      <c r="E82" s="2010"/>
      <c r="F82" s="2010"/>
      <c r="G82" s="2010"/>
      <c r="H82" s="2010"/>
      <c r="I82" s="2010"/>
      <c r="J82" s="2010"/>
      <c r="K82" s="836"/>
      <c r="L82" s="836"/>
      <c r="M82" s="836"/>
      <c r="N82" s="836"/>
      <c r="Q82" s="188"/>
    </row>
    <row r="83" spans="1:21">
      <c r="A83" s="38"/>
      <c r="B83" s="32"/>
      <c r="C83" s="38"/>
      <c r="D83" s="38"/>
      <c r="E83" s="38"/>
      <c r="F83" s="38"/>
      <c r="Q83" s="188"/>
    </row>
    <row r="84" spans="1:21">
      <c r="A84" s="2004" t="s">
        <v>495</v>
      </c>
      <c r="B84" s="2004"/>
      <c r="C84" s="2004"/>
      <c r="D84" s="2004"/>
      <c r="E84" s="2004"/>
      <c r="F84" s="2004"/>
      <c r="G84" s="2004"/>
      <c r="H84" s="2004"/>
      <c r="I84" s="2004"/>
      <c r="J84" s="2004"/>
      <c r="K84" s="838"/>
      <c r="L84" s="838"/>
      <c r="M84" s="838"/>
      <c r="N84" s="838"/>
      <c r="O84" s="206"/>
      <c r="Q84" s="188"/>
    </row>
    <row r="85" spans="1:21">
      <c r="A85" s="44"/>
      <c r="B85" s="32"/>
      <c r="C85" s="38"/>
      <c r="D85" s="38"/>
      <c r="E85" s="38"/>
      <c r="F85" s="38"/>
      <c r="I85" s="1986" t="s">
        <v>545</v>
      </c>
      <c r="J85" s="1986"/>
      <c r="K85" s="850"/>
      <c r="L85" s="850"/>
      <c r="M85" s="850"/>
      <c r="N85" s="850"/>
      <c r="Q85" s="188"/>
    </row>
    <row r="86" spans="1:21" ht="91.2">
      <c r="A86" s="260" t="s">
        <v>77</v>
      </c>
      <c r="B86" s="260" t="s">
        <v>99</v>
      </c>
      <c r="C86" s="260" t="s">
        <v>106</v>
      </c>
      <c r="D86" s="260" t="s">
        <v>107</v>
      </c>
      <c r="F86" s="38"/>
      <c r="I86" s="215" t="s">
        <v>186</v>
      </c>
      <c r="J86" s="873" t="s">
        <v>546</v>
      </c>
      <c r="K86" s="874"/>
      <c r="L86" s="867"/>
      <c r="M86" s="867"/>
      <c r="N86" s="867"/>
      <c r="Q86" s="188"/>
    </row>
    <row r="87" spans="1:21">
      <c r="A87" s="195">
        <v>1</v>
      </c>
      <c r="B87" s="195">
        <v>2</v>
      </c>
      <c r="C87" s="195">
        <v>3</v>
      </c>
      <c r="D87" s="195">
        <v>4</v>
      </c>
      <c r="E87" s="160"/>
      <c r="F87" s="14"/>
      <c r="G87" s="160"/>
      <c r="H87" s="160"/>
      <c r="I87" s="215"/>
      <c r="J87" s="873"/>
      <c r="K87" s="874"/>
      <c r="L87" s="867"/>
      <c r="M87" s="867"/>
      <c r="N87" s="867"/>
      <c r="Q87" s="188"/>
    </row>
    <row r="88" spans="1:21" ht="54" customHeight="1">
      <c r="A88" s="264">
        <v>1</v>
      </c>
      <c r="B88" s="47" t="s">
        <v>100</v>
      </c>
      <c r="C88" s="264" t="s">
        <v>74</v>
      </c>
      <c r="D88" s="21">
        <f>D89+D90+D91</f>
        <v>8529849.9800000004</v>
      </c>
      <c r="F88" s="38"/>
      <c r="I88" s="217">
        <f>I89+I90+I91</f>
        <v>274681.14</v>
      </c>
      <c r="J88" s="217">
        <f>J89+J90+J91</f>
        <v>0</v>
      </c>
      <c r="K88" s="875"/>
      <c r="L88" s="868"/>
      <c r="M88" s="868"/>
      <c r="Q88" s="188"/>
    </row>
    <row r="89" spans="1:21" s="160" customFormat="1" ht="29.25" customHeight="1">
      <c r="A89" s="1979" t="s">
        <v>82</v>
      </c>
      <c r="B89" s="31" t="s">
        <v>101</v>
      </c>
      <c r="C89" s="258">
        <f>J21+E30</f>
        <v>36862200</v>
      </c>
      <c r="D89" s="1178">
        <f>ROUND(N89,0)-8.98</f>
        <v>8109675.0199999996</v>
      </c>
      <c r="E89" s="149"/>
      <c r="F89" s="38"/>
      <c r="G89" s="149"/>
      <c r="H89" s="149"/>
      <c r="I89" s="220">
        <v>274681.14</v>
      </c>
      <c r="J89" s="804"/>
      <c r="K89" s="875"/>
      <c r="L89" s="868"/>
      <c r="M89" s="868"/>
      <c r="N89" s="1217">
        <f>C89*O89</f>
        <v>8109684</v>
      </c>
      <c r="O89" s="1017">
        <v>0.22</v>
      </c>
      <c r="S89" s="283"/>
      <c r="T89" s="283"/>
      <c r="U89" s="283"/>
    </row>
    <row r="90" spans="1:21" s="160" customFormat="1" ht="53.25" customHeight="1">
      <c r="A90" s="1980"/>
      <c r="B90" s="1018" t="s">
        <v>1229</v>
      </c>
      <c r="C90" s="1019">
        <f>J22</f>
        <v>1790000</v>
      </c>
      <c r="D90" s="1019">
        <f>N90</f>
        <v>393800</v>
      </c>
      <c r="E90" s="893"/>
      <c r="F90" s="38"/>
      <c r="G90" s="893"/>
      <c r="H90" s="893"/>
      <c r="I90" s="220"/>
      <c r="J90" s="804"/>
      <c r="K90" s="875"/>
      <c r="L90" s="868"/>
      <c r="M90" s="868"/>
      <c r="N90" s="1196">
        <f>C90*O90</f>
        <v>393800</v>
      </c>
      <c r="O90" s="1197">
        <v>0.22</v>
      </c>
      <c r="P90" s="1136"/>
      <c r="Q90" s="188"/>
      <c r="S90" s="283"/>
      <c r="T90" s="283"/>
      <c r="U90" s="283"/>
    </row>
    <row r="91" spans="1:21" s="160" customFormat="1" ht="53.25" customHeight="1">
      <c r="A91" s="1981"/>
      <c r="B91" s="1207" t="s">
        <v>1230</v>
      </c>
      <c r="C91" s="1208">
        <f>J23</f>
        <v>119886.17</v>
      </c>
      <c r="D91" s="1208">
        <f>ROUND(N91,2)</f>
        <v>26374.959999999999</v>
      </c>
      <c r="E91" s="1201"/>
      <c r="F91" s="38"/>
      <c r="G91" s="1201"/>
      <c r="H91" s="1201"/>
      <c r="I91" s="220"/>
      <c r="J91" s="804"/>
      <c r="K91" s="875"/>
      <c r="L91" s="868"/>
      <c r="M91" s="868"/>
      <c r="N91" s="1218">
        <f>C91*O91</f>
        <v>26374.957399999999</v>
      </c>
      <c r="O91" s="1216">
        <v>0.22</v>
      </c>
      <c r="P91" s="1202"/>
      <c r="Q91" s="188"/>
      <c r="S91" s="283"/>
      <c r="T91" s="283"/>
      <c r="U91" s="283"/>
    </row>
    <row r="92" spans="1:21" ht="45.6">
      <c r="A92" s="264">
        <v>2</v>
      </c>
      <c r="B92" s="47" t="s">
        <v>102</v>
      </c>
      <c r="C92" s="264" t="s">
        <v>74</v>
      </c>
      <c r="D92" s="21">
        <f>D94+D95+D96+D97+D98+D99</f>
        <v>1201934.47</v>
      </c>
      <c r="F92" s="38"/>
      <c r="I92" s="217">
        <f>I94+I95+I96+I97+I98+I99</f>
        <v>38705.07</v>
      </c>
      <c r="J92" s="217">
        <f>J94+J95+J96+J97+J98+J99</f>
        <v>0</v>
      </c>
      <c r="K92" s="875"/>
      <c r="L92" s="868"/>
      <c r="M92" s="868"/>
      <c r="N92" s="890"/>
      <c r="O92" s="1017"/>
      <c r="P92" s="1136"/>
      <c r="Q92" s="188"/>
    </row>
    <row r="93" spans="1:21">
      <c r="A93" s="1979" t="s">
        <v>88</v>
      </c>
      <c r="B93" s="31" t="s">
        <v>2</v>
      </c>
      <c r="C93" s="260"/>
      <c r="D93" s="258"/>
      <c r="F93" s="38"/>
      <c r="I93" s="220"/>
      <c r="J93" s="804"/>
      <c r="K93" s="875"/>
      <c r="L93" s="868"/>
      <c r="M93" s="868"/>
      <c r="N93" s="890"/>
      <c r="O93" s="1017"/>
      <c r="P93" s="1136"/>
      <c r="Q93" s="188"/>
      <c r="R93" s="48"/>
      <c r="S93" s="48"/>
      <c r="T93" s="48"/>
      <c r="U93" s="48"/>
    </row>
    <row r="94" spans="1:21" ht="68.400000000000006">
      <c r="A94" s="1980"/>
      <c r="B94" s="31" t="s">
        <v>103</v>
      </c>
      <c r="C94" s="23">
        <f>C89</f>
        <v>36862200</v>
      </c>
      <c r="D94" s="1178">
        <f>ROUND(N94,0)</f>
        <v>1069004</v>
      </c>
      <c r="F94" s="38"/>
      <c r="I94" s="220">
        <v>36207.97</v>
      </c>
      <c r="J94" s="804"/>
      <c r="K94" s="875"/>
      <c r="L94" s="868"/>
      <c r="M94" s="868"/>
      <c r="N94" s="1219">
        <f t="shared" ref="N94:N101" si="3">C94*O94</f>
        <v>1069003.8</v>
      </c>
      <c r="O94" s="1017">
        <v>2.9000000000000001E-2</v>
      </c>
      <c r="P94" s="2005" t="s">
        <v>176</v>
      </c>
      <c r="Q94" s="188"/>
      <c r="R94" s="48"/>
      <c r="S94" s="48"/>
      <c r="T94" s="48"/>
      <c r="U94" s="48"/>
    </row>
    <row r="95" spans="1:21" s="893" customFormat="1" ht="108" customHeight="1">
      <c r="A95" s="1980"/>
      <c r="B95" s="1018" t="s">
        <v>1234</v>
      </c>
      <c r="C95" s="1020">
        <f>C90</f>
        <v>1790000</v>
      </c>
      <c r="D95" s="1019">
        <f>N95</f>
        <v>51910</v>
      </c>
      <c r="F95" s="38"/>
      <c r="I95" s="220"/>
      <c r="J95" s="804"/>
      <c r="K95" s="875"/>
      <c r="L95" s="868"/>
      <c r="M95" s="868"/>
      <c r="N95" s="1196">
        <f t="shared" si="3"/>
        <v>51910</v>
      </c>
      <c r="O95" s="1197">
        <v>2.9000000000000001E-2</v>
      </c>
      <c r="P95" s="2005"/>
      <c r="Q95" s="188"/>
      <c r="R95" s="48"/>
      <c r="S95" s="48"/>
      <c r="T95" s="48"/>
      <c r="U95" s="48"/>
    </row>
    <row r="96" spans="1:21" s="1201" customFormat="1" ht="98.25" customHeight="1">
      <c r="A96" s="1981"/>
      <c r="B96" s="1209" t="s">
        <v>1231</v>
      </c>
      <c r="C96" s="1208">
        <f>J23</f>
        <v>119886.17</v>
      </c>
      <c r="D96" s="1208">
        <f>ROUND(N96,2)</f>
        <v>3476.7</v>
      </c>
      <c r="F96" s="38"/>
      <c r="I96" s="220"/>
      <c r="J96" s="804"/>
      <c r="K96" s="875"/>
      <c r="L96" s="868"/>
      <c r="M96" s="868"/>
      <c r="N96" s="1218">
        <f t="shared" ref="N96" si="4">C96*O96</f>
        <v>3476.69893</v>
      </c>
      <c r="O96" s="1216">
        <v>2.9000000000000001E-2</v>
      </c>
      <c r="P96" s="2005"/>
      <c r="Q96" s="188"/>
      <c r="R96" s="48"/>
      <c r="S96" s="48"/>
      <c r="T96" s="48"/>
      <c r="U96" s="48"/>
    </row>
    <row r="97" spans="1:21" ht="68.400000000000006">
      <c r="A97" s="1979" t="s">
        <v>89</v>
      </c>
      <c r="B97" s="31" t="s">
        <v>104</v>
      </c>
      <c r="C97" s="258">
        <f>C89</f>
        <v>36862200</v>
      </c>
      <c r="D97" s="1178">
        <f>ROUND(N97,0)</f>
        <v>73724</v>
      </c>
      <c r="F97" s="38"/>
      <c r="I97" s="220">
        <v>2497.1</v>
      </c>
      <c r="J97" s="804"/>
      <c r="K97" s="875"/>
      <c r="L97" s="868"/>
      <c r="M97" s="868"/>
      <c r="N97" s="1219">
        <f t="shared" si="3"/>
        <v>73724.400000000009</v>
      </c>
      <c r="O97" s="1017">
        <v>2E-3</v>
      </c>
      <c r="P97" s="2005"/>
      <c r="Q97" s="188"/>
      <c r="R97" s="48"/>
      <c r="S97" s="48"/>
      <c r="T97" s="48"/>
      <c r="U97" s="48"/>
    </row>
    <row r="98" spans="1:21" s="893" customFormat="1" ht="100.5" customHeight="1">
      <c r="A98" s="1980"/>
      <c r="B98" s="1018" t="s">
        <v>1235</v>
      </c>
      <c r="C98" s="1019">
        <f>C95</f>
        <v>1790000</v>
      </c>
      <c r="D98" s="1019">
        <f t="shared" ref="D98:D101" si="5">N98</f>
        <v>3580</v>
      </c>
      <c r="F98" s="38"/>
      <c r="I98" s="220"/>
      <c r="J98" s="804"/>
      <c r="K98" s="875"/>
      <c r="L98" s="868"/>
      <c r="M98" s="868"/>
      <c r="N98" s="1196">
        <f t="shared" si="3"/>
        <v>3580</v>
      </c>
      <c r="O98" s="1197">
        <v>2E-3</v>
      </c>
      <c r="P98" s="2005"/>
      <c r="Q98" s="188"/>
      <c r="R98" s="48"/>
      <c r="S98" s="48"/>
      <c r="T98" s="48"/>
      <c r="U98" s="48"/>
    </row>
    <row r="99" spans="1:21" s="1201" customFormat="1" ht="100.5" customHeight="1">
      <c r="A99" s="1981"/>
      <c r="B99" s="1209" t="s">
        <v>1232</v>
      </c>
      <c r="C99" s="1208">
        <f>J23</f>
        <v>119886.17</v>
      </c>
      <c r="D99" s="1208">
        <f>ROUND(N99,2)</f>
        <v>239.77</v>
      </c>
      <c r="F99" s="38"/>
      <c r="I99" s="220"/>
      <c r="J99" s="804"/>
      <c r="K99" s="875"/>
      <c r="L99" s="868"/>
      <c r="M99" s="868"/>
      <c r="N99" s="1218">
        <f t="shared" ref="N99" si="6">C99*O99</f>
        <v>239.77234000000001</v>
      </c>
      <c r="O99" s="1216">
        <v>2E-3</v>
      </c>
      <c r="P99" s="2005"/>
      <c r="Q99" s="188"/>
      <c r="R99" s="48"/>
      <c r="S99" s="48"/>
      <c r="T99" s="48"/>
      <c r="U99" s="48"/>
    </row>
    <row r="100" spans="1:21" ht="68.400000000000006">
      <c r="A100" s="1982">
        <v>3</v>
      </c>
      <c r="B100" s="47" t="s">
        <v>105</v>
      </c>
      <c r="C100" s="258">
        <f>C89</f>
        <v>36862200</v>
      </c>
      <c r="D100" s="1178">
        <f>ROUND(N100,0)</f>
        <v>1879972</v>
      </c>
      <c r="F100" s="38"/>
      <c r="I100" s="220">
        <v>63676.08</v>
      </c>
      <c r="J100" s="804"/>
      <c r="K100" s="875"/>
      <c r="L100" s="868"/>
      <c r="M100" s="868"/>
      <c r="N100" s="1219">
        <f t="shared" si="3"/>
        <v>1879972.2</v>
      </c>
      <c r="O100" s="1017">
        <v>5.0999999999999997E-2</v>
      </c>
      <c r="P100" s="2005"/>
      <c r="Q100" s="188"/>
      <c r="R100" s="48"/>
      <c r="S100" s="48"/>
      <c r="T100" s="48"/>
      <c r="U100" s="48"/>
    </row>
    <row r="101" spans="1:21" s="893" customFormat="1" ht="105" customHeight="1">
      <c r="A101" s="1983"/>
      <c r="B101" s="1021" t="s">
        <v>1236</v>
      </c>
      <c r="C101" s="1019">
        <f>C98</f>
        <v>1790000</v>
      </c>
      <c r="D101" s="1019">
        <f t="shared" si="5"/>
        <v>91290</v>
      </c>
      <c r="F101" s="38"/>
      <c r="I101" s="220"/>
      <c r="J101" s="804"/>
      <c r="K101" s="875"/>
      <c r="L101" s="868"/>
      <c r="M101" s="868"/>
      <c r="N101" s="1196">
        <f t="shared" si="3"/>
        <v>91290</v>
      </c>
      <c r="O101" s="1197">
        <v>5.0999999999999997E-2</v>
      </c>
      <c r="P101" s="901"/>
      <c r="Q101" s="188"/>
      <c r="R101" s="48"/>
      <c r="S101" s="48"/>
      <c r="T101" s="48"/>
      <c r="U101" s="48"/>
    </row>
    <row r="102" spans="1:21" s="1201" customFormat="1" ht="79.5" customHeight="1">
      <c r="A102" s="1984"/>
      <c r="B102" s="1209" t="s">
        <v>1233</v>
      </c>
      <c r="C102" s="1208">
        <f>J23</f>
        <v>119886.17</v>
      </c>
      <c r="D102" s="1208">
        <f>ROUND(N102,2)</f>
        <v>6114.19</v>
      </c>
      <c r="F102" s="38"/>
      <c r="I102" s="220"/>
      <c r="J102" s="804"/>
      <c r="K102" s="875"/>
      <c r="L102" s="868"/>
      <c r="M102" s="868"/>
      <c r="N102" s="1218">
        <f t="shared" ref="N102" si="7">C102*O102</f>
        <v>6114.1946699999999</v>
      </c>
      <c r="O102" s="1216">
        <v>5.0999999999999997E-2</v>
      </c>
      <c r="P102" s="1202"/>
      <c r="Q102" s="188"/>
      <c r="R102" s="48"/>
      <c r="S102" s="48"/>
      <c r="T102" s="48"/>
      <c r="U102" s="48"/>
    </row>
    <row r="103" spans="1:21" ht="34.5" hidden="1" customHeight="1">
      <c r="A103" s="264">
        <v>4</v>
      </c>
      <c r="B103" s="47" t="s">
        <v>165</v>
      </c>
      <c r="C103" s="258"/>
      <c r="D103" s="258"/>
      <c r="F103" s="38"/>
      <c r="I103" s="220"/>
      <c r="J103" s="804"/>
      <c r="K103" s="875"/>
      <c r="L103" s="868"/>
      <c r="M103" s="868"/>
      <c r="N103" s="1198"/>
      <c r="O103" s="1199"/>
      <c r="Q103" s="188"/>
      <c r="R103" s="48"/>
      <c r="S103" s="48"/>
      <c r="T103" s="48"/>
      <c r="U103" s="48"/>
    </row>
    <row r="104" spans="1:21" ht="29.25" customHeight="1">
      <c r="A104" s="226"/>
      <c r="B104" s="227" t="s">
        <v>73</v>
      </c>
      <c r="C104" s="226" t="s">
        <v>74</v>
      </c>
      <c r="D104" s="228">
        <f>D88+D92+D100+D101+D102+D103</f>
        <v>11709160.640000001</v>
      </c>
      <c r="E104" s="157"/>
      <c r="F104" s="57"/>
      <c r="I104" s="217">
        <f>I88+I92+I100+I101+I102+I103</f>
        <v>377062.29000000004</v>
      </c>
      <c r="J104" s="217">
        <f>J88+J92+J100+J101+J102+J103</f>
        <v>0</v>
      </c>
      <c r="K104" s="876"/>
      <c r="L104" s="811"/>
      <c r="M104" s="811"/>
      <c r="N104" s="1213">
        <f>SUM(N89:N103)</f>
        <v>11709170.02334</v>
      </c>
      <c r="O104" s="150" t="s">
        <v>1237</v>
      </c>
      <c r="Q104" s="188"/>
      <c r="R104" s="48"/>
      <c r="S104" s="48"/>
      <c r="T104" s="48"/>
      <c r="U104" s="48"/>
    </row>
    <row r="105" spans="1:21">
      <c r="N105" s="1212">
        <f>N89+N94+N97+N100</f>
        <v>11132384.4</v>
      </c>
      <c r="O105" s="150" t="s">
        <v>1238</v>
      </c>
      <c r="Q105" s="57"/>
    </row>
    <row r="106" spans="1:21" s="1105" customFormat="1">
      <c r="N106" s="1214">
        <f>N90+N95+N98+N101</f>
        <v>540580</v>
      </c>
      <c r="O106" s="1210" t="s">
        <v>1239</v>
      </c>
      <c r="Q106" s="57"/>
      <c r="S106" s="279"/>
      <c r="T106" s="279"/>
      <c r="U106" s="279"/>
    </row>
    <row r="107" spans="1:21" s="1105" customFormat="1">
      <c r="A107" s="2004" t="s">
        <v>1174</v>
      </c>
      <c r="B107" s="2004"/>
      <c r="C107" s="2004"/>
      <c r="D107" s="2004"/>
      <c r="E107" s="2004"/>
      <c r="F107" s="2004"/>
      <c r="G107" s="2004"/>
      <c r="H107" s="2004"/>
      <c r="I107" s="2004"/>
      <c r="J107" s="2004"/>
      <c r="N107" s="1215">
        <f>N91+N96+N99+N102</f>
        <v>36205.623339999998</v>
      </c>
      <c r="O107" s="1211" t="s">
        <v>1240</v>
      </c>
      <c r="Q107" s="57"/>
      <c r="S107" s="279"/>
      <c r="T107" s="279"/>
      <c r="U107" s="279"/>
    </row>
    <row r="108" spans="1:21" s="1105" customFormat="1">
      <c r="A108" s="267"/>
      <c r="B108" s="267"/>
      <c r="C108" s="267"/>
      <c r="D108" s="267"/>
      <c r="E108" s="267"/>
      <c r="F108" s="267"/>
      <c r="G108" s="267"/>
      <c r="H108" s="267"/>
      <c r="I108" s="1986" t="s">
        <v>545</v>
      </c>
      <c r="J108" s="1986"/>
      <c r="N108" s="1108"/>
      <c r="O108" s="150"/>
      <c r="Q108" s="57"/>
      <c r="S108" s="279"/>
      <c r="T108" s="279"/>
      <c r="U108" s="279"/>
    </row>
    <row r="109" spans="1:21" s="1105" customFormat="1" ht="54">
      <c r="A109" s="35" t="s">
        <v>77</v>
      </c>
      <c r="B109" s="35" t="s">
        <v>67</v>
      </c>
      <c r="C109" s="1106" t="s">
        <v>505</v>
      </c>
      <c r="D109" s="1106" t="s">
        <v>506</v>
      </c>
      <c r="E109" s="1106" t="s">
        <v>168</v>
      </c>
      <c r="G109" s="267"/>
      <c r="H109" s="267"/>
      <c r="I109" s="215" t="s">
        <v>186</v>
      </c>
      <c r="J109" s="215" t="s">
        <v>546</v>
      </c>
      <c r="N109" s="1108"/>
      <c r="O109" s="150"/>
      <c r="Q109" s="57"/>
      <c r="S109" s="279"/>
      <c r="T109" s="279"/>
      <c r="U109" s="279"/>
    </row>
    <row r="110" spans="1:21" s="1105" customFormat="1">
      <c r="A110" s="173">
        <v>1</v>
      </c>
      <c r="B110" s="173">
        <v>2</v>
      </c>
      <c r="C110" s="195">
        <v>3</v>
      </c>
      <c r="D110" s="195">
        <v>4</v>
      </c>
      <c r="E110" s="195">
        <v>5</v>
      </c>
      <c r="G110" s="267"/>
      <c r="H110" s="267"/>
      <c r="I110" s="220"/>
      <c r="J110" s="220"/>
      <c r="N110" s="1108"/>
      <c r="O110" s="150"/>
      <c r="Q110" s="57"/>
      <c r="S110" s="279"/>
      <c r="T110" s="279"/>
      <c r="U110" s="279"/>
    </row>
    <row r="111" spans="1:21" s="1105" customFormat="1" ht="68.400000000000006" hidden="1">
      <c r="A111" s="166">
        <v>1</v>
      </c>
      <c r="B111" s="183" t="s">
        <v>539</v>
      </c>
      <c r="C111" s="1107"/>
      <c r="D111" s="159" t="e">
        <f>E111/C111*100</f>
        <v>#DIV/0!</v>
      </c>
      <c r="E111" s="167"/>
      <c r="G111" s="168"/>
      <c r="H111" s="169"/>
      <c r="I111" s="220"/>
      <c r="J111" s="220"/>
      <c r="N111" s="1108"/>
      <c r="O111" s="150"/>
      <c r="Q111" s="57"/>
      <c r="S111" s="279"/>
      <c r="T111" s="279"/>
      <c r="U111" s="279"/>
    </row>
    <row r="112" spans="1:21" s="1105" customFormat="1" ht="45.6">
      <c r="A112" s="166">
        <v>2</v>
      </c>
      <c r="B112" s="183" t="s">
        <v>1175</v>
      </c>
      <c r="C112" s="1107"/>
      <c r="D112" s="159">
        <v>1</v>
      </c>
      <c r="E112" s="1109">
        <v>6424.98</v>
      </c>
      <c r="G112" s="168"/>
      <c r="H112" s="169"/>
      <c r="I112" s="220"/>
      <c r="J112" s="220"/>
      <c r="N112" s="1108"/>
      <c r="O112" s="150"/>
      <c r="Q112" s="57"/>
      <c r="S112" s="279"/>
      <c r="T112" s="279"/>
      <c r="U112" s="279"/>
    </row>
    <row r="113" spans="1:21" s="1105" customFormat="1" ht="91.2" hidden="1">
      <c r="A113" s="166">
        <v>3</v>
      </c>
      <c r="B113" s="183" t="s">
        <v>538</v>
      </c>
      <c r="C113" s="1107"/>
      <c r="D113" s="159" t="e">
        <f>E113/C113*100</f>
        <v>#DIV/0!</v>
      </c>
      <c r="E113" s="167"/>
      <c r="G113" s="168"/>
      <c r="H113" s="169"/>
      <c r="I113" s="220"/>
      <c r="J113" s="220"/>
      <c r="N113" s="1108"/>
      <c r="O113" s="150"/>
      <c r="Q113" s="57"/>
      <c r="S113" s="279"/>
      <c r="T113" s="279"/>
      <c r="U113" s="279"/>
    </row>
    <row r="114" spans="1:21" s="1105" customFormat="1">
      <c r="A114" s="229"/>
      <c r="B114" s="227" t="s">
        <v>73</v>
      </c>
      <c r="C114" s="230"/>
      <c r="D114" s="231"/>
      <c r="E114" s="228">
        <f>SUM(E111:E113)</f>
        <v>6424.98</v>
      </c>
      <c r="G114" s="267"/>
      <c r="H114" s="267"/>
      <c r="I114" s="217">
        <f>I111</f>
        <v>0</v>
      </c>
      <c r="J114" s="217">
        <f>J111</f>
        <v>0</v>
      </c>
      <c r="N114" s="1108"/>
      <c r="O114" s="150"/>
      <c r="Q114" s="57"/>
      <c r="S114" s="279"/>
      <c r="T114" s="279"/>
      <c r="U114" s="279"/>
    </row>
    <row r="115" spans="1:21" s="1105" customFormat="1">
      <c r="N115" s="1108"/>
      <c r="O115" s="150"/>
      <c r="Q115" s="57"/>
      <c r="S115" s="279"/>
      <c r="T115" s="279"/>
      <c r="U115" s="279"/>
    </row>
    <row r="116" spans="1:21" s="1105" customFormat="1">
      <c r="N116" s="1108"/>
      <c r="O116" s="150"/>
      <c r="Q116" s="57"/>
      <c r="S116" s="279"/>
      <c r="T116" s="279"/>
      <c r="U116" s="279"/>
    </row>
    <row r="117" spans="1:21" hidden="1">
      <c r="A117" s="2011" t="s">
        <v>618</v>
      </c>
      <c r="B117" s="2011"/>
      <c r="C117" s="2011"/>
      <c r="D117" s="2011"/>
      <c r="E117" s="2011"/>
      <c r="F117" s="2011"/>
      <c r="G117" s="2011"/>
      <c r="H117" s="2011"/>
      <c r="I117" s="2011"/>
      <c r="J117" s="2011"/>
      <c r="K117" s="837"/>
      <c r="L117" s="837"/>
      <c r="M117" s="837"/>
      <c r="N117" s="837"/>
      <c r="Q117" s="57"/>
    </row>
    <row r="118" spans="1:21" hidden="1">
      <c r="Q118" s="57"/>
    </row>
    <row r="119" spans="1:21" hidden="1">
      <c r="A119" s="1994" t="s">
        <v>535</v>
      </c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832"/>
      <c r="L119" s="832"/>
      <c r="M119" s="832"/>
      <c r="N119" s="832"/>
      <c r="O119" s="208"/>
      <c r="Q119" s="57"/>
    </row>
    <row r="120" spans="1:21" hidden="1">
      <c r="A120" s="267"/>
      <c r="B120" s="267"/>
      <c r="C120" s="267"/>
      <c r="D120" s="267"/>
      <c r="E120" s="267"/>
      <c r="F120" s="267"/>
      <c r="G120" s="267"/>
      <c r="H120" s="267"/>
      <c r="I120" s="1986" t="s">
        <v>545</v>
      </c>
      <c r="J120" s="1986"/>
      <c r="K120" s="850"/>
      <c r="L120" s="850"/>
      <c r="M120" s="850"/>
      <c r="N120" s="850"/>
      <c r="Q120" s="57"/>
    </row>
    <row r="121" spans="1:21" ht="54" hidden="1">
      <c r="A121" s="35" t="s">
        <v>77</v>
      </c>
      <c r="B121" s="35" t="s">
        <v>67</v>
      </c>
      <c r="C121" s="260" t="s">
        <v>505</v>
      </c>
      <c r="D121" s="260" t="s">
        <v>506</v>
      </c>
      <c r="E121" s="260" t="s">
        <v>168</v>
      </c>
      <c r="G121" s="267"/>
      <c r="H121" s="267"/>
      <c r="I121" s="215" t="s">
        <v>186</v>
      </c>
      <c r="J121" s="215" t="s">
        <v>546</v>
      </c>
      <c r="K121" s="851"/>
      <c r="L121" s="851"/>
      <c r="M121" s="851"/>
      <c r="N121" s="851"/>
      <c r="O121" s="202"/>
      <c r="Q121" s="57"/>
    </row>
    <row r="122" spans="1:21" hidden="1">
      <c r="A122" s="173">
        <v>1</v>
      </c>
      <c r="B122" s="173">
        <v>2</v>
      </c>
      <c r="C122" s="195">
        <v>3</v>
      </c>
      <c r="D122" s="195">
        <v>4</v>
      </c>
      <c r="E122" s="195">
        <v>5</v>
      </c>
      <c r="G122" s="267"/>
      <c r="H122" s="267"/>
      <c r="I122" s="220"/>
      <c r="J122" s="220"/>
      <c r="K122" s="852"/>
      <c r="L122" s="852"/>
      <c r="M122" s="852"/>
      <c r="N122" s="852"/>
      <c r="Q122" s="57"/>
    </row>
    <row r="123" spans="1:21" ht="78.75" hidden="1" customHeight="1">
      <c r="A123" s="166">
        <v>1</v>
      </c>
      <c r="B123" s="183" t="s">
        <v>539</v>
      </c>
      <c r="C123" s="258"/>
      <c r="D123" s="159" t="e">
        <f>E123/C123*100</f>
        <v>#DIV/0!</v>
      </c>
      <c r="E123" s="167"/>
      <c r="G123" s="168"/>
      <c r="H123" s="169"/>
      <c r="I123" s="220"/>
      <c r="J123" s="220"/>
      <c r="K123" s="852"/>
      <c r="L123" s="852"/>
      <c r="M123" s="852"/>
      <c r="N123" s="852"/>
      <c r="Q123" s="57"/>
    </row>
    <row r="124" spans="1:21" ht="104.25" hidden="1" customHeight="1">
      <c r="A124" s="166">
        <v>2</v>
      </c>
      <c r="B124" s="183" t="s">
        <v>537</v>
      </c>
      <c r="C124" s="258"/>
      <c r="D124" s="159" t="e">
        <f>E124/C124*100</f>
        <v>#DIV/0!</v>
      </c>
      <c r="E124" s="167"/>
      <c r="G124" s="168"/>
      <c r="H124" s="169"/>
      <c r="I124" s="220"/>
      <c r="J124" s="220"/>
      <c r="K124" s="852"/>
      <c r="L124" s="852"/>
      <c r="M124" s="852"/>
      <c r="N124" s="852"/>
      <c r="Q124" s="57"/>
    </row>
    <row r="125" spans="1:21" ht="79.5" hidden="1" customHeight="1">
      <c r="A125" s="166">
        <v>3</v>
      </c>
      <c r="B125" s="183" t="s">
        <v>538</v>
      </c>
      <c r="C125" s="258">
        <v>27806.22</v>
      </c>
      <c r="D125" s="159">
        <f>E125/C125*100</f>
        <v>0</v>
      </c>
      <c r="E125" s="167"/>
      <c r="G125" s="168"/>
      <c r="H125" s="169"/>
      <c r="I125" s="220"/>
      <c r="J125" s="220"/>
      <c r="K125" s="852"/>
      <c r="L125" s="852"/>
      <c r="M125" s="852"/>
      <c r="N125" s="852"/>
      <c r="Q125" s="57"/>
    </row>
    <row r="126" spans="1:21" ht="32.25" hidden="1" customHeight="1">
      <c r="A126" s="229"/>
      <c r="B126" s="227" t="s">
        <v>73</v>
      </c>
      <c r="C126" s="230"/>
      <c r="D126" s="231"/>
      <c r="E126" s="228">
        <f>E123+E125</f>
        <v>0</v>
      </c>
      <c r="G126" s="267"/>
      <c r="H126" s="267"/>
      <c r="I126" s="217">
        <f>I123</f>
        <v>0</v>
      </c>
      <c r="J126" s="217">
        <f>J123</f>
        <v>0</v>
      </c>
      <c r="K126" s="772"/>
      <c r="L126" s="772"/>
      <c r="M126" s="772"/>
      <c r="N126" s="772"/>
      <c r="Q126" s="57"/>
    </row>
    <row r="127" spans="1:21" hidden="1">
      <c r="Q127" s="57"/>
    </row>
    <row r="128" spans="1:21" hidden="1">
      <c r="A128" s="2011" t="s">
        <v>617</v>
      </c>
      <c r="B128" s="2011"/>
      <c r="C128" s="2011"/>
      <c r="D128" s="2011"/>
      <c r="E128" s="2011"/>
      <c r="F128" s="2011"/>
      <c r="G128" s="2011"/>
      <c r="H128" s="2011"/>
      <c r="I128" s="2011"/>
      <c r="J128" s="2011"/>
      <c r="K128" s="837"/>
      <c r="L128" s="837"/>
      <c r="M128" s="837"/>
      <c r="N128" s="837"/>
      <c r="Q128" s="57"/>
    </row>
    <row r="129" spans="1:24" hidden="1">
      <c r="Q129" s="57"/>
    </row>
    <row r="130" spans="1:24" hidden="1">
      <c r="A130" s="2004" t="s">
        <v>504</v>
      </c>
      <c r="B130" s="2004"/>
      <c r="C130" s="2004"/>
      <c r="D130" s="2004"/>
      <c r="E130" s="2004"/>
      <c r="F130" s="2004"/>
      <c r="G130" s="2004"/>
      <c r="H130" s="2004"/>
      <c r="I130" s="2004"/>
      <c r="J130" s="2004"/>
      <c r="K130" s="838"/>
      <c r="L130" s="838"/>
      <c r="M130" s="838"/>
      <c r="N130" s="838"/>
      <c r="O130" s="208"/>
      <c r="Q130" s="57"/>
    </row>
    <row r="131" spans="1:24" hidden="1">
      <c r="A131" s="2015"/>
      <c r="B131" s="2015"/>
      <c r="C131" s="2015"/>
      <c r="D131" s="2015"/>
      <c r="E131" s="2015"/>
      <c r="F131" s="38"/>
      <c r="G131" s="33"/>
      <c r="H131" s="33"/>
      <c r="I131" s="1986" t="s">
        <v>545</v>
      </c>
      <c r="J131" s="1986"/>
      <c r="K131" s="850"/>
      <c r="L131" s="850"/>
      <c r="M131" s="850"/>
      <c r="N131" s="850"/>
      <c r="Q131" s="57"/>
    </row>
    <row r="132" spans="1:24" s="33" customFormat="1" ht="91.2" hidden="1">
      <c r="A132" s="260" t="s">
        <v>77</v>
      </c>
      <c r="B132" s="260" t="s">
        <v>67</v>
      </c>
      <c r="C132" s="260" t="s">
        <v>111</v>
      </c>
      <c r="D132" s="260" t="s">
        <v>108</v>
      </c>
      <c r="E132" s="260" t="s">
        <v>33</v>
      </c>
      <c r="I132" s="215" t="s">
        <v>186</v>
      </c>
      <c r="J132" s="215" t="s">
        <v>546</v>
      </c>
      <c r="K132" s="851"/>
      <c r="L132" s="851"/>
      <c r="M132" s="851"/>
      <c r="N132" s="851"/>
      <c r="O132" s="163"/>
      <c r="P132" s="57"/>
      <c r="Q132" s="57"/>
      <c r="S132" s="284"/>
      <c r="T132" s="291"/>
      <c r="U132" s="291"/>
      <c r="V132" s="174"/>
      <c r="W132" s="174"/>
      <c r="X132" s="174"/>
    </row>
    <row r="133" spans="1:24" s="33" customFormat="1" hidden="1">
      <c r="A133" s="195">
        <v>1</v>
      </c>
      <c r="B133" s="195">
        <v>2</v>
      </c>
      <c r="C133" s="195">
        <v>3</v>
      </c>
      <c r="D133" s="195">
        <v>4</v>
      </c>
      <c r="E133" s="195">
        <v>5</v>
      </c>
      <c r="F133" s="179"/>
      <c r="G133" s="179"/>
      <c r="H133" s="179"/>
      <c r="I133" s="220"/>
      <c r="J133" s="220"/>
      <c r="K133" s="852"/>
      <c r="L133" s="852"/>
      <c r="M133" s="852"/>
      <c r="N133" s="852"/>
      <c r="O133" s="37"/>
      <c r="P133" s="57"/>
      <c r="Q133" s="57"/>
      <c r="S133" s="284"/>
      <c r="T133" s="291"/>
      <c r="U133" s="291"/>
      <c r="V133" s="174"/>
      <c r="W133" s="174"/>
      <c r="X133" s="174"/>
    </row>
    <row r="134" spans="1:24" s="33" customFormat="1" ht="42" hidden="1" customHeight="1">
      <c r="A134" s="260">
        <v>1</v>
      </c>
      <c r="B134" s="31" t="s">
        <v>109</v>
      </c>
      <c r="C134" s="176">
        <f>C136</f>
        <v>0</v>
      </c>
      <c r="D134" s="35">
        <f>D136</f>
        <v>1.5</v>
      </c>
      <c r="E134" s="176">
        <f>E136</f>
        <v>0</v>
      </c>
      <c r="I134" s="220">
        <f>I136</f>
        <v>0</v>
      </c>
      <c r="J134" s="220">
        <f>J136</f>
        <v>0</v>
      </c>
      <c r="K134" s="852"/>
      <c r="L134" s="852"/>
      <c r="M134" s="852"/>
      <c r="N134" s="852"/>
      <c r="O134" s="37"/>
      <c r="P134" s="57"/>
      <c r="Q134" s="57"/>
      <c r="S134" s="284"/>
      <c r="T134" s="291"/>
      <c r="U134" s="291"/>
      <c r="V134" s="174"/>
      <c r="W134" s="174"/>
      <c r="X134" s="174"/>
    </row>
    <row r="135" spans="1:24" s="179" customFormat="1" ht="42" hidden="1" customHeight="1">
      <c r="A135" s="260"/>
      <c r="B135" s="31" t="s">
        <v>110</v>
      </c>
      <c r="C135" s="258"/>
      <c r="D135" s="260"/>
      <c r="E135" s="258"/>
      <c r="F135" s="33"/>
      <c r="G135" s="33"/>
      <c r="H135" s="33"/>
      <c r="I135" s="220"/>
      <c r="J135" s="220"/>
      <c r="K135" s="852"/>
      <c r="L135" s="852"/>
      <c r="M135" s="852"/>
      <c r="N135" s="852"/>
      <c r="O135" s="180"/>
      <c r="P135" s="181"/>
      <c r="Q135" s="57"/>
      <c r="S135" s="285"/>
      <c r="T135" s="292"/>
      <c r="U135" s="292"/>
      <c r="V135" s="182"/>
      <c r="W135" s="182"/>
      <c r="X135" s="182"/>
    </row>
    <row r="136" spans="1:24" s="33" customFormat="1" ht="42" hidden="1" customHeight="1">
      <c r="A136" s="260"/>
      <c r="B136" s="31" t="s">
        <v>503</v>
      </c>
      <c r="C136" s="258"/>
      <c r="D136" s="260">
        <v>1.5</v>
      </c>
      <c r="E136" s="258"/>
      <c r="I136" s="220"/>
      <c r="J136" s="220"/>
      <c r="K136" s="852"/>
      <c r="L136" s="852"/>
      <c r="M136" s="852"/>
      <c r="N136" s="852"/>
      <c r="O136" s="37" t="s">
        <v>624</v>
      </c>
      <c r="P136" s="57"/>
      <c r="Q136" s="57"/>
      <c r="S136" s="284"/>
      <c r="T136" s="291"/>
      <c r="U136" s="291"/>
      <c r="V136" s="174"/>
      <c r="W136" s="174"/>
      <c r="X136" s="174"/>
    </row>
    <row r="137" spans="1:24" s="33" customFormat="1" ht="42" hidden="1" customHeight="1">
      <c r="A137" s="226"/>
      <c r="B137" s="227" t="s">
        <v>73</v>
      </c>
      <c r="C137" s="226" t="s">
        <v>74</v>
      </c>
      <c r="D137" s="226" t="s">
        <v>74</v>
      </c>
      <c r="E137" s="228">
        <f>E134</f>
        <v>0</v>
      </c>
      <c r="I137" s="217">
        <f>I134</f>
        <v>0</v>
      </c>
      <c r="J137" s="217">
        <f>J134</f>
        <v>0</v>
      </c>
      <c r="K137" s="772"/>
      <c r="L137" s="772"/>
      <c r="M137" s="772"/>
      <c r="N137" s="772"/>
      <c r="O137" s="37"/>
      <c r="P137" s="57"/>
      <c r="Q137" s="57"/>
      <c r="S137" s="284"/>
      <c r="T137" s="291"/>
      <c r="U137" s="291"/>
      <c r="V137" s="174"/>
      <c r="W137" s="174"/>
      <c r="X137" s="174"/>
    </row>
    <row r="138" spans="1:24" s="33" customFormat="1" hidden="1">
      <c r="A138" s="49"/>
      <c r="B138" s="50"/>
      <c r="C138" s="49"/>
      <c r="D138" s="49"/>
      <c r="E138" s="38"/>
      <c r="F138" s="38"/>
      <c r="O138" s="37"/>
      <c r="P138" s="57"/>
      <c r="Q138" s="57"/>
      <c r="S138" s="284"/>
      <c r="T138" s="291"/>
      <c r="U138" s="291"/>
      <c r="V138" s="174"/>
      <c r="W138" s="174"/>
      <c r="X138" s="174"/>
    </row>
    <row r="139" spans="1:24" s="33" customFormat="1" hidden="1">
      <c r="A139" s="49"/>
      <c r="B139" s="50"/>
      <c r="C139" s="49"/>
      <c r="D139" s="49"/>
      <c r="E139" s="38"/>
      <c r="F139" s="38"/>
      <c r="O139" s="37"/>
      <c r="P139" s="57"/>
      <c r="Q139" s="57"/>
      <c r="S139" s="284"/>
      <c r="T139" s="291"/>
      <c r="U139" s="291"/>
      <c r="V139" s="174"/>
      <c r="W139" s="174"/>
      <c r="X139" s="174"/>
    </row>
    <row r="140" spans="1:24" s="33" customFormat="1" hidden="1">
      <c r="A140" s="49"/>
      <c r="B140" s="50"/>
      <c r="C140" s="49"/>
      <c r="D140" s="49"/>
      <c r="E140" s="38"/>
      <c r="F140" s="38"/>
      <c r="I140" s="1986" t="s">
        <v>545</v>
      </c>
      <c r="J140" s="1986"/>
      <c r="K140" s="850"/>
      <c r="L140" s="850"/>
      <c r="M140" s="850"/>
      <c r="N140" s="850"/>
      <c r="O140" s="37"/>
      <c r="P140" s="57"/>
      <c r="Q140" s="57"/>
      <c r="S140" s="284"/>
      <c r="T140" s="291"/>
      <c r="U140" s="291"/>
      <c r="V140" s="174"/>
      <c r="W140" s="174"/>
      <c r="X140" s="174"/>
    </row>
    <row r="141" spans="1:24" s="33" customFormat="1" ht="133.5" hidden="1" customHeight="1">
      <c r="A141" s="261" t="s">
        <v>77</v>
      </c>
      <c r="B141" s="260" t="s">
        <v>67</v>
      </c>
      <c r="C141" s="261" t="s">
        <v>498</v>
      </c>
      <c r="D141" s="260" t="s">
        <v>108</v>
      </c>
      <c r="E141" s="260" t="s">
        <v>534</v>
      </c>
      <c r="I141" s="215" t="s">
        <v>186</v>
      </c>
      <c r="J141" s="215" t="s">
        <v>546</v>
      </c>
      <c r="K141" s="851"/>
      <c r="L141" s="851"/>
      <c r="M141" s="851"/>
      <c r="N141" s="851"/>
      <c r="O141" s="37"/>
      <c r="P141" s="57"/>
      <c r="Q141" s="57"/>
      <c r="S141" s="284"/>
      <c r="T141" s="291"/>
      <c r="U141" s="291"/>
      <c r="V141" s="174"/>
      <c r="W141" s="174"/>
      <c r="X141" s="174"/>
    </row>
    <row r="142" spans="1:24" s="33" customFormat="1" hidden="1">
      <c r="A142" s="195">
        <v>1</v>
      </c>
      <c r="B142" s="195">
        <v>2</v>
      </c>
      <c r="C142" s="195">
        <v>3</v>
      </c>
      <c r="D142" s="195">
        <v>4</v>
      </c>
      <c r="E142" s="195">
        <v>5</v>
      </c>
      <c r="F142" s="179"/>
      <c r="G142" s="179"/>
      <c r="H142" s="179"/>
      <c r="I142" s="216"/>
      <c r="J142" s="216"/>
      <c r="K142" s="856"/>
      <c r="L142" s="856"/>
      <c r="M142" s="856"/>
      <c r="N142" s="856"/>
      <c r="O142" s="37"/>
      <c r="P142" s="57"/>
      <c r="Q142" s="57"/>
      <c r="S142" s="284"/>
      <c r="T142" s="291"/>
      <c r="U142" s="291"/>
      <c r="V142" s="174"/>
      <c r="W142" s="174"/>
      <c r="X142" s="174"/>
    </row>
    <row r="143" spans="1:24" s="33" customFormat="1" hidden="1">
      <c r="A143" s="34">
        <v>1</v>
      </c>
      <c r="B143" s="177" t="s">
        <v>499</v>
      </c>
      <c r="C143" s="258" t="s">
        <v>43</v>
      </c>
      <c r="D143" s="258" t="s">
        <v>43</v>
      </c>
      <c r="E143" s="258">
        <f>E147</f>
        <v>0</v>
      </c>
      <c r="I143" s="217">
        <f>I144</f>
        <v>0</v>
      </c>
      <c r="J143" s="217">
        <f>J144</f>
        <v>0</v>
      </c>
      <c r="K143" s="772"/>
      <c r="L143" s="772"/>
      <c r="M143" s="772"/>
      <c r="N143" s="772"/>
      <c r="O143" s="37"/>
      <c r="P143" s="57"/>
      <c r="Q143" s="57"/>
      <c r="S143" s="284"/>
      <c r="T143" s="291"/>
      <c r="U143" s="291"/>
      <c r="V143" s="174"/>
      <c r="W143" s="174"/>
      <c r="X143" s="174"/>
    </row>
    <row r="144" spans="1:24" s="179" customFormat="1" hidden="1">
      <c r="A144" s="258"/>
      <c r="B144" s="177" t="s">
        <v>500</v>
      </c>
      <c r="C144" s="258">
        <f>C147</f>
        <v>0</v>
      </c>
      <c r="D144" s="258">
        <f>D147</f>
        <v>2.2000000000000002</v>
      </c>
      <c r="E144" s="258">
        <f>E147</f>
        <v>0</v>
      </c>
      <c r="F144" s="33"/>
      <c r="G144" s="33"/>
      <c r="H144" s="33"/>
      <c r="I144" s="217">
        <f>I147</f>
        <v>0</v>
      </c>
      <c r="J144" s="217">
        <f>J147</f>
        <v>0</v>
      </c>
      <c r="K144" s="772"/>
      <c r="L144" s="772"/>
      <c r="M144" s="772"/>
      <c r="N144" s="772"/>
      <c r="O144" s="180"/>
      <c r="P144" s="181"/>
      <c r="Q144" s="57"/>
      <c r="S144" s="285"/>
      <c r="T144" s="292"/>
      <c r="U144" s="292"/>
      <c r="V144" s="182"/>
      <c r="W144" s="182"/>
      <c r="X144" s="182"/>
    </row>
    <row r="145" spans="1:24" s="33" customFormat="1" hidden="1">
      <c r="A145" s="2013"/>
      <c r="B145" s="177" t="s">
        <v>326</v>
      </c>
      <c r="C145" s="2013"/>
      <c r="D145" s="2013"/>
      <c r="E145" s="2013"/>
      <c r="I145" s="220"/>
      <c r="J145" s="220"/>
      <c r="K145" s="852"/>
      <c r="L145" s="852"/>
      <c r="M145" s="852"/>
      <c r="N145" s="852"/>
      <c r="O145" s="37"/>
      <c r="P145" s="57"/>
      <c r="Q145" s="57"/>
      <c r="S145" s="284"/>
      <c r="T145" s="291"/>
      <c r="U145" s="291"/>
      <c r="V145" s="174"/>
      <c r="W145" s="174"/>
      <c r="X145" s="174"/>
    </row>
    <row r="146" spans="1:24" s="33" customFormat="1" hidden="1">
      <c r="A146" s="2013"/>
      <c r="B146" s="177" t="s">
        <v>501</v>
      </c>
      <c r="C146" s="2013"/>
      <c r="D146" s="2013"/>
      <c r="E146" s="2013"/>
      <c r="I146" s="220"/>
      <c r="J146" s="220"/>
      <c r="K146" s="852"/>
      <c r="L146" s="852"/>
      <c r="M146" s="852"/>
      <c r="N146" s="852"/>
      <c r="O146" s="37"/>
      <c r="P146" s="57"/>
      <c r="Q146" s="57"/>
      <c r="S146" s="284"/>
      <c r="T146" s="291"/>
      <c r="U146" s="291"/>
      <c r="V146" s="174"/>
      <c r="W146" s="174"/>
      <c r="X146" s="174"/>
    </row>
    <row r="147" spans="1:24" s="33" customFormat="1" ht="33" hidden="1" customHeight="1">
      <c r="A147" s="258"/>
      <c r="B147" s="177" t="s">
        <v>502</v>
      </c>
      <c r="C147" s="258">
        <f>E147/D147*100</f>
        <v>0</v>
      </c>
      <c r="D147" s="258">
        <v>2.2000000000000002</v>
      </c>
      <c r="E147" s="258"/>
      <c r="I147" s="220"/>
      <c r="J147" s="220"/>
      <c r="K147" s="852"/>
      <c r="L147" s="852"/>
      <c r="M147" s="852"/>
      <c r="N147" s="852"/>
      <c r="O147" s="37"/>
      <c r="P147" s="57"/>
      <c r="Q147" s="57"/>
      <c r="S147" s="284"/>
      <c r="T147" s="291"/>
      <c r="U147" s="291"/>
      <c r="V147" s="174"/>
      <c r="W147" s="174"/>
      <c r="X147" s="174"/>
    </row>
    <row r="148" spans="1:24" s="33" customFormat="1" hidden="1">
      <c r="A148" s="2013"/>
      <c r="B148" s="258" t="s">
        <v>326</v>
      </c>
      <c r="C148" s="2013"/>
      <c r="D148" s="2013"/>
      <c r="E148" s="2013"/>
      <c r="I148" s="221"/>
      <c r="J148" s="221"/>
      <c r="K148" s="857"/>
      <c r="L148" s="857"/>
      <c r="M148" s="857"/>
      <c r="N148" s="857"/>
      <c r="O148" s="37"/>
      <c r="P148" s="57"/>
      <c r="Q148" s="57"/>
      <c r="S148" s="284"/>
      <c r="T148" s="291"/>
      <c r="U148" s="291"/>
      <c r="V148" s="174"/>
      <c r="W148" s="174"/>
      <c r="X148" s="174"/>
    </row>
    <row r="149" spans="1:24" s="33" customFormat="1" hidden="1">
      <c r="A149" s="2013"/>
      <c r="B149" s="258" t="s">
        <v>501</v>
      </c>
      <c r="C149" s="2013"/>
      <c r="D149" s="2013"/>
      <c r="E149" s="2013"/>
      <c r="I149" s="221"/>
      <c r="J149" s="221"/>
      <c r="K149" s="857"/>
      <c r="L149" s="857"/>
      <c r="M149" s="857"/>
      <c r="N149" s="857"/>
      <c r="O149" s="37"/>
      <c r="P149" s="57"/>
      <c r="Q149" s="57"/>
      <c r="S149" s="284"/>
      <c r="T149" s="291"/>
      <c r="U149" s="291"/>
      <c r="V149" s="174"/>
      <c r="W149" s="174"/>
      <c r="X149" s="174"/>
    </row>
    <row r="150" spans="1:24" s="33" customFormat="1" hidden="1">
      <c r="A150" s="258"/>
      <c r="B150" s="258"/>
      <c r="C150" s="258"/>
      <c r="D150" s="258"/>
      <c r="E150" s="258"/>
      <c r="I150" s="221"/>
      <c r="J150" s="221"/>
      <c r="K150" s="857"/>
      <c r="L150" s="857"/>
      <c r="M150" s="857"/>
      <c r="N150" s="857"/>
      <c r="O150" s="37"/>
      <c r="P150" s="57"/>
      <c r="Q150" s="57"/>
      <c r="S150" s="284"/>
      <c r="T150" s="291"/>
      <c r="U150" s="291"/>
      <c r="V150" s="174"/>
      <c r="W150" s="174"/>
      <c r="X150" s="174"/>
    </row>
    <row r="151" spans="1:24" s="33" customFormat="1" hidden="1">
      <c r="A151" s="258"/>
      <c r="B151" s="258"/>
      <c r="C151" s="258"/>
      <c r="D151" s="258"/>
      <c r="E151" s="258"/>
      <c r="I151" s="221"/>
      <c r="J151" s="221"/>
      <c r="K151" s="857"/>
      <c r="L151" s="857"/>
      <c r="M151" s="857"/>
      <c r="N151" s="857"/>
      <c r="O151" s="37"/>
      <c r="P151" s="57"/>
      <c r="Q151" s="57"/>
      <c r="S151" s="284"/>
      <c r="T151" s="291"/>
      <c r="U151" s="291"/>
      <c r="V151" s="174"/>
      <c r="W151" s="174"/>
      <c r="X151" s="174"/>
    </row>
    <row r="152" spans="1:24" s="33" customFormat="1" ht="40.5" hidden="1" customHeight="1">
      <c r="A152" s="228"/>
      <c r="B152" s="228" t="s">
        <v>73</v>
      </c>
      <c r="C152" s="228"/>
      <c r="D152" s="228" t="s">
        <v>74</v>
      </c>
      <c r="E152" s="228">
        <f>E143</f>
        <v>0</v>
      </c>
      <c r="I152" s="217">
        <f>I143</f>
        <v>0</v>
      </c>
      <c r="J152" s="217">
        <f>J143</f>
        <v>0</v>
      </c>
      <c r="K152" s="772"/>
      <c r="L152" s="772"/>
      <c r="M152" s="772"/>
      <c r="N152" s="772"/>
      <c r="O152" s="37"/>
      <c r="P152" s="57"/>
      <c r="Q152" s="57"/>
      <c r="S152" s="284"/>
      <c r="T152" s="291"/>
      <c r="U152" s="291"/>
      <c r="V152" s="174"/>
      <c r="W152" s="174"/>
      <c r="X152" s="174"/>
    </row>
    <row r="153" spans="1:24" s="33" customFormat="1" hidden="1">
      <c r="A153" s="149"/>
      <c r="B153" s="149"/>
      <c r="C153" s="149"/>
      <c r="D153" s="149"/>
      <c r="E153" s="149"/>
      <c r="F153" s="149"/>
      <c r="G153" s="149"/>
      <c r="H153" s="149"/>
      <c r="I153" s="149"/>
      <c r="J153" s="149"/>
      <c r="K153" s="828"/>
      <c r="L153" s="828"/>
      <c r="M153" s="828"/>
      <c r="N153" s="828"/>
      <c r="O153" s="37"/>
      <c r="P153" s="57"/>
      <c r="Q153" s="57"/>
      <c r="S153" s="284"/>
      <c r="T153" s="291"/>
      <c r="U153" s="291"/>
      <c r="V153" s="174"/>
      <c r="W153" s="174"/>
      <c r="X153" s="174"/>
    </row>
    <row r="154" spans="1:24" s="33" customFormat="1" ht="49.5" hidden="1" customHeight="1">
      <c r="A154" s="2014" t="s">
        <v>616</v>
      </c>
      <c r="B154" s="2014"/>
      <c r="C154" s="2014"/>
      <c r="D154" s="2014"/>
      <c r="E154" s="2014"/>
      <c r="F154" s="2014"/>
      <c r="G154" s="2014"/>
      <c r="H154" s="2014"/>
      <c r="I154" s="2014"/>
      <c r="J154" s="2014"/>
      <c r="K154" s="840"/>
      <c r="L154" s="840"/>
      <c r="M154" s="840"/>
      <c r="N154" s="840"/>
      <c r="O154" s="37"/>
      <c r="P154" s="57"/>
      <c r="Q154" s="57"/>
      <c r="S154" s="284"/>
      <c r="T154" s="291"/>
      <c r="U154" s="291"/>
      <c r="V154" s="174"/>
      <c r="W154" s="174"/>
      <c r="X154" s="174"/>
    </row>
    <row r="155" spans="1:24" hidden="1">
      <c r="A155" s="266"/>
      <c r="B155" s="266"/>
      <c r="C155" s="266"/>
      <c r="D155" s="266"/>
      <c r="E155" s="266"/>
      <c r="F155" s="266"/>
      <c r="G155" s="266"/>
      <c r="H155" s="266"/>
      <c r="I155" s="266"/>
      <c r="J155" s="266"/>
      <c r="K155" s="266"/>
      <c r="L155" s="266"/>
      <c r="M155" s="266"/>
      <c r="N155" s="266"/>
      <c r="Q155" s="57"/>
    </row>
    <row r="156" spans="1:24" hidden="1">
      <c r="A156" s="2004" t="s">
        <v>504</v>
      </c>
      <c r="B156" s="2004"/>
      <c r="C156" s="2004"/>
      <c r="D156" s="2004"/>
      <c r="E156" s="2004"/>
      <c r="F156" s="2004"/>
      <c r="G156" s="2004"/>
      <c r="H156" s="2004"/>
      <c r="I156" s="2004"/>
      <c r="J156" s="2004"/>
      <c r="K156" s="838"/>
      <c r="L156" s="838"/>
      <c r="M156" s="838"/>
      <c r="N156" s="838"/>
      <c r="O156" s="205"/>
      <c r="Q156" s="57"/>
    </row>
    <row r="157" spans="1:24" hidden="1">
      <c r="I157" s="1986" t="s">
        <v>545</v>
      </c>
      <c r="J157" s="1986"/>
      <c r="K157" s="850"/>
      <c r="L157" s="850"/>
      <c r="M157" s="850"/>
      <c r="N157" s="850"/>
      <c r="O157" s="266"/>
      <c r="Q157" s="57"/>
    </row>
    <row r="158" spans="1:24" s="33" customFormat="1" ht="54" hidden="1">
      <c r="A158" s="35" t="s">
        <v>77</v>
      </c>
      <c r="B158" s="35" t="s">
        <v>67</v>
      </c>
      <c r="C158" s="35" t="s">
        <v>134</v>
      </c>
      <c r="D158" s="149"/>
      <c r="E158" s="149"/>
      <c r="F158" s="149"/>
      <c r="G158" s="149"/>
      <c r="H158" s="149"/>
      <c r="I158" s="215" t="s">
        <v>186</v>
      </c>
      <c r="J158" s="215" t="s">
        <v>546</v>
      </c>
      <c r="K158" s="851"/>
      <c r="L158" s="851"/>
      <c r="M158" s="851"/>
      <c r="N158" s="851"/>
      <c r="O158" s="163"/>
      <c r="P158" s="57"/>
      <c r="Q158" s="57"/>
      <c r="S158" s="284"/>
      <c r="T158" s="291"/>
      <c r="U158" s="291"/>
      <c r="V158" s="174"/>
      <c r="W158" s="174"/>
      <c r="X158" s="174"/>
    </row>
    <row r="159" spans="1:24" hidden="1">
      <c r="A159" s="173">
        <v>1</v>
      </c>
      <c r="B159" s="173">
        <v>2</v>
      </c>
      <c r="C159" s="173">
        <v>3</v>
      </c>
      <c r="D159" s="160"/>
      <c r="E159" s="160"/>
      <c r="F159" s="160"/>
      <c r="G159" s="160"/>
      <c r="H159" s="160"/>
      <c r="I159" s="222"/>
      <c r="J159" s="222"/>
      <c r="K159" s="858"/>
      <c r="L159" s="858"/>
      <c r="M159" s="858"/>
      <c r="N159" s="858"/>
      <c r="Q159" s="57"/>
    </row>
    <row r="160" spans="1:24" ht="36.75" hidden="1" customHeight="1">
      <c r="A160" s="35">
        <v>1</v>
      </c>
      <c r="B160" s="183" t="s">
        <v>135</v>
      </c>
      <c r="C160" s="184">
        <f>C161+C162+C163+C164</f>
        <v>0</v>
      </c>
      <c r="I160" s="217">
        <f>I161+I162+I163+I164</f>
        <v>0</v>
      </c>
      <c r="J160" s="217">
        <f>J161+J162+J163+J164</f>
        <v>0</v>
      </c>
      <c r="K160" s="772"/>
      <c r="L160" s="772"/>
      <c r="M160" s="772"/>
      <c r="N160" s="772"/>
      <c r="Q160" s="57"/>
    </row>
    <row r="161" spans="1:24" s="160" customFormat="1" ht="36.75" hidden="1" customHeight="1">
      <c r="A161" s="35"/>
      <c r="B161" s="183"/>
      <c r="C161" s="176"/>
      <c r="D161" s="149"/>
      <c r="E161" s="149"/>
      <c r="F161" s="149"/>
      <c r="G161" s="149"/>
      <c r="H161" s="149"/>
      <c r="I161" s="222"/>
      <c r="J161" s="222"/>
      <c r="K161" s="858"/>
      <c r="L161" s="858"/>
      <c r="M161" s="858"/>
      <c r="N161" s="858"/>
      <c r="O161" s="161"/>
      <c r="Q161" s="57"/>
      <c r="S161" s="283"/>
      <c r="T161" s="283"/>
      <c r="U161" s="283"/>
    </row>
    <row r="162" spans="1:24" ht="36.75" hidden="1" customHeight="1">
      <c r="A162" s="35"/>
      <c r="B162" s="183"/>
      <c r="C162" s="176"/>
      <c r="I162" s="222"/>
      <c r="J162" s="222"/>
      <c r="K162" s="858"/>
      <c r="L162" s="858"/>
      <c r="M162" s="858"/>
      <c r="N162" s="858"/>
      <c r="Q162" s="57"/>
    </row>
    <row r="163" spans="1:24" ht="36.75" hidden="1" customHeight="1">
      <c r="A163" s="35"/>
      <c r="B163" s="183"/>
      <c r="C163" s="176"/>
      <c r="I163" s="222"/>
      <c r="J163" s="222"/>
      <c r="K163" s="858"/>
      <c r="L163" s="858"/>
      <c r="M163" s="858"/>
      <c r="N163" s="858"/>
      <c r="Q163" s="57"/>
    </row>
    <row r="164" spans="1:24" ht="36.75" hidden="1" customHeight="1">
      <c r="A164" s="35"/>
      <c r="B164" s="183"/>
      <c r="C164" s="176"/>
      <c r="I164" s="222"/>
      <c r="J164" s="222"/>
      <c r="K164" s="858"/>
      <c r="L164" s="858"/>
      <c r="M164" s="858"/>
      <c r="N164" s="858"/>
      <c r="Q164" s="57"/>
    </row>
    <row r="165" spans="1:24" ht="36.75" hidden="1" customHeight="1">
      <c r="A165" s="226"/>
      <c r="B165" s="227" t="s">
        <v>73</v>
      </c>
      <c r="C165" s="228">
        <f>C160</f>
        <v>0</v>
      </c>
      <c r="I165" s="217">
        <f>I160</f>
        <v>0</v>
      </c>
      <c r="J165" s="217">
        <f>J160</f>
        <v>0</v>
      </c>
      <c r="K165" s="772"/>
      <c r="L165" s="772"/>
      <c r="M165" s="772"/>
      <c r="N165" s="772"/>
      <c r="Q165" s="57"/>
    </row>
    <row r="166" spans="1:24" hidden="1">
      <c r="Q166" s="57"/>
    </row>
    <row r="167" spans="1:24" hidden="1">
      <c r="A167" s="2014" t="s">
        <v>615</v>
      </c>
      <c r="B167" s="2014"/>
      <c r="C167" s="2014"/>
      <c r="D167" s="2014"/>
      <c r="E167" s="2014"/>
      <c r="F167" s="2014"/>
      <c r="G167" s="2014"/>
      <c r="H167" s="2014"/>
      <c r="I167" s="2014"/>
      <c r="J167" s="2014"/>
      <c r="K167" s="840"/>
      <c r="L167" s="840"/>
      <c r="M167" s="840"/>
      <c r="N167" s="840"/>
      <c r="Q167" s="57"/>
    </row>
    <row r="168" spans="1:24" hidden="1">
      <c r="A168" s="266"/>
      <c r="B168" s="266"/>
      <c r="C168" s="266"/>
      <c r="D168" s="266"/>
      <c r="E168" s="266"/>
      <c r="F168" s="266"/>
      <c r="G168" s="266"/>
      <c r="H168" s="266"/>
      <c r="I168" s="266"/>
      <c r="J168" s="266"/>
      <c r="K168" s="266"/>
      <c r="L168" s="266"/>
      <c r="M168" s="266"/>
      <c r="N168" s="266"/>
      <c r="Q168" s="57"/>
    </row>
    <row r="169" spans="1:24" hidden="1">
      <c r="A169" s="2004" t="s">
        <v>504</v>
      </c>
      <c r="B169" s="2004"/>
      <c r="C169" s="2004"/>
      <c r="D169" s="2004"/>
      <c r="E169" s="2004"/>
      <c r="F169" s="2004"/>
      <c r="G169" s="2004"/>
      <c r="H169" s="2004"/>
      <c r="I169" s="2004"/>
      <c r="J169" s="2004"/>
      <c r="K169" s="838"/>
      <c r="L169" s="838"/>
      <c r="M169" s="838"/>
      <c r="N169" s="838"/>
      <c r="O169" s="205"/>
      <c r="Q169" s="57"/>
    </row>
    <row r="170" spans="1:24" hidden="1">
      <c r="I170" s="1986" t="s">
        <v>545</v>
      </c>
      <c r="J170" s="1986"/>
      <c r="K170" s="850"/>
      <c r="L170" s="850"/>
      <c r="M170" s="850"/>
      <c r="N170" s="850"/>
      <c r="O170" s="266"/>
      <c r="Q170" s="57"/>
    </row>
    <row r="171" spans="1:24" s="33" customFormat="1" ht="54" hidden="1">
      <c r="A171" s="35" t="s">
        <v>77</v>
      </c>
      <c r="B171" s="35" t="s">
        <v>67</v>
      </c>
      <c r="C171" s="35" t="s">
        <v>134</v>
      </c>
      <c r="D171" s="149"/>
      <c r="E171" s="149"/>
      <c r="F171" s="149"/>
      <c r="G171" s="149"/>
      <c r="H171" s="149"/>
      <c r="I171" s="215" t="s">
        <v>186</v>
      </c>
      <c r="J171" s="215" t="s">
        <v>546</v>
      </c>
      <c r="K171" s="851"/>
      <c r="L171" s="851"/>
      <c r="M171" s="851"/>
      <c r="N171" s="851"/>
      <c r="O171" s="163"/>
      <c r="P171" s="57"/>
      <c r="Q171" s="57"/>
      <c r="S171" s="284"/>
      <c r="T171" s="291"/>
      <c r="U171" s="291"/>
      <c r="V171" s="174"/>
      <c r="W171" s="174"/>
      <c r="X171" s="174"/>
    </row>
    <row r="172" spans="1:24" hidden="1">
      <c r="A172" s="173">
        <v>1</v>
      </c>
      <c r="B172" s="173">
        <v>2</v>
      </c>
      <c r="C172" s="173">
        <v>3</v>
      </c>
      <c r="D172" s="160"/>
      <c r="E172" s="160"/>
      <c r="F172" s="160"/>
      <c r="G172" s="160"/>
      <c r="H172" s="160"/>
      <c r="I172" s="222"/>
      <c r="J172" s="222"/>
      <c r="K172" s="858"/>
      <c r="L172" s="858"/>
      <c r="M172" s="858"/>
      <c r="N172" s="858"/>
      <c r="Q172" s="57"/>
    </row>
    <row r="173" spans="1:24" hidden="1">
      <c r="A173" s="35">
        <v>1</v>
      </c>
      <c r="B173" s="183"/>
      <c r="C173" s="184"/>
      <c r="I173" s="220"/>
      <c r="J173" s="220"/>
      <c r="K173" s="852"/>
      <c r="L173" s="852"/>
      <c r="M173" s="852"/>
      <c r="N173" s="852"/>
      <c r="Q173" s="57"/>
    </row>
    <row r="174" spans="1:24" s="160" customFormat="1" hidden="1">
      <c r="A174" s="35"/>
      <c r="B174" s="183"/>
      <c r="C174" s="176"/>
      <c r="D174" s="149"/>
      <c r="E174" s="149"/>
      <c r="F174" s="149"/>
      <c r="G174" s="149"/>
      <c r="H174" s="149"/>
      <c r="I174" s="222"/>
      <c r="J174" s="222"/>
      <c r="K174" s="858"/>
      <c r="L174" s="858"/>
      <c r="M174" s="858"/>
      <c r="N174" s="858"/>
      <c r="O174" s="161"/>
      <c r="Q174" s="57"/>
      <c r="S174" s="283"/>
      <c r="T174" s="283"/>
      <c r="U174" s="283"/>
    </row>
    <row r="175" spans="1:24" hidden="1">
      <c r="A175" s="35"/>
      <c r="B175" s="183"/>
      <c r="C175" s="176"/>
      <c r="I175" s="222"/>
      <c r="J175" s="222"/>
      <c r="K175" s="858"/>
      <c r="L175" s="858"/>
      <c r="M175" s="858"/>
      <c r="N175" s="858"/>
      <c r="Q175" s="57"/>
    </row>
    <row r="176" spans="1:24" hidden="1">
      <c r="A176" s="35"/>
      <c r="B176" s="183"/>
      <c r="C176" s="176"/>
      <c r="I176" s="222"/>
      <c r="J176" s="222"/>
      <c r="K176" s="858"/>
      <c r="L176" s="858"/>
      <c r="M176" s="858"/>
      <c r="N176" s="858"/>
      <c r="Q176" s="57"/>
    </row>
    <row r="177" spans="1:24" hidden="1">
      <c r="A177" s="35"/>
      <c r="B177" s="183"/>
      <c r="C177" s="176"/>
      <c r="I177" s="222"/>
      <c r="J177" s="222"/>
      <c r="K177" s="858"/>
      <c r="L177" s="858"/>
      <c r="M177" s="858"/>
      <c r="N177" s="858"/>
      <c r="Q177" s="57"/>
    </row>
    <row r="178" spans="1:24" ht="36.75" hidden="1" customHeight="1">
      <c r="A178" s="226"/>
      <c r="B178" s="227" t="s">
        <v>73</v>
      </c>
      <c r="C178" s="228">
        <f>SUM(C173:C177)</f>
        <v>0</v>
      </c>
      <c r="I178" s="217">
        <f>SUM(I173:I177)</f>
        <v>0</v>
      </c>
      <c r="J178" s="217">
        <f>SUM(J173:J177)</f>
        <v>0</v>
      </c>
      <c r="K178" s="772"/>
      <c r="L178" s="772"/>
      <c r="M178" s="772"/>
      <c r="N178" s="772"/>
      <c r="Q178" s="57"/>
    </row>
    <row r="179" spans="1:24" hidden="1">
      <c r="Q179" s="57"/>
    </row>
    <row r="180" spans="1:24" hidden="1">
      <c r="A180" s="2004" t="s">
        <v>508</v>
      </c>
      <c r="B180" s="2004"/>
      <c r="C180" s="2004"/>
      <c r="D180" s="2004"/>
      <c r="E180" s="2004"/>
      <c r="F180" s="2004"/>
      <c r="G180" s="2004"/>
      <c r="H180" s="2004"/>
      <c r="I180" s="2004"/>
      <c r="J180" s="2004"/>
      <c r="K180" s="838"/>
      <c r="L180" s="838"/>
      <c r="M180" s="838"/>
      <c r="N180" s="838"/>
      <c r="Q180" s="57"/>
    </row>
    <row r="181" spans="1:24" hidden="1">
      <c r="I181" s="1986" t="s">
        <v>545</v>
      </c>
      <c r="J181" s="1986"/>
      <c r="K181" s="850"/>
      <c r="L181" s="850"/>
      <c r="M181" s="850"/>
      <c r="N181" s="850"/>
      <c r="Q181" s="57"/>
    </row>
    <row r="182" spans="1:24" s="33" customFormat="1" ht="54" hidden="1">
      <c r="A182" s="35" t="s">
        <v>77</v>
      </c>
      <c r="B182" s="35" t="s">
        <v>67</v>
      </c>
      <c r="C182" s="35" t="s">
        <v>134</v>
      </c>
      <c r="D182" s="149"/>
      <c r="E182" s="149"/>
      <c r="F182" s="149"/>
      <c r="G182" s="149"/>
      <c r="H182" s="149"/>
      <c r="I182" s="215" t="s">
        <v>186</v>
      </c>
      <c r="J182" s="215" t="s">
        <v>546</v>
      </c>
      <c r="K182" s="851"/>
      <c r="L182" s="851"/>
      <c r="M182" s="851"/>
      <c r="N182" s="851"/>
      <c r="O182" s="163"/>
      <c r="P182" s="57"/>
      <c r="Q182" s="57"/>
      <c r="S182" s="284"/>
      <c r="T182" s="291"/>
      <c r="U182" s="291"/>
      <c r="V182" s="174"/>
      <c r="W182" s="174"/>
      <c r="X182" s="174"/>
    </row>
    <row r="183" spans="1:24" hidden="1">
      <c r="A183" s="173">
        <v>1</v>
      </c>
      <c r="B183" s="173">
        <v>2</v>
      </c>
      <c r="C183" s="173">
        <v>3</v>
      </c>
      <c r="D183" s="160"/>
      <c r="E183" s="160"/>
      <c r="F183" s="160"/>
      <c r="G183" s="160"/>
      <c r="H183" s="160"/>
      <c r="I183" s="222"/>
      <c r="J183" s="222"/>
      <c r="K183" s="858"/>
      <c r="L183" s="858"/>
      <c r="M183" s="858"/>
      <c r="N183" s="858"/>
      <c r="Q183" s="57"/>
    </row>
    <row r="184" spans="1:24" hidden="1">
      <c r="A184" s="35">
        <v>1</v>
      </c>
      <c r="B184" s="183"/>
      <c r="C184" s="184"/>
      <c r="I184" s="220"/>
      <c r="J184" s="220"/>
      <c r="K184" s="852"/>
      <c r="L184" s="852"/>
      <c r="M184" s="852"/>
      <c r="N184" s="852"/>
      <c r="Q184" s="57"/>
    </row>
    <row r="185" spans="1:24" s="160" customFormat="1" hidden="1">
      <c r="A185" s="35"/>
      <c r="B185" s="183"/>
      <c r="C185" s="176"/>
      <c r="D185" s="149"/>
      <c r="E185" s="149"/>
      <c r="F185" s="149"/>
      <c r="G185" s="149"/>
      <c r="H185" s="149"/>
      <c r="I185" s="222"/>
      <c r="J185" s="222"/>
      <c r="K185" s="858"/>
      <c r="L185" s="858"/>
      <c r="M185" s="858"/>
      <c r="N185" s="858"/>
      <c r="O185" s="161"/>
      <c r="Q185" s="57"/>
      <c r="S185" s="283"/>
      <c r="T185" s="283"/>
      <c r="U185" s="283"/>
    </row>
    <row r="186" spans="1:24" hidden="1">
      <c r="A186" s="35"/>
      <c r="B186" s="183"/>
      <c r="C186" s="176"/>
      <c r="I186" s="222"/>
      <c r="J186" s="222"/>
      <c r="K186" s="858"/>
      <c r="L186" s="858"/>
      <c r="M186" s="858"/>
      <c r="N186" s="858"/>
      <c r="Q186" s="57"/>
    </row>
    <row r="187" spans="1:24" hidden="1">
      <c r="A187" s="35"/>
      <c r="B187" s="183"/>
      <c r="C187" s="176"/>
      <c r="I187" s="222"/>
      <c r="J187" s="222"/>
      <c r="K187" s="858"/>
      <c r="L187" s="858"/>
      <c r="M187" s="858"/>
      <c r="N187" s="858"/>
      <c r="Q187" s="57"/>
    </row>
    <row r="188" spans="1:24" hidden="1">
      <c r="A188" s="35"/>
      <c r="B188" s="183"/>
      <c r="C188" s="176"/>
      <c r="I188" s="222"/>
      <c r="J188" s="222"/>
      <c r="K188" s="858"/>
      <c r="L188" s="858"/>
      <c r="M188" s="858"/>
      <c r="N188" s="858"/>
      <c r="Q188" s="57"/>
    </row>
    <row r="189" spans="1:24" ht="36.75" hidden="1" customHeight="1">
      <c r="A189" s="226"/>
      <c r="B189" s="227" t="s">
        <v>73</v>
      </c>
      <c r="C189" s="228">
        <f>SUM(C184:C188)</f>
        <v>0</v>
      </c>
      <c r="I189" s="217">
        <f>SUM(I184:I188)</f>
        <v>0</v>
      </c>
      <c r="J189" s="217">
        <f>SUM(J184:J188)</f>
        <v>0</v>
      </c>
      <c r="K189" s="772"/>
      <c r="L189" s="772"/>
      <c r="M189" s="772"/>
      <c r="N189" s="772"/>
      <c r="Q189" s="57"/>
    </row>
    <row r="190" spans="1:24" hidden="1">
      <c r="Q190" s="57"/>
    </row>
    <row r="191" spans="1:24" hidden="1">
      <c r="A191" s="2004" t="s">
        <v>509</v>
      </c>
      <c r="B191" s="2004"/>
      <c r="C191" s="2004"/>
      <c r="D191" s="2004"/>
      <c r="E191" s="2004"/>
      <c r="F191" s="2004"/>
      <c r="G191" s="2004"/>
      <c r="H191" s="2004"/>
      <c r="I191" s="2004"/>
      <c r="J191" s="2004"/>
      <c r="K191" s="838"/>
      <c r="L191" s="838"/>
      <c r="M191" s="838"/>
      <c r="N191" s="838"/>
      <c r="Q191" s="57"/>
    </row>
    <row r="192" spans="1:24" hidden="1">
      <c r="I192" s="1986" t="s">
        <v>545</v>
      </c>
      <c r="J192" s="1986"/>
      <c r="K192" s="850"/>
      <c r="L192" s="850"/>
      <c r="M192" s="850"/>
      <c r="N192" s="850"/>
      <c r="Q192" s="57"/>
    </row>
    <row r="193" spans="1:24" s="33" customFormat="1" ht="54" hidden="1">
      <c r="A193" s="35" t="s">
        <v>77</v>
      </c>
      <c r="B193" s="35" t="s">
        <v>67</v>
      </c>
      <c r="C193" s="35" t="s">
        <v>134</v>
      </c>
      <c r="D193" s="149"/>
      <c r="E193" s="149"/>
      <c r="F193" s="149"/>
      <c r="G193" s="149"/>
      <c r="H193" s="149"/>
      <c r="I193" s="215" t="s">
        <v>186</v>
      </c>
      <c r="J193" s="215" t="s">
        <v>546</v>
      </c>
      <c r="K193" s="851"/>
      <c r="L193" s="851"/>
      <c r="M193" s="851"/>
      <c r="N193" s="851"/>
      <c r="O193" s="163"/>
      <c r="P193" s="57"/>
      <c r="Q193" s="57"/>
      <c r="S193" s="284"/>
      <c r="T193" s="291"/>
      <c r="U193" s="291"/>
      <c r="V193" s="174"/>
      <c r="W193" s="174"/>
      <c r="X193" s="174"/>
    </row>
    <row r="194" spans="1:24" hidden="1">
      <c r="A194" s="173">
        <v>1</v>
      </c>
      <c r="B194" s="173">
        <v>2</v>
      </c>
      <c r="C194" s="173">
        <v>3</v>
      </c>
      <c r="D194" s="160"/>
      <c r="E194" s="160"/>
      <c r="F194" s="160"/>
      <c r="G194" s="160"/>
      <c r="H194" s="160"/>
      <c r="I194" s="222"/>
      <c r="J194" s="222"/>
      <c r="K194" s="858"/>
      <c r="L194" s="858"/>
      <c r="M194" s="858"/>
      <c r="N194" s="858"/>
      <c r="Q194" s="57"/>
    </row>
    <row r="195" spans="1:24" hidden="1">
      <c r="A195" s="35">
        <v>1</v>
      </c>
      <c r="B195" s="183"/>
      <c r="C195" s="184"/>
      <c r="I195" s="220"/>
      <c r="J195" s="220"/>
      <c r="K195" s="852"/>
      <c r="L195" s="852"/>
      <c r="M195" s="852"/>
      <c r="N195" s="852"/>
      <c r="Q195" s="57"/>
    </row>
    <row r="196" spans="1:24" s="160" customFormat="1" hidden="1">
      <c r="A196" s="35"/>
      <c r="B196" s="183"/>
      <c r="C196" s="176"/>
      <c r="D196" s="149"/>
      <c r="E196" s="149"/>
      <c r="F196" s="149"/>
      <c r="G196" s="149"/>
      <c r="H196" s="149"/>
      <c r="I196" s="222"/>
      <c r="J196" s="222"/>
      <c r="K196" s="858"/>
      <c r="L196" s="858"/>
      <c r="M196" s="858"/>
      <c r="N196" s="858"/>
      <c r="O196" s="161"/>
      <c r="Q196" s="57"/>
      <c r="S196" s="283"/>
      <c r="T196" s="283"/>
      <c r="U196" s="283"/>
    </row>
    <row r="197" spans="1:24" hidden="1">
      <c r="A197" s="35"/>
      <c r="B197" s="183"/>
      <c r="C197" s="176"/>
      <c r="I197" s="222"/>
      <c r="J197" s="222"/>
      <c r="K197" s="858"/>
      <c r="L197" s="858"/>
      <c r="M197" s="858"/>
      <c r="N197" s="858"/>
      <c r="Q197" s="57"/>
    </row>
    <row r="198" spans="1:24" hidden="1">
      <c r="A198" s="35"/>
      <c r="B198" s="183"/>
      <c r="C198" s="176"/>
      <c r="I198" s="222"/>
      <c r="J198" s="222"/>
      <c r="K198" s="858"/>
      <c r="L198" s="858"/>
      <c r="M198" s="858"/>
      <c r="N198" s="858"/>
      <c r="Q198" s="57"/>
    </row>
    <row r="199" spans="1:24" hidden="1">
      <c r="A199" s="35"/>
      <c r="B199" s="183"/>
      <c r="C199" s="176"/>
      <c r="I199" s="222"/>
      <c r="J199" s="222"/>
      <c r="K199" s="858"/>
      <c r="L199" s="858"/>
      <c r="M199" s="858"/>
      <c r="N199" s="858"/>
      <c r="Q199" s="57"/>
    </row>
    <row r="200" spans="1:24" ht="33" hidden="1" customHeight="1">
      <c r="A200" s="226"/>
      <c r="B200" s="227" t="s">
        <v>73</v>
      </c>
      <c r="C200" s="228">
        <f>SUM(C195:C199)</f>
        <v>0</v>
      </c>
      <c r="I200" s="217">
        <f>SUM(I195:I199)</f>
        <v>0</v>
      </c>
      <c r="J200" s="217">
        <f>SUM(J195:J199)</f>
        <v>0</v>
      </c>
      <c r="K200" s="772"/>
      <c r="L200" s="772"/>
      <c r="M200" s="772"/>
      <c r="N200" s="772"/>
      <c r="Q200" s="57"/>
    </row>
    <row r="201" spans="1:24" hidden="1">
      <c r="Q201" s="57"/>
    </row>
    <row r="202" spans="1:24" hidden="1">
      <c r="A202" s="2004" t="s">
        <v>510</v>
      </c>
      <c r="B202" s="2004"/>
      <c r="C202" s="2004"/>
      <c r="D202" s="2004"/>
      <c r="E202" s="2004"/>
      <c r="F202" s="2004"/>
      <c r="G202" s="2004"/>
      <c r="H202" s="2004"/>
      <c r="I202" s="2004"/>
      <c r="J202" s="2004"/>
      <c r="K202" s="838"/>
      <c r="L202" s="838"/>
      <c r="M202" s="838"/>
      <c r="N202" s="838"/>
      <c r="Q202" s="57"/>
    </row>
    <row r="203" spans="1:24" hidden="1">
      <c r="I203" s="1986" t="s">
        <v>545</v>
      </c>
      <c r="J203" s="1986"/>
      <c r="K203" s="850"/>
      <c r="L203" s="850"/>
      <c r="M203" s="850"/>
      <c r="N203" s="850"/>
      <c r="Q203" s="57"/>
    </row>
    <row r="204" spans="1:24" s="33" customFormat="1" ht="54" hidden="1">
      <c r="A204" s="35" t="s">
        <v>77</v>
      </c>
      <c r="B204" s="35" t="s">
        <v>67</v>
      </c>
      <c r="C204" s="35" t="s">
        <v>134</v>
      </c>
      <c r="D204" s="149"/>
      <c r="E204" s="149"/>
      <c r="F204" s="149"/>
      <c r="G204" s="149"/>
      <c r="H204" s="149"/>
      <c r="I204" s="215" t="s">
        <v>186</v>
      </c>
      <c r="J204" s="215" t="s">
        <v>546</v>
      </c>
      <c r="K204" s="851"/>
      <c r="L204" s="851"/>
      <c r="M204" s="851"/>
      <c r="N204" s="851"/>
      <c r="O204" s="163"/>
      <c r="P204" s="57"/>
      <c r="Q204" s="57"/>
      <c r="S204" s="284"/>
      <c r="T204" s="291"/>
      <c r="U204" s="291"/>
      <c r="V204" s="174"/>
      <c r="W204" s="174"/>
      <c r="X204" s="174"/>
    </row>
    <row r="205" spans="1:24" hidden="1">
      <c r="A205" s="173">
        <v>1</v>
      </c>
      <c r="B205" s="173">
        <v>2</v>
      </c>
      <c r="C205" s="173">
        <v>3</v>
      </c>
      <c r="D205" s="160"/>
      <c r="E205" s="160"/>
      <c r="F205" s="160"/>
      <c r="G205" s="160"/>
      <c r="H205" s="160"/>
      <c r="I205" s="222"/>
      <c r="J205" s="222"/>
      <c r="K205" s="858"/>
      <c r="L205" s="858"/>
      <c r="M205" s="858"/>
      <c r="N205" s="858"/>
      <c r="Q205" s="57"/>
    </row>
    <row r="206" spans="1:24" hidden="1">
      <c r="A206" s="35">
        <v>1</v>
      </c>
      <c r="B206" s="183"/>
      <c r="C206" s="184"/>
      <c r="I206" s="220"/>
      <c r="J206" s="220"/>
      <c r="K206" s="852"/>
      <c r="L206" s="852"/>
      <c r="M206" s="852"/>
      <c r="N206" s="852"/>
      <c r="Q206" s="57"/>
    </row>
    <row r="207" spans="1:24" s="160" customFormat="1" hidden="1">
      <c r="A207" s="35"/>
      <c r="B207" s="183"/>
      <c r="C207" s="176"/>
      <c r="D207" s="149"/>
      <c r="E207" s="149"/>
      <c r="F207" s="149"/>
      <c r="G207" s="149"/>
      <c r="H207" s="149"/>
      <c r="I207" s="222"/>
      <c r="J207" s="222"/>
      <c r="K207" s="858"/>
      <c r="L207" s="858"/>
      <c r="M207" s="858"/>
      <c r="N207" s="858"/>
      <c r="O207" s="161"/>
      <c r="Q207" s="57"/>
      <c r="S207" s="283"/>
      <c r="T207" s="283"/>
      <c r="U207" s="283"/>
    </row>
    <row r="208" spans="1:24" hidden="1">
      <c r="A208" s="35"/>
      <c r="B208" s="183"/>
      <c r="C208" s="176"/>
      <c r="I208" s="222"/>
      <c r="J208" s="222"/>
      <c r="K208" s="858"/>
      <c r="L208" s="858"/>
      <c r="M208" s="858"/>
      <c r="N208" s="858"/>
      <c r="Q208" s="57"/>
    </row>
    <row r="209" spans="1:24" hidden="1">
      <c r="A209" s="35"/>
      <c r="B209" s="183"/>
      <c r="C209" s="176"/>
      <c r="I209" s="222"/>
      <c r="J209" s="222"/>
      <c r="K209" s="858"/>
      <c r="L209" s="858"/>
      <c r="M209" s="858"/>
      <c r="N209" s="858"/>
      <c r="Q209" s="57"/>
    </row>
    <row r="210" spans="1:24" hidden="1">
      <c r="A210" s="35"/>
      <c r="B210" s="183"/>
      <c r="C210" s="176"/>
      <c r="I210" s="222"/>
      <c r="J210" s="222"/>
      <c r="K210" s="858"/>
      <c r="L210" s="858"/>
      <c r="M210" s="858"/>
      <c r="N210" s="858"/>
      <c r="Q210" s="57"/>
    </row>
    <row r="211" spans="1:24" ht="30.75" hidden="1" customHeight="1">
      <c r="A211" s="226"/>
      <c r="B211" s="227" t="s">
        <v>73</v>
      </c>
      <c r="C211" s="228">
        <f>SUM(C206:C210)</f>
        <v>0</v>
      </c>
      <c r="I211" s="217">
        <f>SUM(I206:I210)</f>
        <v>0</v>
      </c>
      <c r="J211" s="217">
        <f>SUM(J206:J210)</f>
        <v>0</v>
      </c>
      <c r="K211" s="772"/>
      <c r="L211" s="772"/>
      <c r="M211" s="772"/>
      <c r="N211" s="772"/>
      <c r="Q211" s="57"/>
    </row>
    <row r="212" spans="1:24" hidden="1">
      <c r="Q212" s="57"/>
    </row>
    <row r="213" spans="1:24" hidden="1">
      <c r="Q213" s="57"/>
    </row>
    <row r="214" spans="1:24" ht="59.25" hidden="1" customHeight="1">
      <c r="A214" s="2014" t="s">
        <v>614</v>
      </c>
      <c r="B214" s="2014"/>
      <c r="C214" s="2014"/>
      <c r="D214" s="2014"/>
      <c r="E214" s="2014"/>
      <c r="F214" s="2014"/>
      <c r="G214" s="2014"/>
      <c r="H214" s="2014"/>
      <c r="I214" s="2014"/>
      <c r="J214" s="2014"/>
      <c r="K214" s="840"/>
      <c r="L214" s="840"/>
      <c r="M214" s="840"/>
      <c r="N214" s="840"/>
      <c r="Q214" s="57"/>
    </row>
    <row r="215" spans="1:24" hidden="1">
      <c r="Q215" s="57"/>
    </row>
    <row r="216" spans="1:24" hidden="1">
      <c r="A216" s="2004" t="s">
        <v>511</v>
      </c>
      <c r="B216" s="2004"/>
      <c r="C216" s="2004"/>
      <c r="D216" s="2004"/>
      <c r="E216" s="2004"/>
      <c r="F216" s="2004"/>
      <c r="G216" s="2004"/>
      <c r="H216" s="2004"/>
      <c r="I216" s="2004"/>
      <c r="J216" s="2004"/>
      <c r="K216" s="838"/>
      <c r="L216" s="838"/>
      <c r="M216" s="838"/>
      <c r="N216" s="838"/>
      <c r="O216" s="205"/>
      <c r="Q216" s="57"/>
    </row>
    <row r="217" spans="1:24" hidden="1">
      <c r="I217" s="1986" t="s">
        <v>545</v>
      </c>
      <c r="J217" s="1986"/>
      <c r="K217" s="850"/>
      <c r="L217" s="850"/>
      <c r="M217" s="850"/>
      <c r="N217" s="850"/>
      <c r="Q217" s="57"/>
    </row>
    <row r="218" spans="1:24" s="33" customFormat="1" ht="54" hidden="1">
      <c r="A218" s="35" t="s">
        <v>77</v>
      </c>
      <c r="B218" s="35" t="s">
        <v>67</v>
      </c>
      <c r="C218" s="260" t="s">
        <v>505</v>
      </c>
      <c r="D218" s="260" t="s">
        <v>506</v>
      </c>
      <c r="E218" s="260" t="s">
        <v>507</v>
      </c>
      <c r="F218" s="149"/>
      <c r="G218" s="149"/>
      <c r="H218" s="149"/>
      <c r="I218" s="215" t="s">
        <v>186</v>
      </c>
      <c r="J218" s="215" t="s">
        <v>546</v>
      </c>
      <c r="K218" s="851"/>
      <c r="L218" s="851"/>
      <c r="M218" s="851"/>
      <c r="N218" s="851"/>
      <c r="O218" s="163"/>
      <c r="P218" s="57"/>
      <c r="Q218" s="57"/>
      <c r="S218" s="284"/>
      <c r="T218" s="291"/>
      <c r="U218" s="291"/>
      <c r="V218" s="174"/>
      <c r="W218" s="174"/>
      <c r="X218" s="174"/>
    </row>
    <row r="219" spans="1:24" hidden="1">
      <c r="A219" s="173">
        <v>1</v>
      </c>
      <c r="B219" s="173">
        <v>2</v>
      </c>
      <c r="C219" s="195">
        <v>3</v>
      </c>
      <c r="D219" s="195">
        <v>4</v>
      </c>
      <c r="E219" s="195">
        <v>5</v>
      </c>
      <c r="F219" s="160"/>
      <c r="G219" s="160"/>
      <c r="H219" s="160"/>
      <c r="I219" s="220"/>
      <c r="J219" s="220"/>
      <c r="K219" s="852"/>
      <c r="L219" s="852"/>
      <c r="M219" s="852"/>
      <c r="N219" s="852"/>
      <c r="Q219" s="57"/>
    </row>
    <row r="220" spans="1:24" hidden="1">
      <c r="A220" s="35">
        <v>1</v>
      </c>
      <c r="B220" s="183"/>
      <c r="C220" s="176"/>
      <c r="D220" s="35"/>
      <c r="E220" s="176"/>
      <c r="I220" s="220"/>
      <c r="J220" s="220"/>
      <c r="K220" s="852"/>
      <c r="L220" s="852"/>
      <c r="M220" s="852"/>
      <c r="N220" s="852"/>
      <c r="Q220" s="57"/>
    </row>
    <row r="221" spans="1:24" s="160" customFormat="1" hidden="1">
      <c r="A221" s="35"/>
      <c r="B221" s="183"/>
      <c r="C221" s="258"/>
      <c r="D221" s="260"/>
      <c r="E221" s="258"/>
      <c r="F221" s="149"/>
      <c r="G221" s="149"/>
      <c r="H221" s="149"/>
      <c r="I221" s="220"/>
      <c r="J221" s="220"/>
      <c r="K221" s="852"/>
      <c r="L221" s="852"/>
      <c r="M221" s="852"/>
      <c r="N221" s="852"/>
      <c r="O221" s="161"/>
      <c r="Q221" s="57"/>
      <c r="S221" s="283"/>
      <c r="T221" s="283"/>
      <c r="U221" s="283"/>
    </row>
    <row r="222" spans="1:24" hidden="1">
      <c r="A222" s="35"/>
      <c r="B222" s="183"/>
      <c r="C222" s="258"/>
      <c r="D222" s="260"/>
      <c r="E222" s="258"/>
      <c r="I222" s="220"/>
      <c r="J222" s="220"/>
      <c r="K222" s="852"/>
      <c r="L222" s="852"/>
      <c r="M222" s="852"/>
      <c r="N222" s="852"/>
      <c r="Q222" s="57"/>
    </row>
    <row r="223" spans="1:24" hidden="1">
      <c r="A223" s="226"/>
      <c r="B223" s="227" t="s">
        <v>73</v>
      </c>
      <c r="C223" s="226" t="s">
        <v>74</v>
      </c>
      <c r="D223" s="226" t="s">
        <v>74</v>
      </c>
      <c r="E223" s="228">
        <f>E220</f>
        <v>0</v>
      </c>
      <c r="I223" s="217">
        <f>SUM(I220:I222)</f>
        <v>0</v>
      </c>
      <c r="J223" s="217">
        <f>SUM(J220:J222)</f>
        <v>0</v>
      </c>
      <c r="K223" s="772"/>
      <c r="L223" s="772"/>
      <c r="M223" s="772"/>
      <c r="N223" s="772"/>
      <c r="Q223" s="57"/>
    </row>
    <row r="224" spans="1:24" hidden="1">
      <c r="Q224" s="57"/>
    </row>
    <row r="225" spans="1:24" hidden="1">
      <c r="A225" s="2004" t="s">
        <v>512</v>
      </c>
      <c r="B225" s="2004"/>
      <c r="C225" s="2004"/>
      <c r="D225" s="2004"/>
      <c r="E225" s="2004"/>
      <c r="F225" s="2004"/>
      <c r="G225" s="2004"/>
      <c r="H225" s="2004"/>
      <c r="I225" s="2004"/>
      <c r="J225" s="2004"/>
      <c r="K225" s="838"/>
      <c r="L225" s="838"/>
      <c r="M225" s="838"/>
      <c r="N225" s="838"/>
      <c r="Q225" s="57"/>
    </row>
    <row r="226" spans="1:24" hidden="1">
      <c r="I226" s="1986" t="s">
        <v>545</v>
      </c>
      <c r="J226" s="1986"/>
      <c r="K226" s="850"/>
      <c r="L226" s="850"/>
      <c r="M226" s="850"/>
      <c r="N226" s="850"/>
      <c r="Q226" s="57"/>
    </row>
    <row r="227" spans="1:24" s="33" customFormat="1" ht="54" hidden="1">
      <c r="A227" s="35" t="s">
        <v>77</v>
      </c>
      <c r="B227" s="35" t="s">
        <v>67</v>
      </c>
      <c r="C227" s="260" t="s">
        <v>505</v>
      </c>
      <c r="D227" s="260" t="s">
        <v>506</v>
      </c>
      <c r="E227" s="260" t="s">
        <v>507</v>
      </c>
      <c r="F227" s="149"/>
      <c r="G227" s="149"/>
      <c r="H227" s="149"/>
      <c r="I227" s="215" t="s">
        <v>186</v>
      </c>
      <c r="J227" s="215" t="s">
        <v>546</v>
      </c>
      <c r="K227" s="851"/>
      <c r="L227" s="851"/>
      <c r="M227" s="851"/>
      <c r="N227" s="851"/>
      <c r="O227" s="163"/>
      <c r="P227" s="57"/>
      <c r="Q227" s="57"/>
      <c r="S227" s="284"/>
      <c r="T227" s="291"/>
      <c r="U227" s="291"/>
      <c r="V227" s="174"/>
      <c r="W227" s="174"/>
      <c r="X227" s="174"/>
    </row>
    <row r="228" spans="1:24" hidden="1">
      <c r="A228" s="173">
        <v>1</v>
      </c>
      <c r="B228" s="173">
        <v>2</v>
      </c>
      <c r="C228" s="195">
        <v>3</v>
      </c>
      <c r="D228" s="195">
        <v>4</v>
      </c>
      <c r="E228" s="195">
        <v>5</v>
      </c>
      <c r="F228" s="160"/>
      <c r="G228" s="160"/>
      <c r="H228" s="160"/>
      <c r="I228" s="220"/>
      <c r="J228" s="220"/>
      <c r="K228" s="852"/>
      <c r="L228" s="852"/>
      <c r="M228" s="852"/>
      <c r="N228" s="852"/>
      <c r="Q228" s="57"/>
    </row>
    <row r="229" spans="1:24" hidden="1">
      <c r="A229" s="35">
        <v>1</v>
      </c>
      <c r="B229" s="183"/>
      <c r="C229" s="176"/>
      <c r="D229" s="35"/>
      <c r="E229" s="176"/>
      <c r="I229" s="220"/>
      <c r="J229" s="220"/>
      <c r="K229" s="852"/>
      <c r="L229" s="852"/>
      <c r="M229" s="852"/>
      <c r="N229" s="852"/>
      <c r="Q229" s="57"/>
    </row>
    <row r="230" spans="1:24" s="160" customFormat="1" hidden="1">
      <c r="A230" s="35"/>
      <c r="B230" s="183"/>
      <c r="C230" s="258"/>
      <c r="D230" s="260"/>
      <c r="E230" s="258"/>
      <c r="F230" s="149"/>
      <c r="G230" s="149"/>
      <c r="H230" s="149"/>
      <c r="I230" s="220"/>
      <c r="J230" s="220"/>
      <c r="K230" s="852"/>
      <c r="L230" s="852"/>
      <c r="M230" s="852"/>
      <c r="N230" s="852"/>
      <c r="O230" s="161"/>
      <c r="Q230" s="57"/>
      <c r="S230" s="283"/>
      <c r="T230" s="283"/>
      <c r="U230" s="283"/>
    </row>
    <row r="231" spans="1:24" hidden="1">
      <c r="A231" s="35"/>
      <c r="B231" s="183"/>
      <c r="C231" s="258"/>
      <c r="D231" s="260"/>
      <c r="E231" s="258"/>
      <c r="I231" s="220"/>
      <c r="J231" s="220"/>
      <c r="K231" s="852"/>
      <c r="L231" s="852"/>
      <c r="M231" s="852"/>
      <c r="N231" s="852"/>
      <c r="Q231" s="57"/>
    </row>
    <row r="232" spans="1:24" hidden="1">
      <c r="A232" s="226"/>
      <c r="B232" s="227" t="s">
        <v>73</v>
      </c>
      <c r="C232" s="226" t="s">
        <v>74</v>
      </c>
      <c r="D232" s="226" t="s">
        <v>74</v>
      </c>
      <c r="E232" s="228">
        <f>E229</f>
        <v>0</v>
      </c>
      <c r="I232" s="217">
        <f>SUM(I229:I231)</f>
        <v>0</v>
      </c>
      <c r="J232" s="217">
        <f>SUM(J229:J231)</f>
        <v>0</v>
      </c>
      <c r="K232" s="772"/>
      <c r="L232" s="772"/>
      <c r="M232" s="772"/>
      <c r="N232" s="772"/>
      <c r="Q232" s="57"/>
    </row>
    <row r="233" spans="1:24" hidden="1">
      <c r="Q233" s="57"/>
    </row>
    <row r="234" spans="1:24" hidden="1">
      <c r="Q234" s="57"/>
    </row>
    <row r="235" spans="1:24" ht="45.75" hidden="1" customHeight="1">
      <c r="A235" s="2014" t="s">
        <v>613</v>
      </c>
      <c r="B235" s="2014"/>
      <c r="C235" s="2014"/>
      <c r="D235" s="2014"/>
      <c r="E235" s="2014"/>
      <c r="F235" s="2014"/>
      <c r="G235" s="2014"/>
      <c r="H235" s="2014"/>
      <c r="I235" s="2014"/>
      <c r="J235" s="2014"/>
      <c r="K235" s="840"/>
      <c r="L235" s="840"/>
      <c r="M235" s="840"/>
      <c r="N235" s="840"/>
      <c r="Q235" s="57"/>
    </row>
    <row r="236" spans="1:24" hidden="1">
      <c r="Q236" s="57"/>
    </row>
    <row r="237" spans="1:24" hidden="1">
      <c r="A237" s="2017" t="s">
        <v>513</v>
      </c>
      <c r="B237" s="2017"/>
      <c r="C237" s="2017"/>
      <c r="D237" s="2017"/>
      <c r="E237" s="2017"/>
      <c r="F237" s="2017"/>
      <c r="G237" s="2017"/>
      <c r="H237" s="2017"/>
      <c r="I237" s="2017"/>
      <c r="J237" s="2017"/>
      <c r="K237" s="842"/>
      <c r="L237" s="842"/>
      <c r="M237" s="842"/>
      <c r="N237" s="842"/>
      <c r="O237" s="205"/>
      <c r="Q237" s="57"/>
    </row>
    <row r="238" spans="1:24" hidden="1">
      <c r="A238" s="53"/>
      <c r="B238" s="32"/>
      <c r="C238" s="38"/>
      <c r="D238" s="38"/>
      <c r="E238" s="38"/>
      <c r="F238" s="38"/>
      <c r="I238" s="1986" t="s">
        <v>545</v>
      </c>
      <c r="J238" s="1986"/>
      <c r="K238" s="850"/>
      <c r="L238" s="850"/>
      <c r="M238" s="850"/>
      <c r="N238" s="850"/>
      <c r="Q238" s="57"/>
    </row>
    <row r="239" spans="1:24" ht="54" hidden="1">
      <c r="A239" s="260" t="s">
        <v>77</v>
      </c>
      <c r="B239" s="260" t="s">
        <v>67</v>
      </c>
      <c r="C239" s="260" t="s">
        <v>124</v>
      </c>
      <c r="D239" s="260" t="s">
        <v>125</v>
      </c>
      <c r="E239" s="260" t="s">
        <v>126</v>
      </c>
      <c r="I239" s="215" t="s">
        <v>186</v>
      </c>
      <c r="J239" s="215" t="s">
        <v>546</v>
      </c>
      <c r="K239" s="851"/>
      <c r="L239" s="851"/>
      <c r="M239" s="851"/>
      <c r="N239" s="851"/>
      <c r="O239" s="209"/>
      <c r="Q239" s="57"/>
    </row>
    <row r="240" spans="1:24" hidden="1">
      <c r="A240" s="195">
        <v>1</v>
      </c>
      <c r="B240" s="195">
        <v>2</v>
      </c>
      <c r="C240" s="195">
        <v>3</v>
      </c>
      <c r="D240" s="195">
        <v>4</v>
      </c>
      <c r="E240" s="195">
        <v>5</v>
      </c>
      <c r="F240" s="160"/>
      <c r="G240" s="160"/>
      <c r="H240" s="160"/>
      <c r="I240" s="220"/>
      <c r="J240" s="220"/>
      <c r="K240" s="852"/>
      <c r="L240" s="852"/>
      <c r="M240" s="852"/>
      <c r="N240" s="852"/>
      <c r="Q240" s="57"/>
    </row>
    <row r="241" spans="1:21" hidden="1">
      <c r="A241" s="264"/>
      <c r="B241" s="47"/>
      <c r="C241" s="260"/>
      <c r="D241" s="34"/>
      <c r="E241" s="258"/>
      <c r="I241" s="220"/>
      <c r="J241" s="220"/>
      <c r="K241" s="852"/>
      <c r="L241" s="852"/>
      <c r="M241" s="852"/>
      <c r="N241" s="852"/>
      <c r="Q241" s="57"/>
    </row>
    <row r="242" spans="1:21" s="160" customFormat="1" hidden="1">
      <c r="A242" s="260"/>
      <c r="B242" s="31"/>
      <c r="C242" s="260"/>
      <c r="D242" s="34"/>
      <c r="E242" s="258"/>
      <c r="F242" s="149"/>
      <c r="G242" s="149"/>
      <c r="H242" s="149"/>
      <c r="I242" s="220"/>
      <c r="J242" s="220"/>
      <c r="K242" s="852"/>
      <c r="L242" s="852"/>
      <c r="M242" s="852"/>
      <c r="N242" s="852"/>
      <c r="O242" s="161"/>
      <c r="Q242" s="57"/>
      <c r="S242" s="283"/>
      <c r="T242" s="283"/>
      <c r="U242" s="283"/>
    </row>
    <row r="243" spans="1:21" hidden="1">
      <c r="A243" s="260"/>
      <c r="B243" s="31"/>
      <c r="C243" s="260"/>
      <c r="D243" s="34"/>
      <c r="E243" s="258"/>
      <c r="I243" s="220"/>
      <c r="J243" s="220"/>
      <c r="K243" s="852"/>
      <c r="L243" s="852"/>
      <c r="M243" s="852"/>
      <c r="N243" s="852"/>
      <c r="Q243" s="57"/>
    </row>
    <row r="244" spans="1:21" ht="44.25" hidden="1" customHeight="1">
      <c r="A244" s="226"/>
      <c r="B244" s="227" t="s">
        <v>73</v>
      </c>
      <c r="C244" s="226" t="s">
        <v>74</v>
      </c>
      <c r="D244" s="226" t="s">
        <v>74</v>
      </c>
      <c r="E244" s="228">
        <f>SUM(E241:E243)</f>
        <v>0</v>
      </c>
      <c r="I244" s="217">
        <f>SUM(I241:I243)</f>
        <v>0</v>
      </c>
      <c r="J244" s="217">
        <f>SUM(J241:J243)</f>
        <v>0</v>
      </c>
      <c r="K244" s="772"/>
      <c r="L244" s="772"/>
      <c r="M244" s="772"/>
      <c r="N244" s="772"/>
      <c r="Q244" s="57"/>
    </row>
    <row r="245" spans="1:21" hidden="1">
      <c r="A245" s="51"/>
      <c r="B245" s="52"/>
      <c r="C245" s="51"/>
      <c r="D245" s="51"/>
      <c r="E245" s="51"/>
      <c r="F245" s="51"/>
      <c r="Q245" s="57"/>
    </row>
    <row r="246" spans="1:21" hidden="1">
      <c r="A246" s="2016" t="s">
        <v>491</v>
      </c>
      <c r="B246" s="2016"/>
      <c r="C246" s="2016"/>
      <c r="D246" s="2016"/>
      <c r="E246" s="2016"/>
      <c r="F246" s="2016"/>
      <c r="G246" s="2016"/>
      <c r="H246" s="2016"/>
      <c r="I246" s="2016"/>
      <c r="J246" s="2016"/>
      <c r="K246" s="841"/>
      <c r="L246" s="841"/>
      <c r="M246" s="841"/>
      <c r="N246" s="841"/>
      <c r="Q246" s="57"/>
    </row>
    <row r="247" spans="1:21" hidden="1">
      <c r="A247" s="51"/>
      <c r="B247" s="32"/>
      <c r="C247" s="38"/>
      <c r="D247" s="38"/>
      <c r="E247" s="38"/>
      <c r="F247" s="38"/>
      <c r="I247" s="1986" t="s">
        <v>545</v>
      </c>
      <c r="J247" s="1986"/>
      <c r="K247" s="850"/>
      <c r="L247" s="850"/>
      <c r="M247" s="850"/>
      <c r="N247" s="850"/>
      <c r="Q247" s="57"/>
    </row>
    <row r="248" spans="1:21" ht="54" hidden="1">
      <c r="A248" s="260" t="s">
        <v>77</v>
      </c>
      <c r="B248" s="260" t="s">
        <v>67</v>
      </c>
      <c r="C248" s="260" t="s">
        <v>127</v>
      </c>
      <c r="D248" s="260" t="s">
        <v>490</v>
      </c>
      <c r="F248" s="38"/>
      <c r="I248" s="215" t="s">
        <v>186</v>
      </c>
      <c r="J248" s="215" t="s">
        <v>546</v>
      </c>
      <c r="K248" s="851"/>
      <c r="L248" s="851"/>
      <c r="M248" s="851"/>
      <c r="N248" s="851"/>
      <c r="O248" s="210"/>
      <c r="Q248" s="57"/>
    </row>
    <row r="249" spans="1:21" hidden="1">
      <c r="A249" s="195">
        <v>1</v>
      </c>
      <c r="B249" s="195">
        <v>2</v>
      </c>
      <c r="C249" s="195">
        <v>3</v>
      </c>
      <c r="D249" s="195">
        <v>4</v>
      </c>
      <c r="E249" s="160"/>
      <c r="F249" s="14"/>
      <c r="G249" s="160"/>
      <c r="H249" s="160"/>
      <c r="I249" s="220"/>
      <c r="J249" s="220"/>
      <c r="K249" s="852"/>
      <c r="L249" s="852"/>
      <c r="M249" s="852"/>
      <c r="N249" s="852"/>
      <c r="Q249" s="57"/>
    </row>
    <row r="250" spans="1:21" hidden="1">
      <c r="A250" s="260"/>
      <c r="B250" s="47"/>
      <c r="C250" s="34"/>
      <c r="D250" s="258"/>
      <c r="F250" s="38"/>
      <c r="I250" s="220"/>
      <c r="J250" s="220"/>
      <c r="K250" s="852"/>
      <c r="L250" s="852"/>
      <c r="M250" s="852"/>
      <c r="N250" s="852"/>
      <c r="Q250" s="57"/>
    </row>
    <row r="251" spans="1:21" s="160" customFormat="1" hidden="1">
      <c r="A251" s="260"/>
      <c r="B251" s="31"/>
      <c r="C251" s="34"/>
      <c r="D251" s="258"/>
      <c r="E251" s="149"/>
      <c r="F251" s="38"/>
      <c r="G251" s="149"/>
      <c r="H251" s="149"/>
      <c r="I251" s="220"/>
      <c r="J251" s="220"/>
      <c r="K251" s="852"/>
      <c r="L251" s="852"/>
      <c r="M251" s="852"/>
      <c r="N251" s="852"/>
      <c r="O251" s="161"/>
      <c r="Q251" s="57"/>
      <c r="S251" s="283"/>
      <c r="T251" s="283"/>
      <c r="U251" s="283"/>
    </row>
    <row r="252" spans="1:21" hidden="1">
      <c r="A252" s="260"/>
      <c r="B252" s="31"/>
      <c r="C252" s="34"/>
      <c r="D252" s="258"/>
      <c r="F252" s="38"/>
      <c r="I252" s="220"/>
      <c r="J252" s="220"/>
      <c r="K252" s="852"/>
      <c r="L252" s="852"/>
      <c r="M252" s="852"/>
      <c r="N252" s="852"/>
      <c r="Q252" s="57"/>
    </row>
    <row r="253" spans="1:21" hidden="1">
      <c r="A253" s="226"/>
      <c r="B253" s="227" t="s">
        <v>73</v>
      </c>
      <c r="C253" s="226" t="s">
        <v>74</v>
      </c>
      <c r="D253" s="228">
        <f>SUM(D250:D252)</f>
        <v>0</v>
      </c>
      <c r="F253" s="38"/>
      <c r="I253" s="217">
        <f>SUM(I250:I252)</f>
        <v>0</v>
      </c>
      <c r="J253" s="217">
        <f>SUM(J250:J252)</f>
        <v>0</v>
      </c>
      <c r="K253" s="772"/>
      <c r="L253" s="772"/>
      <c r="M253" s="772"/>
      <c r="N253" s="772"/>
      <c r="Q253" s="57"/>
    </row>
    <row r="254" spans="1:21" hidden="1">
      <c r="A254" s="51"/>
      <c r="B254" s="52"/>
      <c r="C254" s="51"/>
      <c r="D254" s="51"/>
      <c r="E254" s="51"/>
      <c r="F254" s="51"/>
      <c r="Q254" s="57"/>
    </row>
    <row r="255" spans="1:21" hidden="1">
      <c r="A255" s="2016" t="s">
        <v>514</v>
      </c>
      <c r="B255" s="2016"/>
      <c r="C255" s="2016"/>
      <c r="D255" s="2016"/>
      <c r="E255" s="2016"/>
      <c r="F255" s="2016"/>
      <c r="G255" s="2016"/>
      <c r="H255" s="2016"/>
      <c r="I255" s="2016"/>
      <c r="J255" s="2016"/>
      <c r="K255" s="841"/>
      <c r="L255" s="841"/>
      <c r="M255" s="841"/>
      <c r="N255" s="841"/>
      <c r="Q255" s="57"/>
    </row>
    <row r="256" spans="1:21" hidden="1">
      <c r="A256" s="51"/>
      <c r="B256" s="32"/>
      <c r="C256" s="38"/>
      <c r="D256" s="38"/>
      <c r="E256" s="38"/>
      <c r="F256" s="38"/>
      <c r="I256" s="1986" t="s">
        <v>545</v>
      </c>
      <c r="J256" s="1986"/>
      <c r="K256" s="850"/>
      <c r="L256" s="850"/>
      <c r="M256" s="850"/>
      <c r="N256" s="850"/>
      <c r="Q256" s="57"/>
    </row>
    <row r="257" spans="1:21" ht="54" hidden="1">
      <c r="A257" s="260" t="s">
        <v>77</v>
      </c>
      <c r="B257" s="260" t="s">
        <v>67</v>
      </c>
      <c r="C257" s="260" t="s">
        <v>127</v>
      </c>
      <c r="D257" s="260" t="s">
        <v>490</v>
      </c>
      <c r="F257" s="38"/>
      <c r="I257" s="215" t="s">
        <v>186</v>
      </c>
      <c r="J257" s="215" t="s">
        <v>546</v>
      </c>
      <c r="K257" s="851"/>
      <c r="L257" s="851"/>
      <c r="M257" s="851"/>
      <c r="N257" s="851"/>
      <c r="O257" s="210"/>
      <c r="Q257" s="57"/>
    </row>
    <row r="258" spans="1:21" hidden="1">
      <c r="A258" s="195">
        <v>1</v>
      </c>
      <c r="B258" s="195">
        <v>2</v>
      </c>
      <c r="C258" s="195">
        <v>3</v>
      </c>
      <c r="D258" s="195">
        <v>4</v>
      </c>
      <c r="E258" s="160"/>
      <c r="F258" s="14"/>
      <c r="G258" s="160"/>
      <c r="H258" s="160"/>
      <c r="I258" s="220"/>
      <c r="J258" s="220"/>
      <c r="K258" s="852"/>
      <c r="L258" s="852"/>
      <c r="M258" s="852"/>
      <c r="N258" s="852"/>
      <c r="Q258" s="57"/>
    </row>
    <row r="259" spans="1:21" hidden="1">
      <c r="A259" s="260"/>
      <c r="B259" s="47"/>
      <c r="C259" s="34"/>
      <c r="D259" s="258"/>
      <c r="F259" s="38"/>
      <c r="I259" s="220"/>
      <c r="J259" s="220"/>
      <c r="K259" s="852"/>
      <c r="L259" s="852"/>
      <c r="M259" s="852"/>
      <c r="N259" s="852"/>
      <c r="Q259" s="57"/>
    </row>
    <row r="260" spans="1:21" s="160" customFormat="1" hidden="1">
      <c r="A260" s="260"/>
      <c r="B260" s="31"/>
      <c r="C260" s="34"/>
      <c r="D260" s="258"/>
      <c r="E260" s="149"/>
      <c r="F260" s="38"/>
      <c r="G260" s="149"/>
      <c r="H260" s="149"/>
      <c r="I260" s="220"/>
      <c r="J260" s="220"/>
      <c r="K260" s="852"/>
      <c r="L260" s="852"/>
      <c r="M260" s="852"/>
      <c r="N260" s="852"/>
      <c r="O260" s="161"/>
      <c r="Q260" s="57"/>
      <c r="S260" s="283"/>
      <c r="T260" s="283"/>
      <c r="U260" s="283"/>
    </row>
    <row r="261" spans="1:21" hidden="1">
      <c r="A261" s="260"/>
      <c r="B261" s="31"/>
      <c r="C261" s="34"/>
      <c r="D261" s="258"/>
      <c r="F261" s="38"/>
      <c r="I261" s="220"/>
      <c r="J261" s="220"/>
      <c r="K261" s="852"/>
      <c r="L261" s="852"/>
      <c r="M261" s="852"/>
      <c r="N261" s="852"/>
      <c r="Q261" s="57"/>
    </row>
    <row r="262" spans="1:21" hidden="1">
      <c r="A262" s="226"/>
      <c r="B262" s="227" t="s">
        <v>73</v>
      </c>
      <c r="C262" s="226" t="s">
        <v>74</v>
      </c>
      <c r="D262" s="228">
        <f>SUM(D259:D261)</f>
        <v>0</v>
      </c>
      <c r="F262" s="38"/>
      <c r="I262" s="217">
        <f>SUM(I259:I261)</f>
        <v>0</v>
      </c>
      <c r="J262" s="217">
        <f>SUM(J259:J261)</f>
        <v>0</v>
      </c>
      <c r="K262" s="772"/>
      <c r="L262" s="772"/>
      <c r="M262" s="772"/>
      <c r="N262" s="772"/>
      <c r="Q262" s="57"/>
    </row>
    <row r="263" spans="1:21" hidden="1">
      <c r="A263" s="51"/>
      <c r="B263" s="52"/>
      <c r="C263" s="51"/>
      <c r="D263" s="51"/>
      <c r="E263" s="51"/>
      <c r="F263" s="51"/>
      <c r="Q263" s="57"/>
    </row>
    <row r="264" spans="1:21" hidden="1">
      <c r="A264" s="2004" t="s">
        <v>542</v>
      </c>
      <c r="B264" s="2004"/>
      <c r="C264" s="2004"/>
      <c r="D264" s="2004"/>
      <c r="E264" s="2004"/>
      <c r="F264" s="2004"/>
      <c r="G264" s="2004"/>
      <c r="H264" s="2004"/>
      <c r="I264" s="2004"/>
      <c r="J264" s="2004"/>
      <c r="K264" s="838"/>
      <c r="L264" s="838"/>
      <c r="M264" s="838"/>
      <c r="N264" s="838"/>
      <c r="Q264" s="57"/>
    </row>
    <row r="265" spans="1:21" hidden="1">
      <c r="A265" s="2012"/>
      <c r="B265" s="2012"/>
      <c r="C265" s="2012"/>
      <c r="D265" s="2012"/>
      <c r="E265" s="2012"/>
      <c r="F265" s="2012"/>
      <c r="I265" s="1986" t="s">
        <v>545</v>
      </c>
      <c r="J265" s="1986"/>
      <c r="K265" s="850"/>
      <c r="L265" s="850"/>
      <c r="M265" s="850"/>
      <c r="N265" s="850"/>
      <c r="Q265" s="57"/>
    </row>
    <row r="266" spans="1:21" ht="54" hidden="1">
      <c r="A266" s="260" t="s">
        <v>77</v>
      </c>
      <c r="B266" s="260" t="s">
        <v>67</v>
      </c>
      <c r="C266" s="260" t="s">
        <v>131</v>
      </c>
      <c r="D266" s="260" t="s">
        <v>80</v>
      </c>
      <c r="E266" s="260" t="s">
        <v>132</v>
      </c>
      <c r="F266" s="260" t="s">
        <v>33</v>
      </c>
      <c r="I266" s="215" t="s">
        <v>186</v>
      </c>
      <c r="J266" s="215" t="s">
        <v>546</v>
      </c>
      <c r="K266" s="851"/>
      <c r="L266" s="851"/>
      <c r="M266" s="851"/>
      <c r="N266" s="851"/>
      <c r="O266" s="163"/>
      <c r="Q266" s="57"/>
    </row>
    <row r="267" spans="1:21" hidden="1">
      <c r="A267" s="195">
        <v>1</v>
      </c>
      <c r="B267" s="195">
        <v>2</v>
      </c>
      <c r="C267" s="195">
        <v>3</v>
      </c>
      <c r="D267" s="195">
        <v>4</v>
      </c>
      <c r="E267" s="195">
        <v>5</v>
      </c>
      <c r="F267" s="195">
        <v>6</v>
      </c>
      <c r="G267" s="160"/>
      <c r="H267" s="160"/>
      <c r="I267" s="220"/>
      <c r="J267" s="220"/>
      <c r="K267" s="852"/>
      <c r="L267" s="852"/>
      <c r="M267" s="852"/>
      <c r="N267" s="852"/>
      <c r="Q267" s="57"/>
    </row>
    <row r="268" spans="1:21" hidden="1">
      <c r="A268" s="260">
        <v>1</v>
      </c>
      <c r="B268" s="31"/>
      <c r="C268" s="260"/>
      <c r="D268" s="260"/>
      <c r="E268" s="258" t="e">
        <f>F268/D268</f>
        <v>#DIV/0!</v>
      </c>
      <c r="F268" s="258"/>
      <c r="I268" s="220"/>
      <c r="J268" s="220"/>
      <c r="K268" s="852"/>
      <c r="L268" s="852"/>
      <c r="M268" s="852"/>
      <c r="N268" s="852"/>
      <c r="Q268" s="57"/>
    </row>
    <row r="269" spans="1:21" s="160" customFormat="1" hidden="1">
      <c r="A269" s="260">
        <v>2</v>
      </c>
      <c r="B269" s="31"/>
      <c r="C269" s="35"/>
      <c r="D269" s="35"/>
      <c r="E269" s="258" t="e">
        <f t="shared" ref="E269:E270" si="8">F269/D269</f>
        <v>#DIV/0!</v>
      </c>
      <c r="F269" s="258"/>
      <c r="G269" s="149"/>
      <c r="H269" s="149"/>
      <c r="I269" s="220"/>
      <c r="J269" s="220"/>
      <c r="K269" s="852"/>
      <c r="L269" s="852"/>
      <c r="M269" s="852"/>
      <c r="N269" s="852"/>
      <c r="O269" s="161"/>
      <c r="Q269" s="57"/>
      <c r="S269" s="283"/>
      <c r="T269" s="283"/>
      <c r="U269" s="283"/>
    </row>
    <row r="270" spans="1:21" hidden="1">
      <c r="A270" s="260">
        <v>3</v>
      </c>
      <c r="B270" s="31"/>
      <c r="C270" s="260"/>
      <c r="D270" s="260"/>
      <c r="E270" s="258" t="e">
        <f t="shared" si="8"/>
        <v>#DIV/0!</v>
      </c>
      <c r="F270" s="258"/>
      <c r="I270" s="220"/>
      <c r="J270" s="220"/>
      <c r="K270" s="852"/>
      <c r="L270" s="852"/>
      <c r="M270" s="852"/>
      <c r="N270" s="852"/>
      <c r="Q270" s="57"/>
    </row>
    <row r="271" spans="1:21" hidden="1">
      <c r="A271" s="226"/>
      <c r="B271" s="227" t="s">
        <v>73</v>
      </c>
      <c r="C271" s="226" t="s">
        <v>74</v>
      </c>
      <c r="D271" s="226" t="s">
        <v>74</v>
      </c>
      <c r="E271" s="226" t="s">
        <v>74</v>
      </c>
      <c r="F271" s="228">
        <f>F270+F269+F268</f>
        <v>0</v>
      </c>
      <c r="I271" s="217">
        <f>SUM(I268:I270)</f>
        <v>0</v>
      </c>
      <c r="J271" s="217">
        <f>SUM(J268:J270)</f>
        <v>0</v>
      </c>
      <c r="K271" s="772"/>
      <c r="L271" s="772"/>
      <c r="M271" s="772"/>
      <c r="N271" s="772"/>
      <c r="Q271" s="57"/>
    </row>
    <row r="272" spans="1:21" hidden="1">
      <c r="A272" s="51"/>
      <c r="B272" s="52"/>
      <c r="C272" s="51"/>
      <c r="D272" s="51"/>
      <c r="E272" s="51"/>
      <c r="F272" s="51"/>
      <c r="Q272" s="57"/>
    </row>
    <row r="273" spans="1:21" hidden="1">
      <c r="A273" s="51"/>
      <c r="B273" s="52"/>
      <c r="C273" s="51"/>
      <c r="D273" s="51"/>
      <c r="E273" s="51"/>
      <c r="F273" s="51"/>
      <c r="Q273" s="57"/>
    </row>
    <row r="274" spans="1:21">
      <c r="A274" s="2014" t="s">
        <v>612</v>
      </c>
      <c r="B274" s="2014"/>
      <c r="C274" s="2014"/>
      <c r="D274" s="2014"/>
      <c r="E274" s="2014"/>
      <c r="F274" s="2014"/>
      <c r="G274" s="2014"/>
      <c r="H274" s="2014"/>
      <c r="I274" s="2014"/>
      <c r="J274" s="2014"/>
      <c r="K274" s="840"/>
      <c r="L274" s="840"/>
      <c r="M274" s="840"/>
      <c r="N274" s="840"/>
      <c r="Q274" s="57"/>
    </row>
    <row r="275" spans="1:21">
      <c r="A275" s="51"/>
      <c r="B275" s="52"/>
      <c r="C275" s="51"/>
      <c r="D275" s="51"/>
      <c r="E275" s="51"/>
      <c r="F275" s="51"/>
      <c r="Q275" s="57"/>
    </row>
    <row r="276" spans="1:21">
      <c r="A276" s="2009" t="s">
        <v>515</v>
      </c>
      <c r="B276" s="2009"/>
      <c r="C276" s="2009"/>
      <c r="D276" s="2009"/>
      <c r="E276" s="2009"/>
      <c r="F276" s="2009"/>
      <c r="G276" s="2009"/>
      <c r="H276" s="2009"/>
      <c r="I276" s="2009"/>
      <c r="J276" s="2009"/>
      <c r="K276" s="872"/>
      <c r="L276" s="872"/>
      <c r="M276" s="872"/>
      <c r="N276" s="872"/>
      <c r="O276" s="205"/>
      <c r="Q276" s="57"/>
    </row>
    <row r="277" spans="1:21">
      <c r="A277" s="259"/>
      <c r="B277" s="55"/>
      <c r="C277" s="259"/>
      <c r="D277" s="259"/>
      <c r="E277" s="259"/>
      <c r="F277" s="259"/>
      <c r="I277" s="1986" t="s">
        <v>545</v>
      </c>
      <c r="J277" s="1986"/>
      <c r="K277" s="850"/>
      <c r="L277" s="850"/>
      <c r="M277" s="850"/>
      <c r="N277" s="850"/>
      <c r="Q277" s="57"/>
    </row>
    <row r="278" spans="1:21" ht="54">
      <c r="A278" s="260" t="s">
        <v>77</v>
      </c>
      <c r="B278" s="260" t="s">
        <v>67</v>
      </c>
      <c r="C278" s="260" t="s">
        <v>118</v>
      </c>
      <c r="D278" s="260" t="s">
        <v>112</v>
      </c>
      <c r="E278" s="260" t="s">
        <v>113</v>
      </c>
      <c r="F278" s="260" t="s">
        <v>532</v>
      </c>
      <c r="I278" s="215" t="s">
        <v>186</v>
      </c>
      <c r="J278" s="215" t="s">
        <v>546</v>
      </c>
      <c r="K278" s="867"/>
      <c r="L278" s="867"/>
      <c r="M278" s="867"/>
      <c r="N278" s="867"/>
      <c r="O278" s="204"/>
      <c r="Q278" s="57"/>
    </row>
    <row r="279" spans="1:21">
      <c r="A279" s="195">
        <v>1</v>
      </c>
      <c r="B279" s="195">
        <v>2</v>
      </c>
      <c r="C279" s="195">
        <v>3</v>
      </c>
      <c r="D279" s="195">
        <v>4</v>
      </c>
      <c r="E279" s="195">
        <v>5</v>
      </c>
      <c r="F279" s="195">
        <v>6</v>
      </c>
      <c r="G279" s="160"/>
      <c r="H279" s="160"/>
      <c r="I279" s="220"/>
      <c r="J279" s="220"/>
      <c r="K279" s="868"/>
      <c r="L279" s="868"/>
      <c r="M279" s="868"/>
      <c r="N279" s="868"/>
      <c r="Q279" s="57"/>
    </row>
    <row r="280" spans="1:21">
      <c r="A280" s="260">
        <v>1</v>
      </c>
      <c r="B280" s="31" t="s">
        <v>114</v>
      </c>
      <c r="C280" s="1022">
        <v>5</v>
      </c>
      <c r="D280" s="1022">
        <v>12</v>
      </c>
      <c r="E280" s="1023">
        <f t="shared" ref="E280" si="9">F280/D280/C280</f>
        <v>750</v>
      </c>
      <c r="F280" s="1023">
        <v>45000</v>
      </c>
      <c r="I280" s="220"/>
      <c r="J280" s="220"/>
      <c r="K280" s="868"/>
      <c r="L280" s="868"/>
      <c r="M280" s="868"/>
      <c r="N280" s="868"/>
      <c r="Q280" s="623">
        <v>45000</v>
      </c>
      <c r="R280" s="1073">
        <f>F280-Q280</f>
        <v>0</v>
      </c>
    </row>
    <row r="281" spans="1:21" s="160" customFormat="1" ht="45.6">
      <c r="A281" s="260">
        <v>2</v>
      </c>
      <c r="B281" s="31" t="s">
        <v>1136</v>
      </c>
      <c r="C281" s="260"/>
      <c r="D281" s="260">
        <v>12</v>
      </c>
      <c r="E281" s="258" t="e">
        <f t="shared" ref="E281:E285" si="10">F281/D281/C281</f>
        <v>#DIV/0!</v>
      </c>
      <c r="F281" s="258">
        <v>417.4</v>
      </c>
      <c r="G281" s="149"/>
      <c r="H281" s="149"/>
      <c r="I281" s="220">
        <v>417.4</v>
      </c>
      <c r="J281" s="220"/>
      <c r="K281" s="868"/>
      <c r="L281" s="868"/>
      <c r="M281" s="868"/>
      <c r="N281" s="868"/>
      <c r="O281" s="161"/>
      <c r="P281" s="903"/>
      <c r="Q281" s="623">
        <v>417.4</v>
      </c>
      <c r="R281" s="1073">
        <f>F281-Q281</f>
        <v>0</v>
      </c>
      <c r="S281" s="283"/>
      <c r="T281" s="283"/>
      <c r="U281" s="283"/>
    </row>
    <row r="282" spans="1:21" ht="45.6">
      <c r="A282" s="260">
        <v>3</v>
      </c>
      <c r="B282" s="31" t="s">
        <v>933</v>
      </c>
      <c r="C282" s="260"/>
      <c r="D282" s="260">
        <v>1</v>
      </c>
      <c r="E282" s="258" t="e">
        <f t="shared" si="10"/>
        <v>#DIV/0!</v>
      </c>
      <c r="F282" s="258"/>
      <c r="I282" s="220"/>
      <c r="J282" s="220"/>
      <c r="K282" s="868"/>
      <c r="L282" s="868"/>
      <c r="M282" s="868"/>
      <c r="N282" s="868"/>
      <c r="P282" s="726"/>
      <c r="Q282" s="623"/>
      <c r="R282" s="1073">
        <f>F282-Q282</f>
        <v>0</v>
      </c>
    </row>
    <row r="283" spans="1:21" ht="32.25" customHeight="1">
      <c r="A283" s="260">
        <v>4</v>
      </c>
      <c r="B283" s="31" t="s">
        <v>117</v>
      </c>
      <c r="C283" s="1022">
        <v>1</v>
      </c>
      <c r="D283" s="1022">
        <v>12</v>
      </c>
      <c r="E283" s="1023">
        <f t="shared" si="10"/>
        <v>4500</v>
      </c>
      <c r="F283" s="1023">
        <v>54000</v>
      </c>
      <c r="I283" s="222"/>
      <c r="J283" s="222"/>
      <c r="K283" s="877"/>
      <c r="L283" s="877"/>
      <c r="M283" s="877"/>
      <c r="N283" s="877"/>
      <c r="Q283" s="623">
        <v>54000</v>
      </c>
      <c r="R283" s="1073">
        <f>F283-Q283</f>
        <v>0</v>
      </c>
    </row>
    <row r="284" spans="1:21" ht="58.5" customHeight="1" thickBot="1">
      <c r="A284" s="260">
        <v>5</v>
      </c>
      <c r="B284" s="1024" t="s">
        <v>1080</v>
      </c>
      <c r="C284" s="1022">
        <v>3</v>
      </c>
      <c r="D284" s="1022">
        <v>12</v>
      </c>
      <c r="E284" s="1023">
        <f t="shared" si="10"/>
        <v>218.23694444444448</v>
      </c>
      <c r="F284" s="1023">
        <f>11280+5640-5640-3423.47</f>
        <v>7856.5300000000007</v>
      </c>
      <c r="I284" s="220"/>
      <c r="J284" s="220"/>
      <c r="K284" s="868"/>
      <c r="L284" s="868"/>
      <c r="M284" s="868"/>
      <c r="N284" s="868"/>
      <c r="Q284" s="623">
        <f>5640+5640-1817-1800</f>
        <v>7663</v>
      </c>
      <c r="R284" s="1073">
        <f>F284-Q284</f>
        <v>193.53000000000065</v>
      </c>
    </row>
    <row r="285" spans="1:21" ht="34.5" hidden="1" customHeight="1" thickBot="1">
      <c r="A285" s="260">
        <v>6</v>
      </c>
      <c r="B285" s="31" t="s">
        <v>144</v>
      </c>
      <c r="C285" s="260"/>
      <c r="D285" s="260"/>
      <c r="E285" s="258" t="e">
        <f t="shared" si="10"/>
        <v>#DIV/0!</v>
      </c>
      <c r="F285" s="258"/>
      <c r="I285" s="220"/>
      <c r="J285" s="220"/>
      <c r="K285" s="868"/>
      <c r="L285" s="868"/>
      <c r="M285" s="868"/>
      <c r="N285" s="868"/>
      <c r="Q285" s="623"/>
    </row>
    <row r="286" spans="1:21" ht="34.5" customHeight="1" thickBot="1">
      <c r="A286" s="226"/>
      <c r="B286" s="227" t="s">
        <v>73</v>
      </c>
      <c r="C286" s="226" t="s">
        <v>74</v>
      </c>
      <c r="D286" s="226" t="s">
        <v>74</v>
      </c>
      <c r="E286" s="226" t="s">
        <v>74</v>
      </c>
      <c r="F286" s="228">
        <f>F285+F284+F283+F282+F281+F280</f>
        <v>107273.93</v>
      </c>
      <c r="I286" s="217">
        <f>SUM(I280:I285)</f>
        <v>417.4</v>
      </c>
      <c r="J286" s="217">
        <f>SUM(J280:J285)</f>
        <v>0</v>
      </c>
      <c r="K286" s="811"/>
      <c r="L286" s="811"/>
      <c r="M286" s="811"/>
      <c r="N286" s="811"/>
      <c r="P286" s="738" t="s">
        <v>13</v>
      </c>
      <c r="Q286" s="739">
        <f>SUM(Q280:Q284)</f>
        <v>107080.4</v>
      </c>
      <c r="R286" s="739">
        <f>SUM(R280:R285)</f>
        <v>193.53000000000065</v>
      </c>
    </row>
    <row r="287" spans="1:21">
      <c r="A287" s="38"/>
      <c r="B287" s="32"/>
      <c r="C287" s="38"/>
      <c r="D287" s="38"/>
      <c r="E287" s="38"/>
      <c r="F287" s="38"/>
      <c r="K287" s="150"/>
      <c r="L287" s="150"/>
      <c r="M287" s="150"/>
      <c r="N287" s="150"/>
      <c r="Q287" s="623"/>
    </row>
    <row r="288" spans="1:21" hidden="1">
      <c r="A288" s="2009" t="s">
        <v>516</v>
      </c>
      <c r="B288" s="2009"/>
      <c r="C288" s="2009"/>
      <c r="D288" s="2009"/>
      <c r="E288" s="2009"/>
      <c r="F288" s="2009"/>
      <c r="G288" s="2009"/>
      <c r="H288" s="2009"/>
      <c r="I288" s="2009"/>
      <c r="J288" s="2009"/>
      <c r="K288" s="872"/>
      <c r="L288" s="872"/>
      <c r="M288" s="872"/>
      <c r="N288" s="872"/>
      <c r="Q288" s="623"/>
    </row>
    <row r="289" spans="1:21" hidden="1">
      <c r="A289" s="256"/>
      <c r="B289" s="45"/>
      <c r="C289" s="256"/>
      <c r="D289" s="256"/>
      <c r="E289" s="256"/>
      <c r="F289" s="38"/>
      <c r="I289" s="1986" t="s">
        <v>545</v>
      </c>
      <c r="J289" s="1986"/>
      <c r="K289" s="850"/>
      <c r="L289" s="850"/>
      <c r="M289" s="850"/>
      <c r="N289" s="850"/>
      <c r="Q289" s="623"/>
    </row>
    <row r="290" spans="1:21" ht="54" hidden="1">
      <c r="A290" s="260" t="s">
        <v>77</v>
      </c>
      <c r="B290" s="260" t="s">
        <v>67</v>
      </c>
      <c r="C290" s="260" t="s">
        <v>119</v>
      </c>
      <c r="D290" s="260" t="s">
        <v>518</v>
      </c>
      <c r="E290" s="262" t="s">
        <v>166</v>
      </c>
      <c r="F290" s="260" t="s">
        <v>517</v>
      </c>
      <c r="I290" s="215" t="s">
        <v>186</v>
      </c>
      <c r="J290" s="215" t="s">
        <v>546</v>
      </c>
      <c r="K290" s="867"/>
      <c r="L290" s="867"/>
      <c r="M290" s="867"/>
      <c r="N290" s="867"/>
      <c r="O290" s="204"/>
      <c r="Q290" s="623"/>
    </row>
    <row r="291" spans="1:21" hidden="1">
      <c r="A291" s="195">
        <v>1</v>
      </c>
      <c r="B291" s="195">
        <v>2</v>
      </c>
      <c r="C291" s="195">
        <v>3</v>
      </c>
      <c r="D291" s="195">
        <v>4</v>
      </c>
      <c r="E291" s="14">
        <v>5</v>
      </c>
      <c r="F291" s="195">
        <v>6</v>
      </c>
      <c r="G291" s="160"/>
      <c r="H291" s="160"/>
      <c r="I291" s="214"/>
      <c r="J291" s="214"/>
      <c r="K291" s="878"/>
      <c r="L291" s="878"/>
      <c r="M291" s="878"/>
      <c r="N291" s="878"/>
      <c r="Q291" s="623"/>
    </row>
    <row r="292" spans="1:21" ht="45.6" hidden="1">
      <c r="A292" s="260">
        <v>1</v>
      </c>
      <c r="B292" s="31" t="s">
        <v>140</v>
      </c>
      <c r="C292" s="260"/>
      <c r="D292" s="258" t="e">
        <f>F292/C292</f>
        <v>#DIV/0!</v>
      </c>
      <c r="E292" s="262" t="s">
        <v>43</v>
      </c>
      <c r="F292" s="258"/>
      <c r="I292" s="220"/>
      <c r="J292" s="220"/>
      <c r="K292" s="868"/>
      <c r="L292" s="868"/>
      <c r="M292" s="868"/>
      <c r="N292" s="868"/>
      <c r="Q292" s="623"/>
    </row>
    <row r="293" spans="1:21" s="160" customFormat="1" ht="45.6" hidden="1">
      <c r="A293" s="260">
        <v>2</v>
      </c>
      <c r="B293" s="31" t="s">
        <v>629</v>
      </c>
      <c r="C293" s="260" t="s">
        <v>43</v>
      </c>
      <c r="D293" s="258" t="e">
        <f>F293/E293</f>
        <v>#DIV/0!</v>
      </c>
      <c r="E293" s="262"/>
      <c r="F293" s="258"/>
      <c r="G293" s="149"/>
      <c r="H293" s="149"/>
      <c r="I293" s="220"/>
      <c r="J293" s="220"/>
      <c r="K293" s="868"/>
      <c r="L293" s="868"/>
      <c r="M293" s="868"/>
      <c r="N293" s="868"/>
      <c r="O293" s="161"/>
      <c r="Q293" s="623"/>
      <c r="S293" s="283"/>
      <c r="T293" s="283"/>
      <c r="U293" s="283"/>
    </row>
    <row r="294" spans="1:21" hidden="1">
      <c r="A294" s="226"/>
      <c r="B294" s="227" t="s">
        <v>73</v>
      </c>
      <c r="C294" s="226" t="s">
        <v>43</v>
      </c>
      <c r="D294" s="226" t="s">
        <v>43</v>
      </c>
      <c r="E294" s="226" t="s">
        <v>43</v>
      </c>
      <c r="F294" s="228">
        <f>F292+F293</f>
        <v>0</v>
      </c>
      <c r="I294" s="213">
        <f>SUM(I292:I293)</f>
        <v>0</v>
      </c>
      <c r="J294" s="213">
        <f>SUM(J292:J293)</f>
        <v>0</v>
      </c>
      <c r="K294" s="879"/>
      <c r="L294" s="879"/>
      <c r="M294" s="879"/>
      <c r="N294" s="879"/>
      <c r="Q294" s="623"/>
    </row>
    <row r="295" spans="1:21" hidden="1">
      <c r="A295" s="38"/>
      <c r="B295" s="32"/>
      <c r="C295" s="38"/>
      <c r="D295" s="38"/>
      <c r="E295" s="38"/>
      <c r="F295" s="38"/>
      <c r="K295" s="150"/>
      <c r="L295" s="150"/>
      <c r="M295" s="150"/>
      <c r="N295" s="150"/>
      <c r="Q295" s="623"/>
    </row>
    <row r="296" spans="1:21" hidden="1">
      <c r="A296" s="2004" t="s">
        <v>519</v>
      </c>
      <c r="B296" s="2004"/>
      <c r="C296" s="2004"/>
      <c r="D296" s="2004"/>
      <c r="E296" s="2004"/>
      <c r="F296" s="2004"/>
      <c r="G296" s="2004"/>
      <c r="H296" s="2004"/>
      <c r="I296" s="2004"/>
      <c r="J296" s="2004"/>
      <c r="K296" s="880"/>
      <c r="L296" s="880"/>
      <c r="M296" s="880"/>
      <c r="N296" s="880"/>
      <c r="Q296" s="623"/>
    </row>
    <row r="297" spans="1:21" hidden="1">
      <c r="A297" s="265"/>
      <c r="B297" s="265"/>
      <c r="C297" s="265"/>
      <c r="D297" s="265"/>
      <c r="E297" s="265"/>
      <c r="F297" s="265"/>
      <c r="G297" s="265"/>
      <c r="H297" s="265"/>
      <c r="I297" s="1986" t="s">
        <v>545</v>
      </c>
      <c r="J297" s="1986"/>
      <c r="K297" s="850"/>
      <c r="L297" s="850"/>
      <c r="M297" s="850"/>
      <c r="N297" s="850"/>
      <c r="Q297" s="623"/>
    </row>
    <row r="298" spans="1:21" s="38" customFormat="1" ht="68.400000000000006" hidden="1">
      <c r="A298" s="260" t="s">
        <v>77</v>
      </c>
      <c r="B298" s="260" t="s">
        <v>0</v>
      </c>
      <c r="C298" s="260" t="s">
        <v>122</v>
      </c>
      <c r="D298" s="260" t="s">
        <v>120</v>
      </c>
      <c r="E298" s="260" t="s">
        <v>123</v>
      </c>
      <c r="F298" s="260" t="s">
        <v>33</v>
      </c>
      <c r="I298" s="215" t="s">
        <v>186</v>
      </c>
      <c r="J298" s="215" t="s">
        <v>546</v>
      </c>
      <c r="K298" s="867"/>
      <c r="L298" s="867"/>
      <c r="M298" s="867"/>
      <c r="N298" s="867"/>
      <c r="O298" s="163"/>
      <c r="Q298" s="623"/>
      <c r="S298" s="41"/>
      <c r="T298" s="41"/>
      <c r="U298" s="41"/>
    </row>
    <row r="299" spans="1:21" s="38" customFormat="1" hidden="1">
      <c r="A299" s="195">
        <v>1</v>
      </c>
      <c r="B299" s="195">
        <v>2</v>
      </c>
      <c r="C299" s="195">
        <v>4</v>
      </c>
      <c r="D299" s="195">
        <v>5</v>
      </c>
      <c r="E299" s="195">
        <v>6</v>
      </c>
      <c r="F299" s="195">
        <v>7</v>
      </c>
      <c r="G299" s="14"/>
      <c r="H299" s="14"/>
      <c r="I299" s="217"/>
      <c r="J299" s="217"/>
      <c r="K299" s="811"/>
      <c r="L299" s="811"/>
      <c r="M299" s="811"/>
      <c r="N299" s="811"/>
      <c r="O299" s="40"/>
      <c r="Q299" s="623"/>
      <c r="S299" s="41"/>
      <c r="T299" s="41"/>
      <c r="U299" s="41"/>
    </row>
    <row r="300" spans="1:21" s="38" customFormat="1" hidden="1">
      <c r="A300" s="260">
        <v>1</v>
      </c>
      <c r="B300" s="31" t="s">
        <v>145</v>
      </c>
      <c r="C300" s="258" t="e">
        <f>F300/D300</f>
        <v>#DIV/0!</v>
      </c>
      <c r="D300" s="258"/>
      <c r="E300" s="258"/>
      <c r="F300" s="258"/>
      <c r="I300" s="220"/>
      <c r="J300" s="220"/>
      <c r="K300" s="868"/>
      <c r="L300" s="868"/>
      <c r="M300" s="868"/>
      <c r="N300" s="868"/>
      <c r="O300" s="40"/>
      <c r="Q300" s="623"/>
      <c r="S300" s="41"/>
      <c r="T300" s="41"/>
      <c r="U300" s="41"/>
    </row>
    <row r="301" spans="1:21" s="14" customFormat="1" hidden="1">
      <c r="A301" s="260">
        <v>2</v>
      </c>
      <c r="B301" s="31" t="s">
        <v>121</v>
      </c>
      <c r="C301" s="258" t="e">
        <f t="shared" ref="C301:C304" si="11">F301/D301</f>
        <v>#DIV/0!</v>
      </c>
      <c r="D301" s="258"/>
      <c r="E301" s="258"/>
      <c r="F301" s="258"/>
      <c r="G301" s="38"/>
      <c r="H301" s="38"/>
      <c r="I301" s="220"/>
      <c r="J301" s="220"/>
      <c r="K301" s="868"/>
      <c r="L301" s="868"/>
      <c r="M301" s="868"/>
      <c r="N301" s="868"/>
      <c r="O301" s="186"/>
      <c r="Q301" s="623"/>
      <c r="S301" s="286"/>
      <c r="T301" s="286"/>
      <c r="U301" s="286"/>
    </row>
    <row r="302" spans="1:21" s="38" customFormat="1" hidden="1">
      <c r="A302" s="260">
        <v>3</v>
      </c>
      <c r="B302" s="31" t="s">
        <v>146</v>
      </c>
      <c r="C302" s="258" t="e">
        <f t="shared" si="11"/>
        <v>#DIV/0!</v>
      </c>
      <c r="D302" s="258"/>
      <c r="E302" s="258"/>
      <c r="F302" s="258"/>
      <c r="I302" s="220"/>
      <c r="J302" s="220"/>
      <c r="K302" s="868"/>
      <c r="L302" s="868"/>
      <c r="M302" s="868"/>
      <c r="N302" s="868"/>
      <c r="O302" s="40"/>
      <c r="Q302" s="623"/>
      <c r="S302" s="41"/>
      <c r="T302" s="41"/>
      <c r="U302" s="41"/>
    </row>
    <row r="303" spans="1:21" s="38" customFormat="1" hidden="1">
      <c r="A303" s="260">
        <v>4</v>
      </c>
      <c r="B303" s="31" t="s">
        <v>147</v>
      </c>
      <c r="C303" s="258" t="e">
        <f t="shared" si="11"/>
        <v>#DIV/0!</v>
      </c>
      <c r="D303" s="258"/>
      <c r="E303" s="258"/>
      <c r="F303" s="258"/>
      <c r="I303" s="220"/>
      <c r="J303" s="220"/>
      <c r="K303" s="868"/>
      <c r="L303" s="868"/>
      <c r="M303" s="868"/>
      <c r="N303" s="868"/>
      <c r="O303" s="40"/>
      <c r="Q303" s="623"/>
      <c r="S303" s="41"/>
      <c r="T303" s="41"/>
      <c r="U303" s="41"/>
    </row>
    <row r="304" spans="1:21" s="38" customFormat="1" hidden="1">
      <c r="A304" s="260">
        <v>5</v>
      </c>
      <c r="B304" s="31" t="s">
        <v>623</v>
      </c>
      <c r="C304" s="258" t="e">
        <f t="shared" si="11"/>
        <v>#DIV/0!</v>
      </c>
      <c r="D304" s="258"/>
      <c r="E304" s="258"/>
      <c r="F304" s="258"/>
      <c r="I304" s="220"/>
      <c r="J304" s="220"/>
      <c r="K304" s="868"/>
      <c r="L304" s="868"/>
      <c r="M304" s="868"/>
      <c r="N304" s="868"/>
      <c r="O304" s="40"/>
      <c r="Q304" s="623"/>
      <c r="S304" s="41"/>
      <c r="T304" s="41"/>
      <c r="U304" s="41"/>
    </row>
    <row r="305" spans="1:21" s="38" customFormat="1" hidden="1">
      <c r="A305" s="226"/>
      <c r="B305" s="227" t="s">
        <v>73</v>
      </c>
      <c r="C305" s="226" t="s">
        <v>74</v>
      </c>
      <c r="D305" s="226" t="s">
        <v>74</v>
      </c>
      <c r="E305" s="226" t="s">
        <v>74</v>
      </c>
      <c r="F305" s="228">
        <f>SUM(F300:F304)</f>
        <v>0</v>
      </c>
      <c r="I305" s="217">
        <f>SUM(I300:I304)</f>
        <v>0</v>
      </c>
      <c r="J305" s="217">
        <f>SUM(J300:J304)</f>
        <v>0</v>
      </c>
      <c r="K305" s="811"/>
      <c r="L305" s="811"/>
      <c r="M305" s="811"/>
      <c r="N305" s="811"/>
      <c r="O305" s="40"/>
      <c r="Q305" s="623"/>
      <c r="S305" s="41"/>
      <c r="T305" s="41"/>
      <c r="U305" s="41"/>
    </row>
    <row r="306" spans="1:21" s="38" customFormat="1">
      <c r="B306" s="32"/>
      <c r="G306" s="149"/>
      <c r="H306" s="149"/>
      <c r="I306" s="149"/>
      <c r="J306" s="149"/>
      <c r="K306" s="150"/>
      <c r="L306" s="150"/>
      <c r="M306" s="150"/>
      <c r="N306" s="150"/>
      <c r="O306" s="40"/>
      <c r="Q306" s="623"/>
      <c r="S306" s="41"/>
      <c r="T306" s="41"/>
      <c r="U306" s="41"/>
    </row>
    <row r="307" spans="1:21" s="38" customFormat="1">
      <c r="A307" s="2017" t="s">
        <v>513</v>
      </c>
      <c r="B307" s="2017"/>
      <c r="C307" s="2017"/>
      <c r="D307" s="2017"/>
      <c r="E307" s="2017"/>
      <c r="F307" s="2017"/>
      <c r="G307" s="2017"/>
      <c r="H307" s="2017"/>
      <c r="I307" s="2017"/>
      <c r="J307" s="2017"/>
      <c r="K307" s="881"/>
      <c r="L307" s="881"/>
      <c r="M307" s="881"/>
      <c r="N307" s="881"/>
      <c r="O307" s="40"/>
      <c r="Q307" s="623"/>
      <c r="S307" s="41"/>
      <c r="T307" s="41"/>
      <c r="U307" s="41"/>
    </row>
    <row r="308" spans="1:21">
      <c r="A308" s="53"/>
      <c r="B308" s="32"/>
      <c r="C308" s="38"/>
      <c r="D308" s="38"/>
      <c r="E308" s="38"/>
      <c r="F308" s="38"/>
      <c r="I308" s="1986" t="s">
        <v>545</v>
      </c>
      <c r="J308" s="1986"/>
      <c r="K308" s="850"/>
      <c r="L308" s="850"/>
      <c r="M308" s="850"/>
      <c r="N308" s="850"/>
      <c r="Q308" s="623"/>
    </row>
    <row r="309" spans="1:21" ht="54">
      <c r="A309" s="260" t="s">
        <v>77</v>
      </c>
      <c r="B309" s="260" t="s">
        <v>67</v>
      </c>
      <c r="C309" s="260" t="s">
        <v>124</v>
      </c>
      <c r="D309" s="260" t="s">
        <v>125</v>
      </c>
      <c r="E309" s="260" t="s">
        <v>520</v>
      </c>
      <c r="I309" s="215" t="s">
        <v>186</v>
      </c>
      <c r="J309" s="215" t="s">
        <v>546</v>
      </c>
      <c r="K309" s="867"/>
      <c r="L309" s="867"/>
      <c r="M309" s="867"/>
      <c r="N309" s="867"/>
      <c r="O309" s="209"/>
      <c r="Q309" s="623"/>
    </row>
    <row r="310" spans="1:21">
      <c r="A310" s="195">
        <v>1</v>
      </c>
      <c r="B310" s="195">
        <v>2</v>
      </c>
      <c r="C310" s="195">
        <v>3</v>
      </c>
      <c r="D310" s="195">
        <v>4</v>
      </c>
      <c r="E310" s="195">
        <v>5</v>
      </c>
      <c r="F310" s="160"/>
      <c r="G310" s="160"/>
      <c r="H310" s="160"/>
      <c r="I310" s="217"/>
      <c r="J310" s="217"/>
      <c r="K310" s="811"/>
      <c r="L310" s="811"/>
      <c r="M310" s="811"/>
      <c r="N310" s="811"/>
      <c r="Q310" s="623"/>
    </row>
    <row r="311" spans="1:21" ht="23.4" thickBot="1">
      <c r="A311" s="260">
        <v>1</v>
      </c>
      <c r="B311" s="31" t="s">
        <v>1075</v>
      </c>
      <c r="C311" s="260"/>
      <c r="D311" s="34"/>
      <c r="E311" s="258">
        <f>35000+53400</f>
        <v>88400</v>
      </c>
      <c r="I311" s="220"/>
      <c r="J311" s="220"/>
      <c r="K311" s="868"/>
      <c r="L311" s="868"/>
      <c r="M311" s="868"/>
      <c r="N311" s="868"/>
      <c r="Q311" s="623">
        <f>35000+27500</f>
        <v>62500</v>
      </c>
      <c r="R311" s="1073">
        <f>E311-Q311</f>
        <v>25900</v>
      </c>
    </row>
    <row r="312" spans="1:21" s="160" customFormat="1" ht="23.4" hidden="1" thickBot="1">
      <c r="A312" s="260">
        <v>2</v>
      </c>
      <c r="B312" s="31"/>
      <c r="C312" s="260"/>
      <c r="D312" s="34"/>
      <c r="E312" s="258"/>
      <c r="F312" s="149"/>
      <c r="G312" s="149"/>
      <c r="H312" s="149"/>
      <c r="I312" s="220"/>
      <c r="J312" s="220"/>
      <c r="K312" s="868"/>
      <c r="L312" s="868"/>
      <c r="M312" s="868"/>
      <c r="N312" s="868"/>
      <c r="O312" s="161"/>
      <c r="Q312" s="623"/>
      <c r="S312" s="283"/>
      <c r="T312" s="283"/>
      <c r="U312" s="283"/>
    </row>
    <row r="313" spans="1:21" ht="23.4" hidden="1" thickBot="1">
      <c r="A313" s="260">
        <v>3</v>
      </c>
      <c r="B313" s="31"/>
      <c r="C313" s="260"/>
      <c r="D313" s="34"/>
      <c r="E313" s="258"/>
      <c r="I313" s="220"/>
      <c r="J313" s="220"/>
      <c r="K313" s="868"/>
      <c r="L313" s="868"/>
      <c r="M313" s="868"/>
      <c r="N313" s="868"/>
      <c r="Q313" s="623"/>
      <c r="T313" s="188"/>
      <c r="U313" s="290"/>
    </row>
    <row r="314" spans="1:21" ht="23.4" hidden="1" thickBot="1">
      <c r="A314" s="260">
        <v>4</v>
      </c>
      <c r="B314" s="31"/>
      <c r="C314" s="260"/>
      <c r="D314" s="34"/>
      <c r="E314" s="258"/>
      <c r="I314" s="220"/>
      <c r="J314" s="220"/>
      <c r="K314" s="868"/>
      <c r="L314" s="868"/>
      <c r="M314" s="868"/>
      <c r="N314" s="868"/>
      <c r="Q314" s="736"/>
      <c r="T314" s="188"/>
      <c r="U314" s="290"/>
    </row>
    <row r="315" spans="1:21" ht="23.4" thickBot="1">
      <c r="A315" s="226"/>
      <c r="B315" s="227" t="s">
        <v>73</v>
      </c>
      <c r="C315" s="226" t="s">
        <v>74</v>
      </c>
      <c r="D315" s="226" t="s">
        <v>74</v>
      </c>
      <c r="E315" s="228">
        <f>SUM(E311:E314)</f>
        <v>88400</v>
      </c>
      <c r="I315" s="217">
        <f>SUM(I311:I314)</f>
        <v>0</v>
      </c>
      <c r="J315" s="217">
        <f>SUM(J311:J314)</f>
        <v>0</v>
      </c>
      <c r="K315" s="811"/>
      <c r="L315" s="811"/>
      <c r="M315" s="811"/>
      <c r="N315" s="811"/>
      <c r="P315" s="738" t="s">
        <v>13</v>
      </c>
      <c r="Q315" s="739">
        <f>SUM(Q311:Q314)</f>
        <v>62500</v>
      </c>
      <c r="R315" s="739">
        <f>SUM(R311:R314)</f>
        <v>25900</v>
      </c>
      <c r="T315" s="188"/>
      <c r="U315" s="290"/>
    </row>
    <row r="316" spans="1:21">
      <c r="A316" s="38"/>
      <c r="B316" s="32"/>
      <c r="C316" s="38"/>
      <c r="D316" s="38"/>
      <c r="E316" s="38"/>
      <c r="F316" s="38"/>
      <c r="K316" s="150"/>
      <c r="L316" s="150"/>
      <c r="M316" s="150"/>
      <c r="N316" s="150"/>
      <c r="Q316" s="737"/>
      <c r="T316" s="188"/>
      <c r="U316" s="290"/>
    </row>
    <row r="317" spans="1:21">
      <c r="A317" s="2016" t="s">
        <v>491</v>
      </c>
      <c r="B317" s="2016"/>
      <c r="C317" s="2016"/>
      <c r="D317" s="2016"/>
      <c r="E317" s="2016"/>
      <c r="F317" s="2016"/>
      <c r="G317" s="2016"/>
      <c r="H317" s="2016"/>
      <c r="I317" s="2016"/>
      <c r="J317" s="2016"/>
      <c r="K317" s="882"/>
      <c r="L317" s="882"/>
      <c r="M317" s="882"/>
      <c r="N317" s="882"/>
      <c r="Q317" s="623"/>
      <c r="T317" s="188"/>
    </row>
    <row r="318" spans="1:21" hidden="1">
      <c r="A318" s="51"/>
      <c r="B318" s="32"/>
      <c r="C318" s="38"/>
      <c r="D318" s="38"/>
      <c r="E318" s="38"/>
      <c r="F318" s="38"/>
      <c r="K318" s="150"/>
      <c r="L318" s="150"/>
      <c r="M318" s="150"/>
      <c r="N318" s="150"/>
      <c r="Q318" s="623"/>
      <c r="T318" s="188"/>
    </row>
    <row r="319" spans="1:21">
      <c r="A319" s="51"/>
      <c r="B319" s="32"/>
      <c r="C319" s="38"/>
      <c r="D319" s="38"/>
      <c r="E319" s="38"/>
      <c r="F319" s="38"/>
      <c r="I319" s="1986" t="s">
        <v>545</v>
      </c>
      <c r="J319" s="1986"/>
      <c r="K319" s="850"/>
      <c r="L319" s="850"/>
      <c r="M319" s="850"/>
      <c r="N319" s="850"/>
      <c r="O319" s="210"/>
      <c r="Q319" s="623"/>
    </row>
    <row r="320" spans="1:21" ht="54">
      <c r="A320" s="260" t="s">
        <v>77</v>
      </c>
      <c r="B320" s="260" t="s">
        <v>67</v>
      </c>
      <c r="C320" s="260" t="s">
        <v>127</v>
      </c>
      <c r="D320" s="260" t="s">
        <v>490</v>
      </c>
      <c r="F320" s="38"/>
      <c r="I320" s="215" t="s">
        <v>186</v>
      </c>
      <c r="J320" s="215" t="s">
        <v>546</v>
      </c>
      <c r="K320" s="867"/>
      <c r="L320" s="867"/>
      <c r="M320" s="867"/>
      <c r="N320" s="867"/>
      <c r="Q320" s="623"/>
      <c r="T320" s="188"/>
    </row>
    <row r="321" spans="1:21">
      <c r="A321" s="195">
        <v>1</v>
      </c>
      <c r="B321" s="195">
        <v>2</v>
      </c>
      <c r="C321" s="195">
        <v>3</v>
      </c>
      <c r="D321" s="195">
        <v>4</v>
      </c>
      <c r="E321" s="160"/>
      <c r="F321" s="14"/>
      <c r="G321" s="160"/>
      <c r="H321" s="160"/>
      <c r="I321" s="217"/>
      <c r="J321" s="217"/>
      <c r="K321" s="811"/>
      <c r="L321" s="811"/>
      <c r="M321" s="811"/>
      <c r="N321" s="811"/>
      <c r="Q321" s="623"/>
      <c r="T321" s="188"/>
    </row>
    <row r="322" spans="1:21" ht="44.25" customHeight="1">
      <c r="A322" s="260">
        <v>1</v>
      </c>
      <c r="B322" s="31" t="s">
        <v>1081</v>
      </c>
      <c r="C322" s="34">
        <v>5</v>
      </c>
      <c r="D322" s="615">
        <f>2120600+1815258.78+1889353.22+100000</f>
        <v>5925212</v>
      </c>
      <c r="F322" s="38"/>
      <c r="I322" s="220"/>
      <c r="J322" s="220"/>
      <c r="K322" s="868"/>
      <c r="L322" s="868"/>
      <c r="M322" s="868"/>
      <c r="N322" s="868"/>
      <c r="P322" s="684"/>
      <c r="Q322" s="623">
        <f>351468+129636+201591+311220+106704+298818+336250+419625+359000+369000+407500+449625-40625+204375+1148000-13250-56125+812250-100875</f>
        <v>5694187</v>
      </c>
      <c r="R322" s="1073">
        <f t="shared" ref="R322:R334" si="12">D322-Q322</f>
        <v>231025</v>
      </c>
      <c r="T322" s="188"/>
    </row>
    <row r="323" spans="1:21" s="160" customFormat="1" ht="27" customHeight="1">
      <c r="A323" s="260">
        <v>2</v>
      </c>
      <c r="B323" s="620" t="s">
        <v>1082</v>
      </c>
      <c r="C323" s="34">
        <v>2</v>
      </c>
      <c r="D323" s="615">
        <v>1289172</v>
      </c>
      <c r="E323" s="149"/>
      <c r="F323" s="57"/>
      <c r="G323" s="149"/>
      <c r="H323" s="149"/>
      <c r="I323" s="220"/>
      <c r="J323" s="220"/>
      <c r="K323" s="868"/>
      <c r="L323" s="868"/>
      <c r="M323" s="868"/>
      <c r="N323" s="868"/>
      <c r="O323" s="161"/>
      <c r="P323" s="684"/>
      <c r="Q323" s="623">
        <f>537155+537155+214862</f>
        <v>1289172</v>
      </c>
      <c r="R323" s="1073">
        <f t="shared" si="12"/>
        <v>0</v>
      </c>
      <c r="S323" s="283"/>
      <c r="T323" s="281"/>
      <c r="U323" s="283"/>
    </row>
    <row r="324" spans="1:21" ht="45" customHeight="1">
      <c r="A324" s="583">
        <v>3</v>
      </c>
      <c r="B324" s="31" t="s">
        <v>1083</v>
      </c>
      <c r="C324" s="34">
        <v>4</v>
      </c>
      <c r="D324" s="615">
        <f>360000-4425-8000-22429.4</f>
        <v>325145.59999999998</v>
      </c>
      <c r="F324" s="38"/>
      <c r="I324" s="220"/>
      <c r="J324" s="220"/>
      <c r="K324" s="868"/>
      <c r="L324" s="868"/>
      <c r="M324" s="868"/>
      <c r="N324" s="868"/>
      <c r="Q324" s="623">
        <f>145377.6+29700.8+150067.2</f>
        <v>325145.59999999998</v>
      </c>
      <c r="R324" s="1073">
        <f t="shared" si="12"/>
        <v>0</v>
      </c>
      <c r="T324" s="188"/>
      <c r="U324" s="290"/>
    </row>
    <row r="325" spans="1:21" s="580" customFormat="1" ht="30.75" customHeight="1">
      <c r="A325" s="583">
        <v>4</v>
      </c>
      <c r="B325" s="789" t="s">
        <v>1084</v>
      </c>
      <c r="C325" s="1140">
        <v>2</v>
      </c>
      <c r="D325" s="790">
        <f>175000+19635+12720</f>
        <v>207355</v>
      </c>
      <c r="F325" s="38"/>
      <c r="I325" s="220">
        <f>19635+57.11+14719.72</f>
        <v>34411.83</v>
      </c>
      <c r="J325" s="220"/>
      <c r="K325" s="868"/>
      <c r="L325" s="868"/>
      <c r="M325" s="868"/>
      <c r="N325" s="1985" t="s">
        <v>1223</v>
      </c>
      <c r="O325" s="1985"/>
      <c r="Q325" s="623">
        <v>194635</v>
      </c>
      <c r="R325" s="1073">
        <f t="shared" si="12"/>
        <v>12720</v>
      </c>
      <c r="S325" s="279"/>
      <c r="T325" s="188"/>
      <c r="U325" s="290"/>
    </row>
    <row r="326" spans="1:21" s="580" customFormat="1" ht="24.75" customHeight="1">
      <c r="A326" s="583">
        <v>5</v>
      </c>
      <c r="B326" s="1025" t="s">
        <v>1085</v>
      </c>
      <c r="C326" s="34">
        <v>2</v>
      </c>
      <c r="D326" s="615">
        <f>1500-1500</f>
        <v>0</v>
      </c>
      <c r="F326" s="38"/>
      <c r="I326" s="220"/>
      <c r="J326" s="220"/>
      <c r="K326" s="868"/>
      <c r="L326" s="868"/>
      <c r="M326" s="868"/>
      <c r="N326" s="868"/>
      <c r="O326" s="150"/>
      <c r="Q326" s="623"/>
      <c r="R326" s="1073">
        <f t="shared" si="12"/>
        <v>0</v>
      </c>
      <c r="S326" s="279"/>
      <c r="T326" s="188"/>
      <c r="U326" s="290"/>
    </row>
    <row r="327" spans="1:21" s="580" customFormat="1" ht="30.75" customHeight="1">
      <c r="A327" s="583">
        <v>6</v>
      </c>
      <c r="B327" s="1024" t="s">
        <v>1091</v>
      </c>
      <c r="C327" s="34">
        <v>1</v>
      </c>
      <c r="D327" s="1023">
        <f>40000-15000+25642.55</f>
        <v>50642.55</v>
      </c>
      <c r="F327" s="38"/>
      <c r="I327" s="220">
        <v>50642.55</v>
      </c>
      <c r="J327" s="220"/>
      <c r="K327" s="868"/>
      <c r="L327" s="868"/>
      <c r="M327" s="868"/>
      <c r="N327" s="868"/>
      <c r="O327" s="150"/>
      <c r="P327" s="684"/>
      <c r="Q327" s="623">
        <v>50642.55</v>
      </c>
      <c r="R327" s="1073">
        <f t="shared" si="12"/>
        <v>0</v>
      </c>
      <c r="S327" s="279"/>
      <c r="T327" s="188"/>
      <c r="U327" s="290"/>
    </row>
    <row r="328" spans="1:21" s="580" customFormat="1">
      <c r="A328" s="583">
        <v>7</v>
      </c>
      <c r="B328" s="1024" t="s">
        <v>1092</v>
      </c>
      <c r="C328" s="1026">
        <v>1</v>
      </c>
      <c r="D328" s="1023">
        <f>6000-6000</f>
        <v>0</v>
      </c>
      <c r="F328" s="38"/>
      <c r="I328" s="220"/>
      <c r="J328" s="220"/>
      <c r="K328" s="868"/>
      <c r="L328" s="868"/>
      <c r="M328" s="868"/>
      <c r="N328" s="868"/>
      <c r="O328" s="150"/>
      <c r="P328" s="684"/>
      <c r="Q328" s="623"/>
      <c r="R328" s="1073">
        <f t="shared" si="12"/>
        <v>0</v>
      </c>
      <c r="S328" s="279"/>
      <c r="T328" s="188"/>
      <c r="U328" s="290"/>
    </row>
    <row r="329" spans="1:21" s="580" customFormat="1" ht="45.6">
      <c r="A329" s="583">
        <v>8</v>
      </c>
      <c r="B329" s="1024" t="s">
        <v>1086</v>
      </c>
      <c r="C329" s="1026">
        <v>1</v>
      </c>
      <c r="D329" s="1023">
        <v>1400</v>
      </c>
      <c r="F329" s="38"/>
      <c r="I329" s="220"/>
      <c r="J329" s="220"/>
      <c r="K329" s="868"/>
      <c r="L329" s="868"/>
      <c r="M329" s="868"/>
      <c r="N329" s="868"/>
      <c r="O329" s="150"/>
      <c r="P329" s="719"/>
      <c r="Q329" s="623">
        <v>1400</v>
      </c>
      <c r="R329" s="1073">
        <f t="shared" si="12"/>
        <v>0</v>
      </c>
      <c r="S329" s="279"/>
      <c r="T329" s="188"/>
      <c r="U329" s="290"/>
    </row>
    <row r="330" spans="1:21" s="913" customFormat="1" ht="33" customHeight="1">
      <c r="A330" s="914">
        <v>9</v>
      </c>
      <c r="B330" s="1024" t="s">
        <v>1134</v>
      </c>
      <c r="C330" s="34">
        <v>1</v>
      </c>
      <c r="D330" s="915">
        <f>39772-447</f>
        <v>39325</v>
      </c>
      <c r="F330" s="38"/>
      <c r="I330" s="220">
        <f>39772-447</f>
        <v>39325</v>
      </c>
      <c r="J330" s="220"/>
      <c r="K330" s="868"/>
      <c r="L330" s="868"/>
      <c r="M330" s="868"/>
      <c r="N330" s="868"/>
      <c r="O330" s="150"/>
      <c r="P330" s="684"/>
      <c r="Q330" s="623">
        <f>33220+6105</f>
        <v>39325</v>
      </c>
      <c r="R330" s="1073">
        <f t="shared" si="12"/>
        <v>0</v>
      </c>
      <c r="S330" s="279"/>
      <c r="T330" s="188"/>
      <c r="U330" s="290"/>
    </row>
    <row r="331" spans="1:21" s="916" customFormat="1" ht="76.5" customHeight="1">
      <c r="A331" s="917">
        <v>10</v>
      </c>
      <c r="B331" s="31" t="s">
        <v>1152</v>
      </c>
      <c r="C331" s="34">
        <v>1</v>
      </c>
      <c r="D331" s="918">
        <v>10000</v>
      </c>
      <c r="F331" s="38"/>
      <c r="I331" s="220">
        <v>10000</v>
      </c>
      <c r="J331" s="220"/>
      <c r="K331" s="868"/>
      <c r="L331" s="868"/>
      <c r="M331" s="868"/>
      <c r="N331" s="868"/>
      <c r="O331" s="150"/>
      <c r="P331" s="684"/>
      <c r="Q331" s="623">
        <v>10000</v>
      </c>
      <c r="R331" s="1073">
        <f t="shared" si="12"/>
        <v>0</v>
      </c>
      <c r="S331" s="279"/>
      <c r="T331" s="188"/>
      <c r="U331" s="290"/>
    </row>
    <row r="332" spans="1:21" ht="73.5" customHeight="1">
      <c r="A332" s="583">
        <v>11</v>
      </c>
      <c r="B332" s="31" t="s">
        <v>1153</v>
      </c>
      <c r="C332" s="34">
        <v>1</v>
      </c>
      <c r="D332" s="615">
        <v>12804</v>
      </c>
      <c r="F332" s="38"/>
      <c r="I332" s="220">
        <v>12804</v>
      </c>
      <c r="J332" s="220"/>
      <c r="K332" s="868"/>
      <c r="L332" s="868"/>
      <c r="M332" s="868"/>
      <c r="N332" s="900" t="s">
        <v>1033</v>
      </c>
      <c r="P332" s="150"/>
      <c r="Q332" s="159">
        <v>12804</v>
      </c>
      <c r="R332" s="1073">
        <f t="shared" si="12"/>
        <v>0</v>
      </c>
      <c r="T332" s="188"/>
      <c r="U332" s="290"/>
    </row>
    <row r="333" spans="1:21" s="1162" customFormat="1" ht="51.75" customHeight="1">
      <c r="A333" s="1163">
        <v>12</v>
      </c>
      <c r="B333" s="31" t="s">
        <v>1207</v>
      </c>
      <c r="C333" s="34">
        <v>1</v>
      </c>
      <c r="D333" s="1164">
        <v>12000</v>
      </c>
      <c r="F333" s="38"/>
      <c r="I333" s="220">
        <v>12000</v>
      </c>
      <c r="J333" s="220"/>
      <c r="K333" s="868"/>
      <c r="L333" s="868"/>
      <c r="M333" s="868"/>
      <c r="N333" s="900"/>
      <c r="O333" s="150"/>
      <c r="P333" s="150"/>
      <c r="Q333" s="159">
        <v>12000</v>
      </c>
      <c r="R333" s="1073">
        <f t="shared" si="12"/>
        <v>0</v>
      </c>
      <c r="S333" s="279"/>
      <c r="T333" s="188"/>
      <c r="U333" s="290"/>
    </row>
    <row r="334" spans="1:21" s="1165" customFormat="1" ht="89.25" customHeight="1" thickBot="1">
      <c r="A334" s="1167">
        <v>13</v>
      </c>
      <c r="B334" s="31" t="s">
        <v>1208</v>
      </c>
      <c r="C334" s="34">
        <v>1</v>
      </c>
      <c r="D334" s="1166">
        <v>8000</v>
      </c>
      <c r="F334" s="38"/>
      <c r="I334" s="220"/>
      <c r="J334" s="220"/>
      <c r="K334" s="868"/>
      <c r="L334" s="868"/>
      <c r="M334" s="868"/>
      <c r="N334" s="900"/>
      <c r="O334" s="150"/>
      <c r="P334" s="150"/>
      <c r="Q334" s="1117">
        <v>8000</v>
      </c>
      <c r="R334" s="1099">
        <f t="shared" si="12"/>
        <v>0</v>
      </c>
      <c r="S334" s="279"/>
      <c r="T334" s="188"/>
      <c r="U334" s="290"/>
    </row>
    <row r="335" spans="1:21" ht="27" customHeight="1" thickBot="1">
      <c r="A335" s="226"/>
      <c r="B335" s="227" t="s">
        <v>73</v>
      </c>
      <c r="C335" s="226" t="s">
        <v>74</v>
      </c>
      <c r="D335" s="228">
        <f>SUM(D322:D334)</f>
        <v>7881056.1499999994</v>
      </c>
      <c r="F335" s="38"/>
      <c r="I335" s="217">
        <f>SUM(I322:I334)</f>
        <v>159183.38</v>
      </c>
      <c r="J335" s="217">
        <f>SUM(J322:J332)</f>
        <v>0</v>
      </c>
      <c r="K335" s="811"/>
      <c r="L335" s="811"/>
      <c r="M335" s="811"/>
      <c r="N335" s="811"/>
      <c r="P335" s="738" t="s">
        <v>13</v>
      </c>
      <c r="Q335" s="739">
        <f>SUM(Q322:Q334)</f>
        <v>7637311.1499999994</v>
      </c>
      <c r="R335" s="1100">
        <f>SUM(R322:R334)</f>
        <v>243745</v>
      </c>
      <c r="T335" s="188"/>
      <c r="U335" s="290"/>
    </row>
    <row r="336" spans="1:21">
      <c r="A336" s="56"/>
      <c r="B336" s="32"/>
      <c r="C336" s="38"/>
      <c r="D336" s="38"/>
      <c r="E336" s="38"/>
      <c r="F336" s="38"/>
      <c r="K336" s="150"/>
      <c r="L336" s="150"/>
      <c r="M336" s="150"/>
      <c r="N336" s="150"/>
      <c r="Q336" s="623"/>
      <c r="T336" s="188"/>
      <c r="U336" s="290"/>
    </row>
    <row r="337" spans="1:21" hidden="1">
      <c r="A337" s="2018" t="s">
        <v>521</v>
      </c>
      <c r="B337" s="2018"/>
      <c r="C337" s="2018"/>
      <c r="D337" s="2018"/>
      <c r="E337" s="2018"/>
      <c r="F337" s="2018"/>
      <c r="G337" s="2018"/>
      <c r="H337" s="2018"/>
      <c r="I337" s="2018"/>
      <c r="J337" s="2018"/>
      <c r="K337" s="883"/>
      <c r="L337" s="883"/>
      <c r="M337" s="883"/>
      <c r="N337" s="883"/>
      <c r="Q337" s="623"/>
      <c r="T337" s="188"/>
    </row>
    <row r="338" spans="1:21" hidden="1">
      <c r="A338" s="51"/>
      <c r="B338" s="32"/>
      <c r="C338" s="38"/>
      <c r="D338" s="38"/>
      <c r="E338" s="38"/>
      <c r="F338" s="38"/>
      <c r="K338" s="150"/>
      <c r="L338" s="150"/>
      <c r="M338" s="150"/>
      <c r="N338" s="150"/>
      <c r="Q338" s="623"/>
      <c r="T338" s="188"/>
    </row>
    <row r="339" spans="1:21" hidden="1">
      <c r="A339" s="51"/>
      <c r="B339" s="32"/>
      <c r="C339" s="38"/>
      <c r="D339" s="38"/>
      <c r="E339" s="38"/>
      <c r="F339" s="38"/>
      <c r="I339" s="1986" t="s">
        <v>545</v>
      </c>
      <c r="J339" s="1986"/>
      <c r="K339" s="850"/>
      <c r="L339" s="850"/>
      <c r="M339" s="850"/>
      <c r="N339" s="850"/>
      <c r="O339" s="211"/>
      <c r="Q339" s="623"/>
      <c r="T339" s="188"/>
    </row>
    <row r="340" spans="1:21" ht="54" hidden="1">
      <c r="A340" s="260" t="s">
        <v>77</v>
      </c>
      <c r="B340" s="260" t="s">
        <v>67</v>
      </c>
      <c r="C340" s="260" t="s">
        <v>127</v>
      </c>
      <c r="D340" s="260" t="s">
        <v>490</v>
      </c>
      <c r="F340" s="38"/>
      <c r="I340" s="215" t="s">
        <v>186</v>
      </c>
      <c r="J340" s="215" t="s">
        <v>546</v>
      </c>
      <c r="K340" s="867"/>
      <c r="L340" s="867"/>
      <c r="M340" s="867"/>
      <c r="N340" s="867"/>
      <c r="Q340" s="623"/>
      <c r="T340" s="188"/>
    </row>
    <row r="341" spans="1:21" hidden="1">
      <c r="A341" s="195">
        <v>1</v>
      </c>
      <c r="B341" s="195">
        <v>2</v>
      </c>
      <c r="C341" s="195">
        <v>3</v>
      </c>
      <c r="D341" s="195">
        <v>4</v>
      </c>
      <c r="E341" s="160"/>
      <c r="F341" s="14"/>
      <c r="G341" s="160"/>
      <c r="H341" s="160"/>
      <c r="I341" s="217"/>
      <c r="J341" s="217"/>
      <c r="K341" s="811"/>
      <c r="L341" s="811"/>
      <c r="M341" s="811"/>
      <c r="N341" s="811"/>
      <c r="Q341" s="623"/>
      <c r="T341" s="188"/>
    </row>
    <row r="342" spans="1:21" hidden="1">
      <c r="A342" s="260">
        <v>1</v>
      </c>
      <c r="B342" s="36"/>
      <c r="C342" s="34"/>
      <c r="D342" s="258"/>
      <c r="F342" s="38"/>
      <c r="G342" s="157"/>
      <c r="I342" s="220"/>
      <c r="J342" s="220"/>
      <c r="K342" s="868"/>
      <c r="L342" s="868"/>
      <c r="M342" s="868"/>
      <c r="N342" s="868"/>
      <c r="Q342" s="623"/>
      <c r="T342" s="188"/>
    </row>
    <row r="343" spans="1:21" s="160" customFormat="1" hidden="1">
      <c r="A343" s="260">
        <v>2</v>
      </c>
      <c r="B343" s="36"/>
      <c r="C343" s="34"/>
      <c r="D343" s="258"/>
      <c r="E343" s="149"/>
      <c r="F343" s="38"/>
      <c r="G343" s="149"/>
      <c r="H343" s="149"/>
      <c r="I343" s="220"/>
      <c r="J343" s="220"/>
      <c r="K343" s="868"/>
      <c r="L343" s="868"/>
      <c r="M343" s="868"/>
      <c r="N343" s="868"/>
      <c r="O343" s="161"/>
      <c r="Q343" s="623"/>
      <c r="S343" s="283"/>
      <c r="T343" s="281"/>
      <c r="U343" s="283"/>
    </row>
    <row r="344" spans="1:21" hidden="1">
      <c r="A344" s="260"/>
      <c r="B344" s="36"/>
      <c r="C344" s="34"/>
      <c r="D344" s="258"/>
      <c r="F344" s="38"/>
      <c r="I344" s="220"/>
      <c r="J344" s="220"/>
      <c r="K344" s="868"/>
      <c r="L344" s="868"/>
      <c r="M344" s="868"/>
      <c r="N344" s="868"/>
      <c r="Q344" s="623"/>
      <c r="T344" s="188"/>
      <c r="U344" s="290"/>
    </row>
    <row r="345" spans="1:21" hidden="1">
      <c r="A345" s="260"/>
      <c r="B345" s="36"/>
      <c r="C345" s="34"/>
      <c r="D345" s="258"/>
      <c r="F345" s="38"/>
      <c r="I345" s="220"/>
      <c r="J345" s="220"/>
      <c r="K345" s="868"/>
      <c r="L345" s="868"/>
      <c r="M345" s="868"/>
      <c r="N345" s="868"/>
      <c r="Q345" s="623"/>
      <c r="T345" s="188"/>
      <c r="U345" s="290"/>
    </row>
    <row r="346" spans="1:21" hidden="1">
      <c r="A346" s="226"/>
      <c r="B346" s="227" t="s">
        <v>73</v>
      </c>
      <c r="C346" s="226" t="s">
        <v>74</v>
      </c>
      <c r="D346" s="228">
        <f>SUM(D342:D345)</f>
        <v>0</v>
      </c>
      <c r="F346" s="38"/>
      <c r="I346" s="217">
        <f>SUM(I342:I345)</f>
        <v>0</v>
      </c>
      <c r="J346" s="217">
        <f>SUM(J342:J345)</f>
        <v>0</v>
      </c>
      <c r="K346" s="811"/>
      <c r="L346" s="811"/>
      <c r="M346" s="811"/>
      <c r="N346" s="811"/>
      <c r="Q346" s="623"/>
      <c r="T346" s="188"/>
      <c r="U346" s="290"/>
    </row>
    <row r="347" spans="1:21" hidden="1">
      <c r="A347" s="56"/>
      <c r="B347" s="32"/>
      <c r="C347" s="38"/>
      <c r="D347" s="38"/>
      <c r="E347" s="38"/>
      <c r="F347" s="38"/>
      <c r="K347" s="150"/>
      <c r="L347" s="150"/>
      <c r="M347" s="150"/>
      <c r="N347" s="150"/>
      <c r="Q347" s="623"/>
      <c r="T347" s="188"/>
      <c r="U347" s="290"/>
    </row>
    <row r="348" spans="1:21">
      <c r="A348" s="2004" t="s">
        <v>523</v>
      </c>
      <c r="B348" s="2004"/>
      <c r="C348" s="2004"/>
      <c r="D348" s="2004"/>
      <c r="E348" s="2004"/>
      <c r="F348" s="2004"/>
      <c r="G348" s="2004"/>
      <c r="H348" s="2004"/>
      <c r="I348" s="2004"/>
      <c r="J348" s="2004"/>
      <c r="K348" s="880"/>
      <c r="L348" s="880"/>
      <c r="M348" s="880"/>
      <c r="N348" s="880"/>
      <c r="Q348" s="623"/>
      <c r="T348" s="188"/>
    </row>
    <row r="349" spans="1:21">
      <c r="A349" s="2012"/>
      <c r="B349" s="2012"/>
      <c r="C349" s="2012"/>
      <c r="D349" s="2012"/>
      <c r="E349" s="2012"/>
      <c r="F349" s="38"/>
      <c r="I349" s="1986" t="s">
        <v>545</v>
      </c>
      <c r="J349" s="1986"/>
      <c r="K349" s="850"/>
      <c r="L349" s="850"/>
      <c r="M349" s="850"/>
      <c r="N349" s="850"/>
      <c r="Q349" s="623"/>
      <c r="T349" s="188"/>
    </row>
    <row r="350" spans="1:21" ht="54">
      <c r="A350" s="260" t="s">
        <v>68</v>
      </c>
      <c r="B350" s="260" t="s">
        <v>67</v>
      </c>
      <c r="C350" s="260" t="s">
        <v>80</v>
      </c>
      <c r="D350" s="260" t="s">
        <v>128</v>
      </c>
      <c r="E350" s="260" t="s">
        <v>33</v>
      </c>
      <c r="I350" s="215" t="s">
        <v>186</v>
      </c>
      <c r="J350" s="215" t="s">
        <v>546</v>
      </c>
      <c r="K350" s="867"/>
      <c r="L350" s="867"/>
      <c r="M350" s="867"/>
      <c r="N350" s="867"/>
      <c r="Q350" s="623"/>
      <c r="T350" s="188"/>
    </row>
    <row r="351" spans="1:21">
      <c r="A351" s="195">
        <v>1</v>
      </c>
      <c r="B351" s="195">
        <v>2</v>
      </c>
      <c r="C351" s="195">
        <v>3</v>
      </c>
      <c r="D351" s="195">
        <v>4</v>
      </c>
      <c r="E351" s="195">
        <v>5</v>
      </c>
      <c r="F351" s="160"/>
      <c r="G351" s="160"/>
      <c r="H351" s="160"/>
      <c r="I351" s="217"/>
      <c r="J351" s="217"/>
      <c r="K351" s="811"/>
      <c r="L351" s="811"/>
      <c r="M351" s="811"/>
      <c r="N351" s="811"/>
      <c r="Q351" s="623"/>
      <c r="T351" s="188"/>
    </row>
    <row r="352" spans="1:21" ht="29.25" customHeight="1">
      <c r="A352" s="1013">
        <v>1</v>
      </c>
      <c r="B352" s="31" t="s">
        <v>1087</v>
      </c>
      <c r="C352" s="34">
        <v>1600</v>
      </c>
      <c r="D352" s="615">
        <f t="shared" ref="D352:D364" si="13">E352/C352</f>
        <v>788.16485</v>
      </c>
      <c r="E352" s="615">
        <f>1040400+57.11+220606.65</f>
        <v>1261063.76</v>
      </c>
      <c r="I352" s="220">
        <v>220606.65</v>
      </c>
      <c r="J352" s="220"/>
      <c r="K352" s="868"/>
      <c r="L352" s="868"/>
      <c r="M352" s="868"/>
      <c r="N352" s="868"/>
      <c r="Q352" s="623">
        <f>591500.03+448957.08+220606.65</f>
        <v>1261063.76</v>
      </c>
      <c r="R352" s="1073">
        <f t="shared" ref="R352:R364" si="14">E352-Q352</f>
        <v>0</v>
      </c>
      <c r="T352" s="188"/>
    </row>
    <row r="353" spans="1:21" s="160" customFormat="1" ht="29.25" customHeight="1">
      <c r="A353" s="1013">
        <v>2</v>
      </c>
      <c r="B353" s="1027" t="s">
        <v>1135</v>
      </c>
      <c r="C353" s="34">
        <v>60</v>
      </c>
      <c r="D353" s="615">
        <f t="shared" si="13"/>
        <v>3277.5</v>
      </c>
      <c r="E353" s="790">
        <f>450000-232606.65-45243.35+67500-43000</f>
        <v>196650</v>
      </c>
      <c r="F353" s="149"/>
      <c r="G353" s="149"/>
      <c r="H353" s="149"/>
      <c r="I353" s="220">
        <f>450000-232606.65-45243.35</f>
        <v>172150</v>
      </c>
      <c r="J353" s="220"/>
      <c r="K353" s="868"/>
      <c r="L353" s="868"/>
      <c r="M353" s="868"/>
      <c r="N353" s="868"/>
      <c r="O353" s="161"/>
      <c r="P353" s="661"/>
      <c r="Q353" s="623">
        <v>172150</v>
      </c>
      <c r="R353" s="1073">
        <f t="shared" si="14"/>
        <v>24500</v>
      </c>
      <c r="S353" s="283"/>
      <c r="T353" s="281"/>
      <c r="U353" s="283"/>
    </row>
    <row r="354" spans="1:21" ht="90" customHeight="1">
      <c r="A354" s="607">
        <v>3</v>
      </c>
      <c r="B354" s="1028" t="s">
        <v>1224</v>
      </c>
      <c r="C354" s="34">
        <v>11</v>
      </c>
      <c r="D354" s="615">
        <f t="shared" si="13"/>
        <v>28763.636363636364</v>
      </c>
      <c r="E354" s="790">
        <f>176400+140000</f>
        <v>316400</v>
      </c>
      <c r="I354" s="220"/>
      <c r="J354" s="220"/>
      <c r="K354" s="868"/>
      <c r="L354" s="868"/>
      <c r="M354" s="868"/>
      <c r="N354" s="868"/>
      <c r="Q354" s="623">
        <f>75000+6865</f>
        <v>81865</v>
      </c>
      <c r="R354" s="1073">
        <f t="shared" si="14"/>
        <v>234535</v>
      </c>
      <c r="T354" s="188"/>
      <c r="U354" s="290"/>
    </row>
    <row r="355" spans="1:21" s="605" customFormat="1" ht="51.75" customHeight="1">
      <c r="A355" s="607">
        <v>4</v>
      </c>
      <c r="B355" s="620" t="s">
        <v>1178</v>
      </c>
      <c r="C355" s="621">
        <v>1</v>
      </c>
      <c r="D355" s="622">
        <f t="shared" si="13"/>
        <v>450000</v>
      </c>
      <c r="E355" s="622">
        <v>450000</v>
      </c>
      <c r="I355" s="220"/>
      <c r="J355" s="220"/>
      <c r="K355" s="868"/>
      <c r="L355" s="868"/>
      <c r="M355" s="868"/>
      <c r="N355" s="868"/>
      <c r="O355" s="150"/>
      <c r="Q355" s="623">
        <v>417384</v>
      </c>
      <c r="R355" s="1073">
        <f t="shared" si="14"/>
        <v>32616</v>
      </c>
      <c r="S355" s="279"/>
      <c r="T355" s="188"/>
      <c r="U355" s="290"/>
    </row>
    <row r="356" spans="1:21" s="742" customFormat="1" ht="29.25" customHeight="1">
      <c r="A356" s="743">
        <v>5</v>
      </c>
      <c r="B356" s="620" t="s">
        <v>1188</v>
      </c>
      <c r="C356" s="621">
        <v>15</v>
      </c>
      <c r="D356" s="622">
        <f t="shared" ref="D356" si="15">E356/C356</f>
        <v>990</v>
      </c>
      <c r="E356" s="622">
        <v>14850</v>
      </c>
      <c r="I356" s="220">
        <v>14850</v>
      </c>
      <c r="J356" s="220"/>
      <c r="K356" s="868"/>
      <c r="L356" s="868"/>
      <c r="M356" s="868"/>
      <c r="N356" s="868"/>
      <c r="O356" s="150"/>
      <c r="Q356" s="623">
        <v>14850</v>
      </c>
      <c r="R356" s="1073">
        <f t="shared" si="14"/>
        <v>0</v>
      </c>
      <c r="S356" s="279"/>
      <c r="T356" s="188"/>
      <c r="U356" s="290"/>
    </row>
    <row r="357" spans="1:21" s="641" customFormat="1" ht="36.75" customHeight="1">
      <c r="A357" s="642">
        <v>6</v>
      </c>
      <c r="B357" s="620" t="s">
        <v>1196</v>
      </c>
      <c r="C357" s="621">
        <v>1</v>
      </c>
      <c r="D357" s="622">
        <f t="shared" si="13"/>
        <v>7300</v>
      </c>
      <c r="E357" s="622">
        <v>7300</v>
      </c>
      <c r="I357" s="220">
        <v>7300</v>
      </c>
      <c r="J357" s="220"/>
      <c r="K357" s="868"/>
      <c r="L357" s="868"/>
      <c r="M357" s="868"/>
      <c r="N357" s="868"/>
      <c r="O357" s="150"/>
      <c r="Q357" s="623">
        <v>7300</v>
      </c>
      <c r="R357" s="1073">
        <f t="shared" si="14"/>
        <v>0</v>
      </c>
      <c r="S357" s="279"/>
      <c r="T357" s="188"/>
      <c r="U357" s="290"/>
    </row>
    <row r="358" spans="1:21" s="641" customFormat="1" ht="45.6">
      <c r="A358" s="642">
        <v>7</v>
      </c>
      <c r="B358" s="620" t="s">
        <v>1218</v>
      </c>
      <c r="C358" s="621">
        <v>28</v>
      </c>
      <c r="D358" s="622">
        <f t="shared" si="13"/>
        <v>700</v>
      </c>
      <c r="E358" s="790">
        <v>19600</v>
      </c>
      <c r="I358" s="220"/>
      <c r="J358" s="220"/>
      <c r="K358" s="868"/>
      <c r="L358" s="868"/>
      <c r="M358" s="868"/>
      <c r="N358" s="868"/>
      <c r="O358" s="150"/>
      <c r="Q358" s="623"/>
      <c r="R358" s="1073">
        <f t="shared" si="14"/>
        <v>19600</v>
      </c>
      <c r="S358" s="279"/>
      <c r="T358" s="188"/>
      <c r="U358" s="290"/>
    </row>
    <row r="359" spans="1:21" s="687" customFormat="1" ht="36.75" customHeight="1">
      <c r="A359" s="688">
        <v>8</v>
      </c>
      <c r="B359" s="620" t="s">
        <v>1221</v>
      </c>
      <c r="C359" s="621">
        <v>8</v>
      </c>
      <c r="D359" s="622">
        <f t="shared" si="13"/>
        <v>67875</v>
      </c>
      <c r="E359" s="790">
        <f>500000+43000</f>
        <v>543000</v>
      </c>
      <c r="I359" s="220"/>
      <c r="J359" s="220"/>
      <c r="K359" s="868"/>
      <c r="L359" s="868"/>
      <c r="M359" s="868"/>
      <c r="N359" s="868"/>
      <c r="O359" s="150"/>
      <c r="Q359" s="623"/>
      <c r="R359" s="1073">
        <f t="shared" si="14"/>
        <v>543000</v>
      </c>
      <c r="S359" s="279"/>
      <c r="T359" s="188"/>
      <c r="U359" s="290"/>
    </row>
    <row r="360" spans="1:21" s="691" customFormat="1" ht="46.2" thickBot="1">
      <c r="A360" s="692">
        <v>9</v>
      </c>
      <c r="B360" s="620" t="s">
        <v>1219</v>
      </c>
      <c r="C360" s="621">
        <v>23</v>
      </c>
      <c r="D360" s="622">
        <f t="shared" si="13"/>
        <v>5000</v>
      </c>
      <c r="E360" s="790">
        <v>115000</v>
      </c>
      <c r="I360" s="220"/>
      <c r="J360" s="220"/>
      <c r="K360" s="868"/>
      <c r="L360" s="868"/>
      <c r="M360" s="868"/>
      <c r="N360" s="868"/>
      <c r="O360" s="150"/>
      <c r="P360" s="939"/>
      <c r="Q360" s="623"/>
      <c r="R360" s="1073">
        <f t="shared" si="14"/>
        <v>115000</v>
      </c>
      <c r="S360" s="279"/>
      <c r="T360" s="188"/>
      <c r="U360" s="290"/>
    </row>
    <row r="361" spans="1:21" s="693" customFormat="1" ht="23.4" hidden="1" thickBot="1">
      <c r="A361" s="694">
        <v>10</v>
      </c>
      <c r="B361" s="620"/>
      <c r="C361" s="621"/>
      <c r="D361" s="622"/>
      <c r="E361" s="790"/>
      <c r="I361" s="220"/>
      <c r="J361" s="220"/>
      <c r="K361" s="868"/>
      <c r="L361" s="868"/>
      <c r="M361" s="868"/>
      <c r="N361" s="868"/>
      <c r="O361" s="150"/>
      <c r="P361" s="939"/>
      <c r="Q361" s="623"/>
      <c r="R361" s="1073">
        <f t="shared" si="14"/>
        <v>0</v>
      </c>
      <c r="S361" s="279"/>
      <c r="T361" s="188"/>
      <c r="U361" s="290"/>
    </row>
    <row r="362" spans="1:21" s="714" customFormat="1" hidden="1">
      <c r="A362" s="715">
        <v>11</v>
      </c>
      <c r="B362" s="620"/>
      <c r="C362" s="621"/>
      <c r="D362" s="622" t="e">
        <f t="shared" ref="D362:D363" si="16">E362/C362</f>
        <v>#DIV/0!</v>
      </c>
      <c r="E362" s="622"/>
      <c r="I362" s="220"/>
      <c r="J362" s="220"/>
      <c r="K362" s="868"/>
      <c r="L362" s="868"/>
      <c r="M362" s="868"/>
      <c r="N362" s="868"/>
      <c r="O362" s="150"/>
      <c r="P362" s="939"/>
      <c r="Q362" s="623"/>
      <c r="R362" s="1073">
        <f t="shared" si="14"/>
        <v>0</v>
      </c>
      <c r="S362" s="279"/>
      <c r="T362" s="188"/>
      <c r="U362" s="290"/>
    </row>
    <row r="363" spans="1:21" s="720" customFormat="1" ht="30" hidden="1" customHeight="1">
      <c r="A363" s="721">
        <v>12</v>
      </c>
      <c r="B363" s="620"/>
      <c r="C363" s="621">
        <v>22</v>
      </c>
      <c r="D363" s="622">
        <f t="shared" si="16"/>
        <v>0</v>
      </c>
      <c r="E363" s="622"/>
      <c r="I363" s="220"/>
      <c r="J363" s="220"/>
      <c r="K363" s="868"/>
      <c r="L363" s="868"/>
      <c r="M363" s="868"/>
      <c r="N363" s="868"/>
      <c r="O363" s="150"/>
      <c r="Q363" s="623"/>
      <c r="R363" s="1073">
        <f t="shared" si="14"/>
        <v>0</v>
      </c>
      <c r="S363" s="279"/>
      <c r="T363" s="188"/>
      <c r="U363" s="290"/>
    </row>
    <row r="364" spans="1:21" ht="23.4" hidden="1" thickBot="1">
      <c r="A364" s="607">
        <v>13</v>
      </c>
      <c r="B364" s="620"/>
      <c r="C364" s="621">
        <v>5</v>
      </c>
      <c r="D364" s="622">
        <f t="shared" si="13"/>
        <v>0</v>
      </c>
      <c r="E364" s="622"/>
      <c r="I364" s="220"/>
      <c r="J364" s="220"/>
      <c r="K364" s="868"/>
      <c r="L364" s="868"/>
      <c r="M364" s="868"/>
      <c r="N364" s="868">
        <v>1071900</v>
      </c>
      <c r="P364" s="691"/>
      <c r="Q364" s="623"/>
      <c r="R364" s="1073">
        <f t="shared" si="14"/>
        <v>0</v>
      </c>
      <c r="T364" s="188"/>
      <c r="U364" s="290"/>
    </row>
    <row r="365" spans="1:21" ht="27" customHeight="1" thickBot="1">
      <c r="A365" s="226"/>
      <c r="B365" s="227" t="s">
        <v>73</v>
      </c>
      <c r="C365" s="226"/>
      <c r="D365" s="226" t="s">
        <v>74</v>
      </c>
      <c r="E365" s="228">
        <f>SUM(E352:E364)</f>
        <v>2923863.76</v>
      </c>
      <c r="I365" s="217">
        <f>SUM(I352:I364)</f>
        <v>414906.65</v>
      </c>
      <c r="J365" s="217">
        <f>SUM(J352:J364)</f>
        <v>0</v>
      </c>
      <c r="K365" s="811"/>
      <c r="L365" s="811"/>
      <c r="M365" s="811"/>
      <c r="N365" s="811"/>
      <c r="P365" s="738" t="s">
        <v>13</v>
      </c>
      <c r="Q365" s="739">
        <f>SUM(Q352:Q364)</f>
        <v>1954612.76</v>
      </c>
      <c r="R365" s="739">
        <f>SUM(R352:R364)</f>
        <v>969251</v>
      </c>
      <c r="T365" s="188"/>
      <c r="U365" s="290"/>
    </row>
    <row r="366" spans="1:21">
      <c r="A366" s="38"/>
      <c r="B366" s="32"/>
      <c r="C366" s="38"/>
      <c r="D366" s="38"/>
      <c r="E366" s="38"/>
      <c r="F366" s="38"/>
      <c r="K366" s="150"/>
      <c r="L366" s="150"/>
      <c r="M366" s="150"/>
      <c r="N366" s="150"/>
      <c r="Q366" s="623"/>
      <c r="T366" s="188"/>
      <c r="U366" s="290"/>
    </row>
    <row r="367" spans="1:21" hidden="1">
      <c r="A367" s="2004" t="s">
        <v>524</v>
      </c>
      <c r="B367" s="2004"/>
      <c r="C367" s="2004"/>
      <c r="D367" s="2004"/>
      <c r="E367" s="2004"/>
      <c r="F367" s="2004"/>
      <c r="G367" s="2004"/>
      <c r="H367" s="2004"/>
      <c r="I367" s="2004"/>
      <c r="J367" s="2004"/>
      <c r="K367" s="880"/>
      <c r="L367" s="880"/>
      <c r="M367" s="880"/>
      <c r="N367" s="880"/>
      <c r="Q367" s="623"/>
      <c r="T367" s="188"/>
    </row>
    <row r="368" spans="1:21" hidden="1">
      <c r="A368" s="2012"/>
      <c r="B368" s="2012"/>
      <c r="C368" s="2012"/>
      <c r="D368" s="2012"/>
      <c r="E368" s="2012"/>
      <c r="F368" s="2012"/>
      <c r="I368" s="1986" t="s">
        <v>545</v>
      </c>
      <c r="J368" s="1986"/>
      <c r="K368" s="850"/>
      <c r="L368" s="850"/>
      <c r="M368" s="850"/>
      <c r="N368" s="850"/>
      <c r="Q368" s="623"/>
      <c r="T368" s="188"/>
    </row>
    <row r="369" spans="1:21" ht="54" hidden="1">
      <c r="A369" s="260" t="s">
        <v>77</v>
      </c>
      <c r="B369" s="260" t="s">
        <v>67</v>
      </c>
      <c r="C369" s="260" t="s">
        <v>131</v>
      </c>
      <c r="D369" s="260" t="s">
        <v>80</v>
      </c>
      <c r="E369" s="260" t="s">
        <v>132</v>
      </c>
      <c r="F369" s="260" t="s">
        <v>33</v>
      </c>
      <c r="I369" s="215" t="s">
        <v>186</v>
      </c>
      <c r="J369" s="215" t="s">
        <v>546</v>
      </c>
      <c r="K369" s="867"/>
      <c r="L369" s="867"/>
      <c r="M369" s="867"/>
      <c r="N369" s="867"/>
      <c r="O369" s="163"/>
      <c r="P369" s="163"/>
      <c r="Q369" s="623"/>
      <c r="T369" s="188"/>
    </row>
    <row r="370" spans="1:21" hidden="1">
      <c r="A370" s="195">
        <v>1</v>
      </c>
      <c r="B370" s="195">
        <v>2</v>
      </c>
      <c r="C370" s="195">
        <v>3</v>
      </c>
      <c r="D370" s="195">
        <v>4</v>
      </c>
      <c r="E370" s="195">
        <v>5</v>
      </c>
      <c r="F370" s="195">
        <v>6</v>
      </c>
      <c r="G370" s="160"/>
      <c r="H370" s="160"/>
      <c r="I370" s="217"/>
      <c r="J370" s="217"/>
      <c r="K370" s="811"/>
      <c r="L370" s="811"/>
      <c r="M370" s="811"/>
      <c r="N370" s="811"/>
      <c r="Q370" s="623"/>
      <c r="T370" s="188"/>
    </row>
    <row r="371" spans="1:21" hidden="1">
      <c r="A371" s="260">
        <v>1</v>
      </c>
      <c r="B371" s="31"/>
      <c r="C371" s="260"/>
      <c r="D371" s="260"/>
      <c r="E371" s="258"/>
      <c r="F371" s="258"/>
      <c r="I371" s="220"/>
      <c r="J371" s="220"/>
      <c r="K371" s="868"/>
      <c r="L371" s="868"/>
      <c r="M371" s="868"/>
      <c r="N371" s="868"/>
      <c r="Q371" s="623"/>
      <c r="T371" s="188"/>
    </row>
    <row r="372" spans="1:21" s="160" customFormat="1" hidden="1">
      <c r="A372" s="260">
        <v>2</v>
      </c>
      <c r="B372" s="31"/>
      <c r="C372" s="260"/>
      <c r="D372" s="260"/>
      <c r="E372" s="258"/>
      <c r="F372" s="258"/>
      <c r="G372" s="149"/>
      <c r="H372" s="149"/>
      <c r="I372" s="220"/>
      <c r="J372" s="220"/>
      <c r="K372" s="868"/>
      <c r="L372" s="868"/>
      <c r="M372" s="868"/>
      <c r="N372" s="868"/>
      <c r="O372" s="161"/>
      <c r="Q372" s="623"/>
      <c r="S372" s="283"/>
      <c r="T372" s="281"/>
      <c r="U372" s="283"/>
    </row>
    <row r="373" spans="1:21" hidden="1">
      <c r="A373" s="260">
        <v>3</v>
      </c>
      <c r="B373" s="31"/>
      <c r="C373" s="260"/>
      <c r="D373" s="260"/>
      <c r="E373" s="258"/>
      <c r="F373" s="258"/>
      <c r="I373" s="220"/>
      <c r="J373" s="220"/>
      <c r="K373" s="868"/>
      <c r="L373" s="868"/>
      <c r="M373" s="868"/>
      <c r="N373" s="868"/>
      <c r="O373" s="158"/>
      <c r="Q373" s="623"/>
      <c r="T373" s="188"/>
      <c r="U373" s="290"/>
    </row>
    <row r="374" spans="1:21" hidden="1">
      <c r="A374" s="260">
        <v>4</v>
      </c>
      <c r="B374" s="31"/>
      <c r="C374" s="260"/>
      <c r="D374" s="260"/>
      <c r="E374" s="258"/>
      <c r="F374" s="258"/>
      <c r="I374" s="220"/>
      <c r="J374" s="220"/>
      <c r="K374" s="868"/>
      <c r="L374" s="868"/>
      <c r="M374" s="868"/>
      <c r="N374" s="868"/>
      <c r="Q374" s="623"/>
      <c r="T374" s="188"/>
      <c r="U374" s="290"/>
    </row>
    <row r="375" spans="1:21" hidden="1">
      <c r="A375" s="226"/>
      <c r="B375" s="227" t="s">
        <v>73</v>
      </c>
      <c r="C375" s="226" t="s">
        <v>74</v>
      </c>
      <c r="D375" s="226" t="s">
        <v>74</v>
      </c>
      <c r="E375" s="226" t="s">
        <v>74</v>
      </c>
      <c r="F375" s="228">
        <f>F374+F372+F373+F371</f>
        <v>0</v>
      </c>
      <c r="I375" s="217">
        <f>SUM(I371:I374)</f>
        <v>0</v>
      </c>
      <c r="J375" s="217">
        <f>SUM(J371:J374)</f>
        <v>0</v>
      </c>
      <c r="K375" s="811"/>
      <c r="L375" s="811"/>
      <c r="M375" s="811"/>
      <c r="N375" s="811"/>
      <c r="Q375" s="623"/>
      <c r="T375" s="188"/>
      <c r="U375" s="290"/>
    </row>
    <row r="376" spans="1:21" hidden="1">
      <c r="A376" s="38"/>
      <c r="B376" s="32"/>
      <c r="C376" s="38"/>
      <c r="D376" s="38"/>
      <c r="E376" s="38"/>
      <c r="F376" s="57"/>
      <c r="K376" s="150"/>
      <c r="L376" s="150"/>
      <c r="M376" s="150"/>
      <c r="N376" s="150"/>
      <c r="Q376" s="623"/>
      <c r="T376" s="188"/>
      <c r="U376" s="290"/>
    </row>
    <row r="377" spans="1:21" hidden="1">
      <c r="A377" s="2004" t="s">
        <v>525</v>
      </c>
      <c r="B377" s="2004"/>
      <c r="C377" s="2004"/>
      <c r="D377" s="2004"/>
      <c r="E377" s="2004"/>
      <c r="F377" s="2004"/>
      <c r="G377" s="2004"/>
      <c r="H377" s="2004"/>
      <c r="I377" s="2004"/>
      <c r="J377" s="2004"/>
      <c r="K377" s="880"/>
      <c r="L377" s="880"/>
      <c r="M377" s="880"/>
      <c r="N377" s="880"/>
      <c r="Q377" s="623"/>
      <c r="T377" s="188"/>
    </row>
    <row r="378" spans="1:21" hidden="1">
      <c r="A378" s="2012"/>
      <c r="B378" s="2012"/>
      <c r="C378" s="2012"/>
      <c r="D378" s="2012"/>
      <c r="E378" s="2012"/>
      <c r="F378" s="2012"/>
      <c r="I378" s="1986" t="s">
        <v>545</v>
      </c>
      <c r="J378" s="1986"/>
      <c r="K378" s="850"/>
      <c r="L378" s="850"/>
      <c r="M378" s="850"/>
      <c r="N378" s="850"/>
      <c r="Q378" s="623"/>
      <c r="T378" s="188"/>
    </row>
    <row r="379" spans="1:21" ht="54" hidden="1">
      <c r="A379" s="260" t="s">
        <v>77</v>
      </c>
      <c r="B379" s="260" t="s">
        <v>67</v>
      </c>
      <c r="C379" s="260" t="s">
        <v>131</v>
      </c>
      <c r="D379" s="260" t="s">
        <v>80</v>
      </c>
      <c r="E379" s="260" t="s">
        <v>132</v>
      </c>
      <c r="F379" s="260" t="s">
        <v>33</v>
      </c>
      <c r="I379" s="215" t="s">
        <v>186</v>
      </c>
      <c r="J379" s="215" t="s">
        <v>546</v>
      </c>
      <c r="K379" s="867"/>
      <c r="L379" s="867"/>
      <c r="M379" s="867"/>
      <c r="N379" s="867"/>
      <c r="O379" s="163"/>
      <c r="P379" s="163"/>
      <c r="Q379" s="623"/>
      <c r="T379" s="188"/>
    </row>
    <row r="380" spans="1:21" hidden="1">
      <c r="A380" s="195">
        <v>1</v>
      </c>
      <c r="B380" s="195">
        <v>2</v>
      </c>
      <c r="C380" s="195">
        <v>3</v>
      </c>
      <c r="D380" s="195">
        <v>4</v>
      </c>
      <c r="E380" s="195">
        <v>5</v>
      </c>
      <c r="F380" s="195">
        <v>6</v>
      </c>
      <c r="G380" s="160"/>
      <c r="H380" s="160"/>
      <c r="I380" s="217"/>
      <c r="J380" s="217"/>
      <c r="K380" s="811"/>
      <c r="L380" s="811"/>
      <c r="M380" s="811"/>
      <c r="N380" s="811"/>
      <c r="Q380" s="623"/>
      <c r="T380" s="188"/>
    </row>
    <row r="381" spans="1:21" hidden="1">
      <c r="A381" s="260">
        <v>1</v>
      </c>
      <c r="B381" s="31"/>
      <c r="C381" s="260"/>
      <c r="D381" s="260"/>
      <c r="E381" s="258" t="e">
        <f>F381/D381</f>
        <v>#DIV/0!</v>
      </c>
      <c r="F381" s="258"/>
      <c r="I381" s="220"/>
      <c r="J381" s="220"/>
      <c r="K381" s="868"/>
      <c r="L381" s="868"/>
      <c r="M381" s="868"/>
      <c r="N381" s="868"/>
      <c r="Q381" s="623"/>
      <c r="T381" s="188"/>
    </row>
    <row r="382" spans="1:21" s="160" customFormat="1" hidden="1">
      <c r="A382" s="260">
        <v>2</v>
      </c>
      <c r="B382" s="31"/>
      <c r="C382" s="35"/>
      <c r="D382" s="35"/>
      <c r="E382" s="258" t="e">
        <f t="shared" ref="E382:E384" si="17">F382/D382</f>
        <v>#DIV/0!</v>
      </c>
      <c r="F382" s="258"/>
      <c r="G382" s="149"/>
      <c r="H382" s="149"/>
      <c r="I382" s="220"/>
      <c r="J382" s="220"/>
      <c r="K382" s="868"/>
      <c r="L382" s="868"/>
      <c r="M382" s="868"/>
      <c r="N382" s="868"/>
      <c r="O382" s="161"/>
      <c r="Q382" s="623"/>
      <c r="S382" s="283"/>
      <c r="T382" s="281"/>
      <c r="U382" s="283"/>
    </row>
    <row r="383" spans="1:21" hidden="1">
      <c r="A383" s="260"/>
      <c r="B383" s="31"/>
      <c r="C383" s="35"/>
      <c r="D383" s="35"/>
      <c r="E383" s="258" t="e">
        <f t="shared" si="17"/>
        <v>#DIV/0!</v>
      </c>
      <c r="F383" s="258"/>
      <c r="I383" s="220"/>
      <c r="J383" s="220"/>
      <c r="K383" s="868"/>
      <c r="L383" s="868"/>
      <c r="M383" s="868"/>
      <c r="N383" s="868"/>
      <c r="Q383" s="623"/>
      <c r="T383" s="188"/>
    </row>
    <row r="384" spans="1:21" hidden="1">
      <c r="A384" s="260">
        <v>3</v>
      </c>
      <c r="B384" s="31"/>
      <c r="C384" s="260"/>
      <c r="D384" s="260"/>
      <c r="E384" s="258" t="e">
        <f t="shared" si="17"/>
        <v>#DIV/0!</v>
      </c>
      <c r="F384" s="258"/>
      <c r="I384" s="220"/>
      <c r="J384" s="220"/>
      <c r="K384" s="868"/>
      <c r="L384" s="868"/>
      <c r="M384" s="868"/>
      <c r="N384" s="868"/>
      <c r="Q384" s="623"/>
      <c r="T384" s="188"/>
    </row>
    <row r="385" spans="1:21" hidden="1">
      <c r="A385" s="226"/>
      <c r="B385" s="227" t="s">
        <v>73</v>
      </c>
      <c r="C385" s="226" t="s">
        <v>74</v>
      </c>
      <c r="D385" s="226" t="s">
        <v>74</v>
      </c>
      <c r="E385" s="226" t="s">
        <v>74</v>
      </c>
      <c r="F385" s="228">
        <f>F384+F382+F381+F383</f>
        <v>0</v>
      </c>
      <c r="I385" s="217">
        <f>SUM(I381:I384)</f>
        <v>0</v>
      </c>
      <c r="J385" s="217">
        <f>SUM(J381:J384)</f>
        <v>0</v>
      </c>
      <c r="K385" s="811"/>
      <c r="L385" s="811"/>
      <c r="M385" s="811"/>
      <c r="N385" s="811"/>
      <c r="Q385" s="623"/>
      <c r="T385" s="188"/>
    </row>
    <row r="386" spans="1:21" hidden="1">
      <c r="A386" s="38"/>
      <c r="B386" s="32"/>
      <c r="C386" s="38"/>
      <c r="D386" s="38"/>
      <c r="E386" s="38"/>
      <c r="F386" s="57"/>
      <c r="K386" s="150"/>
      <c r="L386" s="150"/>
      <c r="M386" s="150"/>
      <c r="N386" s="150"/>
      <c r="Q386" s="623"/>
      <c r="T386" s="188"/>
    </row>
    <row r="387" spans="1:21" hidden="1">
      <c r="A387" s="2004" t="s">
        <v>526</v>
      </c>
      <c r="B387" s="2004"/>
      <c r="C387" s="2004"/>
      <c r="D387" s="2004"/>
      <c r="E387" s="2004"/>
      <c r="F387" s="2004"/>
      <c r="G387" s="2004"/>
      <c r="H387" s="2004"/>
      <c r="I387" s="2004"/>
      <c r="J387" s="2004"/>
      <c r="K387" s="880"/>
      <c r="L387" s="880"/>
      <c r="M387" s="880"/>
      <c r="N387" s="880"/>
      <c r="Q387" s="623"/>
      <c r="T387" s="188"/>
    </row>
    <row r="388" spans="1:21" hidden="1">
      <c r="A388" s="2012"/>
      <c r="B388" s="2012"/>
      <c r="C388" s="2012"/>
      <c r="D388" s="2012"/>
      <c r="E388" s="2012"/>
      <c r="F388" s="2012"/>
      <c r="I388" s="1986" t="s">
        <v>545</v>
      </c>
      <c r="J388" s="1986"/>
      <c r="K388" s="850"/>
      <c r="L388" s="850"/>
      <c r="M388" s="850"/>
      <c r="N388" s="850"/>
      <c r="Q388" s="623"/>
      <c r="T388" s="188"/>
    </row>
    <row r="389" spans="1:21" ht="54" hidden="1">
      <c r="A389" s="260" t="s">
        <v>77</v>
      </c>
      <c r="B389" s="260" t="s">
        <v>67</v>
      </c>
      <c r="C389" s="260" t="s">
        <v>131</v>
      </c>
      <c r="D389" s="260" t="s">
        <v>80</v>
      </c>
      <c r="E389" s="260" t="s">
        <v>132</v>
      </c>
      <c r="F389" s="260" t="s">
        <v>33</v>
      </c>
      <c r="I389" s="215" t="s">
        <v>186</v>
      </c>
      <c r="J389" s="215" t="s">
        <v>546</v>
      </c>
      <c r="K389" s="867"/>
      <c r="L389" s="867"/>
      <c r="M389" s="867"/>
      <c r="N389" s="867"/>
      <c r="O389" s="163"/>
      <c r="P389" s="163"/>
      <c r="Q389" s="623"/>
      <c r="T389" s="188"/>
    </row>
    <row r="390" spans="1:21" hidden="1">
      <c r="A390" s="195">
        <v>1</v>
      </c>
      <c r="B390" s="195">
        <v>2</v>
      </c>
      <c r="C390" s="195">
        <v>3</v>
      </c>
      <c r="D390" s="195">
        <v>4</v>
      </c>
      <c r="E390" s="195">
        <v>5</v>
      </c>
      <c r="F390" s="195">
        <v>6</v>
      </c>
      <c r="G390" s="160"/>
      <c r="H390" s="160"/>
      <c r="I390" s="217"/>
      <c r="J390" s="217"/>
      <c r="K390" s="811"/>
      <c r="L390" s="811"/>
      <c r="M390" s="811"/>
      <c r="N390" s="811"/>
      <c r="Q390" s="623"/>
      <c r="T390" s="188"/>
    </row>
    <row r="391" spans="1:21" hidden="1">
      <c r="A391" s="260">
        <v>1</v>
      </c>
      <c r="B391" s="31"/>
      <c r="C391" s="583"/>
      <c r="D391" s="606"/>
      <c r="E391" s="606" t="e">
        <f>F391/D391</f>
        <v>#DIV/0!</v>
      </c>
      <c r="F391" s="606"/>
      <c r="I391" s="220"/>
      <c r="J391" s="220"/>
      <c r="K391" s="868"/>
      <c r="L391" s="868"/>
      <c r="M391" s="868"/>
      <c r="N391" s="868"/>
      <c r="Q391" s="623"/>
      <c r="T391" s="188"/>
    </row>
    <row r="392" spans="1:21" s="160" customFormat="1" ht="52.5" hidden="1" customHeight="1">
      <c r="A392" s="260">
        <v>2</v>
      </c>
      <c r="B392" s="31"/>
      <c r="C392" s="607"/>
      <c r="D392" s="606"/>
      <c r="E392" s="606" t="e">
        <f>F392/D392</f>
        <v>#DIV/0!</v>
      </c>
      <c r="F392" s="606"/>
      <c r="G392" s="149"/>
      <c r="H392" s="149"/>
      <c r="I392" s="220"/>
      <c r="J392" s="220"/>
      <c r="K392" s="868"/>
      <c r="L392" s="868"/>
      <c r="M392" s="868"/>
      <c r="N392" s="868"/>
      <c r="O392" s="161"/>
      <c r="Q392" s="623"/>
      <c r="S392" s="283"/>
      <c r="T392" s="281"/>
      <c r="U392" s="283"/>
    </row>
    <row r="393" spans="1:21" hidden="1">
      <c r="A393" s="260"/>
      <c r="B393" s="31"/>
      <c r="C393" s="35"/>
      <c r="D393" s="35"/>
      <c r="E393" s="258" t="e">
        <f t="shared" ref="E393:E394" si="18">F393/D393</f>
        <v>#DIV/0!</v>
      </c>
      <c r="F393" s="258"/>
      <c r="I393" s="220"/>
      <c r="J393" s="220"/>
      <c r="K393" s="868"/>
      <c r="L393" s="868"/>
      <c r="M393" s="868"/>
      <c r="N393" s="868"/>
      <c r="Q393" s="623"/>
      <c r="T393" s="188"/>
    </row>
    <row r="394" spans="1:21" hidden="1">
      <c r="A394" s="260">
        <v>3</v>
      </c>
      <c r="B394" s="31"/>
      <c r="C394" s="260"/>
      <c r="D394" s="260"/>
      <c r="E394" s="258" t="e">
        <f t="shared" si="18"/>
        <v>#DIV/0!</v>
      </c>
      <c r="F394" s="258"/>
      <c r="I394" s="220"/>
      <c r="J394" s="220"/>
      <c r="K394" s="868"/>
      <c r="L394" s="868"/>
      <c r="M394" s="868"/>
      <c r="N394" s="868"/>
      <c r="Q394" s="623"/>
      <c r="T394" s="188"/>
    </row>
    <row r="395" spans="1:21" hidden="1">
      <c r="A395" s="226"/>
      <c r="B395" s="227" t="s">
        <v>73</v>
      </c>
      <c r="C395" s="226" t="s">
        <v>74</v>
      </c>
      <c r="D395" s="226" t="s">
        <v>74</v>
      </c>
      <c r="E395" s="226" t="s">
        <v>74</v>
      </c>
      <c r="F395" s="228">
        <f>F394+F392+F391+F393</f>
        <v>0</v>
      </c>
      <c r="I395" s="217">
        <f>SUM(I391:I394)</f>
        <v>0</v>
      </c>
      <c r="J395" s="217">
        <f>SUM(J391:J394)</f>
        <v>0</v>
      </c>
      <c r="K395" s="811"/>
      <c r="L395" s="811"/>
      <c r="M395" s="811"/>
      <c r="N395" s="811"/>
      <c r="Q395" s="623"/>
      <c r="T395" s="188"/>
    </row>
    <row r="396" spans="1:21" hidden="1">
      <c r="A396" s="38"/>
      <c r="B396" s="32"/>
      <c r="C396" s="38"/>
      <c r="D396" s="38"/>
      <c r="E396" s="38"/>
      <c r="F396" s="57"/>
      <c r="K396" s="150"/>
      <c r="L396" s="150"/>
      <c r="M396" s="150"/>
      <c r="N396" s="150"/>
      <c r="Q396" s="623"/>
      <c r="T396" s="188"/>
    </row>
    <row r="397" spans="1:21" hidden="1">
      <c r="A397" s="2004" t="s">
        <v>527</v>
      </c>
      <c r="B397" s="2004"/>
      <c r="C397" s="2004"/>
      <c r="D397" s="2004"/>
      <c r="E397" s="2004"/>
      <c r="F397" s="2004"/>
      <c r="G397" s="2004"/>
      <c r="H397" s="2004"/>
      <c r="I397" s="2004"/>
      <c r="J397" s="2004"/>
      <c r="K397" s="880"/>
      <c r="L397" s="880"/>
      <c r="M397" s="880"/>
      <c r="N397" s="880"/>
      <c r="Q397" s="623"/>
      <c r="T397" s="188"/>
    </row>
    <row r="398" spans="1:21" hidden="1">
      <c r="A398" s="2012"/>
      <c r="B398" s="2012"/>
      <c r="C398" s="2012"/>
      <c r="D398" s="2012"/>
      <c r="E398" s="2012"/>
      <c r="F398" s="2012"/>
      <c r="I398" s="1986" t="s">
        <v>545</v>
      </c>
      <c r="J398" s="1986"/>
      <c r="K398" s="850"/>
      <c r="L398" s="850"/>
      <c r="M398" s="850"/>
      <c r="N398" s="850"/>
      <c r="Q398" s="623"/>
      <c r="T398" s="188"/>
    </row>
    <row r="399" spans="1:21" ht="54" hidden="1">
      <c r="A399" s="260" t="s">
        <v>77</v>
      </c>
      <c r="B399" s="260" t="s">
        <v>67</v>
      </c>
      <c r="C399" s="260" t="s">
        <v>131</v>
      </c>
      <c r="D399" s="260" t="s">
        <v>80</v>
      </c>
      <c r="E399" s="260" t="s">
        <v>132</v>
      </c>
      <c r="F399" s="260" t="s">
        <v>33</v>
      </c>
      <c r="I399" s="215" t="s">
        <v>186</v>
      </c>
      <c r="J399" s="215" t="s">
        <v>546</v>
      </c>
      <c r="K399" s="867"/>
      <c r="L399" s="867"/>
      <c r="M399" s="867"/>
      <c r="N399" s="867"/>
      <c r="O399" s="163"/>
      <c r="P399" s="163"/>
      <c r="Q399" s="623"/>
      <c r="T399" s="188"/>
    </row>
    <row r="400" spans="1:21" hidden="1">
      <c r="A400" s="194">
        <v>1</v>
      </c>
      <c r="B400" s="194">
        <v>2</v>
      </c>
      <c r="C400" s="194">
        <v>3</v>
      </c>
      <c r="D400" s="194">
        <v>4</v>
      </c>
      <c r="E400" s="195">
        <v>5</v>
      </c>
      <c r="F400" s="195">
        <v>6</v>
      </c>
      <c r="G400" s="25"/>
      <c r="H400" s="25"/>
      <c r="I400" s="217"/>
      <c r="J400" s="217"/>
      <c r="K400" s="811"/>
      <c r="L400" s="811"/>
      <c r="M400" s="811"/>
      <c r="N400" s="811"/>
      <c r="Q400" s="623"/>
      <c r="T400" s="188"/>
    </row>
    <row r="401" spans="1:21" hidden="1">
      <c r="A401" s="260">
        <v>1</v>
      </c>
      <c r="B401" s="31"/>
      <c r="C401" s="260"/>
      <c r="D401" s="260"/>
      <c r="E401" s="258" t="e">
        <f>F401/D401</f>
        <v>#DIV/0!</v>
      </c>
      <c r="F401" s="258"/>
      <c r="I401" s="220"/>
      <c r="J401" s="220"/>
      <c r="K401" s="868"/>
      <c r="L401" s="868"/>
      <c r="M401" s="868"/>
      <c r="N401" s="868"/>
      <c r="Q401" s="623"/>
      <c r="T401" s="188"/>
    </row>
    <row r="402" spans="1:21" s="25" customFormat="1" hidden="1">
      <c r="A402" s="260">
        <v>2</v>
      </c>
      <c r="B402" s="31"/>
      <c r="C402" s="35"/>
      <c r="D402" s="35"/>
      <c r="E402" s="258" t="e">
        <f t="shared" ref="E402:E404" si="19">F402/D402</f>
        <v>#DIV/0!</v>
      </c>
      <c r="F402" s="258"/>
      <c r="G402" s="149"/>
      <c r="H402" s="149"/>
      <c r="I402" s="220"/>
      <c r="J402" s="220"/>
      <c r="K402" s="868"/>
      <c r="L402" s="868"/>
      <c r="M402" s="868"/>
      <c r="N402" s="868"/>
      <c r="O402" s="162"/>
      <c r="Q402" s="623"/>
      <c r="S402" s="287"/>
      <c r="T402" s="282"/>
      <c r="U402" s="287"/>
    </row>
    <row r="403" spans="1:21" hidden="1">
      <c r="A403" s="260"/>
      <c r="B403" s="31"/>
      <c r="C403" s="35"/>
      <c r="D403" s="35"/>
      <c r="E403" s="258" t="e">
        <f t="shared" si="19"/>
        <v>#DIV/0!</v>
      </c>
      <c r="F403" s="258"/>
      <c r="I403" s="220"/>
      <c r="J403" s="220"/>
      <c r="K403" s="868"/>
      <c r="L403" s="868"/>
      <c r="M403" s="868"/>
      <c r="N403" s="868"/>
      <c r="Q403" s="623"/>
      <c r="T403" s="188"/>
    </row>
    <row r="404" spans="1:21" hidden="1">
      <c r="A404" s="260">
        <v>3</v>
      </c>
      <c r="B404" s="31"/>
      <c r="C404" s="260"/>
      <c r="D404" s="260"/>
      <c r="E404" s="258" t="e">
        <f t="shared" si="19"/>
        <v>#DIV/0!</v>
      </c>
      <c r="F404" s="258"/>
      <c r="I404" s="220"/>
      <c r="J404" s="220"/>
      <c r="K404" s="868"/>
      <c r="L404" s="868"/>
      <c r="M404" s="868"/>
      <c r="N404" s="868"/>
      <c r="Q404" s="623"/>
      <c r="T404" s="188"/>
    </row>
    <row r="405" spans="1:21" hidden="1">
      <c r="A405" s="226"/>
      <c r="B405" s="227" t="s">
        <v>73</v>
      </c>
      <c r="C405" s="226" t="s">
        <v>74</v>
      </c>
      <c r="D405" s="226" t="s">
        <v>74</v>
      </c>
      <c r="E405" s="226" t="s">
        <v>74</v>
      </c>
      <c r="F405" s="228">
        <f>F404+F402+F401+F403</f>
        <v>0</v>
      </c>
      <c r="I405" s="217">
        <f>SUM(I401:I404)</f>
        <v>0</v>
      </c>
      <c r="J405" s="217">
        <f>SUM(J401:J404)</f>
        <v>0</v>
      </c>
      <c r="K405" s="811"/>
      <c r="L405" s="811"/>
      <c r="M405" s="811"/>
      <c r="N405" s="811"/>
      <c r="Q405" s="623"/>
      <c r="T405" s="188"/>
    </row>
    <row r="406" spans="1:21" hidden="1">
      <c r="A406" s="38"/>
      <c r="B406" s="32"/>
      <c r="C406" s="38"/>
      <c r="D406" s="38"/>
      <c r="E406" s="38"/>
      <c r="F406" s="57"/>
      <c r="K406" s="150"/>
      <c r="L406" s="150"/>
      <c r="M406" s="150"/>
      <c r="N406" s="150"/>
      <c r="Q406" s="623"/>
      <c r="T406" s="188"/>
    </row>
    <row r="407" spans="1:21" hidden="1">
      <c r="A407" s="2004" t="s">
        <v>528</v>
      </c>
      <c r="B407" s="2004"/>
      <c r="C407" s="2004"/>
      <c r="D407" s="2004"/>
      <c r="E407" s="2004"/>
      <c r="F407" s="2004"/>
      <c r="G407" s="2004"/>
      <c r="H407" s="2004"/>
      <c r="I407" s="2004"/>
      <c r="J407" s="2004"/>
      <c r="K407" s="880"/>
      <c r="L407" s="880"/>
      <c r="M407" s="880"/>
      <c r="N407" s="880"/>
      <c r="Q407" s="623"/>
      <c r="T407" s="188"/>
    </row>
    <row r="408" spans="1:21" hidden="1">
      <c r="A408" s="2012"/>
      <c r="B408" s="2012"/>
      <c r="C408" s="2012"/>
      <c r="D408" s="2012"/>
      <c r="E408" s="2012"/>
      <c r="F408" s="2012"/>
      <c r="I408" s="1986" t="s">
        <v>545</v>
      </c>
      <c r="J408" s="1986"/>
      <c r="K408" s="850"/>
      <c r="L408" s="850"/>
      <c r="M408" s="850"/>
      <c r="N408" s="850"/>
      <c r="Q408" s="623"/>
      <c r="T408" s="188"/>
    </row>
    <row r="409" spans="1:21" ht="54" hidden="1">
      <c r="A409" s="260" t="s">
        <v>77</v>
      </c>
      <c r="B409" s="260" t="s">
        <v>67</v>
      </c>
      <c r="C409" s="260" t="s">
        <v>131</v>
      </c>
      <c r="D409" s="260" t="s">
        <v>80</v>
      </c>
      <c r="E409" s="260" t="s">
        <v>132</v>
      </c>
      <c r="F409" s="260" t="s">
        <v>33</v>
      </c>
      <c r="I409" s="215" t="s">
        <v>186</v>
      </c>
      <c r="J409" s="215" t="s">
        <v>546</v>
      </c>
      <c r="K409" s="867"/>
      <c r="L409" s="867"/>
      <c r="M409" s="867"/>
      <c r="N409" s="867"/>
      <c r="O409" s="163"/>
      <c r="P409" s="187"/>
      <c r="Q409" s="623"/>
      <c r="T409" s="188"/>
    </row>
    <row r="410" spans="1:21" hidden="1">
      <c r="A410" s="195">
        <v>1</v>
      </c>
      <c r="B410" s="195">
        <v>2</v>
      </c>
      <c r="C410" s="195">
        <v>3</v>
      </c>
      <c r="D410" s="195">
        <v>4</v>
      </c>
      <c r="E410" s="195">
        <v>5</v>
      </c>
      <c r="F410" s="195">
        <v>6</v>
      </c>
      <c r="G410" s="160"/>
      <c r="H410" s="160"/>
      <c r="I410" s="217"/>
      <c r="J410" s="217"/>
      <c r="K410" s="811"/>
      <c r="L410" s="811"/>
      <c r="M410" s="811"/>
      <c r="N410" s="811"/>
      <c r="Q410" s="623"/>
      <c r="T410" s="188"/>
    </row>
    <row r="411" spans="1:21" hidden="1">
      <c r="A411" s="260">
        <v>1</v>
      </c>
      <c r="B411" s="31"/>
      <c r="C411" s="260"/>
      <c r="D411" s="260"/>
      <c r="E411" s="258" t="e">
        <f>F411/D411</f>
        <v>#DIV/0!</v>
      </c>
      <c r="F411" s="258"/>
      <c r="I411" s="220"/>
      <c r="J411" s="220"/>
      <c r="K411" s="868"/>
      <c r="L411" s="868"/>
      <c r="M411" s="868"/>
      <c r="N411" s="868"/>
      <c r="Q411" s="623"/>
      <c r="T411" s="188"/>
    </row>
    <row r="412" spans="1:21" s="160" customFormat="1" hidden="1">
      <c r="A412" s="260">
        <v>2</v>
      </c>
      <c r="B412" s="31"/>
      <c r="C412" s="35"/>
      <c r="D412" s="35"/>
      <c r="E412" s="258" t="e">
        <f t="shared" ref="E412:E414" si="20">F412/D412</f>
        <v>#DIV/0!</v>
      </c>
      <c r="F412" s="258"/>
      <c r="G412" s="149"/>
      <c r="H412" s="149"/>
      <c r="I412" s="220"/>
      <c r="J412" s="220"/>
      <c r="K412" s="868"/>
      <c r="L412" s="868"/>
      <c r="M412" s="868"/>
      <c r="N412" s="868"/>
      <c r="O412" s="161"/>
      <c r="Q412" s="623"/>
      <c r="S412" s="283"/>
      <c r="T412" s="281"/>
      <c r="U412" s="283"/>
    </row>
    <row r="413" spans="1:21" hidden="1">
      <c r="A413" s="260"/>
      <c r="B413" s="31"/>
      <c r="C413" s="35"/>
      <c r="D413" s="35"/>
      <c r="E413" s="258" t="e">
        <f t="shared" si="20"/>
        <v>#DIV/0!</v>
      </c>
      <c r="F413" s="258"/>
      <c r="I413" s="220"/>
      <c r="J413" s="220"/>
      <c r="K413" s="868"/>
      <c r="L413" s="868"/>
      <c r="M413" s="868"/>
      <c r="N413" s="868"/>
      <c r="Q413" s="623"/>
      <c r="T413" s="188"/>
    </row>
    <row r="414" spans="1:21" hidden="1">
      <c r="A414" s="260">
        <v>3</v>
      </c>
      <c r="B414" s="31"/>
      <c r="C414" s="260"/>
      <c r="D414" s="260"/>
      <c r="E414" s="258" t="e">
        <f t="shared" si="20"/>
        <v>#DIV/0!</v>
      </c>
      <c r="F414" s="258"/>
      <c r="I414" s="220"/>
      <c r="J414" s="220"/>
      <c r="K414" s="868"/>
      <c r="L414" s="868"/>
      <c r="M414" s="868"/>
      <c r="N414" s="868"/>
      <c r="Q414" s="623"/>
      <c r="T414" s="188"/>
    </row>
    <row r="415" spans="1:21" hidden="1">
      <c r="A415" s="226"/>
      <c r="B415" s="227" t="s">
        <v>73</v>
      </c>
      <c r="C415" s="226" t="s">
        <v>74</v>
      </c>
      <c r="D415" s="226" t="s">
        <v>74</v>
      </c>
      <c r="E415" s="226" t="s">
        <v>74</v>
      </c>
      <c r="F415" s="228">
        <f>F414+F412+F411+F413</f>
        <v>0</v>
      </c>
      <c r="I415" s="217">
        <f>SUM(I411:I414)</f>
        <v>0</v>
      </c>
      <c r="J415" s="217">
        <f>SUM(J411:J414)</f>
        <v>0</v>
      </c>
      <c r="K415" s="811"/>
      <c r="L415" s="811"/>
      <c r="M415" s="811"/>
      <c r="N415" s="811"/>
      <c r="Q415" s="623"/>
      <c r="T415" s="188"/>
    </row>
    <row r="416" spans="1:21" hidden="1">
      <c r="A416" s="38"/>
      <c r="B416" s="32"/>
      <c r="C416" s="38"/>
      <c r="D416" s="38"/>
      <c r="E416" s="38"/>
      <c r="F416" s="57"/>
      <c r="K416" s="150"/>
      <c r="L416" s="150"/>
      <c r="M416" s="150"/>
      <c r="N416" s="150"/>
      <c r="Q416" s="623"/>
      <c r="T416" s="188"/>
    </row>
    <row r="417" spans="1:21">
      <c r="A417" s="2004" t="s">
        <v>529</v>
      </c>
      <c r="B417" s="2004"/>
      <c r="C417" s="2004"/>
      <c r="D417" s="2004"/>
      <c r="E417" s="2004"/>
      <c r="F417" s="2004"/>
      <c r="G417" s="2004"/>
      <c r="H417" s="2004"/>
      <c r="I417" s="2004"/>
      <c r="J417" s="2004"/>
      <c r="K417" s="880"/>
      <c r="L417" s="880"/>
      <c r="M417" s="880"/>
      <c r="N417" s="880"/>
      <c r="Q417" s="623"/>
      <c r="T417" s="188"/>
    </row>
    <row r="418" spans="1:21">
      <c r="A418" s="2012"/>
      <c r="B418" s="2012"/>
      <c r="C418" s="2012"/>
      <c r="D418" s="2012"/>
      <c r="E418" s="2012"/>
      <c r="F418" s="2012"/>
      <c r="I418" s="1986" t="s">
        <v>545</v>
      </c>
      <c r="J418" s="1986"/>
      <c r="K418" s="850"/>
      <c r="L418" s="850"/>
      <c r="M418" s="850"/>
      <c r="N418" s="850"/>
      <c r="Q418" s="623"/>
      <c r="T418" s="188"/>
    </row>
    <row r="419" spans="1:21" ht="54">
      <c r="A419" s="260" t="s">
        <v>77</v>
      </c>
      <c r="B419" s="260" t="s">
        <v>67</v>
      </c>
      <c r="C419" s="260" t="s">
        <v>131</v>
      </c>
      <c r="D419" s="260" t="s">
        <v>80</v>
      </c>
      <c r="E419" s="260" t="s">
        <v>132</v>
      </c>
      <c r="F419" s="260" t="s">
        <v>33</v>
      </c>
      <c r="I419" s="215" t="s">
        <v>186</v>
      </c>
      <c r="J419" s="215" t="s">
        <v>546</v>
      </c>
      <c r="K419" s="867"/>
      <c r="L419" s="867"/>
      <c r="M419" s="867"/>
      <c r="N419" s="867"/>
      <c r="O419" s="163"/>
      <c r="P419" s="187"/>
      <c r="Q419" s="623"/>
      <c r="T419" s="188"/>
    </row>
    <row r="420" spans="1:21">
      <c r="A420" s="195">
        <v>1</v>
      </c>
      <c r="B420" s="195">
        <v>2</v>
      </c>
      <c r="C420" s="195">
        <v>3</v>
      </c>
      <c r="D420" s="195">
        <v>4</v>
      </c>
      <c r="E420" s="195">
        <v>5</v>
      </c>
      <c r="F420" s="195">
        <v>6</v>
      </c>
      <c r="G420" s="160"/>
      <c r="H420" s="160"/>
      <c r="I420" s="217"/>
      <c r="J420" s="217"/>
      <c r="K420" s="811"/>
      <c r="L420" s="811"/>
      <c r="M420" s="811"/>
      <c r="N420" s="1096"/>
      <c r="Q420" s="623"/>
      <c r="T420" s="188"/>
    </row>
    <row r="421" spans="1:21" ht="33.75" customHeight="1">
      <c r="A421" s="1013">
        <v>1</v>
      </c>
      <c r="B421" s="31" t="s">
        <v>1088</v>
      </c>
      <c r="C421" s="614" t="s">
        <v>877</v>
      </c>
      <c r="D421" s="615">
        <v>300</v>
      </c>
      <c r="E421" s="615">
        <f>F421/D421</f>
        <v>126.6412</v>
      </c>
      <c r="F421" s="622">
        <f>35176.32+2816.04</f>
        <v>37992.36</v>
      </c>
      <c r="I421" s="220">
        <f>35176.32+2816.04</f>
        <v>37992.36</v>
      </c>
      <c r="J421" s="220"/>
      <c r="K421" s="868"/>
      <c r="L421" s="868"/>
      <c r="M421" s="868"/>
      <c r="N421" s="2006"/>
      <c r="O421" s="2006"/>
      <c r="P421" s="2007"/>
      <c r="Q421" s="623">
        <v>37992.36</v>
      </c>
      <c r="R421" s="1073">
        <f t="shared" ref="R421:R430" si="21">F421-Q421</f>
        <v>0</v>
      </c>
      <c r="T421" s="188"/>
    </row>
    <row r="422" spans="1:21" s="160" customFormat="1" ht="32.25" customHeight="1">
      <c r="A422" s="260">
        <v>2</v>
      </c>
      <c r="B422" s="1024" t="s">
        <v>543</v>
      </c>
      <c r="C422" s="614" t="s">
        <v>877</v>
      </c>
      <c r="D422" s="615">
        <v>100</v>
      </c>
      <c r="E422" s="615">
        <f t="shared" ref="E422:E430" si="22">F422/D422</f>
        <v>446.28899999999999</v>
      </c>
      <c r="F422" s="615">
        <f>10420.95+876.95+1011+32320</f>
        <v>44628.9</v>
      </c>
      <c r="G422" s="149"/>
      <c r="H422" s="149"/>
      <c r="I422" s="220">
        <f>876.95+4360+33331-14719.72</f>
        <v>23848.229999999996</v>
      </c>
      <c r="J422" s="220"/>
      <c r="K422" s="868"/>
      <c r="L422" s="868"/>
      <c r="M422" s="868"/>
      <c r="N422" s="2006"/>
      <c r="O422" s="2006"/>
      <c r="P422" s="2007"/>
      <c r="Q422" s="623">
        <f>11297.9+33331</f>
        <v>44628.9</v>
      </c>
      <c r="R422" s="1073">
        <f t="shared" si="21"/>
        <v>0</v>
      </c>
      <c r="S422" s="283"/>
      <c r="T422" s="281"/>
      <c r="U422" s="283"/>
    </row>
    <row r="423" spans="1:21" ht="29.25" customHeight="1">
      <c r="A423" s="583">
        <v>3</v>
      </c>
      <c r="B423" s="1024" t="s">
        <v>1131</v>
      </c>
      <c r="C423" s="614" t="s">
        <v>877</v>
      </c>
      <c r="D423" s="615">
        <v>110</v>
      </c>
      <c r="E423" s="615">
        <f t="shared" si="22"/>
        <v>1090.5999999999999</v>
      </c>
      <c r="F423" s="615">
        <f>50000+69966</f>
        <v>119966</v>
      </c>
      <c r="I423" s="220">
        <f>50000+36166.13+447</f>
        <v>86613.13</v>
      </c>
      <c r="J423" s="220"/>
      <c r="K423" s="868"/>
      <c r="L423" s="868"/>
      <c r="M423" s="868"/>
      <c r="N423" s="2006"/>
      <c r="O423" s="2006"/>
      <c r="P423" s="2007"/>
      <c r="Q423" s="623">
        <f>50000+69966</f>
        <v>119966</v>
      </c>
      <c r="R423" s="1073">
        <f t="shared" si="21"/>
        <v>0</v>
      </c>
      <c r="T423" s="188"/>
      <c r="U423" s="290"/>
    </row>
    <row r="424" spans="1:21" s="634" customFormat="1" ht="36.75" customHeight="1">
      <c r="A424" s="636">
        <v>4</v>
      </c>
      <c r="B424" s="31" t="s">
        <v>1197</v>
      </c>
      <c r="C424" s="636" t="s">
        <v>877</v>
      </c>
      <c r="D424" s="637">
        <v>10</v>
      </c>
      <c r="E424" s="637">
        <f t="shared" ref="E424" si="23">F424/D424</f>
        <v>392</v>
      </c>
      <c r="F424" s="637">
        <v>3920</v>
      </c>
      <c r="I424" s="220"/>
      <c r="J424" s="220"/>
      <c r="K424" s="868"/>
      <c r="L424" s="868"/>
      <c r="M424" s="868"/>
      <c r="N424" s="868"/>
      <c r="O424" s="150"/>
      <c r="Q424" s="623">
        <v>3920</v>
      </c>
      <c r="R424" s="1073">
        <f t="shared" si="21"/>
        <v>0</v>
      </c>
      <c r="S424" s="279"/>
      <c r="T424" s="188"/>
      <c r="U424" s="290"/>
    </row>
    <row r="425" spans="1:21" s="580" customFormat="1" ht="45.6">
      <c r="A425" s="583">
        <v>5</v>
      </c>
      <c r="B425" s="31" t="s">
        <v>1198</v>
      </c>
      <c r="C425" s="614" t="s">
        <v>877</v>
      </c>
      <c r="D425" s="615">
        <v>2</v>
      </c>
      <c r="E425" s="615">
        <f t="shared" si="22"/>
        <v>79</v>
      </c>
      <c r="F425" s="615">
        <v>158</v>
      </c>
      <c r="I425" s="220"/>
      <c r="J425" s="220"/>
      <c r="K425" s="868"/>
      <c r="L425" s="868"/>
      <c r="M425" s="868"/>
      <c r="N425" s="868"/>
      <c r="O425" s="150"/>
      <c r="Q425" s="623">
        <v>158</v>
      </c>
      <c r="R425" s="1073">
        <f t="shared" si="21"/>
        <v>0</v>
      </c>
      <c r="S425" s="279"/>
      <c r="T425" s="188"/>
      <c r="U425" s="290"/>
    </row>
    <row r="426" spans="1:21" s="687" customFormat="1" ht="36" customHeight="1">
      <c r="A426" s="688">
        <v>6</v>
      </c>
      <c r="B426" s="31" t="s">
        <v>1199</v>
      </c>
      <c r="C426" s="688" t="s">
        <v>877</v>
      </c>
      <c r="D426" s="689">
        <v>2</v>
      </c>
      <c r="E426" s="689">
        <f t="shared" ref="E426:E429" si="24">F426/D426</f>
        <v>94</v>
      </c>
      <c r="F426" s="689">
        <v>188</v>
      </c>
      <c r="I426" s="220"/>
      <c r="J426" s="220"/>
      <c r="K426" s="868"/>
      <c r="L426" s="868"/>
      <c r="M426" s="868"/>
      <c r="N426" s="868"/>
      <c r="O426" s="150"/>
      <c r="Q426" s="623">
        <v>188</v>
      </c>
      <c r="R426" s="1073">
        <f t="shared" si="21"/>
        <v>0</v>
      </c>
      <c r="S426" s="279"/>
      <c r="T426" s="188"/>
      <c r="U426" s="290"/>
    </row>
    <row r="427" spans="1:21" s="711" customFormat="1" ht="53.25" customHeight="1" thickBot="1">
      <c r="A427" s="713">
        <v>7</v>
      </c>
      <c r="B427" s="31" t="s">
        <v>1200</v>
      </c>
      <c r="C427" s="713" t="s">
        <v>877</v>
      </c>
      <c r="D427" s="712">
        <v>2</v>
      </c>
      <c r="E427" s="712">
        <f t="shared" si="24"/>
        <v>79.5</v>
      </c>
      <c r="F427" s="712">
        <v>159</v>
      </c>
      <c r="I427" s="220"/>
      <c r="J427" s="220"/>
      <c r="K427" s="868"/>
      <c r="L427" s="868"/>
      <c r="M427" s="868"/>
      <c r="N427" s="868"/>
      <c r="O427" s="150"/>
      <c r="Q427" s="623">
        <v>159</v>
      </c>
      <c r="R427" s="1073">
        <f t="shared" si="21"/>
        <v>0</v>
      </c>
      <c r="S427" s="279"/>
      <c r="T427" s="188"/>
      <c r="U427" s="290"/>
    </row>
    <row r="428" spans="1:21" s="722" customFormat="1" hidden="1">
      <c r="A428" s="723">
        <v>8</v>
      </c>
      <c r="B428" s="31"/>
      <c r="C428" s="723" t="s">
        <v>877</v>
      </c>
      <c r="D428" s="724"/>
      <c r="E428" s="724" t="e">
        <f t="shared" si="24"/>
        <v>#DIV/0!</v>
      </c>
      <c r="F428" s="724"/>
      <c r="I428" s="220"/>
      <c r="J428" s="220"/>
      <c r="K428" s="868"/>
      <c r="L428" s="868"/>
      <c r="M428" s="868"/>
      <c r="N428" s="868"/>
      <c r="O428" s="150"/>
      <c r="Q428" s="623"/>
      <c r="R428" s="157">
        <f t="shared" si="21"/>
        <v>0</v>
      </c>
      <c r="S428" s="279"/>
      <c r="T428" s="188"/>
      <c r="U428" s="290"/>
    </row>
    <row r="429" spans="1:21" s="729" customFormat="1" hidden="1">
      <c r="A429" s="731">
        <v>9</v>
      </c>
      <c r="B429" s="31"/>
      <c r="C429" s="731" t="s">
        <v>877</v>
      </c>
      <c r="D429" s="730"/>
      <c r="E429" s="730" t="e">
        <f t="shared" si="24"/>
        <v>#DIV/0!</v>
      </c>
      <c r="F429" s="730"/>
      <c r="I429" s="220"/>
      <c r="J429" s="220"/>
      <c r="K429" s="868"/>
      <c r="L429" s="868"/>
      <c r="M429" s="868"/>
      <c r="N429" s="868"/>
      <c r="O429" s="150"/>
      <c r="Q429" s="623"/>
      <c r="R429" s="157">
        <f t="shared" si="21"/>
        <v>0</v>
      </c>
      <c r="S429" s="279"/>
      <c r="T429" s="188"/>
      <c r="U429" s="290"/>
    </row>
    <row r="430" spans="1:21" ht="23.4" hidden="1" thickBot="1">
      <c r="A430" s="583">
        <v>10</v>
      </c>
      <c r="B430" s="31"/>
      <c r="C430" s="614" t="s">
        <v>877</v>
      </c>
      <c r="D430" s="615"/>
      <c r="E430" s="615" t="e">
        <f t="shared" si="22"/>
        <v>#DIV/0!</v>
      </c>
      <c r="F430" s="615"/>
      <c r="I430" s="220"/>
      <c r="J430" s="220"/>
      <c r="K430" s="868"/>
      <c r="L430" s="868"/>
      <c r="M430" s="868"/>
      <c r="N430" s="868"/>
      <c r="P430" s="719"/>
      <c r="Q430" s="623"/>
      <c r="R430" s="157">
        <f t="shared" si="21"/>
        <v>0</v>
      </c>
      <c r="T430" s="188"/>
      <c r="U430" s="290"/>
    </row>
    <row r="431" spans="1:21" ht="23.4" thickBot="1">
      <c r="A431" s="226"/>
      <c r="B431" s="227" t="s">
        <v>73</v>
      </c>
      <c r="C431" s="226" t="s">
        <v>74</v>
      </c>
      <c r="D431" s="226" t="s">
        <v>74</v>
      </c>
      <c r="E431" s="226" t="s">
        <v>74</v>
      </c>
      <c r="F431" s="228">
        <f>SUM(F421:F430)</f>
        <v>207012.26</v>
      </c>
      <c r="I431" s="217">
        <f>SUM(I421:I430)</f>
        <v>148453.72</v>
      </c>
      <c r="J431" s="217">
        <f>SUM(J421:J430)</f>
        <v>0</v>
      </c>
      <c r="K431" s="811"/>
      <c r="L431" s="811"/>
      <c r="M431" s="811"/>
      <c r="N431" s="811"/>
      <c r="O431" s="158"/>
      <c r="P431" s="738" t="s">
        <v>13</v>
      </c>
      <c r="Q431" s="739">
        <f>SUM(Q421:Q430)</f>
        <v>207012.26</v>
      </c>
      <c r="R431" s="739">
        <f>SUM(R421:R430)</f>
        <v>0</v>
      </c>
      <c r="T431" s="188"/>
      <c r="U431" s="290"/>
    </row>
    <row r="432" spans="1:21">
      <c r="A432" s="38"/>
      <c r="B432" s="32"/>
      <c r="C432" s="38"/>
      <c r="D432" s="38"/>
      <c r="E432" s="38"/>
      <c r="F432" s="57"/>
      <c r="K432" s="150"/>
      <c r="L432" s="150"/>
      <c r="M432" s="150"/>
      <c r="N432" s="150"/>
      <c r="Q432" s="623"/>
      <c r="T432" s="188"/>
      <c r="U432" s="290"/>
    </row>
    <row r="433" spans="1:21">
      <c r="A433" s="2004" t="s">
        <v>522</v>
      </c>
      <c r="B433" s="2004"/>
      <c r="C433" s="2004"/>
      <c r="D433" s="2004"/>
      <c r="E433" s="2004"/>
      <c r="F433" s="2004"/>
      <c r="G433" s="2004"/>
      <c r="H433" s="2004"/>
      <c r="I433" s="2004"/>
      <c r="J433" s="2004"/>
      <c r="K433" s="880"/>
      <c r="L433" s="880"/>
      <c r="M433" s="880"/>
      <c r="N433" s="880"/>
      <c r="Q433" s="623"/>
      <c r="T433" s="188"/>
      <c r="U433" s="290"/>
    </row>
    <row r="434" spans="1:21">
      <c r="A434" s="2012"/>
      <c r="B434" s="2012"/>
      <c r="C434" s="2012"/>
      <c r="D434" s="2012"/>
      <c r="E434" s="2012"/>
      <c r="F434" s="38"/>
      <c r="I434" s="1986" t="s">
        <v>545</v>
      </c>
      <c r="J434" s="1986"/>
      <c r="K434" s="850"/>
      <c r="L434" s="850"/>
      <c r="M434" s="850"/>
      <c r="N434" s="850"/>
      <c r="Q434" s="623"/>
      <c r="S434" s="188"/>
    </row>
    <row r="435" spans="1:21" ht="54">
      <c r="A435" s="260" t="s">
        <v>68</v>
      </c>
      <c r="B435" s="260" t="s">
        <v>67</v>
      </c>
      <c r="C435" s="260" t="s">
        <v>80</v>
      </c>
      <c r="D435" s="260" t="s">
        <v>128</v>
      </c>
      <c r="E435" s="260" t="s">
        <v>33</v>
      </c>
      <c r="I435" s="215" t="s">
        <v>186</v>
      </c>
      <c r="J435" s="215" t="s">
        <v>546</v>
      </c>
      <c r="K435" s="867"/>
      <c r="L435" s="867"/>
      <c r="M435" s="867"/>
      <c r="N435" s="867"/>
      <c r="O435" s="163"/>
      <c r="Q435" s="623"/>
      <c r="S435" s="188"/>
    </row>
    <row r="436" spans="1:21">
      <c r="A436" s="195">
        <v>1</v>
      </c>
      <c r="B436" s="195">
        <v>2</v>
      </c>
      <c r="C436" s="195">
        <v>3</v>
      </c>
      <c r="D436" s="195">
        <v>4</v>
      </c>
      <c r="E436" s="195">
        <v>5</v>
      </c>
      <c r="F436" s="160"/>
      <c r="G436" s="160"/>
      <c r="H436" s="160"/>
      <c r="I436" s="217"/>
      <c r="J436" s="217"/>
      <c r="K436" s="811"/>
      <c r="L436" s="811"/>
      <c r="M436" s="811"/>
      <c r="N436" s="811"/>
      <c r="Q436" s="623"/>
      <c r="S436" s="188"/>
    </row>
    <row r="437" spans="1:21">
      <c r="A437" s="260">
        <v>1</v>
      </c>
      <c r="B437" s="1024" t="s">
        <v>136</v>
      </c>
      <c r="C437" s="1022">
        <v>500</v>
      </c>
      <c r="D437" s="1023">
        <f>E437/C437</f>
        <v>11.958</v>
      </c>
      <c r="E437" s="1023">
        <f>7000+20-2301+1260</f>
        <v>5979</v>
      </c>
      <c r="I437" s="220">
        <v>5979</v>
      </c>
      <c r="J437" s="220"/>
      <c r="K437" s="868"/>
      <c r="L437" s="868"/>
      <c r="M437" s="868"/>
      <c r="N437" s="868"/>
      <c r="Q437" s="623">
        <f>4719+1260</f>
        <v>5979</v>
      </c>
      <c r="R437" s="1073">
        <f>E437-Q437</f>
        <v>0</v>
      </c>
      <c r="S437" s="188"/>
    </row>
    <row r="438" spans="1:21" s="160" customFormat="1">
      <c r="A438" s="260">
        <v>2</v>
      </c>
      <c r="B438" s="1024" t="s">
        <v>138</v>
      </c>
      <c r="C438" s="1022"/>
      <c r="D438" s="1023" t="e">
        <f>E438/C438</f>
        <v>#DIV/0!</v>
      </c>
      <c r="E438" s="1023"/>
      <c r="F438" s="149"/>
      <c r="G438" s="149"/>
      <c r="H438" s="149"/>
      <c r="I438" s="220"/>
      <c r="J438" s="220"/>
      <c r="K438" s="868"/>
      <c r="L438" s="868"/>
      <c r="M438" s="868"/>
      <c r="N438" s="868"/>
      <c r="O438" s="161"/>
      <c r="P438" s="725"/>
      <c r="Q438" s="623"/>
      <c r="R438" s="1073">
        <f>E438-Q438</f>
        <v>0</v>
      </c>
      <c r="S438" s="281"/>
      <c r="T438" s="283"/>
      <c r="U438" s="283"/>
    </row>
    <row r="439" spans="1:21">
      <c r="A439" s="260">
        <v>3</v>
      </c>
      <c r="B439" s="1024" t="s">
        <v>139</v>
      </c>
      <c r="C439" s="1022">
        <v>7</v>
      </c>
      <c r="D439" s="1023">
        <f>E439/C439</f>
        <v>761.31428571428569</v>
      </c>
      <c r="E439" s="1023">
        <f>3000-20-2160+4509.2</f>
        <v>5329.2</v>
      </c>
      <c r="I439" s="220">
        <f>820+4509.2</f>
        <v>5329.2</v>
      </c>
      <c r="J439" s="220"/>
      <c r="K439" s="868"/>
      <c r="L439" s="868"/>
      <c r="M439" s="868"/>
      <c r="N439" s="868"/>
      <c r="Q439" s="623">
        <f>4290+1039.2</f>
        <v>5329.2</v>
      </c>
      <c r="R439" s="1073">
        <f>E439-Q439</f>
        <v>0</v>
      </c>
      <c r="S439" s="188"/>
    </row>
    <row r="440" spans="1:21" s="580" customFormat="1" ht="23.4" thickBot="1">
      <c r="A440" s="583">
        <v>4</v>
      </c>
      <c r="B440" s="1024" t="s">
        <v>1130</v>
      </c>
      <c r="C440" s="1022">
        <v>200</v>
      </c>
      <c r="D440" s="1023">
        <f>E440/C440</f>
        <v>140.28</v>
      </c>
      <c r="E440" s="1050">
        <f>17000-3581+14637</f>
        <v>28056</v>
      </c>
      <c r="I440" s="220">
        <f>13419+14637</f>
        <v>28056</v>
      </c>
      <c r="J440" s="220"/>
      <c r="K440" s="868"/>
      <c r="L440" s="868"/>
      <c r="M440" s="868"/>
      <c r="N440" s="868"/>
      <c r="O440" s="150"/>
      <c r="P440" s="683"/>
      <c r="Q440" s="623">
        <v>28056</v>
      </c>
      <c r="R440" s="1073">
        <f>E440-Q440</f>
        <v>0</v>
      </c>
      <c r="S440" s="188"/>
      <c r="T440" s="279"/>
      <c r="U440" s="279"/>
    </row>
    <row r="441" spans="1:21" ht="23.4" hidden="1" thickBot="1">
      <c r="A441" s="260">
        <v>5</v>
      </c>
      <c r="B441" s="31"/>
      <c r="C441" s="260"/>
      <c r="D441" s="258" t="e">
        <f>E441/C441</f>
        <v>#DIV/0!</v>
      </c>
      <c r="E441" s="23"/>
      <c r="I441" s="220"/>
      <c r="J441" s="220"/>
      <c r="K441" s="868"/>
      <c r="L441" s="868"/>
      <c r="M441" s="868"/>
      <c r="N441" s="868"/>
      <c r="Q441" s="623"/>
      <c r="R441" s="157">
        <f>E441-Q441</f>
        <v>0</v>
      </c>
      <c r="S441" s="188"/>
    </row>
    <row r="442" spans="1:21" ht="23.4" thickBot="1">
      <c r="A442" s="226"/>
      <c r="B442" s="227" t="s">
        <v>73</v>
      </c>
      <c r="C442" s="226"/>
      <c r="D442" s="226" t="s">
        <v>74</v>
      </c>
      <c r="E442" s="228">
        <f>SUM(E437:E440)</f>
        <v>39364.199999999997</v>
      </c>
      <c r="I442" s="217">
        <f>SUM(I437:I441)</f>
        <v>39364.199999999997</v>
      </c>
      <c r="J442" s="217">
        <f>SUM(J437:J441)</f>
        <v>0</v>
      </c>
      <c r="K442" s="811"/>
      <c r="L442" s="811"/>
      <c r="M442" s="811"/>
      <c r="N442" s="811"/>
      <c r="P442" s="738" t="s">
        <v>13</v>
      </c>
      <c r="Q442" s="739">
        <f>SUM(Q437:Q440)</f>
        <v>39364.199999999997</v>
      </c>
      <c r="R442" s="739">
        <f>SUM(R437:R440)</f>
        <v>0</v>
      </c>
      <c r="S442" s="188"/>
    </row>
    <row r="443" spans="1:21" ht="23.4" thickBot="1">
      <c r="A443" s="56"/>
      <c r="B443" s="32"/>
      <c r="C443" s="38"/>
      <c r="D443" s="38"/>
      <c r="E443" s="38"/>
      <c r="F443" s="57"/>
      <c r="K443" s="150"/>
      <c r="L443" s="150"/>
      <c r="M443" s="150"/>
      <c r="N443" s="150"/>
      <c r="Q443" s="623"/>
      <c r="S443" s="188"/>
    </row>
    <row r="444" spans="1:21" ht="23.25" hidden="1" customHeight="1">
      <c r="A444" s="2020" t="s">
        <v>993</v>
      </c>
      <c r="B444" s="2020"/>
      <c r="C444" s="2020"/>
      <c r="D444" s="2020"/>
      <c r="E444" s="2020"/>
      <c r="F444" s="2020"/>
      <c r="G444" s="2020"/>
      <c r="H444" s="2020"/>
      <c r="I444" s="2020"/>
      <c r="J444" s="2020"/>
      <c r="K444" s="884"/>
      <c r="L444" s="884"/>
      <c r="M444" s="884"/>
      <c r="N444" s="884"/>
      <c r="Q444" s="623"/>
      <c r="S444" s="188"/>
    </row>
    <row r="445" spans="1:21" ht="23.4" hidden="1" thickBot="1">
      <c r="A445" s="51"/>
      <c r="B445" s="32"/>
      <c r="C445" s="38"/>
      <c r="D445" s="38"/>
      <c r="E445" s="38"/>
      <c r="F445" s="38"/>
      <c r="K445" s="150"/>
      <c r="L445" s="150"/>
      <c r="M445" s="150"/>
      <c r="N445" s="150"/>
      <c r="Q445" s="623"/>
      <c r="T445" s="188"/>
    </row>
    <row r="446" spans="1:21" ht="23.4" hidden="1" thickBot="1">
      <c r="A446" s="51"/>
      <c r="B446" s="32"/>
      <c r="C446" s="38"/>
      <c r="D446" s="38"/>
      <c r="E446" s="38"/>
      <c r="F446" s="38"/>
      <c r="I446" s="1986" t="s">
        <v>545</v>
      </c>
      <c r="J446" s="1986"/>
      <c r="K446" s="850"/>
      <c r="L446" s="850"/>
      <c r="M446" s="850"/>
      <c r="N446" s="850"/>
      <c r="O446" s="210"/>
      <c r="Q446" s="623"/>
    </row>
    <row r="447" spans="1:21" ht="54.6" hidden="1" thickBot="1">
      <c r="A447" s="260" t="s">
        <v>77</v>
      </c>
      <c r="B447" s="260" t="s">
        <v>67</v>
      </c>
      <c r="C447" s="260" t="s">
        <v>127</v>
      </c>
      <c r="D447" s="260" t="s">
        <v>490</v>
      </c>
      <c r="F447" s="38"/>
      <c r="I447" s="215" t="s">
        <v>186</v>
      </c>
      <c r="J447" s="215" t="s">
        <v>546</v>
      </c>
      <c r="K447" s="867"/>
      <c r="L447" s="867"/>
      <c r="M447" s="867"/>
      <c r="N447" s="867"/>
      <c r="Q447" s="623"/>
      <c r="T447" s="188"/>
    </row>
    <row r="448" spans="1:21" ht="23.4" hidden="1" thickBot="1">
      <c r="A448" s="195">
        <v>1</v>
      </c>
      <c r="B448" s="195">
        <v>2</v>
      </c>
      <c r="C448" s="195">
        <v>3</v>
      </c>
      <c r="D448" s="195">
        <v>4</v>
      </c>
      <c r="E448" s="160"/>
      <c r="F448" s="14"/>
      <c r="G448" s="160"/>
      <c r="H448" s="160"/>
      <c r="I448" s="217"/>
      <c r="J448" s="217"/>
      <c r="K448" s="811"/>
      <c r="L448" s="811"/>
      <c r="M448" s="811"/>
      <c r="N448" s="811"/>
      <c r="Q448" s="623"/>
      <c r="T448" s="188"/>
    </row>
    <row r="449" spans="1:21" ht="23.4" hidden="1" thickBot="1">
      <c r="A449" s="260"/>
      <c r="B449" s="36"/>
      <c r="C449" s="34"/>
      <c r="D449" s="258"/>
      <c r="F449" s="38"/>
      <c r="I449" s="220"/>
      <c r="J449" s="220"/>
      <c r="K449" s="868"/>
      <c r="L449" s="868"/>
      <c r="M449" s="868"/>
      <c r="N449" s="868"/>
      <c r="Q449" s="623"/>
      <c r="T449" s="188"/>
    </row>
    <row r="450" spans="1:21" s="160" customFormat="1" ht="23.4" hidden="1" thickBot="1">
      <c r="A450" s="260"/>
      <c r="B450" s="36"/>
      <c r="C450" s="34"/>
      <c r="D450" s="258"/>
      <c r="E450" s="149"/>
      <c r="F450" s="57"/>
      <c r="G450" s="149"/>
      <c r="H450" s="149"/>
      <c r="I450" s="220"/>
      <c r="J450" s="220"/>
      <c r="K450" s="868"/>
      <c r="L450" s="868"/>
      <c r="M450" s="868"/>
      <c r="N450" s="868"/>
      <c r="O450" s="161"/>
      <c r="Q450" s="623"/>
      <c r="S450" s="283"/>
      <c r="T450" s="281"/>
      <c r="U450" s="283"/>
    </row>
    <row r="451" spans="1:21" ht="23.4" hidden="1" thickBot="1">
      <c r="A451" s="260"/>
      <c r="B451" s="36"/>
      <c r="C451" s="34"/>
      <c r="D451" s="258"/>
      <c r="F451" s="38"/>
      <c r="I451" s="220"/>
      <c r="J451" s="220"/>
      <c r="K451" s="868"/>
      <c r="L451" s="868"/>
      <c r="M451" s="868"/>
      <c r="N451" s="868"/>
      <c r="Q451" s="623"/>
      <c r="T451" s="188"/>
      <c r="U451" s="290"/>
    </row>
    <row r="452" spans="1:21" ht="23.4" hidden="1" thickBot="1">
      <c r="A452" s="260"/>
      <c r="B452" s="36"/>
      <c r="C452" s="34"/>
      <c r="D452" s="258"/>
      <c r="F452" s="38"/>
      <c r="I452" s="220"/>
      <c r="J452" s="220"/>
      <c r="K452" s="868"/>
      <c r="L452" s="868"/>
      <c r="M452" s="868"/>
      <c r="N452" s="868"/>
      <c r="Q452" s="623"/>
      <c r="T452" s="188"/>
      <c r="U452" s="290"/>
    </row>
    <row r="453" spans="1:21" ht="23.4" hidden="1" thickBot="1">
      <c r="A453" s="226"/>
      <c r="B453" s="227" t="s">
        <v>73</v>
      </c>
      <c r="C453" s="226" t="s">
        <v>74</v>
      </c>
      <c r="D453" s="228">
        <f>SUM(D449:D452)</f>
        <v>0</v>
      </c>
      <c r="F453" s="38"/>
      <c r="I453" s="217">
        <f>SUM(I449:I452)</f>
        <v>0</v>
      </c>
      <c r="J453" s="217">
        <f>SUM(J449:J452)</f>
        <v>0</v>
      </c>
      <c r="K453" s="811"/>
      <c r="L453" s="811"/>
      <c r="M453" s="811"/>
      <c r="N453" s="811"/>
      <c r="Q453" s="623"/>
      <c r="T453" s="188"/>
      <c r="U453" s="290"/>
    </row>
    <row r="454" spans="1:21" ht="23.4" hidden="1" thickBot="1">
      <c r="A454" s="56"/>
      <c r="B454" s="32"/>
      <c r="C454" s="38"/>
      <c r="D454" s="38"/>
      <c r="E454" s="38"/>
      <c r="F454" s="57"/>
      <c r="K454" s="150"/>
      <c r="L454" s="150"/>
      <c r="M454" s="150"/>
      <c r="N454" s="150"/>
      <c r="Q454" s="623"/>
      <c r="T454" s="188"/>
      <c r="U454" s="290"/>
    </row>
    <row r="455" spans="1:21" s="744" customFormat="1" ht="23.25" hidden="1" customHeight="1">
      <c r="A455" s="2020" t="s">
        <v>994</v>
      </c>
      <c r="B455" s="2020"/>
      <c r="C455" s="2020"/>
      <c r="D455" s="2020"/>
      <c r="E455" s="2020"/>
      <c r="F455" s="2020"/>
      <c r="G455" s="2020"/>
      <c r="H455" s="2020"/>
      <c r="I455" s="2020"/>
      <c r="J455" s="2020"/>
      <c r="K455" s="884"/>
      <c r="L455" s="884"/>
      <c r="M455" s="884"/>
      <c r="N455" s="884"/>
      <c r="O455" s="150"/>
      <c r="Q455" s="623"/>
      <c r="S455" s="188"/>
      <c r="T455" s="279"/>
      <c r="U455" s="279"/>
    </row>
    <row r="456" spans="1:21" s="744" customFormat="1" ht="23.4" hidden="1" thickBot="1">
      <c r="A456" s="51"/>
      <c r="B456" s="32"/>
      <c r="C456" s="38"/>
      <c r="D456" s="38"/>
      <c r="E456" s="38"/>
      <c r="F456" s="38"/>
      <c r="K456" s="150"/>
      <c r="L456" s="150"/>
      <c r="M456" s="150"/>
      <c r="N456" s="150"/>
      <c r="O456" s="150"/>
      <c r="Q456" s="623"/>
      <c r="S456" s="279"/>
      <c r="T456" s="188"/>
      <c r="U456" s="279"/>
    </row>
    <row r="457" spans="1:21" s="744" customFormat="1" ht="23.4" hidden="1" thickBot="1">
      <c r="A457" s="51"/>
      <c r="B457" s="32"/>
      <c r="C457" s="38"/>
      <c r="D457" s="38"/>
      <c r="E457" s="38"/>
      <c r="F457" s="38"/>
      <c r="I457" s="1986" t="s">
        <v>545</v>
      </c>
      <c r="J457" s="1986"/>
      <c r="K457" s="850"/>
      <c r="L457" s="850"/>
      <c r="M457" s="850"/>
      <c r="N457" s="850"/>
      <c r="O457" s="210"/>
      <c r="Q457" s="623"/>
      <c r="S457" s="279"/>
      <c r="T457" s="279"/>
      <c r="U457" s="279"/>
    </row>
    <row r="458" spans="1:21" s="744" customFormat="1" ht="54.6" hidden="1" thickBot="1">
      <c r="A458" s="745" t="s">
        <v>77</v>
      </c>
      <c r="B458" s="745" t="s">
        <v>67</v>
      </c>
      <c r="C458" s="745" t="s">
        <v>127</v>
      </c>
      <c r="D458" s="745" t="s">
        <v>490</v>
      </c>
      <c r="F458" s="38"/>
      <c r="I458" s="215" t="s">
        <v>186</v>
      </c>
      <c r="J458" s="215" t="s">
        <v>546</v>
      </c>
      <c r="K458" s="867"/>
      <c r="L458" s="867"/>
      <c r="M458" s="867"/>
      <c r="N458" s="867"/>
      <c r="O458" s="150"/>
      <c r="Q458" s="623"/>
      <c r="S458" s="279"/>
      <c r="T458" s="188"/>
      <c r="U458" s="279"/>
    </row>
    <row r="459" spans="1:21" s="744" customFormat="1" ht="23.4" hidden="1" thickBot="1">
      <c r="A459" s="195">
        <v>1</v>
      </c>
      <c r="B459" s="195">
        <v>2</v>
      </c>
      <c r="C459" s="195">
        <v>3</v>
      </c>
      <c r="D459" s="195">
        <v>4</v>
      </c>
      <c r="E459" s="160"/>
      <c r="F459" s="14"/>
      <c r="G459" s="160"/>
      <c r="H459" s="160"/>
      <c r="I459" s="217"/>
      <c r="J459" s="217"/>
      <c r="K459" s="811"/>
      <c r="L459" s="811"/>
      <c r="M459" s="811"/>
      <c r="N459" s="811"/>
      <c r="O459" s="150"/>
      <c r="Q459" s="623"/>
      <c r="S459" s="279"/>
      <c r="T459" s="188"/>
      <c r="U459" s="279"/>
    </row>
    <row r="460" spans="1:21" s="744" customFormat="1" ht="23.4" hidden="1" thickBot="1">
      <c r="A460" s="745">
        <v>1</v>
      </c>
      <c r="B460" s="36"/>
      <c r="C460" s="34">
        <v>1</v>
      </c>
      <c r="D460" s="746"/>
      <c r="F460" s="38"/>
      <c r="I460" s="220"/>
      <c r="J460" s="220"/>
      <c r="K460" s="868"/>
      <c r="L460" s="868"/>
      <c r="M460" s="868"/>
      <c r="N460" s="868"/>
      <c r="O460" s="150"/>
      <c r="P460" s="684"/>
      <c r="Q460" s="623"/>
      <c r="R460" s="157">
        <f>D460-Q460</f>
        <v>0</v>
      </c>
      <c r="S460" s="279"/>
      <c r="T460" s="188"/>
      <c r="U460" s="279"/>
    </row>
    <row r="461" spans="1:21" s="160" customFormat="1" ht="23.4" hidden="1" thickBot="1">
      <c r="A461" s="745"/>
      <c r="B461" s="36"/>
      <c r="C461" s="34"/>
      <c r="D461" s="746"/>
      <c r="E461" s="744"/>
      <c r="F461" s="57"/>
      <c r="G461" s="744"/>
      <c r="H461" s="744"/>
      <c r="I461" s="220"/>
      <c r="J461" s="220"/>
      <c r="K461" s="868"/>
      <c r="L461" s="868"/>
      <c r="M461" s="868"/>
      <c r="N461" s="868"/>
      <c r="O461" s="161"/>
      <c r="Q461" s="623"/>
      <c r="R461" s="157">
        <f>D461-Q461</f>
        <v>0</v>
      </c>
      <c r="S461" s="283"/>
      <c r="T461" s="281"/>
      <c r="U461" s="283"/>
    </row>
    <row r="462" spans="1:21" s="744" customFormat="1" ht="23.4" hidden="1" thickBot="1">
      <c r="A462" s="745"/>
      <c r="B462" s="36"/>
      <c r="C462" s="34"/>
      <c r="D462" s="746"/>
      <c r="F462" s="38"/>
      <c r="I462" s="220"/>
      <c r="J462" s="220"/>
      <c r="K462" s="868"/>
      <c r="L462" s="868"/>
      <c r="M462" s="868"/>
      <c r="N462" s="868"/>
      <c r="O462" s="150"/>
      <c r="Q462" s="623"/>
      <c r="R462" s="157">
        <f>D462-Q462</f>
        <v>0</v>
      </c>
      <c r="S462" s="279"/>
      <c r="T462" s="188"/>
      <c r="U462" s="290"/>
    </row>
    <row r="463" spans="1:21" s="744" customFormat="1" ht="23.4" hidden="1" thickBot="1">
      <c r="A463" s="745"/>
      <c r="B463" s="36"/>
      <c r="C463" s="34"/>
      <c r="D463" s="746"/>
      <c r="F463" s="38"/>
      <c r="I463" s="220"/>
      <c r="J463" s="220"/>
      <c r="K463" s="868"/>
      <c r="L463" s="868"/>
      <c r="M463" s="868"/>
      <c r="N463" s="868"/>
      <c r="O463" s="150"/>
      <c r="Q463" s="623"/>
      <c r="R463" s="157">
        <f>D463-Q463</f>
        <v>0</v>
      </c>
      <c r="S463" s="279"/>
      <c r="T463" s="188"/>
      <c r="U463" s="290"/>
    </row>
    <row r="464" spans="1:21" s="744" customFormat="1" ht="23.4" hidden="1" thickBot="1">
      <c r="A464" s="226"/>
      <c r="B464" s="227" t="s">
        <v>73</v>
      </c>
      <c r="C464" s="226" t="s">
        <v>74</v>
      </c>
      <c r="D464" s="228">
        <f>SUM(D460:D463)</f>
        <v>0</v>
      </c>
      <c r="F464" s="38"/>
      <c r="I464" s="217">
        <f>SUM(I460:I463)</f>
        <v>0</v>
      </c>
      <c r="J464" s="217">
        <f>SUM(J460:J463)</f>
        <v>0</v>
      </c>
      <c r="K464" s="811"/>
      <c r="L464" s="811"/>
      <c r="M464" s="811"/>
      <c r="N464" s="811"/>
      <c r="O464" s="150"/>
      <c r="P464" s="738" t="s">
        <v>13</v>
      </c>
      <c r="Q464" s="739">
        <f>SUM(Q459:Q463)</f>
        <v>0</v>
      </c>
      <c r="R464" s="739">
        <f>SUM(R459:R463)</f>
        <v>0</v>
      </c>
      <c r="S464" s="279"/>
      <c r="T464" s="188"/>
      <c r="U464" s="290"/>
    </row>
    <row r="465" spans="1:21" s="755" customFormat="1" ht="23.4" hidden="1" thickBot="1">
      <c r="A465" s="752"/>
      <c r="B465" s="753"/>
      <c r="C465" s="752"/>
      <c r="D465" s="754"/>
      <c r="F465" s="756"/>
      <c r="I465" s="757"/>
      <c r="J465" s="757"/>
      <c r="K465" s="811"/>
      <c r="L465" s="811"/>
      <c r="M465" s="811"/>
      <c r="N465" s="811"/>
      <c r="Q465" s="758"/>
      <c r="S465" s="759"/>
      <c r="T465" s="760"/>
      <c r="U465" s="761"/>
    </row>
    <row r="466" spans="1:21" ht="23.4" hidden="1" thickBot="1">
      <c r="A466" s="2014" t="s">
        <v>611</v>
      </c>
      <c r="B466" s="2014"/>
      <c r="C466" s="2014"/>
      <c r="D466" s="2014"/>
      <c r="E466" s="2014"/>
      <c r="F466" s="2014"/>
      <c r="G466" s="2014"/>
      <c r="H466" s="2014"/>
      <c r="I466" s="2014"/>
      <c r="J466" s="2014"/>
      <c r="K466" s="829"/>
      <c r="L466" s="829"/>
      <c r="M466" s="829"/>
      <c r="N466" s="829"/>
      <c r="Q466" s="623"/>
      <c r="T466" s="188"/>
    </row>
    <row r="467" spans="1:21" ht="23.4" hidden="1" thickBot="1">
      <c r="A467" s="56"/>
      <c r="B467" s="32"/>
      <c r="C467" s="38"/>
      <c r="D467" s="38"/>
      <c r="E467" s="38"/>
      <c r="F467" s="57"/>
      <c r="K467" s="150"/>
      <c r="L467" s="150"/>
      <c r="M467" s="150"/>
      <c r="N467" s="150"/>
      <c r="Q467" s="623"/>
      <c r="T467" s="188"/>
    </row>
    <row r="468" spans="1:21" ht="23.4" hidden="1" thickBot="1">
      <c r="A468" s="2016" t="s">
        <v>491</v>
      </c>
      <c r="B468" s="2016"/>
      <c r="C468" s="2016"/>
      <c r="D468" s="2016"/>
      <c r="E468" s="2016"/>
      <c r="F468" s="2016"/>
      <c r="G468" s="2016"/>
      <c r="H468" s="2016"/>
      <c r="I468" s="2016"/>
      <c r="J468" s="2016"/>
      <c r="K468" s="882"/>
      <c r="L468" s="882"/>
      <c r="M468" s="882"/>
      <c r="N468" s="882"/>
      <c r="O468" s="205"/>
      <c r="Q468" s="623"/>
    </row>
    <row r="469" spans="1:21" ht="23.4" hidden="1" thickBot="1">
      <c r="A469" s="76"/>
      <c r="B469" s="76"/>
      <c r="C469" s="76"/>
      <c r="D469" s="76"/>
      <c r="E469" s="76"/>
      <c r="F469" s="38"/>
      <c r="I469" s="1986" t="s">
        <v>545</v>
      </c>
      <c r="J469" s="1986"/>
      <c r="K469" s="850"/>
      <c r="L469" s="850"/>
      <c r="M469" s="850"/>
      <c r="N469" s="850"/>
      <c r="Q469" s="623"/>
      <c r="T469" s="188"/>
    </row>
    <row r="470" spans="1:21" ht="54.6" hidden="1" thickBot="1">
      <c r="A470" s="260" t="s">
        <v>77</v>
      </c>
      <c r="B470" s="260" t="s">
        <v>67</v>
      </c>
      <c r="C470" s="260" t="s">
        <v>127</v>
      </c>
      <c r="D470" s="260" t="s">
        <v>490</v>
      </c>
      <c r="E470" s="150"/>
      <c r="F470" s="58"/>
      <c r="G470" s="20"/>
      <c r="H470" s="58"/>
      <c r="I470" s="215" t="s">
        <v>186</v>
      </c>
      <c r="J470" s="215" t="s">
        <v>546</v>
      </c>
      <c r="K470" s="867"/>
      <c r="L470" s="867"/>
      <c r="M470" s="867"/>
      <c r="N470" s="867"/>
      <c r="O470" s="210"/>
      <c r="Q470" s="623"/>
      <c r="T470" s="188"/>
    </row>
    <row r="471" spans="1:21" ht="23.4" hidden="1" thickBot="1">
      <c r="A471" s="195">
        <v>1</v>
      </c>
      <c r="B471" s="195">
        <v>2</v>
      </c>
      <c r="C471" s="195">
        <v>3</v>
      </c>
      <c r="D471" s="195">
        <v>4</v>
      </c>
      <c r="E471" s="161"/>
      <c r="F471" s="189"/>
      <c r="G471" s="190"/>
      <c r="H471" s="191"/>
      <c r="I471" s="223"/>
      <c r="J471" s="223"/>
      <c r="K471" s="885"/>
      <c r="L471" s="885"/>
      <c r="M471" s="885"/>
      <c r="N471" s="885"/>
      <c r="Q471" s="623"/>
      <c r="T471" s="188"/>
    </row>
    <row r="472" spans="1:21" s="150" customFormat="1" ht="69" hidden="1" thickBot="1">
      <c r="A472" s="260">
        <v>1</v>
      </c>
      <c r="B472" s="31" t="s">
        <v>1032</v>
      </c>
      <c r="C472" s="34">
        <v>7</v>
      </c>
      <c r="D472" s="258"/>
      <c r="F472" s="58"/>
      <c r="G472" s="20"/>
      <c r="H472" s="42"/>
      <c r="I472" s="224"/>
      <c r="J472" s="224"/>
      <c r="K472" s="886"/>
      <c r="L472" s="886"/>
      <c r="M472" s="886"/>
      <c r="N472" s="900" t="s">
        <v>1033</v>
      </c>
      <c r="Q472" s="159"/>
      <c r="R472" s="158">
        <f>D472-Q472</f>
        <v>0</v>
      </c>
      <c r="S472" s="203"/>
      <c r="T472" s="170"/>
      <c r="U472" s="203"/>
    </row>
    <row r="473" spans="1:21" s="161" customFormat="1" ht="23.4" hidden="1" thickBot="1">
      <c r="A473" s="226"/>
      <c r="B473" s="227" t="s">
        <v>73</v>
      </c>
      <c r="C473" s="226" t="s">
        <v>74</v>
      </c>
      <c r="D473" s="228">
        <f>SUM(D472:D472)</f>
        <v>0</v>
      </c>
      <c r="E473" s="150"/>
      <c r="F473" s="58"/>
      <c r="G473" s="20"/>
      <c r="H473" s="42"/>
      <c r="I473" s="217">
        <f>SUM(I472)</f>
        <v>0</v>
      </c>
      <c r="J473" s="217">
        <f>SUM(J472)</f>
        <v>0</v>
      </c>
      <c r="K473" s="811"/>
      <c r="L473" s="811"/>
      <c r="M473" s="811"/>
      <c r="N473" s="811"/>
      <c r="P473" s="738" t="s">
        <v>13</v>
      </c>
      <c r="Q473" s="739">
        <f>SUM(Q468:Q472)</f>
        <v>0</v>
      </c>
      <c r="R473" s="739">
        <f>SUM(R468:R472)</f>
        <v>0</v>
      </c>
      <c r="S473" s="288"/>
      <c r="T473" s="293"/>
      <c r="U473" s="288"/>
    </row>
    <row r="474" spans="1:21" s="150" customFormat="1" ht="23.4" hidden="1" thickBot="1">
      <c r="A474" s="58"/>
      <c r="B474" s="58"/>
      <c r="C474" s="58"/>
      <c r="D474" s="58"/>
      <c r="E474" s="58"/>
      <c r="F474" s="58"/>
      <c r="G474" s="20"/>
      <c r="H474" s="42"/>
      <c r="I474" s="20"/>
      <c r="J474" s="20"/>
      <c r="K474" s="20"/>
      <c r="L474" s="20"/>
      <c r="M474" s="20"/>
      <c r="N474" s="20"/>
      <c r="Q474" s="159"/>
      <c r="S474" s="203"/>
      <c r="T474" s="170"/>
      <c r="U474" s="294"/>
    </row>
    <row r="475" spans="1:21" s="150" customFormat="1" ht="23.4" hidden="1" thickBot="1">
      <c r="A475" s="2004" t="s">
        <v>525</v>
      </c>
      <c r="B475" s="2004"/>
      <c r="C475" s="2004"/>
      <c r="D475" s="2004"/>
      <c r="E475" s="2004"/>
      <c r="F475" s="2004"/>
      <c r="G475" s="2004"/>
      <c r="H475" s="2004"/>
      <c r="I475" s="2004"/>
      <c r="J475" s="2004"/>
      <c r="K475" s="880"/>
      <c r="L475" s="880"/>
      <c r="M475" s="880"/>
      <c r="N475" s="880"/>
      <c r="Q475" s="159"/>
      <c r="S475" s="203"/>
      <c r="T475" s="170"/>
      <c r="U475" s="203"/>
    </row>
    <row r="476" spans="1:21" s="150" customFormat="1" ht="23.4" hidden="1" thickBot="1">
      <c r="A476" s="2012"/>
      <c r="B476" s="2012"/>
      <c r="C476" s="2012"/>
      <c r="D476" s="2012"/>
      <c r="E476" s="2012"/>
      <c r="F476" s="2012"/>
      <c r="G476" s="149"/>
      <c r="H476" s="149"/>
      <c r="I476" s="1986" t="s">
        <v>545</v>
      </c>
      <c r="J476" s="1986"/>
      <c r="K476" s="850"/>
      <c r="L476" s="850"/>
      <c r="M476" s="850"/>
      <c r="N476" s="850"/>
      <c r="Q476" s="159"/>
      <c r="S476" s="203"/>
      <c r="T476" s="170"/>
      <c r="U476" s="203"/>
    </row>
    <row r="477" spans="1:21" s="150" customFormat="1" ht="54.6" hidden="1" thickBot="1">
      <c r="A477" s="260" t="s">
        <v>77</v>
      </c>
      <c r="B477" s="260" t="s">
        <v>67</v>
      </c>
      <c r="C477" s="260" t="s">
        <v>131</v>
      </c>
      <c r="D477" s="260" t="s">
        <v>80</v>
      </c>
      <c r="E477" s="260" t="s">
        <v>132</v>
      </c>
      <c r="F477" s="260" t="s">
        <v>33</v>
      </c>
      <c r="H477" s="149"/>
      <c r="I477" s="215" t="s">
        <v>186</v>
      </c>
      <c r="J477" s="215" t="s">
        <v>546</v>
      </c>
      <c r="K477" s="867"/>
      <c r="L477" s="867"/>
      <c r="M477" s="867"/>
      <c r="N477" s="867"/>
      <c r="Q477" s="159"/>
      <c r="S477" s="203"/>
      <c r="T477" s="170"/>
      <c r="U477" s="203"/>
    </row>
    <row r="478" spans="1:21" s="150" customFormat="1" ht="23.4" hidden="1" thickBot="1">
      <c r="A478" s="195">
        <v>1</v>
      </c>
      <c r="B478" s="195">
        <v>2</v>
      </c>
      <c r="C478" s="195">
        <v>3</v>
      </c>
      <c r="D478" s="195">
        <v>4</v>
      </c>
      <c r="E478" s="195">
        <v>5</v>
      </c>
      <c r="F478" s="195">
        <v>6</v>
      </c>
      <c r="G478" s="161"/>
      <c r="H478" s="160"/>
      <c r="I478" s="212"/>
      <c r="J478" s="212"/>
      <c r="K478" s="887"/>
      <c r="L478" s="887"/>
      <c r="M478" s="887"/>
      <c r="N478" s="887"/>
      <c r="Q478" s="159"/>
      <c r="S478" s="203"/>
      <c r="T478" s="170"/>
      <c r="U478" s="203"/>
    </row>
    <row r="479" spans="1:21" s="150" customFormat="1" ht="23.4" hidden="1" thickBot="1">
      <c r="A479" s="260">
        <v>1</v>
      </c>
      <c r="B479" s="31" t="s">
        <v>548</v>
      </c>
      <c r="C479" s="260"/>
      <c r="D479" s="260"/>
      <c r="E479" s="258" t="e">
        <f>F479/D479</f>
        <v>#DIV/0!</v>
      </c>
      <c r="F479" s="258"/>
      <c r="H479" s="149"/>
      <c r="I479" s="224"/>
      <c r="J479" s="224"/>
      <c r="K479" s="886"/>
      <c r="L479" s="886"/>
      <c r="M479" s="886"/>
      <c r="N479" s="886"/>
      <c r="Q479" s="159"/>
      <c r="S479" s="203"/>
      <c r="T479" s="170"/>
      <c r="U479" s="203"/>
    </row>
    <row r="480" spans="1:21" s="161" customFormat="1" ht="23.4" hidden="1" thickBot="1">
      <c r="A480" s="226"/>
      <c r="B480" s="227" t="s">
        <v>73</v>
      </c>
      <c r="C480" s="226" t="s">
        <v>74</v>
      </c>
      <c r="D480" s="226" t="s">
        <v>74</v>
      </c>
      <c r="E480" s="226" t="s">
        <v>74</v>
      </c>
      <c r="F480" s="228">
        <f>F479</f>
        <v>0</v>
      </c>
      <c r="G480" s="149"/>
      <c r="H480" s="149"/>
      <c r="I480" s="217">
        <f>SUM(I479)</f>
        <v>0</v>
      </c>
      <c r="J480" s="217">
        <f>SUM(J479)</f>
        <v>0</v>
      </c>
      <c r="K480" s="811"/>
      <c r="L480" s="811"/>
      <c r="M480" s="811"/>
      <c r="N480" s="811"/>
      <c r="Q480" s="626"/>
      <c r="S480" s="288"/>
      <c r="T480" s="293"/>
      <c r="U480" s="288"/>
    </row>
    <row r="481" spans="1:21" s="150" customFormat="1" ht="25.2" thickBot="1">
      <c r="A481" s="56"/>
      <c r="B481" s="32"/>
      <c r="C481" s="38"/>
      <c r="D481" s="38"/>
      <c r="E481" s="38"/>
      <c r="F481" s="57"/>
      <c r="G481" s="149"/>
      <c r="H481" s="149"/>
      <c r="I481" s="149"/>
      <c r="J481" s="149"/>
      <c r="Q481" s="1119">
        <f>Q442+Q431+Q365+Q335+Q315+Q286</f>
        <v>10007880.77</v>
      </c>
      <c r="R481" s="158">
        <f>R464+R442+R431+R365+R335+R286+R473</f>
        <v>1213189.53</v>
      </c>
      <c r="S481" s="203"/>
      <c r="T481" s="170"/>
      <c r="U481" s="203"/>
    </row>
    <row r="482" spans="1:21" ht="23.4" thickBot="1">
      <c r="A482" s="56"/>
      <c r="B482" s="270" t="s">
        <v>625</v>
      </c>
      <c r="C482" s="257">
        <f>C483+C484+C485</f>
        <v>61734642.090000004</v>
      </c>
      <c r="D482" s="289"/>
      <c r="K482" s="150"/>
      <c r="L482" s="150"/>
      <c r="M482" s="150"/>
      <c r="N482" s="1169"/>
      <c r="O482" s="1169">
        <f>C482-ДОХОДЫ!AM131-ДОХОДЫ!X185</f>
        <v>2387938.3000000045</v>
      </c>
      <c r="Q482" s="57"/>
      <c r="T482" s="188"/>
    </row>
    <row r="483" spans="1:21" ht="23.4" thickBot="1">
      <c r="A483" s="56"/>
      <c r="B483" s="32" t="s">
        <v>167</v>
      </c>
      <c r="C483" s="257">
        <f>F480+D473+D453+E442+F431+F415+F405+F395+F385+F375+E365+D346+D335+E315+F305+F294+F286+F271+D262+D253+E244+E232+E223+C211+C200+C189+C178+C165+E152+E137+E126+E114+D104+E80+F71+F64+F46+E32+J24+D464-C484-C485</f>
        <v>59346703.790000007</v>
      </c>
      <c r="D483" s="290"/>
      <c r="E483" s="157"/>
      <c r="K483" s="150"/>
      <c r="L483" s="150"/>
      <c r="M483" s="150"/>
      <c r="N483" s="162"/>
      <c r="O483" s="162"/>
      <c r="P483" s="149" t="s">
        <v>916</v>
      </c>
      <c r="Q483" s="1143">
        <f>Q481+'МЗ МБ'!M463+ЦС!N442+'130Платн'!M464+'130Озд лаг'!L336</f>
        <v>23060883.02</v>
      </c>
      <c r="T483" s="188"/>
    </row>
    <row r="484" spans="1:21" ht="23.4" thickBot="1">
      <c r="A484" s="38"/>
      <c r="B484" s="32" t="s">
        <v>65</v>
      </c>
      <c r="C484" s="257">
        <f>I480+I473+I453+I442+I431+I415+I405+I385+I395+I375+I365+I346+I335+I315+I305+I294+I286+I271+I262+I253+I244+I232+I223+I211+I200+I189+I178+I165+I152+I137+I126+I104+I80+I71+I64+I46+I32+L24</f>
        <v>2387938.2999999998</v>
      </c>
      <c r="D484" s="290"/>
      <c r="K484" s="150"/>
      <c r="L484" s="150"/>
      <c r="M484" s="150"/>
      <c r="N484" s="162"/>
      <c r="O484" s="1170">
        <f>O482-C484-C485</f>
        <v>4.6566128730773926E-9</v>
      </c>
      <c r="P484" s="59"/>
      <c r="Q484" s="57"/>
      <c r="R484" s="157"/>
      <c r="T484" s="188"/>
    </row>
    <row r="485" spans="1:21" ht="23.4" thickBot="1">
      <c r="A485" s="38"/>
      <c r="B485" s="32" t="s">
        <v>165</v>
      </c>
      <c r="C485" s="257">
        <f>J480+J473+J453+J442+J431+J415+J405+J395+J385+J375+J365+J346+J335+J315+J305+J294+J286+J271+J262+J253+J244+J232+J223+J211+J200+J189+J178+J165+J152+J137+J126+J104+J80+J71+J64+J46+J32+M24</f>
        <v>0</v>
      </c>
      <c r="D485" s="281">
        <f>C484+C485</f>
        <v>2387938.2999999998</v>
      </c>
      <c r="K485" s="150"/>
      <c r="L485" s="150"/>
      <c r="M485" s="150"/>
      <c r="N485" s="162"/>
      <c r="O485" s="162"/>
      <c r="P485" s="149" t="s">
        <v>917</v>
      </c>
      <c r="Q485" s="629"/>
    </row>
    <row r="486" spans="1:21">
      <c r="A486" s="38"/>
      <c r="B486" s="32"/>
      <c r="C486" s="38"/>
      <c r="D486" s="38"/>
      <c r="E486" s="38"/>
      <c r="F486" s="38"/>
      <c r="K486" s="150"/>
      <c r="L486" s="150"/>
      <c r="M486" s="150"/>
      <c r="N486" s="1171">
        <v>2387938.2999999998</v>
      </c>
      <c r="O486" s="162" t="s">
        <v>1128</v>
      </c>
      <c r="Q486" s="628">
        <f>Q483-Q485</f>
        <v>23060883.02</v>
      </c>
    </row>
    <row r="487" spans="1:21">
      <c r="A487" s="38"/>
      <c r="B487" s="268" t="s">
        <v>626</v>
      </c>
      <c r="C487" s="296">
        <f>F480+D473+D453+E442+F431+F415+F405+F395+F385+F375+E365+D346+D335+E315+F305+F294+F286+F271+D262+D253+E244+D464</f>
        <v>11246970.299999999</v>
      </c>
      <c r="D487" s="38"/>
      <c r="E487" s="38"/>
      <c r="F487" s="38"/>
      <c r="K487" s="150"/>
      <c r="L487" s="150"/>
      <c r="M487" s="150"/>
      <c r="N487" s="1171">
        <v>417.4</v>
      </c>
      <c r="O487" s="162" t="s">
        <v>1129</v>
      </c>
    </row>
    <row r="488" spans="1:21" ht="45.6">
      <c r="A488" s="38"/>
      <c r="B488" s="295" t="s">
        <v>627</v>
      </c>
      <c r="C488" s="560">
        <f>F281</f>
        <v>417.4</v>
      </c>
      <c r="D488" s="38"/>
      <c r="E488" s="38"/>
      <c r="F488" s="38"/>
      <c r="K488" s="150"/>
      <c r="L488" s="150"/>
      <c r="M488" s="150"/>
      <c r="N488" s="1172">
        <f>ДОХОДЫ!AM131+ДОХОДЫ!X185+'МЗ ОБ+ФБ'!N486-'МЗ ОБ+ФБ'!C482</f>
        <v>0</v>
      </c>
      <c r="O488" s="162"/>
    </row>
    <row r="489" spans="1:21" ht="45.6">
      <c r="A489" s="38"/>
      <c r="B489" s="268" t="s">
        <v>628</v>
      </c>
      <c r="C489" s="296">
        <f>C487-C488</f>
        <v>11246552.899999999</v>
      </c>
      <c r="D489" s="38"/>
      <c r="E489" s="38"/>
      <c r="F489" s="38"/>
      <c r="K489" s="150"/>
      <c r="L489" s="150"/>
      <c r="M489" s="150"/>
      <c r="N489" s="1172">
        <f>N486-C484</f>
        <v>0</v>
      </c>
      <c r="O489" s="162"/>
    </row>
    <row r="490" spans="1:21">
      <c r="A490" s="38"/>
      <c r="B490" s="32"/>
      <c r="C490" s="38"/>
      <c r="D490" s="38"/>
      <c r="E490" s="38"/>
      <c r="F490" s="38"/>
      <c r="K490" s="150"/>
      <c r="L490" s="150"/>
      <c r="M490" s="150"/>
      <c r="N490" s="150"/>
    </row>
    <row r="491" spans="1:21" s="580" customFormat="1" hidden="1">
      <c r="A491" s="38"/>
      <c r="B491" s="32"/>
      <c r="C491" s="38"/>
      <c r="D491" s="38"/>
      <c r="E491" s="38"/>
      <c r="F491" s="38"/>
      <c r="K491" s="150"/>
      <c r="L491" s="150"/>
      <c r="M491" s="150"/>
      <c r="N491" s="150"/>
      <c r="O491" s="150"/>
      <c r="S491" s="279"/>
      <c r="T491" s="279"/>
      <c r="U491" s="279"/>
    </row>
    <row r="492" spans="1:21" s="580" customFormat="1" hidden="1">
      <c r="A492" s="38"/>
      <c r="B492" s="32"/>
      <c r="C492" s="38"/>
      <c r="D492" s="38"/>
      <c r="E492" s="38"/>
      <c r="F492" s="38"/>
      <c r="K492" s="150"/>
      <c r="L492" s="150"/>
      <c r="M492" s="150"/>
      <c r="N492" s="150"/>
      <c r="O492" s="150"/>
      <c r="S492" s="279"/>
      <c r="T492" s="279"/>
      <c r="U492" s="279"/>
    </row>
    <row r="493" spans="1:21">
      <c r="A493" s="38"/>
      <c r="B493" s="32"/>
      <c r="C493" s="38"/>
      <c r="D493" s="38"/>
      <c r="E493" s="38"/>
      <c r="F493" s="38"/>
      <c r="K493" s="150"/>
      <c r="L493" s="150"/>
      <c r="M493" s="150"/>
      <c r="N493" s="150"/>
    </row>
    <row r="494" spans="1:21" s="38" customFormat="1">
      <c r="A494" s="1927" t="s">
        <v>42</v>
      </c>
      <c r="B494" s="1927"/>
      <c r="C494" s="68"/>
      <c r="D494" s="1945" t="str">
        <f>ДОХОДЫ!AC358</f>
        <v>Кондакова Е.В.</v>
      </c>
      <c r="E494" s="1945"/>
      <c r="K494" s="40"/>
      <c r="L494" s="40"/>
      <c r="M494" s="40"/>
      <c r="N494" s="40"/>
      <c r="P494" s="193"/>
      <c r="S494" s="41"/>
      <c r="T494" s="41"/>
      <c r="U494" s="41"/>
    </row>
    <row r="495" spans="1:21" s="38" customFormat="1">
      <c r="B495" s="61"/>
      <c r="C495" s="254" t="s">
        <v>41</v>
      </c>
      <c r="D495" s="2019" t="s">
        <v>12</v>
      </c>
      <c r="E495" s="2019"/>
      <c r="K495" s="40"/>
      <c r="L495" s="40"/>
      <c r="M495" s="40"/>
      <c r="N495" s="40"/>
      <c r="P495" s="193"/>
      <c r="S495" s="41"/>
      <c r="T495" s="41"/>
      <c r="U495" s="41"/>
    </row>
    <row r="496" spans="1:21">
      <c r="A496" s="1987" t="str">
        <f>A1</f>
        <v>Муниципальное бюджетное общеобразовательное учреждение "Кингисеппская средняя общеобразовательная школа № 4"</v>
      </c>
      <c r="B496" s="1987"/>
      <c r="C496" s="1987"/>
      <c r="D496" s="1987"/>
      <c r="E496" s="1987"/>
      <c r="F496" s="1987"/>
      <c r="G496" s="1987"/>
      <c r="H496" s="1987"/>
      <c r="I496" s="1987"/>
      <c r="J496" s="1987"/>
      <c r="K496" s="827"/>
      <c r="L496" s="827"/>
      <c r="M496" s="827"/>
      <c r="N496" s="827"/>
      <c r="O496" s="198"/>
    </row>
    <row r="498" spans="1:15">
      <c r="A498" s="1959" t="s">
        <v>130</v>
      </c>
      <c r="B498" s="1959"/>
      <c r="C498" s="1959"/>
      <c r="D498" s="1959"/>
      <c r="E498" s="1959"/>
      <c r="F498" s="1959"/>
      <c r="G498" s="1959"/>
      <c r="H498" s="1959"/>
      <c r="I498" s="1959"/>
      <c r="J498" s="1959"/>
      <c r="K498" s="829"/>
      <c r="L498" s="829"/>
      <c r="M498" s="829"/>
      <c r="N498" s="829"/>
      <c r="O498" s="199"/>
    </row>
    <row r="500" spans="1:15">
      <c r="A500" s="193"/>
      <c r="B500" s="193"/>
      <c r="C500" s="193"/>
      <c r="D500" s="193"/>
      <c r="E500" s="193"/>
      <c r="F500" s="193"/>
      <c r="G500" s="151" t="s">
        <v>161</v>
      </c>
      <c r="H500" s="16"/>
      <c r="I500" s="152"/>
      <c r="J500" s="16" t="s">
        <v>1057</v>
      </c>
      <c r="K500" s="845"/>
      <c r="L500" s="845"/>
      <c r="M500" s="845"/>
      <c r="N500" s="845"/>
      <c r="O500" s="200"/>
    </row>
    <row r="501" spans="1:15">
      <c r="B501" s="38"/>
    </row>
    <row r="502" spans="1:15" ht="83.25" customHeight="1">
      <c r="A502" s="1988" t="s">
        <v>148</v>
      </c>
      <c r="B502" s="1988"/>
      <c r="C502" s="1989" t="s">
        <v>540</v>
      </c>
      <c r="D502" s="1990"/>
      <c r="E502" s="1990"/>
      <c r="F502" s="1990"/>
      <c r="G502" s="1990"/>
      <c r="H502" s="1990"/>
      <c r="I502" s="1990"/>
      <c r="J502" s="1991"/>
      <c r="K502" s="148"/>
      <c r="L502" s="148"/>
      <c r="M502" s="148"/>
      <c r="N502" s="148"/>
      <c r="O502" s="154"/>
    </row>
    <row r="503" spans="1:15">
      <c r="A503" s="41"/>
      <c r="B503" s="41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54"/>
    </row>
    <row r="505" spans="1:15" ht="53.25" customHeight="1">
      <c r="A505" s="1992" t="s">
        <v>1006</v>
      </c>
      <c r="B505" s="1992"/>
      <c r="C505" s="1992"/>
      <c r="D505" s="1992"/>
      <c r="E505" s="1992"/>
      <c r="F505" s="1992"/>
      <c r="G505" s="1992"/>
      <c r="H505" s="1992"/>
      <c r="I505" s="1992"/>
      <c r="J505" s="1992"/>
      <c r="K505" s="830"/>
      <c r="L505" s="830"/>
      <c r="M505" s="830"/>
      <c r="N505" s="830"/>
    </row>
    <row r="506" spans="1:15">
      <c r="A506" s="263"/>
      <c r="B506" s="263"/>
      <c r="C506" s="263"/>
      <c r="D506" s="263"/>
      <c r="E506" s="263"/>
      <c r="F506" s="263"/>
      <c r="G506" s="263"/>
      <c r="H506" s="263"/>
      <c r="I506" s="263"/>
      <c r="J506" s="263"/>
      <c r="K506" s="263"/>
      <c r="L506" s="263"/>
      <c r="M506" s="263"/>
      <c r="N506" s="263"/>
    </row>
    <row r="507" spans="1:15">
      <c r="A507" s="1993" t="s">
        <v>622</v>
      </c>
      <c r="B507" s="1993"/>
      <c r="C507" s="1993"/>
      <c r="D507" s="1993"/>
      <c r="E507" s="1993"/>
      <c r="F507" s="1993"/>
      <c r="G507" s="1993"/>
      <c r="H507" s="1993"/>
      <c r="I507" s="1993"/>
      <c r="J507" s="1993"/>
      <c r="K507" s="831"/>
      <c r="L507" s="831"/>
      <c r="M507" s="831"/>
      <c r="N507" s="831"/>
      <c r="O507" s="205"/>
    </row>
    <row r="508" spans="1:15">
      <c r="A508" s="269"/>
      <c r="B508" s="269"/>
      <c r="C508" s="269"/>
      <c r="D508" s="269"/>
      <c r="E508" s="269"/>
      <c r="F508" s="269"/>
      <c r="G508" s="269"/>
      <c r="H508" s="269"/>
      <c r="I508" s="269"/>
      <c r="J508" s="269"/>
      <c r="K508" s="269"/>
      <c r="L508" s="269"/>
      <c r="M508" s="269"/>
      <c r="N508" s="269"/>
      <c r="O508" s="263"/>
    </row>
    <row r="509" spans="1:15">
      <c r="A509" s="1995" t="s">
        <v>493</v>
      </c>
      <c r="B509" s="1995"/>
      <c r="C509" s="1995"/>
      <c r="D509" s="1995"/>
      <c r="E509" s="1995"/>
      <c r="F509" s="1995"/>
      <c r="G509" s="1995"/>
      <c r="H509" s="1995"/>
      <c r="I509" s="1995"/>
      <c r="J509" s="1995"/>
      <c r="K509" s="833"/>
      <c r="L509" s="833"/>
      <c r="M509" s="833"/>
      <c r="N509" s="833"/>
      <c r="O509" s="207"/>
    </row>
    <row r="510" spans="1:15"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269"/>
    </row>
    <row r="511" spans="1:15">
      <c r="B511" s="32"/>
      <c r="C511" s="32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201"/>
    </row>
    <row r="512" spans="1:15">
      <c r="A512" s="1996" t="s">
        <v>77</v>
      </c>
      <c r="B512" s="1996" t="s">
        <v>75</v>
      </c>
      <c r="C512" s="1996" t="s">
        <v>76</v>
      </c>
      <c r="D512" s="1997" t="s">
        <v>69</v>
      </c>
      <c r="E512" s="1998"/>
      <c r="F512" s="1998"/>
      <c r="G512" s="1999"/>
      <c r="H512" s="2000" t="s">
        <v>70</v>
      </c>
      <c r="I512" s="2000" t="s">
        <v>78</v>
      </c>
      <c r="J512" s="2003" t="s">
        <v>541</v>
      </c>
      <c r="K512" s="846"/>
      <c r="L512" s="846"/>
      <c r="M512" s="846"/>
      <c r="N512" s="846"/>
      <c r="O512" s="39"/>
    </row>
    <row r="513" spans="1:21">
      <c r="A513" s="1980"/>
      <c r="B513" s="1980"/>
      <c r="C513" s="1980"/>
      <c r="D513" s="1996" t="s">
        <v>20</v>
      </c>
      <c r="E513" s="1997" t="s">
        <v>2</v>
      </c>
      <c r="F513" s="1998"/>
      <c r="G513" s="1999"/>
      <c r="H513" s="2001"/>
      <c r="I513" s="2001"/>
      <c r="J513" s="2003"/>
      <c r="K513" s="846"/>
      <c r="L513" s="846"/>
      <c r="M513" s="846"/>
      <c r="N513" s="846"/>
      <c r="O513" s="42"/>
    </row>
    <row r="514" spans="1:21" ht="90.75" customHeight="1">
      <c r="A514" s="1981"/>
      <c r="B514" s="1981"/>
      <c r="C514" s="1981"/>
      <c r="D514" s="1981"/>
      <c r="E514" s="260" t="s">
        <v>71</v>
      </c>
      <c r="F514" s="260" t="s">
        <v>79</v>
      </c>
      <c r="G514" s="260" t="s">
        <v>72</v>
      </c>
      <c r="H514" s="2002"/>
      <c r="I514" s="2002"/>
      <c r="J514" s="2003"/>
      <c r="K514" s="847"/>
      <c r="L514" s="847"/>
      <c r="M514" s="847"/>
      <c r="N514" s="847"/>
      <c r="O514" s="273"/>
    </row>
    <row r="515" spans="1:21">
      <c r="A515" s="195">
        <v>1</v>
      </c>
      <c r="B515" s="195">
        <v>2</v>
      </c>
      <c r="C515" s="195">
        <v>3</v>
      </c>
      <c r="D515" s="195">
        <v>4</v>
      </c>
      <c r="E515" s="195">
        <v>5</v>
      </c>
      <c r="F515" s="195">
        <v>6</v>
      </c>
      <c r="G515" s="195">
        <v>7</v>
      </c>
      <c r="H515" s="195">
        <v>8</v>
      </c>
      <c r="I515" s="195">
        <v>9</v>
      </c>
      <c r="J515" s="195">
        <v>10</v>
      </c>
      <c r="K515" s="848"/>
      <c r="L515" s="848"/>
      <c r="M515" s="848"/>
      <c r="N515" s="848"/>
      <c r="O515" s="273"/>
    </row>
    <row r="516" spans="1:21" ht="53.25" customHeight="1">
      <c r="A516" s="260" t="s">
        <v>142</v>
      </c>
      <c r="B516" s="31" t="s">
        <v>878</v>
      </c>
      <c r="C516" s="538">
        <f>C21</f>
        <v>107.11</v>
      </c>
      <c r="D516" s="538">
        <f>F516+G516+E516</f>
        <v>3302125.6059999997</v>
      </c>
      <c r="E516" s="176">
        <f>E21*1.04</f>
        <v>2690616.5519999997</v>
      </c>
      <c r="F516" s="176">
        <f>F21*1.04</f>
        <v>241353.42400000003</v>
      </c>
      <c r="G516" s="538">
        <f>ROUND((J516-O516)/12,2)</f>
        <v>370155.63</v>
      </c>
      <c r="H516" s="538">
        <v>0</v>
      </c>
      <c r="I516" s="538">
        <v>1</v>
      </c>
      <c r="J516" s="21">
        <f>ROUND(39625507.31,2)</f>
        <v>39625507.310000002</v>
      </c>
      <c r="K516" s="849"/>
      <c r="L516" s="849"/>
      <c r="M516" s="849"/>
      <c r="N516" s="849"/>
      <c r="O516" s="278">
        <f>ROUND((E516+F516)*12,2)</f>
        <v>35183639.710000001</v>
      </c>
      <c r="Q516" s="157"/>
      <c r="R516" s="274"/>
      <c r="S516" s="280"/>
    </row>
    <row r="517" spans="1:21" s="893" customFormat="1" ht="53.25" customHeight="1">
      <c r="A517" s="894" t="s">
        <v>1028</v>
      </c>
      <c r="B517" s="31" t="s">
        <v>1027</v>
      </c>
      <c r="C517" s="1014">
        <v>29</v>
      </c>
      <c r="D517" s="1014">
        <f>F517+G517+E517</f>
        <v>5000</v>
      </c>
      <c r="E517" s="176">
        <v>0</v>
      </c>
      <c r="F517" s="176">
        <v>5000</v>
      </c>
      <c r="G517" s="1014">
        <v>0</v>
      </c>
      <c r="H517" s="1014">
        <v>0</v>
      </c>
      <c r="I517" s="1014">
        <v>1</v>
      </c>
      <c r="J517" s="21">
        <f>C517*F517*(1+H517/100)*I517*12+50000+10000</f>
        <v>1800000</v>
      </c>
      <c r="K517" s="197"/>
      <c r="L517" s="220"/>
      <c r="M517" s="220"/>
      <c r="N517" s="852"/>
      <c r="O517" s="412"/>
      <c r="Q517" s="623"/>
      <c r="R517" s="274"/>
      <c r="S517" s="280"/>
      <c r="T517" s="279"/>
      <c r="U517" s="279"/>
    </row>
    <row r="518" spans="1:21" s="160" customFormat="1" ht="45.75" customHeight="1">
      <c r="A518" s="226"/>
      <c r="B518" s="227" t="s">
        <v>73</v>
      </c>
      <c r="C518" s="228">
        <f>SUM(C516:C516)</f>
        <v>107.11</v>
      </c>
      <c r="D518" s="228">
        <f>SUM(D516:D516)</f>
        <v>3302125.6059999997</v>
      </c>
      <c r="E518" s="226" t="s">
        <v>74</v>
      </c>
      <c r="F518" s="226" t="s">
        <v>74</v>
      </c>
      <c r="G518" s="226" t="s">
        <v>74</v>
      </c>
      <c r="H518" s="226" t="s">
        <v>74</v>
      </c>
      <c r="I518" s="226" t="s">
        <v>74</v>
      </c>
      <c r="J518" s="228">
        <f>SUM(J516:J517)</f>
        <v>41425507.310000002</v>
      </c>
      <c r="K518" s="771"/>
      <c r="L518" s="771"/>
      <c r="M518" s="771"/>
      <c r="N518" s="771"/>
      <c r="O518" s="275"/>
      <c r="Q518" s="157"/>
      <c r="R518" s="274"/>
      <c r="S518" s="280"/>
      <c r="T518" s="279"/>
      <c r="U518" s="283"/>
    </row>
    <row r="519" spans="1:21">
      <c r="O519" s="196"/>
    </row>
    <row r="520" spans="1:21" hidden="1">
      <c r="A520" s="1994" t="s">
        <v>497</v>
      </c>
      <c r="B520" s="1994"/>
      <c r="C520" s="1994"/>
      <c r="D520" s="1994"/>
      <c r="E520" s="1994"/>
      <c r="F520" s="1994"/>
      <c r="G520" s="1994"/>
      <c r="H520" s="1994"/>
      <c r="I520" s="1994"/>
      <c r="J520" s="1994"/>
      <c r="K520" s="832"/>
      <c r="L520" s="832"/>
      <c r="M520" s="832"/>
      <c r="N520" s="832"/>
      <c r="O520" s="197"/>
    </row>
    <row r="521" spans="1:21" hidden="1">
      <c r="A521" s="267"/>
      <c r="B521" s="267"/>
      <c r="C521" s="267"/>
      <c r="D521" s="267"/>
      <c r="E521" s="267"/>
      <c r="F521" s="267"/>
      <c r="G521" s="267"/>
      <c r="H521" s="267"/>
      <c r="I521" s="1986" t="s">
        <v>545</v>
      </c>
      <c r="J521" s="1986"/>
      <c r="K521" s="850"/>
      <c r="L521" s="850"/>
      <c r="M521" s="850"/>
      <c r="N521" s="850"/>
    </row>
    <row r="522" spans="1:21" ht="54" hidden="1">
      <c r="A522" s="35" t="s">
        <v>77</v>
      </c>
      <c r="B522" s="35" t="s">
        <v>67</v>
      </c>
      <c r="C522" s="260" t="s">
        <v>505</v>
      </c>
      <c r="D522" s="260" t="s">
        <v>506</v>
      </c>
      <c r="E522" s="260" t="s">
        <v>507</v>
      </c>
      <c r="G522" s="267"/>
      <c r="H522" s="267"/>
      <c r="I522" s="215" t="s">
        <v>186</v>
      </c>
      <c r="J522" s="215" t="s">
        <v>546</v>
      </c>
      <c r="K522" s="851"/>
      <c r="L522" s="851"/>
      <c r="M522" s="851"/>
      <c r="N522" s="851"/>
      <c r="O522" s="202"/>
    </row>
    <row r="523" spans="1:21" hidden="1">
      <c r="A523" s="173">
        <v>1</v>
      </c>
      <c r="B523" s="173">
        <v>2</v>
      </c>
      <c r="C523" s="195">
        <v>3</v>
      </c>
      <c r="D523" s="195">
        <v>4</v>
      </c>
      <c r="E523" s="195">
        <v>5</v>
      </c>
      <c r="G523" s="267"/>
      <c r="H523" s="267"/>
      <c r="I523" s="216"/>
      <c r="J523" s="215"/>
      <c r="K523" s="851"/>
      <c r="L523" s="851"/>
      <c r="M523" s="851"/>
      <c r="N523" s="851"/>
    </row>
    <row r="524" spans="1:21" ht="141.75" hidden="1" customHeight="1">
      <c r="A524" s="166">
        <v>1</v>
      </c>
      <c r="B524" s="172" t="s">
        <v>496</v>
      </c>
      <c r="C524" s="582">
        <f>E524/D524</f>
        <v>0</v>
      </c>
      <c r="D524" s="159">
        <v>12</v>
      </c>
      <c r="E524" s="167"/>
      <c r="G524" s="168"/>
      <c r="H524" s="169"/>
      <c r="I524" s="220"/>
      <c r="J524" s="220"/>
      <c r="K524" s="852"/>
      <c r="L524" s="852"/>
      <c r="M524" s="852"/>
      <c r="N524" s="852"/>
    </row>
    <row r="525" spans="1:21" ht="40.5" hidden="1" customHeight="1">
      <c r="A525" s="166">
        <v>2</v>
      </c>
      <c r="B525" s="172" t="s">
        <v>533</v>
      </c>
      <c r="C525" s="258"/>
      <c r="D525" s="159"/>
      <c r="E525" s="167"/>
      <c r="G525" s="168"/>
      <c r="H525" s="169"/>
      <c r="I525" s="220"/>
      <c r="J525" s="220"/>
      <c r="K525" s="852"/>
      <c r="L525" s="852"/>
      <c r="M525" s="852"/>
      <c r="N525" s="852"/>
    </row>
    <row r="526" spans="1:21" ht="34.5" hidden="1" customHeight="1">
      <c r="A526" s="229"/>
      <c r="B526" s="227" t="s">
        <v>73</v>
      </c>
      <c r="C526" s="230"/>
      <c r="D526" s="231"/>
      <c r="E526" s="228">
        <f>E525+E524</f>
        <v>0</v>
      </c>
      <c r="G526" s="267"/>
      <c r="H526" s="267"/>
      <c r="I526" s="217">
        <f>SUM(I524:I525)</f>
        <v>0</v>
      </c>
      <c r="J526" s="217">
        <f>SUM(J524:J525)</f>
        <v>0</v>
      </c>
      <c r="K526" s="772"/>
      <c r="L526" s="772"/>
      <c r="M526" s="772"/>
      <c r="N526" s="772"/>
    </row>
    <row r="527" spans="1:21" hidden="1"/>
    <row r="528" spans="1:21" ht="38.25" hidden="1" customHeight="1">
      <c r="A528" s="1993" t="s">
        <v>621</v>
      </c>
      <c r="B528" s="1993"/>
      <c r="C528" s="1993"/>
      <c r="D528" s="1993"/>
      <c r="E528" s="1993"/>
      <c r="F528" s="1993"/>
      <c r="G528" s="1993"/>
      <c r="H528" s="1993"/>
      <c r="I528" s="1993"/>
      <c r="J528" s="1993"/>
      <c r="K528" s="831"/>
      <c r="L528" s="831"/>
      <c r="M528" s="831"/>
      <c r="N528" s="831"/>
    </row>
    <row r="529" spans="1:21" hidden="1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</row>
    <row r="530" spans="1:21" hidden="1">
      <c r="A530" s="2009" t="s">
        <v>494</v>
      </c>
      <c r="B530" s="2009"/>
      <c r="C530" s="2009"/>
      <c r="D530" s="2009"/>
      <c r="E530" s="2009"/>
      <c r="F530" s="2009"/>
      <c r="G530" s="2009"/>
      <c r="H530" s="2009"/>
      <c r="I530" s="2009"/>
      <c r="J530" s="2009"/>
      <c r="K530" s="835"/>
      <c r="L530" s="835"/>
      <c r="M530" s="835"/>
      <c r="N530" s="835"/>
      <c r="O530" s="207"/>
    </row>
    <row r="531" spans="1:21" hidden="1">
      <c r="A531" s="256"/>
      <c r="B531" s="45"/>
      <c r="C531" s="256"/>
      <c r="D531" s="256"/>
      <c r="E531" s="256"/>
      <c r="F531" s="256"/>
      <c r="I531" s="1986" t="s">
        <v>545</v>
      </c>
      <c r="J531" s="1986"/>
      <c r="K531" s="850"/>
      <c r="L531" s="850"/>
      <c r="M531" s="850"/>
      <c r="N531" s="850"/>
      <c r="O531" s="193"/>
    </row>
    <row r="532" spans="1:21" ht="88.5" hidden="1" customHeight="1">
      <c r="A532" s="260" t="s">
        <v>77</v>
      </c>
      <c r="B532" s="260" t="s">
        <v>67</v>
      </c>
      <c r="C532" s="260" t="s">
        <v>93</v>
      </c>
      <c r="D532" s="260" t="s">
        <v>91</v>
      </c>
      <c r="E532" s="260" t="s">
        <v>92</v>
      </c>
      <c r="F532" s="260" t="s">
        <v>133</v>
      </c>
      <c r="I532" s="215" t="s">
        <v>186</v>
      </c>
      <c r="J532" s="215" t="s">
        <v>546</v>
      </c>
      <c r="K532" s="851"/>
      <c r="L532" s="851"/>
      <c r="M532" s="851"/>
      <c r="N532" s="851"/>
      <c r="O532" s="204"/>
      <c r="S532" s="188"/>
    </row>
    <row r="533" spans="1:21" hidden="1">
      <c r="A533" s="195">
        <v>1</v>
      </c>
      <c r="B533" s="195">
        <v>2</v>
      </c>
      <c r="C533" s="195">
        <v>3</v>
      </c>
      <c r="D533" s="195">
        <v>4</v>
      </c>
      <c r="E533" s="195">
        <v>5</v>
      </c>
      <c r="F533" s="195">
        <v>6</v>
      </c>
      <c r="G533" s="160"/>
      <c r="H533" s="160"/>
      <c r="I533" s="218"/>
      <c r="J533" s="218"/>
      <c r="K533" s="853"/>
      <c r="L533" s="853"/>
      <c r="M533" s="853"/>
      <c r="N533" s="853"/>
      <c r="S533" s="188"/>
    </row>
    <row r="534" spans="1:21" ht="68.400000000000006" hidden="1">
      <c r="A534" s="260">
        <v>1</v>
      </c>
      <c r="B534" s="31" t="s">
        <v>81</v>
      </c>
      <c r="C534" s="260" t="s">
        <v>74</v>
      </c>
      <c r="D534" s="260" t="s">
        <v>74</v>
      </c>
      <c r="E534" s="260" t="s">
        <v>74</v>
      </c>
      <c r="F534" s="21">
        <f>F536</f>
        <v>0</v>
      </c>
      <c r="I534" s="219">
        <f>I536</f>
        <v>0</v>
      </c>
      <c r="J534" s="219">
        <f>J536</f>
        <v>0</v>
      </c>
      <c r="K534" s="854"/>
      <c r="L534" s="854"/>
      <c r="M534" s="854"/>
      <c r="N534" s="854"/>
      <c r="S534" s="188"/>
    </row>
    <row r="535" spans="1:21" s="160" customFormat="1" hidden="1">
      <c r="A535" s="2008" t="s">
        <v>82</v>
      </c>
      <c r="B535" s="31" t="s">
        <v>2</v>
      </c>
      <c r="C535" s="260"/>
      <c r="D535" s="260"/>
      <c r="E535" s="260"/>
      <c r="F535" s="21"/>
      <c r="G535" s="149"/>
      <c r="H535" s="149"/>
      <c r="I535" s="219"/>
      <c r="J535" s="219"/>
      <c r="K535" s="854"/>
      <c r="L535" s="854"/>
      <c r="M535" s="854"/>
      <c r="N535" s="854"/>
      <c r="O535" s="161"/>
      <c r="S535" s="281"/>
      <c r="T535" s="283"/>
      <c r="U535" s="283"/>
    </row>
    <row r="536" spans="1:21" ht="68.400000000000006" hidden="1">
      <c r="A536" s="2008"/>
      <c r="B536" s="31" t="s">
        <v>83</v>
      </c>
      <c r="C536" s="260">
        <f>F536/E536/D536</f>
        <v>0</v>
      </c>
      <c r="D536" s="260">
        <v>45</v>
      </c>
      <c r="E536" s="260">
        <v>2</v>
      </c>
      <c r="F536" s="21"/>
      <c r="I536" s="225"/>
      <c r="J536" s="225"/>
      <c r="K536" s="855"/>
      <c r="L536" s="855"/>
      <c r="M536" s="855"/>
      <c r="N536" s="855"/>
      <c r="S536" s="188"/>
    </row>
    <row r="537" spans="1:21" ht="68.400000000000006" hidden="1">
      <c r="A537" s="260">
        <v>2</v>
      </c>
      <c r="B537" s="31" t="s">
        <v>87</v>
      </c>
      <c r="C537" s="260" t="s">
        <v>74</v>
      </c>
      <c r="D537" s="260" t="s">
        <v>74</v>
      </c>
      <c r="E537" s="260" t="s">
        <v>74</v>
      </c>
      <c r="F537" s="21">
        <f>F539</f>
        <v>0</v>
      </c>
      <c r="I537" s="219">
        <f>I539</f>
        <v>0</v>
      </c>
      <c r="J537" s="219">
        <f>J539</f>
        <v>0</v>
      </c>
      <c r="K537" s="854"/>
      <c r="L537" s="854"/>
      <c r="M537" s="854"/>
      <c r="N537" s="854"/>
      <c r="S537" s="188"/>
    </row>
    <row r="538" spans="1:21" hidden="1">
      <c r="A538" s="2008" t="s">
        <v>88</v>
      </c>
      <c r="B538" s="31" t="s">
        <v>2</v>
      </c>
      <c r="C538" s="260"/>
      <c r="D538" s="260"/>
      <c r="E538" s="260"/>
      <c r="F538" s="21"/>
      <c r="I538" s="219"/>
      <c r="J538" s="219"/>
      <c r="K538" s="854"/>
      <c r="L538" s="854"/>
      <c r="M538" s="854"/>
      <c r="N538" s="854"/>
      <c r="S538" s="188"/>
    </row>
    <row r="539" spans="1:21" ht="68.400000000000006" hidden="1">
      <c r="A539" s="2008"/>
      <c r="B539" s="31" t="s">
        <v>83</v>
      </c>
      <c r="C539" s="260" t="e">
        <f t="shared" ref="C539" si="25">F539/E539/D539</f>
        <v>#DIV/0!</v>
      </c>
      <c r="D539" s="260"/>
      <c r="E539" s="260"/>
      <c r="F539" s="21"/>
      <c r="I539" s="225"/>
      <c r="J539" s="225"/>
      <c r="K539" s="855"/>
      <c r="L539" s="855"/>
      <c r="M539" s="855"/>
      <c r="N539" s="855"/>
      <c r="S539" s="188"/>
    </row>
    <row r="540" spans="1:21" ht="32.25" hidden="1" customHeight="1">
      <c r="A540" s="229"/>
      <c r="B540" s="227" t="s">
        <v>73</v>
      </c>
      <c r="C540" s="226" t="s">
        <v>74</v>
      </c>
      <c r="D540" s="226" t="s">
        <v>74</v>
      </c>
      <c r="E540" s="226" t="s">
        <v>74</v>
      </c>
      <c r="F540" s="228">
        <f>F537+F534</f>
        <v>0</v>
      </c>
      <c r="I540" s="219">
        <f>I534+I537</f>
        <v>0</v>
      </c>
      <c r="J540" s="219">
        <f>J534+J537</f>
        <v>0</v>
      </c>
      <c r="K540" s="854"/>
      <c r="L540" s="854"/>
      <c r="M540" s="854"/>
      <c r="N540" s="854"/>
      <c r="S540" s="188"/>
    </row>
    <row r="541" spans="1:21" hidden="1">
      <c r="A541" s="38"/>
      <c r="B541" s="32"/>
      <c r="C541" s="38"/>
      <c r="D541" s="38"/>
      <c r="E541" s="38"/>
      <c r="F541" s="38"/>
      <c r="G541" s="203"/>
      <c r="S541" s="188"/>
    </row>
    <row r="542" spans="1:21" hidden="1">
      <c r="A542" s="2009" t="s">
        <v>491</v>
      </c>
      <c r="B542" s="2009"/>
      <c r="C542" s="2009"/>
      <c r="D542" s="2009"/>
      <c r="E542" s="2009"/>
      <c r="F542" s="2009"/>
      <c r="G542" s="2009"/>
      <c r="H542" s="2009"/>
      <c r="I542" s="2009"/>
      <c r="J542" s="2009"/>
      <c r="K542" s="835"/>
      <c r="L542" s="835"/>
      <c r="M542" s="835"/>
      <c r="N542" s="835"/>
      <c r="S542" s="188"/>
    </row>
    <row r="543" spans="1:21" hidden="1">
      <c r="A543" s="256"/>
      <c r="B543" s="45"/>
      <c r="C543" s="256"/>
      <c r="D543" s="256"/>
      <c r="E543" s="256"/>
      <c r="F543" s="256"/>
      <c r="I543" s="1986" t="s">
        <v>545</v>
      </c>
      <c r="J543" s="1986"/>
      <c r="K543" s="850"/>
      <c r="L543" s="850"/>
      <c r="M543" s="850"/>
      <c r="N543" s="850"/>
      <c r="S543" s="188"/>
    </row>
    <row r="544" spans="1:21" ht="88.5" hidden="1" customHeight="1">
      <c r="A544" s="260" t="s">
        <v>77</v>
      </c>
      <c r="B544" s="260" t="s">
        <v>67</v>
      </c>
      <c r="C544" s="260" t="s">
        <v>536</v>
      </c>
      <c r="D544" s="260" t="s">
        <v>91</v>
      </c>
      <c r="E544" s="260" t="s">
        <v>92</v>
      </c>
      <c r="F544" s="260" t="s">
        <v>133</v>
      </c>
      <c r="I544" s="215" t="s">
        <v>186</v>
      </c>
      <c r="J544" s="215" t="s">
        <v>546</v>
      </c>
      <c r="K544" s="851"/>
      <c r="L544" s="851"/>
      <c r="M544" s="851"/>
      <c r="N544" s="851"/>
      <c r="O544" s="204"/>
      <c r="S544" s="188"/>
    </row>
    <row r="545" spans="1:21" hidden="1">
      <c r="A545" s="194">
        <v>1</v>
      </c>
      <c r="B545" s="194">
        <v>2</v>
      </c>
      <c r="C545" s="194">
        <v>3</v>
      </c>
      <c r="D545" s="194">
        <v>4</v>
      </c>
      <c r="E545" s="194">
        <v>5</v>
      </c>
      <c r="F545" s="194">
        <v>6</v>
      </c>
      <c r="G545" s="25"/>
      <c r="H545" s="25"/>
      <c r="I545" s="218"/>
      <c r="J545" s="218"/>
      <c r="K545" s="853"/>
      <c r="L545" s="853"/>
      <c r="M545" s="853"/>
      <c r="N545" s="853"/>
      <c r="S545" s="188"/>
    </row>
    <row r="546" spans="1:21" ht="68.400000000000006" hidden="1">
      <c r="A546" s="260">
        <v>1</v>
      </c>
      <c r="B546" s="31" t="s">
        <v>81</v>
      </c>
      <c r="C546" s="260" t="s">
        <v>74</v>
      </c>
      <c r="D546" s="260" t="s">
        <v>74</v>
      </c>
      <c r="E546" s="260" t="s">
        <v>74</v>
      </c>
      <c r="F546" s="21">
        <f>F548+F550+F549+F551</f>
        <v>0</v>
      </c>
      <c r="I546" s="219">
        <f>I548+I549+I550+I551</f>
        <v>0</v>
      </c>
      <c r="J546" s="219">
        <f>J548+J549+J550+J551</f>
        <v>0</v>
      </c>
      <c r="K546" s="854"/>
      <c r="L546" s="854"/>
      <c r="M546" s="854"/>
      <c r="N546" s="854"/>
      <c r="S546" s="188"/>
    </row>
    <row r="547" spans="1:21" s="25" customFormat="1" hidden="1">
      <c r="A547" s="260"/>
      <c r="B547" s="31" t="s">
        <v>2</v>
      </c>
      <c r="C547" s="260"/>
      <c r="D547" s="260"/>
      <c r="E547" s="260"/>
      <c r="F547" s="21"/>
      <c r="G547" s="149"/>
      <c r="H547" s="149"/>
      <c r="I547" s="219"/>
      <c r="J547" s="219"/>
      <c r="K547" s="854"/>
      <c r="L547" s="854"/>
      <c r="M547" s="854"/>
      <c r="N547" s="854"/>
      <c r="O547" s="162"/>
      <c r="S547" s="282"/>
      <c r="T547" s="287"/>
      <c r="U547" s="287"/>
    </row>
    <row r="548" spans="1:21" ht="45.6" hidden="1">
      <c r="A548" s="260" t="s">
        <v>82</v>
      </c>
      <c r="B548" s="31" t="s">
        <v>85</v>
      </c>
      <c r="C548" s="607">
        <f t="shared" ref="C548" si="26">F548/E548/D548</f>
        <v>0</v>
      </c>
      <c r="D548" s="607">
        <v>50</v>
      </c>
      <c r="E548" s="607">
        <v>3</v>
      </c>
      <c r="F548" s="21"/>
      <c r="I548" s="225"/>
      <c r="J548" s="225"/>
      <c r="K548" s="855"/>
      <c r="L548" s="855"/>
      <c r="M548" s="855"/>
      <c r="N548" s="855"/>
      <c r="S548" s="188"/>
    </row>
    <row r="549" spans="1:21" ht="45.6" hidden="1">
      <c r="A549" s="260" t="s">
        <v>84</v>
      </c>
      <c r="B549" s="31" t="s">
        <v>86</v>
      </c>
      <c r="C549" s="260" t="e">
        <f t="shared" ref="C549" si="27">F549/E549/D549</f>
        <v>#DIV/0!</v>
      </c>
      <c r="D549" s="260"/>
      <c r="E549" s="260"/>
      <c r="F549" s="21"/>
      <c r="I549" s="225"/>
      <c r="J549" s="225"/>
      <c r="K549" s="855"/>
      <c r="L549" s="855"/>
      <c r="M549" s="855"/>
      <c r="N549" s="855"/>
      <c r="S549" s="188"/>
    </row>
    <row r="550" spans="1:21" hidden="1">
      <c r="A550" s="260"/>
      <c r="B550" s="31"/>
      <c r="C550" s="260"/>
      <c r="D550" s="260"/>
      <c r="E550" s="260"/>
      <c r="F550" s="21"/>
      <c r="I550" s="225"/>
      <c r="J550" s="225"/>
      <c r="K550" s="855"/>
      <c r="L550" s="855"/>
      <c r="M550" s="855"/>
      <c r="N550" s="855"/>
      <c r="S550" s="188"/>
    </row>
    <row r="551" spans="1:21" hidden="1">
      <c r="A551" s="260"/>
      <c r="B551" s="31"/>
      <c r="C551" s="260"/>
      <c r="D551" s="260"/>
      <c r="E551" s="260"/>
      <c r="F551" s="21"/>
      <c r="I551" s="225"/>
      <c r="J551" s="225"/>
      <c r="K551" s="855"/>
      <c r="L551" s="855"/>
      <c r="M551" s="855"/>
      <c r="N551" s="855"/>
      <c r="S551" s="188"/>
    </row>
    <row r="552" spans="1:21" ht="68.400000000000006" hidden="1">
      <c r="A552" s="260">
        <v>2</v>
      </c>
      <c r="B552" s="31" t="s">
        <v>87</v>
      </c>
      <c r="C552" s="260" t="s">
        <v>74</v>
      </c>
      <c r="D552" s="260" t="s">
        <v>74</v>
      </c>
      <c r="E552" s="260" t="s">
        <v>74</v>
      </c>
      <c r="F552" s="21">
        <f>F554+F556+F555+F557</f>
        <v>0</v>
      </c>
      <c r="I552" s="219">
        <f>I554+I555+I556+I557</f>
        <v>0</v>
      </c>
      <c r="J552" s="219">
        <f>J554+J555+J556+J557</f>
        <v>0</v>
      </c>
      <c r="K552" s="854"/>
      <c r="L552" s="854"/>
      <c r="M552" s="854"/>
      <c r="N552" s="854"/>
      <c r="S552" s="188"/>
    </row>
    <row r="553" spans="1:21" hidden="1">
      <c r="A553" s="260"/>
      <c r="B553" s="31" t="s">
        <v>2</v>
      </c>
      <c r="C553" s="260"/>
      <c r="D553" s="260"/>
      <c r="E553" s="260"/>
      <c r="F553" s="21"/>
      <c r="I553" s="219"/>
      <c r="J553" s="219"/>
      <c r="K553" s="854"/>
      <c r="L553" s="854"/>
      <c r="M553" s="854"/>
      <c r="N553" s="854"/>
      <c r="S553" s="188"/>
    </row>
    <row r="554" spans="1:21" ht="45.6" hidden="1">
      <c r="A554" s="260" t="s">
        <v>88</v>
      </c>
      <c r="B554" s="31" t="s">
        <v>85</v>
      </c>
      <c r="C554" s="260" t="e">
        <f t="shared" ref="C554:C555" si="28">F554/E554/D554</f>
        <v>#DIV/0!</v>
      </c>
      <c r="D554" s="260"/>
      <c r="E554" s="260"/>
      <c r="F554" s="21"/>
      <c r="I554" s="225"/>
      <c r="J554" s="225"/>
      <c r="K554" s="855"/>
      <c r="L554" s="855"/>
      <c r="M554" s="855"/>
      <c r="N554" s="855"/>
      <c r="S554" s="188"/>
    </row>
    <row r="555" spans="1:21" ht="45.6" hidden="1">
      <c r="A555" s="260" t="s">
        <v>89</v>
      </c>
      <c r="B555" s="31" t="s">
        <v>86</v>
      </c>
      <c r="C555" s="260" t="e">
        <f t="shared" si="28"/>
        <v>#DIV/0!</v>
      </c>
      <c r="D555" s="260"/>
      <c r="E555" s="260"/>
      <c r="F555" s="21"/>
      <c r="I555" s="225"/>
      <c r="J555" s="225"/>
      <c r="K555" s="855"/>
      <c r="L555" s="855"/>
      <c r="M555" s="855"/>
      <c r="N555" s="855"/>
      <c r="S555" s="188"/>
    </row>
    <row r="556" spans="1:21" hidden="1">
      <c r="A556" s="260"/>
      <c r="B556" s="31"/>
      <c r="C556" s="260"/>
      <c r="D556" s="260"/>
      <c r="E556" s="260"/>
      <c r="F556" s="21"/>
      <c r="I556" s="225"/>
      <c r="J556" s="225"/>
      <c r="K556" s="855"/>
      <c r="L556" s="855"/>
      <c r="M556" s="855"/>
      <c r="N556" s="855"/>
      <c r="S556" s="188"/>
    </row>
    <row r="557" spans="1:21" hidden="1">
      <c r="A557" s="260"/>
      <c r="B557" s="31"/>
      <c r="C557" s="260"/>
      <c r="D557" s="260"/>
      <c r="E557" s="260"/>
      <c r="F557" s="21"/>
      <c r="I557" s="225"/>
      <c r="J557" s="225"/>
      <c r="K557" s="855"/>
      <c r="L557" s="855"/>
      <c r="M557" s="855"/>
      <c r="N557" s="855"/>
      <c r="S557" s="188"/>
    </row>
    <row r="558" spans="1:21" hidden="1">
      <c r="A558" s="229"/>
      <c r="B558" s="227" t="s">
        <v>73</v>
      </c>
      <c r="C558" s="226" t="s">
        <v>74</v>
      </c>
      <c r="D558" s="226" t="s">
        <v>74</v>
      </c>
      <c r="E558" s="226" t="s">
        <v>74</v>
      </c>
      <c r="F558" s="228">
        <f>F552+F546</f>
        <v>0</v>
      </c>
      <c r="I558" s="219">
        <f>I546+I552</f>
        <v>0</v>
      </c>
      <c r="J558" s="219">
        <f>J546+J552</f>
        <v>0</v>
      </c>
      <c r="K558" s="854"/>
      <c r="L558" s="854"/>
      <c r="M558" s="854"/>
      <c r="N558" s="854"/>
      <c r="S558" s="188"/>
    </row>
    <row r="559" spans="1:21">
      <c r="A559" s="38"/>
      <c r="B559" s="32"/>
      <c r="C559" s="38"/>
      <c r="D559" s="38"/>
      <c r="E559" s="38"/>
      <c r="F559" s="38"/>
      <c r="S559" s="188"/>
    </row>
    <row r="560" spans="1:21" hidden="1">
      <c r="A560" s="2009" t="s">
        <v>492</v>
      </c>
      <c r="B560" s="2009"/>
      <c r="C560" s="2009"/>
      <c r="D560" s="2009"/>
      <c r="E560" s="2009"/>
      <c r="F560" s="2009"/>
      <c r="G560" s="2009"/>
      <c r="H560" s="2009"/>
      <c r="I560" s="2009"/>
      <c r="J560" s="2009"/>
      <c r="K560" s="835"/>
      <c r="L560" s="835"/>
      <c r="M560" s="835"/>
      <c r="N560" s="835"/>
      <c r="S560" s="188"/>
    </row>
    <row r="561" spans="1:21" hidden="1">
      <c r="A561" s="256"/>
      <c r="B561" s="45"/>
      <c r="C561" s="256"/>
      <c r="D561" s="256"/>
      <c r="E561" s="256"/>
      <c r="F561" s="256"/>
      <c r="I561" s="1986" t="s">
        <v>545</v>
      </c>
      <c r="J561" s="1986"/>
      <c r="K561" s="850"/>
      <c r="L561" s="850"/>
      <c r="M561" s="850"/>
      <c r="N561" s="850"/>
      <c r="S561" s="188"/>
    </row>
    <row r="562" spans="1:21" ht="106.5" hidden="1" customHeight="1">
      <c r="A562" s="260" t="s">
        <v>77</v>
      </c>
      <c r="B562" s="260" t="s">
        <v>67</v>
      </c>
      <c r="C562" s="260" t="s">
        <v>96</v>
      </c>
      <c r="D562" s="260" t="s">
        <v>94</v>
      </c>
      <c r="E562" s="260" t="s">
        <v>97</v>
      </c>
      <c r="F562" s="260" t="s">
        <v>95</v>
      </c>
      <c r="I562" s="215" t="s">
        <v>186</v>
      </c>
      <c r="J562" s="215" t="s">
        <v>546</v>
      </c>
      <c r="K562" s="851"/>
      <c r="L562" s="851"/>
      <c r="M562" s="851"/>
      <c r="N562" s="851"/>
      <c r="O562" s="204"/>
      <c r="S562" s="188"/>
    </row>
    <row r="563" spans="1:21" hidden="1">
      <c r="A563" s="195">
        <v>1</v>
      </c>
      <c r="B563" s="195">
        <v>2</v>
      </c>
      <c r="C563" s="195">
        <v>3</v>
      </c>
      <c r="D563" s="195">
        <v>4</v>
      </c>
      <c r="E563" s="195">
        <v>5</v>
      </c>
      <c r="F563" s="195">
        <v>6</v>
      </c>
      <c r="G563" s="160"/>
      <c r="H563" s="160"/>
      <c r="I563" s="218"/>
      <c r="J563" s="218"/>
      <c r="K563" s="853"/>
      <c r="L563" s="853"/>
      <c r="M563" s="853"/>
      <c r="N563" s="853"/>
      <c r="S563" s="188"/>
    </row>
    <row r="564" spans="1:21" ht="38.25" hidden="1" customHeight="1">
      <c r="A564" s="260">
        <v>1</v>
      </c>
      <c r="B564" s="31" t="s">
        <v>98</v>
      </c>
      <c r="C564" s="614">
        <v>4</v>
      </c>
      <c r="D564" s="614">
        <v>12</v>
      </c>
      <c r="E564" s="614">
        <v>50</v>
      </c>
      <c r="F564" s="21"/>
      <c r="I564" s="220"/>
      <c r="J564" s="220"/>
      <c r="K564" s="852"/>
      <c r="L564" s="852"/>
      <c r="M564" s="852"/>
      <c r="N564" s="852"/>
      <c r="S564" s="188"/>
    </row>
    <row r="565" spans="1:21" s="160" customFormat="1" ht="30.75" hidden="1" customHeight="1">
      <c r="A565" s="229"/>
      <c r="B565" s="227" t="s">
        <v>73</v>
      </c>
      <c r="C565" s="226" t="s">
        <v>74</v>
      </c>
      <c r="D565" s="226" t="s">
        <v>74</v>
      </c>
      <c r="E565" s="226" t="s">
        <v>74</v>
      </c>
      <c r="F565" s="228">
        <f>F564</f>
        <v>0</v>
      </c>
      <c r="G565" s="149"/>
      <c r="H565" s="149"/>
      <c r="I565" s="217">
        <f>I564</f>
        <v>0</v>
      </c>
      <c r="J565" s="217">
        <f>J564</f>
        <v>0</v>
      </c>
      <c r="K565" s="772"/>
      <c r="L565" s="772"/>
      <c r="M565" s="772"/>
      <c r="N565" s="772"/>
      <c r="O565" s="161"/>
      <c r="S565" s="281"/>
      <c r="T565" s="283"/>
      <c r="U565" s="283"/>
    </row>
    <row r="566" spans="1:21" hidden="1">
      <c r="S566" s="188"/>
    </row>
    <row r="567" spans="1:21" hidden="1">
      <c r="A567" s="2010" t="s">
        <v>620</v>
      </c>
      <c r="B567" s="2010"/>
      <c r="C567" s="2010"/>
      <c r="D567" s="2010"/>
      <c r="E567" s="2010"/>
      <c r="F567" s="2010"/>
      <c r="G567" s="2010"/>
      <c r="H567" s="2010"/>
      <c r="I567" s="2010"/>
      <c r="J567" s="2010"/>
      <c r="K567" s="836"/>
      <c r="L567" s="836"/>
      <c r="M567" s="836"/>
      <c r="N567" s="836"/>
      <c r="S567" s="188"/>
    </row>
    <row r="568" spans="1:21" hidden="1">
      <c r="A568" s="263"/>
      <c r="B568" s="263"/>
      <c r="C568" s="263"/>
      <c r="D568" s="263"/>
      <c r="E568" s="263"/>
      <c r="F568" s="263"/>
      <c r="G568" s="263"/>
      <c r="H568" s="263"/>
      <c r="I568" s="263"/>
      <c r="J568" s="263"/>
      <c r="K568" s="263"/>
      <c r="L568" s="263"/>
      <c r="M568" s="263"/>
      <c r="N568" s="263"/>
    </row>
    <row r="569" spans="1:21" hidden="1">
      <c r="A569" s="2004" t="s">
        <v>491</v>
      </c>
      <c r="B569" s="2004"/>
      <c r="C569" s="2004"/>
      <c r="D569" s="2004"/>
      <c r="E569" s="2004"/>
      <c r="F569" s="2004"/>
      <c r="G569" s="2004"/>
      <c r="H569" s="2004"/>
      <c r="I569" s="2004"/>
      <c r="J569" s="2004"/>
      <c r="K569" s="838"/>
      <c r="L569" s="838"/>
      <c r="M569" s="838"/>
      <c r="N569" s="838"/>
      <c r="O569" s="206"/>
    </row>
    <row r="570" spans="1:21" hidden="1">
      <c r="A570" s="2012"/>
      <c r="B570" s="2012"/>
      <c r="C570" s="2012"/>
      <c r="D570" s="2012"/>
      <c r="E570" s="2012"/>
      <c r="F570" s="38"/>
      <c r="I570" s="1986" t="s">
        <v>545</v>
      </c>
      <c r="J570" s="1986"/>
      <c r="K570" s="850"/>
      <c r="L570" s="850"/>
      <c r="M570" s="850"/>
      <c r="N570" s="850"/>
      <c r="O570" s="263"/>
    </row>
    <row r="571" spans="1:21" ht="54" hidden="1">
      <c r="A571" s="260" t="s">
        <v>68</v>
      </c>
      <c r="B571" s="260" t="s">
        <v>67</v>
      </c>
      <c r="C571" s="260" t="s">
        <v>80</v>
      </c>
      <c r="D571" s="260" t="s">
        <v>128</v>
      </c>
      <c r="E571" s="260" t="s">
        <v>129</v>
      </c>
      <c r="I571" s="215" t="s">
        <v>186</v>
      </c>
      <c r="J571" s="215" t="s">
        <v>546</v>
      </c>
      <c r="K571" s="851"/>
      <c r="L571" s="851"/>
      <c r="M571" s="851"/>
      <c r="N571" s="851"/>
      <c r="O571" s="163"/>
    </row>
    <row r="572" spans="1:21" hidden="1">
      <c r="A572" s="195">
        <v>1</v>
      </c>
      <c r="B572" s="195">
        <v>2</v>
      </c>
      <c r="C572" s="195">
        <v>3</v>
      </c>
      <c r="D572" s="195">
        <v>4</v>
      </c>
      <c r="E572" s="195">
        <v>5</v>
      </c>
      <c r="F572" s="160"/>
      <c r="G572" s="160"/>
      <c r="H572" s="160"/>
      <c r="I572" s="218"/>
      <c r="J572" s="218"/>
      <c r="K572" s="853"/>
      <c r="L572" s="853"/>
      <c r="M572" s="853"/>
      <c r="N572" s="853"/>
    </row>
    <row r="573" spans="1:21" ht="114" hidden="1">
      <c r="A573" s="260">
        <v>1</v>
      </c>
      <c r="B573" s="31" t="s">
        <v>163</v>
      </c>
      <c r="C573" s="260"/>
      <c r="D573" s="258" t="e">
        <f>E573/C573</f>
        <v>#DIV/0!</v>
      </c>
      <c r="E573" s="258"/>
      <c r="I573" s="220"/>
      <c r="J573" s="220"/>
      <c r="K573" s="852"/>
      <c r="L573" s="852"/>
      <c r="M573" s="852"/>
      <c r="N573" s="852"/>
    </row>
    <row r="574" spans="1:21" s="160" customFormat="1" ht="32.25" hidden="1" customHeight="1">
      <c r="A574" s="226"/>
      <c r="B574" s="227" t="s">
        <v>73</v>
      </c>
      <c r="C574" s="226"/>
      <c r="D574" s="226" t="s">
        <v>74</v>
      </c>
      <c r="E574" s="228">
        <f>E573</f>
        <v>0</v>
      </c>
      <c r="F574" s="149"/>
      <c r="G574" s="149"/>
      <c r="H574" s="149"/>
      <c r="I574" s="217">
        <f>I573</f>
        <v>0</v>
      </c>
      <c r="J574" s="217">
        <f>J573</f>
        <v>0</v>
      </c>
      <c r="K574" s="772"/>
      <c r="L574" s="772"/>
      <c r="M574" s="772"/>
      <c r="N574" s="772"/>
      <c r="O574" s="161"/>
      <c r="S574" s="283"/>
      <c r="T574" s="283"/>
      <c r="U574" s="283"/>
    </row>
    <row r="575" spans="1:21" hidden="1"/>
    <row r="576" spans="1:21" ht="36.75" customHeight="1">
      <c r="A576" s="2010" t="s">
        <v>619</v>
      </c>
      <c r="B576" s="2010"/>
      <c r="C576" s="2010"/>
      <c r="D576" s="2010"/>
      <c r="E576" s="2010"/>
      <c r="F576" s="2010"/>
      <c r="G576" s="2010"/>
      <c r="H576" s="2010"/>
      <c r="I576" s="2010"/>
      <c r="J576" s="2010"/>
      <c r="K576" s="836"/>
      <c r="L576" s="836"/>
      <c r="M576" s="836"/>
      <c r="N576" s="836"/>
    </row>
    <row r="577" spans="1:21">
      <c r="A577" s="38"/>
      <c r="B577" s="32"/>
      <c r="C577" s="38"/>
      <c r="D577" s="38"/>
      <c r="E577" s="38"/>
      <c r="F577" s="38"/>
    </row>
    <row r="578" spans="1:21">
      <c r="A578" s="2004" t="s">
        <v>495</v>
      </c>
      <c r="B578" s="2004"/>
      <c r="C578" s="2004"/>
      <c r="D578" s="2004"/>
      <c r="E578" s="2004"/>
      <c r="F578" s="2004"/>
      <c r="G578" s="2004"/>
      <c r="H578" s="2004"/>
      <c r="I578" s="2004"/>
      <c r="J578" s="2004"/>
      <c r="K578" s="838"/>
      <c r="L578" s="838"/>
      <c r="M578" s="838"/>
      <c r="N578" s="838"/>
      <c r="O578" s="206"/>
    </row>
    <row r="579" spans="1:21">
      <c r="A579" s="44"/>
      <c r="B579" s="32"/>
      <c r="C579" s="38"/>
      <c r="D579" s="38"/>
      <c r="E579" s="38"/>
      <c r="F579" s="38"/>
      <c r="I579" s="1986" t="s">
        <v>545</v>
      </c>
      <c r="J579" s="1986"/>
      <c r="K579" s="850"/>
      <c r="L579" s="850"/>
      <c r="M579" s="850"/>
      <c r="N579" s="850"/>
    </row>
    <row r="580" spans="1:21" ht="91.2">
      <c r="A580" s="260" t="s">
        <v>77</v>
      </c>
      <c r="B580" s="260" t="s">
        <v>99</v>
      </c>
      <c r="C580" s="260" t="s">
        <v>106</v>
      </c>
      <c r="D580" s="260" t="s">
        <v>107</v>
      </c>
      <c r="F580" s="38"/>
      <c r="I580" s="215" t="s">
        <v>186</v>
      </c>
      <c r="J580" s="215" t="s">
        <v>546</v>
      </c>
      <c r="K580" s="851"/>
      <c r="L580" s="851"/>
      <c r="M580" s="851"/>
      <c r="N580" s="851"/>
    </row>
    <row r="581" spans="1:21">
      <c r="A581" s="195">
        <v>1</v>
      </c>
      <c r="B581" s="195">
        <v>2</v>
      </c>
      <c r="C581" s="195">
        <v>3</v>
      </c>
      <c r="D581" s="195">
        <v>4</v>
      </c>
      <c r="E581" s="160"/>
      <c r="F581" s="14"/>
      <c r="G581" s="160"/>
      <c r="H581" s="160"/>
      <c r="I581" s="215"/>
      <c r="J581" s="215"/>
      <c r="K581" s="851"/>
      <c r="L581" s="851"/>
      <c r="M581" s="851"/>
      <c r="N581" s="851"/>
    </row>
    <row r="582" spans="1:21" ht="57.75" customHeight="1">
      <c r="A582" s="264">
        <v>1</v>
      </c>
      <c r="B582" s="47" t="s">
        <v>100</v>
      </c>
      <c r="C582" s="264" t="s">
        <v>74</v>
      </c>
      <c r="D582" s="21">
        <f>D583</f>
        <v>9113611.6099999994</v>
      </c>
      <c r="F582" s="38"/>
      <c r="I582" s="220">
        <f>I583</f>
        <v>0</v>
      </c>
      <c r="J582" s="220">
        <f>J583</f>
        <v>0</v>
      </c>
      <c r="K582" s="852"/>
      <c r="L582" s="852"/>
      <c r="M582" s="852"/>
      <c r="N582" s="852"/>
    </row>
    <row r="583" spans="1:21" s="160" customFormat="1" ht="30.75" customHeight="1">
      <c r="A583" s="260" t="s">
        <v>82</v>
      </c>
      <c r="B583" s="31" t="s">
        <v>101</v>
      </c>
      <c r="C583" s="258">
        <f>J518+E524</f>
        <v>41425507.310000002</v>
      </c>
      <c r="D583" s="258">
        <f>O583</f>
        <v>9113611.6099999994</v>
      </c>
      <c r="E583" s="149"/>
      <c r="F583" s="38"/>
      <c r="G583" s="149"/>
      <c r="H583" s="149"/>
      <c r="I583" s="220"/>
      <c r="J583" s="220"/>
      <c r="K583" s="220"/>
      <c r="L583" s="220"/>
      <c r="M583" s="220"/>
      <c r="N583" s="220"/>
      <c r="O583" s="156">
        <f>ROUND(C583*0.22,2)</f>
        <v>9113611.6099999994</v>
      </c>
      <c r="P583" s="2021" t="s">
        <v>176</v>
      </c>
      <c r="S583" s="283"/>
      <c r="T583" s="283"/>
      <c r="U583" s="283"/>
    </row>
    <row r="584" spans="1:21" ht="58.5" customHeight="1">
      <c r="A584" s="264">
        <v>2</v>
      </c>
      <c r="B584" s="47" t="s">
        <v>102</v>
      </c>
      <c r="C584" s="264" t="s">
        <v>74</v>
      </c>
      <c r="D584" s="21">
        <f>D586+D587</f>
        <v>1284190.72</v>
      </c>
      <c r="F584" s="38"/>
      <c r="I584" s="220">
        <f>I586+I587+I588</f>
        <v>0</v>
      </c>
      <c r="J584" s="220">
        <f>J586+J587+J588</f>
        <v>0</v>
      </c>
      <c r="K584" s="220"/>
      <c r="L584" s="220"/>
      <c r="M584" s="220"/>
      <c r="N584" s="220"/>
      <c r="O584" s="156"/>
      <c r="P584" s="2021"/>
    </row>
    <row r="585" spans="1:21">
      <c r="A585" s="2008" t="s">
        <v>88</v>
      </c>
      <c r="B585" s="31" t="s">
        <v>2</v>
      </c>
      <c r="C585" s="260"/>
      <c r="D585" s="258"/>
      <c r="F585" s="38"/>
      <c r="I585" s="220"/>
      <c r="J585" s="220"/>
      <c r="K585" s="220"/>
      <c r="L585" s="220"/>
      <c r="M585" s="220"/>
      <c r="N585" s="220"/>
      <c r="O585" s="156"/>
      <c r="P585" s="2021"/>
      <c r="R585" s="48"/>
      <c r="S585" s="48"/>
      <c r="T585" s="48"/>
      <c r="U585" s="48"/>
    </row>
    <row r="586" spans="1:21" ht="82.5" customHeight="1">
      <c r="A586" s="2008"/>
      <c r="B586" s="31" t="s">
        <v>103</v>
      </c>
      <c r="C586" s="23">
        <f>C583</f>
        <v>41425507.310000002</v>
      </c>
      <c r="D586" s="258">
        <f>O586</f>
        <v>1201339.71</v>
      </c>
      <c r="F586" s="38"/>
      <c r="I586" s="220"/>
      <c r="J586" s="220"/>
      <c r="K586" s="220"/>
      <c r="L586" s="220"/>
      <c r="M586" s="220"/>
      <c r="N586" s="220"/>
      <c r="O586" s="156">
        <f>ROUND(C586*0.029,2)</f>
        <v>1201339.71</v>
      </c>
      <c r="P586" s="2021"/>
      <c r="R586" s="48"/>
      <c r="S586" s="48"/>
      <c r="T586" s="48"/>
      <c r="U586" s="48"/>
    </row>
    <row r="587" spans="1:21" ht="81" customHeight="1">
      <c r="A587" s="260" t="s">
        <v>90</v>
      </c>
      <c r="B587" s="31" t="s">
        <v>104</v>
      </c>
      <c r="C587" s="258">
        <f>C583</f>
        <v>41425507.310000002</v>
      </c>
      <c r="D587" s="1014">
        <f t="shared" ref="D587" si="29">O587</f>
        <v>82851.009999999995</v>
      </c>
      <c r="F587" s="38"/>
      <c r="I587" s="220"/>
      <c r="J587" s="220"/>
      <c r="K587" s="220"/>
      <c r="L587" s="220"/>
      <c r="M587" s="220"/>
      <c r="N587" s="220"/>
      <c r="O587" s="156">
        <f>ROUND(C587*0.002,2)</f>
        <v>82851.009999999995</v>
      </c>
      <c r="P587" s="2021"/>
      <c r="R587" s="48"/>
      <c r="S587" s="48"/>
      <c r="T587" s="48"/>
      <c r="U587" s="48"/>
    </row>
    <row r="588" spans="1:21" ht="68.400000000000006">
      <c r="A588" s="264">
        <v>3</v>
      </c>
      <c r="B588" s="47" t="s">
        <v>105</v>
      </c>
      <c r="C588" s="258">
        <f>C583</f>
        <v>41425507.310000002</v>
      </c>
      <c r="D588" s="1051">
        <f>O588+0.01</f>
        <v>2112700.88</v>
      </c>
      <c r="F588" s="38"/>
      <c r="I588" s="220"/>
      <c r="J588" s="220"/>
      <c r="K588" s="220"/>
      <c r="L588" s="220"/>
      <c r="M588" s="220"/>
      <c r="N588" s="220"/>
      <c r="O588" s="156">
        <f>ROUND(C588*0.051,2)</f>
        <v>2112700.87</v>
      </c>
      <c r="P588" s="2021"/>
      <c r="R588" s="48"/>
      <c r="S588" s="48"/>
      <c r="T588" s="48"/>
      <c r="U588" s="48"/>
    </row>
    <row r="589" spans="1:21" ht="36.75" customHeight="1">
      <c r="A589" s="264">
        <v>4</v>
      </c>
      <c r="B589" s="47" t="s">
        <v>165</v>
      </c>
      <c r="C589" s="258"/>
      <c r="D589" s="258"/>
      <c r="F589" s="38"/>
      <c r="I589" s="220"/>
      <c r="J589" s="220"/>
      <c r="K589" s="852"/>
      <c r="L589" s="852"/>
      <c r="M589" s="852"/>
      <c r="N589" s="852"/>
      <c r="R589" s="48"/>
      <c r="S589" s="48"/>
      <c r="T589" s="48"/>
      <c r="U589" s="48"/>
    </row>
    <row r="590" spans="1:21" ht="30.75" customHeight="1">
      <c r="A590" s="226"/>
      <c r="B590" s="227" t="s">
        <v>73</v>
      </c>
      <c r="C590" s="226" t="s">
        <v>74</v>
      </c>
      <c r="D590" s="228">
        <f>D588+D584+D582+D589</f>
        <v>12510503.209999999</v>
      </c>
      <c r="E590" s="149">
        <f>J517*30.2%</f>
        <v>543600</v>
      </c>
      <c r="F590" s="57">
        <f>D590-E590</f>
        <v>11966903.209999999</v>
      </c>
      <c r="I590" s="217">
        <f>I589+I588+I584+I582</f>
        <v>0</v>
      </c>
      <c r="J590" s="217">
        <f>J589+J588+J584+J582</f>
        <v>0</v>
      </c>
      <c r="K590" s="772"/>
      <c r="L590" s="772"/>
      <c r="M590" s="772"/>
      <c r="N590" s="772"/>
      <c r="R590" s="48"/>
      <c r="S590" s="48"/>
      <c r="T590" s="48"/>
      <c r="U590" s="48"/>
    </row>
    <row r="592" spans="1:21" ht="51" hidden="1" customHeight="1">
      <c r="A592" s="2011" t="s">
        <v>618</v>
      </c>
      <c r="B592" s="2011"/>
      <c r="C592" s="2011"/>
      <c r="D592" s="2011"/>
      <c r="E592" s="2011"/>
      <c r="F592" s="2011"/>
      <c r="G592" s="2011"/>
      <c r="H592" s="2011"/>
      <c r="I592" s="2011"/>
      <c r="J592" s="2011"/>
      <c r="K592" s="837"/>
      <c r="L592" s="837"/>
      <c r="M592" s="837"/>
      <c r="N592" s="837"/>
    </row>
    <row r="593" spans="1:24" hidden="1"/>
    <row r="594" spans="1:24" hidden="1">
      <c r="A594" s="1994" t="s">
        <v>535</v>
      </c>
      <c r="B594" s="1994"/>
      <c r="C594" s="1994"/>
      <c r="D594" s="1994"/>
      <c r="E594" s="1994"/>
      <c r="F594" s="1994"/>
      <c r="G594" s="1994"/>
      <c r="H594" s="1994"/>
      <c r="I594" s="1994"/>
      <c r="J594" s="1994"/>
      <c r="K594" s="832"/>
      <c r="L594" s="832"/>
      <c r="M594" s="832"/>
      <c r="N594" s="832"/>
      <c r="O594" s="208"/>
    </row>
    <row r="595" spans="1:24" hidden="1">
      <c r="A595" s="267"/>
      <c r="B595" s="267"/>
      <c r="C595" s="267"/>
      <c r="D595" s="267"/>
      <c r="E595" s="267"/>
      <c r="F595" s="267"/>
      <c r="G595" s="267"/>
      <c r="H595" s="267"/>
      <c r="I595" s="1986" t="s">
        <v>545</v>
      </c>
      <c r="J595" s="1986"/>
      <c r="K595" s="850"/>
      <c r="L595" s="850"/>
      <c r="M595" s="850"/>
      <c r="N595" s="850"/>
    </row>
    <row r="596" spans="1:24" ht="54" hidden="1">
      <c r="A596" s="35" t="s">
        <v>77</v>
      </c>
      <c r="B596" s="35" t="s">
        <v>67</v>
      </c>
      <c r="C596" s="260" t="s">
        <v>505</v>
      </c>
      <c r="D596" s="260" t="s">
        <v>506</v>
      </c>
      <c r="E596" s="260" t="s">
        <v>168</v>
      </c>
      <c r="G596" s="267"/>
      <c r="H596" s="267"/>
      <c r="I596" s="215" t="s">
        <v>186</v>
      </c>
      <c r="J596" s="215" t="s">
        <v>546</v>
      </c>
      <c r="K596" s="851"/>
      <c r="L596" s="851"/>
      <c r="M596" s="851"/>
      <c r="N596" s="851"/>
      <c r="O596" s="202"/>
    </row>
    <row r="597" spans="1:24" hidden="1">
      <c r="A597" s="173">
        <v>1</v>
      </c>
      <c r="B597" s="173">
        <v>2</v>
      </c>
      <c r="C597" s="195">
        <v>3</v>
      </c>
      <c r="D597" s="195">
        <v>4</v>
      </c>
      <c r="E597" s="195">
        <v>5</v>
      </c>
      <c r="G597" s="267"/>
      <c r="H597" s="267"/>
      <c r="I597" s="220"/>
      <c r="J597" s="220"/>
      <c r="K597" s="852"/>
      <c r="L597" s="852"/>
      <c r="M597" s="852"/>
      <c r="N597" s="852"/>
    </row>
    <row r="598" spans="1:24" ht="83.25" hidden="1" customHeight="1">
      <c r="A598" s="166">
        <v>1</v>
      </c>
      <c r="B598" s="183" t="s">
        <v>539</v>
      </c>
      <c r="C598" s="258"/>
      <c r="D598" s="159" t="e">
        <f>E598/C598*100</f>
        <v>#DIV/0!</v>
      </c>
      <c r="E598" s="167"/>
      <c r="G598" s="168"/>
      <c r="H598" s="169"/>
      <c r="I598" s="220"/>
      <c r="J598" s="220"/>
      <c r="K598" s="852"/>
      <c r="L598" s="852"/>
      <c r="M598" s="852"/>
      <c r="N598" s="852"/>
    </row>
    <row r="599" spans="1:24" ht="108" hidden="1" customHeight="1">
      <c r="A599" s="166">
        <v>2</v>
      </c>
      <c r="B599" s="183" t="s">
        <v>537</v>
      </c>
      <c r="C599" s="258"/>
      <c r="D599" s="159" t="e">
        <f>E599/C599*100</f>
        <v>#DIV/0!</v>
      </c>
      <c r="E599" s="167"/>
      <c r="G599" s="168"/>
      <c r="H599" s="169"/>
      <c r="I599" s="220"/>
      <c r="J599" s="220"/>
      <c r="K599" s="852"/>
      <c r="L599" s="852"/>
      <c r="M599" s="852"/>
      <c r="N599" s="852"/>
    </row>
    <row r="600" spans="1:24" ht="78" hidden="1" customHeight="1">
      <c r="A600" s="166">
        <v>3</v>
      </c>
      <c r="B600" s="183" t="s">
        <v>538</v>
      </c>
      <c r="C600" s="258"/>
      <c r="D600" s="159" t="e">
        <f>E600/C600*100</f>
        <v>#DIV/0!</v>
      </c>
      <c r="E600" s="167"/>
      <c r="G600" s="168"/>
      <c r="H600" s="169"/>
      <c r="I600" s="220"/>
      <c r="J600" s="220"/>
      <c r="K600" s="852"/>
      <c r="L600" s="852"/>
      <c r="M600" s="852"/>
      <c r="N600" s="852"/>
    </row>
    <row r="601" spans="1:24" ht="34.5" hidden="1" customHeight="1">
      <c r="A601" s="229"/>
      <c r="B601" s="227" t="s">
        <v>73</v>
      </c>
      <c r="C601" s="230"/>
      <c r="D601" s="231"/>
      <c r="E601" s="228">
        <f>E598</f>
        <v>0</v>
      </c>
      <c r="G601" s="267"/>
      <c r="H601" s="267"/>
      <c r="I601" s="217">
        <f>I598</f>
        <v>0</v>
      </c>
      <c r="J601" s="217">
        <f>J598</f>
        <v>0</v>
      </c>
      <c r="K601" s="772"/>
      <c r="L601" s="772"/>
      <c r="M601" s="772"/>
      <c r="N601" s="772"/>
    </row>
    <row r="602" spans="1:24" hidden="1"/>
    <row r="603" spans="1:24" hidden="1">
      <c r="A603" s="2011" t="s">
        <v>617</v>
      </c>
      <c r="B603" s="2011"/>
      <c r="C603" s="2011"/>
      <c r="D603" s="2011"/>
      <c r="E603" s="2011"/>
      <c r="F603" s="2011"/>
      <c r="G603" s="2011"/>
      <c r="H603" s="2011"/>
      <c r="I603" s="2011"/>
      <c r="J603" s="2011"/>
      <c r="K603" s="837"/>
      <c r="L603" s="837"/>
      <c r="M603" s="837"/>
      <c r="N603" s="837"/>
    </row>
    <row r="604" spans="1:24" hidden="1"/>
    <row r="605" spans="1:24" hidden="1">
      <c r="A605" s="2004" t="s">
        <v>504</v>
      </c>
      <c r="B605" s="2004"/>
      <c r="C605" s="2004"/>
      <c r="D605" s="2004"/>
      <c r="E605" s="2004"/>
      <c r="F605" s="2004"/>
      <c r="G605" s="2004"/>
      <c r="H605" s="2004"/>
      <c r="I605" s="2004"/>
      <c r="J605" s="2004"/>
      <c r="K605" s="838"/>
      <c r="L605" s="838"/>
      <c r="M605" s="838"/>
      <c r="N605" s="838"/>
      <c r="O605" s="208"/>
    </row>
    <row r="606" spans="1:24" hidden="1">
      <c r="A606" s="2015"/>
      <c r="B606" s="2015"/>
      <c r="C606" s="2015"/>
      <c r="D606" s="2015"/>
      <c r="E606" s="2015"/>
      <c r="F606" s="38"/>
      <c r="G606" s="33"/>
      <c r="H606" s="33"/>
      <c r="I606" s="1986" t="s">
        <v>545</v>
      </c>
      <c r="J606" s="1986"/>
      <c r="K606" s="850"/>
      <c r="L606" s="850"/>
      <c r="M606" s="850"/>
      <c r="N606" s="850"/>
    </row>
    <row r="607" spans="1:24" s="33" customFormat="1" ht="91.2" hidden="1">
      <c r="A607" s="260" t="s">
        <v>77</v>
      </c>
      <c r="B607" s="260" t="s">
        <v>67</v>
      </c>
      <c r="C607" s="260" t="s">
        <v>111</v>
      </c>
      <c r="D607" s="260" t="s">
        <v>108</v>
      </c>
      <c r="E607" s="260" t="s">
        <v>33</v>
      </c>
      <c r="I607" s="215" t="s">
        <v>186</v>
      </c>
      <c r="J607" s="215" t="s">
        <v>546</v>
      </c>
      <c r="K607" s="851"/>
      <c r="L607" s="851"/>
      <c r="M607" s="851"/>
      <c r="N607" s="851"/>
      <c r="O607" s="163"/>
      <c r="P607" s="57"/>
      <c r="Q607" s="57"/>
      <c r="S607" s="284"/>
      <c r="T607" s="291"/>
      <c r="U607" s="291"/>
      <c r="V607" s="174"/>
      <c r="W607" s="174"/>
      <c r="X607" s="174"/>
    </row>
    <row r="608" spans="1:24" s="33" customFormat="1" hidden="1">
      <c r="A608" s="195">
        <v>1</v>
      </c>
      <c r="B608" s="195">
        <v>2</v>
      </c>
      <c r="C608" s="195">
        <v>3</v>
      </c>
      <c r="D608" s="195">
        <v>4</v>
      </c>
      <c r="E608" s="195">
        <v>5</v>
      </c>
      <c r="F608" s="179"/>
      <c r="G608" s="179"/>
      <c r="H608" s="179"/>
      <c r="I608" s="220"/>
      <c r="J608" s="220"/>
      <c r="K608" s="852"/>
      <c r="L608" s="852"/>
      <c r="M608" s="852"/>
      <c r="N608" s="852"/>
      <c r="O608" s="37"/>
      <c r="P608" s="57"/>
      <c r="Q608" s="57"/>
      <c r="S608" s="284"/>
      <c r="T608" s="291"/>
      <c r="U608" s="291"/>
      <c r="V608" s="174"/>
      <c r="W608" s="174"/>
      <c r="X608" s="174"/>
    </row>
    <row r="609" spans="1:24" s="33" customFormat="1" hidden="1">
      <c r="A609" s="260">
        <v>1</v>
      </c>
      <c r="B609" s="31" t="s">
        <v>109</v>
      </c>
      <c r="C609" s="176">
        <f>C611</f>
        <v>0</v>
      </c>
      <c r="D609" s="35">
        <f>D611</f>
        <v>1.5</v>
      </c>
      <c r="E609" s="176">
        <f>E611</f>
        <v>0</v>
      </c>
      <c r="I609" s="220">
        <f>I611</f>
        <v>0</v>
      </c>
      <c r="J609" s="220">
        <f>J611</f>
        <v>0</v>
      </c>
      <c r="K609" s="852"/>
      <c r="L609" s="852"/>
      <c r="M609" s="852"/>
      <c r="N609" s="852"/>
      <c r="O609" s="37"/>
      <c r="P609" s="57"/>
      <c r="Q609" s="57"/>
      <c r="S609" s="284"/>
      <c r="T609" s="291"/>
      <c r="U609" s="291"/>
      <c r="V609" s="174"/>
      <c r="W609" s="174"/>
      <c r="X609" s="174"/>
    </row>
    <row r="610" spans="1:24" s="179" customFormat="1" hidden="1">
      <c r="A610" s="260"/>
      <c r="B610" s="31" t="s">
        <v>110</v>
      </c>
      <c r="C610" s="258"/>
      <c r="D610" s="260"/>
      <c r="E610" s="258"/>
      <c r="F610" s="33"/>
      <c r="G610" s="33"/>
      <c r="H610" s="33"/>
      <c r="I610" s="220"/>
      <c r="J610" s="220"/>
      <c r="K610" s="852"/>
      <c r="L610" s="852"/>
      <c r="M610" s="852"/>
      <c r="N610" s="852"/>
      <c r="O610" s="180"/>
      <c r="P610" s="181"/>
      <c r="Q610" s="181"/>
      <c r="S610" s="285"/>
      <c r="T610" s="292"/>
      <c r="U610" s="292"/>
      <c r="V610" s="182"/>
      <c r="W610" s="182"/>
      <c r="X610" s="182"/>
    </row>
    <row r="611" spans="1:24" s="33" customFormat="1" hidden="1">
      <c r="A611" s="260"/>
      <c r="B611" s="31" t="s">
        <v>503</v>
      </c>
      <c r="C611" s="258"/>
      <c r="D611" s="260">
        <v>1.5</v>
      </c>
      <c r="E611" s="258"/>
      <c r="I611" s="220"/>
      <c r="J611" s="220"/>
      <c r="K611" s="852"/>
      <c r="L611" s="852"/>
      <c r="M611" s="852"/>
      <c r="N611" s="852"/>
      <c r="O611" s="37" t="s">
        <v>624</v>
      </c>
      <c r="P611" s="57"/>
      <c r="Q611" s="57"/>
      <c r="S611" s="284"/>
      <c r="T611" s="291"/>
      <c r="U611" s="291"/>
      <c r="V611" s="174"/>
      <c r="W611" s="174"/>
      <c r="X611" s="174"/>
    </row>
    <row r="612" spans="1:24" s="33" customFormat="1" hidden="1">
      <c r="A612" s="226"/>
      <c r="B612" s="227" t="s">
        <v>73</v>
      </c>
      <c r="C612" s="226" t="s">
        <v>74</v>
      </c>
      <c r="D612" s="226" t="s">
        <v>74</v>
      </c>
      <c r="E612" s="228">
        <f>E609</f>
        <v>0</v>
      </c>
      <c r="I612" s="217">
        <f>I609</f>
        <v>0</v>
      </c>
      <c r="J612" s="217">
        <f>J609</f>
        <v>0</v>
      </c>
      <c r="K612" s="772"/>
      <c r="L612" s="772"/>
      <c r="M612" s="772"/>
      <c r="N612" s="772"/>
      <c r="O612" s="37"/>
      <c r="P612" s="57"/>
      <c r="Q612" s="57"/>
      <c r="S612" s="284"/>
      <c r="T612" s="291"/>
      <c r="U612" s="291"/>
      <c r="V612" s="174"/>
      <c r="W612" s="174"/>
      <c r="X612" s="174"/>
    </row>
    <row r="613" spans="1:24" s="33" customFormat="1" hidden="1">
      <c r="A613" s="49"/>
      <c r="B613" s="50"/>
      <c r="C613" s="49"/>
      <c r="D613" s="49"/>
      <c r="E613" s="38"/>
      <c r="F613" s="38"/>
      <c r="O613" s="37"/>
      <c r="P613" s="57"/>
      <c r="Q613" s="57"/>
      <c r="S613" s="284"/>
      <c r="T613" s="291"/>
      <c r="U613" s="291"/>
      <c r="V613" s="174"/>
      <c r="W613" s="174"/>
      <c r="X613" s="174"/>
    </row>
    <row r="614" spans="1:24" s="33" customFormat="1" hidden="1">
      <c r="A614" s="49"/>
      <c r="B614" s="50"/>
      <c r="C614" s="49"/>
      <c r="D614" s="49"/>
      <c r="E614" s="38"/>
      <c r="F614" s="38"/>
      <c r="O614" s="37"/>
      <c r="P614" s="57"/>
      <c r="Q614" s="57"/>
      <c r="S614" s="284"/>
      <c r="T614" s="291"/>
      <c r="U614" s="291"/>
      <c r="V614" s="174"/>
      <c r="W614" s="174"/>
      <c r="X614" s="174"/>
    </row>
    <row r="615" spans="1:24" s="33" customFormat="1" hidden="1">
      <c r="A615" s="49"/>
      <c r="B615" s="50"/>
      <c r="C615" s="49"/>
      <c r="D615" s="49"/>
      <c r="E615" s="38"/>
      <c r="F615" s="38"/>
      <c r="I615" s="1986" t="s">
        <v>545</v>
      </c>
      <c r="J615" s="1986"/>
      <c r="K615" s="850"/>
      <c r="L615" s="850"/>
      <c r="M615" s="850"/>
      <c r="N615" s="850"/>
      <c r="O615" s="37"/>
      <c r="P615" s="57"/>
      <c r="Q615" s="57"/>
      <c r="S615" s="284"/>
      <c r="T615" s="291"/>
      <c r="U615" s="291"/>
      <c r="V615" s="174"/>
      <c r="W615" s="174"/>
      <c r="X615" s="174"/>
    </row>
    <row r="616" spans="1:24" s="33" customFormat="1" ht="114" hidden="1">
      <c r="A616" s="261" t="s">
        <v>77</v>
      </c>
      <c r="B616" s="260" t="s">
        <v>67</v>
      </c>
      <c r="C616" s="261" t="s">
        <v>498</v>
      </c>
      <c r="D616" s="260" t="s">
        <v>108</v>
      </c>
      <c r="E616" s="260" t="s">
        <v>534</v>
      </c>
      <c r="I616" s="215" t="s">
        <v>186</v>
      </c>
      <c r="J616" s="215" t="s">
        <v>546</v>
      </c>
      <c r="K616" s="851"/>
      <c r="L616" s="851"/>
      <c r="M616" s="851"/>
      <c r="N616" s="851"/>
      <c r="O616" s="37"/>
      <c r="P616" s="57"/>
      <c r="Q616" s="57"/>
      <c r="S616" s="284"/>
      <c r="T616" s="291"/>
      <c r="U616" s="291"/>
      <c r="V616" s="174"/>
      <c r="W616" s="174"/>
      <c r="X616" s="174"/>
    </row>
    <row r="617" spans="1:24" s="33" customFormat="1" hidden="1">
      <c r="A617" s="195">
        <v>1</v>
      </c>
      <c r="B617" s="195">
        <v>2</v>
      </c>
      <c r="C617" s="195">
        <v>3</v>
      </c>
      <c r="D617" s="195">
        <v>4</v>
      </c>
      <c r="E617" s="195">
        <v>5</v>
      </c>
      <c r="F617" s="179"/>
      <c r="G617" s="179"/>
      <c r="H617" s="179"/>
      <c r="I617" s="216"/>
      <c r="J617" s="216"/>
      <c r="K617" s="856"/>
      <c r="L617" s="856"/>
      <c r="M617" s="856"/>
      <c r="N617" s="856"/>
      <c r="O617" s="37"/>
      <c r="P617" s="57"/>
      <c r="Q617" s="57"/>
      <c r="S617" s="284"/>
      <c r="T617" s="291"/>
      <c r="U617" s="291"/>
      <c r="V617" s="174"/>
      <c r="W617" s="174"/>
      <c r="X617" s="174"/>
    </row>
    <row r="618" spans="1:24" s="33" customFormat="1" hidden="1">
      <c r="A618" s="34">
        <v>1</v>
      </c>
      <c r="B618" s="177" t="s">
        <v>499</v>
      </c>
      <c r="C618" s="258" t="s">
        <v>43</v>
      </c>
      <c r="D618" s="258" t="s">
        <v>43</v>
      </c>
      <c r="E618" s="258">
        <f>E622</f>
        <v>0</v>
      </c>
      <c r="I618" s="217">
        <f>I619</f>
        <v>0</v>
      </c>
      <c r="J618" s="217">
        <f>J619</f>
        <v>0</v>
      </c>
      <c r="K618" s="772"/>
      <c r="L618" s="772"/>
      <c r="M618" s="772"/>
      <c r="N618" s="772"/>
      <c r="O618" s="37"/>
      <c r="P618" s="57"/>
      <c r="Q618" s="57"/>
      <c r="S618" s="284"/>
      <c r="T618" s="291"/>
      <c r="U618" s="291"/>
      <c r="V618" s="174"/>
      <c r="W618" s="174"/>
      <c r="X618" s="174"/>
    </row>
    <row r="619" spans="1:24" s="179" customFormat="1" hidden="1">
      <c r="A619" s="258"/>
      <c r="B619" s="177" t="s">
        <v>500</v>
      </c>
      <c r="C619" s="258">
        <f>C622</f>
        <v>0</v>
      </c>
      <c r="D619" s="258">
        <f>D622</f>
        <v>2.2000000000000002</v>
      </c>
      <c r="E619" s="258">
        <f>E622</f>
        <v>0</v>
      </c>
      <c r="F619" s="33"/>
      <c r="G619" s="33"/>
      <c r="H619" s="33"/>
      <c r="I619" s="217">
        <f>I622</f>
        <v>0</v>
      </c>
      <c r="J619" s="217">
        <f>J622</f>
        <v>0</v>
      </c>
      <c r="K619" s="772"/>
      <c r="L619" s="772"/>
      <c r="M619" s="772"/>
      <c r="N619" s="772"/>
      <c r="O619" s="180"/>
      <c r="P619" s="181"/>
      <c r="Q619" s="181"/>
      <c r="S619" s="285"/>
      <c r="T619" s="292"/>
      <c r="U619" s="292"/>
      <c r="V619" s="182"/>
      <c r="W619" s="182"/>
      <c r="X619" s="182"/>
    </row>
    <row r="620" spans="1:24" s="33" customFormat="1" hidden="1">
      <c r="A620" s="2013"/>
      <c r="B620" s="177" t="s">
        <v>326</v>
      </c>
      <c r="C620" s="2013"/>
      <c r="D620" s="2013"/>
      <c r="E620" s="2013"/>
      <c r="I620" s="220"/>
      <c r="J620" s="220"/>
      <c r="K620" s="852"/>
      <c r="L620" s="852"/>
      <c r="M620" s="852"/>
      <c r="N620" s="852"/>
      <c r="O620" s="37"/>
      <c r="P620" s="57"/>
      <c r="Q620" s="57"/>
      <c r="S620" s="284"/>
      <c r="T620" s="291"/>
      <c r="U620" s="291"/>
      <c r="V620" s="174"/>
      <c r="W620" s="174"/>
      <c r="X620" s="174"/>
    </row>
    <row r="621" spans="1:24" s="33" customFormat="1" hidden="1">
      <c r="A621" s="2013"/>
      <c r="B621" s="177" t="s">
        <v>501</v>
      </c>
      <c r="C621" s="2013"/>
      <c r="D621" s="2013"/>
      <c r="E621" s="2013"/>
      <c r="I621" s="220"/>
      <c r="J621" s="220"/>
      <c r="K621" s="852"/>
      <c r="L621" s="852"/>
      <c r="M621" s="852"/>
      <c r="N621" s="852"/>
      <c r="O621" s="37"/>
      <c r="P621" s="57"/>
      <c r="Q621" s="57"/>
      <c r="S621" s="284"/>
      <c r="T621" s="291"/>
      <c r="U621" s="291"/>
      <c r="V621" s="174"/>
      <c r="W621" s="174"/>
      <c r="X621" s="174"/>
    </row>
    <row r="622" spans="1:24" s="33" customFormat="1" ht="36.75" hidden="1" customHeight="1">
      <c r="A622" s="258"/>
      <c r="B622" s="177" t="s">
        <v>502</v>
      </c>
      <c r="C622" s="258">
        <f>E622/D622*100</f>
        <v>0</v>
      </c>
      <c r="D622" s="258">
        <v>2.2000000000000002</v>
      </c>
      <c r="E622" s="258"/>
      <c r="I622" s="220"/>
      <c r="J622" s="220"/>
      <c r="K622" s="852"/>
      <c r="L622" s="852"/>
      <c r="M622" s="852"/>
      <c r="N622" s="852"/>
      <c r="O622" s="37"/>
      <c r="P622" s="57"/>
      <c r="Q622" s="57"/>
      <c r="S622" s="284"/>
      <c r="T622" s="291"/>
      <c r="U622" s="291"/>
      <c r="V622" s="174"/>
      <c r="W622" s="174"/>
      <c r="X622" s="174"/>
    </row>
    <row r="623" spans="1:24" s="33" customFormat="1" hidden="1">
      <c r="A623" s="2013"/>
      <c r="B623" s="258" t="s">
        <v>326</v>
      </c>
      <c r="C623" s="2013"/>
      <c r="D623" s="2013"/>
      <c r="E623" s="2013"/>
      <c r="I623" s="221"/>
      <c r="J623" s="221"/>
      <c r="K623" s="857"/>
      <c r="L623" s="857"/>
      <c r="M623" s="857"/>
      <c r="N623" s="857"/>
      <c r="O623" s="37"/>
      <c r="P623" s="57"/>
      <c r="Q623" s="57"/>
      <c r="S623" s="284"/>
      <c r="T623" s="291"/>
      <c r="U623" s="291"/>
      <c r="V623" s="174"/>
      <c r="W623" s="174"/>
      <c r="X623" s="174"/>
    </row>
    <row r="624" spans="1:24" s="33" customFormat="1" hidden="1">
      <c r="A624" s="2013"/>
      <c r="B624" s="258" t="s">
        <v>501</v>
      </c>
      <c r="C624" s="2013"/>
      <c r="D624" s="2013"/>
      <c r="E624" s="2013"/>
      <c r="I624" s="221"/>
      <c r="J624" s="221"/>
      <c r="K624" s="857"/>
      <c r="L624" s="857"/>
      <c r="M624" s="857"/>
      <c r="N624" s="857"/>
      <c r="O624" s="37"/>
      <c r="P624" s="57"/>
      <c r="Q624" s="57"/>
      <c r="S624" s="284"/>
      <c r="T624" s="291"/>
      <c r="U624" s="291"/>
      <c r="V624" s="174"/>
      <c r="W624" s="174"/>
      <c r="X624" s="174"/>
    </row>
    <row r="625" spans="1:24" s="33" customFormat="1" hidden="1">
      <c r="A625" s="258"/>
      <c r="B625" s="258"/>
      <c r="C625" s="258"/>
      <c r="D625" s="258"/>
      <c r="E625" s="258"/>
      <c r="I625" s="221"/>
      <c r="J625" s="221"/>
      <c r="K625" s="857"/>
      <c r="L625" s="857"/>
      <c r="M625" s="857"/>
      <c r="N625" s="857"/>
      <c r="O625" s="37"/>
      <c r="P625" s="57"/>
      <c r="Q625" s="57"/>
      <c r="S625" s="284"/>
      <c r="T625" s="291"/>
      <c r="U625" s="291"/>
      <c r="V625" s="174"/>
      <c r="W625" s="174"/>
      <c r="X625" s="174"/>
    </row>
    <row r="626" spans="1:24" s="33" customFormat="1" hidden="1">
      <c r="A626" s="258"/>
      <c r="B626" s="258"/>
      <c r="C626" s="258"/>
      <c r="D626" s="258"/>
      <c r="E626" s="258"/>
      <c r="I626" s="221"/>
      <c r="J626" s="221"/>
      <c r="K626" s="857"/>
      <c r="L626" s="857"/>
      <c r="M626" s="857"/>
      <c r="N626" s="857"/>
      <c r="O626" s="37"/>
      <c r="P626" s="57"/>
      <c r="Q626" s="57"/>
      <c r="S626" s="284"/>
      <c r="T626" s="291"/>
      <c r="U626" s="291"/>
      <c r="V626" s="174"/>
      <c r="W626" s="174"/>
      <c r="X626" s="174"/>
    </row>
    <row r="627" spans="1:24" s="33" customFormat="1" ht="36.75" hidden="1" customHeight="1">
      <c r="A627" s="228"/>
      <c r="B627" s="228" t="s">
        <v>73</v>
      </c>
      <c r="C627" s="228"/>
      <c r="D627" s="228" t="s">
        <v>74</v>
      </c>
      <c r="E627" s="228">
        <f>E618</f>
        <v>0</v>
      </c>
      <c r="I627" s="217">
        <f>I618</f>
        <v>0</v>
      </c>
      <c r="J627" s="217">
        <f>J618</f>
        <v>0</v>
      </c>
      <c r="K627" s="772"/>
      <c r="L627" s="772"/>
      <c r="M627" s="772"/>
      <c r="N627" s="772"/>
      <c r="O627" s="37"/>
      <c r="P627" s="57"/>
      <c r="Q627" s="57"/>
      <c r="S627" s="284"/>
      <c r="T627" s="291"/>
      <c r="U627" s="291"/>
      <c r="V627" s="174"/>
      <c r="W627" s="174"/>
      <c r="X627" s="174"/>
    </row>
    <row r="628" spans="1:24" s="33" customFormat="1" hidden="1">
      <c r="A628" s="149"/>
      <c r="B628" s="149"/>
      <c r="C628" s="149"/>
      <c r="D628" s="149"/>
      <c r="E628" s="149"/>
      <c r="F628" s="149"/>
      <c r="G628" s="149"/>
      <c r="H628" s="149"/>
      <c r="I628" s="149"/>
      <c r="J628" s="149"/>
      <c r="K628" s="828"/>
      <c r="L628" s="828"/>
      <c r="M628" s="828"/>
      <c r="N628" s="828"/>
      <c r="O628" s="37"/>
      <c r="P628" s="57"/>
      <c r="Q628" s="57"/>
      <c r="S628" s="284"/>
      <c r="T628" s="291"/>
      <c r="U628" s="291"/>
      <c r="V628" s="174"/>
      <c r="W628" s="174"/>
      <c r="X628" s="174"/>
    </row>
    <row r="629" spans="1:24" s="33" customFormat="1" ht="64.5" hidden="1" customHeight="1">
      <c r="A629" s="2014" t="s">
        <v>616</v>
      </c>
      <c r="B629" s="2014"/>
      <c r="C629" s="2014"/>
      <c r="D629" s="2014"/>
      <c r="E629" s="2014"/>
      <c r="F629" s="2014"/>
      <c r="G629" s="2014"/>
      <c r="H629" s="2014"/>
      <c r="I629" s="2014"/>
      <c r="J629" s="2014"/>
      <c r="K629" s="840"/>
      <c r="L629" s="840"/>
      <c r="M629" s="840"/>
      <c r="N629" s="840"/>
      <c r="O629" s="37"/>
      <c r="P629" s="57"/>
      <c r="Q629" s="57"/>
      <c r="S629" s="284"/>
      <c r="T629" s="291"/>
      <c r="U629" s="291"/>
      <c r="V629" s="174"/>
      <c r="W629" s="174"/>
      <c r="X629" s="174"/>
    </row>
    <row r="630" spans="1:24" hidden="1">
      <c r="A630" s="266"/>
      <c r="B630" s="266"/>
      <c r="C630" s="266"/>
      <c r="D630" s="266"/>
      <c r="E630" s="266"/>
      <c r="F630" s="266"/>
      <c r="G630" s="266"/>
      <c r="H630" s="266"/>
      <c r="I630" s="266"/>
      <c r="J630" s="266"/>
      <c r="K630" s="266"/>
      <c r="L630" s="266"/>
      <c r="M630" s="266"/>
      <c r="N630" s="266"/>
    </row>
    <row r="631" spans="1:24" hidden="1">
      <c r="A631" s="2004" t="s">
        <v>504</v>
      </c>
      <c r="B631" s="2004"/>
      <c r="C631" s="2004"/>
      <c r="D631" s="2004"/>
      <c r="E631" s="2004"/>
      <c r="F631" s="2004"/>
      <c r="G631" s="2004"/>
      <c r="H631" s="2004"/>
      <c r="I631" s="2004"/>
      <c r="J631" s="2004"/>
      <c r="K631" s="838"/>
      <c r="L631" s="838"/>
      <c r="M631" s="838"/>
      <c r="N631" s="838"/>
      <c r="O631" s="205"/>
    </row>
    <row r="632" spans="1:24" hidden="1">
      <c r="I632" s="1986" t="s">
        <v>545</v>
      </c>
      <c r="J632" s="1986"/>
      <c r="K632" s="850"/>
      <c r="L632" s="850"/>
      <c r="M632" s="850"/>
      <c r="N632" s="850"/>
      <c r="O632" s="266"/>
    </row>
    <row r="633" spans="1:24" s="33" customFormat="1" ht="54" hidden="1">
      <c r="A633" s="35" t="s">
        <v>77</v>
      </c>
      <c r="B633" s="35" t="s">
        <v>67</v>
      </c>
      <c r="C633" s="35" t="s">
        <v>134</v>
      </c>
      <c r="D633" s="149"/>
      <c r="E633" s="149"/>
      <c r="F633" s="149"/>
      <c r="G633" s="149"/>
      <c r="H633" s="149"/>
      <c r="I633" s="215" t="s">
        <v>186</v>
      </c>
      <c r="J633" s="215" t="s">
        <v>546</v>
      </c>
      <c r="K633" s="851"/>
      <c r="L633" s="851"/>
      <c r="M633" s="851"/>
      <c r="N633" s="851"/>
      <c r="O633" s="163"/>
      <c r="P633" s="57"/>
      <c r="Q633" s="57"/>
      <c r="S633" s="284"/>
      <c r="T633" s="291"/>
      <c r="U633" s="291"/>
      <c r="V633" s="174"/>
      <c r="W633" s="174"/>
      <c r="X633" s="174"/>
    </row>
    <row r="634" spans="1:24" hidden="1">
      <c r="A634" s="173">
        <v>1</v>
      </c>
      <c r="B634" s="173">
        <v>2</v>
      </c>
      <c r="C634" s="173">
        <v>3</v>
      </c>
      <c r="D634" s="160"/>
      <c r="E634" s="160"/>
      <c r="F634" s="160"/>
      <c r="G634" s="160"/>
      <c r="H634" s="160"/>
      <c r="I634" s="222"/>
      <c r="J634" s="222"/>
      <c r="K634" s="858"/>
      <c r="L634" s="858"/>
      <c r="M634" s="858"/>
      <c r="N634" s="858"/>
    </row>
    <row r="635" spans="1:24" hidden="1">
      <c r="A635" s="35">
        <v>1</v>
      </c>
      <c r="B635" s="183" t="s">
        <v>135</v>
      </c>
      <c r="C635" s="184">
        <f>C636+C637+C638+C639</f>
        <v>0</v>
      </c>
      <c r="I635" s="217">
        <f>I636+I637+I638+I639</f>
        <v>0</v>
      </c>
      <c r="J635" s="217">
        <f>J636+J637+J638+J639</f>
        <v>0</v>
      </c>
      <c r="K635" s="772"/>
      <c r="L635" s="772"/>
      <c r="M635" s="772"/>
      <c r="N635" s="772"/>
    </row>
    <row r="636" spans="1:24" s="160" customFormat="1" hidden="1">
      <c r="A636" s="35"/>
      <c r="B636" s="183"/>
      <c r="C636" s="176"/>
      <c r="D636" s="149"/>
      <c r="E636" s="149"/>
      <c r="F636" s="149"/>
      <c r="G636" s="149"/>
      <c r="H636" s="149"/>
      <c r="I636" s="222"/>
      <c r="J636" s="222"/>
      <c r="K636" s="858"/>
      <c r="L636" s="858"/>
      <c r="M636" s="858"/>
      <c r="N636" s="858"/>
      <c r="O636" s="161"/>
      <c r="S636" s="283"/>
      <c r="T636" s="283"/>
      <c r="U636" s="283"/>
    </row>
    <row r="637" spans="1:24" hidden="1">
      <c r="A637" s="35"/>
      <c r="B637" s="183"/>
      <c r="C637" s="176"/>
      <c r="I637" s="222"/>
      <c r="J637" s="222"/>
      <c r="K637" s="858"/>
      <c r="L637" s="858"/>
      <c r="M637" s="858"/>
      <c r="N637" s="858"/>
    </row>
    <row r="638" spans="1:24" hidden="1">
      <c r="A638" s="35"/>
      <c r="B638" s="183"/>
      <c r="C638" s="176"/>
      <c r="I638" s="222"/>
      <c r="J638" s="222"/>
      <c r="K638" s="858"/>
      <c r="L638" s="858"/>
      <c r="M638" s="858"/>
      <c r="N638" s="858"/>
    </row>
    <row r="639" spans="1:24" hidden="1">
      <c r="A639" s="35"/>
      <c r="B639" s="183"/>
      <c r="C639" s="176"/>
      <c r="I639" s="222"/>
      <c r="J639" s="222"/>
      <c r="K639" s="858"/>
      <c r="L639" s="858"/>
      <c r="M639" s="858"/>
      <c r="N639" s="858"/>
    </row>
    <row r="640" spans="1:24" hidden="1">
      <c r="A640" s="226"/>
      <c r="B640" s="227" t="s">
        <v>73</v>
      </c>
      <c r="C640" s="228">
        <f>C635</f>
        <v>0</v>
      </c>
      <c r="I640" s="217">
        <f>I635</f>
        <v>0</v>
      </c>
      <c r="J640" s="217">
        <f>J635</f>
        <v>0</v>
      </c>
      <c r="K640" s="772"/>
      <c r="L640" s="772"/>
      <c r="M640" s="772"/>
      <c r="N640" s="772"/>
    </row>
    <row r="641" spans="1:24" hidden="1"/>
    <row r="642" spans="1:24" hidden="1">
      <c r="A642" s="2014" t="s">
        <v>615</v>
      </c>
      <c r="B642" s="2014"/>
      <c r="C642" s="2014"/>
      <c r="D642" s="2014"/>
      <c r="E642" s="2014"/>
      <c r="F642" s="2014"/>
      <c r="G642" s="2014"/>
      <c r="H642" s="2014"/>
      <c r="I642" s="2014"/>
      <c r="J642" s="2014"/>
      <c r="K642" s="840"/>
      <c r="L642" s="840"/>
      <c r="M642" s="840"/>
      <c r="N642" s="840"/>
    </row>
    <row r="643" spans="1:24" hidden="1">
      <c r="A643" s="266"/>
      <c r="B643" s="266"/>
      <c r="C643" s="266"/>
      <c r="D643" s="266"/>
      <c r="E643" s="266"/>
      <c r="F643" s="266"/>
      <c r="G643" s="266"/>
      <c r="H643" s="266"/>
      <c r="I643" s="266"/>
      <c r="J643" s="266"/>
      <c r="K643" s="266"/>
      <c r="L643" s="266"/>
      <c r="M643" s="266"/>
      <c r="N643" s="266"/>
    </row>
    <row r="644" spans="1:24" hidden="1">
      <c r="A644" s="2004" t="s">
        <v>504</v>
      </c>
      <c r="B644" s="2004"/>
      <c r="C644" s="2004"/>
      <c r="D644" s="2004"/>
      <c r="E644" s="2004"/>
      <c r="F644" s="2004"/>
      <c r="G644" s="2004"/>
      <c r="H644" s="2004"/>
      <c r="I644" s="2004"/>
      <c r="J644" s="2004"/>
      <c r="K644" s="838"/>
      <c r="L644" s="838"/>
      <c r="M644" s="838"/>
      <c r="N644" s="838"/>
      <c r="O644" s="205"/>
    </row>
    <row r="645" spans="1:24" hidden="1">
      <c r="I645" s="1986" t="s">
        <v>545</v>
      </c>
      <c r="J645" s="1986"/>
      <c r="K645" s="850"/>
      <c r="L645" s="850"/>
      <c r="M645" s="850"/>
      <c r="N645" s="850"/>
      <c r="O645" s="266"/>
    </row>
    <row r="646" spans="1:24" s="33" customFormat="1" ht="54" hidden="1">
      <c r="A646" s="35" t="s">
        <v>77</v>
      </c>
      <c r="B646" s="35" t="s">
        <v>67</v>
      </c>
      <c r="C646" s="35" t="s">
        <v>134</v>
      </c>
      <c r="D646" s="149"/>
      <c r="E646" s="149"/>
      <c r="F646" s="149"/>
      <c r="G646" s="149"/>
      <c r="H646" s="149"/>
      <c r="I646" s="215" t="s">
        <v>186</v>
      </c>
      <c r="J646" s="215" t="s">
        <v>546</v>
      </c>
      <c r="K646" s="851"/>
      <c r="L646" s="851"/>
      <c r="M646" s="851"/>
      <c r="N646" s="851"/>
      <c r="O646" s="163"/>
      <c r="P646" s="57"/>
      <c r="Q646" s="57"/>
      <c r="S646" s="284"/>
      <c r="T646" s="291"/>
      <c r="U646" s="291"/>
      <c r="V646" s="174"/>
      <c r="W646" s="174"/>
      <c r="X646" s="174"/>
    </row>
    <row r="647" spans="1:24" hidden="1">
      <c r="A647" s="173">
        <v>1</v>
      </c>
      <c r="B647" s="173">
        <v>2</v>
      </c>
      <c r="C647" s="173">
        <v>3</v>
      </c>
      <c r="D647" s="160"/>
      <c r="E647" s="160"/>
      <c r="F647" s="160"/>
      <c r="G647" s="160"/>
      <c r="H647" s="160"/>
      <c r="I647" s="222"/>
      <c r="J647" s="222"/>
      <c r="K647" s="858"/>
      <c r="L647" s="858"/>
      <c r="M647" s="858"/>
      <c r="N647" s="858"/>
    </row>
    <row r="648" spans="1:24" hidden="1">
      <c r="A648" s="35">
        <v>1</v>
      </c>
      <c r="B648" s="183"/>
      <c r="C648" s="184"/>
      <c r="I648" s="220"/>
      <c r="J648" s="220"/>
      <c r="K648" s="852"/>
      <c r="L648" s="852"/>
      <c r="M648" s="852"/>
      <c r="N648" s="852"/>
    </row>
    <row r="649" spans="1:24" s="160" customFormat="1" hidden="1">
      <c r="A649" s="35"/>
      <c r="B649" s="183"/>
      <c r="C649" s="176"/>
      <c r="D649" s="149"/>
      <c r="E649" s="149"/>
      <c r="F649" s="149"/>
      <c r="G649" s="149"/>
      <c r="H649" s="149"/>
      <c r="I649" s="222"/>
      <c r="J649" s="222"/>
      <c r="K649" s="858"/>
      <c r="L649" s="858"/>
      <c r="M649" s="858"/>
      <c r="N649" s="858"/>
      <c r="O649" s="161"/>
      <c r="S649" s="283"/>
      <c r="T649" s="283"/>
      <c r="U649" s="283"/>
    </row>
    <row r="650" spans="1:24" hidden="1">
      <c r="A650" s="35"/>
      <c r="B650" s="183"/>
      <c r="C650" s="176"/>
      <c r="I650" s="222"/>
      <c r="J650" s="222"/>
      <c r="K650" s="858"/>
      <c r="L650" s="858"/>
      <c r="M650" s="858"/>
      <c r="N650" s="858"/>
    </row>
    <row r="651" spans="1:24" hidden="1">
      <c r="A651" s="35"/>
      <c r="B651" s="183"/>
      <c r="C651" s="176"/>
      <c r="I651" s="222"/>
      <c r="J651" s="222"/>
      <c r="K651" s="858"/>
      <c r="L651" s="858"/>
      <c r="M651" s="858"/>
      <c r="N651" s="858"/>
    </row>
    <row r="652" spans="1:24" hidden="1">
      <c r="A652" s="35"/>
      <c r="B652" s="183"/>
      <c r="C652" s="176"/>
      <c r="I652" s="222"/>
      <c r="J652" s="222"/>
      <c r="K652" s="858"/>
      <c r="L652" s="858"/>
      <c r="M652" s="858"/>
      <c r="N652" s="858"/>
    </row>
    <row r="653" spans="1:24" hidden="1">
      <c r="A653" s="226"/>
      <c r="B653" s="227" t="s">
        <v>73</v>
      </c>
      <c r="C653" s="228">
        <f>SUM(C648:C652)</f>
        <v>0</v>
      </c>
      <c r="I653" s="217">
        <f>SUM(I648:I652)</f>
        <v>0</v>
      </c>
      <c r="J653" s="217">
        <f>SUM(J648:J652)</f>
        <v>0</v>
      </c>
      <c r="K653" s="772"/>
      <c r="L653" s="772"/>
      <c r="M653" s="772"/>
      <c r="N653" s="772"/>
    </row>
    <row r="654" spans="1:24" hidden="1"/>
    <row r="655" spans="1:24" hidden="1">
      <c r="A655" s="2004" t="s">
        <v>508</v>
      </c>
      <c r="B655" s="2004"/>
      <c r="C655" s="2004"/>
      <c r="D655" s="2004"/>
      <c r="E655" s="2004"/>
      <c r="F655" s="2004"/>
      <c r="G655" s="2004"/>
      <c r="H655" s="2004"/>
      <c r="I655" s="2004"/>
      <c r="J655" s="2004"/>
      <c r="K655" s="838"/>
      <c r="L655" s="838"/>
      <c r="M655" s="838"/>
      <c r="N655" s="838"/>
    </row>
    <row r="656" spans="1:24" hidden="1">
      <c r="I656" s="1986" t="s">
        <v>545</v>
      </c>
      <c r="J656" s="1986"/>
      <c r="K656" s="850"/>
      <c r="L656" s="850"/>
      <c r="M656" s="850"/>
      <c r="N656" s="850"/>
    </row>
    <row r="657" spans="1:24" s="33" customFormat="1" ht="54" hidden="1">
      <c r="A657" s="35" t="s">
        <v>77</v>
      </c>
      <c r="B657" s="35" t="s">
        <v>67</v>
      </c>
      <c r="C657" s="35" t="s">
        <v>134</v>
      </c>
      <c r="D657" s="149"/>
      <c r="E657" s="149"/>
      <c r="F657" s="149"/>
      <c r="G657" s="149"/>
      <c r="H657" s="149"/>
      <c r="I657" s="215" t="s">
        <v>186</v>
      </c>
      <c r="J657" s="215" t="s">
        <v>546</v>
      </c>
      <c r="K657" s="851"/>
      <c r="L657" s="851"/>
      <c r="M657" s="851"/>
      <c r="N657" s="851"/>
      <c r="O657" s="163"/>
      <c r="P657" s="57"/>
      <c r="Q657" s="57"/>
      <c r="S657" s="284"/>
      <c r="T657" s="291"/>
      <c r="U657" s="291"/>
      <c r="V657" s="174"/>
      <c r="W657" s="174"/>
      <c r="X657" s="174"/>
    </row>
    <row r="658" spans="1:24" hidden="1">
      <c r="A658" s="173">
        <v>1</v>
      </c>
      <c r="B658" s="173">
        <v>2</v>
      </c>
      <c r="C658" s="173">
        <v>3</v>
      </c>
      <c r="D658" s="160"/>
      <c r="E658" s="160"/>
      <c r="F658" s="160"/>
      <c r="G658" s="160"/>
      <c r="H658" s="160"/>
      <c r="I658" s="222"/>
      <c r="J658" s="222"/>
      <c r="K658" s="858"/>
      <c r="L658" s="858"/>
      <c r="M658" s="858"/>
      <c r="N658" s="858"/>
    </row>
    <row r="659" spans="1:24" hidden="1">
      <c r="A659" s="35">
        <v>1</v>
      </c>
      <c r="B659" s="183"/>
      <c r="C659" s="184"/>
      <c r="I659" s="220"/>
      <c r="J659" s="220"/>
      <c r="K659" s="852"/>
      <c r="L659" s="852"/>
      <c r="M659" s="852"/>
      <c r="N659" s="852"/>
    </row>
    <row r="660" spans="1:24" s="160" customFormat="1" hidden="1">
      <c r="A660" s="35"/>
      <c r="B660" s="183"/>
      <c r="C660" s="176"/>
      <c r="D660" s="149"/>
      <c r="E660" s="149"/>
      <c r="F660" s="149"/>
      <c r="G660" s="149"/>
      <c r="H660" s="149"/>
      <c r="I660" s="222"/>
      <c r="J660" s="222"/>
      <c r="K660" s="858"/>
      <c r="L660" s="858"/>
      <c r="M660" s="858"/>
      <c r="N660" s="858"/>
      <c r="O660" s="161"/>
      <c r="S660" s="283"/>
      <c r="T660" s="283"/>
      <c r="U660" s="283"/>
    </row>
    <row r="661" spans="1:24" hidden="1">
      <c r="A661" s="35"/>
      <c r="B661" s="183"/>
      <c r="C661" s="176"/>
      <c r="I661" s="222"/>
      <c r="J661" s="222"/>
      <c r="K661" s="858"/>
      <c r="L661" s="858"/>
      <c r="M661" s="858"/>
      <c r="N661" s="858"/>
    </row>
    <row r="662" spans="1:24" hidden="1">
      <c r="A662" s="35"/>
      <c r="B662" s="183"/>
      <c r="C662" s="176"/>
      <c r="I662" s="222"/>
      <c r="J662" s="222"/>
      <c r="K662" s="858"/>
      <c r="L662" s="858"/>
      <c r="M662" s="858"/>
      <c r="N662" s="858"/>
    </row>
    <row r="663" spans="1:24" hidden="1">
      <c r="A663" s="35"/>
      <c r="B663" s="183"/>
      <c r="C663" s="176"/>
      <c r="I663" s="222"/>
      <c r="J663" s="222"/>
      <c r="K663" s="858"/>
      <c r="L663" s="858"/>
      <c r="M663" s="858"/>
      <c r="N663" s="858"/>
    </row>
    <row r="664" spans="1:24" hidden="1">
      <c r="A664" s="226"/>
      <c r="B664" s="227" t="s">
        <v>73</v>
      </c>
      <c r="C664" s="228">
        <f>SUM(C659:C663)</f>
        <v>0</v>
      </c>
      <c r="I664" s="217">
        <f>SUM(I659:I663)</f>
        <v>0</v>
      </c>
      <c r="J664" s="217">
        <f>SUM(J659:J663)</f>
        <v>0</v>
      </c>
      <c r="K664" s="772"/>
      <c r="L664" s="772"/>
      <c r="M664" s="772"/>
      <c r="N664" s="772"/>
    </row>
    <row r="665" spans="1:24" hidden="1"/>
    <row r="666" spans="1:24" hidden="1">
      <c r="A666" s="2004" t="s">
        <v>509</v>
      </c>
      <c r="B666" s="2004"/>
      <c r="C666" s="2004"/>
      <c r="D666" s="2004"/>
      <c r="E666" s="2004"/>
      <c r="F666" s="2004"/>
      <c r="G666" s="2004"/>
      <c r="H666" s="2004"/>
      <c r="I666" s="2004"/>
      <c r="J666" s="2004"/>
      <c r="K666" s="838"/>
      <c r="L666" s="838"/>
      <c r="M666" s="838"/>
      <c r="N666" s="838"/>
    </row>
    <row r="667" spans="1:24" hidden="1">
      <c r="I667" s="1986" t="s">
        <v>545</v>
      </c>
      <c r="J667" s="1986"/>
      <c r="K667" s="850"/>
      <c r="L667" s="850"/>
      <c r="M667" s="850"/>
      <c r="N667" s="850"/>
    </row>
    <row r="668" spans="1:24" s="33" customFormat="1" ht="54" hidden="1">
      <c r="A668" s="35" t="s">
        <v>77</v>
      </c>
      <c r="B668" s="35" t="s">
        <v>67</v>
      </c>
      <c r="C668" s="35" t="s">
        <v>134</v>
      </c>
      <c r="D668" s="149"/>
      <c r="E668" s="149"/>
      <c r="F668" s="149"/>
      <c r="G668" s="149"/>
      <c r="H668" s="149"/>
      <c r="I668" s="215" t="s">
        <v>186</v>
      </c>
      <c r="J668" s="215" t="s">
        <v>546</v>
      </c>
      <c r="K668" s="851"/>
      <c r="L668" s="851"/>
      <c r="M668" s="851"/>
      <c r="N668" s="851"/>
      <c r="O668" s="163"/>
      <c r="P668" s="57"/>
      <c r="Q668" s="57"/>
      <c r="S668" s="284"/>
      <c r="T668" s="291"/>
      <c r="U668" s="291"/>
      <c r="V668" s="174"/>
      <c r="W668" s="174"/>
      <c r="X668" s="174"/>
    </row>
    <row r="669" spans="1:24" hidden="1">
      <c r="A669" s="173">
        <v>1</v>
      </c>
      <c r="B669" s="173">
        <v>2</v>
      </c>
      <c r="C669" s="173">
        <v>3</v>
      </c>
      <c r="D669" s="160"/>
      <c r="E669" s="160"/>
      <c r="F669" s="160"/>
      <c r="G669" s="160"/>
      <c r="H669" s="160"/>
      <c r="I669" s="222"/>
      <c r="J669" s="222"/>
      <c r="K669" s="858"/>
      <c r="L669" s="858"/>
      <c r="M669" s="858"/>
      <c r="N669" s="858"/>
    </row>
    <row r="670" spans="1:24" hidden="1">
      <c r="A670" s="35">
        <v>1</v>
      </c>
      <c r="B670" s="183"/>
      <c r="C670" s="184"/>
      <c r="I670" s="220"/>
      <c r="J670" s="220"/>
      <c r="K670" s="852"/>
      <c r="L670" s="852"/>
      <c r="M670" s="852"/>
      <c r="N670" s="852"/>
    </row>
    <row r="671" spans="1:24" s="160" customFormat="1" hidden="1">
      <c r="A671" s="35"/>
      <c r="B671" s="183"/>
      <c r="C671" s="176"/>
      <c r="D671" s="149"/>
      <c r="E671" s="149"/>
      <c r="F671" s="149"/>
      <c r="G671" s="149"/>
      <c r="H671" s="149"/>
      <c r="I671" s="222"/>
      <c r="J671" s="222"/>
      <c r="K671" s="858"/>
      <c r="L671" s="858"/>
      <c r="M671" s="858"/>
      <c r="N671" s="858"/>
      <c r="O671" s="161"/>
      <c r="S671" s="283"/>
      <c r="T671" s="283"/>
      <c r="U671" s="283"/>
    </row>
    <row r="672" spans="1:24" hidden="1">
      <c r="A672" s="35"/>
      <c r="B672" s="183"/>
      <c r="C672" s="176"/>
      <c r="I672" s="222"/>
      <c r="J672" s="222"/>
      <c r="K672" s="858"/>
      <c r="L672" s="858"/>
      <c r="M672" s="858"/>
      <c r="N672" s="858"/>
    </row>
    <row r="673" spans="1:24" hidden="1">
      <c r="A673" s="35"/>
      <c r="B673" s="183"/>
      <c r="C673" s="176"/>
      <c r="I673" s="222"/>
      <c r="J673" s="222"/>
      <c r="K673" s="858"/>
      <c r="L673" s="858"/>
      <c r="M673" s="858"/>
      <c r="N673" s="858"/>
    </row>
    <row r="674" spans="1:24" hidden="1">
      <c r="A674" s="35"/>
      <c r="B674" s="183"/>
      <c r="C674" s="176"/>
      <c r="I674" s="222"/>
      <c r="J674" s="222"/>
      <c r="K674" s="858"/>
      <c r="L674" s="858"/>
      <c r="M674" s="858"/>
      <c r="N674" s="858"/>
    </row>
    <row r="675" spans="1:24" hidden="1">
      <c r="A675" s="226"/>
      <c r="B675" s="227" t="s">
        <v>73</v>
      </c>
      <c r="C675" s="228">
        <f>SUM(C670:C674)</f>
        <v>0</v>
      </c>
      <c r="I675" s="217">
        <f>SUM(I670:I674)</f>
        <v>0</v>
      </c>
      <c r="J675" s="217">
        <f>SUM(J670:J674)</f>
        <v>0</v>
      </c>
      <c r="K675" s="772"/>
      <c r="L675" s="772"/>
      <c r="M675" s="772"/>
      <c r="N675" s="772"/>
    </row>
    <row r="676" spans="1:24" hidden="1"/>
    <row r="677" spans="1:24" hidden="1">
      <c r="A677" s="2004" t="s">
        <v>510</v>
      </c>
      <c r="B677" s="2004"/>
      <c r="C677" s="2004"/>
      <c r="D677" s="2004"/>
      <c r="E677" s="2004"/>
      <c r="F677" s="2004"/>
      <c r="G677" s="2004"/>
      <c r="H677" s="2004"/>
      <c r="I677" s="2004"/>
      <c r="J677" s="2004"/>
      <c r="K677" s="838"/>
      <c r="L677" s="838"/>
      <c r="M677" s="838"/>
      <c r="N677" s="838"/>
    </row>
    <row r="678" spans="1:24" hidden="1">
      <c r="I678" s="1986" t="s">
        <v>545</v>
      </c>
      <c r="J678" s="1986"/>
      <c r="K678" s="850"/>
      <c r="L678" s="850"/>
      <c r="M678" s="850"/>
      <c r="N678" s="850"/>
    </row>
    <row r="679" spans="1:24" s="33" customFormat="1" ht="54" hidden="1">
      <c r="A679" s="35" t="s">
        <v>77</v>
      </c>
      <c r="B679" s="35" t="s">
        <v>67</v>
      </c>
      <c r="C679" s="35" t="s">
        <v>134</v>
      </c>
      <c r="D679" s="149"/>
      <c r="E679" s="149"/>
      <c r="F679" s="149"/>
      <c r="G679" s="149"/>
      <c r="H679" s="149"/>
      <c r="I679" s="215" t="s">
        <v>186</v>
      </c>
      <c r="J679" s="215" t="s">
        <v>546</v>
      </c>
      <c r="K679" s="851"/>
      <c r="L679" s="851"/>
      <c r="M679" s="851"/>
      <c r="N679" s="851"/>
      <c r="O679" s="163"/>
      <c r="P679" s="57"/>
      <c r="Q679" s="57"/>
      <c r="S679" s="284"/>
      <c r="T679" s="291"/>
      <c r="U679" s="291"/>
      <c r="V679" s="174"/>
      <c r="W679" s="174"/>
      <c r="X679" s="174"/>
    </row>
    <row r="680" spans="1:24" hidden="1">
      <c r="A680" s="173">
        <v>1</v>
      </c>
      <c r="B680" s="173">
        <v>2</v>
      </c>
      <c r="C680" s="173">
        <v>3</v>
      </c>
      <c r="D680" s="160"/>
      <c r="E680" s="160"/>
      <c r="F680" s="160"/>
      <c r="G680" s="160"/>
      <c r="H680" s="160"/>
      <c r="I680" s="222"/>
      <c r="J680" s="222"/>
      <c r="K680" s="858"/>
      <c r="L680" s="858"/>
      <c r="M680" s="858"/>
      <c r="N680" s="858"/>
    </row>
    <row r="681" spans="1:24" hidden="1">
      <c r="A681" s="35">
        <v>1</v>
      </c>
      <c r="B681" s="183"/>
      <c r="C681" s="184"/>
      <c r="I681" s="220"/>
      <c r="J681" s="220"/>
      <c r="K681" s="852"/>
      <c r="L681" s="852"/>
      <c r="M681" s="852"/>
      <c r="N681" s="852"/>
    </row>
    <row r="682" spans="1:24" s="160" customFormat="1" hidden="1">
      <c r="A682" s="35"/>
      <c r="B682" s="183"/>
      <c r="C682" s="176"/>
      <c r="D682" s="149"/>
      <c r="E682" s="149"/>
      <c r="F682" s="149"/>
      <c r="G682" s="149"/>
      <c r="H682" s="149"/>
      <c r="I682" s="222"/>
      <c r="J682" s="222"/>
      <c r="K682" s="858"/>
      <c r="L682" s="858"/>
      <c r="M682" s="858"/>
      <c r="N682" s="858"/>
      <c r="O682" s="161"/>
      <c r="S682" s="283"/>
      <c r="T682" s="283"/>
      <c r="U682" s="283"/>
    </row>
    <row r="683" spans="1:24" hidden="1">
      <c r="A683" s="35"/>
      <c r="B683" s="183"/>
      <c r="C683" s="176"/>
      <c r="I683" s="222"/>
      <c r="J683" s="222"/>
      <c r="K683" s="858"/>
      <c r="L683" s="858"/>
      <c r="M683" s="858"/>
      <c r="N683" s="858"/>
    </row>
    <row r="684" spans="1:24" hidden="1">
      <c r="A684" s="35"/>
      <c r="B684" s="183"/>
      <c r="C684" s="176"/>
      <c r="I684" s="222"/>
      <c r="J684" s="222"/>
      <c r="K684" s="858"/>
      <c r="L684" s="858"/>
      <c r="M684" s="858"/>
      <c r="N684" s="858"/>
    </row>
    <row r="685" spans="1:24" hidden="1">
      <c r="A685" s="35"/>
      <c r="B685" s="183"/>
      <c r="C685" s="176"/>
      <c r="I685" s="222"/>
      <c r="J685" s="222"/>
      <c r="K685" s="858"/>
      <c r="L685" s="858"/>
      <c r="M685" s="858"/>
      <c r="N685" s="858"/>
    </row>
    <row r="686" spans="1:24" hidden="1">
      <c r="A686" s="226"/>
      <c r="B686" s="227" t="s">
        <v>73</v>
      </c>
      <c r="C686" s="228">
        <f>SUM(C681:C685)</f>
        <v>0</v>
      </c>
      <c r="I686" s="217">
        <f>SUM(I681:I685)</f>
        <v>0</v>
      </c>
      <c r="J686" s="217">
        <f>SUM(J681:J685)</f>
        <v>0</v>
      </c>
      <c r="K686" s="772"/>
      <c r="L686" s="772"/>
      <c r="M686" s="772"/>
      <c r="N686" s="772"/>
    </row>
    <row r="687" spans="1:24" hidden="1"/>
    <row r="688" spans="1:24" hidden="1"/>
    <row r="689" spans="1:24" ht="53.25" hidden="1" customHeight="1">
      <c r="A689" s="2014" t="s">
        <v>614</v>
      </c>
      <c r="B689" s="2014"/>
      <c r="C689" s="2014"/>
      <c r="D689" s="2014"/>
      <c r="E689" s="2014"/>
      <c r="F689" s="2014"/>
      <c r="G689" s="2014"/>
      <c r="H689" s="2014"/>
      <c r="I689" s="2014"/>
      <c r="J689" s="2014"/>
      <c r="K689" s="840"/>
      <c r="L689" s="840"/>
      <c r="M689" s="840"/>
      <c r="N689" s="840"/>
    </row>
    <row r="690" spans="1:24" hidden="1"/>
    <row r="691" spans="1:24" hidden="1">
      <c r="A691" s="2004" t="s">
        <v>511</v>
      </c>
      <c r="B691" s="2004"/>
      <c r="C691" s="2004"/>
      <c r="D691" s="2004"/>
      <c r="E691" s="2004"/>
      <c r="F691" s="2004"/>
      <c r="G691" s="2004"/>
      <c r="H691" s="2004"/>
      <c r="I691" s="2004"/>
      <c r="J691" s="2004"/>
      <c r="K691" s="838"/>
      <c r="L691" s="838"/>
      <c r="M691" s="838"/>
      <c r="N691" s="838"/>
      <c r="O691" s="205"/>
    </row>
    <row r="692" spans="1:24" hidden="1">
      <c r="I692" s="1986" t="s">
        <v>545</v>
      </c>
      <c r="J692" s="1986"/>
      <c r="K692" s="850"/>
      <c r="L692" s="850"/>
      <c r="M692" s="850"/>
      <c r="N692" s="850"/>
    </row>
    <row r="693" spans="1:24" s="33" customFormat="1" ht="54" hidden="1">
      <c r="A693" s="35" t="s">
        <v>77</v>
      </c>
      <c r="B693" s="35" t="s">
        <v>67</v>
      </c>
      <c r="C693" s="260" t="s">
        <v>505</v>
      </c>
      <c r="D693" s="260" t="s">
        <v>506</v>
      </c>
      <c r="E693" s="260" t="s">
        <v>507</v>
      </c>
      <c r="F693" s="149"/>
      <c r="G693" s="149"/>
      <c r="H693" s="149"/>
      <c r="I693" s="215" t="s">
        <v>186</v>
      </c>
      <c r="J693" s="215" t="s">
        <v>546</v>
      </c>
      <c r="K693" s="851"/>
      <c r="L693" s="851"/>
      <c r="M693" s="851"/>
      <c r="N693" s="851"/>
      <c r="O693" s="163"/>
      <c r="P693" s="57"/>
      <c r="Q693" s="57"/>
      <c r="S693" s="284"/>
      <c r="T693" s="291"/>
      <c r="U693" s="291"/>
      <c r="V693" s="174"/>
      <c r="W693" s="174"/>
      <c r="X693" s="174"/>
    </row>
    <row r="694" spans="1:24" hidden="1">
      <c r="A694" s="173">
        <v>1</v>
      </c>
      <c r="B694" s="173">
        <v>2</v>
      </c>
      <c r="C694" s="195">
        <v>3</v>
      </c>
      <c r="D694" s="195">
        <v>4</v>
      </c>
      <c r="E694" s="195">
        <v>5</v>
      </c>
      <c r="F694" s="160"/>
      <c r="G694" s="160"/>
      <c r="H694" s="160"/>
      <c r="I694" s="220"/>
      <c r="J694" s="220"/>
      <c r="K694" s="852"/>
      <c r="L694" s="852"/>
      <c r="M694" s="852"/>
      <c r="N694" s="852"/>
    </row>
    <row r="695" spans="1:24" hidden="1">
      <c r="A695" s="35">
        <v>1</v>
      </c>
      <c r="B695" s="183"/>
      <c r="C695" s="176"/>
      <c r="D695" s="35"/>
      <c r="E695" s="176"/>
      <c r="I695" s="220"/>
      <c r="J695" s="220"/>
      <c r="K695" s="852"/>
      <c r="L695" s="852"/>
      <c r="M695" s="852"/>
      <c r="N695" s="852"/>
    </row>
    <row r="696" spans="1:24" s="160" customFormat="1" hidden="1">
      <c r="A696" s="35"/>
      <c r="B696" s="183"/>
      <c r="C696" s="258"/>
      <c r="D696" s="260"/>
      <c r="E696" s="258"/>
      <c r="F696" s="149"/>
      <c r="G696" s="149"/>
      <c r="H696" s="149"/>
      <c r="I696" s="220"/>
      <c r="J696" s="220"/>
      <c r="K696" s="852"/>
      <c r="L696" s="852"/>
      <c r="M696" s="852"/>
      <c r="N696" s="852"/>
      <c r="O696" s="161"/>
      <c r="S696" s="283"/>
      <c r="T696" s="283"/>
      <c r="U696" s="283"/>
    </row>
    <row r="697" spans="1:24" hidden="1">
      <c r="A697" s="35"/>
      <c r="B697" s="183"/>
      <c r="C697" s="258"/>
      <c r="D697" s="260"/>
      <c r="E697" s="258"/>
      <c r="I697" s="220"/>
      <c r="J697" s="220"/>
      <c r="K697" s="852"/>
      <c r="L697" s="852"/>
      <c r="M697" s="852"/>
      <c r="N697" s="852"/>
    </row>
    <row r="698" spans="1:24" hidden="1">
      <c r="A698" s="226"/>
      <c r="B698" s="227" t="s">
        <v>73</v>
      </c>
      <c r="C698" s="226" t="s">
        <v>74</v>
      </c>
      <c r="D698" s="226" t="s">
        <v>74</v>
      </c>
      <c r="E698" s="228">
        <f>E695</f>
        <v>0</v>
      </c>
      <c r="I698" s="217">
        <f>SUM(I695:I697)</f>
        <v>0</v>
      </c>
      <c r="J698" s="217">
        <f>SUM(J695:J697)</f>
        <v>0</v>
      </c>
      <c r="K698" s="772"/>
      <c r="L698" s="772"/>
      <c r="M698" s="772"/>
      <c r="N698" s="772"/>
    </row>
    <row r="699" spans="1:24" hidden="1"/>
    <row r="700" spans="1:24" hidden="1">
      <c r="A700" s="2004" t="s">
        <v>512</v>
      </c>
      <c r="B700" s="2004"/>
      <c r="C700" s="2004"/>
      <c r="D700" s="2004"/>
      <c r="E700" s="2004"/>
      <c r="F700" s="2004"/>
      <c r="G700" s="2004"/>
      <c r="H700" s="2004"/>
      <c r="I700" s="2004"/>
      <c r="J700" s="2004"/>
      <c r="K700" s="838"/>
      <c r="L700" s="838"/>
      <c r="M700" s="838"/>
      <c r="N700" s="838"/>
    </row>
    <row r="701" spans="1:24" hidden="1">
      <c r="I701" s="1986" t="s">
        <v>545</v>
      </c>
      <c r="J701" s="1986"/>
      <c r="K701" s="850"/>
      <c r="L701" s="850"/>
      <c r="M701" s="850"/>
      <c r="N701" s="850"/>
    </row>
    <row r="702" spans="1:24" s="33" customFormat="1" ht="54" hidden="1">
      <c r="A702" s="35" t="s">
        <v>77</v>
      </c>
      <c r="B702" s="35" t="s">
        <v>67</v>
      </c>
      <c r="C702" s="260" t="s">
        <v>505</v>
      </c>
      <c r="D702" s="260" t="s">
        <v>506</v>
      </c>
      <c r="E702" s="260" t="s">
        <v>507</v>
      </c>
      <c r="F702" s="149"/>
      <c r="G702" s="149"/>
      <c r="H702" s="149"/>
      <c r="I702" s="215" t="s">
        <v>186</v>
      </c>
      <c r="J702" s="215" t="s">
        <v>546</v>
      </c>
      <c r="K702" s="851"/>
      <c r="L702" s="851"/>
      <c r="M702" s="851"/>
      <c r="N702" s="851"/>
      <c r="O702" s="163"/>
      <c r="P702" s="57"/>
      <c r="Q702" s="57"/>
      <c r="S702" s="284"/>
      <c r="T702" s="291"/>
      <c r="U702" s="291"/>
      <c r="V702" s="174"/>
      <c r="W702" s="174"/>
      <c r="X702" s="174"/>
    </row>
    <row r="703" spans="1:24" hidden="1">
      <c r="A703" s="173">
        <v>1</v>
      </c>
      <c r="B703" s="173">
        <v>2</v>
      </c>
      <c r="C703" s="195">
        <v>3</v>
      </c>
      <c r="D703" s="195">
        <v>4</v>
      </c>
      <c r="E703" s="195">
        <v>5</v>
      </c>
      <c r="F703" s="160"/>
      <c r="G703" s="160"/>
      <c r="H703" s="160"/>
      <c r="I703" s="220"/>
      <c r="J703" s="220"/>
      <c r="K703" s="852"/>
      <c r="L703" s="852"/>
      <c r="M703" s="852"/>
      <c r="N703" s="852"/>
    </row>
    <row r="704" spans="1:24" hidden="1">
      <c r="A704" s="35">
        <v>1</v>
      </c>
      <c r="B704" s="183"/>
      <c r="C704" s="176"/>
      <c r="D704" s="35"/>
      <c r="E704" s="176"/>
      <c r="I704" s="220"/>
      <c r="J704" s="220"/>
      <c r="K704" s="852"/>
      <c r="L704" s="852"/>
      <c r="M704" s="852"/>
      <c r="N704" s="852"/>
    </row>
    <row r="705" spans="1:21" s="160" customFormat="1" hidden="1">
      <c r="A705" s="35"/>
      <c r="B705" s="183"/>
      <c r="C705" s="258"/>
      <c r="D705" s="260"/>
      <c r="E705" s="258"/>
      <c r="F705" s="149"/>
      <c r="G705" s="149"/>
      <c r="H705" s="149"/>
      <c r="I705" s="220"/>
      <c r="J705" s="220"/>
      <c r="K705" s="852"/>
      <c r="L705" s="852"/>
      <c r="M705" s="852"/>
      <c r="N705" s="852"/>
      <c r="O705" s="161"/>
      <c r="S705" s="283"/>
      <c r="T705" s="283"/>
      <c r="U705" s="283"/>
    </row>
    <row r="706" spans="1:21" hidden="1">
      <c r="A706" s="35"/>
      <c r="B706" s="183"/>
      <c r="C706" s="258"/>
      <c r="D706" s="260"/>
      <c r="E706" s="258"/>
      <c r="I706" s="220"/>
      <c r="J706" s="220"/>
      <c r="K706" s="852"/>
      <c r="L706" s="852"/>
      <c r="M706" s="852"/>
      <c r="N706" s="852"/>
    </row>
    <row r="707" spans="1:21" hidden="1">
      <c r="A707" s="226"/>
      <c r="B707" s="227" t="s">
        <v>73</v>
      </c>
      <c r="C707" s="226" t="s">
        <v>74</v>
      </c>
      <c r="D707" s="226" t="s">
        <v>74</v>
      </c>
      <c r="E707" s="228">
        <f>E704</f>
        <v>0</v>
      </c>
      <c r="I707" s="217">
        <f>SUM(I704:I706)</f>
        <v>0</v>
      </c>
      <c r="J707" s="217">
        <f>SUM(J704:J706)</f>
        <v>0</v>
      </c>
      <c r="K707" s="772"/>
      <c r="L707" s="772"/>
      <c r="M707" s="772"/>
      <c r="N707" s="772"/>
    </row>
    <row r="708" spans="1:21" hidden="1"/>
    <row r="709" spans="1:21" hidden="1"/>
    <row r="710" spans="1:21" ht="36" hidden="1" customHeight="1">
      <c r="A710" s="2014" t="s">
        <v>613</v>
      </c>
      <c r="B710" s="2014"/>
      <c r="C710" s="2014"/>
      <c r="D710" s="2014"/>
      <c r="E710" s="2014"/>
      <c r="F710" s="2014"/>
      <c r="G710" s="2014"/>
      <c r="H710" s="2014"/>
      <c r="I710" s="2014"/>
      <c r="J710" s="2014"/>
      <c r="K710" s="840"/>
      <c r="L710" s="840"/>
      <c r="M710" s="840"/>
      <c r="N710" s="840"/>
    </row>
    <row r="711" spans="1:21" hidden="1"/>
    <row r="712" spans="1:21" hidden="1">
      <c r="A712" s="2017" t="s">
        <v>513</v>
      </c>
      <c r="B712" s="2017"/>
      <c r="C712" s="2017"/>
      <c r="D712" s="2017"/>
      <c r="E712" s="2017"/>
      <c r="F712" s="2017"/>
      <c r="G712" s="2017"/>
      <c r="H712" s="2017"/>
      <c r="I712" s="2017"/>
      <c r="J712" s="2017"/>
      <c r="K712" s="842"/>
      <c r="L712" s="842"/>
      <c r="M712" s="842"/>
      <c r="N712" s="842"/>
      <c r="O712" s="205"/>
    </row>
    <row r="713" spans="1:21" hidden="1">
      <c r="A713" s="53"/>
      <c r="B713" s="32"/>
      <c r="C713" s="38"/>
      <c r="D713" s="38"/>
      <c r="E713" s="38"/>
      <c r="F713" s="38"/>
      <c r="I713" s="1986" t="s">
        <v>545</v>
      </c>
      <c r="J713" s="1986"/>
      <c r="K713" s="850"/>
      <c r="L713" s="850"/>
      <c r="M713" s="850"/>
      <c r="N713" s="850"/>
    </row>
    <row r="714" spans="1:21" ht="54" hidden="1">
      <c r="A714" s="260" t="s">
        <v>77</v>
      </c>
      <c r="B714" s="260" t="s">
        <v>67</v>
      </c>
      <c r="C714" s="260" t="s">
        <v>124</v>
      </c>
      <c r="D714" s="260" t="s">
        <v>125</v>
      </c>
      <c r="E714" s="260" t="s">
        <v>126</v>
      </c>
      <c r="I714" s="215" t="s">
        <v>186</v>
      </c>
      <c r="J714" s="215" t="s">
        <v>546</v>
      </c>
      <c r="K714" s="851"/>
      <c r="L714" s="851"/>
      <c r="M714" s="851"/>
      <c r="N714" s="851"/>
      <c r="O714" s="209"/>
    </row>
    <row r="715" spans="1:21" hidden="1">
      <c r="A715" s="195">
        <v>1</v>
      </c>
      <c r="B715" s="195">
        <v>2</v>
      </c>
      <c r="C715" s="195">
        <v>3</v>
      </c>
      <c r="D715" s="195">
        <v>4</v>
      </c>
      <c r="E715" s="195">
        <v>5</v>
      </c>
      <c r="F715" s="160"/>
      <c r="G715" s="160"/>
      <c r="H715" s="160"/>
      <c r="I715" s="220"/>
      <c r="J715" s="220"/>
      <c r="K715" s="852"/>
      <c r="L715" s="852"/>
      <c r="M715" s="852"/>
      <c r="N715" s="852"/>
    </row>
    <row r="716" spans="1:21" hidden="1">
      <c r="A716" s="264"/>
      <c r="B716" s="47"/>
      <c r="C716" s="260"/>
      <c r="D716" s="34"/>
      <c r="E716" s="258"/>
      <c r="I716" s="220"/>
      <c r="J716" s="220"/>
      <c r="K716" s="852"/>
      <c r="L716" s="852"/>
      <c r="M716" s="852"/>
      <c r="N716" s="852"/>
    </row>
    <row r="717" spans="1:21" s="160" customFormat="1" hidden="1">
      <c r="A717" s="260"/>
      <c r="B717" s="31"/>
      <c r="C717" s="260"/>
      <c r="D717" s="34"/>
      <c r="E717" s="258"/>
      <c r="F717" s="149"/>
      <c r="G717" s="149"/>
      <c r="H717" s="149"/>
      <c r="I717" s="220"/>
      <c r="J717" s="220"/>
      <c r="K717" s="852"/>
      <c r="L717" s="852"/>
      <c r="M717" s="852"/>
      <c r="N717" s="852"/>
      <c r="O717" s="161"/>
      <c r="S717" s="283"/>
      <c r="T717" s="283"/>
      <c r="U717" s="283"/>
    </row>
    <row r="718" spans="1:21" hidden="1">
      <c r="A718" s="260"/>
      <c r="B718" s="31"/>
      <c r="C718" s="260"/>
      <c r="D718" s="34"/>
      <c r="E718" s="258"/>
      <c r="I718" s="220"/>
      <c r="J718" s="220"/>
      <c r="K718" s="852"/>
      <c r="L718" s="852"/>
      <c r="M718" s="852"/>
      <c r="N718" s="852"/>
    </row>
    <row r="719" spans="1:21" hidden="1">
      <c r="A719" s="226"/>
      <c r="B719" s="227" t="s">
        <v>73</v>
      </c>
      <c r="C719" s="226" t="s">
        <v>74</v>
      </c>
      <c r="D719" s="226" t="s">
        <v>74</v>
      </c>
      <c r="E719" s="228">
        <f>SUM(E716:E718)</f>
        <v>0</v>
      </c>
      <c r="I719" s="217">
        <f>SUM(I716:I718)</f>
        <v>0</v>
      </c>
      <c r="J719" s="217">
        <f>SUM(J716:J718)</f>
        <v>0</v>
      </c>
      <c r="K719" s="772"/>
      <c r="L719" s="772"/>
      <c r="M719" s="772"/>
      <c r="N719" s="772"/>
    </row>
    <row r="720" spans="1:21" hidden="1">
      <c r="A720" s="51"/>
      <c r="B720" s="52"/>
      <c r="C720" s="51"/>
      <c r="D720" s="51"/>
      <c r="E720" s="51"/>
      <c r="F720" s="51"/>
    </row>
    <row r="721" spans="1:21" hidden="1">
      <c r="A721" s="2016" t="s">
        <v>491</v>
      </c>
      <c r="B721" s="2016"/>
      <c r="C721" s="2016"/>
      <c r="D721" s="2016"/>
      <c r="E721" s="2016"/>
      <c r="F721" s="2016"/>
      <c r="G721" s="2016"/>
      <c r="H721" s="2016"/>
      <c r="I721" s="2016"/>
      <c r="J721" s="2016"/>
      <c r="K721" s="841"/>
      <c r="L721" s="841"/>
      <c r="M721" s="841"/>
      <c r="N721" s="841"/>
    </row>
    <row r="722" spans="1:21" hidden="1">
      <c r="A722" s="51"/>
      <c r="B722" s="32"/>
      <c r="C722" s="38"/>
      <c r="D722" s="38"/>
      <c r="E722" s="38"/>
      <c r="F722" s="38"/>
      <c r="I722" s="1986" t="s">
        <v>545</v>
      </c>
      <c r="J722" s="1986"/>
      <c r="K722" s="850"/>
      <c r="L722" s="850"/>
      <c r="M722" s="850"/>
      <c r="N722" s="850"/>
    </row>
    <row r="723" spans="1:21" ht="54" hidden="1">
      <c r="A723" s="260" t="s">
        <v>77</v>
      </c>
      <c r="B723" s="260" t="s">
        <v>67</v>
      </c>
      <c r="C723" s="260" t="s">
        <v>127</v>
      </c>
      <c r="D723" s="260" t="s">
        <v>490</v>
      </c>
      <c r="F723" s="38"/>
      <c r="I723" s="215" t="s">
        <v>186</v>
      </c>
      <c r="J723" s="215" t="s">
        <v>546</v>
      </c>
      <c r="K723" s="851"/>
      <c r="L723" s="851"/>
      <c r="M723" s="851"/>
      <c r="N723" s="851"/>
      <c r="O723" s="210"/>
    </row>
    <row r="724" spans="1:21" hidden="1">
      <c r="A724" s="195">
        <v>1</v>
      </c>
      <c r="B724" s="195">
        <v>2</v>
      </c>
      <c r="C724" s="195">
        <v>3</v>
      </c>
      <c r="D724" s="195">
        <v>4</v>
      </c>
      <c r="E724" s="160"/>
      <c r="F724" s="14"/>
      <c r="G724" s="160"/>
      <c r="H724" s="160"/>
      <c r="I724" s="220"/>
      <c r="J724" s="220"/>
      <c r="K724" s="852"/>
      <c r="L724" s="852"/>
      <c r="M724" s="852"/>
      <c r="N724" s="852"/>
    </row>
    <row r="725" spans="1:21" hidden="1">
      <c r="A725" s="260"/>
      <c r="B725" s="47"/>
      <c r="C725" s="34"/>
      <c r="D725" s="258"/>
      <c r="F725" s="38"/>
      <c r="I725" s="220"/>
      <c r="J725" s="220"/>
      <c r="K725" s="852"/>
      <c r="L725" s="852"/>
      <c r="M725" s="852"/>
      <c r="N725" s="852"/>
    </row>
    <row r="726" spans="1:21" s="160" customFormat="1" hidden="1">
      <c r="A726" s="260"/>
      <c r="B726" s="31"/>
      <c r="C726" s="34"/>
      <c r="D726" s="258"/>
      <c r="E726" s="149"/>
      <c r="F726" s="38"/>
      <c r="G726" s="149"/>
      <c r="H726" s="149"/>
      <c r="I726" s="220"/>
      <c r="J726" s="220"/>
      <c r="K726" s="852"/>
      <c r="L726" s="852"/>
      <c r="M726" s="852"/>
      <c r="N726" s="852"/>
      <c r="O726" s="161"/>
      <c r="S726" s="283"/>
      <c r="T726" s="283"/>
      <c r="U726" s="283"/>
    </row>
    <row r="727" spans="1:21" hidden="1">
      <c r="A727" s="260"/>
      <c r="B727" s="31"/>
      <c r="C727" s="34"/>
      <c r="D727" s="258"/>
      <c r="F727" s="38"/>
      <c r="I727" s="220"/>
      <c r="J727" s="220"/>
      <c r="K727" s="852"/>
      <c r="L727" s="852"/>
      <c r="M727" s="852"/>
      <c r="N727" s="852"/>
    </row>
    <row r="728" spans="1:21" hidden="1">
      <c r="A728" s="226"/>
      <c r="B728" s="227" t="s">
        <v>73</v>
      </c>
      <c r="C728" s="226" t="s">
        <v>74</v>
      </c>
      <c r="D728" s="228">
        <f>SUM(D725:D727)</f>
        <v>0</v>
      </c>
      <c r="F728" s="38"/>
      <c r="I728" s="217">
        <f>SUM(I725:I727)</f>
        <v>0</v>
      </c>
      <c r="J728" s="217">
        <f>SUM(J725:J727)</f>
        <v>0</v>
      </c>
      <c r="K728" s="772"/>
      <c r="L728" s="772"/>
      <c r="M728" s="772"/>
      <c r="N728" s="772"/>
    </row>
    <row r="729" spans="1:21" hidden="1">
      <c r="A729" s="51"/>
      <c r="B729" s="52"/>
      <c r="C729" s="51"/>
      <c r="D729" s="51"/>
      <c r="E729" s="51"/>
      <c r="F729" s="51"/>
    </row>
    <row r="730" spans="1:21" hidden="1">
      <c r="A730" s="2016" t="s">
        <v>514</v>
      </c>
      <c r="B730" s="2016"/>
      <c r="C730" s="2016"/>
      <c r="D730" s="2016"/>
      <c r="E730" s="2016"/>
      <c r="F730" s="2016"/>
      <c r="G730" s="2016"/>
      <c r="H730" s="2016"/>
      <c r="I730" s="2016"/>
      <c r="J730" s="2016"/>
      <c r="K730" s="841"/>
      <c r="L730" s="841"/>
      <c r="M730" s="841"/>
      <c r="N730" s="841"/>
    </row>
    <row r="731" spans="1:21" hidden="1">
      <c r="A731" s="51"/>
      <c r="B731" s="32"/>
      <c r="C731" s="38"/>
      <c r="D731" s="38"/>
      <c r="E731" s="38"/>
      <c r="F731" s="38"/>
      <c r="I731" s="1986" t="s">
        <v>545</v>
      </c>
      <c r="J731" s="1986"/>
      <c r="K731" s="850"/>
      <c r="L731" s="850"/>
      <c r="M731" s="850"/>
      <c r="N731" s="850"/>
    </row>
    <row r="732" spans="1:21" ht="54" hidden="1">
      <c r="A732" s="260" t="s">
        <v>77</v>
      </c>
      <c r="B732" s="260" t="s">
        <v>67</v>
      </c>
      <c r="C732" s="260" t="s">
        <v>127</v>
      </c>
      <c r="D732" s="260" t="s">
        <v>490</v>
      </c>
      <c r="F732" s="38"/>
      <c r="I732" s="215" t="s">
        <v>186</v>
      </c>
      <c r="J732" s="215" t="s">
        <v>546</v>
      </c>
      <c r="K732" s="851"/>
      <c r="L732" s="851"/>
      <c r="M732" s="851"/>
      <c r="N732" s="851"/>
      <c r="O732" s="210"/>
    </row>
    <row r="733" spans="1:21" hidden="1">
      <c r="A733" s="195">
        <v>1</v>
      </c>
      <c r="B733" s="195">
        <v>2</v>
      </c>
      <c r="C733" s="195">
        <v>3</v>
      </c>
      <c r="D733" s="195">
        <v>4</v>
      </c>
      <c r="E733" s="160"/>
      <c r="F733" s="14"/>
      <c r="G733" s="160"/>
      <c r="H733" s="160"/>
      <c r="I733" s="220"/>
      <c r="J733" s="220"/>
      <c r="K733" s="852"/>
      <c r="L733" s="852"/>
      <c r="M733" s="852"/>
      <c r="N733" s="852"/>
    </row>
    <row r="734" spans="1:21" hidden="1">
      <c r="A734" s="260"/>
      <c r="B734" s="47"/>
      <c r="C734" s="34"/>
      <c r="D734" s="258"/>
      <c r="F734" s="38"/>
      <c r="I734" s="220"/>
      <c r="J734" s="220"/>
      <c r="K734" s="852"/>
      <c r="L734" s="852"/>
      <c r="M734" s="852"/>
      <c r="N734" s="852"/>
    </row>
    <row r="735" spans="1:21" s="160" customFormat="1" hidden="1">
      <c r="A735" s="260"/>
      <c r="B735" s="31"/>
      <c r="C735" s="34"/>
      <c r="D735" s="258"/>
      <c r="E735" s="149"/>
      <c r="F735" s="38"/>
      <c r="G735" s="149"/>
      <c r="H735" s="149"/>
      <c r="I735" s="220"/>
      <c r="J735" s="220"/>
      <c r="K735" s="852"/>
      <c r="L735" s="852"/>
      <c r="M735" s="852"/>
      <c r="N735" s="852"/>
      <c r="O735" s="161"/>
      <c r="S735" s="283"/>
      <c r="T735" s="283"/>
      <c r="U735" s="283"/>
    </row>
    <row r="736" spans="1:21" hidden="1">
      <c r="A736" s="260"/>
      <c r="B736" s="31"/>
      <c r="C736" s="34"/>
      <c r="D736" s="258"/>
      <c r="F736" s="38"/>
      <c r="I736" s="220"/>
      <c r="J736" s="220"/>
      <c r="K736" s="852"/>
      <c r="L736" s="852"/>
      <c r="M736" s="852"/>
      <c r="N736" s="852"/>
    </row>
    <row r="737" spans="1:21" hidden="1">
      <c r="A737" s="226"/>
      <c r="B737" s="227" t="s">
        <v>73</v>
      </c>
      <c r="C737" s="226" t="s">
        <v>74</v>
      </c>
      <c r="D737" s="228">
        <f>SUM(D734:D736)</f>
        <v>0</v>
      </c>
      <c r="F737" s="38"/>
      <c r="I737" s="217">
        <f>SUM(I734:I736)</f>
        <v>0</v>
      </c>
      <c r="J737" s="217">
        <f>SUM(J734:J736)</f>
        <v>0</v>
      </c>
      <c r="K737" s="772"/>
      <c r="L737" s="772"/>
      <c r="M737" s="772"/>
      <c r="N737" s="772"/>
    </row>
    <row r="738" spans="1:21" hidden="1">
      <c r="A738" s="51"/>
      <c r="B738" s="52"/>
      <c r="C738" s="51"/>
      <c r="D738" s="51"/>
      <c r="E738" s="51"/>
      <c r="F738" s="51"/>
    </row>
    <row r="739" spans="1:21" hidden="1">
      <c r="A739" s="2004" t="s">
        <v>542</v>
      </c>
      <c r="B739" s="2004"/>
      <c r="C739" s="2004"/>
      <c r="D739" s="2004"/>
      <c r="E739" s="2004"/>
      <c r="F739" s="2004"/>
      <c r="G739" s="2004"/>
      <c r="H739" s="2004"/>
      <c r="I739" s="2004"/>
      <c r="J739" s="2004"/>
      <c r="K739" s="838"/>
      <c r="L739" s="838"/>
      <c r="M739" s="838"/>
      <c r="N739" s="838"/>
    </row>
    <row r="740" spans="1:21" hidden="1">
      <c r="A740" s="2012"/>
      <c r="B740" s="2012"/>
      <c r="C740" s="2012"/>
      <c r="D740" s="2012"/>
      <c r="E740" s="2012"/>
      <c r="F740" s="2012"/>
      <c r="I740" s="1986" t="s">
        <v>545</v>
      </c>
      <c r="J740" s="1986"/>
      <c r="K740" s="850"/>
      <c r="L740" s="850"/>
      <c r="M740" s="850"/>
      <c r="N740" s="850"/>
    </row>
    <row r="741" spans="1:21" ht="54" hidden="1">
      <c r="A741" s="260" t="s">
        <v>77</v>
      </c>
      <c r="B741" s="260" t="s">
        <v>67</v>
      </c>
      <c r="C741" s="260" t="s">
        <v>131</v>
      </c>
      <c r="D741" s="260" t="s">
        <v>80</v>
      </c>
      <c r="E741" s="260" t="s">
        <v>132</v>
      </c>
      <c r="F741" s="260" t="s">
        <v>33</v>
      </c>
      <c r="I741" s="215" t="s">
        <v>186</v>
      </c>
      <c r="J741" s="215" t="s">
        <v>546</v>
      </c>
      <c r="K741" s="851"/>
      <c r="L741" s="851"/>
      <c r="M741" s="851"/>
      <c r="N741" s="851"/>
      <c r="O741" s="163"/>
    </row>
    <row r="742" spans="1:21" hidden="1">
      <c r="A742" s="195">
        <v>1</v>
      </c>
      <c r="B742" s="195">
        <v>2</v>
      </c>
      <c r="C742" s="195">
        <v>3</v>
      </c>
      <c r="D742" s="195">
        <v>4</v>
      </c>
      <c r="E742" s="195">
        <v>5</v>
      </c>
      <c r="F742" s="195">
        <v>6</v>
      </c>
      <c r="G742" s="160"/>
      <c r="H742" s="160"/>
      <c r="I742" s="220"/>
      <c r="J742" s="220"/>
      <c r="K742" s="852"/>
      <c r="L742" s="852"/>
      <c r="M742" s="852"/>
      <c r="N742" s="852"/>
    </row>
    <row r="743" spans="1:21" hidden="1">
      <c r="A743" s="260">
        <v>1</v>
      </c>
      <c r="B743" s="31"/>
      <c r="C743" s="260"/>
      <c r="D743" s="260"/>
      <c r="E743" s="258" t="e">
        <f>F743/D743</f>
        <v>#DIV/0!</v>
      </c>
      <c r="F743" s="258"/>
      <c r="I743" s="220"/>
      <c r="J743" s="220"/>
      <c r="K743" s="852"/>
      <c r="L743" s="852"/>
      <c r="M743" s="852"/>
      <c r="N743" s="852"/>
    </row>
    <row r="744" spans="1:21" s="160" customFormat="1" hidden="1">
      <c r="A744" s="260">
        <v>2</v>
      </c>
      <c r="B744" s="31"/>
      <c r="C744" s="35"/>
      <c r="D744" s="35"/>
      <c r="E744" s="258" t="e">
        <f t="shared" ref="E744:E745" si="30">F744/D744</f>
        <v>#DIV/0!</v>
      </c>
      <c r="F744" s="258"/>
      <c r="G744" s="149"/>
      <c r="H744" s="149"/>
      <c r="I744" s="220"/>
      <c r="J744" s="220"/>
      <c r="K744" s="852"/>
      <c r="L744" s="852"/>
      <c r="M744" s="852"/>
      <c r="N744" s="852"/>
      <c r="O744" s="161"/>
      <c r="S744" s="283"/>
      <c r="T744" s="283"/>
      <c r="U744" s="283"/>
    </row>
    <row r="745" spans="1:21" hidden="1">
      <c r="A745" s="260">
        <v>3</v>
      </c>
      <c r="B745" s="31"/>
      <c r="C745" s="260"/>
      <c r="D745" s="260"/>
      <c r="E745" s="258" t="e">
        <f t="shared" si="30"/>
        <v>#DIV/0!</v>
      </c>
      <c r="F745" s="258"/>
      <c r="I745" s="220"/>
      <c r="J745" s="220"/>
      <c r="K745" s="852"/>
      <c r="L745" s="852"/>
      <c r="M745" s="852"/>
      <c r="N745" s="852"/>
    </row>
    <row r="746" spans="1:21" hidden="1">
      <c r="A746" s="226"/>
      <c r="B746" s="227" t="s">
        <v>73</v>
      </c>
      <c r="C746" s="226" t="s">
        <v>74</v>
      </c>
      <c r="D746" s="226" t="s">
        <v>74</v>
      </c>
      <c r="E746" s="226" t="s">
        <v>74</v>
      </c>
      <c r="F746" s="228">
        <f>F745+F744+F743</f>
        <v>0</v>
      </c>
      <c r="I746" s="217">
        <f>SUM(I743:I745)</f>
        <v>0</v>
      </c>
      <c r="J746" s="217">
        <f>SUM(J743:J745)</f>
        <v>0</v>
      </c>
      <c r="K746" s="772"/>
      <c r="L746" s="772"/>
      <c r="M746" s="772"/>
      <c r="N746" s="772"/>
    </row>
    <row r="747" spans="1:21" hidden="1">
      <c r="A747" s="51"/>
      <c r="B747" s="52"/>
      <c r="C747" s="51"/>
      <c r="D747" s="51"/>
      <c r="E747" s="51"/>
      <c r="F747" s="51"/>
    </row>
    <row r="748" spans="1:21">
      <c r="A748" s="51"/>
      <c r="B748" s="52"/>
      <c r="C748" s="51"/>
      <c r="D748" s="51"/>
      <c r="E748" s="51"/>
      <c r="F748" s="51"/>
    </row>
    <row r="749" spans="1:21">
      <c r="A749" s="2014" t="s">
        <v>612</v>
      </c>
      <c r="B749" s="2014"/>
      <c r="C749" s="2014"/>
      <c r="D749" s="2014"/>
      <c r="E749" s="2014"/>
      <c r="F749" s="2014"/>
      <c r="G749" s="2014"/>
      <c r="H749" s="2014"/>
      <c r="I749" s="2014"/>
      <c r="J749" s="2014"/>
      <c r="K749" s="840"/>
      <c r="L749" s="840"/>
      <c r="M749" s="840"/>
      <c r="N749" s="840"/>
    </row>
    <row r="750" spans="1:21">
      <c r="A750" s="51"/>
      <c r="B750" s="52"/>
      <c r="C750" s="51"/>
      <c r="D750" s="51"/>
      <c r="E750" s="51"/>
      <c r="F750" s="51"/>
    </row>
    <row r="751" spans="1:21">
      <c r="A751" s="2009" t="s">
        <v>515</v>
      </c>
      <c r="B751" s="2009"/>
      <c r="C751" s="2009"/>
      <c r="D751" s="2009"/>
      <c r="E751" s="2009"/>
      <c r="F751" s="2009"/>
      <c r="G751" s="2009"/>
      <c r="H751" s="2009"/>
      <c r="I751" s="2009"/>
      <c r="J751" s="2009"/>
      <c r="K751" s="835"/>
      <c r="L751" s="835"/>
      <c r="M751" s="835"/>
      <c r="N751" s="835"/>
      <c r="O751" s="205"/>
    </row>
    <row r="752" spans="1:21">
      <c r="A752" s="259"/>
      <c r="B752" s="55"/>
      <c r="C752" s="259"/>
      <c r="D752" s="259"/>
      <c r="E752" s="259"/>
      <c r="F752" s="259"/>
      <c r="I752" s="1986" t="s">
        <v>545</v>
      </c>
      <c r="J752" s="1986"/>
      <c r="K752" s="850"/>
      <c r="L752" s="850"/>
      <c r="M752" s="850"/>
      <c r="N752" s="850"/>
    </row>
    <row r="753" spans="1:21" ht="54">
      <c r="A753" s="260" t="s">
        <v>77</v>
      </c>
      <c r="B753" s="260" t="s">
        <v>67</v>
      </c>
      <c r="C753" s="260" t="s">
        <v>118</v>
      </c>
      <c r="D753" s="260" t="s">
        <v>112</v>
      </c>
      <c r="E753" s="260" t="s">
        <v>113</v>
      </c>
      <c r="F753" s="260" t="s">
        <v>532</v>
      </c>
      <c r="I753" s="215" t="s">
        <v>186</v>
      </c>
      <c r="J753" s="215" t="s">
        <v>546</v>
      </c>
      <c r="K753" s="851"/>
      <c r="L753" s="851"/>
      <c r="M753" s="851"/>
      <c r="N753" s="851"/>
      <c r="O753" s="204"/>
    </row>
    <row r="754" spans="1:21">
      <c r="A754" s="195">
        <v>1</v>
      </c>
      <c r="B754" s="195">
        <v>2</v>
      </c>
      <c r="C754" s="195">
        <v>3</v>
      </c>
      <c r="D754" s="195">
        <v>4</v>
      </c>
      <c r="E754" s="195">
        <v>5</v>
      </c>
      <c r="F754" s="195">
        <v>6</v>
      </c>
      <c r="G754" s="160"/>
      <c r="H754" s="160"/>
      <c r="I754" s="220"/>
      <c r="J754" s="220"/>
      <c r="K754" s="852"/>
      <c r="L754" s="852"/>
      <c r="M754" s="852"/>
      <c r="N754" s="852"/>
    </row>
    <row r="755" spans="1:21">
      <c r="A755" s="1013">
        <v>1</v>
      </c>
      <c r="B755" s="31" t="s">
        <v>114</v>
      </c>
      <c r="C755" s="1022">
        <v>5</v>
      </c>
      <c r="D755" s="1022">
        <v>12</v>
      </c>
      <c r="E755" s="1023">
        <f t="shared" ref="E755:E759" si="31">F755/D755/C755</f>
        <v>750</v>
      </c>
      <c r="F755" s="1023">
        <v>45000</v>
      </c>
      <c r="I755" s="220"/>
      <c r="J755" s="220"/>
      <c r="K755" s="852"/>
      <c r="L755" s="852"/>
      <c r="M755" s="852"/>
      <c r="N755" s="852"/>
    </row>
    <row r="756" spans="1:21" s="160" customFormat="1" ht="45.6">
      <c r="A756" s="1013">
        <v>2</v>
      </c>
      <c r="B756" s="31" t="s">
        <v>1023</v>
      </c>
      <c r="C756" s="1013"/>
      <c r="D756" s="1013">
        <v>12</v>
      </c>
      <c r="E756" s="1014" t="e">
        <f t="shared" si="31"/>
        <v>#DIV/0!</v>
      </c>
      <c r="F756" s="1014"/>
      <c r="G756" s="149"/>
      <c r="H756" s="149"/>
      <c r="I756" s="220"/>
      <c r="J756" s="220"/>
      <c r="K756" s="852"/>
      <c r="L756" s="852"/>
      <c r="M756" s="852"/>
      <c r="N756" s="852"/>
      <c r="O756" s="161"/>
      <c r="S756" s="283"/>
      <c r="T756" s="283"/>
      <c r="U756" s="283"/>
    </row>
    <row r="757" spans="1:21" ht="45.6">
      <c r="A757" s="1013">
        <v>3</v>
      </c>
      <c r="B757" s="31" t="s">
        <v>933</v>
      </c>
      <c r="C757" s="1013"/>
      <c r="D757" s="1013">
        <v>1</v>
      </c>
      <c r="E757" s="1014" t="e">
        <f t="shared" si="31"/>
        <v>#DIV/0!</v>
      </c>
      <c r="F757" s="1014"/>
      <c r="I757" s="220"/>
      <c r="J757" s="220"/>
      <c r="K757" s="852"/>
      <c r="L757" s="852"/>
      <c r="M757" s="852"/>
      <c r="N757" s="852"/>
    </row>
    <row r="758" spans="1:21">
      <c r="A758" s="1013">
        <v>4</v>
      </c>
      <c r="B758" s="31" t="s">
        <v>117</v>
      </c>
      <c r="C758" s="1022">
        <v>1</v>
      </c>
      <c r="D758" s="1022">
        <v>12</v>
      </c>
      <c r="E758" s="1023">
        <f t="shared" si="31"/>
        <v>4500</v>
      </c>
      <c r="F758" s="1023">
        <v>54000</v>
      </c>
      <c r="I758" s="222"/>
      <c r="J758" s="222"/>
      <c r="K758" s="858"/>
      <c r="L758" s="858"/>
      <c r="M758" s="858"/>
      <c r="N758" s="858"/>
    </row>
    <row r="759" spans="1:21" ht="97.5" customHeight="1">
      <c r="A759" s="1013">
        <v>5</v>
      </c>
      <c r="B759" s="1024" t="s">
        <v>1080</v>
      </c>
      <c r="C759" s="1022">
        <v>3</v>
      </c>
      <c r="D759" s="1022">
        <v>12</v>
      </c>
      <c r="E759" s="1023">
        <f t="shared" si="31"/>
        <v>470</v>
      </c>
      <c r="F759" s="1023">
        <f>11280+5640</f>
        <v>16920</v>
      </c>
      <c r="I759" s="220"/>
      <c r="J759" s="220"/>
      <c r="K759" s="852"/>
      <c r="L759" s="852"/>
      <c r="M759" s="852"/>
      <c r="N759" s="852"/>
    </row>
    <row r="760" spans="1:21" ht="36" hidden="1" customHeight="1">
      <c r="A760" s="260">
        <v>6</v>
      </c>
      <c r="B760" s="31" t="s">
        <v>144</v>
      </c>
      <c r="C760" s="260"/>
      <c r="D760" s="260"/>
      <c r="E760" s="258" t="e">
        <f t="shared" ref="E760" si="32">F760/D760/C760</f>
        <v>#DIV/0!</v>
      </c>
      <c r="F760" s="258"/>
      <c r="I760" s="220"/>
      <c r="J760" s="220"/>
      <c r="K760" s="852"/>
      <c r="L760" s="852"/>
      <c r="M760" s="852"/>
      <c r="N760" s="852"/>
    </row>
    <row r="761" spans="1:21" ht="32.25" customHeight="1">
      <c r="A761" s="226"/>
      <c r="B761" s="227" t="s">
        <v>73</v>
      </c>
      <c r="C761" s="226" t="s">
        <v>74</v>
      </c>
      <c r="D761" s="226" t="s">
        <v>74</v>
      </c>
      <c r="E761" s="226" t="s">
        <v>74</v>
      </c>
      <c r="F761" s="228">
        <f>F760+F759+F758+F757+F756+F755</f>
        <v>115920</v>
      </c>
      <c r="I761" s="217">
        <f>SUM(I755:I760)</f>
        <v>0</v>
      </c>
      <c r="J761" s="217">
        <f>SUM(J755:J760)</f>
        <v>0</v>
      </c>
      <c r="K761" s="772"/>
      <c r="L761" s="772"/>
      <c r="M761" s="772"/>
      <c r="N761" s="772"/>
    </row>
    <row r="762" spans="1:21">
      <c r="A762" s="38"/>
      <c r="B762" s="32"/>
      <c r="C762" s="38"/>
      <c r="D762" s="38"/>
      <c r="E762" s="38"/>
      <c r="F762" s="38"/>
    </row>
    <row r="763" spans="1:21" hidden="1">
      <c r="A763" s="2009" t="s">
        <v>516</v>
      </c>
      <c r="B763" s="2009"/>
      <c r="C763" s="2009"/>
      <c r="D763" s="2009"/>
      <c r="E763" s="2009"/>
      <c r="F763" s="2009"/>
      <c r="G763" s="2009"/>
      <c r="H763" s="2009"/>
      <c r="I763" s="2009"/>
      <c r="J763" s="2009"/>
      <c r="K763" s="835"/>
      <c r="L763" s="835"/>
      <c r="M763" s="835"/>
      <c r="N763" s="835"/>
    </row>
    <row r="764" spans="1:21" hidden="1">
      <c r="A764" s="256"/>
      <c r="B764" s="45"/>
      <c r="C764" s="256"/>
      <c r="D764" s="256"/>
      <c r="E764" s="256"/>
      <c r="F764" s="38"/>
      <c r="I764" s="1986" t="s">
        <v>545</v>
      </c>
      <c r="J764" s="1986"/>
      <c r="K764" s="850"/>
      <c r="L764" s="850"/>
      <c r="M764" s="850"/>
      <c r="N764" s="850"/>
    </row>
    <row r="765" spans="1:21" ht="54" hidden="1">
      <c r="A765" s="260" t="s">
        <v>77</v>
      </c>
      <c r="B765" s="260" t="s">
        <v>67</v>
      </c>
      <c r="C765" s="260" t="s">
        <v>119</v>
      </c>
      <c r="D765" s="260" t="s">
        <v>518</v>
      </c>
      <c r="E765" s="262" t="s">
        <v>166</v>
      </c>
      <c r="F765" s="260" t="s">
        <v>517</v>
      </c>
      <c r="I765" s="215" t="s">
        <v>186</v>
      </c>
      <c r="J765" s="215" t="s">
        <v>546</v>
      </c>
      <c r="K765" s="851"/>
      <c r="L765" s="851"/>
      <c r="M765" s="851"/>
      <c r="N765" s="851"/>
      <c r="O765" s="204"/>
    </row>
    <row r="766" spans="1:21" hidden="1">
      <c r="A766" s="195">
        <v>1</v>
      </c>
      <c r="B766" s="195">
        <v>2</v>
      </c>
      <c r="C766" s="195">
        <v>3</v>
      </c>
      <c r="D766" s="195">
        <v>4</v>
      </c>
      <c r="E766" s="14">
        <v>5</v>
      </c>
      <c r="F766" s="195">
        <v>6</v>
      </c>
      <c r="G766" s="160"/>
      <c r="H766" s="160"/>
      <c r="I766" s="214"/>
      <c r="J766" s="214"/>
      <c r="K766" s="859"/>
      <c r="L766" s="859"/>
      <c r="M766" s="859"/>
      <c r="N766" s="859"/>
    </row>
    <row r="767" spans="1:21" ht="33.75" hidden="1" customHeight="1">
      <c r="A767" s="260">
        <v>1</v>
      </c>
      <c r="B767" s="31" t="s">
        <v>140</v>
      </c>
      <c r="C767" s="260"/>
      <c r="D767" s="258" t="e">
        <f>F767/C767</f>
        <v>#DIV/0!</v>
      </c>
      <c r="E767" s="262" t="s">
        <v>43</v>
      </c>
      <c r="F767" s="258"/>
      <c r="I767" s="220"/>
      <c r="J767" s="220"/>
      <c r="K767" s="852"/>
      <c r="L767" s="852"/>
      <c r="M767" s="852"/>
      <c r="N767" s="852"/>
    </row>
    <row r="768" spans="1:21" s="160" customFormat="1" ht="45.6" hidden="1">
      <c r="A768" s="260">
        <v>2</v>
      </c>
      <c r="B768" s="31" t="s">
        <v>629</v>
      </c>
      <c r="C768" s="583" t="s">
        <v>43</v>
      </c>
      <c r="D768" s="582"/>
      <c r="E768" s="581" t="e">
        <f>F768/D768</f>
        <v>#DIV/0!</v>
      </c>
      <c r="F768" s="582"/>
      <c r="G768" s="149"/>
      <c r="H768" s="149"/>
      <c r="I768" s="220"/>
      <c r="J768" s="220"/>
      <c r="K768" s="852"/>
      <c r="L768" s="852"/>
      <c r="M768" s="852"/>
      <c r="N768" s="852"/>
      <c r="O768" s="161"/>
      <c r="S768" s="283"/>
      <c r="T768" s="283"/>
      <c r="U768" s="283"/>
    </row>
    <row r="769" spans="1:21" ht="39.75" hidden="1" customHeight="1">
      <c r="A769" s="226"/>
      <c r="B769" s="227" t="s">
        <v>73</v>
      </c>
      <c r="C769" s="226" t="s">
        <v>43</v>
      </c>
      <c r="D769" s="226" t="s">
        <v>43</v>
      </c>
      <c r="E769" s="226" t="s">
        <v>43</v>
      </c>
      <c r="F769" s="228">
        <f>F767+F768</f>
        <v>0</v>
      </c>
      <c r="I769" s="213">
        <f>SUM(I767:I768)</f>
        <v>0</v>
      </c>
      <c r="J769" s="213">
        <f>SUM(J767:J768)</f>
        <v>0</v>
      </c>
      <c r="K769" s="860"/>
      <c r="L769" s="860"/>
      <c r="M769" s="860"/>
      <c r="N769" s="860"/>
    </row>
    <row r="770" spans="1:21" hidden="1">
      <c r="A770" s="38"/>
      <c r="B770" s="32"/>
      <c r="C770" s="38"/>
      <c r="D770" s="38"/>
      <c r="E770" s="38"/>
      <c r="F770" s="38"/>
    </row>
    <row r="771" spans="1:21" hidden="1">
      <c r="A771" s="2004" t="s">
        <v>519</v>
      </c>
      <c r="B771" s="2004"/>
      <c r="C771" s="2004"/>
      <c r="D771" s="2004"/>
      <c r="E771" s="2004"/>
      <c r="F771" s="2004"/>
      <c r="G771" s="2004"/>
      <c r="H771" s="2004"/>
      <c r="I771" s="2004"/>
      <c r="J771" s="2004"/>
      <c r="K771" s="838"/>
      <c r="L771" s="838"/>
      <c r="M771" s="838"/>
      <c r="N771" s="838"/>
    </row>
    <row r="772" spans="1:21" hidden="1">
      <c r="A772" s="265"/>
      <c r="B772" s="265"/>
      <c r="C772" s="265"/>
      <c r="D772" s="265"/>
      <c r="E772" s="265"/>
      <c r="F772" s="265"/>
      <c r="G772" s="265"/>
      <c r="H772" s="265"/>
      <c r="I772" s="1986" t="s">
        <v>545</v>
      </c>
      <c r="J772" s="1986"/>
      <c r="K772" s="850"/>
      <c r="L772" s="850"/>
      <c r="M772" s="850"/>
      <c r="N772" s="850"/>
    </row>
    <row r="773" spans="1:21" s="38" customFormat="1" ht="68.400000000000006" hidden="1">
      <c r="A773" s="260" t="s">
        <v>77</v>
      </c>
      <c r="B773" s="260" t="s">
        <v>0</v>
      </c>
      <c r="C773" s="260" t="s">
        <v>122</v>
      </c>
      <c r="D773" s="260" t="s">
        <v>120</v>
      </c>
      <c r="E773" s="260" t="s">
        <v>123</v>
      </c>
      <c r="F773" s="260" t="s">
        <v>33</v>
      </c>
      <c r="I773" s="215" t="s">
        <v>186</v>
      </c>
      <c r="J773" s="215" t="s">
        <v>546</v>
      </c>
      <c r="K773" s="851"/>
      <c r="L773" s="851"/>
      <c r="M773" s="851"/>
      <c r="N773" s="851"/>
      <c r="O773" s="163"/>
      <c r="S773" s="41"/>
      <c r="T773" s="41"/>
      <c r="U773" s="41"/>
    </row>
    <row r="774" spans="1:21" s="38" customFormat="1" hidden="1">
      <c r="A774" s="195">
        <v>1</v>
      </c>
      <c r="B774" s="195">
        <v>2</v>
      </c>
      <c r="C774" s="195">
        <v>4</v>
      </c>
      <c r="D774" s="195">
        <v>5</v>
      </c>
      <c r="E774" s="195">
        <v>6</v>
      </c>
      <c r="F774" s="195">
        <v>7</v>
      </c>
      <c r="G774" s="14"/>
      <c r="H774" s="14"/>
      <c r="I774" s="217"/>
      <c r="J774" s="217"/>
      <c r="K774" s="772"/>
      <c r="L774" s="772"/>
      <c r="M774" s="772"/>
      <c r="N774" s="772"/>
      <c r="O774" s="40"/>
      <c r="S774" s="41"/>
      <c r="T774" s="41"/>
      <c r="U774" s="41"/>
    </row>
    <row r="775" spans="1:21" s="38" customFormat="1" hidden="1">
      <c r="A775" s="260">
        <v>1</v>
      </c>
      <c r="B775" s="31" t="s">
        <v>145</v>
      </c>
      <c r="C775" s="258" t="e">
        <f>F775/D775</f>
        <v>#DIV/0!</v>
      </c>
      <c r="D775" s="258"/>
      <c r="E775" s="258"/>
      <c r="F775" s="258"/>
      <c r="I775" s="220"/>
      <c r="J775" s="220"/>
      <c r="K775" s="852"/>
      <c r="L775" s="852"/>
      <c r="M775" s="852"/>
      <c r="N775" s="852"/>
      <c r="O775" s="40"/>
      <c r="S775" s="41"/>
      <c r="T775" s="41"/>
      <c r="U775" s="41"/>
    </row>
    <row r="776" spans="1:21" s="14" customFormat="1" hidden="1">
      <c r="A776" s="260">
        <v>2</v>
      </c>
      <c r="B776" s="31" t="s">
        <v>121</v>
      </c>
      <c r="C776" s="258" t="e">
        <f t="shared" ref="C776:C779" si="33">F776/D776</f>
        <v>#DIV/0!</v>
      </c>
      <c r="D776" s="258"/>
      <c r="E776" s="258"/>
      <c r="F776" s="258"/>
      <c r="G776" s="38"/>
      <c r="H776" s="38"/>
      <c r="I776" s="220"/>
      <c r="J776" s="220"/>
      <c r="K776" s="852"/>
      <c r="L776" s="852"/>
      <c r="M776" s="852"/>
      <c r="N776" s="852"/>
      <c r="O776" s="186"/>
      <c r="S776" s="286"/>
      <c r="T776" s="286"/>
      <c r="U776" s="286"/>
    </row>
    <row r="777" spans="1:21" s="38" customFormat="1" hidden="1">
      <c r="A777" s="260">
        <v>3</v>
      </c>
      <c r="B777" s="31" t="s">
        <v>146</v>
      </c>
      <c r="C777" s="258" t="e">
        <f t="shared" si="33"/>
        <v>#DIV/0!</v>
      </c>
      <c r="D777" s="258"/>
      <c r="E777" s="258"/>
      <c r="F777" s="258"/>
      <c r="I777" s="220"/>
      <c r="J777" s="220"/>
      <c r="K777" s="852"/>
      <c r="L777" s="852"/>
      <c r="M777" s="852"/>
      <c r="N777" s="852"/>
      <c r="O777" s="40"/>
      <c r="S777" s="41"/>
      <c r="T777" s="41"/>
      <c r="U777" s="41"/>
    </row>
    <row r="778" spans="1:21" s="38" customFormat="1" hidden="1">
      <c r="A778" s="260">
        <v>4</v>
      </c>
      <c r="B778" s="31" t="s">
        <v>147</v>
      </c>
      <c r="C778" s="258" t="e">
        <f t="shared" si="33"/>
        <v>#DIV/0!</v>
      </c>
      <c r="D778" s="258"/>
      <c r="E778" s="258"/>
      <c r="F778" s="258"/>
      <c r="I778" s="220"/>
      <c r="J778" s="220"/>
      <c r="K778" s="852"/>
      <c r="L778" s="852"/>
      <c r="M778" s="852"/>
      <c r="N778" s="852"/>
      <c r="O778" s="40"/>
      <c r="S778" s="41"/>
      <c r="T778" s="41"/>
      <c r="U778" s="41"/>
    </row>
    <row r="779" spans="1:21" s="38" customFormat="1" hidden="1">
      <c r="A779" s="260">
        <v>5</v>
      </c>
      <c r="B779" s="31" t="s">
        <v>623</v>
      </c>
      <c r="C779" s="258" t="e">
        <f t="shared" si="33"/>
        <v>#DIV/0!</v>
      </c>
      <c r="D779" s="258"/>
      <c r="E779" s="258"/>
      <c r="F779" s="258"/>
      <c r="I779" s="220"/>
      <c r="J779" s="220"/>
      <c r="K779" s="852"/>
      <c r="L779" s="852"/>
      <c r="M779" s="852"/>
      <c r="N779" s="852"/>
      <c r="O779" s="40"/>
      <c r="S779" s="41"/>
      <c r="T779" s="41"/>
      <c r="U779" s="41"/>
    </row>
    <row r="780" spans="1:21" s="38" customFormat="1" hidden="1">
      <c r="A780" s="226"/>
      <c r="B780" s="227" t="s">
        <v>73</v>
      </c>
      <c r="C780" s="226" t="s">
        <v>74</v>
      </c>
      <c r="D780" s="226" t="s">
        <v>74</v>
      </c>
      <c r="E780" s="226" t="s">
        <v>74</v>
      </c>
      <c r="F780" s="228">
        <f>SUM(F775:F779)</f>
        <v>0</v>
      </c>
      <c r="I780" s="217">
        <f>SUM(I775:I779)</f>
        <v>0</v>
      </c>
      <c r="J780" s="217">
        <f>SUM(J775:J779)</f>
        <v>0</v>
      </c>
      <c r="K780" s="772"/>
      <c r="L780" s="772"/>
      <c r="M780" s="772"/>
      <c r="N780" s="772"/>
      <c r="O780" s="40"/>
      <c r="S780" s="41"/>
      <c r="T780" s="41"/>
      <c r="U780" s="41"/>
    </row>
    <row r="781" spans="1:21" s="38" customFormat="1" hidden="1">
      <c r="B781" s="32"/>
      <c r="G781" s="149"/>
      <c r="H781" s="149"/>
      <c r="I781" s="149"/>
      <c r="J781" s="149"/>
      <c r="K781" s="828"/>
      <c r="L781" s="828"/>
      <c r="M781" s="828"/>
      <c r="N781" s="828"/>
      <c r="O781" s="40"/>
      <c r="S781" s="41"/>
      <c r="T781" s="41"/>
      <c r="U781" s="41"/>
    </row>
    <row r="782" spans="1:21" s="38" customFormat="1" hidden="1">
      <c r="A782" s="2017" t="s">
        <v>513</v>
      </c>
      <c r="B782" s="2017"/>
      <c r="C782" s="2017"/>
      <c r="D782" s="2017"/>
      <c r="E782" s="2017"/>
      <c r="F782" s="2017"/>
      <c r="G782" s="2017"/>
      <c r="H782" s="2017"/>
      <c r="I782" s="2017"/>
      <c r="J782" s="2017"/>
      <c r="K782" s="842"/>
      <c r="L782" s="842"/>
      <c r="M782" s="842"/>
      <c r="N782" s="842"/>
      <c r="O782" s="40"/>
      <c r="S782" s="41"/>
      <c r="T782" s="41"/>
      <c r="U782" s="41"/>
    </row>
    <row r="783" spans="1:21" hidden="1">
      <c r="A783" s="53"/>
      <c r="B783" s="32"/>
      <c r="C783" s="38"/>
      <c r="D783" s="38"/>
      <c r="E783" s="38"/>
      <c r="F783" s="38"/>
      <c r="I783" s="1986" t="s">
        <v>545</v>
      </c>
      <c r="J783" s="1986"/>
      <c r="K783" s="850"/>
      <c r="L783" s="850"/>
      <c r="M783" s="850"/>
      <c r="N783" s="850"/>
    </row>
    <row r="784" spans="1:21" ht="54" hidden="1">
      <c r="A784" s="260" t="s">
        <v>77</v>
      </c>
      <c r="B784" s="260" t="s">
        <v>67</v>
      </c>
      <c r="C784" s="260" t="s">
        <v>124</v>
      </c>
      <c r="D784" s="260" t="s">
        <v>125</v>
      </c>
      <c r="E784" s="260" t="s">
        <v>520</v>
      </c>
      <c r="I784" s="215" t="s">
        <v>186</v>
      </c>
      <c r="J784" s="215" t="s">
        <v>546</v>
      </c>
      <c r="K784" s="851"/>
      <c r="L784" s="851"/>
      <c r="M784" s="851"/>
      <c r="N784" s="851"/>
      <c r="O784" s="209"/>
    </row>
    <row r="785" spans="1:21" hidden="1">
      <c r="A785" s="195">
        <v>1</v>
      </c>
      <c r="B785" s="195">
        <v>2</v>
      </c>
      <c r="C785" s="195">
        <v>3</v>
      </c>
      <c r="D785" s="195">
        <v>4</v>
      </c>
      <c r="E785" s="195">
        <v>5</v>
      </c>
      <c r="F785" s="160"/>
      <c r="G785" s="160"/>
      <c r="H785" s="160"/>
      <c r="I785" s="217"/>
      <c r="J785" s="217"/>
      <c r="K785" s="772"/>
      <c r="L785" s="772"/>
      <c r="M785" s="772"/>
      <c r="N785" s="772"/>
    </row>
    <row r="786" spans="1:21" hidden="1">
      <c r="A786" s="260">
        <v>1</v>
      </c>
      <c r="B786" s="31"/>
      <c r="C786" s="260"/>
      <c r="D786" s="34"/>
      <c r="E786" s="258"/>
      <c r="I786" s="220"/>
      <c r="J786" s="220"/>
      <c r="K786" s="852"/>
      <c r="L786" s="852"/>
      <c r="M786" s="852"/>
      <c r="N786" s="852"/>
    </row>
    <row r="787" spans="1:21" s="160" customFormat="1" hidden="1">
      <c r="A787" s="260">
        <v>2</v>
      </c>
      <c r="B787" s="31"/>
      <c r="C787" s="260"/>
      <c r="D787" s="34"/>
      <c r="E787" s="258"/>
      <c r="F787" s="149"/>
      <c r="G787" s="149"/>
      <c r="H787" s="149"/>
      <c r="I787" s="220"/>
      <c r="J787" s="220"/>
      <c r="K787" s="852"/>
      <c r="L787" s="852"/>
      <c r="M787" s="852"/>
      <c r="N787" s="852"/>
      <c r="O787" s="161"/>
      <c r="S787" s="283"/>
      <c r="T787" s="283"/>
      <c r="U787" s="283"/>
    </row>
    <row r="788" spans="1:21" hidden="1">
      <c r="A788" s="260">
        <v>3</v>
      </c>
      <c r="B788" s="31"/>
      <c r="C788" s="260"/>
      <c r="D788" s="34"/>
      <c r="E788" s="258"/>
      <c r="I788" s="220"/>
      <c r="J788" s="220"/>
      <c r="K788" s="852"/>
      <c r="L788" s="852"/>
      <c r="M788" s="852"/>
      <c r="N788" s="852"/>
      <c r="T788" s="188"/>
      <c r="U788" s="290"/>
    </row>
    <row r="789" spans="1:21" hidden="1">
      <c r="A789" s="260">
        <v>4</v>
      </c>
      <c r="B789" s="31"/>
      <c r="C789" s="260"/>
      <c r="D789" s="34"/>
      <c r="E789" s="258"/>
      <c r="I789" s="220"/>
      <c r="J789" s="220"/>
      <c r="K789" s="852"/>
      <c r="L789" s="852"/>
      <c r="M789" s="852"/>
      <c r="N789" s="852"/>
      <c r="T789" s="188"/>
      <c r="U789" s="290"/>
    </row>
    <row r="790" spans="1:21" hidden="1">
      <c r="A790" s="226"/>
      <c r="B790" s="227" t="s">
        <v>73</v>
      </c>
      <c r="C790" s="226" t="s">
        <v>74</v>
      </c>
      <c r="D790" s="226" t="s">
        <v>74</v>
      </c>
      <c r="E790" s="228">
        <f>SUM(E786:E789)</f>
        <v>0</v>
      </c>
      <c r="I790" s="217">
        <f>SUM(I786:I789)</f>
        <v>0</v>
      </c>
      <c r="J790" s="217">
        <f>SUM(J786:J789)</f>
        <v>0</v>
      </c>
      <c r="K790" s="772"/>
      <c r="L790" s="772"/>
      <c r="M790" s="772"/>
      <c r="N790" s="772"/>
      <c r="T790" s="188"/>
      <c r="U790" s="290"/>
    </row>
    <row r="791" spans="1:21" hidden="1">
      <c r="A791" s="38"/>
      <c r="B791" s="32"/>
      <c r="C791" s="38"/>
      <c r="D791" s="38"/>
      <c r="E791" s="38"/>
      <c r="F791" s="38"/>
      <c r="T791" s="188"/>
      <c r="U791" s="290"/>
    </row>
    <row r="792" spans="1:21">
      <c r="A792" s="2016" t="s">
        <v>491</v>
      </c>
      <c r="B792" s="2016"/>
      <c r="C792" s="2016"/>
      <c r="D792" s="2016"/>
      <c r="E792" s="2016"/>
      <c r="F792" s="2016"/>
      <c r="G792" s="2016"/>
      <c r="H792" s="2016"/>
      <c r="I792" s="2016"/>
      <c r="J792" s="2016"/>
      <c r="K792" s="841"/>
      <c r="L792" s="841"/>
      <c r="M792" s="841"/>
      <c r="N792" s="841"/>
      <c r="T792" s="188"/>
    </row>
    <row r="793" spans="1:21">
      <c r="A793" s="51"/>
      <c r="B793" s="32"/>
      <c r="C793" s="38"/>
      <c r="D793" s="38"/>
      <c r="E793" s="38"/>
      <c r="F793" s="38"/>
      <c r="T793" s="188"/>
    </row>
    <row r="794" spans="1:21">
      <c r="A794" s="51"/>
      <c r="B794" s="32"/>
      <c r="C794" s="38"/>
      <c r="D794" s="38"/>
      <c r="E794" s="38"/>
      <c r="F794" s="38"/>
      <c r="I794" s="1986" t="s">
        <v>545</v>
      </c>
      <c r="J794" s="1986"/>
      <c r="K794" s="850"/>
      <c r="L794" s="850"/>
      <c r="M794" s="850"/>
      <c r="N794" s="850"/>
      <c r="O794" s="210"/>
    </row>
    <row r="795" spans="1:21" ht="54">
      <c r="A795" s="260" t="s">
        <v>77</v>
      </c>
      <c r="B795" s="260" t="s">
        <v>67</v>
      </c>
      <c r="C795" s="260" t="s">
        <v>127</v>
      </c>
      <c r="D795" s="260" t="s">
        <v>490</v>
      </c>
      <c r="F795" s="38"/>
      <c r="I795" s="215" t="s">
        <v>186</v>
      </c>
      <c r="J795" s="215" t="s">
        <v>546</v>
      </c>
      <c r="K795" s="851"/>
      <c r="L795" s="851"/>
      <c r="M795" s="851"/>
      <c r="N795" s="851"/>
      <c r="T795" s="188"/>
    </row>
    <row r="796" spans="1:21">
      <c r="A796" s="195">
        <v>1</v>
      </c>
      <c r="B796" s="195">
        <v>2</v>
      </c>
      <c r="C796" s="195">
        <v>3</v>
      </c>
      <c r="D796" s="195">
        <v>4</v>
      </c>
      <c r="E796" s="160"/>
      <c r="F796" s="14"/>
      <c r="G796" s="160"/>
      <c r="H796" s="160"/>
      <c r="I796" s="217"/>
      <c r="J796" s="217"/>
      <c r="K796" s="772"/>
      <c r="L796" s="772"/>
      <c r="M796" s="772"/>
      <c r="N796" s="772"/>
      <c r="T796" s="188"/>
    </row>
    <row r="797" spans="1:21">
      <c r="A797" s="1013">
        <v>1</v>
      </c>
      <c r="B797" s="620" t="s">
        <v>1082</v>
      </c>
      <c r="C797" s="34">
        <v>2</v>
      </c>
      <c r="D797" s="1014">
        <v>1289172</v>
      </c>
      <c r="F797" s="38"/>
      <c r="I797" s="220"/>
      <c r="J797" s="220"/>
      <c r="K797" s="852"/>
      <c r="L797" s="852"/>
      <c r="M797" s="852"/>
      <c r="N797" s="852"/>
      <c r="T797" s="188"/>
    </row>
    <row r="798" spans="1:21" s="580" customFormat="1" ht="45.6">
      <c r="A798" s="1013">
        <v>2</v>
      </c>
      <c r="B798" s="31" t="s">
        <v>1083</v>
      </c>
      <c r="C798" s="34">
        <v>4</v>
      </c>
      <c r="D798" s="1014">
        <v>360000</v>
      </c>
      <c r="F798" s="38"/>
      <c r="I798" s="220"/>
      <c r="J798" s="220"/>
      <c r="K798" s="852"/>
      <c r="L798" s="852"/>
      <c r="M798" s="852"/>
      <c r="N798" s="852"/>
      <c r="O798" s="150"/>
      <c r="S798" s="279"/>
      <c r="T798" s="188"/>
      <c r="U798" s="279"/>
    </row>
    <row r="799" spans="1:21" s="580" customFormat="1">
      <c r="A799" s="1013">
        <v>3</v>
      </c>
      <c r="B799" s="31" t="s">
        <v>1084</v>
      </c>
      <c r="C799" s="34">
        <v>2</v>
      </c>
      <c r="D799" s="1014">
        <v>175000</v>
      </c>
      <c r="F799" s="38"/>
      <c r="I799" s="220"/>
      <c r="J799" s="220"/>
      <c r="K799" s="852"/>
      <c r="L799" s="852"/>
      <c r="M799" s="852"/>
      <c r="N799" s="852"/>
      <c r="O799" s="150"/>
      <c r="S799" s="279"/>
      <c r="T799" s="188"/>
      <c r="U799" s="279"/>
    </row>
    <row r="800" spans="1:21" s="580" customFormat="1">
      <c r="A800" s="1013">
        <v>4</v>
      </c>
      <c r="B800" s="1025" t="s">
        <v>1085</v>
      </c>
      <c r="C800" s="34">
        <v>2</v>
      </c>
      <c r="D800" s="1014">
        <v>1500</v>
      </c>
      <c r="F800" s="38"/>
      <c r="I800" s="220"/>
      <c r="J800" s="220"/>
      <c r="K800" s="852"/>
      <c r="L800" s="852"/>
      <c r="M800" s="852"/>
      <c r="N800" s="852"/>
      <c r="O800" s="150"/>
      <c r="S800" s="279"/>
      <c r="T800" s="188"/>
      <c r="U800" s="279"/>
    </row>
    <row r="801" spans="1:21" s="580" customFormat="1">
      <c r="A801" s="1013">
        <v>5</v>
      </c>
      <c r="B801" s="1024" t="s">
        <v>1091</v>
      </c>
      <c r="C801" s="34">
        <v>1</v>
      </c>
      <c r="D801" s="1023">
        <f>40000-15000</f>
        <v>25000</v>
      </c>
      <c r="F801" s="38"/>
      <c r="I801" s="220"/>
      <c r="J801" s="220"/>
      <c r="K801" s="852"/>
      <c r="L801" s="852"/>
      <c r="M801" s="852"/>
      <c r="N801" s="852"/>
      <c r="O801" s="150"/>
      <c r="S801" s="279"/>
      <c r="T801" s="188"/>
      <c r="U801" s="279"/>
    </row>
    <row r="802" spans="1:21" s="580" customFormat="1">
      <c r="A802" s="1013">
        <v>6</v>
      </c>
      <c r="B802" s="1024" t="s">
        <v>1092</v>
      </c>
      <c r="C802" s="1026">
        <v>1</v>
      </c>
      <c r="D802" s="1023">
        <v>6000</v>
      </c>
      <c r="F802" s="38"/>
      <c r="I802" s="220"/>
      <c r="J802" s="220"/>
      <c r="K802" s="852"/>
      <c r="L802" s="852"/>
      <c r="M802" s="852"/>
      <c r="N802" s="852"/>
      <c r="O802" s="150"/>
      <c r="S802" s="279"/>
      <c r="T802" s="188"/>
      <c r="U802" s="279"/>
    </row>
    <row r="803" spans="1:21" s="580" customFormat="1" ht="45.6">
      <c r="A803" s="1013">
        <v>7</v>
      </c>
      <c r="B803" s="1024" t="s">
        <v>1086</v>
      </c>
      <c r="C803" s="1026">
        <v>1</v>
      </c>
      <c r="D803" s="1023">
        <v>1400</v>
      </c>
      <c r="F803" s="38"/>
      <c r="I803" s="220"/>
      <c r="J803" s="220"/>
      <c r="K803" s="852"/>
      <c r="L803" s="852"/>
      <c r="M803" s="852"/>
      <c r="N803" s="852"/>
      <c r="O803" s="150"/>
      <c r="S803" s="279"/>
      <c r="T803" s="188"/>
      <c r="U803" s="279"/>
    </row>
    <row r="804" spans="1:21" s="160" customFormat="1">
      <c r="A804" s="1013">
        <v>8</v>
      </c>
      <c r="B804" s="1024"/>
      <c r="C804" s="1026"/>
      <c r="D804" s="1023"/>
      <c r="E804" s="149"/>
      <c r="F804" s="57"/>
      <c r="G804" s="149"/>
      <c r="H804" s="149"/>
      <c r="I804" s="220"/>
      <c r="J804" s="220"/>
      <c r="K804" s="852"/>
      <c r="L804" s="852"/>
      <c r="M804" s="852"/>
      <c r="N804" s="852"/>
      <c r="O804" s="161"/>
      <c r="S804" s="283"/>
      <c r="T804" s="281"/>
      <c r="U804" s="283"/>
    </row>
    <row r="805" spans="1:21">
      <c r="A805" s="226"/>
      <c r="B805" s="227" t="s">
        <v>73</v>
      </c>
      <c r="C805" s="226" t="s">
        <v>74</v>
      </c>
      <c r="D805" s="228">
        <f>SUM(D797:D804)</f>
        <v>1858072</v>
      </c>
      <c r="F805" s="38"/>
      <c r="I805" s="217">
        <f>SUM(I797:I804)</f>
        <v>0</v>
      </c>
      <c r="J805" s="217">
        <f>SUM(J797:J804)</f>
        <v>0</v>
      </c>
      <c r="K805" s="772"/>
      <c r="L805" s="772"/>
      <c r="M805" s="772"/>
      <c r="N805" s="772"/>
      <c r="T805" s="188"/>
      <c r="U805" s="290"/>
    </row>
    <row r="806" spans="1:21">
      <c r="A806" s="56"/>
      <c r="B806" s="32"/>
      <c r="C806" s="38"/>
      <c r="D806" s="38"/>
      <c r="E806" s="38"/>
      <c r="F806" s="38"/>
      <c r="T806" s="188"/>
      <c r="U806" s="290"/>
    </row>
    <row r="807" spans="1:21" hidden="1">
      <c r="A807" s="2018" t="s">
        <v>521</v>
      </c>
      <c r="B807" s="2018"/>
      <c r="C807" s="2018"/>
      <c r="D807" s="2018"/>
      <c r="E807" s="2018"/>
      <c r="F807" s="2018"/>
      <c r="G807" s="2018"/>
      <c r="H807" s="2018"/>
      <c r="I807" s="2018"/>
      <c r="J807" s="2018"/>
      <c r="K807" s="843"/>
      <c r="L807" s="843"/>
      <c r="M807" s="843"/>
      <c r="N807" s="843"/>
      <c r="T807" s="188"/>
    </row>
    <row r="808" spans="1:21" hidden="1">
      <c r="A808" s="51"/>
      <c r="B808" s="32"/>
      <c r="C808" s="38"/>
      <c r="D808" s="38"/>
      <c r="E808" s="38"/>
      <c r="F808" s="38"/>
      <c r="T808" s="188"/>
    </row>
    <row r="809" spans="1:21" hidden="1">
      <c r="A809" s="51"/>
      <c r="B809" s="32"/>
      <c r="C809" s="38"/>
      <c r="D809" s="38"/>
      <c r="E809" s="38"/>
      <c r="F809" s="38"/>
      <c r="I809" s="1986" t="s">
        <v>545</v>
      </c>
      <c r="J809" s="1986"/>
      <c r="K809" s="850"/>
      <c r="L809" s="850"/>
      <c r="M809" s="850"/>
      <c r="N809" s="850"/>
      <c r="O809" s="211"/>
      <c r="T809" s="188"/>
    </row>
    <row r="810" spans="1:21" ht="54" hidden="1">
      <c r="A810" s="260" t="s">
        <v>77</v>
      </c>
      <c r="B810" s="260" t="s">
        <v>67</v>
      </c>
      <c r="C810" s="260" t="s">
        <v>127</v>
      </c>
      <c r="D810" s="260" t="s">
        <v>490</v>
      </c>
      <c r="F810" s="38"/>
      <c r="I810" s="215" t="s">
        <v>186</v>
      </c>
      <c r="J810" s="215" t="s">
        <v>546</v>
      </c>
      <c r="K810" s="851"/>
      <c r="L810" s="851"/>
      <c r="M810" s="851"/>
      <c r="N810" s="851"/>
      <c r="T810" s="188"/>
    </row>
    <row r="811" spans="1:21" hidden="1">
      <c r="A811" s="195">
        <v>1</v>
      </c>
      <c r="B811" s="195">
        <v>2</v>
      </c>
      <c r="C811" s="195">
        <v>3</v>
      </c>
      <c r="D811" s="195">
        <v>4</v>
      </c>
      <c r="E811" s="160"/>
      <c r="F811" s="14"/>
      <c r="G811" s="160"/>
      <c r="H811" s="160"/>
      <c r="I811" s="217"/>
      <c r="J811" s="217"/>
      <c r="K811" s="772"/>
      <c r="L811" s="772"/>
      <c r="M811" s="772"/>
      <c r="N811" s="772"/>
      <c r="T811" s="188"/>
    </row>
    <row r="812" spans="1:21" hidden="1">
      <c r="A812" s="260">
        <v>1</v>
      </c>
      <c r="B812" s="36"/>
      <c r="C812" s="34"/>
      <c r="D812" s="258"/>
      <c r="F812" s="38"/>
      <c r="G812" s="157"/>
      <c r="I812" s="220"/>
      <c r="J812" s="220"/>
      <c r="K812" s="852"/>
      <c r="L812" s="852"/>
      <c r="M812" s="852"/>
      <c r="N812" s="852"/>
      <c r="T812" s="188"/>
    </row>
    <row r="813" spans="1:21" s="160" customFormat="1" hidden="1">
      <c r="A813" s="260">
        <v>2</v>
      </c>
      <c r="B813" s="36"/>
      <c r="C813" s="34"/>
      <c r="D813" s="258"/>
      <c r="E813" s="149"/>
      <c r="F813" s="38"/>
      <c r="G813" s="149"/>
      <c r="H813" s="149"/>
      <c r="I813" s="220"/>
      <c r="J813" s="220"/>
      <c r="K813" s="852"/>
      <c r="L813" s="852"/>
      <c r="M813" s="852"/>
      <c r="N813" s="852"/>
      <c r="O813" s="161"/>
      <c r="S813" s="283"/>
      <c r="T813" s="281"/>
      <c r="U813" s="283"/>
    </row>
    <row r="814" spans="1:21" hidden="1">
      <c r="A814" s="260"/>
      <c r="B814" s="36"/>
      <c r="C814" s="34"/>
      <c r="D814" s="258"/>
      <c r="F814" s="38"/>
      <c r="I814" s="220"/>
      <c r="J814" s="220"/>
      <c r="K814" s="852"/>
      <c r="L814" s="852"/>
      <c r="M814" s="852"/>
      <c r="N814" s="852"/>
      <c r="T814" s="188"/>
      <c r="U814" s="290"/>
    </row>
    <row r="815" spans="1:21" hidden="1">
      <c r="A815" s="260"/>
      <c r="B815" s="36"/>
      <c r="C815" s="34"/>
      <c r="D815" s="258"/>
      <c r="F815" s="38"/>
      <c r="I815" s="220"/>
      <c r="J815" s="220"/>
      <c r="K815" s="852"/>
      <c r="L815" s="852"/>
      <c r="M815" s="852"/>
      <c r="N815" s="852"/>
      <c r="T815" s="188"/>
      <c r="U815" s="290"/>
    </row>
    <row r="816" spans="1:21" hidden="1">
      <c r="A816" s="226"/>
      <c r="B816" s="227" t="s">
        <v>73</v>
      </c>
      <c r="C816" s="226" t="s">
        <v>74</v>
      </c>
      <c r="D816" s="228">
        <f>SUM(D812:D815)</f>
        <v>0</v>
      </c>
      <c r="F816" s="38"/>
      <c r="I816" s="217">
        <f>SUM(I812:I815)</f>
        <v>0</v>
      </c>
      <c r="J816" s="217">
        <f>SUM(J812:J815)</f>
        <v>0</v>
      </c>
      <c r="K816" s="772"/>
      <c r="L816" s="772"/>
      <c r="M816" s="772"/>
      <c r="N816" s="772"/>
      <c r="T816" s="188"/>
      <c r="U816" s="290"/>
    </row>
    <row r="817" spans="1:21" hidden="1">
      <c r="A817" s="56"/>
      <c r="B817" s="32"/>
      <c r="C817" s="38"/>
      <c r="D817" s="38"/>
      <c r="E817" s="38"/>
      <c r="F817" s="38"/>
      <c r="T817" s="188"/>
      <c r="U817" s="290"/>
    </row>
    <row r="818" spans="1:21">
      <c r="A818" s="2004" t="s">
        <v>523</v>
      </c>
      <c r="B818" s="2004"/>
      <c r="C818" s="2004"/>
      <c r="D818" s="2004"/>
      <c r="E818" s="2004"/>
      <c r="F818" s="2004"/>
      <c r="G818" s="2004"/>
      <c r="H818" s="2004"/>
      <c r="I818" s="2004"/>
      <c r="J818" s="2004"/>
      <c r="K818" s="838"/>
      <c r="L818" s="838"/>
      <c r="M818" s="838"/>
      <c r="N818" s="838"/>
      <c r="T818" s="188"/>
    </row>
    <row r="819" spans="1:21">
      <c r="A819" s="2012"/>
      <c r="B819" s="2012"/>
      <c r="C819" s="2012"/>
      <c r="D819" s="2012"/>
      <c r="E819" s="2012"/>
      <c r="F819" s="38"/>
      <c r="I819" s="1986" t="s">
        <v>545</v>
      </c>
      <c r="J819" s="1986"/>
      <c r="K819" s="850"/>
      <c r="L819" s="850"/>
      <c r="M819" s="850"/>
      <c r="N819" s="850"/>
      <c r="T819" s="188"/>
    </row>
    <row r="820" spans="1:21" ht="54">
      <c r="A820" s="260" t="s">
        <v>68</v>
      </c>
      <c r="B820" s="260" t="s">
        <v>67</v>
      </c>
      <c r="C820" s="260" t="s">
        <v>80</v>
      </c>
      <c r="D820" s="260" t="s">
        <v>128</v>
      </c>
      <c r="E820" s="260" t="s">
        <v>33</v>
      </c>
      <c r="I820" s="215" t="s">
        <v>186</v>
      </c>
      <c r="J820" s="215" t="s">
        <v>546</v>
      </c>
      <c r="K820" s="851"/>
      <c r="L820" s="851"/>
      <c r="M820" s="851"/>
      <c r="N820" s="851"/>
      <c r="T820" s="188"/>
    </row>
    <row r="821" spans="1:21">
      <c r="A821" s="195">
        <v>1</v>
      </c>
      <c r="B821" s="195">
        <v>2</v>
      </c>
      <c r="C821" s="195">
        <v>3</v>
      </c>
      <c r="D821" s="195">
        <v>4</v>
      </c>
      <c r="E821" s="195">
        <v>5</v>
      </c>
      <c r="F821" s="160"/>
      <c r="G821" s="160"/>
      <c r="H821" s="160"/>
      <c r="I821" s="217"/>
      <c r="J821" s="217"/>
      <c r="K821" s="772"/>
      <c r="L821" s="772"/>
      <c r="M821" s="772"/>
      <c r="N821" s="772"/>
      <c r="T821" s="188"/>
    </row>
    <row r="822" spans="1:21">
      <c r="A822" s="1013">
        <v>1</v>
      </c>
      <c r="B822" s="31" t="s">
        <v>1087</v>
      </c>
      <c r="C822" s="34">
        <v>1600</v>
      </c>
      <c r="D822" s="1014">
        <f t="shared" ref="D822" si="34">E822/C822</f>
        <v>345.310925</v>
      </c>
      <c r="E822" s="1014">
        <f>1040400-487902.52</f>
        <v>552497.48</v>
      </c>
      <c r="I822" s="220"/>
      <c r="J822" s="220"/>
      <c r="K822" s="852"/>
      <c r="L822" s="852"/>
      <c r="M822" s="852"/>
      <c r="N822" s="852"/>
      <c r="T822" s="188"/>
    </row>
    <row r="823" spans="1:21">
      <c r="A823" s="260">
        <v>2</v>
      </c>
      <c r="B823" s="31" t="s">
        <v>920</v>
      </c>
      <c r="C823" s="34">
        <v>100</v>
      </c>
      <c r="D823" s="615">
        <f t="shared" ref="D823:D826" si="35">E823/C823</f>
        <v>0</v>
      </c>
      <c r="E823" s="615"/>
      <c r="I823" s="220"/>
      <c r="J823" s="220"/>
      <c r="K823" s="852"/>
      <c r="L823" s="852"/>
      <c r="M823" s="852"/>
      <c r="N823" s="852"/>
      <c r="T823" s="188"/>
      <c r="U823" s="290"/>
    </row>
    <row r="824" spans="1:21" s="605" customFormat="1">
      <c r="A824" s="607">
        <v>3</v>
      </c>
      <c r="B824" s="31" t="s">
        <v>921</v>
      </c>
      <c r="C824" s="34">
        <v>5</v>
      </c>
      <c r="D824" s="615">
        <f t="shared" si="35"/>
        <v>0</v>
      </c>
      <c r="E824" s="615"/>
      <c r="I824" s="220"/>
      <c r="J824" s="220"/>
      <c r="K824" s="852"/>
      <c r="L824" s="852"/>
      <c r="M824" s="852"/>
      <c r="N824" s="852"/>
      <c r="O824" s="150"/>
      <c r="S824" s="279"/>
      <c r="T824" s="188"/>
      <c r="U824" s="290"/>
    </row>
    <row r="825" spans="1:21" s="605" customFormat="1">
      <c r="A825" s="607">
        <v>4</v>
      </c>
      <c r="B825" s="620" t="s">
        <v>922</v>
      </c>
      <c r="C825" s="621">
        <v>10</v>
      </c>
      <c r="D825" s="1014">
        <f t="shared" si="35"/>
        <v>0</v>
      </c>
      <c r="E825" s="622"/>
      <c r="I825" s="220"/>
      <c r="J825" s="220"/>
      <c r="K825" s="852"/>
      <c r="L825" s="852"/>
      <c r="M825" s="852"/>
      <c r="N825" s="852"/>
      <c r="O825" s="150"/>
      <c r="S825" s="279"/>
      <c r="T825" s="188"/>
      <c r="U825" s="290"/>
    </row>
    <row r="826" spans="1:21" s="605" customFormat="1" hidden="1">
      <c r="A826" s="607">
        <v>5</v>
      </c>
      <c r="B826" s="620"/>
      <c r="C826" s="621">
        <v>5</v>
      </c>
      <c r="D826" s="622">
        <f t="shared" si="35"/>
        <v>0</v>
      </c>
      <c r="E826" s="622"/>
      <c r="I826" s="220"/>
      <c r="J826" s="220"/>
      <c r="K826" s="852"/>
      <c r="L826" s="852"/>
      <c r="M826" s="852"/>
      <c r="N826" s="852"/>
      <c r="O826" s="150"/>
      <c r="S826" s="279"/>
      <c r="T826" s="188"/>
      <c r="U826" s="290"/>
    </row>
    <row r="827" spans="1:21" hidden="1">
      <c r="A827" s="260">
        <v>4</v>
      </c>
      <c r="B827" s="31"/>
      <c r="C827" s="34"/>
      <c r="D827" s="582" t="e">
        <f t="shared" ref="D827" si="36">E827/C827</f>
        <v>#DIV/0!</v>
      </c>
      <c r="E827" s="582"/>
      <c r="I827" s="220"/>
      <c r="J827" s="220"/>
      <c r="K827" s="852"/>
      <c r="L827" s="852"/>
      <c r="M827" s="852"/>
      <c r="N827" s="852"/>
      <c r="T827" s="188"/>
      <c r="U827" s="290"/>
    </row>
    <row r="828" spans="1:21">
      <c r="A828" s="226"/>
      <c r="B828" s="227" t="s">
        <v>73</v>
      </c>
      <c r="C828" s="226"/>
      <c r="D828" s="226" t="s">
        <v>74</v>
      </c>
      <c r="E828" s="228">
        <f>E827+E822+E823+E824+E825</f>
        <v>552497.48</v>
      </c>
      <c r="I828" s="217">
        <f>SUM(I822:I827)</f>
        <v>0</v>
      </c>
      <c r="J828" s="217">
        <f>SUM(J822:J827)</f>
        <v>0</v>
      </c>
      <c r="K828" s="772"/>
      <c r="L828" s="772"/>
      <c r="M828" s="772"/>
      <c r="N828" s="772"/>
      <c r="T828" s="188"/>
      <c r="U828" s="290"/>
    </row>
    <row r="829" spans="1:21">
      <c r="A829" s="38"/>
      <c r="B829" s="32"/>
      <c r="C829" s="38"/>
      <c r="D829" s="38"/>
      <c r="E829" s="38"/>
      <c r="F829" s="38"/>
      <c r="T829" s="188"/>
      <c r="U829" s="290"/>
    </row>
    <row r="830" spans="1:21" hidden="1">
      <c r="A830" s="2004" t="s">
        <v>524</v>
      </c>
      <c r="B830" s="2004"/>
      <c r="C830" s="2004"/>
      <c r="D830" s="2004"/>
      <c r="E830" s="2004"/>
      <c r="F830" s="2004"/>
      <c r="G830" s="2004"/>
      <c r="H830" s="2004"/>
      <c r="I830" s="2004"/>
      <c r="J830" s="2004"/>
      <c r="K830" s="838"/>
      <c r="L830" s="838"/>
      <c r="M830" s="838"/>
      <c r="N830" s="838"/>
      <c r="T830" s="188"/>
    </row>
    <row r="831" spans="1:21" hidden="1">
      <c r="A831" s="2012"/>
      <c r="B831" s="2012"/>
      <c r="C831" s="2012"/>
      <c r="D831" s="2012"/>
      <c r="E831" s="2012"/>
      <c r="F831" s="2012"/>
      <c r="I831" s="1986" t="s">
        <v>545</v>
      </c>
      <c r="J831" s="1986"/>
      <c r="K831" s="850"/>
      <c r="L831" s="850"/>
      <c r="M831" s="850"/>
      <c r="N831" s="850"/>
      <c r="T831" s="188"/>
    </row>
    <row r="832" spans="1:21" ht="54" hidden="1">
      <c r="A832" s="260" t="s">
        <v>77</v>
      </c>
      <c r="B832" s="260" t="s">
        <v>67</v>
      </c>
      <c r="C832" s="260" t="s">
        <v>131</v>
      </c>
      <c r="D832" s="260" t="s">
        <v>80</v>
      </c>
      <c r="E832" s="260" t="s">
        <v>132</v>
      </c>
      <c r="F832" s="260" t="s">
        <v>33</v>
      </c>
      <c r="I832" s="215" t="s">
        <v>186</v>
      </c>
      <c r="J832" s="215" t="s">
        <v>546</v>
      </c>
      <c r="K832" s="851"/>
      <c r="L832" s="851"/>
      <c r="M832" s="851"/>
      <c r="N832" s="851"/>
      <c r="O832" s="163"/>
      <c r="P832" s="163"/>
      <c r="T832" s="188"/>
    </row>
    <row r="833" spans="1:21" hidden="1">
      <c r="A833" s="195">
        <v>1</v>
      </c>
      <c r="B833" s="195">
        <v>2</v>
      </c>
      <c r="C833" s="195">
        <v>3</v>
      </c>
      <c r="D833" s="195">
        <v>4</v>
      </c>
      <c r="E833" s="195">
        <v>5</v>
      </c>
      <c r="F833" s="195">
        <v>6</v>
      </c>
      <c r="G833" s="160"/>
      <c r="H833" s="160"/>
      <c r="I833" s="217"/>
      <c r="J833" s="217"/>
      <c r="K833" s="772"/>
      <c r="L833" s="772"/>
      <c r="M833" s="772"/>
      <c r="N833" s="772"/>
      <c r="T833" s="188"/>
    </row>
    <row r="834" spans="1:21" hidden="1">
      <c r="A834" s="260">
        <v>1</v>
      </c>
      <c r="B834" s="31"/>
      <c r="C834" s="260"/>
      <c r="D834" s="260"/>
      <c r="E834" s="258"/>
      <c r="F834" s="258"/>
      <c r="I834" s="220"/>
      <c r="J834" s="220"/>
      <c r="K834" s="852"/>
      <c r="L834" s="852"/>
      <c r="M834" s="852"/>
      <c r="N834" s="852"/>
      <c r="T834" s="188"/>
    </row>
    <row r="835" spans="1:21" s="160" customFormat="1" hidden="1">
      <c r="A835" s="260">
        <v>2</v>
      </c>
      <c r="B835" s="31"/>
      <c r="C835" s="260"/>
      <c r="D835" s="260"/>
      <c r="E835" s="258"/>
      <c r="F835" s="258"/>
      <c r="G835" s="149"/>
      <c r="H835" s="149"/>
      <c r="I835" s="220"/>
      <c r="J835" s="220"/>
      <c r="K835" s="852"/>
      <c r="L835" s="852"/>
      <c r="M835" s="852"/>
      <c r="N835" s="852"/>
      <c r="O835" s="161"/>
      <c r="S835" s="283"/>
      <c r="T835" s="281"/>
      <c r="U835" s="283"/>
    </row>
    <row r="836" spans="1:21" hidden="1">
      <c r="A836" s="260">
        <v>3</v>
      </c>
      <c r="B836" s="31"/>
      <c r="C836" s="260"/>
      <c r="D836" s="260"/>
      <c r="E836" s="258"/>
      <c r="F836" s="258"/>
      <c r="I836" s="220"/>
      <c r="J836" s="220"/>
      <c r="K836" s="852"/>
      <c r="L836" s="852"/>
      <c r="M836" s="852"/>
      <c r="N836" s="852"/>
      <c r="O836" s="158"/>
      <c r="T836" s="188"/>
      <c r="U836" s="290"/>
    </row>
    <row r="837" spans="1:21" hidden="1">
      <c r="A837" s="260">
        <v>4</v>
      </c>
      <c r="B837" s="31"/>
      <c r="C837" s="260"/>
      <c r="D837" s="260"/>
      <c r="E837" s="258"/>
      <c r="F837" s="258"/>
      <c r="I837" s="220"/>
      <c r="J837" s="220"/>
      <c r="K837" s="852"/>
      <c r="L837" s="852"/>
      <c r="M837" s="852"/>
      <c r="N837" s="852"/>
      <c r="T837" s="188"/>
      <c r="U837" s="290"/>
    </row>
    <row r="838" spans="1:21" hidden="1">
      <c r="A838" s="226"/>
      <c r="B838" s="227" t="s">
        <v>73</v>
      </c>
      <c r="C838" s="226" t="s">
        <v>74</v>
      </c>
      <c r="D838" s="226" t="s">
        <v>74</v>
      </c>
      <c r="E838" s="226" t="s">
        <v>74</v>
      </c>
      <c r="F838" s="228">
        <f>F837+F835+F836+F834</f>
        <v>0</v>
      </c>
      <c r="I838" s="217">
        <f>SUM(I834:I837)</f>
        <v>0</v>
      </c>
      <c r="J838" s="217">
        <f>SUM(J834:J837)</f>
        <v>0</v>
      </c>
      <c r="K838" s="772"/>
      <c r="L838" s="772"/>
      <c r="M838" s="772"/>
      <c r="N838" s="772"/>
      <c r="T838" s="188"/>
      <c r="U838" s="290"/>
    </row>
    <row r="839" spans="1:21" hidden="1">
      <c r="A839" s="38"/>
      <c r="B839" s="32"/>
      <c r="C839" s="38"/>
      <c r="D839" s="38"/>
      <c r="E839" s="38"/>
      <c r="F839" s="57"/>
      <c r="T839" s="188"/>
      <c r="U839" s="290"/>
    </row>
    <row r="840" spans="1:21" hidden="1">
      <c r="A840" s="2004" t="s">
        <v>525</v>
      </c>
      <c r="B840" s="2004"/>
      <c r="C840" s="2004"/>
      <c r="D840" s="2004"/>
      <c r="E840" s="2004"/>
      <c r="F840" s="2004"/>
      <c r="G840" s="2004"/>
      <c r="H840" s="2004"/>
      <c r="I840" s="2004"/>
      <c r="J840" s="2004"/>
      <c r="K840" s="838"/>
      <c r="L840" s="838"/>
      <c r="M840" s="838"/>
      <c r="N840" s="838"/>
      <c r="T840" s="188"/>
    </row>
    <row r="841" spans="1:21" hidden="1">
      <c r="A841" s="2012"/>
      <c r="B841" s="2012"/>
      <c r="C841" s="2012"/>
      <c r="D841" s="2012"/>
      <c r="E841" s="2012"/>
      <c r="F841" s="2012"/>
      <c r="I841" s="1986" t="s">
        <v>545</v>
      </c>
      <c r="J841" s="1986"/>
      <c r="K841" s="850"/>
      <c r="L841" s="850"/>
      <c r="M841" s="850"/>
      <c r="N841" s="850"/>
      <c r="T841" s="188"/>
    </row>
    <row r="842" spans="1:21" ht="54" hidden="1">
      <c r="A842" s="260" t="s">
        <v>77</v>
      </c>
      <c r="B842" s="260" t="s">
        <v>67</v>
      </c>
      <c r="C842" s="260" t="s">
        <v>131</v>
      </c>
      <c r="D842" s="260" t="s">
        <v>80</v>
      </c>
      <c r="E842" s="260" t="s">
        <v>132</v>
      </c>
      <c r="F842" s="260" t="s">
        <v>33</v>
      </c>
      <c r="I842" s="215" t="s">
        <v>186</v>
      </c>
      <c r="J842" s="215" t="s">
        <v>546</v>
      </c>
      <c r="K842" s="851"/>
      <c r="L842" s="851"/>
      <c r="M842" s="851"/>
      <c r="N842" s="851"/>
      <c r="O842" s="163"/>
      <c r="P842" s="163"/>
      <c r="T842" s="188"/>
    </row>
    <row r="843" spans="1:21" hidden="1">
      <c r="A843" s="195">
        <v>1</v>
      </c>
      <c r="B843" s="195">
        <v>2</v>
      </c>
      <c r="C843" s="195">
        <v>3</v>
      </c>
      <c r="D843" s="195">
        <v>4</v>
      </c>
      <c r="E843" s="195">
        <v>5</v>
      </c>
      <c r="F843" s="195">
        <v>6</v>
      </c>
      <c r="G843" s="160"/>
      <c r="H843" s="160"/>
      <c r="I843" s="217"/>
      <c r="J843" s="217"/>
      <c r="K843" s="772"/>
      <c r="L843" s="772"/>
      <c r="M843" s="772"/>
      <c r="N843" s="772"/>
      <c r="T843" s="188"/>
    </row>
    <row r="844" spans="1:21" hidden="1">
      <c r="A844" s="260">
        <v>1</v>
      </c>
      <c r="B844" s="31"/>
      <c r="C844" s="260"/>
      <c r="D844" s="260"/>
      <c r="E844" s="258" t="e">
        <f>F844/D844</f>
        <v>#DIV/0!</v>
      </c>
      <c r="F844" s="258"/>
      <c r="I844" s="220"/>
      <c r="J844" s="220"/>
      <c r="K844" s="852"/>
      <c r="L844" s="852"/>
      <c r="M844" s="852"/>
      <c r="N844" s="852"/>
      <c r="T844" s="188"/>
    </row>
    <row r="845" spans="1:21" s="160" customFormat="1" hidden="1">
      <c r="A845" s="260">
        <v>2</v>
      </c>
      <c r="B845" s="31"/>
      <c r="C845" s="35"/>
      <c r="D845" s="35"/>
      <c r="E845" s="258" t="e">
        <f t="shared" ref="E845:E847" si="37">F845/D845</f>
        <v>#DIV/0!</v>
      </c>
      <c r="F845" s="258"/>
      <c r="G845" s="149"/>
      <c r="H845" s="149"/>
      <c r="I845" s="220"/>
      <c r="J845" s="220"/>
      <c r="K845" s="852"/>
      <c r="L845" s="852"/>
      <c r="M845" s="852"/>
      <c r="N845" s="852"/>
      <c r="O845" s="161"/>
      <c r="S845" s="283"/>
      <c r="T845" s="281"/>
      <c r="U845" s="283"/>
    </row>
    <row r="846" spans="1:21" hidden="1">
      <c r="A846" s="260"/>
      <c r="B846" s="31"/>
      <c r="C846" s="35"/>
      <c r="D846" s="35"/>
      <c r="E846" s="258" t="e">
        <f t="shared" si="37"/>
        <v>#DIV/0!</v>
      </c>
      <c r="F846" s="258"/>
      <c r="I846" s="220"/>
      <c r="J846" s="220"/>
      <c r="K846" s="852"/>
      <c r="L846" s="852"/>
      <c r="M846" s="852"/>
      <c r="N846" s="852"/>
      <c r="T846" s="188"/>
    </row>
    <row r="847" spans="1:21" hidden="1">
      <c r="A847" s="260">
        <v>3</v>
      </c>
      <c r="B847" s="31"/>
      <c r="C847" s="260"/>
      <c r="D847" s="260"/>
      <c r="E847" s="258" t="e">
        <f t="shared" si="37"/>
        <v>#DIV/0!</v>
      </c>
      <c r="F847" s="258"/>
      <c r="I847" s="220"/>
      <c r="J847" s="220"/>
      <c r="K847" s="852"/>
      <c r="L847" s="852"/>
      <c r="M847" s="852"/>
      <c r="N847" s="852"/>
      <c r="T847" s="188"/>
    </row>
    <row r="848" spans="1:21" hidden="1">
      <c r="A848" s="226"/>
      <c r="B848" s="227" t="s">
        <v>73</v>
      </c>
      <c r="C848" s="226" t="s">
        <v>74</v>
      </c>
      <c r="D848" s="226" t="s">
        <v>74</v>
      </c>
      <c r="E848" s="226" t="s">
        <v>74</v>
      </c>
      <c r="F848" s="228">
        <f>F847+F845+F844+F846</f>
        <v>0</v>
      </c>
      <c r="I848" s="217">
        <f>SUM(I844:I847)</f>
        <v>0</v>
      </c>
      <c r="J848" s="217">
        <f>SUM(J844:J847)</f>
        <v>0</v>
      </c>
      <c r="K848" s="772"/>
      <c r="L848" s="772"/>
      <c r="M848" s="772"/>
      <c r="N848" s="772"/>
      <c r="T848" s="188"/>
    </row>
    <row r="849" spans="1:21" hidden="1">
      <c r="A849" s="38"/>
      <c r="B849" s="32"/>
      <c r="C849" s="38"/>
      <c r="D849" s="38"/>
      <c r="E849" s="38"/>
      <c r="F849" s="57"/>
      <c r="T849" s="188"/>
    </row>
    <row r="850" spans="1:21" hidden="1">
      <c r="A850" s="2004" t="s">
        <v>526</v>
      </c>
      <c r="B850" s="2004"/>
      <c r="C850" s="2004"/>
      <c r="D850" s="2004"/>
      <c r="E850" s="2004"/>
      <c r="F850" s="2004"/>
      <c r="G850" s="2004"/>
      <c r="H850" s="2004"/>
      <c r="I850" s="2004"/>
      <c r="J850" s="2004"/>
      <c r="K850" s="838"/>
      <c r="L850" s="838"/>
      <c r="M850" s="838"/>
      <c r="N850" s="838"/>
      <c r="T850" s="188"/>
    </row>
    <row r="851" spans="1:21" hidden="1">
      <c r="A851" s="2012"/>
      <c r="B851" s="2012"/>
      <c r="C851" s="2012"/>
      <c r="D851" s="2012"/>
      <c r="E851" s="2012"/>
      <c r="F851" s="2012"/>
      <c r="I851" s="1986" t="s">
        <v>545</v>
      </c>
      <c r="J851" s="1986"/>
      <c r="K851" s="850"/>
      <c r="L851" s="850"/>
      <c r="M851" s="850"/>
      <c r="N851" s="850"/>
      <c r="T851" s="188"/>
    </row>
    <row r="852" spans="1:21" ht="54" hidden="1">
      <c r="A852" s="260" t="s">
        <v>77</v>
      </c>
      <c r="B852" s="260" t="s">
        <v>67</v>
      </c>
      <c r="C852" s="260" t="s">
        <v>131</v>
      </c>
      <c r="D852" s="260" t="s">
        <v>80</v>
      </c>
      <c r="E852" s="260" t="s">
        <v>132</v>
      </c>
      <c r="F852" s="260" t="s">
        <v>33</v>
      </c>
      <c r="I852" s="215" t="s">
        <v>186</v>
      </c>
      <c r="J852" s="215" t="s">
        <v>546</v>
      </c>
      <c r="K852" s="851"/>
      <c r="L852" s="851"/>
      <c r="M852" s="851"/>
      <c r="N852" s="851"/>
      <c r="O852" s="163"/>
      <c r="P852" s="163"/>
      <c r="T852" s="188"/>
    </row>
    <row r="853" spans="1:21" hidden="1">
      <c r="A853" s="195">
        <v>1</v>
      </c>
      <c r="B853" s="195">
        <v>2</v>
      </c>
      <c r="C853" s="195">
        <v>3</v>
      </c>
      <c r="D853" s="195">
        <v>4</v>
      </c>
      <c r="E853" s="195">
        <v>5</v>
      </c>
      <c r="F853" s="195">
        <v>6</v>
      </c>
      <c r="G853" s="160"/>
      <c r="H853" s="160"/>
      <c r="I853" s="217"/>
      <c r="J853" s="217"/>
      <c r="K853" s="772"/>
      <c r="L853" s="772"/>
      <c r="M853" s="772"/>
      <c r="N853" s="772"/>
      <c r="T853" s="188"/>
    </row>
    <row r="854" spans="1:21" hidden="1">
      <c r="A854" s="260">
        <v>1</v>
      </c>
      <c r="B854" s="31"/>
      <c r="C854" s="583"/>
      <c r="D854" s="582"/>
      <c r="E854" s="582" t="e">
        <f>F854/D854</f>
        <v>#DIV/0!</v>
      </c>
      <c r="F854" s="582"/>
      <c r="I854" s="220"/>
      <c r="J854" s="220"/>
      <c r="K854" s="852"/>
      <c r="L854" s="852"/>
      <c r="M854" s="852"/>
      <c r="N854" s="852"/>
      <c r="T854" s="188"/>
    </row>
    <row r="855" spans="1:21" s="160" customFormat="1" hidden="1">
      <c r="A855" s="260">
        <v>2</v>
      </c>
      <c r="B855" s="31"/>
      <c r="C855" s="35"/>
      <c r="D855" s="582"/>
      <c r="E855" s="582" t="e">
        <f t="shared" ref="E855" si="38">F855/D855</f>
        <v>#DIV/0!</v>
      </c>
      <c r="F855" s="582"/>
      <c r="G855" s="149"/>
      <c r="H855" s="149"/>
      <c r="I855" s="220"/>
      <c r="J855" s="220"/>
      <c r="K855" s="852"/>
      <c r="L855" s="852"/>
      <c r="M855" s="852"/>
      <c r="N855" s="852"/>
      <c r="O855" s="161"/>
      <c r="S855" s="283"/>
      <c r="T855" s="281"/>
      <c r="U855" s="283"/>
    </row>
    <row r="856" spans="1:21" hidden="1">
      <c r="A856" s="260"/>
      <c r="B856" s="31"/>
      <c r="C856" s="35"/>
      <c r="D856" s="35"/>
      <c r="E856" s="258" t="e">
        <f t="shared" ref="E856:E857" si="39">F856/D856</f>
        <v>#DIV/0!</v>
      </c>
      <c r="F856" s="258"/>
      <c r="I856" s="220"/>
      <c r="J856" s="220"/>
      <c r="K856" s="852"/>
      <c r="L856" s="852"/>
      <c r="M856" s="852"/>
      <c r="N856" s="852"/>
      <c r="T856" s="188"/>
    </row>
    <row r="857" spans="1:21" hidden="1">
      <c r="A857" s="260">
        <v>3</v>
      </c>
      <c r="B857" s="31"/>
      <c r="C857" s="260"/>
      <c r="D857" s="260"/>
      <c r="E857" s="258" t="e">
        <f t="shared" si="39"/>
        <v>#DIV/0!</v>
      </c>
      <c r="F857" s="258"/>
      <c r="I857" s="220"/>
      <c r="J857" s="220"/>
      <c r="K857" s="852"/>
      <c r="L857" s="852"/>
      <c r="M857" s="852"/>
      <c r="N857" s="852"/>
      <c r="T857" s="188"/>
    </row>
    <row r="858" spans="1:21" hidden="1">
      <c r="A858" s="226"/>
      <c r="B858" s="227" t="s">
        <v>73</v>
      </c>
      <c r="C858" s="226" t="s">
        <v>74</v>
      </c>
      <c r="D858" s="226" t="s">
        <v>74</v>
      </c>
      <c r="E858" s="226" t="s">
        <v>74</v>
      </c>
      <c r="F858" s="228">
        <f>F857+F855+F854+F856</f>
        <v>0</v>
      </c>
      <c r="I858" s="217">
        <f>SUM(I854:I857)</f>
        <v>0</v>
      </c>
      <c r="J858" s="217">
        <f>SUM(J854:J857)</f>
        <v>0</v>
      </c>
      <c r="K858" s="772"/>
      <c r="L858" s="772"/>
      <c r="M858" s="772"/>
      <c r="N858" s="772"/>
      <c r="T858" s="188"/>
    </row>
    <row r="859" spans="1:21" hidden="1">
      <c r="A859" s="38"/>
      <c r="B859" s="32"/>
      <c r="C859" s="38"/>
      <c r="D859" s="38"/>
      <c r="E859" s="38"/>
      <c r="F859" s="57"/>
      <c r="T859" s="188"/>
    </row>
    <row r="860" spans="1:21" hidden="1">
      <c r="A860" s="2004" t="s">
        <v>527</v>
      </c>
      <c r="B860" s="2004"/>
      <c r="C860" s="2004"/>
      <c r="D860" s="2004"/>
      <c r="E860" s="2004"/>
      <c r="F860" s="2004"/>
      <c r="G860" s="2004"/>
      <c r="H860" s="2004"/>
      <c r="I860" s="2004"/>
      <c r="J860" s="2004"/>
      <c r="K860" s="838"/>
      <c r="L860" s="838"/>
      <c r="M860" s="838"/>
      <c r="N860" s="838"/>
      <c r="T860" s="188"/>
    </row>
    <row r="861" spans="1:21" hidden="1">
      <c r="A861" s="2012"/>
      <c r="B861" s="2012"/>
      <c r="C861" s="2012"/>
      <c r="D861" s="2012"/>
      <c r="E861" s="2012"/>
      <c r="F861" s="2012"/>
      <c r="I861" s="1986" t="s">
        <v>545</v>
      </c>
      <c r="J861" s="1986"/>
      <c r="K861" s="850"/>
      <c r="L861" s="850"/>
      <c r="M861" s="850"/>
      <c r="N861" s="850"/>
      <c r="T861" s="188"/>
    </row>
    <row r="862" spans="1:21" ht="54" hidden="1">
      <c r="A862" s="260" t="s">
        <v>77</v>
      </c>
      <c r="B862" s="260" t="s">
        <v>67</v>
      </c>
      <c r="C862" s="260" t="s">
        <v>131</v>
      </c>
      <c r="D862" s="260" t="s">
        <v>80</v>
      </c>
      <c r="E862" s="260" t="s">
        <v>132</v>
      </c>
      <c r="F862" s="260" t="s">
        <v>33</v>
      </c>
      <c r="I862" s="215" t="s">
        <v>186</v>
      </c>
      <c r="J862" s="215" t="s">
        <v>546</v>
      </c>
      <c r="K862" s="851"/>
      <c r="L862" s="851"/>
      <c r="M862" s="851"/>
      <c r="N862" s="851"/>
      <c r="O862" s="163"/>
      <c r="P862" s="163"/>
      <c r="T862" s="188"/>
    </row>
    <row r="863" spans="1:21" hidden="1">
      <c r="A863" s="194">
        <v>1</v>
      </c>
      <c r="B863" s="194">
        <v>2</v>
      </c>
      <c r="C863" s="194">
        <v>3</v>
      </c>
      <c r="D863" s="194">
        <v>4</v>
      </c>
      <c r="E863" s="195">
        <v>5</v>
      </c>
      <c r="F863" s="195">
        <v>6</v>
      </c>
      <c r="G863" s="25"/>
      <c r="H863" s="25"/>
      <c r="I863" s="217"/>
      <c r="J863" s="217"/>
      <c r="K863" s="772"/>
      <c r="L863" s="772"/>
      <c r="M863" s="772"/>
      <c r="N863" s="772"/>
      <c r="T863" s="188"/>
    </row>
    <row r="864" spans="1:21" hidden="1">
      <c r="A864" s="260">
        <v>1</v>
      </c>
      <c r="B864" s="31"/>
      <c r="C864" s="260"/>
      <c r="D864" s="260"/>
      <c r="E864" s="258" t="e">
        <f>F864/D864</f>
        <v>#DIV/0!</v>
      </c>
      <c r="F864" s="258"/>
      <c r="I864" s="220"/>
      <c r="J864" s="220"/>
      <c r="K864" s="852"/>
      <c r="L864" s="852"/>
      <c r="M864" s="852"/>
      <c r="N864" s="852"/>
      <c r="T864" s="188"/>
    </row>
    <row r="865" spans="1:21" s="25" customFormat="1" hidden="1">
      <c r="A865" s="260">
        <v>2</v>
      </c>
      <c r="B865" s="31"/>
      <c r="C865" s="35"/>
      <c r="D865" s="35"/>
      <c r="E865" s="258" t="e">
        <f t="shared" ref="E865:E867" si="40">F865/D865</f>
        <v>#DIV/0!</v>
      </c>
      <c r="F865" s="258"/>
      <c r="G865" s="149"/>
      <c r="H865" s="149"/>
      <c r="I865" s="220"/>
      <c r="J865" s="220"/>
      <c r="K865" s="852"/>
      <c r="L865" s="852"/>
      <c r="M865" s="852"/>
      <c r="N865" s="852"/>
      <c r="O865" s="162"/>
      <c r="S865" s="287"/>
      <c r="T865" s="282"/>
      <c r="U865" s="287"/>
    </row>
    <row r="866" spans="1:21" hidden="1">
      <c r="A866" s="260"/>
      <c r="B866" s="31"/>
      <c r="C866" s="35"/>
      <c r="D866" s="35"/>
      <c r="E866" s="258" t="e">
        <f t="shared" si="40"/>
        <v>#DIV/0!</v>
      </c>
      <c r="F866" s="258"/>
      <c r="I866" s="220"/>
      <c r="J866" s="220"/>
      <c r="K866" s="852"/>
      <c r="L866" s="852"/>
      <c r="M866" s="852"/>
      <c r="N866" s="852"/>
      <c r="T866" s="188"/>
    </row>
    <row r="867" spans="1:21" hidden="1">
      <c r="A867" s="260">
        <v>3</v>
      </c>
      <c r="B867" s="31"/>
      <c r="C867" s="260"/>
      <c r="D867" s="260"/>
      <c r="E867" s="258" t="e">
        <f t="shared" si="40"/>
        <v>#DIV/0!</v>
      </c>
      <c r="F867" s="258"/>
      <c r="I867" s="220"/>
      <c r="J867" s="220"/>
      <c r="K867" s="852"/>
      <c r="L867" s="852"/>
      <c r="M867" s="852"/>
      <c r="N867" s="852"/>
      <c r="T867" s="188"/>
    </row>
    <row r="868" spans="1:21" hidden="1">
      <c r="A868" s="226"/>
      <c r="B868" s="227" t="s">
        <v>73</v>
      </c>
      <c r="C868" s="226" t="s">
        <v>74</v>
      </c>
      <c r="D868" s="226" t="s">
        <v>74</v>
      </c>
      <c r="E868" s="226" t="s">
        <v>74</v>
      </c>
      <c r="F868" s="228">
        <f>F867+F865+F864+F866</f>
        <v>0</v>
      </c>
      <c r="I868" s="217">
        <f>SUM(I864:I867)</f>
        <v>0</v>
      </c>
      <c r="J868" s="217">
        <f>SUM(J864:J867)</f>
        <v>0</v>
      </c>
      <c r="K868" s="772"/>
      <c r="L868" s="772"/>
      <c r="M868" s="772"/>
      <c r="N868" s="772"/>
      <c r="T868" s="188"/>
    </row>
    <row r="869" spans="1:21" hidden="1">
      <c r="A869" s="38"/>
      <c r="B869" s="32"/>
      <c r="C869" s="38"/>
      <c r="D869" s="38"/>
      <c r="E869" s="38"/>
      <c r="F869" s="57"/>
      <c r="T869" s="188"/>
    </row>
    <row r="870" spans="1:21" hidden="1">
      <c r="A870" s="2004" t="s">
        <v>528</v>
      </c>
      <c r="B870" s="2004"/>
      <c r="C870" s="2004"/>
      <c r="D870" s="2004"/>
      <c r="E870" s="2004"/>
      <c r="F870" s="2004"/>
      <c r="G870" s="2004"/>
      <c r="H870" s="2004"/>
      <c r="I870" s="2004"/>
      <c r="J870" s="2004"/>
      <c r="K870" s="838"/>
      <c r="L870" s="838"/>
      <c r="M870" s="838"/>
      <c r="N870" s="838"/>
      <c r="T870" s="188"/>
    </row>
    <row r="871" spans="1:21" hidden="1">
      <c r="A871" s="2012"/>
      <c r="B871" s="2012"/>
      <c r="C871" s="2012"/>
      <c r="D871" s="2012"/>
      <c r="E871" s="2012"/>
      <c r="F871" s="2012"/>
      <c r="I871" s="1986" t="s">
        <v>545</v>
      </c>
      <c r="J871" s="1986"/>
      <c r="K871" s="850"/>
      <c r="L871" s="850"/>
      <c r="M871" s="850"/>
      <c r="N871" s="850"/>
      <c r="T871" s="188"/>
    </row>
    <row r="872" spans="1:21" ht="54" hidden="1">
      <c r="A872" s="260" t="s">
        <v>77</v>
      </c>
      <c r="B872" s="260" t="s">
        <v>67</v>
      </c>
      <c r="C872" s="260" t="s">
        <v>131</v>
      </c>
      <c r="D872" s="260" t="s">
        <v>80</v>
      </c>
      <c r="E872" s="260" t="s">
        <v>132</v>
      </c>
      <c r="F872" s="260" t="s">
        <v>33</v>
      </c>
      <c r="I872" s="215" t="s">
        <v>186</v>
      </c>
      <c r="J872" s="215" t="s">
        <v>546</v>
      </c>
      <c r="K872" s="851"/>
      <c r="L872" s="851"/>
      <c r="M872" s="851"/>
      <c r="N872" s="851"/>
      <c r="O872" s="163"/>
      <c r="P872" s="187"/>
      <c r="T872" s="188"/>
    </row>
    <row r="873" spans="1:21" hidden="1">
      <c r="A873" s="195">
        <v>1</v>
      </c>
      <c r="B873" s="195">
        <v>2</v>
      </c>
      <c r="C873" s="195">
        <v>3</v>
      </c>
      <c r="D873" s="195">
        <v>4</v>
      </c>
      <c r="E873" s="195">
        <v>5</v>
      </c>
      <c r="F873" s="195">
        <v>6</v>
      </c>
      <c r="G873" s="160"/>
      <c r="H873" s="160"/>
      <c r="I873" s="217"/>
      <c r="J873" s="217"/>
      <c r="K873" s="772"/>
      <c r="L873" s="772"/>
      <c r="M873" s="772"/>
      <c r="N873" s="772"/>
      <c r="T873" s="188"/>
    </row>
    <row r="874" spans="1:21" hidden="1">
      <c r="A874" s="260">
        <v>1</v>
      </c>
      <c r="B874" s="31"/>
      <c r="C874" s="260"/>
      <c r="D874" s="260"/>
      <c r="E874" s="258" t="e">
        <f>F874/D874</f>
        <v>#DIV/0!</v>
      </c>
      <c r="F874" s="258"/>
      <c r="I874" s="220"/>
      <c r="J874" s="220"/>
      <c r="K874" s="852"/>
      <c r="L874" s="852"/>
      <c r="M874" s="852"/>
      <c r="N874" s="852"/>
      <c r="T874" s="188"/>
    </row>
    <row r="875" spans="1:21" s="160" customFormat="1" hidden="1">
      <c r="A875" s="260">
        <v>2</v>
      </c>
      <c r="B875" s="31"/>
      <c r="C875" s="35"/>
      <c r="D875" s="35"/>
      <c r="E875" s="258" t="e">
        <f t="shared" ref="E875:E877" si="41">F875/D875</f>
        <v>#DIV/0!</v>
      </c>
      <c r="F875" s="258"/>
      <c r="G875" s="149"/>
      <c r="H875" s="149"/>
      <c r="I875" s="220"/>
      <c r="J875" s="220"/>
      <c r="K875" s="852"/>
      <c r="L875" s="852"/>
      <c r="M875" s="852"/>
      <c r="N875" s="852"/>
      <c r="O875" s="161"/>
      <c r="S875" s="283"/>
      <c r="T875" s="281"/>
      <c r="U875" s="283"/>
    </row>
    <row r="876" spans="1:21" hidden="1">
      <c r="A876" s="260"/>
      <c r="B876" s="31"/>
      <c r="C876" s="35"/>
      <c r="D876" s="35"/>
      <c r="E876" s="258" t="e">
        <f t="shared" si="41"/>
        <v>#DIV/0!</v>
      </c>
      <c r="F876" s="258"/>
      <c r="I876" s="220"/>
      <c r="J876" s="220"/>
      <c r="K876" s="852"/>
      <c r="L876" s="852"/>
      <c r="M876" s="852"/>
      <c r="N876" s="852"/>
      <c r="T876" s="188"/>
    </row>
    <row r="877" spans="1:21" hidden="1">
      <c r="A877" s="260">
        <v>3</v>
      </c>
      <c r="B877" s="31"/>
      <c r="C877" s="260"/>
      <c r="D877" s="260"/>
      <c r="E877" s="258" t="e">
        <f t="shared" si="41"/>
        <v>#DIV/0!</v>
      </c>
      <c r="F877" s="258"/>
      <c r="I877" s="220"/>
      <c r="J877" s="220"/>
      <c r="K877" s="852"/>
      <c r="L877" s="852"/>
      <c r="M877" s="852"/>
      <c r="N877" s="852"/>
      <c r="T877" s="188"/>
    </row>
    <row r="878" spans="1:21" hidden="1">
      <c r="A878" s="226"/>
      <c r="B878" s="227" t="s">
        <v>73</v>
      </c>
      <c r="C878" s="226" t="s">
        <v>74</v>
      </c>
      <c r="D878" s="226" t="s">
        <v>74</v>
      </c>
      <c r="E878" s="226" t="s">
        <v>74</v>
      </c>
      <c r="F878" s="228">
        <f>F877+F875+F874+F876</f>
        <v>0</v>
      </c>
      <c r="I878" s="217">
        <f>SUM(I874:I877)</f>
        <v>0</v>
      </c>
      <c r="J878" s="217">
        <f>SUM(J874:J877)</f>
        <v>0</v>
      </c>
      <c r="K878" s="772"/>
      <c r="L878" s="772"/>
      <c r="M878" s="772"/>
      <c r="N878" s="772"/>
      <c r="T878" s="188"/>
    </row>
    <row r="879" spans="1:21" hidden="1">
      <c r="A879" s="38"/>
      <c r="B879" s="32"/>
      <c r="C879" s="38"/>
      <c r="D879" s="38"/>
      <c r="E879" s="38"/>
      <c r="F879" s="57"/>
      <c r="T879" s="188"/>
    </row>
    <row r="880" spans="1:21" hidden="1">
      <c r="A880" s="2004" t="s">
        <v>529</v>
      </c>
      <c r="B880" s="2004"/>
      <c r="C880" s="2004"/>
      <c r="D880" s="2004"/>
      <c r="E880" s="2004"/>
      <c r="F880" s="2004"/>
      <c r="G880" s="2004"/>
      <c r="H880" s="2004"/>
      <c r="I880" s="2004"/>
      <c r="J880" s="2004"/>
      <c r="K880" s="838"/>
      <c r="L880" s="838"/>
      <c r="M880" s="838"/>
      <c r="N880" s="838"/>
      <c r="T880" s="188"/>
    </row>
    <row r="881" spans="1:21" hidden="1">
      <c r="A881" s="2012"/>
      <c r="B881" s="2012"/>
      <c r="C881" s="2012"/>
      <c r="D881" s="2012"/>
      <c r="E881" s="2012"/>
      <c r="F881" s="2012"/>
      <c r="I881" s="1986" t="s">
        <v>545</v>
      </c>
      <c r="J881" s="1986"/>
      <c r="K881" s="850"/>
      <c r="L881" s="850"/>
      <c r="M881" s="850"/>
      <c r="N881" s="850"/>
      <c r="T881" s="188"/>
    </row>
    <row r="882" spans="1:21" ht="54" hidden="1">
      <c r="A882" s="260" t="s">
        <v>77</v>
      </c>
      <c r="B882" s="260" t="s">
        <v>67</v>
      </c>
      <c r="C882" s="260" t="s">
        <v>131</v>
      </c>
      <c r="D882" s="260" t="s">
        <v>80</v>
      </c>
      <c r="E882" s="260" t="s">
        <v>132</v>
      </c>
      <c r="F882" s="260" t="s">
        <v>33</v>
      </c>
      <c r="I882" s="215" t="s">
        <v>186</v>
      </c>
      <c r="J882" s="215" t="s">
        <v>546</v>
      </c>
      <c r="K882" s="851"/>
      <c r="L882" s="851"/>
      <c r="M882" s="851"/>
      <c r="N882" s="851"/>
      <c r="O882" s="163"/>
      <c r="P882" s="187"/>
      <c r="T882" s="188"/>
    </row>
    <row r="883" spans="1:21" hidden="1">
      <c r="A883" s="195">
        <v>1</v>
      </c>
      <c r="B883" s="195">
        <v>2</v>
      </c>
      <c r="C883" s="195">
        <v>3</v>
      </c>
      <c r="D883" s="195">
        <v>4</v>
      </c>
      <c r="E883" s="195">
        <v>5</v>
      </c>
      <c r="F883" s="195">
        <v>6</v>
      </c>
      <c r="G883" s="160"/>
      <c r="H883" s="160"/>
      <c r="I883" s="217"/>
      <c r="J883" s="217"/>
      <c r="K883" s="772"/>
      <c r="L883" s="772"/>
      <c r="M883" s="772"/>
      <c r="N883" s="772"/>
      <c r="T883" s="188"/>
    </row>
    <row r="884" spans="1:21" hidden="1">
      <c r="A884" s="260">
        <v>1</v>
      </c>
      <c r="B884" s="1028"/>
      <c r="C884" s="614" t="s">
        <v>877</v>
      </c>
      <c r="D884" s="615"/>
      <c r="E884" s="615" t="e">
        <f>F884/D884</f>
        <v>#DIV/0!</v>
      </c>
      <c r="F884" s="615"/>
      <c r="I884" s="220"/>
      <c r="J884" s="220"/>
      <c r="K884" s="852"/>
      <c r="L884" s="852"/>
      <c r="M884" s="852"/>
      <c r="N884" s="852"/>
      <c r="T884" s="188"/>
    </row>
    <row r="885" spans="1:21" s="160" customFormat="1" hidden="1">
      <c r="A885" s="260">
        <v>2</v>
      </c>
      <c r="B885" s="1027"/>
      <c r="C885" s="614" t="s">
        <v>877</v>
      </c>
      <c r="D885" s="615"/>
      <c r="E885" s="615" t="e">
        <f t="shared" ref="E885:E889" si="42">F885/D885</f>
        <v>#DIV/0!</v>
      </c>
      <c r="F885" s="615"/>
      <c r="G885" s="149"/>
      <c r="H885" s="149"/>
      <c r="I885" s="220"/>
      <c r="J885" s="220"/>
      <c r="K885" s="852"/>
      <c r="L885" s="852"/>
      <c r="M885" s="852"/>
      <c r="N885" s="852"/>
      <c r="O885" s="161"/>
      <c r="S885" s="283"/>
      <c r="T885" s="281"/>
      <c r="U885" s="283"/>
    </row>
    <row r="886" spans="1:21" s="160" customFormat="1" hidden="1">
      <c r="A886" s="614">
        <v>3</v>
      </c>
      <c r="B886" s="31"/>
      <c r="C886" s="614" t="s">
        <v>877</v>
      </c>
      <c r="D886" s="615"/>
      <c r="E886" s="615" t="e">
        <f t="shared" si="42"/>
        <v>#DIV/0!</v>
      </c>
      <c r="F886" s="615"/>
      <c r="G886" s="580"/>
      <c r="H886" s="580"/>
      <c r="I886" s="220"/>
      <c r="J886" s="220"/>
      <c r="K886" s="852"/>
      <c r="L886" s="852"/>
      <c r="M886" s="852"/>
      <c r="N886" s="852"/>
      <c r="O886" s="161"/>
      <c r="S886" s="283"/>
      <c r="T886" s="281"/>
      <c r="U886" s="283"/>
    </row>
    <row r="887" spans="1:21" s="160" customFormat="1" hidden="1">
      <c r="A887" s="614">
        <v>4</v>
      </c>
      <c r="B887" s="31"/>
      <c r="C887" s="614" t="s">
        <v>877</v>
      </c>
      <c r="D887" s="615"/>
      <c r="E887" s="615" t="e">
        <f t="shared" si="42"/>
        <v>#DIV/0!</v>
      </c>
      <c r="F887" s="615"/>
      <c r="G887" s="612"/>
      <c r="H887" s="612"/>
      <c r="I887" s="220"/>
      <c r="J887" s="220"/>
      <c r="K887" s="852"/>
      <c r="L887" s="852"/>
      <c r="M887" s="852"/>
      <c r="N887" s="852"/>
      <c r="O887" s="161"/>
      <c r="S887" s="283"/>
      <c r="T887" s="281"/>
      <c r="U887" s="283"/>
    </row>
    <row r="888" spans="1:21" s="160" customFormat="1" ht="27" hidden="1" customHeight="1">
      <c r="A888" s="614">
        <v>5</v>
      </c>
      <c r="B888" s="31" t="s">
        <v>923</v>
      </c>
      <c r="C888" s="614" t="s">
        <v>877</v>
      </c>
      <c r="D888" s="615">
        <v>35</v>
      </c>
      <c r="E888" s="615">
        <f t="shared" ref="E888" si="43">F888/D888</f>
        <v>0</v>
      </c>
      <c r="F888" s="615"/>
      <c r="G888" s="612"/>
      <c r="H888" s="612"/>
      <c r="I888" s="220"/>
      <c r="J888" s="220"/>
      <c r="K888" s="852"/>
      <c r="L888" s="852"/>
      <c r="M888" s="852"/>
      <c r="N888" s="852"/>
      <c r="O888" s="161"/>
      <c r="S888" s="283"/>
      <c r="T888" s="281"/>
      <c r="U888" s="283"/>
    </row>
    <row r="889" spans="1:21" s="160" customFormat="1" hidden="1">
      <c r="A889" s="614">
        <v>6</v>
      </c>
      <c r="B889" s="31"/>
      <c r="C889" s="614" t="s">
        <v>877</v>
      </c>
      <c r="D889" s="615"/>
      <c r="E889" s="615" t="e">
        <f t="shared" si="42"/>
        <v>#DIV/0!</v>
      </c>
      <c r="F889" s="615"/>
      <c r="G889" s="580"/>
      <c r="H889" s="580"/>
      <c r="I889" s="220"/>
      <c r="J889" s="220"/>
      <c r="K889" s="852"/>
      <c r="L889" s="852"/>
      <c r="M889" s="852"/>
      <c r="N889" s="852"/>
      <c r="O889" s="161"/>
      <c r="S889" s="283"/>
      <c r="T889" s="281"/>
      <c r="U889" s="283"/>
    </row>
    <row r="890" spans="1:21" hidden="1">
      <c r="A890" s="226"/>
      <c r="B890" s="227" t="s">
        <v>73</v>
      </c>
      <c r="C890" s="226" t="s">
        <v>74</v>
      </c>
      <c r="D890" s="226" t="s">
        <v>74</v>
      </c>
      <c r="E890" s="226" t="s">
        <v>74</v>
      </c>
      <c r="F890" s="228">
        <f>SUM(F884:F889)</f>
        <v>0</v>
      </c>
      <c r="I890" s="217">
        <f>SUM(I884:I889)</f>
        <v>0</v>
      </c>
      <c r="J890" s="217">
        <f>SUM(J884:J889)</f>
        <v>0</v>
      </c>
      <c r="K890" s="772"/>
      <c r="L890" s="772"/>
      <c r="M890" s="772"/>
      <c r="N890" s="772"/>
      <c r="O890" s="158"/>
      <c r="T890" s="188"/>
      <c r="U890" s="290"/>
    </row>
    <row r="891" spans="1:21" hidden="1">
      <c r="A891" s="38"/>
      <c r="B891" s="32"/>
      <c r="C891" s="38"/>
      <c r="D891" s="38"/>
      <c r="E891" s="38"/>
      <c r="F891" s="57" t="s">
        <v>924</v>
      </c>
      <c r="T891" s="188"/>
      <c r="U891" s="290"/>
    </row>
    <row r="892" spans="1:21" hidden="1">
      <c r="A892" s="2004" t="s">
        <v>522</v>
      </c>
      <c r="B892" s="2004"/>
      <c r="C892" s="2004"/>
      <c r="D892" s="2004"/>
      <c r="E892" s="2004"/>
      <c r="F892" s="2004"/>
      <c r="G892" s="2004"/>
      <c r="H892" s="2004"/>
      <c r="I892" s="2004"/>
      <c r="J892" s="2004"/>
      <c r="K892" s="838"/>
      <c r="L892" s="838"/>
      <c r="M892" s="838"/>
      <c r="N892" s="838"/>
      <c r="T892" s="188"/>
      <c r="U892" s="290"/>
    </row>
    <row r="893" spans="1:21" hidden="1">
      <c r="A893" s="2012"/>
      <c r="B893" s="2012"/>
      <c r="C893" s="2012"/>
      <c r="D893" s="2012"/>
      <c r="E893" s="2012"/>
      <c r="F893" s="38"/>
      <c r="I893" s="1986" t="s">
        <v>545</v>
      </c>
      <c r="J893" s="1986"/>
      <c r="K893" s="850"/>
      <c r="L893" s="850"/>
      <c r="M893" s="850"/>
      <c r="N893" s="850"/>
      <c r="S893" s="188"/>
    </row>
    <row r="894" spans="1:21" ht="54" hidden="1">
      <c r="A894" s="260" t="s">
        <v>68</v>
      </c>
      <c r="B894" s="260" t="s">
        <v>67</v>
      </c>
      <c r="C894" s="260" t="s">
        <v>80</v>
      </c>
      <c r="D894" s="260" t="s">
        <v>128</v>
      </c>
      <c r="E894" s="260" t="s">
        <v>33</v>
      </c>
      <c r="I894" s="215" t="s">
        <v>186</v>
      </c>
      <c r="J894" s="215" t="s">
        <v>546</v>
      </c>
      <c r="K894" s="851"/>
      <c r="L894" s="851"/>
      <c r="M894" s="851"/>
      <c r="N894" s="851"/>
      <c r="O894" s="163"/>
      <c r="S894" s="188"/>
    </row>
    <row r="895" spans="1:21" hidden="1">
      <c r="A895" s="195">
        <v>1</v>
      </c>
      <c r="B895" s="195">
        <v>2</v>
      </c>
      <c r="C895" s="195">
        <v>3</v>
      </c>
      <c r="D895" s="195">
        <v>4</v>
      </c>
      <c r="E895" s="195">
        <v>5</v>
      </c>
      <c r="F895" s="160"/>
      <c r="G895" s="160"/>
      <c r="H895" s="160"/>
      <c r="I895" s="217"/>
      <c r="J895" s="217"/>
      <c r="K895" s="772"/>
      <c r="L895" s="772"/>
      <c r="M895" s="772"/>
      <c r="N895" s="772"/>
      <c r="S895" s="188"/>
    </row>
    <row r="896" spans="1:21" hidden="1">
      <c r="A896" s="260">
        <v>1</v>
      </c>
      <c r="B896" s="31"/>
      <c r="C896" s="583"/>
      <c r="D896" s="582" t="e">
        <f>E896/C896</f>
        <v>#DIV/0!</v>
      </c>
      <c r="E896" s="582"/>
      <c r="I896" s="220"/>
      <c r="J896" s="220"/>
      <c r="K896" s="852"/>
      <c r="L896" s="852"/>
      <c r="M896" s="852"/>
      <c r="N896" s="852"/>
      <c r="S896" s="188"/>
    </row>
    <row r="897" spans="1:21" s="160" customFormat="1" hidden="1">
      <c r="A897" s="260">
        <v>2</v>
      </c>
      <c r="B897" s="31"/>
      <c r="C897" s="260"/>
      <c r="D897" s="258" t="e">
        <f>E897/C897</f>
        <v>#DIV/0!</v>
      </c>
      <c r="E897" s="258"/>
      <c r="F897" s="149"/>
      <c r="G897" s="149"/>
      <c r="H897" s="149"/>
      <c r="I897" s="220"/>
      <c r="J897" s="220"/>
      <c r="K897" s="852"/>
      <c r="L897" s="852"/>
      <c r="M897" s="852"/>
      <c r="N897" s="852"/>
      <c r="O897" s="161"/>
      <c r="S897" s="281"/>
      <c r="T897" s="283"/>
      <c r="U897" s="283"/>
    </row>
    <row r="898" spans="1:21" hidden="1">
      <c r="A898" s="260">
        <v>3</v>
      </c>
      <c r="B898" s="31"/>
      <c r="C898" s="260"/>
      <c r="D898" s="258" t="e">
        <f>E898/C898</f>
        <v>#DIV/0!</v>
      </c>
      <c r="E898" s="258"/>
      <c r="I898" s="220"/>
      <c r="J898" s="220"/>
      <c r="K898" s="852"/>
      <c r="L898" s="852"/>
      <c r="M898" s="852"/>
      <c r="N898" s="852"/>
      <c r="S898" s="188"/>
    </row>
    <row r="899" spans="1:21" hidden="1">
      <c r="A899" s="260">
        <v>3</v>
      </c>
      <c r="B899" s="31"/>
      <c r="C899" s="260"/>
      <c r="D899" s="258" t="e">
        <f>E899/C899</f>
        <v>#DIV/0!</v>
      </c>
      <c r="E899" s="258"/>
      <c r="I899" s="220"/>
      <c r="J899" s="220"/>
      <c r="K899" s="852"/>
      <c r="L899" s="852"/>
      <c r="M899" s="852"/>
      <c r="N899" s="852"/>
      <c r="S899" s="188"/>
    </row>
    <row r="900" spans="1:21" hidden="1">
      <c r="A900" s="226"/>
      <c r="B900" s="227" t="s">
        <v>73</v>
      </c>
      <c r="C900" s="226"/>
      <c r="D900" s="226" t="s">
        <v>74</v>
      </c>
      <c r="E900" s="228">
        <f>E899+E898+E897+E896</f>
        <v>0</v>
      </c>
      <c r="I900" s="217">
        <f>SUM(I896:I899)</f>
        <v>0</v>
      </c>
      <c r="J900" s="217">
        <f>SUM(J896:J899)</f>
        <v>0</v>
      </c>
      <c r="K900" s="772"/>
      <c r="L900" s="772"/>
      <c r="M900" s="772"/>
      <c r="N900" s="772"/>
      <c r="S900" s="188"/>
    </row>
    <row r="901" spans="1:21" hidden="1">
      <c r="A901" s="56"/>
      <c r="B901" s="32"/>
      <c r="C901" s="38"/>
      <c r="D901" s="38"/>
      <c r="E901" s="38"/>
      <c r="F901" s="57"/>
      <c r="S901" s="188"/>
    </row>
    <row r="902" spans="1:21" ht="23.25" hidden="1" customHeight="1">
      <c r="A902" s="2004" t="s">
        <v>1009</v>
      </c>
      <c r="B902" s="2004"/>
      <c r="C902" s="2004"/>
      <c r="D902" s="2004"/>
      <c r="E902" s="2004"/>
      <c r="F902" s="2004"/>
      <c r="G902" s="2004"/>
      <c r="H902" s="2004"/>
      <c r="I902" s="2004"/>
      <c r="J902" s="2004"/>
      <c r="K902" s="838"/>
      <c r="L902" s="838"/>
      <c r="M902" s="838"/>
      <c r="N902" s="838"/>
      <c r="S902" s="188"/>
    </row>
    <row r="903" spans="1:21" hidden="1">
      <c r="A903" s="51"/>
      <c r="B903" s="32"/>
      <c r="C903" s="38"/>
      <c r="D903" s="38"/>
      <c r="E903" s="38"/>
      <c r="F903" s="38"/>
      <c r="G903" s="747"/>
      <c r="H903" s="747"/>
      <c r="I903" s="747"/>
      <c r="J903" s="747"/>
      <c r="T903" s="188"/>
    </row>
    <row r="904" spans="1:21" ht="23.25" hidden="1" customHeight="1">
      <c r="A904" s="51"/>
      <c r="B904" s="32"/>
      <c r="C904" s="38"/>
      <c r="D904" s="38"/>
      <c r="E904" s="38"/>
      <c r="F904" s="38"/>
      <c r="G904" s="747"/>
      <c r="H904" s="747"/>
      <c r="I904" s="1986" t="s">
        <v>545</v>
      </c>
      <c r="J904" s="1986"/>
      <c r="K904" s="850"/>
      <c r="L904" s="850"/>
      <c r="M904" s="850"/>
      <c r="N904" s="850"/>
      <c r="O904" s="210"/>
    </row>
    <row r="905" spans="1:21" ht="54" hidden="1">
      <c r="A905" s="749" t="s">
        <v>77</v>
      </c>
      <c r="B905" s="749" t="s">
        <v>67</v>
      </c>
      <c r="C905" s="749" t="s">
        <v>127</v>
      </c>
      <c r="D905" s="749" t="s">
        <v>490</v>
      </c>
      <c r="E905" s="747"/>
      <c r="F905" s="38"/>
      <c r="G905" s="747"/>
      <c r="H905" s="747"/>
      <c r="I905" s="215" t="s">
        <v>186</v>
      </c>
      <c r="J905" s="215" t="s">
        <v>546</v>
      </c>
      <c r="K905" s="851"/>
      <c r="L905" s="851"/>
      <c r="M905" s="851"/>
      <c r="N905" s="851"/>
      <c r="T905" s="188"/>
    </row>
    <row r="906" spans="1:21" hidden="1">
      <c r="A906" s="195">
        <v>1</v>
      </c>
      <c r="B906" s="195">
        <v>2</v>
      </c>
      <c r="C906" s="195">
        <v>3</v>
      </c>
      <c r="D906" s="195">
        <v>4</v>
      </c>
      <c r="E906" s="160"/>
      <c r="F906" s="14"/>
      <c r="G906" s="160"/>
      <c r="H906" s="160"/>
      <c r="I906" s="217"/>
      <c r="J906" s="217"/>
      <c r="K906" s="772"/>
      <c r="L906" s="772"/>
      <c r="M906" s="772"/>
      <c r="N906" s="772"/>
      <c r="T906" s="188"/>
    </row>
    <row r="907" spans="1:21" hidden="1">
      <c r="A907" s="749"/>
      <c r="B907" s="36"/>
      <c r="C907" s="34"/>
      <c r="D907" s="748"/>
      <c r="E907" s="747"/>
      <c r="F907" s="38"/>
      <c r="G907" s="747"/>
      <c r="H907" s="747"/>
      <c r="I907" s="220"/>
      <c r="J907" s="220"/>
      <c r="K907" s="852"/>
      <c r="L907" s="852"/>
      <c r="M907" s="852"/>
      <c r="N907" s="852"/>
      <c r="T907" s="188"/>
    </row>
    <row r="908" spans="1:21" s="160" customFormat="1" hidden="1">
      <c r="A908" s="749"/>
      <c r="B908" s="36"/>
      <c r="C908" s="34"/>
      <c r="D908" s="748"/>
      <c r="E908" s="747"/>
      <c r="F908" s="57"/>
      <c r="G908" s="747"/>
      <c r="H908" s="747"/>
      <c r="I908" s="220"/>
      <c r="J908" s="220"/>
      <c r="K908" s="852"/>
      <c r="L908" s="852"/>
      <c r="M908" s="852"/>
      <c r="N908" s="852"/>
      <c r="O908" s="161"/>
      <c r="S908" s="283"/>
      <c r="T908" s="281"/>
      <c r="U908" s="283"/>
    </row>
    <row r="909" spans="1:21" hidden="1">
      <c r="A909" s="749"/>
      <c r="B909" s="36"/>
      <c r="C909" s="34"/>
      <c r="D909" s="748"/>
      <c r="E909" s="747"/>
      <c r="F909" s="38"/>
      <c r="G909" s="747"/>
      <c r="H909" s="747"/>
      <c r="I909" s="220"/>
      <c r="J909" s="220"/>
      <c r="K909" s="852"/>
      <c r="L909" s="852"/>
      <c r="M909" s="852"/>
      <c r="N909" s="852"/>
      <c r="T909" s="188"/>
      <c r="U909" s="290"/>
    </row>
    <row r="910" spans="1:21" hidden="1">
      <c r="A910" s="749"/>
      <c r="B910" s="36"/>
      <c r="C910" s="34"/>
      <c r="D910" s="748"/>
      <c r="E910" s="747"/>
      <c r="F910" s="38"/>
      <c r="G910" s="747"/>
      <c r="H910" s="747"/>
      <c r="I910" s="220"/>
      <c r="J910" s="220"/>
      <c r="K910" s="852"/>
      <c r="L910" s="852"/>
      <c r="M910" s="852"/>
      <c r="N910" s="852"/>
      <c r="T910" s="188"/>
      <c r="U910" s="290"/>
    </row>
    <row r="911" spans="1:21" hidden="1">
      <c r="A911" s="226"/>
      <c r="B911" s="227" t="s">
        <v>73</v>
      </c>
      <c r="C911" s="226" t="s">
        <v>74</v>
      </c>
      <c r="D911" s="228">
        <f>SUM(D907:D910)</f>
        <v>0</v>
      </c>
      <c r="E911" s="747"/>
      <c r="F911" s="38"/>
      <c r="G911" s="747"/>
      <c r="H911" s="747"/>
      <c r="I911" s="217">
        <f>SUM(I907:I910)</f>
        <v>0</v>
      </c>
      <c r="J911" s="217">
        <f>SUM(J907:J910)</f>
        <v>0</v>
      </c>
      <c r="K911" s="772"/>
      <c r="L911" s="772"/>
      <c r="M911" s="772"/>
      <c r="N911" s="772"/>
      <c r="T911" s="188"/>
      <c r="U911" s="290"/>
    </row>
    <row r="912" spans="1:21" hidden="1">
      <c r="A912" s="56"/>
      <c r="B912" s="32"/>
      <c r="C912" s="38"/>
      <c r="D912" s="38"/>
      <c r="E912" s="38"/>
      <c r="F912" s="57"/>
      <c r="G912" s="747"/>
      <c r="H912" s="747"/>
      <c r="I912" s="747"/>
      <c r="J912" s="747"/>
      <c r="T912" s="188"/>
      <c r="U912" s="290"/>
    </row>
    <row r="913" spans="1:21" s="747" customFormat="1" ht="23.25" hidden="1" customHeight="1">
      <c r="A913" s="2020" t="s">
        <v>994</v>
      </c>
      <c r="B913" s="2020"/>
      <c r="C913" s="2020"/>
      <c r="D913" s="2020"/>
      <c r="E913" s="2020"/>
      <c r="F913" s="2020"/>
      <c r="G913" s="2020"/>
      <c r="H913" s="2020"/>
      <c r="I913" s="2020"/>
      <c r="J913" s="2020"/>
      <c r="K913" s="844"/>
      <c r="L913" s="844"/>
      <c r="M913" s="844"/>
      <c r="N913" s="844"/>
      <c r="O913" s="150"/>
      <c r="P913" s="279"/>
      <c r="Q913" s="188"/>
      <c r="R913" s="279"/>
      <c r="S913" s="188"/>
      <c r="T913" s="279"/>
      <c r="U913" s="279"/>
    </row>
    <row r="914" spans="1:21" s="747" customFormat="1" hidden="1">
      <c r="A914" s="51"/>
      <c r="B914" s="32"/>
      <c r="C914" s="38"/>
      <c r="D914" s="38"/>
      <c r="E914" s="38"/>
      <c r="F914" s="38"/>
      <c r="K914" s="828"/>
      <c r="L914" s="828"/>
      <c r="M914" s="828"/>
      <c r="N914" s="828"/>
      <c r="O914" s="150"/>
      <c r="P914" s="279"/>
      <c r="Q914" s="188"/>
      <c r="R914" s="279"/>
      <c r="S914" s="279"/>
      <c r="T914" s="188"/>
      <c r="U914" s="279"/>
    </row>
    <row r="915" spans="1:21" s="747" customFormat="1" hidden="1">
      <c r="A915" s="51"/>
      <c r="B915" s="32"/>
      <c r="C915" s="38"/>
      <c r="D915" s="38"/>
      <c r="E915" s="38"/>
      <c r="F915" s="38"/>
      <c r="I915" s="1986" t="s">
        <v>545</v>
      </c>
      <c r="J915" s="1986"/>
      <c r="K915" s="850"/>
      <c r="L915" s="850"/>
      <c r="M915" s="850"/>
      <c r="N915" s="850"/>
      <c r="O915" s="210"/>
      <c r="P915" s="279"/>
      <c r="Q915" s="188"/>
      <c r="R915" s="279"/>
      <c r="S915" s="279"/>
      <c r="T915" s="279"/>
      <c r="U915" s="279"/>
    </row>
    <row r="916" spans="1:21" s="747" customFormat="1" ht="54" hidden="1">
      <c r="A916" s="749" t="s">
        <v>77</v>
      </c>
      <c r="B916" s="749" t="s">
        <v>67</v>
      </c>
      <c r="C916" s="749" t="s">
        <v>127</v>
      </c>
      <c r="D916" s="749" t="s">
        <v>490</v>
      </c>
      <c r="F916" s="38"/>
      <c r="I916" s="215" t="s">
        <v>186</v>
      </c>
      <c r="J916" s="215" t="s">
        <v>546</v>
      </c>
      <c r="K916" s="851"/>
      <c r="L916" s="851"/>
      <c r="M916" s="851"/>
      <c r="N916" s="851"/>
      <c r="O916" s="150"/>
      <c r="P916" s="279"/>
      <c r="Q916" s="188"/>
      <c r="R916" s="279"/>
      <c r="S916" s="279"/>
      <c r="T916" s="188"/>
      <c r="U916" s="279"/>
    </row>
    <row r="917" spans="1:21" s="747" customFormat="1" hidden="1">
      <c r="A917" s="195">
        <v>1</v>
      </c>
      <c r="B917" s="195">
        <v>2</v>
      </c>
      <c r="C917" s="195">
        <v>3</v>
      </c>
      <c r="D917" s="195">
        <v>4</v>
      </c>
      <c r="E917" s="160"/>
      <c r="F917" s="14"/>
      <c r="G917" s="160"/>
      <c r="H917" s="160"/>
      <c r="I917" s="217"/>
      <c r="J917" s="217"/>
      <c r="K917" s="772"/>
      <c r="L917" s="772"/>
      <c r="M917" s="772"/>
      <c r="N917" s="772"/>
      <c r="O917" s="150"/>
      <c r="P917" s="279"/>
      <c r="Q917" s="188"/>
      <c r="R917" s="279"/>
      <c r="S917" s="279"/>
      <c r="T917" s="188"/>
      <c r="U917" s="279"/>
    </row>
    <row r="918" spans="1:21" s="747" customFormat="1" hidden="1">
      <c r="A918" s="749">
        <v>1</v>
      </c>
      <c r="B918" s="36" t="s">
        <v>919</v>
      </c>
      <c r="C918" s="34">
        <v>1</v>
      </c>
      <c r="D918" s="748"/>
      <c r="F918" s="38"/>
      <c r="I918" s="220"/>
      <c r="J918" s="220"/>
      <c r="K918" s="852"/>
      <c r="L918" s="852"/>
      <c r="M918" s="852"/>
      <c r="N918" s="852"/>
      <c r="O918" s="150"/>
      <c r="P918" s="279"/>
      <c r="Q918" s="188"/>
      <c r="R918" s="290"/>
      <c r="S918" s="279"/>
      <c r="T918" s="188"/>
      <c r="U918" s="279"/>
    </row>
    <row r="919" spans="1:21" s="160" customFormat="1" hidden="1">
      <c r="A919" s="749"/>
      <c r="B919" s="36"/>
      <c r="C919" s="34"/>
      <c r="D919" s="748"/>
      <c r="E919" s="747"/>
      <c r="F919" s="57"/>
      <c r="G919" s="747"/>
      <c r="H919" s="747"/>
      <c r="I919" s="220"/>
      <c r="J919" s="220"/>
      <c r="K919" s="852"/>
      <c r="L919" s="852"/>
      <c r="M919" s="852"/>
      <c r="N919" s="852"/>
      <c r="O919" s="161"/>
      <c r="P919" s="283"/>
      <c r="Q919" s="188"/>
      <c r="R919" s="290"/>
      <c r="S919" s="283"/>
      <c r="T919" s="281"/>
      <c r="U919" s="283"/>
    </row>
    <row r="920" spans="1:21" s="747" customFormat="1" hidden="1">
      <c r="A920" s="749"/>
      <c r="B920" s="36"/>
      <c r="C920" s="34"/>
      <c r="D920" s="748"/>
      <c r="F920" s="38"/>
      <c r="I920" s="220"/>
      <c r="J920" s="220"/>
      <c r="K920" s="852"/>
      <c r="L920" s="852"/>
      <c r="M920" s="852"/>
      <c r="N920" s="852"/>
      <c r="O920" s="150"/>
      <c r="P920" s="279"/>
      <c r="Q920" s="188"/>
      <c r="R920" s="290"/>
      <c r="S920" s="279"/>
      <c r="T920" s="188"/>
      <c r="U920" s="290"/>
    </row>
    <row r="921" spans="1:21" s="747" customFormat="1" hidden="1">
      <c r="A921" s="749"/>
      <c r="B921" s="36"/>
      <c r="C921" s="34"/>
      <c r="D921" s="748"/>
      <c r="F921" s="38"/>
      <c r="I921" s="220"/>
      <c r="J921" s="220"/>
      <c r="K921" s="852"/>
      <c r="L921" s="852"/>
      <c r="M921" s="852"/>
      <c r="N921" s="852"/>
      <c r="O921" s="150"/>
      <c r="P921" s="279"/>
      <c r="Q921" s="188"/>
      <c r="R921" s="290"/>
      <c r="S921" s="279"/>
      <c r="T921" s="188"/>
      <c r="U921" s="290"/>
    </row>
    <row r="922" spans="1:21" s="747" customFormat="1" hidden="1">
      <c r="A922" s="226"/>
      <c r="B922" s="227" t="s">
        <v>73</v>
      </c>
      <c r="C922" s="226" t="s">
        <v>74</v>
      </c>
      <c r="D922" s="228">
        <f>SUM(D918:D921)</f>
        <v>0</v>
      </c>
      <c r="F922" s="38"/>
      <c r="I922" s="217">
        <f>SUM(I918:I921)</f>
        <v>0</v>
      </c>
      <c r="J922" s="217">
        <f>SUM(J918:J921)</f>
        <v>0</v>
      </c>
      <c r="K922" s="772"/>
      <c r="L922" s="772"/>
      <c r="M922" s="772"/>
      <c r="N922" s="772"/>
      <c r="O922" s="150"/>
      <c r="P922" s="773"/>
      <c r="Q922" s="630"/>
      <c r="R922" s="630"/>
      <c r="S922" s="279"/>
      <c r="T922" s="188"/>
      <c r="U922" s="290"/>
    </row>
    <row r="923" spans="1:21" s="747" customFormat="1">
      <c r="A923" s="769"/>
      <c r="B923" s="770"/>
      <c r="C923" s="769"/>
      <c r="D923" s="771"/>
      <c r="F923" s="38"/>
      <c r="I923" s="772"/>
      <c r="J923" s="772"/>
      <c r="K923" s="772"/>
      <c r="L923" s="772"/>
      <c r="M923" s="772"/>
      <c r="N923" s="772"/>
      <c r="O923" s="150"/>
      <c r="P923" s="773"/>
      <c r="Q923" s="630"/>
      <c r="R923" s="630"/>
      <c r="S923" s="279"/>
      <c r="T923" s="188"/>
      <c r="U923" s="290"/>
    </row>
    <row r="924" spans="1:21" ht="23.25" hidden="1" customHeight="1">
      <c r="A924" s="2014" t="s">
        <v>611</v>
      </c>
      <c r="B924" s="2014"/>
      <c r="C924" s="2014"/>
      <c r="D924" s="2014"/>
      <c r="E924" s="2014"/>
      <c r="F924" s="2014"/>
      <c r="G924" s="2014"/>
      <c r="H924" s="2014"/>
      <c r="I924" s="2014"/>
      <c r="J924" s="2014"/>
      <c r="K924" s="840"/>
      <c r="L924" s="840"/>
      <c r="M924" s="840"/>
      <c r="N924" s="840"/>
      <c r="T924" s="188"/>
    </row>
    <row r="925" spans="1:21" hidden="1">
      <c r="A925" s="56"/>
      <c r="B925" s="32"/>
      <c r="C925" s="38"/>
      <c r="D925" s="38"/>
      <c r="E925" s="38"/>
      <c r="F925" s="57"/>
      <c r="G925" s="747"/>
      <c r="H925" s="747"/>
      <c r="I925" s="747"/>
      <c r="J925" s="747"/>
      <c r="T925" s="188"/>
    </row>
    <row r="926" spans="1:21" ht="23.25" hidden="1" customHeight="1">
      <c r="A926" s="2016" t="s">
        <v>491</v>
      </c>
      <c r="B926" s="2016"/>
      <c r="C926" s="2016"/>
      <c r="D926" s="2016"/>
      <c r="E926" s="2016"/>
      <c r="F926" s="2016"/>
      <c r="G926" s="2016"/>
      <c r="H926" s="2016"/>
      <c r="I926" s="2016"/>
      <c r="J926" s="2016"/>
      <c r="K926" s="841"/>
      <c r="L926" s="841"/>
      <c r="M926" s="841"/>
      <c r="N926" s="841"/>
      <c r="O926" s="205"/>
    </row>
    <row r="927" spans="1:21" ht="23.25" hidden="1" customHeight="1">
      <c r="A927" s="76"/>
      <c r="B927" s="76"/>
      <c r="C927" s="76"/>
      <c r="D927" s="76"/>
      <c r="E927" s="76"/>
      <c r="F927" s="38"/>
      <c r="G927" s="747"/>
      <c r="H927" s="747"/>
      <c r="I927" s="1986" t="s">
        <v>545</v>
      </c>
      <c r="J927" s="1986"/>
      <c r="K927" s="850"/>
      <c r="L927" s="850"/>
      <c r="M927" s="850"/>
      <c r="N927" s="850"/>
      <c r="T927" s="188"/>
    </row>
    <row r="928" spans="1:21" ht="54" hidden="1">
      <c r="A928" s="749" t="s">
        <v>77</v>
      </c>
      <c r="B928" s="749" t="s">
        <v>67</v>
      </c>
      <c r="C928" s="749" t="s">
        <v>127</v>
      </c>
      <c r="D928" s="749" t="s">
        <v>490</v>
      </c>
      <c r="E928" s="150"/>
      <c r="F928" s="58"/>
      <c r="G928" s="20"/>
      <c r="H928" s="58"/>
      <c r="I928" s="215" t="s">
        <v>186</v>
      </c>
      <c r="J928" s="215" t="s">
        <v>546</v>
      </c>
      <c r="K928" s="851"/>
      <c r="L928" s="851"/>
      <c r="M928" s="851"/>
      <c r="N928" s="851"/>
      <c r="O928" s="210"/>
      <c r="T928" s="188"/>
    </row>
    <row r="929" spans="1:21" hidden="1">
      <c r="A929" s="195">
        <v>1</v>
      </c>
      <c r="B929" s="195">
        <v>2</v>
      </c>
      <c r="C929" s="195">
        <v>3</v>
      </c>
      <c r="D929" s="195">
        <v>4</v>
      </c>
      <c r="E929" s="161"/>
      <c r="F929" s="189"/>
      <c r="G929" s="190"/>
      <c r="H929" s="191"/>
      <c r="I929" s="223"/>
      <c r="J929" s="223"/>
      <c r="K929" s="861"/>
      <c r="L929" s="861"/>
      <c r="M929" s="861"/>
      <c r="N929" s="861"/>
      <c r="T929" s="188"/>
    </row>
    <row r="930" spans="1:21" s="150" customFormat="1" hidden="1">
      <c r="A930" s="749">
        <v>1</v>
      </c>
      <c r="B930" s="31"/>
      <c r="C930" s="34"/>
      <c r="D930" s="748"/>
      <c r="F930" s="58"/>
      <c r="G930" s="20"/>
      <c r="H930" s="42"/>
      <c r="I930" s="224"/>
      <c r="J930" s="224"/>
      <c r="K930" s="862"/>
      <c r="L930" s="862"/>
      <c r="M930" s="862"/>
      <c r="N930" s="862"/>
      <c r="S930" s="203"/>
      <c r="T930" s="170"/>
      <c r="U930" s="203"/>
    </row>
    <row r="931" spans="1:21" s="161" customFormat="1" hidden="1">
      <c r="A931" s="226"/>
      <c r="B931" s="227" t="s">
        <v>73</v>
      </c>
      <c r="C931" s="226" t="s">
        <v>74</v>
      </c>
      <c r="D931" s="228">
        <f>SUM(D930:D930)</f>
        <v>0</v>
      </c>
      <c r="E931" s="150"/>
      <c r="F931" s="58"/>
      <c r="G931" s="20"/>
      <c r="H931" s="42"/>
      <c r="I931" s="217">
        <f>SUM(I930)</f>
        <v>0</v>
      </c>
      <c r="J931" s="217">
        <f>SUM(J930)</f>
        <v>0</v>
      </c>
      <c r="K931" s="772"/>
      <c r="L931" s="772"/>
      <c r="M931" s="772"/>
      <c r="N931" s="772"/>
      <c r="S931" s="288"/>
      <c r="T931" s="293"/>
      <c r="U931" s="288"/>
    </row>
    <row r="932" spans="1:21" s="150" customFormat="1" hidden="1">
      <c r="A932" s="58"/>
      <c r="B932" s="58"/>
      <c r="C932" s="58"/>
      <c r="D932" s="58"/>
      <c r="E932" s="58"/>
      <c r="F932" s="58"/>
      <c r="G932" s="20"/>
      <c r="H932" s="42"/>
      <c r="I932" s="20"/>
      <c r="J932" s="20"/>
      <c r="K932" s="20"/>
      <c r="L932" s="20"/>
      <c r="M932" s="20"/>
      <c r="N932" s="20"/>
      <c r="S932" s="203"/>
      <c r="T932" s="170"/>
      <c r="U932" s="294"/>
    </row>
    <row r="933" spans="1:21" s="150" customFormat="1" ht="23.25" hidden="1" customHeight="1">
      <c r="A933" s="2004" t="s">
        <v>525</v>
      </c>
      <c r="B933" s="2004"/>
      <c r="C933" s="2004"/>
      <c r="D933" s="2004"/>
      <c r="E933" s="2004"/>
      <c r="F933" s="2004"/>
      <c r="G933" s="2004"/>
      <c r="H933" s="2004"/>
      <c r="I933" s="2004"/>
      <c r="J933" s="2004"/>
      <c r="K933" s="838"/>
      <c r="L933" s="838"/>
      <c r="M933" s="838"/>
      <c r="N933" s="838"/>
      <c r="S933" s="203"/>
      <c r="T933" s="170"/>
      <c r="U933" s="203"/>
    </row>
    <row r="934" spans="1:21" s="150" customFormat="1" hidden="1">
      <c r="A934" s="2012"/>
      <c r="B934" s="2012"/>
      <c r="C934" s="2012"/>
      <c r="D934" s="2012"/>
      <c r="E934" s="2012"/>
      <c r="F934" s="2012"/>
      <c r="G934" s="149"/>
      <c r="H934" s="149"/>
      <c r="I934" s="1986" t="s">
        <v>545</v>
      </c>
      <c r="J934" s="1986"/>
      <c r="K934" s="850"/>
      <c r="L934" s="850"/>
      <c r="M934" s="850"/>
      <c r="N934" s="850"/>
      <c r="S934" s="203"/>
      <c r="T934" s="170"/>
      <c r="U934" s="203"/>
    </row>
    <row r="935" spans="1:21" s="150" customFormat="1" ht="54" hidden="1">
      <c r="A935" s="260" t="s">
        <v>77</v>
      </c>
      <c r="B935" s="260" t="s">
        <v>67</v>
      </c>
      <c r="C935" s="260" t="s">
        <v>131</v>
      </c>
      <c r="D935" s="260" t="s">
        <v>80</v>
      </c>
      <c r="E935" s="260" t="s">
        <v>132</v>
      </c>
      <c r="F935" s="260" t="s">
        <v>33</v>
      </c>
      <c r="H935" s="149"/>
      <c r="I935" s="215" t="s">
        <v>186</v>
      </c>
      <c r="J935" s="215" t="s">
        <v>546</v>
      </c>
      <c r="K935" s="851"/>
      <c r="L935" s="851"/>
      <c r="M935" s="851"/>
      <c r="N935" s="851"/>
      <c r="Q935" s="158"/>
      <c r="S935" s="203"/>
      <c r="T935" s="170"/>
      <c r="U935" s="203"/>
    </row>
    <row r="936" spans="1:21" s="150" customFormat="1" hidden="1">
      <c r="A936" s="195">
        <v>1</v>
      </c>
      <c r="B936" s="195">
        <v>2</v>
      </c>
      <c r="C936" s="195">
        <v>3</v>
      </c>
      <c r="D936" s="195">
        <v>4</v>
      </c>
      <c r="E936" s="195">
        <v>5</v>
      </c>
      <c r="F936" s="195">
        <v>6</v>
      </c>
      <c r="G936" s="161"/>
      <c r="H936" s="160"/>
      <c r="I936" s="212"/>
      <c r="J936" s="212"/>
      <c r="K936" s="863"/>
      <c r="L936" s="863"/>
      <c r="M936" s="863"/>
      <c r="N936" s="863"/>
      <c r="S936" s="203"/>
      <c r="T936" s="170"/>
      <c r="U936" s="203"/>
    </row>
    <row r="937" spans="1:21" s="150" customFormat="1" hidden="1">
      <c r="A937" s="260">
        <v>1</v>
      </c>
      <c r="B937" s="31" t="s">
        <v>548</v>
      </c>
      <c r="C937" s="260"/>
      <c r="D937" s="260"/>
      <c r="E937" s="258" t="e">
        <f>F937/D937</f>
        <v>#DIV/0!</v>
      </c>
      <c r="F937" s="258"/>
      <c r="H937" s="149"/>
      <c r="I937" s="224"/>
      <c r="J937" s="224"/>
      <c r="K937" s="862"/>
      <c r="L937" s="862"/>
      <c r="M937" s="862"/>
      <c r="N937" s="862"/>
      <c r="S937" s="203"/>
      <c r="T937" s="170"/>
      <c r="U937" s="203"/>
    </row>
    <row r="938" spans="1:21" s="161" customFormat="1" hidden="1">
      <c r="A938" s="226"/>
      <c r="B938" s="227" t="s">
        <v>73</v>
      </c>
      <c r="C938" s="226" t="s">
        <v>74</v>
      </c>
      <c r="D938" s="226" t="s">
        <v>74</v>
      </c>
      <c r="E938" s="226" t="s">
        <v>74</v>
      </c>
      <c r="F938" s="228">
        <f>F937</f>
        <v>0</v>
      </c>
      <c r="G938" s="149"/>
      <c r="H938" s="149"/>
      <c r="I938" s="217">
        <f>SUM(I937)</f>
        <v>0</v>
      </c>
      <c r="J938" s="217">
        <f>SUM(J937)</f>
        <v>0</v>
      </c>
      <c r="K938" s="772"/>
      <c r="L938" s="772"/>
      <c r="M938" s="772"/>
      <c r="N938" s="772"/>
      <c r="S938" s="288"/>
      <c r="T938" s="293"/>
      <c r="U938" s="288"/>
    </row>
    <row r="939" spans="1:21" s="150" customFormat="1">
      <c r="A939" s="56"/>
      <c r="B939" s="32"/>
      <c r="C939" s="38"/>
      <c r="D939" s="38"/>
      <c r="E939" s="38"/>
      <c r="F939" s="57"/>
      <c r="G939" s="149"/>
      <c r="H939" s="149"/>
      <c r="I939" s="149"/>
      <c r="J939" s="149"/>
      <c r="K939" s="828"/>
      <c r="L939" s="828"/>
      <c r="M939" s="828"/>
      <c r="N939" s="828"/>
      <c r="S939" s="203"/>
      <c r="T939" s="170"/>
      <c r="U939" s="203"/>
    </row>
    <row r="940" spans="1:21">
      <c r="A940" s="56"/>
      <c r="B940" s="270" t="s">
        <v>625</v>
      </c>
      <c r="C940" s="257">
        <f>C941+C942+C943</f>
        <v>56462500</v>
      </c>
      <c r="D940" s="289"/>
      <c r="O940" s="1059">
        <f>C940-ДОХОДЫ!BB82</f>
        <v>0</v>
      </c>
      <c r="T940" s="188"/>
    </row>
    <row r="941" spans="1:21">
      <c r="A941" s="56"/>
      <c r="B941" s="32" t="s">
        <v>167</v>
      </c>
      <c r="C941" s="257">
        <f>F938+D931+D911+E900+F890+F878+F868+F858+F848+F838+E828+D816+D805+E790+F780+F769+F761+F746+D737+D728+E719+E707+E698+C686+C675+C664+C653+C640+E627+E612+E601+D590+E574+F565+F558+F540+E526+J518+D922-C942-C943</f>
        <v>56462500</v>
      </c>
      <c r="D941" s="290"/>
      <c r="E941" s="157"/>
      <c r="O941" s="1059">
        <f>C940-O943-O944</f>
        <v>0</v>
      </c>
      <c r="T941" s="188"/>
    </row>
    <row r="942" spans="1:21">
      <c r="A942" s="38"/>
      <c r="B942" s="32" t="s">
        <v>65</v>
      </c>
      <c r="C942" s="257">
        <f>I938+I931+I911+I900+I890+I878+I868+I848+I858+I838+I828+I816+I805+I790+I780+I769+I761+I746+I737+I728+I719+I707+I698+I686+I675+I664+I653+I640+I627+I612+I601+I590+I574+I565+I558+I540+I526</f>
        <v>0</v>
      </c>
      <c r="D942" s="290"/>
      <c r="P942" s="59"/>
      <c r="Q942" s="32"/>
      <c r="R942" s="157"/>
      <c r="T942" s="188"/>
    </row>
    <row r="943" spans="1:21">
      <c r="A943" s="38"/>
      <c r="B943" s="32" t="s">
        <v>165</v>
      </c>
      <c r="C943" s="257">
        <f>J938+J931+J911+J900+J890+J878+J868+J858+J848+J838+J828+J816+J805+J790+J780+J769+J761+J746+J737+J728+J719+J707+J698+J686+J675+J664+J653+J640+J627+J612+J601+J590+J574+J565+J558+J540+J526</f>
        <v>0</v>
      </c>
      <c r="D943" s="290"/>
      <c r="E943" s="157"/>
      <c r="O943" s="1193">
        <v>54118900</v>
      </c>
      <c r="P943" s="149" t="s">
        <v>1089</v>
      </c>
    </row>
    <row r="944" spans="1:21">
      <c r="A944" s="38"/>
      <c r="B944" s="32"/>
      <c r="C944" s="38"/>
      <c r="D944" s="38"/>
      <c r="E944" s="38"/>
      <c r="F944" s="38"/>
      <c r="O944" s="1193">
        <v>2343600</v>
      </c>
      <c r="P944" s="149" t="s">
        <v>1090</v>
      </c>
    </row>
    <row r="945" spans="1:21">
      <c r="A945" s="38"/>
      <c r="B945" s="268" t="s">
        <v>626</v>
      </c>
      <c r="C945" s="296">
        <f>F938+D931+D911+E900+F890+F878+F868+F858+F848+F838+E828+D816+D805+E790+F780+F769+F761+F746+D737+D728+E719+D922</f>
        <v>2526489.48</v>
      </c>
      <c r="D945" s="38"/>
      <c r="E945" s="38"/>
      <c r="F945" s="38"/>
    </row>
    <row r="946" spans="1:21" ht="45.6">
      <c r="A946" s="38"/>
      <c r="B946" s="295" t="s">
        <v>627</v>
      </c>
      <c r="C946" s="297"/>
      <c r="D946" s="38"/>
      <c r="E946" s="38"/>
      <c r="F946" s="38"/>
      <c r="O946" s="1059"/>
    </row>
    <row r="947" spans="1:21" ht="45.6">
      <c r="A947" s="38"/>
      <c r="B947" s="268" t="s">
        <v>628</v>
      </c>
      <c r="C947" s="296">
        <f>C945-C946</f>
        <v>2526489.48</v>
      </c>
      <c r="D947" s="38"/>
      <c r="E947" s="38"/>
      <c r="F947" s="38"/>
    </row>
    <row r="948" spans="1:21">
      <c r="A948" s="38"/>
      <c r="B948" s="32"/>
      <c r="C948" s="38"/>
      <c r="D948" s="38"/>
      <c r="E948" s="38"/>
      <c r="F948" s="38"/>
    </row>
    <row r="949" spans="1:21" s="580" customFormat="1">
      <c r="A949" s="38"/>
      <c r="B949" s="32"/>
      <c r="C949" s="38"/>
      <c r="D949" s="38"/>
      <c r="E949" s="38"/>
      <c r="F949" s="38"/>
      <c r="K949" s="828"/>
      <c r="L949" s="828"/>
      <c r="M949" s="828"/>
      <c r="N949" s="828"/>
      <c r="O949" s="150"/>
      <c r="S949" s="279"/>
      <c r="T949" s="279"/>
      <c r="U949" s="279"/>
    </row>
    <row r="950" spans="1:21" s="580" customFormat="1">
      <c r="A950" s="38"/>
      <c r="B950" s="32"/>
      <c r="C950" s="38"/>
      <c r="D950" s="38"/>
      <c r="E950" s="38"/>
      <c r="F950" s="38"/>
      <c r="K950" s="828"/>
      <c r="L950" s="828"/>
      <c r="M950" s="828"/>
      <c r="N950" s="828"/>
      <c r="O950" s="150"/>
      <c r="S950" s="279"/>
      <c r="T950" s="279"/>
      <c r="U950" s="279"/>
    </row>
    <row r="951" spans="1:21" s="38" customFormat="1">
      <c r="B951" s="61"/>
      <c r="C951" s="65"/>
      <c r="D951" s="66"/>
      <c r="E951" s="67"/>
      <c r="P951" s="193"/>
      <c r="S951" s="41"/>
      <c r="T951" s="41"/>
      <c r="U951" s="41"/>
    </row>
    <row r="952" spans="1:21" s="38" customFormat="1">
      <c r="A952" s="1927" t="s">
        <v>42</v>
      </c>
      <c r="B952" s="1927"/>
      <c r="C952" s="68"/>
      <c r="D952" s="1945" t="str">
        <f>ДОХОДЫ!AC358</f>
        <v>Кондакова Е.В.</v>
      </c>
      <c r="E952" s="1945"/>
      <c r="P952" s="193"/>
      <c r="S952" s="41"/>
      <c r="T952" s="41"/>
      <c r="U952" s="41"/>
    </row>
    <row r="953" spans="1:21" s="38" customFormat="1">
      <c r="B953" s="61"/>
      <c r="C953" s="254" t="s">
        <v>41</v>
      </c>
      <c r="D953" s="2019" t="s">
        <v>12</v>
      </c>
      <c r="E953" s="2019"/>
      <c r="P953" s="193"/>
      <c r="S953" s="41"/>
      <c r="T953" s="41"/>
      <c r="U953" s="41"/>
    </row>
    <row r="954" spans="1:21">
      <c r="A954" s="1987" t="str">
        <f>A1</f>
        <v>Муниципальное бюджетное общеобразовательное учреждение "Кингисеппская средняя общеобразовательная школа № 4"</v>
      </c>
      <c r="B954" s="1987"/>
      <c r="C954" s="1987"/>
      <c r="D954" s="1987"/>
      <c r="E954" s="1987"/>
      <c r="F954" s="1987"/>
      <c r="G954" s="1987"/>
      <c r="H954" s="1987"/>
      <c r="I954" s="1987"/>
      <c r="J954" s="1987"/>
      <c r="K954" s="827"/>
      <c r="L954" s="827"/>
      <c r="M954" s="827"/>
      <c r="N954" s="827"/>
      <c r="O954" s="198"/>
    </row>
    <row r="956" spans="1:21">
      <c r="A956" s="1959" t="s">
        <v>130</v>
      </c>
      <c r="B956" s="1959"/>
      <c r="C956" s="1959"/>
      <c r="D956" s="1959"/>
      <c r="E956" s="1959"/>
      <c r="F956" s="1959"/>
      <c r="G956" s="1959"/>
      <c r="H956" s="1959"/>
      <c r="I956" s="1959"/>
      <c r="J956" s="1959"/>
      <c r="K956" s="829"/>
      <c r="L956" s="829"/>
      <c r="M956" s="829"/>
      <c r="N956" s="829"/>
      <c r="O956" s="199"/>
    </row>
    <row r="958" spans="1:21">
      <c r="A958" s="193"/>
      <c r="B958" s="193"/>
      <c r="C958" s="193"/>
      <c r="D958" s="193"/>
      <c r="E958" s="193"/>
      <c r="F958" s="193"/>
      <c r="G958" s="151" t="s">
        <v>161</v>
      </c>
      <c r="H958" s="16"/>
      <c r="I958" s="152"/>
      <c r="J958" s="16" t="s">
        <v>1057</v>
      </c>
      <c r="K958" s="845"/>
      <c r="L958" s="845"/>
      <c r="M958" s="845"/>
      <c r="N958" s="845"/>
      <c r="O958" s="200"/>
    </row>
    <row r="959" spans="1:21">
      <c r="B959" s="38"/>
    </row>
    <row r="960" spans="1:21" ht="83.25" customHeight="1">
      <c r="A960" s="1988" t="s">
        <v>148</v>
      </c>
      <c r="B960" s="1988"/>
      <c r="C960" s="1989" t="s">
        <v>540</v>
      </c>
      <c r="D960" s="1990"/>
      <c r="E960" s="1990"/>
      <c r="F960" s="1990"/>
      <c r="G960" s="1990"/>
      <c r="H960" s="1990"/>
      <c r="I960" s="1990"/>
      <c r="J960" s="1991"/>
      <c r="K960" s="148"/>
      <c r="L960" s="148"/>
      <c r="M960" s="148"/>
      <c r="N960" s="148"/>
      <c r="O960" s="154"/>
    </row>
    <row r="961" spans="1:21">
      <c r="A961" s="41"/>
      <c r="B961" s="41"/>
      <c r="C961" s="148"/>
      <c r="D961" s="148"/>
      <c r="E961" s="148"/>
      <c r="F961" s="148"/>
      <c r="G961" s="148"/>
      <c r="H961" s="148"/>
      <c r="I961" s="148"/>
      <c r="J961" s="148"/>
      <c r="K961" s="148"/>
      <c r="L961" s="148"/>
      <c r="M961" s="148"/>
      <c r="N961" s="148"/>
      <c r="O961" s="154"/>
    </row>
    <row r="963" spans="1:21" ht="60.75" customHeight="1">
      <c r="A963" s="1992" t="s">
        <v>1058</v>
      </c>
      <c r="B963" s="1992"/>
      <c r="C963" s="1992"/>
      <c r="D963" s="1992"/>
      <c r="E963" s="1992"/>
      <c r="F963" s="1992"/>
      <c r="G963" s="1992"/>
      <c r="H963" s="1992"/>
      <c r="I963" s="1992"/>
      <c r="J963" s="1992"/>
      <c r="K963" s="830"/>
      <c r="L963" s="830"/>
      <c r="M963" s="830"/>
      <c r="N963" s="830"/>
    </row>
    <row r="964" spans="1:21">
      <c r="A964" s="263"/>
      <c r="B964" s="263"/>
      <c r="C964" s="263"/>
      <c r="D964" s="263"/>
      <c r="E964" s="263"/>
      <c r="F964" s="263"/>
      <c r="G964" s="263"/>
      <c r="H964" s="263"/>
      <c r="I964" s="263"/>
      <c r="J964" s="263"/>
      <c r="K964" s="263"/>
      <c r="L964" s="263"/>
      <c r="M964" s="263"/>
      <c r="N964" s="263"/>
    </row>
    <row r="965" spans="1:21">
      <c r="A965" s="1993" t="s">
        <v>622</v>
      </c>
      <c r="B965" s="1993"/>
      <c r="C965" s="1993"/>
      <c r="D965" s="1993"/>
      <c r="E965" s="1993"/>
      <c r="F965" s="1993"/>
      <c r="G965" s="1993"/>
      <c r="H965" s="1993"/>
      <c r="I965" s="1993"/>
      <c r="J965" s="1993"/>
      <c r="K965" s="831"/>
      <c r="L965" s="831"/>
      <c r="M965" s="831"/>
      <c r="N965" s="831"/>
      <c r="O965" s="205"/>
    </row>
    <row r="966" spans="1:21">
      <c r="A966" s="269"/>
      <c r="B966" s="269"/>
      <c r="C966" s="269"/>
      <c r="D966" s="269"/>
      <c r="E966" s="269"/>
      <c r="F966" s="269"/>
      <c r="G966" s="269"/>
      <c r="H966" s="269"/>
      <c r="I966" s="269"/>
      <c r="J966" s="269"/>
      <c r="K966" s="269"/>
      <c r="L966" s="269"/>
      <c r="M966" s="269"/>
      <c r="N966" s="269"/>
      <c r="O966" s="263"/>
    </row>
    <row r="967" spans="1:21">
      <c r="A967" s="1995" t="s">
        <v>493</v>
      </c>
      <c r="B967" s="1995"/>
      <c r="C967" s="1995"/>
      <c r="D967" s="1995"/>
      <c r="E967" s="1995"/>
      <c r="F967" s="1995"/>
      <c r="G967" s="1995"/>
      <c r="H967" s="1995"/>
      <c r="I967" s="1995"/>
      <c r="J967" s="1995"/>
      <c r="K967" s="833"/>
      <c r="L967" s="833"/>
      <c r="M967" s="833"/>
      <c r="N967" s="833"/>
      <c r="O967" s="207"/>
    </row>
    <row r="968" spans="1:21"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269"/>
    </row>
    <row r="969" spans="1:21">
      <c r="B969" s="32"/>
      <c r="C969" s="32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201"/>
    </row>
    <row r="970" spans="1:21">
      <c r="A970" s="1996" t="s">
        <v>77</v>
      </c>
      <c r="B970" s="1996" t="s">
        <v>75</v>
      </c>
      <c r="C970" s="1996" t="s">
        <v>76</v>
      </c>
      <c r="D970" s="1997" t="s">
        <v>69</v>
      </c>
      <c r="E970" s="1998"/>
      <c r="F970" s="1998"/>
      <c r="G970" s="1999"/>
      <c r="H970" s="2000" t="s">
        <v>70</v>
      </c>
      <c r="I970" s="2000" t="s">
        <v>78</v>
      </c>
      <c r="J970" s="2003" t="s">
        <v>541</v>
      </c>
      <c r="K970" s="846"/>
      <c r="L970" s="846"/>
      <c r="M970" s="846"/>
      <c r="N970" s="846"/>
      <c r="O970" s="39"/>
    </row>
    <row r="971" spans="1:21">
      <c r="A971" s="1980"/>
      <c r="B971" s="1980"/>
      <c r="C971" s="1980"/>
      <c r="D971" s="1996" t="s">
        <v>20</v>
      </c>
      <c r="E971" s="1997" t="s">
        <v>2</v>
      </c>
      <c r="F971" s="1998"/>
      <c r="G971" s="1999"/>
      <c r="H971" s="2001"/>
      <c r="I971" s="2001"/>
      <c r="J971" s="2003"/>
      <c r="K971" s="846"/>
      <c r="L971" s="846"/>
      <c r="M971" s="846"/>
      <c r="N971" s="846"/>
      <c r="O971" s="42"/>
    </row>
    <row r="972" spans="1:21" ht="97.5" customHeight="1">
      <c r="A972" s="1981"/>
      <c r="B972" s="1981"/>
      <c r="C972" s="1981"/>
      <c r="D972" s="1981"/>
      <c r="E972" s="260" t="s">
        <v>71</v>
      </c>
      <c r="F972" s="260" t="s">
        <v>79</v>
      </c>
      <c r="G972" s="260" t="s">
        <v>72</v>
      </c>
      <c r="H972" s="2002"/>
      <c r="I972" s="2002"/>
      <c r="J972" s="2003"/>
      <c r="K972" s="847"/>
      <c r="L972" s="847"/>
      <c r="M972" s="847"/>
      <c r="N972" s="847"/>
      <c r="O972" s="273"/>
    </row>
    <row r="973" spans="1:21">
      <c r="A973" s="195">
        <v>1</v>
      </c>
      <c r="B973" s="195">
        <v>2</v>
      </c>
      <c r="C973" s="195">
        <v>3</v>
      </c>
      <c r="D973" s="195">
        <v>4</v>
      </c>
      <c r="E973" s="195">
        <v>5</v>
      </c>
      <c r="F973" s="195">
        <v>6</v>
      </c>
      <c r="G973" s="195">
        <v>7</v>
      </c>
      <c r="H973" s="195">
        <v>8</v>
      </c>
      <c r="I973" s="195">
        <v>9</v>
      </c>
      <c r="J973" s="195">
        <v>10</v>
      </c>
      <c r="K973" s="848"/>
      <c r="L973" s="848"/>
      <c r="M973" s="848"/>
      <c r="N973" s="848"/>
      <c r="O973" s="273"/>
    </row>
    <row r="974" spans="1:21" ht="55.5" customHeight="1">
      <c r="A974" s="260" t="s">
        <v>142</v>
      </c>
      <c r="B974" s="31" t="s">
        <v>878</v>
      </c>
      <c r="C974" s="538"/>
      <c r="D974" s="538">
        <f>F974+G974+E974</f>
        <v>3434210.6350400001</v>
      </c>
      <c r="E974" s="176">
        <f>E516*1.04</f>
        <v>2798241.2140799998</v>
      </c>
      <c r="F974" s="176">
        <f>F516*1.04</f>
        <v>251007.56096000003</v>
      </c>
      <c r="G974" s="538">
        <f>ROUND((J974-O974)/12,2)</f>
        <v>384961.86</v>
      </c>
      <c r="H974" s="538">
        <v>0</v>
      </c>
      <c r="I974" s="538">
        <v>1</v>
      </c>
      <c r="J974" s="21">
        <v>41210527.609999999</v>
      </c>
      <c r="K974" s="849">
        <v>1.04</v>
      </c>
      <c r="L974" s="849"/>
      <c r="M974" s="849"/>
      <c r="N974" s="849"/>
      <c r="O974" s="278">
        <f>ROUND((E974+F974)*12,2)</f>
        <v>36590985.299999997</v>
      </c>
      <c r="Q974" s="157"/>
      <c r="R974" s="274"/>
      <c r="S974" s="280"/>
    </row>
    <row r="975" spans="1:21" s="893" customFormat="1" ht="53.25" customHeight="1">
      <c r="A975" s="894" t="s">
        <v>1028</v>
      </c>
      <c r="B975" s="31" t="s">
        <v>1027</v>
      </c>
      <c r="C975" s="895"/>
      <c r="D975" s="895">
        <f>F975+G975+E975</f>
        <v>5000</v>
      </c>
      <c r="E975" s="176">
        <v>0</v>
      </c>
      <c r="F975" s="176">
        <v>5000</v>
      </c>
      <c r="G975" s="895">
        <v>0</v>
      </c>
      <c r="H975" s="895">
        <v>0</v>
      </c>
      <c r="I975" s="895">
        <v>1</v>
      </c>
      <c r="J975" s="21">
        <f>1800000+60000</f>
        <v>1860000</v>
      </c>
      <c r="K975" s="197"/>
      <c r="L975" s="220"/>
      <c r="M975" s="220"/>
      <c r="N975" s="852"/>
      <c r="O975" s="412"/>
      <c r="Q975" s="623"/>
      <c r="R975" s="274"/>
      <c r="S975" s="280"/>
      <c r="T975" s="279"/>
      <c r="U975" s="279"/>
    </row>
    <row r="976" spans="1:21" s="160" customFormat="1" ht="42" customHeight="1">
      <c r="A976" s="226"/>
      <c r="B976" s="227" t="s">
        <v>73</v>
      </c>
      <c r="C976" s="228">
        <f>SUM(C974:C974)</f>
        <v>0</v>
      </c>
      <c r="D976" s="228">
        <f>SUM(D974:D974)</f>
        <v>3434210.6350400001</v>
      </c>
      <c r="E976" s="226" t="s">
        <v>74</v>
      </c>
      <c r="F976" s="226" t="s">
        <v>74</v>
      </c>
      <c r="G976" s="226" t="s">
        <v>74</v>
      </c>
      <c r="H976" s="226" t="s">
        <v>74</v>
      </c>
      <c r="I976" s="226" t="s">
        <v>74</v>
      </c>
      <c r="J976" s="228">
        <f>SUM(J974:J975)</f>
        <v>43070527.609999999</v>
      </c>
      <c r="K976" s="771"/>
      <c r="L976" s="771"/>
      <c r="M976" s="771"/>
      <c r="N976" s="771"/>
      <c r="O976" s="275"/>
      <c r="Q976" s="157"/>
      <c r="R976" s="274"/>
      <c r="S976" s="280"/>
      <c r="T976" s="279"/>
      <c r="U976" s="283"/>
    </row>
    <row r="977" spans="1:19">
      <c r="O977" s="196"/>
    </row>
    <row r="978" spans="1:19" hidden="1">
      <c r="A978" s="1994" t="s">
        <v>497</v>
      </c>
      <c r="B978" s="1994"/>
      <c r="C978" s="1994"/>
      <c r="D978" s="1994"/>
      <c r="E978" s="1994"/>
      <c r="F978" s="1994"/>
      <c r="G978" s="1994"/>
      <c r="H978" s="1994"/>
      <c r="I978" s="1994"/>
      <c r="J978" s="1994"/>
      <c r="K978" s="832"/>
      <c r="L978" s="832"/>
      <c r="M978" s="832"/>
      <c r="N978" s="832"/>
      <c r="O978" s="197"/>
    </row>
    <row r="979" spans="1:19" hidden="1">
      <c r="A979" s="267"/>
      <c r="B979" s="267"/>
      <c r="C979" s="267"/>
      <c r="D979" s="267"/>
      <c r="E979" s="267"/>
      <c r="F979" s="267"/>
      <c r="G979" s="267"/>
      <c r="H979" s="267"/>
      <c r="I979" s="1986" t="s">
        <v>545</v>
      </c>
      <c r="J979" s="1986"/>
      <c r="K979" s="850"/>
      <c r="L979" s="850"/>
      <c r="M979" s="850"/>
      <c r="N979" s="850"/>
    </row>
    <row r="980" spans="1:19" ht="54" hidden="1">
      <c r="A980" s="35" t="s">
        <v>77</v>
      </c>
      <c r="B980" s="35" t="s">
        <v>67</v>
      </c>
      <c r="C980" s="260" t="s">
        <v>505</v>
      </c>
      <c r="D980" s="260" t="s">
        <v>506</v>
      </c>
      <c r="E980" s="260" t="s">
        <v>507</v>
      </c>
      <c r="G980" s="267"/>
      <c r="H980" s="267"/>
      <c r="I980" s="215" t="s">
        <v>186</v>
      </c>
      <c r="J980" s="215" t="s">
        <v>546</v>
      </c>
      <c r="K980" s="851"/>
      <c r="L980" s="851"/>
      <c r="M980" s="851"/>
      <c r="N980" s="851"/>
      <c r="O980" s="202"/>
    </row>
    <row r="981" spans="1:19" hidden="1">
      <c r="A981" s="173">
        <v>1</v>
      </c>
      <c r="B981" s="173">
        <v>2</v>
      </c>
      <c r="C981" s="195">
        <v>3</v>
      </c>
      <c r="D981" s="195">
        <v>4</v>
      </c>
      <c r="E981" s="195">
        <v>5</v>
      </c>
      <c r="G981" s="267"/>
      <c r="H981" s="267"/>
      <c r="I981" s="216"/>
      <c r="J981" s="215"/>
      <c r="K981" s="851"/>
      <c r="L981" s="851"/>
      <c r="M981" s="851"/>
      <c r="N981" s="851"/>
    </row>
    <row r="982" spans="1:19" ht="141.75" hidden="1" customHeight="1">
      <c r="A982" s="166">
        <v>1</v>
      </c>
      <c r="B982" s="172" t="s">
        <v>496</v>
      </c>
      <c r="C982" s="582">
        <f>E982/D982</f>
        <v>0</v>
      </c>
      <c r="D982" s="159">
        <v>12</v>
      </c>
      <c r="E982" s="167"/>
      <c r="G982" s="168"/>
      <c r="H982" s="169"/>
      <c r="I982" s="220"/>
      <c r="J982" s="220"/>
      <c r="K982" s="852"/>
      <c r="L982" s="852"/>
      <c r="M982" s="852"/>
      <c r="N982" s="852"/>
    </row>
    <row r="983" spans="1:19" ht="36.75" hidden="1" customHeight="1">
      <c r="A983" s="166">
        <v>2</v>
      </c>
      <c r="B983" s="172" t="s">
        <v>533</v>
      </c>
      <c r="C983" s="258"/>
      <c r="D983" s="159"/>
      <c r="E983" s="167"/>
      <c r="G983" s="168"/>
      <c r="H983" s="169"/>
      <c r="I983" s="220"/>
      <c r="J983" s="220"/>
      <c r="K983" s="852"/>
      <c r="L983" s="852"/>
      <c r="M983" s="852"/>
      <c r="N983" s="852"/>
    </row>
    <row r="984" spans="1:19" ht="33" hidden="1" customHeight="1">
      <c r="A984" s="229"/>
      <c r="B984" s="227" t="s">
        <v>73</v>
      </c>
      <c r="C984" s="230"/>
      <c r="D984" s="231"/>
      <c r="E984" s="228">
        <f>E983+E982</f>
        <v>0</v>
      </c>
      <c r="G984" s="267"/>
      <c r="H984" s="267"/>
      <c r="I984" s="217">
        <f>SUM(I982:I983)</f>
        <v>0</v>
      </c>
      <c r="J984" s="217">
        <f>SUM(J982:J983)</f>
        <v>0</v>
      </c>
      <c r="K984" s="772"/>
      <c r="L984" s="772"/>
      <c r="M984" s="772"/>
      <c r="N984" s="772"/>
    </row>
    <row r="985" spans="1:19" hidden="1"/>
    <row r="986" spans="1:19" hidden="1">
      <c r="A986" s="1993" t="s">
        <v>621</v>
      </c>
      <c r="B986" s="1993"/>
      <c r="C986" s="1993"/>
      <c r="D986" s="1993"/>
      <c r="E986" s="1993"/>
      <c r="F986" s="1993"/>
      <c r="G986" s="1993"/>
      <c r="H986" s="1993"/>
      <c r="I986" s="1993"/>
      <c r="J986" s="1993"/>
      <c r="K986" s="831"/>
      <c r="L986" s="831"/>
      <c r="M986" s="831"/>
      <c r="N986" s="831"/>
    </row>
    <row r="987" spans="1:19" hidden="1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</row>
    <row r="988" spans="1:19" hidden="1">
      <c r="A988" s="2009" t="s">
        <v>494</v>
      </c>
      <c r="B988" s="2009"/>
      <c r="C988" s="2009"/>
      <c r="D988" s="2009"/>
      <c r="E988" s="2009"/>
      <c r="F988" s="2009"/>
      <c r="G988" s="2009"/>
      <c r="H988" s="2009"/>
      <c r="I988" s="2009"/>
      <c r="J988" s="2009"/>
      <c r="K988" s="835"/>
      <c r="L988" s="835"/>
      <c r="M988" s="835"/>
      <c r="N988" s="835"/>
      <c r="O988" s="207"/>
    </row>
    <row r="989" spans="1:19" hidden="1">
      <c r="A989" s="256"/>
      <c r="B989" s="45"/>
      <c r="C989" s="256"/>
      <c r="D989" s="256"/>
      <c r="E989" s="256"/>
      <c r="F989" s="256"/>
      <c r="I989" s="1986" t="s">
        <v>545</v>
      </c>
      <c r="J989" s="1986"/>
      <c r="K989" s="850"/>
      <c r="L989" s="850"/>
      <c r="M989" s="850"/>
      <c r="N989" s="850"/>
      <c r="O989" s="193"/>
    </row>
    <row r="990" spans="1:19" ht="81" hidden="1" customHeight="1">
      <c r="A990" s="260" t="s">
        <v>77</v>
      </c>
      <c r="B990" s="260" t="s">
        <v>67</v>
      </c>
      <c r="C990" s="260" t="s">
        <v>93</v>
      </c>
      <c r="D990" s="260" t="s">
        <v>91</v>
      </c>
      <c r="E990" s="260" t="s">
        <v>92</v>
      </c>
      <c r="F990" s="260" t="s">
        <v>133</v>
      </c>
      <c r="I990" s="215" t="s">
        <v>186</v>
      </c>
      <c r="J990" s="215" t="s">
        <v>546</v>
      </c>
      <c r="K990" s="851"/>
      <c r="L990" s="851"/>
      <c r="M990" s="851"/>
      <c r="N990" s="851"/>
      <c r="O990" s="204"/>
      <c r="S990" s="188"/>
    </row>
    <row r="991" spans="1:19" hidden="1">
      <c r="A991" s="195">
        <v>1</v>
      </c>
      <c r="B991" s="195">
        <v>2</v>
      </c>
      <c r="C991" s="195">
        <v>3</v>
      </c>
      <c r="D991" s="195">
        <v>4</v>
      </c>
      <c r="E991" s="195">
        <v>5</v>
      </c>
      <c r="F991" s="195">
        <v>6</v>
      </c>
      <c r="G991" s="160"/>
      <c r="H991" s="160"/>
      <c r="I991" s="218"/>
      <c r="J991" s="218"/>
      <c r="K991" s="853"/>
      <c r="L991" s="853"/>
      <c r="M991" s="853"/>
      <c r="N991" s="853"/>
      <c r="S991" s="188"/>
    </row>
    <row r="992" spans="1:19" ht="68.400000000000006" hidden="1">
      <c r="A992" s="260">
        <v>1</v>
      </c>
      <c r="B992" s="31" t="s">
        <v>81</v>
      </c>
      <c r="C992" s="260" t="s">
        <v>74</v>
      </c>
      <c r="D992" s="260" t="s">
        <v>74</v>
      </c>
      <c r="E992" s="260" t="s">
        <v>74</v>
      </c>
      <c r="F992" s="21">
        <f>F994</f>
        <v>0</v>
      </c>
      <c r="I992" s="219">
        <f>I994</f>
        <v>0</v>
      </c>
      <c r="J992" s="219">
        <f>J994</f>
        <v>0</v>
      </c>
      <c r="K992" s="854"/>
      <c r="L992" s="854"/>
      <c r="M992" s="854"/>
      <c r="N992" s="854"/>
      <c r="S992" s="188"/>
    </row>
    <row r="993" spans="1:21" s="160" customFormat="1" hidden="1">
      <c r="A993" s="2008" t="s">
        <v>82</v>
      </c>
      <c r="B993" s="31" t="s">
        <v>2</v>
      </c>
      <c r="C993" s="260"/>
      <c r="D993" s="260"/>
      <c r="E993" s="260"/>
      <c r="F993" s="21"/>
      <c r="G993" s="149"/>
      <c r="H993" s="149"/>
      <c r="I993" s="219"/>
      <c r="J993" s="219"/>
      <c r="K993" s="854"/>
      <c r="L993" s="854"/>
      <c r="M993" s="854"/>
      <c r="N993" s="854"/>
      <c r="O993" s="161"/>
      <c r="S993" s="281"/>
      <c r="T993" s="283"/>
      <c r="U993" s="283"/>
    </row>
    <row r="994" spans="1:21" ht="68.400000000000006" hidden="1">
      <c r="A994" s="2008"/>
      <c r="B994" s="31" t="s">
        <v>83</v>
      </c>
      <c r="C994" s="260">
        <f>F994/E994/D994</f>
        <v>0</v>
      </c>
      <c r="D994" s="260">
        <v>45</v>
      </c>
      <c r="E994" s="260">
        <v>2</v>
      </c>
      <c r="F994" s="21"/>
      <c r="I994" s="225"/>
      <c r="J994" s="225"/>
      <c r="K994" s="855"/>
      <c r="L994" s="855"/>
      <c r="M994" s="855"/>
      <c r="N994" s="855"/>
      <c r="S994" s="188"/>
    </row>
    <row r="995" spans="1:21" ht="68.400000000000006" hidden="1">
      <c r="A995" s="260">
        <v>2</v>
      </c>
      <c r="B995" s="31" t="s">
        <v>87</v>
      </c>
      <c r="C995" s="260" t="s">
        <v>74</v>
      </c>
      <c r="D995" s="260" t="s">
        <v>74</v>
      </c>
      <c r="E995" s="260" t="s">
        <v>74</v>
      </c>
      <c r="F995" s="21">
        <f>F997</f>
        <v>0</v>
      </c>
      <c r="I995" s="219">
        <f>I997</f>
        <v>0</v>
      </c>
      <c r="J995" s="219">
        <f>J997</f>
        <v>0</v>
      </c>
      <c r="K995" s="854"/>
      <c r="L995" s="854"/>
      <c r="M995" s="854"/>
      <c r="N995" s="854"/>
      <c r="S995" s="188"/>
    </row>
    <row r="996" spans="1:21" hidden="1">
      <c r="A996" s="2008" t="s">
        <v>88</v>
      </c>
      <c r="B996" s="31" t="s">
        <v>2</v>
      </c>
      <c r="C996" s="260"/>
      <c r="D996" s="260"/>
      <c r="E996" s="260"/>
      <c r="F996" s="21"/>
      <c r="I996" s="219"/>
      <c r="J996" s="219"/>
      <c r="K996" s="854"/>
      <c r="L996" s="854"/>
      <c r="M996" s="854"/>
      <c r="N996" s="854"/>
      <c r="S996" s="188"/>
    </row>
    <row r="997" spans="1:21" ht="68.400000000000006" hidden="1">
      <c r="A997" s="2008"/>
      <c r="B997" s="31" t="s">
        <v>83</v>
      </c>
      <c r="C997" s="260" t="e">
        <f t="shared" ref="C997" si="44">F997/E997/D997</f>
        <v>#DIV/0!</v>
      </c>
      <c r="D997" s="260"/>
      <c r="E997" s="260"/>
      <c r="F997" s="21"/>
      <c r="I997" s="225"/>
      <c r="J997" s="225"/>
      <c r="K997" s="855"/>
      <c r="L997" s="855"/>
      <c r="M997" s="855"/>
      <c r="N997" s="855"/>
      <c r="S997" s="188"/>
    </row>
    <row r="998" spans="1:21" ht="33" hidden="1" customHeight="1">
      <c r="A998" s="229"/>
      <c r="B998" s="227" t="s">
        <v>73</v>
      </c>
      <c r="C998" s="226" t="s">
        <v>74</v>
      </c>
      <c r="D998" s="226" t="s">
        <v>74</v>
      </c>
      <c r="E998" s="226" t="s">
        <v>74</v>
      </c>
      <c r="F998" s="228">
        <f>F995+F992</f>
        <v>0</v>
      </c>
      <c r="I998" s="219">
        <f>I992+I995</f>
        <v>0</v>
      </c>
      <c r="J998" s="219">
        <f>J992+J995</f>
        <v>0</v>
      </c>
      <c r="K998" s="854"/>
      <c r="L998" s="854"/>
      <c r="M998" s="854"/>
      <c r="N998" s="854"/>
      <c r="S998" s="188"/>
    </row>
    <row r="999" spans="1:21" hidden="1">
      <c r="A999" s="38"/>
      <c r="B999" s="32"/>
      <c r="C999" s="38"/>
      <c r="D999" s="38"/>
      <c r="E999" s="38"/>
      <c r="F999" s="38"/>
      <c r="G999" s="203"/>
      <c r="S999" s="188"/>
    </row>
    <row r="1000" spans="1:21" hidden="1">
      <c r="A1000" s="2009" t="s">
        <v>491</v>
      </c>
      <c r="B1000" s="2009"/>
      <c r="C1000" s="2009"/>
      <c r="D1000" s="2009"/>
      <c r="E1000" s="2009"/>
      <c r="F1000" s="2009"/>
      <c r="G1000" s="2009"/>
      <c r="H1000" s="2009"/>
      <c r="I1000" s="2009"/>
      <c r="J1000" s="2009"/>
      <c r="K1000" s="835"/>
      <c r="L1000" s="835"/>
      <c r="M1000" s="835"/>
      <c r="N1000" s="835"/>
      <c r="S1000" s="188"/>
    </row>
    <row r="1001" spans="1:21" hidden="1">
      <c r="A1001" s="256"/>
      <c r="B1001" s="45"/>
      <c r="C1001" s="256"/>
      <c r="D1001" s="256"/>
      <c r="E1001" s="256"/>
      <c r="F1001" s="256"/>
      <c r="I1001" s="1986" t="s">
        <v>545</v>
      </c>
      <c r="J1001" s="1986"/>
      <c r="K1001" s="850"/>
      <c r="L1001" s="850"/>
      <c r="M1001" s="850"/>
      <c r="N1001" s="850"/>
      <c r="S1001" s="188"/>
    </row>
    <row r="1002" spans="1:21" ht="91.2" hidden="1">
      <c r="A1002" s="260" t="s">
        <v>77</v>
      </c>
      <c r="B1002" s="260" t="s">
        <v>67</v>
      </c>
      <c r="C1002" s="260" t="s">
        <v>536</v>
      </c>
      <c r="D1002" s="260" t="s">
        <v>91</v>
      </c>
      <c r="E1002" s="260" t="s">
        <v>92</v>
      </c>
      <c r="F1002" s="260" t="s">
        <v>133</v>
      </c>
      <c r="I1002" s="215" t="s">
        <v>186</v>
      </c>
      <c r="J1002" s="215" t="s">
        <v>546</v>
      </c>
      <c r="K1002" s="851"/>
      <c r="L1002" s="851"/>
      <c r="M1002" s="851"/>
      <c r="N1002" s="851"/>
      <c r="O1002" s="204"/>
      <c r="S1002" s="188"/>
    </row>
    <row r="1003" spans="1:21" hidden="1">
      <c r="A1003" s="194">
        <v>1</v>
      </c>
      <c r="B1003" s="194">
        <v>2</v>
      </c>
      <c r="C1003" s="194">
        <v>3</v>
      </c>
      <c r="D1003" s="194">
        <v>4</v>
      </c>
      <c r="E1003" s="194">
        <v>5</v>
      </c>
      <c r="F1003" s="194">
        <v>6</v>
      </c>
      <c r="G1003" s="25"/>
      <c r="H1003" s="25"/>
      <c r="I1003" s="218"/>
      <c r="J1003" s="218"/>
      <c r="K1003" s="853"/>
      <c r="L1003" s="853"/>
      <c r="M1003" s="853"/>
      <c r="N1003" s="853"/>
      <c r="S1003" s="188"/>
    </row>
    <row r="1004" spans="1:21" ht="68.400000000000006" hidden="1">
      <c r="A1004" s="260">
        <v>1</v>
      </c>
      <c r="B1004" s="31" t="s">
        <v>81</v>
      </c>
      <c r="C1004" s="260" t="s">
        <v>74</v>
      </c>
      <c r="D1004" s="260" t="s">
        <v>74</v>
      </c>
      <c r="E1004" s="260" t="s">
        <v>74</v>
      </c>
      <c r="F1004" s="21">
        <f>F1006+F1008+F1007+F1009</f>
        <v>0</v>
      </c>
      <c r="I1004" s="219">
        <f>I1006+I1007+I1008+I1009</f>
        <v>0</v>
      </c>
      <c r="J1004" s="219">
        <f>J1006+J1007+J1008+J1009</f>
        <v>0</v>
      </c>
      <c r="K1004" s="854"/>
      <c r="L1004" s="854"/>
      <c r="M1004" s="854"/>
      <c r="N1004" s="854"/>
      <c r="S1004" s="188"/>
    </row>
    <row r="1005" spans="1:21" s="25" customFormat="1" hidden="1">
      <c r="A1005" s="260"/>
      <c r="B1005" s="31" t="s">
        <v>2</v>
      </c>
      <c r="C1005" s="260"/>
      <c r="D1005" s="260"/>
      <c r="E1005" s="260"/>
      <c r="F1005" s="21"/>
      <c r="G1005" s="149"/>
      <c r="H1005" s="149"/>
      <c r="I1005" s="219"/>
      <c r="J1005" s="219"/>
      <c r="K1005" s="854"/>
      <c r="L1005" s="854"/>
      <c r="M1005" s="854"/>
      <c r="N1005" s="854"/>
      <c r="O1005" s="162"/>
      <c r="S1005" s="282"/>
      <c r="T1005" s="287"/>
      <c r="U1005" s="287"/>
    </row>
    <row r="1006" spans="1:21" ht="45.6" hidden="1">
      <c r="A1006" s="260" t="s">
        <v>82</v>
      </c>
      <c r="B1006" s="31" t="s">
        <v>85</v>
      </c>
      <c r="C1006" s="607">
        <f t="shared" ref="C1006" si="45">F1006/E1006/D1006</f>
        <v>0</v>
      </c>
      <c r="D1006" s="607">
        <v>50</v>
      </c>
      <c r="E1006" s="607">
        <v>3</v>
      </c>
      <c r="F1006" s="21"/>
      <c r="I1006" s="225"/>
      <c r="J1006" s="225"/>
      <c r="K1006" s="855"/>
      <c r="L1006" s="855"/>
      <c r="M1006" s="855"/>
      <c r="N1006" s="855"/>
      <c r="S1006" s="188"/>
    </row>
    <row r="1007" spans="1:21" ht="45.6" hidden="1">
      <c r="A1007" s="260" t="s">
        <v>84</v>
      </c>
      <c r="B1007" s="31" t="s">
        <v>86</v>
      </c>
      <c r="C1007" s="260" t="e">
        <f t="shared" ref="C1007" si="46">F1007/E1007/D1007</f>
        <v>#DIV/0!</v>
      </c>
      <c r="D1007" s="260"/>
      <c r="E1007" s="260"/>
      <c r="F1007" s="21"/>
      <c r="I1007" s="225"/>
      <c r="J1007" s="225"/>
      <c r="K1007" s="855"/>
      <c r="L1007" s="855"/>
      <c r="M1007" s="855"/>
      <c r="N1007" s="855"/>
      <c r="S1007" s="188"/>
    </row>
    <row r="1008" spans="1:21" hidden="1">
      <c r="A1008" s="260"/>
      <c r="B1008" s="31"/>
      <c r="C1008" s="260"/>
      <c r="D1008" s="260"/>
      <c r="E1008" s="260"/>
      <c r="F1008" s="21"/>
      <c r="I1008" s="225"/>
      <c r="J1008" s="225"/>
      <c r="K1008" s="855"/>
      <c r="L1008" s="855"/>
      <c r="M1008" s="855"/>
      <c r="N1008" s="855"/>
      <c r="S1008" s="188"/>
    </row>
    <row r="1009" spans="1:21" hidden="1">
      <c r="A1009" s="260"/>
      <c r="B1009" s="31"/>
      <c r="C1009" s="260"/>
      <c r="D1009" s="260"/>
      <c r="E1009" s="260"/>
      <c r="F1009" s="21"/>
      <c r="I1009" s="225"/>
      <c r="J1009" s="225"/>
      <c r="K1009" s="855"/>
      <c r="L1009" s="855"/>
      <c r="M1009" s="855"/>
      <c r="N1009" s="855"/>
      <c r="S1009" s="188"/>
    </row>
    <row r="1010" spans="1:21" ht="68.400000000000006" hidden="1">
      <c r="A1010" s="260">
        <v>2</v>
      </c>
      <c r="B1010" s="31" t="s">
        <v>87</v>
      </c>
      <c r="C1010" s="260" t="s">
        <v>74</v>
      </c>
      <c r="D1010" s="260" t="s">
        <v>74</v>
      </c>
      <c r="E1010" s="260" t="s">
        <v>74</v>
      </c>
      <c r="F1010" s="21">
        <f>F1012+F1014+F1013+F1015</f>
        <v>0</v>
      </c>
      <c r="I1010" s="219">
        <f>I1012+I1013+I1014+I1015</f>
        <v>0</v>
      </c>
      <c r="J1010" s="219">
        <f>J1012+J1013+J1014+J1015</f>
        <v>0</v>
      </c>
      <c r="K1010" s="854"/>
      <c r="L1010" s="854"/>
      <c r="M1010" s="854"/>
      <c r="N1010" s="854"/>
      <c r="S1010" s="188"/>
    </row>
    <row r="1011" spans="1:21" hidden="1">
      <c r="A1011" s="260"/>
      <c r="B1011" s="31" t="s">
        <v>2</v>
      </c>
      <c r="C1011" s="260"/>
      <c r="D1011" s="260"/>
      <c r="E1011" s="260"/>
      <c r="F1011" s="21"/>
      <c r="I1011" s="219"/>
      <c r="J1011" s="219"/>
      <c r="K1011" s="854"/>
      <c r="L1011" s="854"/>
      <c r="M1011" s="854"/>
      <c r="N1011" s="854"/>
      <c r="S1011" s="188"/>
    </row>
    <row r="1012" spans="1:21" ht="45.6" hidden="1">
      <c r="A1012" s="260" t="s">
        <v>88</v>
      </c>
      <c r="B1012" s="31" t="s">
        <v>85</v>
      </c>
      <c r="C1012" s="260" t="e">
        <f t="shared" ref="C1012:C1013" si="47">F1012/E1012/D1012</f>
        <v>#DIV/0!</v>
      </c>
      <c r="D1012" s="260"/>
      <c r="E1012" s="260"/>
      <c r="F1012" s="21"/>
      <c r="I1012" s="225"/>
      <c r="J1012" s="225"/>
      <c r="K1012" s="855"/>
      <c r="L1012" s="855"/>
      <c r="M1012" s="855"/>
      <c r="N1012" s="855"/>
      <c r="S1012" s="188"/>
    </row>
    <row r="1013" spans="1:21" ht="45.6" hidden="1">
      <c r="A1013" s="260" t="s">
        <v>89</v>
      </c>
      <c r="B1013" s="31" t="s">
        <v>86</v>
      </c>
      <c r="C1013" s="260" t="e">
        <f t="shared" si="47"/>
        <v>#DIV/0!</v>
      </c>
      <c r="D1013" s="260"/>
      <c r="E1013" s="260"/>
      <c r="F1013" s="21"/>
      <c r="I1013" s="225"/>
      <c r="J1013" s="225"/>
      <c r="K1013" s="855"/>
      <c r="L1013" s="855"/>
      <c r="M1013" s="855"/>
      <c r="N1013" s="855"/>
      <c r="S1013" s="188"/>
    </row>
    <row r="1014" spans="1:21" hidden="1">
      <c r="A1014" s="260"/>
      <c r="B1014" s="31"/>
      <c r="C1014" s="260"/>
      <c r="D1014" s="260"/>
      <c r="E1014" s="260"/>
      <c r="F1014" s="21"/>
      <c r="I1014" s="225"/>
      <c r="J1014" s="225"/>
      <c r="K1014" s="855"/>
      <c r="L1014" s="855"/>
      <c r="M1014" s="855"/>
      <c r="N1014" s="855"/>
      <c r="S1014" s="188"/>
    </row>
    <row r="1015" spans="1:21" hidden="1">
      <c r="A1015" s="260"/>
      <c r="B1015" s="31"/>
      <c r="C1015" s="260"/>
      <c r="D1015" s="260"/>
      <c r="E1015" s="260"/>
      <c r="F1015" s="21"/>
      <c r="I1015" s="225"/>
      <c r="J1015" s="225"/>
      <c r="K1015" s="855"/>
      <c r="L1015" s="855"/>
      <c r="M1015" s="855"/>
      <c r="N1015" s="855"/>
      <c r="S1015" s="188"/>
    </row>
    <row r="1016" spans="1:21" hidden="1">
      <c r="A1016" s="229"/>
      <c r="B1016" s="227" t="s">
        <v>73</v>
      </c>
      <c r="C1016" s="226" t="s">
        <v>74</v>
      </c>
      <c r="D1016" s="226" t="s">
        <v>74</v>
      </c>
      <c r="E1016" s="226" t="s">
        <v>74</v>
      </c>
      <c r="F1016" s="228">
        <f>F1010+F1004</f>
        <v>0</v>
      </c>
      <c r="I1016" s="219">
        <f>I1004+I1010</f>
        <v>0</v>
      </c>
      <c r="J1016" s="219">
        <f>J1004+J1010</f>
        <v>0</v>
      </c>
      <c r="K1016" s="854"/>
      <c r="L1016" s="854"/>
      <c r="M1016" s="854"/>
      <c r="N1016" s="854"/>
      <c r="S1016" s="188"/>
    </row>
    <row r="1017" spans="1:21" hidden="1">
      <c r="A1017" s="38"/>
      <c r="B1017" s="32"/>
      <c r="C1017" s="38"/>
      <c r="D1017" s="38"/>
      <c r="E1017" s="38"/>
      <c r="F1017" s="38"/>
      <c r="S1017" s="188"/>
    </row>
    <row r="1018" spans="1:21" hidden="1">
      <c r="A1018" s="2009" t="s">
        <v>492</v>
      </c>
      <c r="B1018" s="2009"/>
      <c r="C1018" s="2009"/>
      <c r="D1018" s="2009"/>
      <c r="E1018" s="2009"/>
      <c r="F1018" s="2009"/>
      <c r="G1018" s="2009"/>
      <c r="H1018" s="2009"/>
      <c r="I1018" s="2009"/>
      <c r="J1018" s="2009"/>
      <c r="K1018" s="835"/>
      <c r="L1018" s="835"/>
      <c r="M1018" s="835"/>
      <c r="N1018" s="835"/>
      <c r="S1018" s="188"/>
    </row>
    <row r="1019" spans="1:21" hidden="1">
      <c r="A1019" s="256"/>
      <c r="B1019" s="45"/>
      <c r="C1019" s="256"/>
      <c r="D1019" s="256"/>
      <c r="E1019" s="256"/>
      <c r="F1019" s="256"/>
      <c r="I1019" s="1986" t="s">
        <v>545</v>
      </c>
      <c r="J1019" s="1986"/>
      <c r="K1019" s="850"/>
      <c r="L1019" s="850"/>
      <c r="M1019" s="850"/>
      <c r="N1019" s="850"/>
      <c r="S1019" s="188"/>
    </row>
    <row r="1020" spans="1:21" ht="91.2" hidden="1">
      <c r="A1020" s="260" t="s">
        <v>77</v>
      </c>
      <c r="B1020" s="260" t="s">
        <v>67</v>
      </c>
      <c r="C1020" s="260" t="s">
        <v>96</v>
      </c>
      <c r="D1020" s="260" t="s">
        <v>94</v>
      </c>
      <c r="E1020" s="260" t="s">
        <v>97</v>
      </c>
      <c r="F1020" s="260" t="s">
        <v>95</v>
      </c>
      <c r="I1020" s="215" t="s">
        <v>186</v>
      </c>
      <c r="J1020" s="215" t="s">
        <v>546</v>
      </c>
      <c r="K1020" s="851"/>
      <c r="L1020" s="851"/>
      <c r="M1020" s="851"/>
      <c r="N1020" s="851"/>
      <c r="O1020" s="204"/>
      <c r="S1020" s="188"/>
    </row>
    <row r="1021" spans="1:21" hidden="1">
      <c r="A1021" s="195">
        <v>1</v>
      </c>
      <c r="B1021" s="195">
        <v>2</v>
      </c>
      <c r="C1021" s="195">
        <v>3</v>
      </c>
      <c r="D1021" s="195">
        <v>4</v>
      </c>
      <c r="E1021" s="195">
        <v>5</v>
      </c>
      <c r="F1021" s="195">
        <v>6</v>
      </c>
      <c r="G1021" s="160"/>
      <c r="H1021" s="160"/>
      <c r="I1021" s="218"/>
      <c r="J1021" s="218"/>
      <c r="K1021" s="853"/>
      <c r="L1021" s="853"/>
      <c r="M1021" s="853"/>
      <c r="N1021" s="853"/>
      <c r="S1021" s="188"/>
    </row>
    <row r="1022" spans="1:21" ht="33" hidden="1" customHeight="1">
      <c r="A1022" s="260">
        <v>1</v>
      </c>
      <c r="B1022" s="31" t="s">
        <v>98</v>
      </c>
      <c r="C1022" s="260">
        <v>4</v>
      </c>
      <c r="D1022" s="260">
        <v>12</v>
      </c>
      <c r="E1022" s="260">
        <v>50</v>
      </c>
      <c r="F1022" s="21"/>
      <c r="I1022" s="220"/>
      <c r="J1022" s="220"/>
      <c r="K1022" s="852"/>
      <c r="L1022" s="852"/>
      <c r="M1022" s="852"/>
      <c r="N1022" s="852"/>
      <c r="S1022" s="188"/>
    </row>
    <row r="1023" spans="1:21" s="160" customFormat="1" ht="33" hidden="1" customHeight="1">
      <c r="A1023" s="229"/>
      <c r="B1023" s="227" t="s">
        <v>73</v>
      </c>
      <c r="C1023" s="226" t="s">
        <v>74</v>
      </c>
      <c r="D1023" s="226" t="s">
        <v>74</v>
      </c>
      <c r="E1023" s="226" t="s">
        <v>74</v>
      </c>
      <c r="F1023" s="228">
        <f>F1022</f>
        <v>0</v>
      </c>
      <c r="G1023" s="149"/>
      <c r="H1023" s="149"/>
      <c r="I1023" s="217">
        <f>I1022</f>
        <v>0</v>
      </c>
      <c r="J1023" s="217">
        <f>J1022</f>
        <v>0</v>
      </c>
      <c r="K1023" s="772"/>
      <c r="L1023" s="772"/>
      <c r="M1023" s="772"/>
      <c r="N1023" s="772"/>
      <c r="O1023" s="161"/>
      <c r="S1023" s="281"/>
      <c r="T1023" s="283"/>
      <c r="U1023" s="283"/>
    </row>
    <row r="1024" spans="1:21">
      <c r="S1024" s="188"/>
    </row>
    <row r="1025" spans="1:21" hidden="1">
      <c r="A1025" s="2010" t="s">
        <v>620</v>
      </c>
      <c r="B1025" s="2010"/>
      <c r="C1025" s="2010"/>
      <c r="D1025" s="2010"/>
      <c r="E1025" s="2010"/>
      <c r="F1025" s="2010"/>
      <c r="G1025" s="2010"/>
      <c r="H1025" s="2010"/>
      <c r="I1025" s="2010"/>
      <c r="J1025" s="2010"/>
      <c r="K1025" s="836"/>
      <c r="L1025" s="836"/>
      <c r="M1025" s="836"/>
      <c r="N1025" s="836"/>
      <c r="S1025" s="188"/>
    </row>
    <row r="1026" spans="1:21" hidden="1">
      <c r="A1026" s="263"/>
      <c r="B1026" s="263"/>
      <c r="C1026" s="263"/>
      <c r="D1026" s="263"/>
      <c r="E1026" s="263"/>
      <c r="F1026" s="263"/>
      <c r="G1026" s="263"/>
      <c r="H1026" s="263"/>
      <c r="I1026" s="263"/>
      <c r="J1026" s="263"/>
      <c r="K1026" s="263"/>
      <c r="L1026" s="263"/>
      <c r="M1026" s="263"/>
      <c r="N1026" s="263"/>
    </row>
    <row r="1027" spans="1:21" hidden="1">
      <c r="A1027" s="2004" t="s">
        <v>491</v>
      </c>
      <c r="B1027" s="2004"/>
      <c r="C1027" s="2004"/>
      <c r="D1027" s="2004"/>
      <c r="E1027" s="2004"/>
      <c r="F1027" s="2004"/>
      <c r="G1027" s="2004"/>
      <c r="H1027" s="2004"/>
      <c r="I1027" s="2004"/>
      <c r="J1027" s="2004"/>
      <c r="K1027" s="838"/>
      <c r="L1027" s="838"/>
      <c r="M1027" s="838"/>
      <c r="N1027" s="838"/>
      <c r="O1027" s="206"/>
    </row>
    <row r="1028" spans="1:21" hidden="1">
      <c r="A1028" s="2012"/>
      <c r="B1028" s="2012"/>
      <c r="C1028" s="2012"/>
      <c r="D1028" s="2012"/>
      <c r="E1028" s="2012"/>
      <c r="F1028" s="38"/>
      <c r="I1028" s="1986" t="s">
        <v>545</v>
      </c>
      <c r="J1028" s="1986"/>
      <c r="K1028" s="850"/>
      <c r="L1028" s="850"/>
      <c r="M1028" s="850"/>
      <c r="N1028" s="850"/>
      <c r="O1028" s="263"/>
    </row>
    <row r="1029" spans="1:21" ht="54" hidden="1">
      <c r="A1029" s="260" t="s">
        <v>68</v>
      </c>
      <c r="B1029" s="260" t="s">
        <v>67</v>
      </c>
      <c r="C1029" s="260" t="s">
        <v>80</v>
      </c>
      <c r="D1029" s="260" t="s">
        <v>128</v>
      </c>
      <c r="E1029" s="260" t="s">
        <v>129</v>
      </c>
      <c r="I1029" s="215" t="s">
        <v>186</v>
      </c>
      <c r="J1029" s="215" t="s">
        <v>546</v>
      </c>
      <c r="K1029" s="851"/>
      <c r="L1029" s="851"/>
      <c r="M1029" s="851"/>
      <c r="N1029" s="851"/>
      <c r="O1029" s="163"/>
    </row>
    <row r="1030" spans="1:21" hidden="1">
      <c r="A1030" s="195">
        <v>1</v>
      </c>
      <c r="B1030" s="195">
        <v>2</v>
      </c>
      <c r="C1030" s="195">
        <v>3</v>
      </c>
      <c r="D1030" s="195">
        <v>4</v>
      </c>
      <c r="E1030" s="195">
        <v>5</v>
      </c>
      <c r="F1030" s="160"/>
      <c r="G1030" s="160"/>
      <c r="H1030" s="160"/>
      <c r="I1030" s="218"/>
      <c r="J1030" s="218"/>
      <c r="K1030" s="853"/>
      <c r="L1030" s="853"/>
      <c r="M1030" s="853"/>
      <c r="N1030" s="853"/>
    </row>
    <row r="1031" spans="1:21" ht="120.75" hidden="1" customHeight="1">
      <c r="A1031" s="260">
        <v>1</v>
      </c>
      <c r="B1031" s="31" t="s">
        <v>163</v>
      </c>
      <c r="C1031" s="260"/>
      <c r="D1031" s="258" t="e">
        <f>E1031/C1031</f>
        <v>#DIV/0!</v>
      </c>
      <c r="E1031" s="258"/>
      <c r="I1031" s="220"/>
      <c r="J1031" s="220"/>
      <c r="K1031" s="852"/>
      <c r="L1031" s="852"/>
      <c r="M1031" s="852"/>
      <c r="N1031" s="852"/>
    </row>
    <row r="1032" spans="1:21" s="160" customFormat="1" ht="38.25" hidden="1" customHeight="1">
      <c r="A1032" s="226"/>
      <c r="B1032" s="227" t="s">
        <v>73</v>
      </c>
      <c r="C1032" s="226"/>
      <c r="D1032" s="226" t="s">
        <v>74</v>
      </c>
      <c r="E1032" s="228">
        <f>E1031</f>
        <v>0</v>
      </c>
      <c r="F1032" s="149"/>
      <c r="G1032" s="149"/>
      <c r="H1032" s="149"/>
      <c r="I1032" s="217">
        <f>I1031</f>
        <v>0</v>
      </c>
      <c r="J1032" s="217">
        <f>J1031</f>
        <v>0</v>
      </c>
      <c r="K1032" s="772"/>
      <c r="L1032" s="772"/>
      <c r="M1032" s="772"/>
      <c r="N1032" s="772"/>
      <c r="O1032" s="161"/>
      <c r="S1032" s="283"/>
      <c r="T1032" s="283"/>
      <c r="U1032" s="283"/>
    </row>
    <row r="1033" spans="1:21" hidden="1"/>
    <row r="1034" spans="1:21">
      <c r="A1034" s="2010" t="s">
        <v>619</v>
      </c>
      <c r="B1034" s="2010"/>
      <c r="C1034" s="2010"/>
      <c r="D1034" s="2010"/>
      <c r="E1034" s="2010"/>
      <c r="F1034" s="2010"/>
      <c r="G1034" s="2010"/>
      <c r="H1034" s="2010"/>
      <c r="I1034" s="2010"/>
      <c r="J1034" s="2010"/>
      <c r="K1034" s="836"/>
      <c r="L1034" s="836"/>
      <c r="M1034" s="836"/>
      <c r="N1034" s="836"/>
    </row>
    <row r="1035" spans="1:21">
      <c r="A1035" s="38"/>
      <c r="B1035" s="32"/>
      <c r="C1035" s="38"/>
      <c r="D1035" s="38"/>
      <c r="E1035" s="38"/>
      <c r="F1035" s="38"/>
    </row>
    <row r="1036" spans="1:21">
      <c r="A1036" s="2004" t="s">
        <v>495</v>
      </c>
      <c r="B1036" s="2004"/>
      <c r="C1036" s="2004"/>
      <c r="D1036" s="2004"/>
      <c r="E1036" s="2004"/>
      <c r="F1036" s="2004"/>
      <c r="G1036" s="2004"/>
      <c r="H1036" s="2004"/>
      <c r="I1036" s="2004"/>
      <c r="J1036" s="2004"/>
      <c r="K1036" s="838"/>
      <c r="L1036" s="838"/>
      <c r="M1036" s="838"/>
      <c r="N1036" s="838"/>
      <c r="O1036" s="206"/>
    </row>
    <row r="1037" spans="1:21">
      <c r="A1037" s="44"/>
      <c r="B1037" s="32"/>
      <c r="C1037" s="38"/>
      <c r="D1037" s="38"/>
      <c r="E1037" s="38"/>
      <c r="F1037" s="38"/>
      <c r="I1037" s="1986" t="s">
        <v>545</v>
      </c>
      <c r="J1037" s="1986"/>
      <c r="K1037" s="850"/>
      <c r="L1037" s="850"/>
      <c r="M1037" s="850"/>
      <c r="N1037" s="850"/>
    </row>
    <row r="1038" spans="1:21" ht="91.2">
      <c r="A1038" s="260" t="s">
        <v>77</v>
      </c>
      <c r="B1038" s="260" t="s">
        <v>99</v>
      </c>
      <c r="C1038" s="260" t="s">
        <v>106</v>
      </c>
      <c r="D1038" s="260" t="s">
        <v>107</v>
      </c>
      <c r="F1038" s="38"/>
      <c r="I1038" s="215" t="s">
        <v>186</v>
      </c>
      <c r="J1038" s="215" t="s">
        <v>546</v>
      </c>
      <c r="K1038" s="851"/>
      <c r="L1038" s="851"/>
      <c r="M1038" s="851"/>
      <c r="N1038" s="851"/>
    </row>
    <row r="1039" spans="1:21">
      <c r="A1039" s="195">
        <v>1</v>
      </c>
      <c r="B1039" s="195">
        <v>2</v>
      </c>
      <c r="C1039" s="195">
        <v>3</v>
      </c>
      <c r="D1039" s="195">
        <v>4</v>
      </c>
      <c r="E1039" s="160"/>
      <c r="F1039" s="14"/>
      <c r="G1039" s="160"/>
      <c r="H1039" s="160"/>
      <c r="I1039" s="215"/>
      <c r="J1039" s="215"/>
      <c r="K1039" s="851"/>
      <c r="L1039" s="851"/>
      <c r="M1039" s="851"/>
      <c r="N1039" s="851"/>
    </row>
    <row r="1040" spans="1:21" ht="45.6">
      <c r="A1040" s="264">
        <v>1</v>
      </c>
      <c r="B1040" s="47" t="s">
        <v>100</v>
      </c>
      <c r="C1040" s="264" t="s">
        <v>74</v>
      </c>
      <c r="D1040" s="21">
        <f>D1041</f>
        <v>9475516.0700000003</v>
      </c>
      <c r="F1040" s="38"/>
      <c r="I1040" s="220">
        <f>I1041</f>
        <v>0</v>
      </c>
      <c r="J1040" s="220">
        <f>J1041</f>
        <v>0</v>
      </c>
      <c r="K1040" s="852"/>
      <c r="L1040" s="852"/>
      <c r="M1040" s="852"/>
      <c r="N1040" s="852"/>
    </row>
    <row r="1041" spans="1:21" s="160" customFormat="1" ht="36" customHeight="1">
      <c r="A1041" s="260" t="s">
        <v>82</v>
      </c>
      <c r="B1041" s="31" t="s">
        <v>101</v>
      </c>
      <c r="C1041" s="258">
        <f>J976+E982</f>
        <v>43070527.609999999</v>
      </c>
      <c r="D1041" s="258">
        <f>ROUND(O1041,2)</f>
        <v>9475516.0700000003</v>
      </c>
      <c r="E1041" s="149"/>
      <c r="F1041" s="38"/>
      <c r="G1041" s="149"/>
      <c r="H1041" s="149"/>
      <c r="I1041" s="220"/>
      <c r="J1041" s="220"/>
      <c r="K1041" s="220"/>
      <c r="L1041" s="220"/>
      <c r="M1041" s="220"/>
      <c r="N1041" s="220"/>
      <c r="O1041" s="156">
        <f>C1041*0.22</f>
        <v>9475516.0742000006</v>
      </c>
      <c r="P1041" s="2021" t="s">
        <v>176</v>
      </c>
      <c r="S1041" s="283"/>
      <c r="T1041" s="283"/>
      <c r="U1041" s="283"/>
    </row>
    <row r="1042" spans="1:21" ht="45.6">
      <c r="A1042" s="264">
        <v>2</v>
      </c>
      <c r="B1042" s="47" t="s">
        <v>102</v>
      </c>
      <c r="C1042" s="264" t="s">
        <v>74</v>
      </c>
      <c r="D1042" s="21">
        <f>D1044+D1045</f>
        <v>1335186.3600000001</v>
      </c>
      <c r="F1042" s="38"/>
      <c r="I1042" s="220">
        <f>I1044+I1045+I1046</f>
        <v>0</v>
      </c>
      <c r="J1042" s="220">
        <f>J1044+J1045+J1046</f>
        <v>0</v>
      </c>
      <c r="K1042" s="220"/>
      <c r="L1042" s="220"/>
      <c r="M1042" s="220"/>
      <c r="N1042" s="220"/>
      <c r="O1042" s="156"/>
      <c r="P1042" s="2021"/>
    </row>
    <row r="1043" spans="1:21">
      <c r="A1043" s="2008" t="s">
        <v>88</v>
      </c>
      <c r="B1043" s="31" t="s">
        <v>2</v>
      </c>
      <c r="C1043" s="260"/>
      <c r="D1043" s="258"/>
      <c r="F1043" s="38"/>
      <c r="I1043" s="220"/>
      <c r="J1043" s="220"/>
      <c r="K1043" s="220"/>
      <c r="L1043" s="220"/>
      <c r="M1043" s="220"/>
      <c r="N1043" s="220"/>
      <c r="O1043" s="156"/>
      <c r="P1043" s="2021"/>
      <c r="R1043" s="48"/>
      <c r="S1043" s="48"/>
      <c r="T1043" s="48"/>
      <c r="U1043" s="48"/>
    </row>
    <row r="1044" spans="1:21" ht="77.25" customHeight="1">
      <c r="A1044" s="2008"/>
      <c r="B1044" s="31" t="s">
        <v>103</v>
      </c>
      <c r="C1044" s="23">
        <f>C1041</f>
        <v>43070527.609999999</v>
      </c>
      <c r="D1044" s="1049">
        <f t="shared" ref="D1044:D1046" si="48">ROUND(O1044,2)</f>
        <v>1249045.3</v>
      </c>
      <c r="F1044" s="38"/>
      <c r="I1044" s="220"/>
      <c r="J1044" s="220"/>
      <c r="K1044" s="220"/>
      <c r="L1044" s="220"/>
      <c r="M1044" s="220"/>
      <c r="N1044" s="220"/>
      <c r="O1044" s="156">
        <f>C1044*0.029</f>
        <v>1249045.3006899999</v>
      </c>
      <c r="P1044" s="2021"/>
      <c r="R1044" s="48"/>
      <c r="S1044" s="48"/>
      <c r="T1044" s="48"/>
      <c r="U1044" s="48"/>
    </row>
    <row r="1045" spans="1:21" ht="81" customHeight="1">
      <c r="A1045" s="260" t="s">
        <v>90</v>
      </c>
      <c r="B1045" s="31" t="s">
        <v>104</v>
      </c>
      <c r="C1045" s="258">
        <f>C1041</f>
        <v>43070527.609999999</v>
      </c>
      <c r="D1045" s="1049">
        <f t="shared" si="48"/>
        <v>86141.06</v>
      </c>
      <c r="F1045" s="38"/>
      <c r="I1045" s="220"/>
      <c r="J1045" s="220"/>
      <c r="K1045" s="220"/>
      <c r="L1045" s="220"/>
      <c r="M1045" s="220"/>
      <c r="N1045" s="220"/>
      <c r="O1045" s="156">
        <f>C1045*0.002</f>
        <v>86141.055219999995</v>
      </c>
      <c r="P1045" s="2021"/>
      <c r="R1045" s="48"/>
      <c r="S1045" s="48"/>
      <c r="T1045" s="48"/>
      <c r="U1045" s="48"/>
    </row>
    <row r="1046" spans="1:21" ht="68.400000000000006">
      <c r="A1046" s="264">
        <v>3</v>
      </c>
      <c r="B1046" s="47" t="s">
        <v>105</v>
      </c>
      <c r="C1046" s="258">
        <f>C1041</f>
        <v>43070527.609999999</v>
      </c>
      <c r="D1046" s="1049">
        <f t="shared" si="48"/>
        <v>2196596.91</v>
      </c>
      <c r="F1046" s="38"/>
      <c r="I1046" s="220"/>
      <c r="J1046" s="220"/>
      <c r="K1046" s="220"/>
      <c r="L1046" s="220"/>
      <c r="M1046" s="220"/>
      <c r="N1046" s="220"/>
      <c r="O1046" s="156">
        <f>C1046*0.051</f>
        <v>2196596.9081099997</v>
      </c>
      <c r="P1046" s="2021"/>
      <c r="R1046" s="48"/>
      <c r="S1046" s="48"/>
      <c r="T1046" s="48"/>
      <c r="U1046" s="48"/>
    </row>
    <row r="1047" spans="1:21" ht="34.5" customHeight="1">
      <c r="A1047" s="264">
        <v>4</v>
      </c>
      <c r="B1047" s="47" t="s">
        <v>165</v>
      </c>
      <c r="C1047" s="258"/>
      <c r="D1047" s="258"/>
      <c r="F1047" s="38"/>
      <c r="I1047" s="220"/>
      <c r="J1047" s="220"/>
      <c r="K1047" s="852"/>
      <c r="L1047" s="852"/>
      <c r="M1047" s="852"/>
      <c r="N1047" s="852"/>
      <c r="R1047" s="48"/>
      <c r="S1047" s="48"/>
      <c r="T1047" s="48"/>
      <c r="U1047" s="48"/>
    </row>
    <row r="1048" spans="1:21" ht="29.25" customHeight="1">
      <c r="A1048" s="226"/>
      <c r="B1048" s="227" t="s">
        <v>73</v>
      </c>
      <c r="C1048" s="226" t="s">
        <v>74</v>
      </c>
      <c r="D1048" s="228">
        <f>D1046+D1042+D1040+D1047</f>
        <v>13007299.34</v>
      </c>
      <c r="E1048" s="157"/>
      <c r="F1048" s="38"/>
      <c r="I1048" s="217">
        <f>I1047+I1046+I1042+I1040</f>
        <v>0</v>
      </c>
      <c r="J1048" s="217">
        <f>J1047+J1046+J1042+J1040</f>
        <v>0</v>
      </c>
      <c r="K1048" s="772"/>
      <c r="L1048" s="772"/>
      <c r="M1048" s="772"/>
      <c r="N1048" s="772"/>
      <c r="R1048" s="48"/>
      <c r="S1048" s="48"/>
      <c r="T1048" s="48"/>
      <c r="U1048" s="48"/>
    </row>
    <row r="1050" spans="1:21" hidden="1">
      <c r="A1050" s="2011" t="s">
        <v>618</v>
      </c>
      <c r="B1050" s="2011"/>
      <c r="C1050" s="2011"/>
      <c r="D1050" s="2011"/>
      <c r="E1050" s="2011"/>
      <c r="F1050" s="2011"/>
      <c r="G1050" s="2011"/>
      <c r="H1050" s="2011"/>
      <c r="I1050" s="2011"/>
      <c r="J1050" s="2011"/>
      <c r="K1050" s="837"/>
      <c r="L1050" s="837"/>
      <c r="M1050" s="837"/>
      <c r="N1050" s="837"/>
    </row>
    <row r="1051" spans="1:21" hidden="1"/>
    <row r="1052" spans="1:21" hidden="1">
      <c r="A1052" s="1994" t="s">
        <v>535</v>
      </c>
      <c r="B1052" s="1994"/>
      <c r="C1052" s="1994"/>
      <c r="D1052" s="1994"/>
      <c r="E1052" s="1994"/>
      <c r="F1052" s="1994"/>
      <c r="G1052" s="1994"/>
      <c r="H1052" s="1994"/>
      <c r="I1052" s="1994"/>
      <c r="J1052" s="1994"/>
      <c r="K1052" s="832"/>
      <c r="L1052" s="832"/>
      <c r="M1052" s="832"/>
      <c r="N1052" s="832"/>
      <c r="O1052" s="208"/>
    </row>
    <row r="1053" spans="1:21" hidden="1">
      <c r="A1053" s="267"/>
      <c r="B1053" s="267"/>
      <c r="C1053" s="267"/>
      <c r="D1053" s="267"/>
      <c r="E1053" s="267"/>
      <c r="F1053" s="267"/>
      <c r="G1053" s="267"/>
      <c r="H1053" s="267"/>
      <c r="I1053" s="1986" t="s">
        <v>545</v>
      </c>
      <c r="J1053" s="1986"/>
      <c r="K1053" s="850"/>
      <c r="L1053" s="850"/>
      <c r="M1053" s="850"/>
      <c r="N1053" s="850"/>
    </row>
    <row r="1054" spans="1:21" ht="54" hidden="1">
      <c r="A1054" s="35" t="s">
        <v>77</v>
      </c>
      <c r="B1054" s="35" t="s">
        <v>67</v>
      </c>
      <c r="C1054" s="260" t="s">
        <v>505</v>
      </c>
      <c r="D1054" s="260" t="s">
        <v>506</v>
      </c>
      <c r="E1054" s="260" t="s">
        <v>168</v>
      </c>
      <c r="G1054" s="267"/>
      <c r="H1054" s="267"/>
      <c r="I1054" s="215" t="s">
        <v>186</v>
      </c>
      <c r="J1054" s="215" t="s">
        <v>546</v>
      </c>
      <c r="K1054" s="851"/>
      <c r="L1054" s="851"/>
      <c r="M1054" s="851"/>
      <c r="N1054" s="851"/>
      <c r="O1054" s="202"/>
    </row>
    <row r="1055" spans="1:21" hidden="1">
      <c r="A1055" s="173">
        <v>1</v>
      </c>
      <c r="B1055" s="173">
        <v>2</v>
      </c>
      <c r="C1055" s="195">
        <v>3</v>
      </c>
      <c r="D1055" s="195">
        <v>4</v>
      </c>
      <c r="E1055" s="195">
        <v>5</v>
      </c>
      <c r="G1055" s="267"/>
      <c r="H1055" s="267"/>
      <c r="I1055" s="220"/>
      <c r="J1055" s="220"/>
      <c r="K1055" s="852"/>
      <c r="L1055" s="852"/>
      <c r="M1055" s="852"/>
      <c r="N1055" s="852"/>
    </row>
    <row r="1056" spans="1:21" ht="79.5" hidden="1" customHeight="1">
      <c r="A1056" s="166">
        <v>1</v>
      </c>
      <c r="B1056" s="183" t="s">
        <v>539</v>
      </c>
      <c r="C1056" s="258"/>
      <c r="D1056" s="159" t="e">
        <f>E1056/C1056*100</f>
        <v>#DIV/0!</v>
      </c>
      <c r="E1056" s="167"/>
      <c r="G1056" s="168"/>
      <c r="H1056" s="169"/>
      <c r="I1056" s="220"/>
      <c r="J1056" s="220"/>
      <c r="K1056" s="852"/>
      <c r="L1056" s="852"/>
      <c r="M1056" s="852"/>
      <c r="N1056" s="852"/>
    </row>
    <row r="1057" spans="1:24" ht="110.25" hidden="1" customHeight="1">
      <c r="A1057" s="166">
        <v>2</v>
      </c>
      <c r="B1057" s="183" t="s">
        <v>537</v>
      </c>
      <c r="C1057" s="258"/>
      <c r="D1057" s="159" t="e">
        <f>E1057/C1057*100</f>
        <v>#DIV/0!</v>
      </c>
      <c r="E1057" s="167"/>
      <c r="G1057" s="168"/>
      <c r="H1057" s="169"/>
      <c r="I1057" s="220"/>
      <c r="J1057" s="220"/>
      <c r="K1057" s="852"/>
      <c r="L1057" s="852"/>
      <c r="M1057" s="852"/>
      <c r="N1057" s="852"/>
    </row>
    <row r="1058" spans="1:24" ht="81.75" hidden="1" customHeight="1">
      <c r="A1058" s="166">
        <v>3</v>
      </c>
      <c r="B1058" s="183" t="s">
        <v>538</v>
      </c>
      <c r="C1058" s="258"/>
      <c r="D1058" s="159" t="e">
        <f>E1058/C1058*100</f>
        <v>#DIV/0!</v>
      </c>
      <c r="E1058" s="167"/>
      <c r="G1058" s="168"/>
      <c r="H1058" s="169"/>
      <c r="I1058" s="220"/>
      <c r="J1058" s="220"/>
      <c r="K1058" s="852"/>
      <c r="L1058" s="852"/>
      <c r="M1058" s="852"/>
      <c r="N1058" s="852"/>
    </row>
    <row r="1059" spans="1:24" ht="36" hidden="1" customHeight="1">
      <c r="A1059" s="229"/>
      <c r="B1059" s="227" t="s">
        <v>73</v>
      </c>
      <c r="C1059" s="230"/>
      <c r="D1059" s="231"/>
      <c r="E1059" s="228">
        <f>E1056</f>
        <v>0</v>
      </c>
      <c r="G1059" s="267"/>
      <c r="H1059" s="267"/>
      <c r="I1059" s="217">
        <f>I1056</f>
        <v>0</v>
      </c>
      <c r="J1059" s="217">
        <f>J1056</f>
        <v>0</v>
      </c>
      <c r="K1059" s="772"/>
      <c r="L1059" s="772"/>
      <c r="M1059" s="772"/>
      <c r="N1059" s="772"/>
    </row>
    <row r="1060" spans="1:24" hidden="1"/>
    <row r="1061" spans="1:24" hidden="1">
      <c r="A1061" s="2011" t="s">
        <v>617</v>
      </c>
      <c r="B1061" s="2011"/>
      <c r="C1061" s="2011"/>
      <c r="D1061" s="2011"/>
      <c r="E1061" s="2011"/>
      <c r="F1061" s="2011"/>
      <c r="G1061" s="2011"/>
      <c r="H1061" s="2011"/>
      <c r="I1061" s="2011"/>
      <c r="J1061" s="2011"/>
      <c r="K1061" s="837"/>
      <c r="L1061" s="837"/>
      <c r="M1061" s="837"/>
      <c r="N1061" s="837"/>
    </row>
    <row r="1062" spans="1:24" hidden="1"/>
    <row r="1063" spans="1:24" hidden="1">
      <c r="A1063" s="2004" t="s">
        <v>504</v>
      </c>
      <c r="B1063" s="2004"/>
      <c r="C1063" s="2004"/>
      <c r="D1063" s="2004"/>
      <c r="E1063" s="2004"/>
      <c r="F1063" s="2004"/>
      <c r="G1063" s="2004"/>
      <c r="H1063" s="2004"/>
      <c r="I1063" s="2004"/>
      <c r="J1063" s="2004"/>
      <c r="K1063" s="838"/>
      <c r="L1063" s="838"/>
      <c r="M1063" s="838"/>
      <c r="N1063" s="838"/>
      <c r="O1063" s="208"/>
    </row>
    <row r="1064" spans="1:24" hidden="1">
      <c r="A1064" s="2015"/>
      <c r="B1064" s="2015"/>
      <c r="C1064" s="2015"/>
      <c r="D1064" s="2015"/>
      <c r="E1064" s="2015"/>
      <c r="F1064" s="38"/>
      <c r="G1064" s="33"/>
      <c r="H1064" s="33"/>
      <c r="I1064" s="1986" t="s">
        <v>545</v>
      </c>
      <c r="J1064" s="1986"/>
      <c r="K1064" s="850"/>
      <c r="L1064" s="850"/>
      <c r="M1064" s="850"/>
      <c r="N1064" s="850"/>
    </row>
    <row r="1065" spans="1:24" s="33" customFormat="1" ht="91.2" hidden="1">
      <c r="A1065" s="260" t="s">
        <v>77</v>
      </c>
      <c r="B1065" s="260" t="s">
        <v>67</v>
      </c>
      <c r="C1065" s="260" t="s">
        <v>111</v>
      </c>
      <c r="D1065" s="260" t="s">
        <v>108</v>
      </c>
      <c r="E1065" s="260" t="s">
        <v>33</v>
      </c>
      <c r="I1065" s="215" t="s">
        <v>186</v>
      </c>
      <c r="J1065" s="215" t="s">
        <v>546</v>
      </c>
      <c r="K1065" s="851"/>
      <c r="L1065" s="851"/>
      <c r="M1065" s="851"/>
      <c r="N1065" s="851"/>
      <c r="O1065" s="163"/>
      <c r="P1065" s="57"/>
      <c r="Q1065" s="57"/>
      <c r="S1065" s="284"/>
      <c r="T1065" s="291"/>
      <c r="U1065" s="291"/>
      <c r="V1065" s="174"/>
      <c r="W1065" s="174"/>
      <c r="X1065" s="174"/>
    </row>
    <row r="1066" spans="1:24" s="33" customFormat="1" hidden="1">
      <c r="A1066" s="195">
        <v>1</v>
      </c>
      <c r="B1066" s="195">
        <v>2</v>
      </c>
      <c r="C1066" s="195">
        <v>3</v>
      </c>
      <c r="D1066" s="195">
        <v>4</v>
      </c>
      <c r="E1066" s="195">
        <v>5</v>
      </c>
      <c r="F1066" s="179"/>
      <c r="G1066" s="179"/>
      <c r="H1066" s="179"/>
      <c r="I1066" s="220"/>
      <c r="J1066" s="220"/>
      <c r="K1066" s="852"/>
      <c r="L1066" s="852"/>
      <c r="M1066" s="852"/>
      <c r="N1066" s="852"/>
      <c r="O1066" s="37"/>
      <c r="P1066" s="57"/>
      <c r="Q1066" s="57"/>
      <c r="S1066" s="284"/>
      <c r="T1066" s="291"/>
      <c r="U1066" s="291"/>
      <c r="V1066" s="174"/>
      <c r="W1066" s="174"/>
      <c r="X1066" s="174"/>
    </row>
    <row r="1067" spans="1:24" s="33" customFormat="1" hidden="1">
      <c r="A1067" s="260">
        <v>1</v>
      </c>
      <c r="B1067" s="31" t="s">
        <v>109</v>
      </c>
      <c r="C1067" s="176">
        <f>C1069</f>
        <v>0</v>
      </c>
      <c r="D1067" s="35">
        <f>D1069</f>
        <v>1.5</v>
      </c>
      <c r="E1067" s="176">
        <f>E1069</f>
        <v>0</v>
      </c>
      <c r="I1067" s="220">
        <f>I1069</f>
        <v>0</v>
      </c>
      <c r="J1067" s="220">
        <f>J1069</f>
        <v>0</v>
      </c>
      <c r="K1067" s="852"/>
      <c r="L1067" s="852"/>
      <c r="M1067" s="852"/>
      <c r="N1067" s="852"/>
      <c r="O1067" s="37"/>
      <c r="P1067" s="57"/>
      <c r="Q1067" s="57"/>
      <c r="S1067" s="284"/>
      <c r="T1067" s="291"/>
      <c r="U1067" s="291"/>
      <c r="V1067" s="174"/>
      <c r="W1067" s="174"/>
      <c r="X1067" s="174"/>
    </row>
    <row r="1068" spans="1:24" s="179" customFormat="1" hidden="1">
      <c r="A1068" s="260"/>
      <c r="B1068" s="31" t="s">
        <v>110</v>
      </c>
      <c r="C1068" s="258"/>
      <c r="D1068" s="260"/>
      <c r="E1068" s="258"/>
      <c r="F1068" s="33"/>
      <c r="G1068" s="33"/>
      <c r="H1068" s="33"/>
      <c r="I1068" s="220"/>
      <c r="J1068" s="220"/>
      <c r="K1068" s="852"/>
      <c r="L1068" s="852"/>
      <c r="M1068" s="852"/>
      <c r="N1068" s="852"/>
      <c r="O1068" s="180"/>
      <c r="P1068" s="181"/>
      <c r="Q1068" s="181"/>
      <c r="S1068" s="285"/>
      <c r="T1068" s="292"/>
      <c r="U1068" s="292"/>
      <c r="V1068" s="182"/>
      <c r="W1068" s="182"/>
      <c r="X1068" s="182"/>
    </row>
    <row r="1069" spans="1:24" s="33" customFormat="1" ht="28.5" hidden="1" customHeight="1">
      <c r="A1069" s="260"/>
      <c r="B1069" s="31" t="s">
        <v>503</v>
      </c>
      <c r="C1069" s="258"/>
      <c r="D1069" s="260">
        <v>1.5</v>
      </c>
      <c r="E1069" s="258"/>
      <c r="I1069" s="220"/>
      <c r="J1069" s="220"/>
      <c r="K1069" s="852"/>
      <c r="L1069" s="852"/>
      <c r="M1069" s="852"/>
      <c r="N1069" s="852"/>
      <c r="O1069" s="37" t="s">
        <v>624</v>
      </c>
      <c r="P1069" s="57"/>
      <c r="Q1069" s="57"/>
      <c r="S1069" s="284"/>
      <c r="T1069" s="291"/>
      <c r="U1069" s="291"/>
      <c r="V1069" s="174"/>
      <c r="W1069" s="174"/>
      <c r="X1069" s="174"/>
    </row>
    <row r="1070" spans="1:24" s="33" customFormat="1" ht="36" hidden="1" customHeight="1">
      <c r="A1070" s="226"/>
      <c r="B1070" s="227" t="s">
        <v>73</v>
      </c>
      <c r="C1070" s="226" t="s">
        <v>74</v>
      </c>
      <c r="D1070" s="226" t="s">
        <v>74</v>
      </c>
      <c r="E1070" s="228">
        <f>E1067</f>
        <v>0</v>
      </c>
      <c r="I1070" s="217">
        <f>I1067</f>
        <v>0</v>
      </c>
      <c r="J1070" s="217">
        <f>J1067</f>
        <v>0</v>
      </c>
      <c r="K1070" s="772"/>
      <c r="L1070" s="772"/>
      <c r="M1070" s="772"/>
      <c r="N1070" s="772"/>
      <c r="O1070" s="37"/>
      <c r="P1070" s="57"/>
      <c r="Q1070" s="57"/>
      <c r="S1070" s="284"/>
      <c r="T1070" s="291"/>
      <c r="U1070" s="291"/>
      <c r="V1070" s="174"/>
      <c r="W1070" s="174"/>
      <c r="X1070" s="174"/>
    </row>
    <row r="1071" spans="1:24" s="33" customFormat="1" hidden="1">
      <c r="A1071" s="49"/>
      <c r="B1071" s="50"/>
      <c r="C1071" s="49"/>
      <c r="D1071" s="49"/>
      <c r="E1071" s="38"/>
      <c r="F1071" s="38"/>
      <c r="O1071" s="37"/>
      <c r="P1071" s="57"/>
      <c r="Q1071" s="57"/>
      <c r="S1071" s="284"/>
      <c r="T1071" s="291"/>
      <c r="U1071" s="291"/>
      <c r="V1071" s="174"/>
      <c r="W1071" s="174"/>
      <c r="X1071" s="174"/>
    </row>
    <row r="1072" spans="1:24" s="33" customFormat="1" hidden="1">
      <c r="A1072" s="49"/>
      <c r="B1072" s="50"/>
      <c r="C1072" s="49"/>
      <c r="D1072" s="49"/>
      <c r="E1072" s="38"/>
      <c r="F1072" s="38"/>
      <c r="O1072" s="37"/>
      <c r="P1072" s="57"/>
      <c r="Q1072" s="57"/>
      <c r="S1072" s="284"/>
      <c r="T1072" s="291"/>
      <c r="U1072" s="291"/>
      <c r="V1072" s="174"/>
      <c r="W1072" s="174"/>
      <c r="X1072" s="174"/>
    </row>
    <row r="1073" spans="1:24" s="33" customFormat="1" hidden="1">
      <c r="A1073" s="49"/>
      <c r="B1073" s="50"/>
      <c r="C1073" s="49"/>
      <c r="D1073" s="49"/>
      <c r="E1073" s="38"/>
      <c r="F1073" s="38"/>
      <c r="I1073" s="1986" t="s">
        <v>545</v>
      </c>
      <c r="J1073" s="1986"/>
      <c r="K1073" s="850"/>
      <c r="L1073" s="850"/>
      <c r="M1073" s="850"/>
      <c r="N1073" s="850"/>
      <c r="O1073" s="37"/>
      <c r="P1073" s="57"/>
      <c r="Q1073" s="57"/>
      <c r="S1073" s="284"/>
      <c r="T1073" s="291"/>
      <c r="U1073" s="291"/>
      <c r="V1073" s="174"/>
      <c r="W1073" s="174"/>
      <c r="X1073" s="174"/>
    </row>
    <row r="1074" spans="1:24" s="33" customFormat="1" ht="125.25" hidden="1" customHeight="1">
      <c r="A1074" s="261" t="s">
        <v>77</v>
      </c>
      <c r="B1074" s="260" t="s">
        <v>67</v>
      </c>
      <c r="C1074" s="261" t="s">
        <v>498</v>
      </c>
      <c r="D1074" s="260" t="s">
        <v>108</v>
      </c>
      <c r="E1074" s="260" t="s">
        <v>534</v>
      </c>
      <c r="I1074" s="215" t="s">
        <v>186</v>
      </c>
      <c r="J1074" s="215" t="s">
        <v>546</v>
      </c>
      <c r="K1074" s="851"/>
      <c r="L1074" s="851"/>
      <c r="M1074" s="851"/>
      <c r="N1074" s="851"/>
      <c r="O1074" s="37"/>
      <c r="P1074" s="57"/>
      <c r="Q1074" s="57"/>
      <c r="S1074" s="284"/>
      <c r="T1074" s="291"/>
      <c r="U1074" s="291"/>
      <c r="V1074" s="174"/>
      <c r="W1074" s="174"/>
      <c r="X1074" s="174"/>
    </row>
    <row r="1075" spans="1:24" s="33" customFormat="1" hidden="1">
      <c r="A1075" s="195">
        <v>1</v>
      </c>
      <c r="B1075" s="195">
        <v>2</v>
      </c>
      <c r="C1075" s="195">
        <v>3</v>
      </c>
      <c r="D1075" s="195">
        <v>4</v>
      </c>
      <c r="E1075" s="195">
        <v>5</v>
      </c>
      <c r="F1075" s="179"/>
      <c r="G1075" s="179"/>
      <c r="H1075" s="179"/>
      <c r="I1075" s="216"/>
      <c r="J1075" s="216"/>
      <c r="K1075" s="856"/>
      <c r="L1075" s="856"/>
      <c r="M1075" s="856"/>
      <c r="N1075" s="856"/>
      <c r="O1075" s="37"/>
      <c r="P1075" s="57"/>
      <c r="Q1075" s="57"/>
      <c r="S1075" s="284"/>
      <c r="T1075" s="291"/>
      <c r="U1075" s="291"/>
      <c r="V1075" s="174"/>
      <c r="W1075" s="174"/>
      <c r="X1075" s="174"/>
    </row>
    <row r="1076" spans="1:24" s="33" customFormat="1" hidden="1">
      <c r="A1076" s="34">
        <v>1</v>
      </c>
      <c r="B1076" s="177" t="s">
        <v>499</v>
      </c>
      <c r="C1076" s="258" t="s">
        <v>43</v>
      </c>
      <c r="D1076" s="258" t="s">
        <v>43</v>
      </c>
      <c r="E1076" s="258">
        <f>E1080</f>
        <v>0</v>
      </c>
      <c r="I1076" s="217">
        <f>I1077</f>
        <v>0</v>
      </c>
      <c r="J1076" s="217">
        <f>J1077</f>
        <v>0</v>
      </c>
      <c r="K1076" s="772"/>
      <c r="L1076" s="772"/>
      <c r="M1076" s="772"/>
      <c r="N1076" s="772"/>
      <c r="O1076" s="37"/>
      <c r="P1076" s="57"/>
      <c r="Q1076" s="57"/>
      <c r="S1076" s="284"/>
      <c r="T1076" s="291"/>
      <c r="U1076" s="291"/>
      <c r="V1076" s="174"/>
      <c r="W1076" s="174"/>
      <c r="X1076" s="174"/>
    </row>
    <row r="1077" spans="1:24" s="179" customFormat="1" hidden="1">
      <c r="A1077" s="258"/>
      <c r="B1077" s="177" t="s">
        <v>500</v>
      </c>
      <c r="C1077" s="258">
        <f>C1080</f>
        <v>0</v>
      </c>
      <c r="D1077" s="258">
        <f>D1080</f>
        <v>2.2000000000000002</v>
      </c>
      <c r="E1077" s="258">
        <f>E1080</f>
        <v>0</v>
      </c>
      <c r="F1077" s="33"/>
      <c r="G1077" s="33"/>
      <c r="H1077" s="33"/>
      <c r="I1077" s="217">
        <f>I1080</f>
        <v>0</v>
      </c>
      <c r="J1077" s="217">
        <f>J1080</f>
        <v>0</v>
      </c>
      <c r="K1077" s="772"/>
      <c r="L1077" s="772"/>
      <c r="M1077" s="772"/>
      <c r="N1077" s="772"/>
      <c r="O1077" s="180"/>
      <c r="P1077" s="181"/>
      <c r="Q1077" s="181"/>
      <c r="S1077" s="285"/>
      <c r="T1077" s="292"/>
      <c r="U1077" s="292"/>
      <c r="V1077" s="182"/>
      <c r="W1077" s="182"/>
      <c r="X1077" s="182"/>
    </row>
    <row r="1078" spans="1:24" s="33" customFormat="1" hidden="1">
      <c r="A1078" s="2013"/>
      <c r="B1078" s="177" t="s">
        <v>326</v>
      </c>
      <c r="C1078" s="2013"/>
      <c r="D1078" s="2013"/>
      <c r="E1078" s="2013"/>
      <c r="I1078" s="220"/>
      <c r="J1078" s="220"/>
      <c r="K1078" s="852"/>
      <c r="L1078" s="852"/>
      <c r="M1078" s="852"/>
      <c r="N1078" s="852"/>
      <c r="O1078" s="37"/>
      <c r="P1078" s="57"/>
      <c r="Q1078" s="57"/>
      <c r="S1078" s="284"/>
      <c r="T1078" s="291"/>
      <c r="U1078" s="291"/>
      <c r="V1078" s="174"/>
      <c r="W1078" s="174"/>
      <c r="X1078" s="174"/>
    </row>
    <row r="1079" spans="1:24" s="33" customFormat="1" hidden="1">
      <c r="A1079" s="2013"/>
      <c r="B1079" s="177" t="s">
        <v>501</v>
      </c>
      <c r="C1079" s="2013"/>
      <c r="D1079" s="2013"/>
      <c r="E1079" s="2013"/>
      <c r="I1079" s="220"/>
      <c r="J1079" s="220"/>
      <c r="K1079" s="852"/>
      <c r="L1079" s="852"/>
      <c r="M1079" s="852"/>
      <c r="N1079" s="852"/>
      <c r="O1079" s="37"/>
      <c r="P1079" s="57"/>
      <c r="Q1079" s="57"/>
      <c r="S1079" s="284"/>
      <c r="T1079" s="291"/>
      <c r="U1079" s="291"/>
      <c r="V1079" s="174"/>
      <c r="W1079" s="174"/>
      <c r="X1079" s="174"/>
    </row>
    <row r="1080" spans="1:24" s="33" customFormat="1" ht="34.5" hidden="1" customHeight="1">
      <c r="A1080" s="258"/>
      <c r="B1080" s="177" t="s">
        <v>502</v>
      </c>
      <c r="C1080" s="258">
        <f>E1080/D1080*100</f>
        <v>0</v>
      </c>
      <c r="D1080" s="258">
        <v>2.2000000000000002</v>
      </c>
      <c r="E1080" s="258"/>
      <c r="I1080" s="220"/>
      <c r="J1080" s="220"/>
      <c r="K1080" s="852"/>
      <c r="L1080" s="852"/>
      <c r="M1080" s="852"/>
      <c r="N1080" s="852"/>
      <c r="O1080" s="37"/>
      <c r="P1080" s="57"/>
      <c r="Q1080" s="57"/>
      <c r="S1080" s="284"/>
      <c r="T1080" s="291"/>
      <c r="U1080" s="291"/>
      <c r="V1080" s="174"/>
      <c r="W1080" s="174"/>
      <c r="X1080" s="174"/>
    </row>
    <row r="1081" spans="1:24" s="33" customFormat="1" hidden="1">
      <c r="A1081" s="2013"/>
      <c r="B1081" s="258" t="s">
        <v>326</v>
      </c>
      <c r="C1081" s="2013"/>
      <c r="D1081" s="2013"/>
      <c r="E1081" s="2013"/>
      <c r="I1081" s="221"/>
      <c r="J1081" s="221"/>
      <c r="K1081" s="857"/>
      <c r="L1081" s="857"/>
      <c r="M1081" s="857"/>
      <c r="N1081" s="857"/>
      <c r="O1081" s="37"/>
      <c r="P1081" s="57"/>
      <c r="Q1081" s="57"/>
      <c r="S1081" s="284"/>
      <c r="T1081" s="291"/>
      <c r="U1081" s="291"/>
      <c r="V1081" s="174"/>
      <c r="W1081" s="174"/>
      <c r="X1081" s="174"/>
    </row>
    <row r="1082" spans="1:24" s="33" customFormat="1" hidden="1">
      <c r="A1082" s="2013"/>
      <c r="B1082" s="258" t="s">
        <v>501</v>
      </c>
      <c r="C1082" s="2013"/>
      <c r="D1082" s="2013"/>
      <c r="E1082" s="2013"/>
      <c r="I1082" s="221"/>
      <c r="J1082" s="221"/>
      <c r="K1082" s="857"/>
      <c r="L1082" s="857"/>
      <c r="M1082" s="857"/>
      <c r="N1082" s="857"/>
      <c r="O1082" s="37"/>
      <c r="P1082" s="57"/>
      <c r="Q1082" s="57"/>
      <c r="S1082" s="284"/>
      <c r="T1082" s="291"/>
      <c r="U1082" s="291"/>
      <c r="V1082" s="174"/>
      <c r="W1082" s="174"/>
      <c r="X1082" s="174"/>
    </row>
    <row r="1083" spans="1:24" s="33" customFormat="1" hidden="1">
      <c r="A1083" s="258"/>
      <c r="B1083" s="258"/>
      <c r="C1083" s="258"/>
      <c r="D1083" s="258"/>
      <c r="E1083" s="258"/>
      <c r="I1083" s="221"/>
      <c r="J1083" s="221"/>
      <c r="K1083" s="857"/>
      <c r="L1083" s="857"/>
      <c r="M1083" s="857"/>
      <c r="N1083" s="857"/>
      <c r="O1083" s="37"/>
      <c r="P1083" s="57"/>
      <c r="Q1083" s="57"/>
      <c r="S1083" s="284"/>
      <c r="T1083" s="291"/>
      <c r="U1083" s="291"/>
      <c r="V1083" s="174"/>
      <c r="W1083" s="174"/>
      <c r="X1083" s="174"/>
    </row>
    <row r="1084" spans="1:24" s="33" customFormat="1" hidden="1">
      <c r="A1084" s="258"/>
      <c r="B1084" s="258"/>
      <c r="C1084" s="258"/>
      <c r="D1084" s="258"/>
      <c r="E1084" s="258"/>
      <c r="I1084" s="221"/>
      <c r="J1084" s="221"/>
      <c r="K1084" s="857"/>
      <c r="L1084" s="857"/>
      <c r="M1084" s="857"/>
      <c r="N1084" s="857"/>
      <c r="O1084" s="37"/>
      <c r="P1084" s="57"/>
      <c r="Q1084" s="57"/>
      <c r="S1084" s="284"/>
      <c r="T1084" s="291"/>
      <c r="U1084" s="291"/>
      <c r="V1084" s="174"/>
      <c r="W1084" s="174"/>
      <c r="X1084" s="174"/>
    </row>
    <row r="1085" spans="1:24" s="33" customFormat="1" ht="29.25" hidden="1" customHeight="1">
      <c r="A1085" s="228"/>
      <c r="B1085" s="228" t="s">
        <v>73</v>
      </c>
      <c r="C1085" s="228"/>
      <c r="D1085" s="228" t="s">
        <v>74</v>
      </c>
      <c r="E1085" s="228">
        <f>E1076</f>
        <v>0</v>
      </c>
      <c r="I1085" s="217">
        <f>I1076</f>
        <v>0</v>
      </c>
      <c r="J1085" s="217">
        <f>J1076</f>
        <v>0</v>
      </c>
      <c r="K1085" s="772"/>
      <c r="L1085" s="772"/>
      <c r="M1085" s="772"/>
      <c r="N1085" s="772"/>
      <c r="O1085" s="37"/>
      <c r="P1085" s="57"/>
      <c r="Q1085" s="57"/>
      <c r="S1085" s="284"/>
      <c r="T1085" s="291"/>
      <c r="U1085" s="291"/>
      <c r="V1085" s="174"/>
      <c r="W1085" s="174"/>
      <c r="X1085" s="174"/>
    </row>
    <row r="1086" spans="1:24" s="33" customFormat="1" hidden="1">
      <c r="A1086" s="149"/>
      <c r="B1086" s="149"/>
      <c r="C1086" s="149"/>
      <c r="D1086" s="149"/>
      <c r="E1086" s="149"/>
      <c r="F1086" s="149"/>
      <c r="G1086" s="149"/>
      <c r="H1086" s="149"/>
      <c r="I1086" s="149"/>
      <c r="J1086" s="149"/>
      <c r="K1086" s="828"/>
      <c r="L1086" s="828"/>
      <c r="M1086" s="828"/>
      <c r="N1086" s="828"/>
      <c r="O1086" s="37"/>
      <c r="P1086" s="57"/>
      <c r="Q1086" s="57"/>
      <c r="S1086" s="284"/>
      <c r="T1086" s="291"/>
      <c r="U1086" s="291"/>
      <c r="V1086" s="174"/>
      <c r="W1086" s="174"/>
      <c r="X1086" s="174"/>
    </row>
    <row r="1087" spans="1:24" s="33" customFormat="1" ht="60" hidden="1" customHeight="1">
      <c r="A1087" s="2014" t="s">
        <v>616</v>
      </c>
      <c r="B1087" s="2014"/>
      <c r="C1087" s="2014"/>
      <c r="D1087" s="2014"/>
      <c r="E1087" s="2014"/>
      <c r="F1087" s="2014"/>
      <c r="G1087" s="2014"/>
      <c r="H1087" s="2014"/>
      <c r="I1087" s="2014"/>
      <c r="J1087" s="2014"/>
      <c r="K1087" s="840"/>
      <c r="L1087" s="840"/>
      <c r="M1087" s="840"/>
      <c r="N1087" s="840"/>
      <c r="O1087" s="37"/>
      <c r="P1087" s="57"/>
      <c r="Q1087" s="57"/>
      <c r="S1087" s="284"/>
      <c r="T1087" s="291"/>
      <c r="U1087" s="291"/>
      <c r="V1087" s="174"/>
      <c r="W1087" s="174"/>
      <c r="X1087" s="174"/>
    </row>
    <row r="1088" spans="1:24" hidden="1">
      <c r="A1088" s="266"/>
      <c r="B1088" s="266"/>
      <c r="C1088" s="266"/>
      <c r="D1088" s="266"/>
      <c r="E1088" s="266"/>
      <c r="F1088" s="266"/>
      <c r="G1088" s="266"/>
      <c r="H1088" s="266"/>
      <c r="I1088" s="266"/>
      <c r="J1088" s="266"/>
      <c r="K1088" s="266"/>
      <c r="L1088" s="266"/>
      <c r="M1088" s="266"/>
      <c r="N1088" s="266"/>
    </row>
    <row r="1089" spans="1:24" hidden="1">
      <c r="A1089" s="2004" t="s">
        <v>504</v>
      </c>
      <c r="B1089" s="2004"/>
      <c r="C1089" s="2004"/>
      <c r="D1089" s="2004"/>
      <c r="E1089" s="2004"/>
      <c r="F1089" s="2004"/>
      <c r="G1089" s="2004"/>
      <c r="H1089" s="2004"/>
      <c r="I1089" s="2004"/>
      <c r="J1089" s="2004"/>
      <c r="K1089" s="838"/>
      <c r="L1089" s="838"/>
      <c r="M1089" s="838"/>
      <c r="N1089" s="838"/>
      <c r="O1089" s="205"/>
    </row>
    <row r="1090" spans="1:24" hidden="1">
      <c r="I1090" s="1986" t="s">
        <v>545</v>
      </c>
      <c r="J1090" s="1986"/>
      <c r="K1090" s="850"/>
      <c r="L1090" s="850"/>
      <c r="M1090" s="850"/>
      <c r="N1090" s="850"/>
      <c r="O1090" s="266"/>
    </row>
    <row r="1091" spans="1:24" s="33" customFormat="1" ht="54" hidden="1">
      <c r="A1091" s="35" t="s">
        <v>77</v>
      </c>
      <c r="B1091" s="35" t="s">
        <v>67</v>
      </c>
      <c r="C1091" s="35" t="s">
        <v>134</v>
      </c>
      <c r="D1091" s="149"/>
      <c r="E1091" s="149"/>
      <c r="F1091" s="149"/>
      <c r="G1091" s="149"/>
      <c r="H1091" s="149"/>
      <c r="I1091" s="215" t="s">
        <v>186</v>
      </c>
      <c r="J1091" s="215" t="s">
        <v>546</v>
      </c>
      <c r="K1091" s="851"/>
      <c r="L1091" s="851"/>
      <c r="M1091" s="851"/>
      <c r="N1091" s="851"/>
      <c r="O1091" s="163"/>
      <c r="P1091" s="57"/>
      <c r="Q1091" s="57"/>
      <c r="S1091" s="284"/>
      <c r="T1091" s="291"/>
      <c r="U1091" s="291"/>
      <c r="V1091" s="174"/>
      <c r="W1091" s="174"/>
      <c r="X1091" s="174"/>
    </row>
    <row r="1092" spans="1:24" hidden="1">
      <c r="A1092" s="173">
        <v>1</v>
      </c>
      <c r="B1092" s="173">
        <v>2</v>
      </c>
      <c r="C1092" s="173">
        <v>3</v>
      </c>
      <c r="D1092" s="160"/>
      <c r="E1092" s="160"/>
      <c r="F1092" s="160"/>
      <c r="G1092" s="160"/>
      <c r="H1092" s="160"/>
      <c r="I1092" s="222"/>
      <c r="J1092" s="222"/>
      <c r="K1092" s="858"/>
      <c r="L1092" s="858"/>
      <c r="M1092" s="858"/>
      <c r="N1092" s="858"/>
    </row>
    <row r="1093" spans="1:24" hidden="1">
      <c r="A1093" s="35">
        <v>1</v>
      </c>
      <c r="B1093" s="183" t="s">
        <v>135</v>
      </c>
      <c r="C1093" s="184">
        <f>C1094+C1095+C1096+C1097</f>
        <v>0</v>
      </c>
      <c r="I1093" s="217">
        <f>I1094+I1095+I1096+I1097</f>
        <v>0</v>
      </c>
      <c r="J1093" s="217">
        <f>J1094+J1095+J1096+J1097</f>
        <v>0</v>
      </c>
      <c r="K1093" s="772"/>
      <c r="L1093" s="772"/>
      <c r="M1093" s="772"/>
      <c r="N1093" s="772"/>
    </row>
    <row r="1094" spans="1:24" s="160" customFormat="1" hidden="1">
      <c r="A1094" s="35"/>
      <c r="B1094" s="183"/>
      <c r="C1094" s="176"/>
      <c r="D1094" s="149"/>
      <c r="E1094" s="149"/>
      <c r="F1094" s="149"/>
      <c r="G1094" s="149"/>
      <c r="H1094" s="149"/>
      <c r="I1094" s="222"/>
      <c r="J1094" s="222"/>
      <c r="K1094" s="858"/>
      <c r="L1094" s="858"/>
      <c r="M1094" s="858"/>
      <c r="N1094" s="858"/>
      <c r="O1094" s="161"/>
      <c r="S1094" s="283"/>
      <c r="T1094" s="283"/>
      <c r="U1094" s="283"/>
    </row>
    <row r="1095" spans="1:24" hidden="1">
      <c r="A1095" s="35"/>
      <c r="B1095" s="183"/>
      <c r="C1095" s="176"/>
      <c r="I1095" s="222"/>
      <c r="J1095" s="222"/>
      <c r="K1095" s="858"/>
      <c r="L1095" s="858"/>
      <c r="M1095" s="858"/>
      <c r="N1095" s="858"/>
    </row>
    <row r="1096" spans="1:24" hidden="1">
      <c r="A1096" s="35"/>
      <c r="B1096" s="183"/>
      <c r="C1096" s="176"/>
      <c r="I1096" s="222"/>
      <c r="J1096" s="222"/>
      <c r="K1096" s="858"/>
      <c r="L1096" s="858"/>
      <c r="M1096" s="858"/>
      <c r="N1096" s="858"/>
    </row>
    <row r="1097" spans="1:24" hidden="1">
      <c r="A1097" s="35"/>
      <c r="B1097" s="183"/>
      <c r="C1097" s="176"/>
      <c r="I1097" s="222"/>
      <c r="J1097" s="222"/>
      <c r="K1097" s="858"/>
      <c r="L1097" s="858"/>
      <c r="M1097" s="858"/>
      <c r="N1097" s="858"/>
    </row>
    <row r="1098" spans="1:24" hidden="1">
      <c r="A1098" s="226"/>
      <c r="B1098" s="227" t="s">
        <v>73</v>
      </c>
      <c r="C1098" s="228">
        <f>C1093</f>
        <v>0</v>
      </c>
      <c r="I1098" s="217">
        <f>I1093</f>
        <v>0</v>
      </c>
      <c r="J1098" s="217">
        <f>J1093</f>
        <v>0</v>
      </c>
      <c r="K1098" s="772"/>
      <c r="L1098" s="772"/>
      <c r="M1098" s="772"/>
      <c r="N1098" s="772"/>
    </row>
    <row r="1099" spans="1:24" hidden="1"/>
    <row r="1100" spans="1:24" ht="34.5" hidden="1" customHeight="1">
      <c r="A1100" s="2014" t="s">
        <v>615</v>
      </c>
      <c r="B1100" s="2014"/>
      <c r="C1100" s="2014"/>
      <c r="D1100" s="2014"/>
      <c r="E1100" s="2014"/>
      <c r="F1100" s="2014"/>
      <c r="G1100" s="2014"/>
      <c r="H1100" s="2014"/>
      <c r="I1100" s="2014"/>
      <c r="J1100" s="2014"/>
      <c r="K1100" s="840"/>
      <c r="L1100" s="840"/>
      <c r="M1100" s="840"/>
      <c r="N1100" s="840"/>
    </row>
    <row r="1101" spans="1:24" hidden="1">
      <c r="A1101" s="266"/>
      <c r="B1101" s="266"/>
      <c r="C1101" s="266"/>
      <c r="D1101" s="266"/>
      <c r="E1101" s="266"/>
      <c r="F1101" s="266"/>
      <c r="G1101" s="266"/>
      <c r="H1101" s="266"/>
      <c r="I1101" s="266"/>
      <c r="J1101" s="266"/>
      <c r="K1101" s="266"/>
      <c r="L1101" s="266"/>
      <c r="M1101" s="266"/>
      <c r="N1101" s="266"/>
    </row>
    <row r="1102" spans="1:24" hidden="1">
      <c r="A1102" s="2004" t="s">
        <v>504</v>
      </c>
      <c r="B1102" s="2004"/>
      <c r="C1102" s="2004"/>
      <c r="D1102" s="2004"/>
      <c r="E1102" s="2004"/>
      <c r="F1102" s="2004"/>
      <c r="G1102" s="2004"/>
      <c r="H1102" s="2004"/>
      <c r="I1102" s="2004"/>
      <c r="J1102" s="2004"/>
      <c r="K1102" s="838"/>
      <c r="L1102" s="838"/>
      <c r="M1102" s="838"/>
      <c r="N1102" s="838"/>
      <c r="O1102" s="205"/>
    </row>
    <row r="1103" spans="1:24" hidden="1">
      <c r="I1103" s="1986" t="s">
        <v>545</v>
      </c>
      <c r="J1103" s="1986"/>
      <c r="K1103" s="850"/>
      <c r="L1103" s="850"/>
      <c r="M1103" s="850"/>
      <c r="N1103" s="850"/>
      <c r="O1103" s="266"/>
    </row>
    <row r="1104" spans="1:24" s="33" customFormat="1" ht="54" hidden="1">
      <c r="A1104" s="35" t="s">
        <v>77</v>
      </c>
      <c r="B1104" s="35" t="s">
        <v>67</v>
      </c>
      <c r="C1104" s="35" t="s">
        <v>134</v>
      </c>
      <c r="D1104" s="149"/>
      <c r="E1104" s="149"/>
      <c r="F1104" s="149"/>
      <c r="G1104" s="149"/>
      <c r="H1104" s="149"/>
      <c r="I1104" s="215" t="s">
        <v>186</v>
      </c>
      <c r="J1104" s="215" t="s">
        <v>546</v>
      </c>
      <c r="K1104" s="851"/>
      <c r="L1104" s="851"/>
      <c r="M1104" s="851"/>
      <c r="N1104" s="851"/>
      <c r="O1104" s="163"/>
      <c r="P1104" s="57"/>
      <c r="Q1104" s="57"/>
      <c r="S1104" s="284"/>
      <c r="T1104" s="291"/>
      <c r="U1104" s="291"/>
      <c r="V1104" s="174"/>
      <c r="W1104" s="174"/>
      <c r="X1104" s="174"/>
    </row>
    <row r="1105" spans="1:24" hidden="1">
      <c r="A1105" s="173">
        <v>1</v>
      </c>
      <c r="B1105" s="173">
        <v>2</v>
      </c>
      <c r="C1105" s="173">
        <v>3</v>
      </c>
      <c r="D1105" s="160"/>
      <c r="E1105" s="160"/>
      <c r="F1105" s="160"/>
      <c r="G1105" s="160"/>
      <c r="H1105" s="160"/>
      <c r="I1105" s="222"/>
      <c r="J1105" s="222"/>
      <c r="K1105" s="858"/>
      <c r="L1105" s="858"/>
      <c r="M1105" s="858"/>
      <c r="N1105" s="858"/>
    </row>
    <row r="1106" spans="1:24" hidden="1">
      <c r="A1106" s="35">
        <v>1</v>
      </c>
      <c r="B1106" s="183"/>
      <c r="C1106" s="184"/>
      <c r="I1106" s="220"/>
      <c r="J1106" s="220"/>
      <c r="K1106" s="852"/>
      <c r="L1106" s="852"/>
      <c r="M1106" s="852"/>
      <c r="N1106" s="852"/>
    </row>
    <row r="1107" spans="1:24" s="160" customFormat="1" hidden="1">
      <c r="A1107" s="35"/>
      <c r="B1107" s="183"/>
      <c r="C1107" s="176"/>
      <c r="D1107" s="149"/>
      <c r="E1107" s="149"/>
      <c r="F1107" s="149"/>
      <c r="G1107" s="149"/>
      <c r="H1107" s="149"/>
      <c r="I1107" s="222"/>
      <c r="J1107" s="222"/>
      <c r="K1107" s="858"/>
      <c r="L1107" s="858"/>
      <c r="M1107" s="858"/>
      <c r="N1107" s="858"/>
      <c r="O1107" s="161"/>
      <c r="S1107" s="283"/>
      <c r="T1107" s="283"/>
      <c r="U1107" s="283"/>
    </row>
    <row r="1108" spans="1:24" hidden="1">
      <c r="A1108" s="35"/>
      <c r="B1108" s="183"/>
      <c r="C1108" s="176"/>
      <c r="I1108" s="222"/>
      <c r="J1108" s="222"/>
      <c r="K1108" s="858"/>
      <c r="L1108" s="858"/>
      <c r="M1108" s="858"/>
      <c r="N1108" s="858"/>
    </row>
    <row r="1109" spans="1:24" hidden="1">
      <c r="A1109" s="35"/>
      <c r="B1109" s="183"/>
      <c r="C1109" s="176"/>
      <c r="I1109" s="222"/>
      <c r="J1109" s="222"/>
      <c r="K1109" s="858"/>
      <c r="L1109" s="858"/>
      <c r="M1109" s="858"/>
      <c r="N1109" s="858"/>
    </row>
    <row r="1110" spans="1:24" hidden="1">
      <c r="A1110" s="35"/>
      <c r="B1110" s="183"/>
      <c r="C1110" s="176"/>
      <c r="I1110" s="222"/>
      <c r="J1110" s="222"/>
      <c r="K1110" s="858"/>
      <c r="L1110" s="858"/>
      <c r="M1110" s="858"/>
      <c r="N1110" s="858"/>
    </row>
    <row r="1111" spans="1:24" hidden="1">
      <c r="A1111" s="226"/>
      <c r="B1111" s="227" t="s">
        <v>73</v>
      </c>
      <c r="C1111" s="228">
        <f>SUM(C1106:C1110)</f>
        <v>0</v>
      </c>
      <c r="I1111" s="217">
        <f>SUM(I1106:I1110)</f>
        <v>0</v>
      </c>
      <c r="J1111" s="217">
        <f>SUM(J1106:J1110)</f>
        <v>0</v>
      </c>
      <c r="K1111" s="772"/>
      <c r="L1111" s="772"/>
      <c r="M1111" s="772"/>
      <c r="N1111" s="772"/>
    </row>
    <row r="1112" spans="1:24" hidden="1"/>
    <row r="1113" spans="1:24" hidden="1">
      <c r="A1113" s="2004" t="s">
        <v>508</v>
      </c>
      <c r="B1113" s="2004"/>
      <c r="C1113" s="2004"/>
      <c r="D1113" s="2004"/>
      <c r="E1113" s="2004"/>
      <c r="F1113" s="2004"/>
      <c r="G1113" s="2004"/>
      <c r="H1113" s="2004"/>
      <c r="I1113" s="2004"/>
      <c r="J1113" s="2004"/>
      <c r="K1113" s="838"/>
      <c r="L1113" s="838"/>
      <c r="M1113" s="838"/>
      <c r="N1113" s="838"/>
    </row>
    <row r="1114" spans="1:24" hidden="1">
      <c r="I1114" s="1986" t="s">
        <v>545</v>
      </c>
      <c r="J1114" s="1986"/>
      <c r="K1114" s="850"/>
      <c r="L1114" s="850"/>
      <c r="M1114" s="850"/>
      <c r="N1114" s="850"/>
    </row>
    <row r="1115" spans="1:24" s="33" customFormat="1" ht="54" hidden="1">
      <c r="A1115" s="35" t="s">
        <v>77</v>
      </c>
      <c r="B1115" s="35" t="s">
        <v>67</v>
      </c>
      <c r="C1115" s="35" t="s">
        <v>134</v>
      </c>
      <c r="D1115" s="149"/>
      <c r="E1115" s="149"/>
      <c r="F1115" s="149"/>
      <c r="G1115" s="149"/>
      <c r="H1115" s="149"/>
      <c r="I1115" s="215" t="s">
        <v>186</v>
      </c>
      <c r="J1115" s="215" t="s">
        <v>546</v>
      </c>
      <c r="K1115" s="851"/>
      <c r="L1115" s="851"/>
      <c r="M1115" s="851"/>
      <c r="N1115" s="851"/>
      <c r="O1115" s="163"/>
      <c r="P1115" s="57"/>
      <c r="Q1115" s="57"/>
      <c r="S1115" s="284"/>
      <c r="T1115" s="291"/>
      <c r="U1115" s="291"/>
      <c r="V1115" s="174"/>
      <c r="W1115" s="174"/>
      <c r="X1115" s="174"/>
    </row>
    <row r="1116" spans="1:24" hidden="1">
      <c r="A1116" s="173">
        <v>1</v>
      </c>
      <c r="B1116" s="173">
        <v>2</v>
      </c>
      <c r="C1116" s="173">
        <v>3</v>
      </c>
      <c r="D1116" s="160"/>
      <c r="E1116" s="160"/>
      <c r="F1116" s="160"/>
      <c r="G1116" s="160"/>
      <c r="H1116" s="160"/>
      <c r="I1116" s="222"/>
      <c r="J1116" s="222"/>
      <c r="K1116" s="858"/>
      <c r="L1116" s="858"/>
      <c r="M1116" s="858"/>
      <c r="N1116" s="858"/>
    </row>
    <row r="1117" spans="1:24" hidden="1">
      <c r="A1117" s="35">
        <v>1</v>
      </c>
      <c r="B1117" s="183"/>
      <c r="C1117" s="184"/>
      <c r="I1117" s="220"/>
      <c r="J1117" s="220"/>
      <c r="K1117" s="852"/>
      <c r="L1117" s="852"/>
      <c r="M1117" s="852"/>
      <c r="N1117" s="852"/>
    </row>
    <row r="1118" spans="1:24" s="160" customFormat="1" hidden="1">
      <c r="A1118" s="35"/>
      <c r="B1118" s="183"/>
      <c r="C1118" s="176"/>
      <c r="D1118" s="149"/>
      <c r="E1118" s="149"/>
      <c r="F1118" s="149"/>
      <c r="G1118" s="149"/>
      <c r="H1118" s="149"/>
      <c r="I1118" s="222"/>
      <c r="J1118" s="222"/>
      <c r="K1118" s="858"/>
      <c r="L1118" s="858"/>
      <c r="M1118" s="858"/>
      <c r="N1118" s="858"/>
      <c r="O1118" s="161"/>
      <c r="S1118" s="283"/>
      <c r="T1118" s="283"/>
      <c r="U1118" s="283"/>
    </row>
    <row r="1119" spans="1:24" hidden="1">
      <c r="A1119" s="35"/>
      <c r="B1119" s="183"/>
      <c r="C1119" s="176"/>
      <c r="I1119" s="222"/>
      <c r="J1119" s="222"/>
      <c r="K1119" s="858"/>
      <c r="L1119" s="858"/>
      <c r="M1119" s="858"/>
      <c r="N1119" s="858"/>
    </row>
    <row r="1120" spans="1:24" hidden="1">
      <c r="A1120" s="35"/>
      <c r="B1120" s="183"/>
      <c r="C1120" s="176"/>
      <c r="I1120" s="222"/>
      <c r="J1120" s="222"/>
      <c r="K1120" s="858"/>
      <c r="L1120" s="858"/>
      <c r="M1120" s="858"/>
      <c r="N1120" s="858"/>
    </row>
    <row r="1121" spans="1:24" hidden="1">
      <c r="A1121" s="35"/>
      <c r="B1121" s="183"/>
      <c r="C1121" s="176"/>
      <c r="I1121" s="222"/>
      <c r="J1121" s="222"/>
      <c r="K1121" s="858"/>
      <c r="L1121" s="858"/>
      <c r="M1121" s="858"/>
      <c r="N1121" s="858"/>
    </row>
    <row r="1122" spans="1:24" hidden="1">
      <c r="A1122" s="226"/>
      <c r="B1122" s="227" t="s">
        <v>73</v>
      </c>
      <c r="C1122" s="228">
        <f>SUM(C1117:C1121)</f>
        <v>0</v>
      </c>
      <c r="I1122" s="217">
        <f>SUM(I1117:I1121)</f>
        <v>0</v>
      </c>
      <c r="J1122" s="217">
        <f>SUM(J1117:J1121)</f>
        <v>0</v>
      </c>
      <c r="K1122" s="772"/>
      <c r="L1122" s="772"/>
      <c r="M1122" s="772"/>
      <c r="N1122" s="772"/>
    </row>
    <row r="1123" spans="1:24" hidden="1"/>
    <row r="1124" spans="1:24" hidden="1">
      <c r="A1124" s="2004" t="s">
        <v>509</v>
      </c>
      <c r="B1124" s="2004"/>
      <c r="C1124" s="2004"/>
      <c r="D1124" s="2004"/>
      <c r="E1124" s="2004"/>
      <c r="F1124" s="2004"/>
      <c r="G1124" s="2004"/>
      <c r="H1124" s="2004"/>
      <c r="I1124" s="2004"/>
      <c r="J1124" s="2004"/>
      <c r="K1124" s="838"/>
      <c r="L1124" s="838"/>
      <c r="M1124" s="838"/>
      <c r="N1124" s="838"/>
    </row>
    <row r="1125" spans="1:24" hidden="1">
      <c r="I1125" s="1986" t="s">
        <v>545</v>
      </c>
      <c r="J1125" s="1986"/>
      <c r="K1125" s="850"/>
      <c r="L1125" s="850"/>
      <c r="M1125" s="850"/>
      <c r="N1125" s="850"/>
    </row>
    <row r="1126" spans="1:24" s="33" customFormat="1" ht="54" hidden="1">
      <c r="A1126" s="35" t="s">
        <v>77</v>
      </c>
      <c r="B1126" s="35" t="s">
        <v>67</v>
      </c>
      <c r="C1126" s="35" t="s">
        <v>134</v>
      </c>
      <c r="D1126" s="149"/>
      <c r="E1126" s="149"/>
      <c r="F1126" s="149"/>
      <c r="G1126" s="149"/>
      <c r="H1126" s="149"/>
      <c r="I1126" s="215" t="s">
        <v>186</v>
      </c>
      <c r="J1126" s="215" t="s">
        <v>546</v>
      </c>
      <c r="K1126" s="851"/>
      <c r="L1126" s="851"/>
      <c r="M1126" s="851"/>
      <c r="N1126" s="851"/>
      <c r="O1126" s="163"/>
      <c r="P1126" s="57"/>
      <c r="Q1126" s="57"/>
      <c r="S1126" s="284"/>
      <c r="T1126" s="291"/>
      <c r="U1126" s="291"/>
      <c r="V1126" s="174"/>
      <c r="W1126" s="174"/>
      <c r="X1126" s="174"/>
    </row>
    <row r="1127" spans="1:24" hidden="1">
      <c r="A1127" s="173">
        <v>1</v>
      </c>
      <c r="B1127" s="173">
        <v>2</v>
      </c>
      <c r="C1127" s="173">
        <v>3</v>
      </c>
      <c r="D1127" s="160"/>
      <c r="E1127" s="160"/>
      <c r="F1127" s="160"/>
      <c r="G1127" s="160"/>
      <c r="H1127" s="160"/>
      <c r="I1127" s="222"/>
      <c r="J1127" s="222"/>
      <c r="K1127" s="858"/>
      <c r="L1127" s="858"/>
      <c r="M1127" s="858"/>
      <c r="N1127" s="858"/>
    </row>
    <row r="1128" spans="1:24" hidden="1">
      <c r="A1128" s="35">
        <v>1</v>
      </c>
      <c r="B1128" s="183"/>
      <c r="C1128" s="184"/>
      <c r="I1128" s="220"/>
      <c r="J1128" s="220"/>
      <c r="K1128" s="852"/>
      <c r="L1128" s="852"/>
      <c r="M1128" s="852"/>
      <c r="N1128" s="852"/>
    </row>
    <row r="1129" spans="1:24" s="160" customFormat="1" hidden="1">
      <c r="A1129" s="35"/>
      <c r="B1129" s="183"/>
      <c r="C1129" s="176"/>
      <c r="D1129" s="149"/>
      <c r="E1129" s="149"/>
      <c r="F1129" s="149"/>
      <c r="G1129" s="149"/>
      <c r="H1129" s="149"/>
      <c r="I1129" s="222"/>
      <c r="J1129" s="222"/>
      <c r="K1129" s="858"/>
      <c r="L1129" s="858"/>
      <c r="M1129" s="858"/>
      <c r="N1129" s="858"/>
      <c r="O1129" s="161"/>
      <c r="S1129" s="283"/>
      <c r="T1129" s="283"/>
      <c r="U1129" s="283"/>
    </row>
    <row r="1130" spans="1:24" hidden="1">
      <c r="A1130" s="35"/>
      <c r="B1130" s="183"/>
      <c r="C1130" s="176"/>
      <c r="I1130" s="222"/>
      <c r="J1130" s="222"/>
      <c r="K1130" s="858"/>
      <c r="L1130" s="858"/>
      <c r="M1130" s="858"/>
      <c r="N1130" s="858"/>
    </row>
    <row r="1131" spans="1:24" hidden="1">
      <c r="A1131" s="35"/>
      <c r="B1131" s="183"/>
      <c r="C1131" s="176"/>
      <c r="I1131" s="222"/>
      <c r="J1131" s="222"/>
      <c r="K1131" s="858"/>
      <c r="L1131" s="858"/>
      <c r="M1131" s="858"/>
      <c r="N1131" s="858"/>
    </row>
    <row r="1132" spans="1:24" hidden="1">
      <c r="A1132" s="35"/>
      <c r="B1132" s="183"/>
      <c r="C1132" s="176"/>
      <c r="I1132" s="222"/>
      <c r="J1132" s="222"/>
      <c r="K1132" s="858"/>
      <c r="L1132" s="858"/>
      <c r="M1132" s="858"/>
      <c r="N1132" s="858"/>
    </row>
    <row r="1133" spans="1:24" hidden="1">
      <c r="A1133" s="226"/>
      <c r="B1133" s="227" t="s">
        <v>73</v>
      </c>
      <c r="C1133" s="228">
        <f>SUM(C1128:C1132)</f>
        <v>0</v>
      </c>
      <c r="I1133" s="217">
        <f>SUM(I1128:I1132)</f>
        <v>0</v>
      </c>
      <c r="J1133" s="217">
        <f>SUM(J1128:J1132)</f>
        <v>0</v>
      </c>
      <c r="K1133" s="772"/>
      <c r="L1133" s="772"/>
      <c r="M1133" s="772"/>
      <c r="N1133" s="772"/>
    </row>
    <row r="1134" spans="1:24" hidden="1"/>
    <row r="1135" spans="1:24" hidden="1">
      <c r="A1135" s="2004" t="s">
        <v>510</v>
      </c>
      <c r="B1135" s="2004"/>
      <c r="C1135" s="2004"/>
      <c r="D1135" s="2004"/>
      <c r="E1135" s="2004"/>
      <c r="F1135" s="2004"/>
      <c r="G1135" s="2004"/>
      <c r="H1135" s="2004"/>
      <c r="I1135" s="2004"/>
      <c r="J1135" s="2004"/>
      <c r="K1135" s="838"/>
      <c r="L1135" s="838"/>
      <c r="M1135" s="838"/>
      <c r="N1135" s="838"/>
    </row>
    <row r="1136" spans="1:24" hidden="1">
      <c r="I1136" s="1986" t="s">
        <v>545</v>
      </c>
      <c r="J1136" s="1986"/>
      <c r="K1136" s="850"/>
      <c r="L1136" s="850"/>
      <c r="M1136" s="850"/>
      <c r="N1136" s="850"/>
    </row>
    <row r="1137" spans="1:24" s="33" customFormat="1" ht="54" hidden="1">
      <c r="A1137" s="35" t="s">
        <v>77</v>
      </c>
      <c r="B1137" s="35" t="s">
        <v>67</v>
      </c>
      <c r="C1137" s="35" t="s">
        <v>134</v>
      </c>
      <c r="D1137" s="149"/>
      <c r="E1137" s="149"/>
      <c r="F1137" s="149"/>
      <c r="G1137" s="149"/>
      <c r="H1137" s="149"/>
      <c r="I1137" s="215" t="s">
        <v>186</v>
      </c>
      <c r="J1137" s="215" t="s">
        <v>546</v>
      </c>
      <c r="K1137" s="851"/>
      <c r="L1137" s="851"/>
      <c r="M1137" s="851"/>
      <c r="N1137" s="851"/>
      <c r="O1137" s="163"/>
      <c r="P1137" s="57"/>
      <c r="Q1137" s="57"/>
      <c r="S1137" s="284"/>
      <c r="T1137" s="291"/>
      <c r="U1137" s="291"/>
      <c r="V1137" s="174"/>
      <c r="W1137" s="174"/>
      <c r="X1137" s="174"/>
    </row>
    <row r="1138" spans="1:24" hidden="1">
      <c r="A1138" s="173">
        <v>1</v>
      </c>
      <c r="B1138" s="173">
        <v>2</v>
      </c>
      <c r="C1138" s="173">
        <v>3</v>
      </c>
      <c r="D1138" s="160"/>
      <c r="E1138" s="160"/>
      <c r="F1138" s="160"/>
      <c r="G1138" s="160"/>
      <c r="H1138" s="160"/>
      <c r="I1138" s="222"/>
      <c r="J1138" s="222"/>
      <c r="K1138" s="858"/>
      <c r="L1138" s="858"/>
      <c r="M1138" s="858"/>
      <c r="N1138" s="858"/>
    </row>
    <row r="1139" spans="1:24" hidden="1">
      <c r="A1139" s="35">
        <v>1</v>
      </c>
      <c r="B1139" s="183"/>
      <c r="C1139" s="184"/>
      <c r="I1139" s="220"/>
      <c r="J1139" s="220"/>
      <c r="K1139" s="852"/>
      <c r="L1139" s="852"/>
      <c r="M1139" s="852"/>
      <c r="N1139" s="852"/>
    </row>
    <row r="1140" spans="1:24" s="160" customFormat="1" hidden="1">
      <c r="A1140" s="35"/>
      <c r="B1140" s="183"/>
      <c r="C1140" s="176"/>
      <c r="D1140" s="149"/>
      <c r="E1140" s="149"/>
      <c r="F1140" s="149"/>
      <c r="G1140" s="149"/>
      <c r="H1140" s="149"/>
      <c r="I1140" s="222"/>
      <c r="J1140" s="222"/>
      <c r="K1140" s="858"/>
      <c r="L1140" s="858"/>
      <c r="M1140" s="858"/>
      <c r="N1140" s="858"/>
      <c r="O1140" s="161"/>
      <c r="S1140" s="283"/>
      <c r="T1140" s="283"/>
      <c r="U1140" s="283"/>
    </row>
    <row r="1141" spans="1:24" hidden="1">
      <c r="A1141" s="35"/>
      <c r="B1141" s="183"/>
      <c r="C1141" s="176"/>
      <c r="I1141" s="222"/>
      <c r="J1141" s="222"/>
      <c r="K1141" s="858"/>
      <c r="L1141" s="858"/>
      <c r="M1141" s="858"/>
      <c r="N1141" s="858"/>
    </row>
    <row r="1142" spans="1:24" hidden="1">
      <c r="A1142" s="35"/>
      <c r="B1142" s="183"/>
      <c r="C1142" s="176"/>
      <c r="I1142" s="222"/>
      <c r="J1142" s="222"/>
      <c r="K1142" s="858"/>
      <c r="L1142" s="858"/>
      <c r="M1142" s="858"/>
      <c r="N1142" s="858"/>
    </row>
    <row r="1143" spans="1:24" hidden="1">
      <c r="A1143" s="35"/>
      <c r="B1143" s="183"/>
      <c r="C1143" s="176"/>
      <c r="I1143" s="222"/>
      <c r="J1143" s="222"/>
      <c r="K1143" s="858"/>
      <c r="L1143" s="858"/>
      <c r="M1143" s="858"/>
      <c r="N1143" s="858"/>
    </row>
    <row r="1144" spans="1:24" hidden="1">
      <c r="A1144" s="226"/>
      <c r="B1144" s="227" t="s">
        <v>73</v>
      </c>
      <c r="C1144" s="228">
        <f>SUM(C1139:C1143)</f>
        <v>0</v>
      </c>
      <c r="I1144" s="217">
        <f>SUM(I1139:I1143)</f>
        <v>0</v>
      </c>
      <c r="J1144" s="217">
        <f>SUM(J1139:J1143)</f>
        <v>0</v>
      </c>
      <c r="K1144" s="772"/>
      <c r="L1144" s="772"/>
      <c r="M1144" s="772"/>
      <c r="N1144" s="772"/>
    </row>
    <row r="1145" spans="1:24" hidden="1"/>
    <row r="1146" spans="1:24" hidden="1"/>
    <row r="1147" spans="1:24" ht="55.5" hidden="1" customHeight="1">
      <c r="A1147" s="2014" t="s">
        <v>614</v>
      </c>
      <c r="B1147" s="2014"/>
      <c r="C1147" s="2014"/>
      <c r="D1147" s="2014"/>
      <c r="E1147" s="2014"/>
      <c r="F1147" s="2014"/>
      <c r="G1147" s="2014"/>
      <c r="H1147" s="2014"/>
      <c r="I1147" s="2014"/>
      <c r="J1147" s="2014"/>
      <c r="K1147" s="840"/>
      <c r="L1147" s="840"/>
      <c r="M1147" s="840"/>
      <c r="N1147" s="840"/>
    </row>
    <row r="1148" spans="1:24" hidden="1"/>
    <row r="1149" spans="1:24" hidden="1">
      <c r="A1149" s="2004" t="s">
        <v>511</v>
      </c>
      <c r="B1149" s="2004"/>
      <c r="C1149" s="2004"/>
      <c r="D1149" s="2004"/>
      <c r="E1149" s="2004"/>
      <c r="F1149" s="2004"/>
      <c r="G1149" s="2004"/>
      <c r="H1149" s="2004"/>
      <c r="I1149" s="2004"/>
      <c r="J1149" s="2004"/>
      <c r="K1149" s="838"/>
      <c r="L1149" s="838"/>
      <c r="M1149" s="838"/>
      <c r="N1149" s="838"/>
      <c r="O1149" s="205"/>
    </row>
    <row r="1150" spans="1:24" hidden="1">
      <c r="I1150" s="1986" t="s">
        <v>545</v>
      </c>
      <c r="J1150" s="1986"/>
      <c r="K1150" s="850"/>
      <c r="L1150" s="850"/>
      <c r="M1150" s="850"/>
      <c r="N1150" s="850"/>
    </row>
    <row r="1151" spans="1:24" s="33" customFormat="1" ht="54" hidden="1">
      <c r="A1151" s="35" t="s">
        <v>77</v>
      </c>
      <c r="B1151" s="35" t="s">
        <v>67</v>
      </c>
      <c r="C1151" s="260" t="s">
        <v>505</v>
      </c>
      <c r="D1151" s="260" t="s">
        <v>506</v>
      </c>
      <c r="E1151" s="260" t="s">
        <v>507</v>
      </c>
      <c r="F1151" s="149"/>
      <c r="G1151" s="149"/>
      <c r="H1151" s="149"/>
      <c r="I1151" s="215" t="s">
        <v>186</v>
      </c>
      <c r="J1151" s="215" t="s">
        <v>546</v>
      </c>
      <c r="K1151" s="851"/>
      <c r="L1151" s="851"/>
      <c r="M1151" s="851"/>
      <c r="N1151" s="851"/>
      <c r="O1151" s="163"/>
      <c r="P1151" s="57"/>
      <c r="Q1151" s="57"/>
      <c r="S1151" s="284"/>
      <c r="T1151" s="291"/>
      <c r="U1151" s="291"/>
      <c r="V1151" s="174"/>
      <c r="W1151" s="174"/>
      <c r="X1151" s="174"/>
    </row>
    <row r="1152" spans="1:24" hidden="1">
      <c r="A1152" s="173">
        <v>1</v>
      </c>
      <c r="B1152" s="173">
        <v>2</v>
      </c>
      <c r="C1152" s="195">
        <v>3</v>
      </c>
      <c r="D1152" s="195">
        <v>4</v>
      </c>
      <c r="E1152" s="195">
        <v>5</v>
      </c>
      <c r="F1152" s="160"/>
      <c r="G1152" s="160"/>
      <c r="H1152" s="160"/>
      <c r="I1152" s="220"/>
      <c r="J1152" s="220"/>
      <c r="K1152" s="852"/>
      <c r="L1152" s="852"/>
      <c r="M1152" s="852"/>
      <c r="N1152" s="852"/>
    </row>
    <row r="1153" spans="1:24" hidden="1">
      <c r="A1153" s="35">
        <v>1</v>
      </c>
      <c r="B1153" s="183"/>
      <c r="C1153" s="176"/>
      <c r="D1153" s="35"/>
      <c r="E1153" s="176"/>
      <c r="I1153" s="220"/>
      <c r="J1153" s="220"/>
      <c r="K1153" s="852"/>
      <c r="L1153" s="852"/>
      <c r="M1153" s="852"/>
      <c r="N1153" s="852"/>
    </row>
    <row r="1154" spans="1:24" s="160" customFormat="1" hidden="1">
      <c r="A1154" s="35"/>
      <c r="B1154" s="183"/>
      <c r="C1154" s="258"/>
      <c r="D1154" s="260"/>
      <c r="E1154" s="258"/>
      <c r="F1154" s="149"/>
      <c r="G1154" s="149"/>
      <c r="H1154" s="149"/>
      <c r="I1154" s="220"/>
      <c r="J1154" s="220"/>
      <c r="K1154" s="852"/>
      <c r="L1154" s="852"/>
      <c r="M1154" s="852"/>
      <c r="N1154" s="852"/>
      <c r="O1154" s="161"/>
      <c r="S1154" s="283"/>
      <c r="T1154" s="283"/>
      <c r="U1154" s="283"/>
    </row>
    <row r="1155" spans="1:24" hidden="1">
      <c r="A1155" s="35"/>
      <c r="B1155" s="183"/>
      <c r="C1155" s="258"/>
      <c r="D1155" s="260"/>
      <c r="E1155" s="258"/>
      <c r="I1155" s="220"/>
      <c r="J1155" s="220"/>
      <c r="K1155" s="852"/>
      <c r="L1155" s="852"/>
      <c r="M1155" s="852"/>
      <c r="N1155" s="852"/>
    </row>
    <row r="1156" spans="1:24" hidden="1">
      <c r="A1156" s="226"/>
      <c r="B1156" s="227" t="s">
        <v>73</v>
      </c>
      <c r="C1156" s="226" t="s">
        <v>74</v>
      </c>
      <c r="D1156" s="226" t="s">
        <v>74</v>
      </c>
      <c r="E1156" s="228">
        <f>E1153</f>
        <v>0</v>
      </c>
      <c r="I1156" s="217">
        <f>SUM(I1153:I1155)</f>
        <v>0</v>
      </c>
      <c r="J1156" s="217">
        <f>SUM(J1153:J1155)</f>
        <v>0</v>
      </c>
      <c r="K1156" s="772"/>
      <c r="L1156" s="772"/>
      <c r="M1156" s="772"/>
      <c r="N1156" s="772"/>
    </row>
    <row r="1157" spans="1:24" hidden="1"/>
    <row r="1158" spans="1:24" hidden="1">
      <c r="A1158" s="2004" t="s">
        <v>512</v>
      </c>
      <c r="B1158" s="2004"/>
      <c r="C1158" s="2004"/>
      <c r="D1158" s="2004"/>
      <c r="E1158" s="2004"/>
      <c r="F1158" s="2004"/>
      <c r="G1158" s="2004"/>
      <c r="H1158" s="2004"/>
      <c r="I1158" s="2004"/>
      <c r="J1158" s="2004"/>
      <c r="K1158" s="838"/>
      <c r="L1158" s="838"/>
      <c r="M1158" s="838"/>
      <c r="N1158" s="838"/>
    </row>
    <row r="1159" spans="1:24" hidden="1">
      <c r="I1159" s="1986" t="s">
        <v>545</v>
      </c>
      <c r="J1159" s="1986"/>
      <c r="K1159" s="850"/>
      <c r="L1159" s="850"/>
      <c r="M1159" s="850"/>
      <c r="N1159" s="850"/>
    </row>
    <row r="1160" spans="1:24" s="33" customFormat="1" ht="54" hidden="1">
      <c r="A1160" s="35" t="s">
        <v>77</v>
      </c>
      <c r="B1160" s="35" t="s">
        <v>67</v>
      </c>
      <c r="C1160" s="260" t="s">
        <v>505</v>
      </c>
      <c r="D1160" s="260" t="s">
        <v>506</v>
      </c>
      <c r="E1160" s="260" t="s">
        <v>507</v>
      </c>
      <c r="F1160" s="149"/>
      <c r="G1160" s="149"/>
      <c r="H1160" s="149"/>
      <c r="I1160" s="215" t="s">
        <v>186</v>
      </c>
      <c r="J1160" s="215" t="s">
        <v>546</v>
      </c>
      <c r="K1160" s="851"/>
      <c r="L1160" s="851"/>
      <c r="M1160" s="851"/>
      <c r="N1160" s="851"/>
      <c r="O1160" s="163"/>
      <c r="P1160" s="57"/>
      <c r="Q1160" s="57"/>
      <c r="S1160" s="284"/>
      <c r="T1160" s="291"/>
      <c r="U1160" s="291"/>
      <c r="V1160" s="174"/>
      <c r="W1160" s="174"/>
      <c r="X1160" s="174"/>
    </row>
    <row r="1161" spans="1:24" hidden="1">
      <c r="A1161" s="173">
        <v>1</v>
      </c>
      <c r="B1161" s="173">
        <v>2</v>
      </c>
      <c r="C1161" s="195">
        <v>3</v>
      </c>
      <c r="D1161" s="195">
        <v>4</v>
      </c>
      <c r="E1161" s="195">
        <v>5</v>
      </c>
      <c r="F1161" s="160"/>
      <c r="G1161" s="160"/>
      <c r="H1161" s="160"/>
      <c r="I1161" s="220"/>
      <c r="J1161" s="220"/>
      <c r="K1161" s="852"/>
      <c r="L1161" s="852"/>
      <c r="M1161" s="852"/>
      <c r="N1161" s="852"/>
    </row>
    <row r="1162" spans="1:24" hidden="1">
      <c r="A1162" s="35">
        <v>1</v>
      </c>
      <c r="B1162" s="183"/>
      <c r="C1162" s="176"/>
      <c r="D1162" s="35"/>
      <c r="E1162" s="176"/>
      <c r="I1162" s="220"/>
      <c r="J1162" s="220"/>
      <c r="K1162" s="852"/>
      <c r="L1162" s="852"/>
      <c r="M1162" s="852"/>
      <c r="N1162" s="852"/>
    </row>
    <row r="1163" spans="1:24" s="160" customFormat="1" hidden="1">
      <c r="A1163" s="35"/>
      <c r="B1163" s="183"/>
      <c r="C1163" s="258"/>
      <c r="D1163" s="260"/>
      <c r="E1163" s="258"/>
      <c r="F1163" s="149"/>
      <c r="G1163" s="149"/>
      <c r="H1163" s="149"/>
      <c r="I1163" s="220"/>
      <c r="J1163" s="220"/>
      <c r="K1163" s="852"/>
      <c r="L1163" s="852"/>
      <c r="M1163" s="852"/>
      <c r="N1163" s="852"/>
      <c r="O1163" s="161"/>
      <c r="S1163" s="283"/>
      <c r="T1163" s="283"/>
      <c r="U1163" s="283"/>
    </row>
    <row r="1164" spans="1:24" hidden="1">
      <c r="A1164" s="35"/>
      <c r="B1164" s="183"/>
      <c r="C1164" s="258"/>
      <c r="D1164" s="260"/>
      <c r="E1164" s="258"/>
      <c r="I1164" s="220"/>
      <c r="J1164" s="220"/>
      <c r="K1164" s="852"/>
      <c r="L1164" s="852"/>
      <c r="M1164" s="852"/>
      <c r="N1164" s="852"/>
    </row>
    <row r="1165" spans="1:24" hidden="1">
      <c r="A1165" s="226"/>
      <c r="B1165" s="227" t="s">
        <v>73</v>
      </c>
      <c r="C1165" s="226" t="s">
        <v>74</v>
      </c>
      <c r="D1165" s="226" t="s">
        <v>74</v>
      </c>
      <c r="E1165" s="228">
        <f>E1162</f>
        <v>0</v>
      </c>
      <c r="I1165" s="217">
        <f>SUM(I1162:I1164)</f>
        <v>0</v>
      </c>
      <c r="J1165" s="217">
        <f>SUM(J1162:J1164)</f>
        <v>0</v>
      </c>
      <c r="K1165" s="772"/>
      <c r="L1165" s="772"/>
      <c r="M1165" s="772"/>
      <c r="N1165" s="772"/>
    </row>
    <row r="1166" spans="1:24" hidden="1"/>
    <row r="1167" spans="1:24" hidden="1"/>
    <row r="1168" spans="1:24" ht="38.25" hidden="1" customHeight="1">
      <c r="A1168" s="2014" t="s">
        <v>613</v>
      </c>
      <c r="B1168" s="2014"/>
      <c r="C1168" s="2014"/>
      <c r="D1168" s="2014"/>
      <c r="E1168" s="2014"/>
      <c r="F1168" s="2014"/>
      <c r="G1168" s="2014"/>
      <c r="H1168" s="2014"/>
      <c r="I1168" s="2014"/>
      <c r="J1168" s="2014"/>
      <c r="K1168" s="840"/>
      <c r="L1168" s="840"/>
      <c r="M1168" s="840"/>
      <c r="N1168" s="840"/>
    </row>
    <row r="1169" spans="1:21" hidden="1"/>
    <row r="1170" spans="1:21" hidden="1">
      <c r="A1170" s="2017" t="s">
        <v>513</v>
      </c>
      <c r="B1170" s="2017"/>
      <c r="C1170" s="2017"/>
      <c r="D1170" s="2017"/>
      <c r="E1170" s="2017"/>
      <c r="F1170" s="2017"/>
      <c r="G1170" s="2017"/>
      <c r="H1170" s="2017"/>
      <c r="I1170" s="2017"/>
      <c r="J1170" s="2017"/>
      <c r="K1170" s="842"/>
      <c r="L1170" s="842"/>
      <c r="M1170" s="842"/>
      <c r="N1170" s="842"/>
      <c r="O1170" s="205"/>
    </row>
    <row r="1171" spans="1:21" hidden="1">
      <c r="A1171" s="53"/>
      <c r="B1171" s="32"/>
      <c r="C1171" s="38"/>
      <c r="D1171" s="38"/>
      <c r="E1171" s="38"/>
      <c r="F1171" s="38"/>
      <c r="I1171" s="1986" t="s">
        <v>545</v>
      </c>
      <c r="J1171" s="1986"/>
      <c r="K1171" s="850"/>
      <c r="L1171" s="850"/>
      <c r="M1171" s="850"/>
      <c r="N1171" s="850"/>
    </row>
    <row r="1172" spans="1:21" ht="54" hidden="1">
      <c r="A1172" s="260" t="s">
        <v>77</v>
      </c>
      <c r="B1172" s="260" t="s">
        <v>67</v>
      </c>
      <c r="C1172" s="260" t="s">
        <v>124</v>
      </c>
      <c r="D1172" s="260" t="s">
        <v>125</v>
      </c>
      <c r="E1172" s="260" t="s">
        <v>126</v>
      </c>
      <c r="I1172" s="215" t="s">
        <v>186</v>
      </c>
      <c r="J1172" s="215" t="s">
        <v>546</v>
      </c>
      <c r="K1172" s="851"/>
      <c r="L1172" s="851"/>
      <c r="M1172" s="851"/>
      <c r="N1172" s="851"/>
      <c r="O1172" s="209"/>
    </row>
    <row r="1173" spans="1:21" hidden="1">
      <c r="A1173" s="195">
        <v>1</v>
      </c>
      <c r="B1173" s="195">
        <v>2</v>
      </c>
      <c r="C1173" s="195">
        <v>3</v>
      </c>
      <c r="D1173" s="195">
        <v>4</v>
      </c>
      <c r="E1173" s="195">
        <v>5</v>
      </c>
      <c r="F1173" s="160"/>
      <c r="G1173" s="160"/>
      <c r="H1173" s="160"/>
      <c r="I1173" s="220"/>
      <c r="J1173" s="220"/>
      <c r="K1173" s="852"/>
      <c r="L1173" s="852"/>
      <c r="M1173" s="852"/>
      <c r="N1173" s="852"/>
    </row>
    <row r="1174" spans="1:21" hidden="1">
      <c r="A1174" s="264"/>
      <c r="B1174" s="47"/>
      <c r="C1174" s="260"/>
      <c r="D1174" s="34"/>
      <c r="E1174" s="258"/>
      <c r="I1174" s="220"/>
      <c r="J1174" s="220"/>
      <c r="K1174" s="852"/>
      <c r="L1174" s="852"/>
      <c r="M1174" s="852"/>
      <c r="N1174" s="852"/>
    </row>
    <row r="1175" spans="1:21" s="160" customFormat="1" hidden="1">
      <c r="A1175" s="260"/>
      <c r="B1175" s="31"/>
      <c r="C1175" s="260"/>
      <c r="D1175" s="34"/>
      <c r="E1175" s="258"/>
      <c r="F1175" s="149"/>
      <c r="G1175" s="149"/>
      <c r="H1175" s="149"/>
      <c r="I1175" s="220"/>
      <c r="J1175" s="220"/>
      <c r="K1175" s="852"/>
      <c r="L1175" s="852"/>
      <c r="M1175" s="852"/>
      <c r="N1175" s="852"/>
      <c r="O1175" s="161"/>
      <c r="S1175" s="283"/>
      <c r="T1175" s="283"/>
      <c r="U1175" s="283"/>
    </row>
    <row r="1176" spans="1:21" hidden="1">
      <c r="A1176" s="260"/>
      <c r="B1176" s="31"/>
      <c r="C1176" s="260"/>
      <c r="D1176" s="34"/>
      <c r="E1176" s="258"/>
      <c r="I1176" s="220"/>
      <c r="J1176" s="220"/>
      <c r="K1176" s="852"/>
      <c r="L1176" s="852"/>
      <c r="M1176" s="852"/>
      <c r="N1176" s="852"/>
    </row>
    <row r="1177" spans="1:21" hidden="1">
      <c r="A1177" s="226"/>
      <c r="B1177" s="227" t="s">
        <v>73</v>
      </c>
      <c r="C1177" s="226" t="s">
        <v>74</v>
      </c>
      <c r="D1177" s="226" t="s">
        <v>74</v>
      </c>
      <c r="E1177" s="228">
        <f>SUM(E1174:E1176)</f>
        <v>0</v>
      </c>
      <c r="I1177" s="217">
        <f>SUM(I1174:I1176)</f>
        <v>0</v>
      </c>
      <c r="J1177" s="217">
        <f>SUM(J1174:J1176)</f>
        <v>0</v>
      </c>
      <c r="K1177" s="772"/>
      <c r="L1177" s="772"/>
      <c r="M1177" s="772"/>
      <c r="N1177" s="772"/>
    </row>
    <row r="1178" spans="1:21" hidden="1">
      <c r="A1178" s="51"/>
      <c r="B1178" s="52"/>
      <c r="C1178" s="51"/>
      <c r="D1178" s="51"/>
      <c r="E1178" s="51"/>
      <c r="F1178" s="51"/>
    </row>
    <row r="1179" spans="1:21" hidden="1">
      <c r="A1179" s="2016" t="s">
        <v>491</v>
      </c>
      <c r="B1179" s="2016"/>
      <c r="C1179" s="2016"/>
      <c r="D1179" s="2016"/>
      <c r="E1179" s="2016"/>
      <c r="F1179" s="2016"/>
      <c r="G1179" s="2016"/>
      <c r="H1179" s="2016"/>
      <c r="I1179" s="2016"/>
      <c r="J1179" s="2016"/>
      <c r="K1179" s="841"/>
      <c r="L1179" s="841"/>
      <c r="M1179" s="841"/>
      <c r="N1179" s="841"/>
    </row>
    <row r="1180" spans="1:21" hidden="1">
      <c r="A1180" s="51"/>
      <c r="B1180" s="32"/>
      <c r="C1180" s="38"/>
      <c r="D1180" s="38"/>
      <c r="E1180" s="38"/>
      <c r="F1180" s="38"/>
      <c r="I1180" s="1986" t="s">
        <v>545</v>
      </c>
      <c r="J1180" s="1986"/>
      <c r="K1180" s="850"/>
      <c r="L1180" s="850"/>
      <c r="M1180" s="850"/>
      <c r="N1180" s="850"/>
    </row>
    <row r="1181" spans="1:21" ht="54" hidden="1">
      <c r="A1181" s="260" t="s">
        <v>77</v>
      </c>
      <c r="B1181" s="260" t="s">
        <v>67</v>
      </c>
      <c r="C1181" s="260" t="s">
        <v>127</v>
      </c>
      <c r="D1181" s="260" t="s">
        <v>490</v>
      </c>
      <c r="F1181" s="38"/>
      <c r="I1181" s="215" t="s">
        <v>186</v>
      </c>
      <c r="J1181" s="215" t="s">
        <v>546</v>
      </c>
      <c r="K1181" s="851"/>
      <c r="L1181" s="851"/>
      <c r="M1181" s="851"/>
      <c r="N1181" s="851"/>
      <c r="O1181" s="210"/>
    </row>
    <row r="1182" spans="1:21" hidden="1">
      <c r="A1182" s="195">
        <v>1</v>
      </c>
      <c r="B1182" s="195">
        <v>2</v>
      </c>
      <c r="C1182" s="195">
        <v>3</v>
      </c>
      <c r="D1182" s="195">
        <v>4</v>
      </c>
      <c r="E1182" s="160"/>
      <c r="F1182" s="14"/>
      <c r="G1182" s="160"/>
      <c r="H1182" s="160"/>
      <c r="I1182" s="220"/>
      <c r="J1182" s="220"/>
      <c r="K1182" s="852"/>
      <c r="L1182" s="852"/>
      <c r="M1182" s="852"/>
      <c r="N1182" s="852"/>
    </row>
    <row r="1183" spans="1:21" hidden="1">
      <c r="A1183" s="260"/>
      <c r="B1183" s="47"/>
      <c r="C1183" s="34"/>
      <c r="D1183" s="258"/>
      <c r="F1183" s="38"/>
      <c r="I1183" s="220"/>
      <c r="J1183" s="220"/>
      <c r="K1183" s="852"/>
      <c r="L1183" s="852"/>
      <c r="M1183" s="852"/>
      <c r="N1183" s="852"/>
    </row>
    <row r="1184" spans="1:21" s="160" customFormat="1" hidden="1">
      <c r="A1184" s="260"/>
      <c r="B1184" s="31"/>
      <c r="C1184" s="34"/>
      <c r="D1184" s="258"/>
      <c r="E1184" s="149"/>
      <c r="F1184" s="38"/>
      <c r="G1184" s="149"/>
      <c r="H1184" s="149"/>
      <c r="I1184" s="220"/>
      <c r="J1184" s="220"/>
      <c r="K1184" s="852"/>
      <c r="L1184" s="852"/>
      <c r="M1184" s="852"/>
      <c r="N1184" s="852"/>
      <c r="O1184" s="161"/>
      <c r="S1184" s="283"/>
      <c r="T1184" s="283"/>
      <c r="U1184" s="283"/>
    </row>
    <row r="1185" spans="1:21" hidden="1">
      <c r="A1185" s="260"/>
      <c r="B1185" s="31"/>
      <c r="C1185" s="34"/>
      <c r="D1185" s="258"/>
      <c r="F1185" s="38"/>
      <c r="I1185" s="220"/>
      <c r="J1185" s="220"/>
      <c r="K1185" s="852"/>
      <c r="L1185" s="852"/>
      <c r="M1185" s="852"/>
      <c r="N1185" s="852"/>
    </row>
    <row r="1186" spans="1:21" hidden="1">
      <c r="A1186" s="226"/>
      <c r="B1186" s="227" t="s">
        <v>73</v>
      </c>
      <c r="C1186" s="226" t="s">
        <v>74</v>
      </c>
      <c r="D1186" s="228">
        <f>SUM(D1183:D1185)</f>
        <v>0</v>
      </c>
      <c r="F1186" s="38"/>
      <c r="I1186" s="217">
        <f>SUM(I1183:I1185)</f>
        <v>0</v>
      </c>
      <c r="J1186" s="217">
        <f>SUM(J1183:J1185)</f>
        <v>0</v>
      </c>
      <c r="K1186" s="772"/>
      <c r="L1186" s="772"/>
      <c r="M1186" s="772"/>
      <c r="N1186" s="772"/>
    </row>
    <row r="1187" spans="1:21" hidden="1">
      <c r="A1187" s="51"/>
      <c r="B1187" s="52"/>
      <c r="C1187" s="51"/>
      <c r="D1187" s="51"/>
      <c r="E1187" s="51"/>
      <c r="F1187" s="51"/>
    </row>
    <row r="1188" spans="1:21" hidden="1">
      <c r="A1188" s="2016" t="s">
        <v>514</v>
      </c>
      <c r="B1188" s="2016"/>
      <c r="C1188" s="2016"/>
      <c r="D1188" s="2016"/>
      <c r="E1188" s="2016"/>
      <c r="F1188" s="2016"/>
      <c r="G1188" s="2016"/>
      <c r="H1188" s="2016"/>
      <c r="I1188" s="2016"/>
      <c r="J1188" s="2016"/>
      <c r="K1188" s="841"/>
      <c r="L1188" s="841"/>
      <c r="M1188" s="841"/>
      <c r="N1188" s="841"/>
    </row>
    <row r="1189" spans="1:21" hidden="1">
      <c r="A1189" s="51"/>
      <c r="B1189" s="32"/>
      <c r="C1189" s="38"/>
      <c r="D1189" s="38"/>
      <c r="E1189" s="38"/>
      <c r="F1189" s="38"/>
      <c r="I1189" s="1986" t="s">
        <v>545</v>
      </c>
      <c r="J1189" s="1986"/>
      <c r="K1189" s="850"/>
      <c r="L1189" s="850"/>
      <c r="M1189" s="850"/>
      <c r="N1189" s="850"/>
    </row>
    <row r="1190" spans="1:21" ht="54" hidden="1">
      <c r="A1190" s="260" t="s">
        <v>77</v>
      </c>
      <c r="B1190" s="260" t="s">
        <v>67</v>
      </c>
      <c r="C1190" s="260" t="s">
        <v>127</v>
      </c>
      <c r="D1190" s="260" t="s">
        <v>490</v>
      </c>
      <c r="F1190" s="38"/>
      <c r="I1190" s="215" t="s">
        <v>186</v>
      </c>
      <c r="J1190" s="215" t="s">
        <v>546</v>
      </c>
      <c r="K1190" s="851"/>
      <c r="L1190" s="851"/>
      <c r="M1190" s="851"/>
      <c r="N1190" s="851"/>
      <c r="O1190" s="210"/>
    </row>
    <row r="1191" spans="1:21" hidden="1">
      <c r="A1191" s="195">
        <v>1</v>
      </c>
      <c r="B1191" s="195">
        <v>2</v>
      </c>
      <c r="C1191" s="195">
        <v>3</v>
      </c>
      <c r="D1191" s="195">
        <v>4</v>
      </c>
      <c r="E1191" s="160"/>
      <c r="F1191" s="14"/>
      <c r="G1191" s="160"/>
      <c r="H1191" s="160"/>
      <c r="I1191" s="220"/>
      <c r="J1191" s="220"/>
      <c r="K1191" s="852"/>
      <c r="L1191" s="852"/>
      <c r="M1191" s="852"/>
      <c r="N1191" s="852"/>
    </row>
    <row r="1192" spans="1:21" hidden="1">
      <c r="A1192" s="260"/>
      <c r="B1192" s="47"/>
      <c r="C1192" s="34"/>
      <c r="D1192" s="258"/>
      <c r="F1192" s="38"/>
      <c r="I1192" s="220"/>
      <c r="J1192" s="220"/>
      <c r="K1192" s="852"/>
      <c r="L1192" s="852"/>
      <c r="M1192" s="852"/>
      <c r="N1192" s="852"/>
    </row>
    <row r="1193" spans="1:21" s="160" customFormat="1" hidden="1">
      <c r="A1193" s="260"/>
      <c r="B1193" s="31"/>
      <c r="C1193" s="34"/>
      <c r="D1193" s="258"/>
      <c r="E1193" s="149"/>
      <c r="F1193" s="38"/>
      <c r="G1193" s="149"/>
      <c r="H1193" s="149"/>
      <c r="I1193" s="220"/>
      <c r="J1193" s="220"/>
      <c r="K1193" s="852"/>
      <c r="L1193" s="852"/>
      <c r="M1193" s="852"/>
      <c r="N1193" s="852"/>
      <c r="O1193" s="161"/>
      <c r="S1193" s="283"/>
      <c r="T1193" s="283"/>
      <c r="U1193" s="283"/>
    </row>
    <row r="1194" spans="1:21" hidden="1">
      <c r="A1194" s="260"/>
      <c r="B1194" s="31"/>
      <c r="C1194" s="34"/>
      <c r="D1194" s="258"/>
      <c r="F1194" s="38"/>
      <c r="I1194" s="220"/>
      <c r="J1194" s="220"/>
      <c r="K1194" s="852"/>
      <c r="L1194" s="852"/>
      <c r="M1194" s="852"/>
      <c r="N1194" s="852"/>
    </row>
    <row r="1195" spans="1:21" hidden="1">
      <c r="A1195" s="226"/>
      <c r="B1195" s="227" t="s">
        <v>73</v>
      </c>
      <c r="C1195" s="226" t="s">
        <v>74</v>
      </c>
      <c r="D1195" s="228">
        <f>SUM(D1192:D1194)</f>
        <v>0</v>
      </c>
      <c r="F1195" s="38"/>
      <c r="I1195" s="217">
        <f>SUM(I1192:I1194)</f>
        <v>0</v>
      </c>
      <c r="J1195" s="217">
        <f>SUM(J1192:J1194)</f>
        <v>0</v>
      </c>
      <c r="K1195" s="772"/>
      <c r="L1195" s="772"/>
      <c r="M1195" s="772"/>
      <c r="N1195" s="772"/>
    </row>
    <row r="1196" spans="1:21" hidden="1">
      <c r="A1196" s="51"/>
      <c r="B1196" s="52"/>
      <c r="C1196" s="51"/>
      <c r="D1196" s="51"/>
      <c r="E1196" s="51"/>
      <c r="F1196" s="51"/>
    </row>
    <row r="1197" spans="1:21" hidden="1">
      <c r="A1197" s="2004" t="s">
        <v>542</v>
      </c>
      <c r="B1197" s="2004"/>
      <c r="C1197" s="2004"/>
      <c r="D1197" s="2004"/>
      <c r="E1197" s="2004"/>
      <c r="F1197" s="2004"/>
      <c r="G1197" s="2004"/>
      <c r="H1197" s="2004"/>
      <c r="I1197" s="2004"/>
      <c r="J1197" s="2004"/>
      <c r="K1197" s="838"/>
      <c r="L1197" s="838"/>
      <c r="M1197" s="838"/>
      <c r="N1197" s="838"/>
    </row>
    <row r="1198" spans="1:21" hidden="1">
      <c r="A1198" s="2012"/>
      <c r="B1198" s="2012"/>
      <c r="C1198" s="2012"/>
      <c r="D1198" s="2012"/>
      <c r="E1198" s="2012"/>
      <c r="F1198" s="2012"/>
      <c r="I1198" s="1986" t="s">
        <v>545</v>
      </c>
      <c r="J1198" s="1986"/>
      <c r="K1198" s="850"/>
      <c r="L1198" s="850"/>
      <c r="M1198" s="850"/>
      <c r="N1198" s="850"/>
    </row>
    <row r="1199" spans="1:21" ht="54" hidden="1">
      <c r="A1199" s="260" t="s">
        <v>77</v>
      </c>
      <c r="B1199" s="260" t="s">
        <v>67</v>
      </c>
      <c r="C1199" s="260" t="s">
        <v>131</v>
      </c>
      <c r="D1199" s="260" t="s">
        <v>80</v>
      </c>
      <c r="E1199" s="260" t="s">
        <v>132</v>
      </c>
      <c r="F1199" s="260" t="s">
        <v>33</v>
      </c>
      <c r="I1199" s="215" t="s">
        <v>186</v>
      </c>
      <c r="J1199" s="215" t="s">
        <v>546</v>
      </c>
      <c r="K1199" s="851"/>
      <c r="L1199" s="851"/>
      <c r="M1199" s="851"/>
      <c r="N1199" s="851"/>
      <c r="O1199" s="163"/>
    </row>
    <row r="1200" spans="1:21" hidden="1">
      <c r="A1200" s="195">
        <v>1</v>
      </c>
      <c r="B1200" s="195">
        <v>2</v>
      </c>
      <c r="C1200" s="195">
        <v>3</v>
      </c>
      <c r="D1200" s="195">
        <v>4</v>
      </c>
      <c r="E1200" s="195">
        <v>5</v>
      </c>
      <c r="F1200" s="195">
        <v>6</v>
      </c>
      <c r="G1200" s="160"/>
      <c r="H1200" s="160"/>
      <c r="I1200" s="220"/>
      <c r="J1200" s="220"/>
      <c r="K1200" s="852"/>
      <c r="L1200" s="852"/>
      <c r="M1200" s="852"/>
      <c r="N1200" s="852"/>
    </row>
    <row r="1201" spans="1:21" hidden="1">
      <c r="A1201" s="260">
        <v>1</v>
      </c>
      <c r="B1201" s="31"/>
      <c r="C1201" s="260"/>
      <c r="D1201" s="260"/>
      <c r="E1201" s="258" t="e">
        <f>F1201/D1201</f>
        <v>#DIV/0!</v>
      </c>
      <c r="F1201" s="258"/>
      <c r="I1201" s="220"/>
      <c r="J1201" s="220"/>
      <c r="K1201" s="852"/>
      <c r="L1201" s="852"/>
      <c r="M1201" s="852"/>
      <c r="N1201" s="852"/>
    </row>
    <row r="1202" spans="1:21" s="160" customFormat="1" hidden="1">
      <c r="A1202" s="260">
        <v>2</v>
      </c>
      <c r="B1202" s="31"/>
      <c r="C1202" s="35"/>
      <c r="D1202" s="35"/>
      <c r="E1202" s="258" t="e">
        <f t="shared" ref="E1202:E1203" si="49">F1202/D1202</f>
        <v>#DIV/0!</v>
      </c>
      <c r="F1202" s="258"/>
      <c r="G1202" s="149"/>
      <c r="H1202" s="149"/>
      <c r="I1202" s="220"/>
      <c r="J1202" s="220"/>
      <c r="K1202" s="852"/>
      <c r="L1202" s="852"/>
      <c r="M1202" s="852"/>
      <c r="N1202" s="852"/>
      <c r="O1202" s="161"/>
      <c r="S1202" s="283"/>
      <c r="T1202" s="283"/>
      <c r="U1202" s="283"/>
    </row>
    <row r="1203" spans="1:21" hidden="1">
      <c r="A1203" s="260">
        <v>3</v>
      </c>
      <c r="B1203" s="31"/>
      <c r="C1203" s="260"/>
      <c r="D1203" s="260"/>
      <c r="E1203" s="258" t="e">
        <f t="shared" si="49"/>
        <v>#DIV/0!</v>
      </c>
      <c r="F1203" s="258"/>
      <c r="I1203" s="220"/>
      <c r="J1203" s="220"/>
      <c r="K1203" s="852"/>
      <c r="L1203" s="852"/>
      <c r="M1203" s="852"/>
      <c r="N1203" s="852"/>
    </row>
    <row r="1204" spans="1:21" hidden="1">
      <c r="A1204" s="226"/>
      <c r="B1204" s="227" t="s">
        <v>73</v>
      </c>
      <c r="C1204" s="226" t="s">
        <v>74</v>
      </c>
      <c r="D1204" s="226" t="s">
        <v>74</v>
      </c>
      <c r="E1204" s="226" t="s">
        <v>74</v>
      </c>
      <c r="F1204" s="228">
        <f>F1203+F1202+F1201</f>
        <v>0</v>
      </c>
      <c r="I1204" s="217">
        <f>SUM(I1201:I1203)</f>
        <v>0</v>
      </c>
      <c r="J1204" s="217">
        <f>SUM(J1201:J1203)</f>
        <v>0</v>
      </c>
      <c r="K1204" s="772"/>
      <c r="L1204" s="772"/>
      <c r="M1204" s="772"/>
      <c r="N1204" s="772"/>
    </row>
    <row r="1205" spans="1:21" hidden="1">
      <c r="A1205" s="51"/>
      <c r="B1205" s="52"/>
      <c r="C1205" s="51"/>
      <c r="D1205" s="51"/>
      <c r="E1205" s="51"/>
      <c r="F1205" s="51"/>
    </row>
    <row r="1206" spans="1:21">
      <c r="A1206" s="51"/>
      <c r="B1206" s="52"/>
      <c r="C1206" s="51"/>
      <c r="D1206" s="51"/>
      <c r="E1206" s="51"/>
      <c r="F1206" s="51"/>
    </row>
    <row r="1207" spans="1:21">
      <c r="A1207" s="2014" t="s">
        <v>612</v>
      </c>
      <c r="B1207" s="2014"/>
      <c r="C1207" s="2014"/>
      <c r="D1207" s="2014"/>
      <c r="E1207" s="2014"/>
      <c r="F1207" s="2014"/>
      <c r="G1207" s="2014"/>
      <c r="H1207" s="2014"/>
      <c r="I1207" s="2014"/>
      <c r="J1207" s="2014"/>
      <c r="K1207" s="840"/>
      <c r="L1207" s="840"/>
      <c r="M1207" s="840"/>
      <c r="N1207" s="840"/>
    </row>
    <row r="1208" spans="1:21">
      <c r="A1208" s="51"/>
      <c r="B1208" s="52"/>
      <c r="C1208" s="51"/>
      <c r="D1208" s="51"/>
      <c r="E1208" s="51"/>
      <c r="F1208" s="51"/>
    </row>
    <row r="1209" spans="1:21">
      <c r="A1209" s="2009" t="s">
        <v>515</v>
      </c>
      <c r="B1209" s="2009"/>
      <c r="C1209" s="2009"/>
      <c r="D1209" s="2009"/>
      <c r="E1209" s="2009"/>
      <c r="F1209" s="2009"/>
      <c r="G1209" s="2009"/>
      <c r="H1209" s="2009"/>
      <c r="I1209" s="2009"/>
      <c r="J1209" s="2009"/>
      <c r="K1209" s="835"/>
      <c r="L1209" s="835"/>
      <c r="M1209" s="835"/>
      <c r="N1209" s="835"/>
      <c r="O1209" s="205"/>
    </row>
    <row r="1210" spans="1:21">
      <c r="A1210" s="259"/>
      <c r="B1210" s="55"/>
      <c r="C1210" s="259"/>
      <c r="D1210" s="259"/>
      <c r="E1210" s="259"/>
      <c r="F1210" s="259"/>
      <c r="I1210" s="1986" t="s">
        <v>545</v>
      </c>
      <c r="J1210" s="1986"/>
      <c r="K1210" s="850"/>
      <c r="L1210" s="850"/>
      <c r="M1210" s="850"/>
      <c r="N1210" s="850"/>
    </row>
    <row r="1211" spans="1:21" ht="54">
      <c r="A1211" s="260" t="s">
        <v>77</v>
      </c>
      <c r="B1211" s="260" t="s">
        <v>67</v>
      </c>
      <c r="C1211" s="260" t="s">
        <v>118</v>
      </c>
      <c r="D1211" s="260" t="s">
        <v>112</v>
      </c>
      <c r="E1211" s="260" t="s">
        <v>113</v>
      </c>
      <c r="F1211" s="260" t="s">
        <v>532</v>
      </c>
      <c r="I1211" s="215" t="s">
        <v>186</v>
      </c>
      <c r="J1211" s="215" t="s">
        <v>546</v>
      </c>
      <c r="K1211" s="851"/>
      <c r="L1211" s="851"/>
      <c r="M1211" s="851"/>
      <c r="N1211" s="851"/>
      <c r="O1211" s="204"/>
    </row>
    <row r="1212" spans="1:21">
      <c r="A1212" s="195">
        <v>1</v>
      </c>
      <c r="B1212" s="195">
        <v>2</v>
      </c>
      <c r="C1212" s="195">
        <v>3</v>
      </c>
      <c r="D1212" s="195">
        <v>4</v>
      </c>
      <c r="E1212" s="195">
        <v>5</v>
      </c>
      <c r="F1212" s="195">
        <v>6</v>
      </c>
      <c r="G1212" s="160"/>
      <c r="H1212" s="160"/>
      <c r="I1212" s="220"/>
      <c r="J1212" s="220"/>
      <c r="K1212" s="852"/>
      <c r="L1212" s="852"/>
      <c r="M1212" s="852"/>
      <c r="N1212" s="852"/>
    </row>
    <row r="1213" spans="1:21">
      <c r="A1213" s="1013">
        <v>1</v>
      </c>
      <c r="B1213" s="31" t="s">
        <v>114</v>
      </c>
      <c r="C1213" s="1022">
        <v>5</v>
      </c>
      <c r="D1213" s="1022">
        <v>12</v>
      </c>
      <c r="E1213" s="1023">
        <f t="shared" ref="E1213:E1217" si="50">F1213/D1213/C1213</f>
        <v>750</v>
      </c>
      <c r="F1213" s="1023">
        <v>45000</v>
      </c>
      <c r="I1213" s="220"/>
      <c r="J1213" s="220"/>
      <c r="K1213" s="852"/>
      <c r="L1213" s="852"/>
      <c r="M1213" s="852"/>
      <c r="N1213" s="852"/>
    </row>
    <row r="1214" spans="1:21" s="160" customFormat="1" ht="45.6">
      <c r="A1214" s="1013">
        <v>2</v>
      </c>
      <c r="B1214" s="31" t="s">
        <v>1023</v>
      </c>
      <c r="C1214" s="1013"/>
      <c r="D1214" s="1013">
        <v>12</v>
      </c>
      <c r="E1214" s="1014" t="e">
        <f t="shared" si="50"/>
        <v>#DIV/0!</v>
      </c>
      <c r="F1214" s="1014"/>
      <c r="G1214" s="149"/>
      <c r="H1214" s="149"/>
      <c r="I1214" s="220"/>
      <c r="J1214" s="220"/>
      <c r="K1214" s="852"/>
      <c r="L1214" s="852"/>
      <c r="M1214" s="852"/>
      <c r="N1214" s="852"/>
      <c r="O1214" s="161"/>
      <c r="S1214" s="283"/>
      <c r="T1214" s="283"/>
      <c r="U1214" s="283"/>
    </row>
    <row r="1215" spans="1:21" ht="45.6">
      <c r="A1215" s="1013">
        <v>3</v>
      </c>
      <c r="B1215" s="31" t="s">
        <v>933</v>
      </c>
      <c r="C1215" s="1013"/>
      <c r="D1215" s="1013">
        <v>1</v>
      </c>
      <c r="E1215" s="1014" t="e">
        <f t="shared" si="50"/>
        <v>#DIV/0!</v>
      </c>
      <c r="F1215" s="1014"/>
      <c r="I1215" s="220"/>
      <c r="J1215" s="220"/>
      <c r="K1215" s="852"/>
      <c r="L1215" s="852"/>
      <c r="M1215" s="852"/>
      <c r="N1215" s="852"/>
    </row>
    <row r="1216" spans="1:21">
      <c r="A1216" s="1013">
        <v>4</v>
      </c>
      <c r="B1216" s="31" t="s">
        <v>117</v>
      </c>
      <c r="C1216" s="1022">
        <v>1</v>
      </c>
      <c r="D1216" s="1022">
        <v>12</v>
      </c>
      <c r="E1216" s="1023">
        <f t="shared" si="50"/>
        <v>4500</v>
      </c>
      <c r="F1216" s="1023">
        <v>54000</v>
      </c>
      <c r="I1216" s="222"/>
      <c r="J1216" s="222"/>
      <c r="K1216" s="858"/>
      <c r="L1216" s="858"/>
      <c r="M1216" s="858"/>
      <c r="N1216" s="858"/>
    </row>
    <row r="1217" spans="1:21" ht="99.75" customHeight="1">
      <c r="A1217" s="1013">
        <v>5</v>
      </c>
      <c r="B1217" s="1024" t="s">
        <v>1080</v>
      </c>
      <c r="C1217" s="1022">
        <v>3</v>
      </c>
      <c r="D1217" s="1022">
        <v>12</v>
      </c>
      <c r="E1217" s="1023">
        <f t="shared" si="50"/>
        <v>470</v>
      </c>
      <c r="F1217" s="1023">
        <f>11280+5640</f>
        <v>16920</v>
      </c>
      <c r="I1217" s="220"/>
      <c r="J1217" s="220"/>
      <c r="K1217" s="852"/>
      <c r="L1217" s="852"/>
      <c r="M1217" s="852"/>
      <c r="N1217" s="852"/>
    </row>
    <row r="1218" spans="1:21" ht="32.25" hidden="1" customHeight="1">
      <c r="A1218" s="260">
        <v>6</v>
      </c>
      <c r="B1218" s="31" t="s">
        <v>144</v>
      </c>
      <c r="C1218" s="260"/>
      <c r="D1218" s="260"/>
      <c r="E1218" s="258" t="e">
        <f t="shared" ref="E1218" si="51">F1218/D1218/C1218</f>
        <v>#DIV/0!</v>
      </c>
      <c r="F1218" s="258"/>
      <c r="I1218" s="220"/>
      <c r="J1218" s="220"/>
      <c r="K1218" s="852"/>
      <c r="L1218" s="852"/>
      <c r="M1218" s="852"/>
      <c r="N1218" s="852"/>
    </row>
    <row r="1219" spans="1:21" ht="27" customHeight="1">
      <c r="A1219" s="226"/>
      <c r="B1219" s="227" t="s">
        <v>73</v>
      </c>
      <c r="C1219" s="226" t="s">
        <v>74</v>
      </c>
      <c r="D1219" s="226" t="s">
        <v>74</v>
      </c>
      <c r="E1219" s="226" t="s">
        <v>74</v>
      </c>
      <c r="F1219" s="228">
        <f>F1218+F1217+F1216+F1215+F1214+F1213</f>
        <v>115920</v>
      </c>
      <c r="I1219" s="217">
        <f>SUM(I1213:I1218)</f>
        <v>0</v>
      </c>
      <c r="J1219" s="217">
        <f>SUM(J1213:J1218)</f>
        <v>0</v>
      </c>
      <c r="K1219" s="772"/>
      <c r="L1219" s="772"/>
      <c r="M1219" s="772"/>
      <c r="N1219" s="772"/>
    </row>
    <row r="1220" spans="1:21">
      <c r="A1220" s="38"/>
      <c r="B1220" s="32"/>
      <c r="C1220" s="38"/>
      <c r="D1220" s="38"/>
      <c r="E1220" s="38"/>
      <c r="F1220" s="38"/>
    </row>
    <row r="1221" spans="1:21" hidden="1">
      <c r="A1221" s="2009" t="s">
        <v>516</v>
      </c>
      <c r="B1221" s="2009"/>
      <c r="C1221" s="2009"/>
      <c r="D1221" s="2009"/>
      <c r="E1221" s="2009"/>
      <c r="F1221" s="2009"/>
      <c r="G1221" s="2009"/>
      <c r="H1221" s="2009"/>
      <c r="I1221" s="2009"/>
      <c r="J1221" s="2009"/>
      <c r="K1221" s="835"/>
      <c r="L1221" s="835"/>
      <c r="M1221" s="835"/>
      <c r="N1221" s="835"/>
    </row>
    <row r="1222" spans="1:21" hidden="1">
      <c r="A1222" s="256"/>
      <c r="B1222" s="45"/>
      <c r="C1222" s="256"/>
      <c r="D1222" s="256"/>
      <c r="E1222" s="256"/>
      <c r="F1222" s="38"/>
      <c r="I1222" s="1986" t="s">
        <v>545</v>
      </c>
      <c r="J1222" s="1986"/>
      <c r="K1222" s="850"/>
      <c r="L1222" s="850"/>
      <c r="M1222" s="850"/>
      <c r="N1222" s="850"/>
    </row>
    <row r="1223" spans="1:21" ht="54" hidden="1">
      <c r="A1223" s="260" t="s">
        <v>77</v>
      </c>
      <c r="B1223" s="260" t="s">
        <v>67</v>
      </c>
      <c r="C1223" s="260" t="s">
        <v>119</v>
      </c>
      <c r="D1223" s="260" t="s">
        <v>518</v>
      </c>
      <c r="E1223" s="262" t="s">
        <v>166</v>
      </c>
      <c r="F1223" s="260" t="s">
        <v>517</v>
      </c>
      <c r="I1223" s="215" t="s">
        <v>186</v>
      </c>
      <c r="J1223" s="215" t="s">
        <v>546</v>
      </c>
      <c r="K1223" s="851"/>
      <c r="L1223" s="851"/>
      <c r="M1223" s="851"/>
      <c r="N1223" s="851"/>
      <c r="O1223" s="204"/>
    </row>
    <row r="1224" spans="1:21" hidden="1">
      <c r="A1224" s="195">
        <v>1</v>
      </c>
      <c r="B1224" s="195">
        <v>2</v>
      </c>
      <c r="C1224" s="195">
        <v>3</v>
      </c>
      <c r="D1224" s="195">
        <v>4</v>
      </c>
      <c r="E1224" s="14">
        <v>5</v>
      </c>
      <c r="F1224" s="195">
        <v>6</v>
      </c>
      <c r="G1224" s="160"/>
      <c r="H1224" s="160"/>
      <c r="I1224" s="214"/>
      <c r="J1224" s="214"/>
      <c r="K1224" s="859"/>
      <c r="L1224" s="859"/>
      <c r="M1224" s="859"/>
      <c r="N1224" s="859"/>
    </row>
    <row r="1225" spans="1:21" ht="45.6" hidden="1">
      <c r="A1225" s="260">
        <v>1</v>
      </c>
      <c r="B1225" s="31" t="s">
        <v>140</v>
      </c>
      <c r="C1225" s="260"/>
      <c r="D1225" s="258" t="e">
        <f>F1225/C1225</f>
        <v>#DIV/0!</v>
      </c>
      <c r="E1225" s="262" t="s">
        <v>43</v>
      </c>
      <c r="F1225" s="258"/>
      <c r="I1225" s="220"/>
      <c r="J1225" s="220"/>
      <c r="K1225" s="852"/>
      <c r="L1225" s="852"/>
      <c r="M1225" s="852"/>
      <c r="N1225" s="852"/>
    </row>
    <row r="1226" spans="1:21" s="160" customFormat="1" ht="45.6" hidden="1">
      <c r="A1226" s="260">
        <v>2</v>
      </c>
      <c r="B1226" s="31" t="s">
        <v>629</v>
      </c>
      <c r="C1226" s="583" t="s">
        <v>43</v>
      </c>
      <c r="D1226" s="582"/>
      <c r="E1226" s="581" t="e">
        <f>F1226/D1226</f>
        <v>#DIV/0!</v>
      </c>
      <c r="F1226" s="582"/>
      <c r="G1226" s="149"/>
      <c r="H1226" s="149"/>
      <c r="I1226" s="220"/>
      <c r="J1226" s="220"/>
      <c r="K1226" s="852"/>
      <c r="L1226" s="852"/>
      <c r="M1226" s="852"/>
      <c r="N1226" s="852"/>
      <c r="O1226" s="161"/>
      <c r="S1226" s="283"/>
      <c r="T1226" s="283"/>
      <c r="U1226" s="283"/>
    </row>
    <row r="1227" spans="1:21" hidden="1">
      <c r="A1227" s="226"/>
      <c r="B1227" s="227" t="s">
        <v>73</v>
      </c>
      <c r="C1227" s="226" t="s">
        <v>43</v>
      </c>
      <c r="D1227" s="226" t="s">
        <v>43</v>
      </c>
      <c r="E1227" s="226" t="s">
        <v>43</v>
      </c>
      <c r="F1227" s="228">
        <f>F1225+F1226</f>
        <v>0</v>
      </c>
      <c r="I1227" s="213">
        <f>SUM(I1225:I1226)</f>
        <v>0</v>
      </c>
      <c r="J1227" s="213">
        <f>SUM(J1225:J1226)</f>
        <v>0</v>
      </c>
      <c r="K1227" s="860"/>
      <c r="L1227" s="860"/>
      <c r="M1227" s="860"/>
      <c r="N1227" s="860"/>
    </row>
    <row r="1228" spans="1:21" hidden="1">
      <c r="A1228" s="38"/>
      <c r="B1228" s="32"/>
      <c r="C1228" s="38"/>
      <c r="D1228" s="38"/>
      <c r="E1228" s="38"/>
      <c r="F1228" s="38"/>
    </row>
    <row r="1229" spans="1:21" hidden="1">
      <c r="A1229" s="2004" t="s">
        <v>519</v>
      </c>
      <c r="B1229" s="2004"/>
      <c r="C1229" s="2004"/>
      <c r="D1229" s="2004"/>
      <c r="E1229" s="2004"/>
      <c r="F1229" s="2004"/>
      <c r="G1229" s="2004"/>
      <c r="H1229" s="2004"/>
      <c r="I1229" s="2004"/>
      <c r="J1229" s="2004"/>
      <c r="K1229" s="838"/>
      <c r="L1229" s="838"/>
      <c r="M1229" s="838"/>
      <c r="N1229" s="838"/>
    </row>
    <row r="1230" spans="1:21" hidden="1">
      <c r="A1230" s="265"/>
      <c r="B1230" s="265"/>
      <c r="C1230" s="265"/>
      <c r="D1230" s="265"/>
      <c r="E1230" s="265"/>
      <c r="F1230" s="265"/>
      <c r="G1230" s="265"/>
      <c r="H1230" s="265"/>
      <c r="I1230" s="1986" t="s">
        <v>545</v>
      </c>
      <c r="J1230" s="1986"/>
      <c r="K1230" s="850"/>
      <c r="L1230" s="850"/>
      <c r="M1230" s="850"/>
      <c r="N1230" s="850"/>
    </row>
    <row r="1231" spans="1:21" s="38" customFormat="1" ht="68.400000000000006" hidden="1">
      <c r="A1231" s="260" t="s">
        <v>77</v>
      </c>
      <c r="B1231" s="260" t="s">
        <v>0</v>
      </c>
      <c r="C1231" s="260" t="s">
        <v>122</v>
      </c>
      <c r="D1231" s="260" t="s">
        <v>120</v>
      </c>
      <c r="E1231" s="260" t="s">
        <v>123</v>
      </c>
      <c r="F1231" s="260" t="s">
        <v>33</v>
      </c>
      <c r="I1231" s="215" t="s">
        <v>186</v>
      </c>
      <c r="J1231" s="215" t="s">
        <v>546</v>
      </c>
      <c r="K1231" s="851"/>
      <c r="L1231" s="851"/>
      <c r="M1231" s="851"/>
      <c r="N1231" s="851"/>
      <c r="O1231" s="163"/>
      <c r="S1231" s="41"/>
      <c r="T1231" s="41"/>
      <c r="U1231" s="41"/>
    </row>
    <row r="1232" spans="1:21" s="38" customFormat="1" hidden="1">
      <c r="A1232" s="195">
        <v>1</v>
      </c>
      <c r="B1232" s="195">
        <v>2</v>
      </c>
      <c r="C1232" s="195">
        <v>4</v>
      </c>
      <c r="D1232" s="195">
        <v>5</v>
      </c>
      <c r="E1232" s="195">
        <v>6</v>
      </c>
      <c r="F1232" s="195">
        <v>7</v>
      </c>
      <c r="G1232" s="14"/>
      <c r="H1232" s="14"/>
      <c r="I1232" s="217"/>
      <c r="J1232" s="217"/>
      <c r="K1232" s="772"/>
      <c r="L1232" s="772"/>
      <c r="M1232" s="772"/>
      <c r="N1232" s="772"/>
      <c r="O1232" s="40"/>
      <c r="S1232" s="41"/>
      <c r="T1232" s="41"/>
      <c r="U1232" s="41"/>
    </row>
    <row r="1233" spans="1:21" s="38" customFormat="1" hidden="1">
      <c r="A1233" s="260">
        <v>1</v>
      </c>
      <c r="B1233" s="31" t="s">
        <v>145</v>
      </c>
      <c r="C1233" s="258" t="e">
        <f>F1233/D1233</f>
        <v>#DIV/0!</v>
      </c>
      <c r="D1233" s="258"/>
      <c r="E1233" s="258"/>
      <c r="F1233" s="258"/>
      <c r="I1233" s="220"/>
      <c r="J1233" s="220"/>
      <c r="K1233" s="852"/>
      <c r="L1233" s="852"/>
      <c r="M1233" s="852"/>
      <c r="N1233" s="852"/>
      <c r="O1233" s="40"/>
      <c r="S1233" s="41"/>
      <c r="T1233" s="41"/>
      <c r="U1233" s="41"/>
    </row>
    <row r="1234" spans="1:21" s="14" customFormat="1" hidden="1">
      <c r="A1234" s="260">
        <v>2</v>
      </c>
      <c r="B1234" s="31" t="s">
        <v>121</v>
      </c>
      <c r="C1234" s="258" t="e">
        <f t="shared" ref="C1234:C1237" si="52">F1234/D1234</f>
        <v>#DIV/0!</v>
      </c>
      <c r="D1234" s="258"/>
      <c r="E1234" s="258"/>
      <c r="F1234" s="258"/>
      <c r="G1234" s="38"/>
      <c r="H1234" s="38"/>
      <c r="I1234" s="220"/>
      <c r="J1234" s="220"/>
      <c r="K1234" s="852"/>
      <c r="L1234" s="852"/>
      <c r="M1234" s="852"/>
      <c r="N1234" s="852"/>
      <c r="O1234" s="186"/>
      <c r="S1234" s="286"/>
      <c r="T1234" s="286"/>
      <c r="U1234" s="286"/>
    </row>
    <row r="1235" spans="1:21" s="38" customFormat="1" hidden="1">
      <c r="A1235" s="260">
        <v>3</v>
      </c>
      <c r="B1235" s="31" t="s">
        <v>146</v>
      </c>
      <c r="C1235" s="258" t="e">
        <f t="shared" si="52"/>
        <v>#DIV/0!</v>
      </c>
      <c r="D1235" s="258"/>
      <c r="E1235" s="258"/>
      <c r="F1235" s="258"/>
      <c r="I1235" s="220"/>
      <c r="J1235" s="220"/>
      <c r="K1235" s="852"/>
      <c r="L1235" s="852"/>
      <c r="M1235" s="852"/>
      <c r="N1235" s="852"/>
      <c r="O1235" s="40"/>
      <c r="S1235" s="41"/>
      <c r="T1235" s="41"/>
      <c r="U1235" s="41"/>
    </row>
    <row r="1236" spans="1:21" s="38" customFormat="1" hidden="1">
      <c r="A1236" s="260">
        <v>4</v>
      </c>
      <c r="B1236" s="31" t="s">
        <v>147</v>
      </c>
      <c r="C1236" s="258" t="e">
        <f t="shared" si="52"/>
        <v>#DIV/0!</v>
      </c>
      <c r="D1236" s="258"/>
      <c r="E1236" s="258"/>
      <c r="F1236" s="258"/>
      <c r="I1236" s="220"/>
      <c r="J1236" s="220"/>
      <c r="K1236" s="852"/>
      <c r="L1236" s="852"/>
      <c r="M1236" s="852"/>
      <c r="N1236" s="852"/>
      <c r="O1236" s="40"/>
      <c r="S1236" s="41"/>
      <c r="T1236" s="41"/>
      <c r="U1236" s="41"/>
    </row>
    <row r="1237" spans="1:21" s="38" customFormat="1" hidden="1">
      <c r="A1237" s="260">
        <v>5</v>
      </c>
      <c r="B1237" s="31" t="s">
        <v>623</v>
      </c>
      <c r="C1237" s="258" t="e">
        <f t="shared" si="52"/>
        <v>#DIV/0!</v>
      </c>
      <c r="D1237" s="258"/>
      <c r="E1237" s="258"/>
      <c r="F1237" s="258"/>
      <c r="I1237" s="220"/>
      <c r="J1237" s="220"/>
      <c r="K1237" s="852"/>
      <c r="L1237" s="852"/>
      <c r="M1237" s="852"/>
      <c r="N1237" s="852"/>
      <c r="O1237" s="40"/>
      <c r="S1237" s="41"/>
      <c r="T1237" s="41"/>
      <c r="U1237" s="41"/>
    </row>
    <row r="1238" spans="1:21" s="38" customFormat="1" hidden="1">
      <c r="A1238" s="226"/>
      <c r="B1238" s="227" t="s">
        <v>73</v>
      </c>
      <c r="C1238" s="226" t="s">
        <v>74</v>
      </c>
      <c r="D1238" s="226" t="s">
        <v>74</v>
      </c>
      <c r="E1238" s="226" t="s">
        <v>74</v>
      </c>
      <c r="F1238" s="228">
        <f>SUM(F1233:F1237)</f>
        <v>0</v>
      </c>
      <c r="I1238" s="217">
        <f>SUM(I1233:I1237)</f>
        <v>0</v>
      </c>
      <c r="J1238" s="217">
        <f>SUM(J1233:J1237)</f>
        <v>0</v>
      </c>
      <c r="K1238" s="772"/>
      <c r="L1238" s="772"/>
      <c r="M1238" s="772"/>
      <c r="N1238" s="772"/>
      <c r="O1238" s="40"/>
      <c r="S1238" s="41"/>
      <c r="T1238" s="41"/>
      <c r="U1238" s="41"/>
    </row>
    <row r="1239" spans="1:21" s="38" customFormat="1" hidden="1">
      <c r="B1239" s="32"/>
      <c r="G1239" s="149"/>
      <c r="H1239" s="149"/>
      <c r="I1239" s="149"/>
      <c r="J1239" s="149"/>
      <c r="K1239" s="828"/>
      <c r="L1239" s="828"/>
      <c r="M1239" s="828"/>
      <c r="N1239" s="828"/>
      <c r="O1239" s="40"/>
      <c r="S1239" s="41"/>
      <c r="T1239" s="41"/>
      <c r="U1239" s="41"/>
    </row>
    <row r="1240" spans="1:21" s="38" customFormat="1" hidden="1">
      <c r="A1240" s="2017" t="s">
        <v>513</v>
      </c>
      <c r="B1240" s="2017"/>
      <c r="C1240" s="2017"/>
      <c r="D1240" s="2017"/>
      <c r="E1240" s="2017"/>
      <c r="F1240" s="2017"/>
      <c r="G1240" s="2017"/>
      <c r="H1240" s="2017"/>
      <c r="I1240" s="2017"/>
      <c r="J1240" s="2017"/>
      <c r="K1240" s="842"/>
      <c r="L1240" s="842"/>
      <c r="M1240" s="842"/>
      <c r="N1240" s="842"/>
      <c r="O1240" s="40"/>
      <c r="S1240" s="41"/>
      <c r="T1240" s="41"/>
      <c r="U1240" s="41"/>
    </row>
    <row r="1241" spans="1:21" hidden="1">
      <c r="A1241" s="53"/>
      <c r="B1241" s="32"/>
      <c r="C1241" s="38"/>
      <c r="D1241" s="38"/>
      <c r="E1241" s="38"/>
      <c r="F1241" s="38"/>
      <c r="I1241" s="1986" t="s">
        <v>545</v>
      </c>
      <c r="J1241" s="1986"/>
      <c r="K1241" s="850"/>
      <c r="L1241" s="850"/>
      <c r="M1241" s="850"/>
      <c r="N1241" s="850"/>
    </row>
    <row r="1242" spans="1:21" ht="54" hidden="1">
      <c r="A1242" s="260" t="s">
        <v>77</v>
      </c>
      <c r="B1242" s="260" t="s">
        <v>67</v>
      </c>
      <c r="C1242" s="260" t="s">
        <v>124</v>
      </c>
      <c r="D1242" s="260" t="s">
        <v>125</v>
      </c>
      <c r="E1242" s="260" t="s">
        <v>520</v>
      </c>
      <c r="I1242" s="215" t="s">
        <v>186</v>
      </c>
      <c r="J1242" s="215" t="s">
        <v>546</v>
      </c>
      <c r="K1242" s="851"/>
      <c r="L1242" s="851"/>
      <c r="M1242" s="851"/>
      <c r="N1242" s="851"/>
      <c r="O1242" s="209"/>
    </row>
    <row r="1243" spans="1:21" hidden="1">
      <c r="A1243" s="195">
        <v>1</v>
      </c>
      <c r="B1243" s="195">
        <v>2</v>
      </c>
      <c r="C1243" s="195">
        <v>3</v>
      </c>
      <c r="D1243" s="195">
        <v>4</v>
      </c>
      <c r="E1243" s="195">
        <v>5</v>
      </c>
      <c r="F1243" s="160"/>
      <c r="G1243" s="160"/>
      <c r="H1243" s="160"/>
      <c r="I1243" s="217"/>
      <c r="J1243" s="217"/>
      <c r="K1243" s="772"/>
      <c r="L1243" s="772"/>
      <c r="M1243" s="772"/>
      <c r="N1243" s="772"/>
    </row>
    <row r="1244" spans="1:21" hidden="1">
      <c r="A1244" s="260">
        <v>1</v>
      </c>
      <c r="B1244" s="31"/>
      <c r="C1244" s="260"/>
      <c r="D1244" s="34"/>
      <c r="E1244" s="258"/>
      <c r="I1244" s="220"/>
      <c r="J1244" s="220"/>
      <c r="K1244" s="852"/>
      <c r="L1244" s="852"/>
      <c r="M1244" s="852"/>
      <c r="N1244" s="852"/>
    </row>
    <row r="1245" spans="1:21" s="160" customFormat="1" hidden="1">
      <c r="A1245" s="260">
        <v>2</v>
      </c>
      <c r="B1245" s="31"/>
      <c r="C1245" s="260"/>
      <c r="D1245" s="34"/>
      <c r="E1245" s="258"/>
      <c r="F1245" s="149"/>
      <c r="G1245" s="149"/>
      <c r="H1245" s="149"/>
      <c r="I1245" s="220"/>
      <c r="J1245" s="220"/>
      <c r="K1245" s="852"/>
      <c r="L1245" s="852"/>
      <c r="M1245" s="852"/>
      <c r="N1245" s="852"/>
      <c r="O1245" s="161"/>
      <c r="S1245" s="283"/>
      <c r="T1245" s="283"/>
      <c r="U1245" s="283"/>
    </row>
    <row r="1246" spans="1:21" hidden="1">
      <c r="A1246" s="260">
        <v>3</v>
      </c>
      <c r="B1246" s="31"/>
      <c r="C1246" s="260"/>
      <c r="D1246" s="34"/>
      <c r="E1246" s="258"/>
      <c r="I1246" s="220"/>
      <c r="J1246" s="220"/>
      <c r="K1246" s="852"/>
      <c r="L1246" s="852"/>
      <c r="M1246" s="852"/>
      <c r="N1246" s="852"/>
      <c r="T1246" s="188"/>
      <c r="U1246" s="290"/>
    </row>
    <row r="1247" spans="1:21" hidden="1">
      <c r="A1247" s="260">
        <v>4</v>
      </c>
      <c r="B1247" s="31"/>
      <c r="C1247" s="260"/>
      <c r="D1247" s="34"/>
      <c r="E1247" s="258"/>
      <c r="I1247" s="220"/>
      <c r="J1247" s="220"/>
      <c r="K1247" s="852"/>
      <c r="L1247" s="852"/>
      <c r="M1247" s="852"/>
      <c r="N1247" s="852"/>
      <c r="T1247" s="188"/>
      <c r="U1247" s="290"/>
    </row>
    <row r="1248" spans="1:21" hidden="1">
      <c r="A1248" s="226"/>
      <c r="B1248" s="227" t="s">
        <v>73</v>
      </c>
      <c r="C1248" s="226" t="s">
        <v>74</v>
      </c>
      <c r="D1248" s="226" t="s">
        <v>74</v>
      </c>
      <c r="E1248" s="228">
        <f>SUM(E1244:E1247)</f>
        <v>0</v>
      </c>
      <c r="I1248" s="217">
        <f>SUM(I1244:I1247)</f>
        <v>0</v>
      </c>
      <c r="J1248" s="217">
        <f>SUM(J1244:J1247)</f>
        <v>0</v>
      </c>
      <c r="K1248" s="772"/>
      <c r="L1248" s="772"/>
      <c r="M1248" s="772"/>
      <c r="N1248" s="772"/>
      <c r="T1248" s="188"/>
      <c r="U1248" s="290"/>
    </row>
    <row r="1249" spans="1:21" hidden="1">
      <c r="A1249" s="38"/>
      <c r="B1249" s="32"/>
      <c r="C1249" s="38"/>
      <c r="D1249" s="38"/>
      <c r="E1249" s="38"/>
      <c r="F1249" s="38"/>
      <c r="T1249" s="188"/>
      <c r="U1249" s="290"/>
    </row>
    <row r="1250" spans="1:21">
      <c r="A1250" s="2016" t="s">
        <v>491</v>
      </c>
      <c r="B1250" s="2016"/>
      <c r="C1250" s="2016"/>
      <c r="D1250" s="2016"/>
      <c r="E1250" s="2016"/>
      <c r="F1250" s="2016"/>
      <c r="G1250" s="2016"/>
      <c r="H1250" s="2016"/>
      <c r="I1250" s="2016"/>
      <c r="J1250" s="2016"/>
      <c r="K1250" s="841"/>
      <c r="L1250" s="841"/>
      <c r="M1250" s="841"/>
      <c r="N1250" s="841"/>
      <c r="T1250" s="188"/>
    </row>
    <row r="1251" spans="1:21">
      <c r="A1251" s="51"/>
      <c r="B1251" s="32"/>
      <c r="C1251" s="38"/>
      <c r="D1251" s="38"/>
      <c r="E1251" s="38"/>
      <c r="F1251" s="38"/>
      <c r="T1251" s="188"/>
    </row>
    <row r="1252" spans="1:21">
      <c r="A1252" s="51"/>
      <c r="B1252" s="32"/>
      <c r="C1252" s="38"/>
      <c r="D1252" s="38"/>
      <c r="E1252" s="38"/>
      <c r="F1252" s="38"/>
      <c r="I1252" s="1986" t="s">
        <v>545</v>
      </c>
      <c r="J1252" s="1986"/>
      <c r="K1252" s="850"/>
      <c r="L1252" s="850"/>
      <c r="M1252" s="850"/>
      <c r="N1252" s="850"/>
      <c r="O1252" s="210"/>
    </row>
    <row r="1253" spans="1:21" ht="54">
      <c r="A1253" s="260" t="s">
        <v>77</v>
      </c>
      <c r="B1253" s="260" t="s">
        <v>67</v>
      </c>
      <c r="C1253" s="260" t="s">
        <v>127</v>
      </c>
      <c r="D1253" s="260" t="s">
        <v>490</v>
      </c>
      <c r="F1253" s="38"/>
      <c r="I1253" s="215" t="s">
        <v>186</v>
      </c>
      <c r="J1253" s="215" t="s">
        <v>546</v>
      </c>
      <c r="K1253" s="851"/>
      <c r="L1253" s="851"/>
      <c r="M1253" s="851"/>
      <c r="N1253" s="851"/>
      <c r="T1253" s="188"/>
    </row>
    <row r="1254" spans="1:21">
      <c r="A1254" s="195">
        <v>1</v>
      </c>
      <c r="B1254" s="195">
        <v>2</v>
      </c>
      <c r="C1254" s="195">
        <v>3</v>
      </c>
      <c r="D1254" s="195">
        <v>4</v>
      </c>
      <c r="E1254" s="160"/>
      <c r="F1254" s="14"/>
      <c r="G1254" s="160"/>
      <c r="H1254" s="160"/>
      <c r="I1254" s="217"/>
      <c r="J1254" s="217"/>
      <c r="K1254" s="772"/>
      <c r="L1254" s="772"/>
      <c r="M1254" s="772"/>
      <c r="N1254" s="772"/>
      <c r="T1254" s="188"/>
    </row>
    <row r="1255" spans="1:21" hidden="1">
      <c r="A1255" s="260">
        <v>1</v>
      </c>
      <c r="B1255" s="31"/>
      <c r="C1255" s="34">
        <v>1</v>
      </c>
      <c r="D1255" s="615"/>
      <c r="F1255" s="38"/>
      <c r="I1255" s="220"/>
      <c r="J1255" s="220"/>
      <c r="K1255" s="852"/>
      <c r="L1255" s="852"/>
      <c r="M1255" s="852"/>
      <c r="N1255" s="852"/>
      <c r="T1255" s="188"/>
    </row>
    <row r="1256" spans="1:21" s="580" customFormat="1">
      <c r="A1256" s="1013">
        <v>1</v>
      </c>
      <c r="B1256" s="620" t="s">
        <v>1082</v>
      </c>
      <c r="C1256" s="34">
        <v>2</v>
      </c>
      <c r="D1256" s="1014">
        <v>1289172</v>
      </c>
      <c r="F1256" s="38"/>
      <c r="I1256" s="220"/>
      <c r="J1256" s="220"/>
      <c r="K1256" s="852"/>
      <c r="L1256" s="852"/>
      <c r="M1256" s="852"/>
      <c r="N1256" s="852"/>
      <c r="O1256" s="150"/>
      <c r="S1256" s="279"/>
      <c r="T1256" s="188"/>
      <c r="U1256" s="279"/>
    </row>
    <row r="1257" spans="1:21" s="580" customFormat="1" ht="45.6">
      <c r="A1257" s="1013">
        <v>2</v>
      </c>
      <c r="B1257" s="31" t="s">
        <v>1083</v>
      </c>
      <c r="C1257" s="34">
        <v>4</v>
      </c>
      <c r="D1257" s="1014">
        <v>360000</v>
      </c>
      <c r="F1257" s="38"/>
      <c r="I1257" s="220"/>
      <c r="J1257" s="220"/>
      <c r="K1257" s="852"/>
      <c r="L1257" s="852"/>
      <c r="M1257" s="852"/>
      <c r="N1257" s="852"/>
      <c r="O1257" s="150"/>
      <c r="S1257" s="279"/>
      <c r="T1257" s="188"/>
      <c r="U1257" s="279"/>
    </row>
    <row r="1258" spans="1:21" s="580" customFormat="1">
      <c r="A1258" s="1013">
        <v>3</v>
      </c>
      <c r="B1258" s="31" t="s">
        <v>1084</v>
      </c>
      <c r="C1258" s="34">
        <v>2</v>
      </c>
      <c r="D1258" s="1014">
        <v>175000</v>
      </c>
      <c r="F1258" s="38"/>
      <c r="I1258" s="220"/>
      <c r="J1258" s="220"/>
      <c r="K1258" s="852"/>
      <c r="L1258" s="852"/>
      <c r="M1258" s="852"/>
      <c r="N1258" s="852"/>
      <c r="O1258" s="150"/>
      <c r="S1258" s="279"/>
      <c r="T1258" s="188"/>
      <c r="U1258" s="279"/>
    </row>
    <row r="1259" spans="1:21" s="580" customFormat="1">
      <c r="A1259" s="1013">
        <v>4</v>
      </c>
      <c r="B1259" s="1025" t="s">
        <v>1085</v>
      </c>
      <c r="C1259" s="34">
        <v>2</v>
      </c>
      <c r="D1259" s="1014">
        <v>1500</v>
      </c>
      <c r="F1259" s="38"/>
      <c r="I1259" s="220"/>
      <c r="J1259" s="220"/>
      <c r="K1259" s="852"/>
      <c r="L1259" s="852"/>
      <c r="M1259" s="852"/>
      <c r="N1259" s="852"/>
      <c r="O1259" s="150"/>
      <c r="S1259" s="279"/>
      <c r="T1259" s="188"/>
      <c r="U1259" s="279"/>
    </row>
    <row r="1260" spans="1:21" s="580" customFormat="1">
      <c r="A1260" s="1013">
        <v>5</v>
      </c>
      <c r="B1260" s="1024" t="s">
        <v>1091</v>
      </c>
      <c r="C1260" s="34">
        <v>1</v>
      </c>
      <c r="D1260" s="1023">
        <f>40000-15000</f>
        <v>25000</v>
      </c>
      <c r="F1260" s="38"/>
      <c r="I1260" s="220"/>
      <c r="J1260" s="220"/>
      <c r="K1260" s="852"/>
      <c r="L1260" s="852"/>
      <c r="M1260" s="852"/>
      <c r="N1260" s="852"/>
      <c r="O1260" s="150"/>
      <c r="S1260" s="279"/>
      <c r="T1260" s="188"/>
      <c r="U1260" s="279"/>
    </row>
    <row r="1261" spans="1:21" s="580" customFormat="1">
      <c r="A1261" s="1013">
        <v>6</v>
      </c>
      <c r="B1261" s="1024" t="s">
        <v>1092</v>
      </c>
      <c r="C1261" s="1026">
        <v>1</v>
      </c>
      <c r="D1261" s="1023">
        <v>6000</v>
      </c>
      <c r="F1261" s="38"/>
      <c r="I1261" s="220"/>
      <c r="J1261" s="220"/>
      <c r="K1261" s="852"/>
      <c r="L1261" s="852"/>
      <c r="M1261" s="852"/>
      <c r="N1261" s="852"/>
      <c r="O1261" s="150"/>
      <c r="S1261" s="279"/>
      <c r="T1261" s="188"/>
      <c r="U1261" s="279"/>
    </row>
    <row r="1262" spans="1:21" s="160" customFormat="1" ht="45.6">
      <c r="A1262" s="1013">
        <v>7</v>
      </c>
      <c r="B1262" s="1024" t="s">
        <v>1086</v>
      </c>
      <c r="C1262" s="1026">
        <v>1</v>
      </c>
      <c r="D1262" s="1023">
        <v>1400</v>
      </c>
      <c r="E1262" s="149"/>
      <c r="F1262" s="57"/>
      <c r="G1262" s="149"/>
      <c r="H1262" s="149"/>
      <c r="I1262" s="220"/>
      <c r="J1262" s="220"/>
      <c r="K1262" s="852"/>
      <c r="L1262" s="852"/>
      <c r="M1262" s="852"/>
      <c r="N1262" s="852"/>
      <c r="O1262" s="161"/>
      <c r="S1262" s="283"/>
      <c r="T1262" s="281"/>
      <c r="U1262" s="283"/>
    </row>
    <row r="1263" spans="1:21" s="160" customFormat="1">
      <c r="A1263" s="1013">
        <v>8</v>
      </c>
      <c r="B1263" s="1024"/>
      <c r="C1263" s="1026"/>
      <c r="D1263" s="1023"/>
      <c r="E1263" s="1012"/>
      <c r="F1263" s="57"/>
      <c r="G1263" s="1012"/>
      <c r="H1263" s="1012"/>
      <c r="I1263" s="220"/>
      <c r="J1263" s="220"/>
      <c r="K1263" s="852"/>
      <c r="L1263" s="852"/>
      <c r="M1263" s="852"/>
      <c r="N1263" s="852"/>
      <c r="O1263" s="161"/>
      <c r="S1263" s="283"/>
      <c r="T1263" s="281"/>
      <c r="U1263" s="283"/>
    </row>
    <row r="1264" spans="1:21">
      <c r="A1264" s="226"/>
      <c r="B1264" s="227" t="s">
        <v>73</v>
      </c>
      <c r="C1264" s="226" t="s">
        <v>74</v>
      </c>
      <c r="D1264" s="228">
        <f>SUM(D1256:D1263)</f>
        <v>1858072</v>
      </c>
      <c r="F1264" s="38"/>
      <c r="I1264" s="217">
        <f>SUM(I1255:I1262)</f>
        <v>0</v>
      </c>
      <c r="J1264" s="217">
        <f>SUM(J1255:J1262)</f>
        <v>0</v>
      </c>
      <c r="K1264" s="772"/>
      <c r="L1264" s="772"/>
      <c r="M1264" s="772"/>
      <c r="N1264" s="772"/>
      <c r="T1264" s="188"/>
      <c r="U1264" s="290"/>
    </row>
    <row r="1265" spans="1:21">
      <c r="A1265" s="56"/>
      <c r="B1265" s="32"/>
      <c r="C1265" s="38"/>
      <c r="D1265" s="38"/>
      <c r="E1265" s="38"/>
      <c r="F1265" s="38"/>
      <c r="T1265" s="188"/>
      <c r="U1265" s="290"/>
    </row>
    <row r="1266" spans="1:21" hidden="1">
      <c r="A1266" s="2018" t="s">
        <v>521</v>
      </c>
      <c r="B1266" s="2018"/>
      <c r="C1266" s="2018"/>
      <c r="D1266" s="2018"/>
      <c r="E1266" s="2018"/>
      <c r="F1266" s="2018"/>
      <c r="G1266" s="2018"/>
      <c r="H1266" s="2018"/>
      <c r="I1266" s="2018"/>
      <c r="J1266" s="2018"/>
      <c r="K1266" s="843"/>
      <c r="L1266" s="843"/>
      <c r="M1266" s="843"/>
      <c r="N1266" s="843"/>
      <c r="T1266" s="188"/>
    </row>
    <row r="1267" spans="1:21" hidden="1">
      <c r="A1267" s="51"/>
      <c r="B1267" s="32"/>
      <c r="C1267" s="38"/>
      <c r="D1267" s="38"/>
      <c r="E1267" s="38"/>
      <c r="F1267" s="38"/>
      <c r="T1267" s="188"/>
    </row>
    <row r="1268" spans="1:21" hidden="1">
      <c r="A1268" s="51"/>
      <c r="B1268" s="32"/>
      <c r="C1268" s="38"/>
      <c r="D1268" s="38"/>
      <c r="E1268" s="38"/>
      <c r="F1268" s="38"/>
      <c r="I1268" s="1986" t="s">
        <v>545</v>
      </c>
      <c r="J1268" s="1986"/>
      <c r="K1268" s="850"/>
      <c r="L1268" s="850"/>
      <c r="M1268" s="850"/>
      <c r="N1268" s="850"/>
      <c r="O1268" s="211"/>
      <c r="T1268" s="188"/>
    </row>
    <row r="1269" spans="1:21" ht="54" hidden="1">
      <c r="A1269" s="260" t="s">
        <v>77</v>
      </c>
      <c r="B1269" s="260" t="s">
        <v>67</v>
      </c>
      <c r="C1269" s="260" t="s">
        <v>127</v>
      </c>
      <c r="D1269" s="260" t="s">
        <v>490</v>
      </c>
      <c r="F1269" s="38"/>
      <c r="I1269" s="215" t="s">
        <v>186</v>
      </c>
      <c r="J1269" s="215" t="s">
        <v>546</v>
      </c>
      <c r="K1269" s="851"/>
      <c r="L1269" s="851"/>
      <c r="M1269" s="851"/>
      <c r="N1269" s="851"/>
      <c r="T1269" s="188"/>
    </row>
    <row r="1270" spans="1:21" hidden="1">
      <c r="A1270" s="195">
        <v>1</v>
      </c>
      <c r="B1270" s="195">
        <v>2</v>
      </c>
      <c r="C1270" s="195">
        <v>3</v>
      </c>
      <c r="D1270" s="195">
        <v>4</v>
      </c>
      <c r="E1270" s="160"/>
      <c r="F1270" s="14"/>
      <c r="G1270" s="160"/>
      <c r="H1270" s="160"/>
      <c r="I1270" s="217"/>
      <c r="J1270" s="217"/>
      <c r="K1270" s="772"/>
      <c r="L1270" s="772"/>
      <c r="M1270" s="772"/>
      <c r="N1270" s="772"/>
      <c r="T1270" s="188"/>
    </row>
    <row r="1271" spans="1:21" hidden="1">
      <c r="A1271" s="260">
        <v>1</v>
      </c>
      <c r="B1271" s="36"/>
      <c r="C1271" s="34"/>
      <c r="D1271" s="258"/>
      <c r="F1271" s="38"/>
      <c r="G1271" s="157"/>
      <c r="I1271" s="220"/>
      <c r="J1271" s="220"/>
      <c r="K1271" s="852"/>
      <c r="L1271" s="852"/>
      <c r="M1271" s="852"/>
      <c r="N1271" s="852"/>
      <c r="T1271" s="188"/>
    </row>
    <row r="1272" spans="1:21" s="160" customFormat="1" hidden="1">
      <c r="A1272" s="260">
        <v>2</v>
      </c>
      <c r="B1272" s="36"/>
      <c r="C1272" s="34"/>
      <c r="D1272" s="258"/>
      <c r="E1272" s="149"/>
      <c r="F1272" s="38"/>
      <c r="G1272" s="149"/>
      <c r="H1272" s="149"/>
      <c r="I1272" s="220"/>
      <c r="J1272" s="220"/>
      <c r="K1272" s="852"/>
      <c r="L1272" s="852"/>
      <c r="M1272" s="852"/>
      <c r="N1272" s="852"/>
      <c r="O1272" s="161"/>
      <c r="S1272" s="283"/>
      <c r="T1272" s="281"/>
      <c r="U1272" s="283"/>
    </row>
    <row r="1273" spans="1:21" hidden="1">
      <c r="A1273" s="260"/>
      <c r="B1273" s="36"/>
      <c r="C1273" s="34"/>
      <c r="D1273" s="258"/>
      <c r="F1273" s="38"/>
      <c r="I1273" s="220"/>
      <c r="J1273" s="220"/>
      <c r="K1273" s="852"/>
      <c r="L1273" s="852"/>
      <c r="M1273" s="852"/>
      <c r="N1273" s="852"/>
      <c r="T1273" s="188"/>
      <c r="U1273" s="290"/>
    </row>
    <row r="1274" spans="1:21" hidden="1">
      <c r="A1274" s="260"/>
      <c r="B1274" s="36"/>
      <c r="C1274" s="34"/>
      <c r="D1274" s="258"/>
      <c r="F1274" s="38"/>
      <c r="I1274" s="220"/>
      <c r="J1274" s="220"/>
      <c r="K1274" s="852"/>
      <c r="L1274" s="852"/>
      <c r="M1274" s="852"/>
      <c r="N1274" s="852"/>
      <c r="T1274" s="188"/>
      <c r="U1274" s="290"/>
    </row>
    <row r="1275" spans="1:21" hidden="1">
      <c r="A1275" s="226"/>
      <c r="B1275" s="227" t="s">
        <v>73</v>
      </c>
      <c r="C1275" s="226" t="s">
        <v>74</v>
      </c>
      <c r="D1275" s="228">
        <f>SUM(D1271:D1274)</f>
        <v>0</v>
      </c>
      <c r="F1275" s="38"/>
      <c r="I1275" s="217">
        <f>SUM(I1271:I1274)</f>
        <v>0</v>
      </c>
      <c r="J1275" s="217">
        <f>SUM(J1271:J1274)</f>
        <v>0</v>
      </c>
      <c r="K1275" s="772"/>
      <c r="L1275" s="772"/>
      <c r="M1275" s="772"/>
      <c r="N1275" s="772"/>
      <c r="T1275" s="188"/>
      <c r="U1275" s="290"/>
    </row>
    <row r="1276" spans="1:21" hidden="1">
      <c r="A1276" s="56"/>
      <c r="B1276" s="32"/>
      <c r="C1276" s="38"/>
      <c r="D1276" s="38"/>
      <c r="E1276" s="38"/>
      <c r="F1276" s="38"/>
      <c r="T1276" s="188"/>
      <c r="U1276" s="290"/>
    </row>
    <row r="1277" spans="1:21">
      <c r="A1277" s="2004" t="s">
        <v>523</v>
      </c>
      <c r="B1277" s="2004"/>
      <c r="C1277" s="2004"/>
      <c r="D1277" s="2004"/>
      <c r="E1277" s="2004"/>
      <c r="F1277" s="2004"/>
      <c r="G1277" s="2004"/>
      <c r="H1277" s="2004"/>
      <c r="I1277" s="2004"/>
      <c r="J1277" s="2004"/>
      <c r="K1277" s="838"/>
      <c r="L1277" s="838"/>
      <c r="M1277" s="838"/>
      <c r="N1277" s="838"/>
      <c r="T1277" s="188"/>
    </row>
    <row r="1278" spans="1:21">
      <c r="A1278" s="2012"/>
      <c r="B1278" s="2012"/>
      <c r="C1278" s="2012"/>
      <c r="D1278" s="2012"/>
      <c r="E1278" s="2012"/>
      <c r="F1278" s="38"/>
      <c r="I1278" s="1986" t="s">
        <v>545</v>
      </c>
      <c r="J1278" s="1986"/>
      <c r="K1278" s="850"/>
      <c r="L1278" s="850"/>
      <c r="M1278" s="850"/>
      <c r="N1278" s="850"/>
      <c r="T1278" s="188"/>
    </row>
    <row r="1279" spans="1:21" ht="54">
      <c r="A1279" s="260" t="s">
        <v>68</v>
      </c>
      <c r="B1279" s="260" t="s">
        <v>67</v>
      </c>
      <c r="C1279" s="260" t="s">
        <v>80</v>
      </c>
      <c r="D1279" s="260" t="s">
        <v>128</v>
      </c>
      <c r="E1279" s="260" t="s">
        <v>33</v>
      </c>
      <c r="I1279" s="215" t="s">
        <v>186</v>
      </c>
      <c r="J1279" s="215" t="s">
        <v>546</v>
      </c>
      <c r="K1279" s="851"/>
      <c r="L1279" s="851"/>
      <c r="M1279" s="851"/>
      <c r="N1279" s="851"/>
      <c r="T1279" s="188"/>
    </row>
    <row r="1280" spans="1:21">
      <c r="A1280" s="195">
        <v>1</v>
      </c>
      <c r="B1280" s="195">
        <v>2</v>
      </c>
      <c r="C1280" s="195">
        <v>3</v>
      </c>
      <c r="D1280" s="195">
        <v>4</v>
      </c>
      <c r="E1280" s="195">
        <v>5</v>
      </c>
      <c r="F1280" s="160"/>
      <c r="G1280" s="160"/>
      <c r="H1280" s="160"/>
      <c r="I1280" s="217"/>
      <c r="J1280" s="217"/>
      <c r="K1280" s="772"/>
      <c r="L1280" s="772"/>
      <c r="M1280" s="772"/>
      <c r="N1280" s="772"/>
      <c r="T1280" s="188"/>
    </row>
    <row r="1281" spans="1:21">
      <c r="A1281" s="260">
        <v>1</v>
      </c>
      <c r="B1281" s="31" t="s">
        <v>1087</v>
      </c>
      <c r="C1281" s="34">
        <v>1600</v>
      </c>
      <c r="D1281" s="1014">
        <f t="shared" ref="D1281:D1284" si="53">E1281/C1281</f>
        <v>693.75</v>
      </c>
      <c r="E1281" s="1014">
        <v>1110000</v>
      </c>
      <c r="I1281" s="220"/>
      <c r="J1281" s="220"/>
      <c r="K1281" s="852"/>
      <c r="L1281" s="852"/>
      <c r="M1281" s="852"/>
      <c r="N1281" s="852"/>
      <c r="T1281" s="188"/>
    </row>
    <row r="1282" spans="1:21" s="160" customFormat="1">
      <c r="A1282" s="260">
        <v>2</v>
      </c>
      <c r="B1282" s="31" t="s">
        <v>920</v>
      </c>
      <c r="C1282" s="34">
        <v>100</v>
      </c>
      <c r="D1282" s="1014">
        <f t="shared" si="53"/>
        <v>0</v>
      </c>
      <c r="E1282" s="1014"/>
      <c r="F1282" s="149"/>
      <c r="G1282" s="149"/>
      <c r="H1282" s="149"/>
      <c r="I1282" s="220"/>
      <c r="J1282" s="220"/>
      <c r="K1282" s="852"/>
      <c r="L1282" s="852"/>
      <c r="M1282" s="852"/>
      <c r="N1282" s="852"/>
      <c r="O1282" s="161"/>
      <c r="S1282" s="283"/>
      <c r="T1282" s="281"/>
      <c r="U1282" s="283"/>
    </row>
    <row r="1283" spans="1:21" s="160" customFormat="1">
      <c r="A1283" s="636">
        <v>3</v>
      </c>
      <c r="B1283" s="31" t="s">
        <v>921</v>
      </c>
      <c r="C1283" s="34">
        <v>5</v>
      </c>
      <c r="D1283" s="1014">
        <f t="shared" si="53"/>
        <v>50000</v>
      </c>
      <c r="E1283" s="1014">
        <v>250000</v>
      </c>
      <c r="F1283" s="634"/>
      <c r="G1283" s="634"/>
      <c r="H1283" s="634"/>
      <c r="I1283" s="220"/>
      <c r="J1283" s="220"/>
      <c r="K1283" s="852"/>
      <c r="L1283" s="852"/>
      <c r="M1283" s="852"/>
      <c r="N1283" s="852"/>
      <c r="O1283" s="161"/>
      <c r="S1283" s="283"/>
      <c r="T1283" s="281"/>
      <c r="U1283" s="283"/>
    </row>
    <row r="1284" spans="1:21" ht="45.6">
      <c r="A1284" s="260">
        <v>4</v>
      </c>
      <c r="B1284" s="1028" t="s">
        <v>1093</v>
      </c>
      <c r="C1284" s="621">
        <v>10</v>
      </c>
      <c r="D1284" s="1014">
        <f t="shared" si="53"/>
        <v>20360.105</v>
      </c>
      <c r="E1284" s="622">
        <v>203601.05</v>
      </c>
      <c r="I1284" s="220"/>
      <c r="J1284" s="220"/>
      <c r="K1284" s="852"/>
      <c r="L1284" s="852"/>
      <c r="M1284" s="852"/>
      <c r="N1284" s="852"/>
      <c r="T1284" s="188"/>
      <c r="U1284" s="290"/>
    </row>
    <row r="1285" spans="1:21">
      <c r="A1285" s="226"/>
      <c r="B1285" s="227" t="s">
        <v>73</v>
      </c>
      <c r="C1285" s="226"/>
      <c r="D1285" s="226" t="s">
        <v>74</v>
      </c>
      <c r="E1285" s="228">
        <f>SUM(E1281:E1284)</f>
        <v>1563601.05</v>
      </c>
      <c r="I1285" s="217">
        <f>SUM(I1281:I1284)</f>
        <v>0</v>
      </c>
      <c r="J1285" s="217">
        <f>SUM(J1281:J1284)</f>
        <v>0</v>
      </c>
      <c r="K1285" s="772"/>
      <c r="L1285" s="772"/>
      <c r="M1285" s="772"/>
      <c r="N1285" s="772"/>
      <c r="T1285" s="188"/>
      <c r="U1285" s="290"/>
    </row>
    <row r="1286" spans="1:21">
      <c r="A1286" s="38"/>
      <c r="B1286" s="32"/>
      <c r="C1286" s="38"/>
      <c r="D1286" s="38"/>
      <c r="E1286" s="38"/>
      <c r="F1286" s="38"/>
      <c r="T1286" s="188"/>
      <c r="U1286" s="290"/>
    </row>
    <row r="1287" spans="1:21" hidden="1">
      <c r="A1287" s="2004" t="s">
        <v>524</v>
      </c>
      <c r="B1287" s="2004"/>
      <c r="C1287" s="2004"/>
      <c r="D1287" s="2004"/>
      <c r="E1287" s="2004"/>
      <c r="F1287" s="2004"/>
      <c r="G1287" s="2004"/>
      <c r="H1287" s="2004"/>
      <c r="I1287" s="2004"/>
      <c r="J1287" s="2004"/>
      <c r="K1287" s="838"/>
      <c r="L1287" s="838"/>
      <c r="M1287" s="838"/>
      <c r="N1287" s="838"/>
      <c r="T1287" s="188"/>
    </row>
    <row r="1288" spans="1:21" hidden="1">
      <c r="A1288" s="2012"/>
      <c r="B1288" s="2012"/>
      <c r="C1288" s="2012"/>
      <c r="D1288" s="2012"/>
      <c r="E1288" s="2012"/>
      <c r="F1288" s="2012"/>
      <c r="I1288" s="1986" t="s">
        <v>545</v>
      </c>
      <c r="J1288" s="1986"/>
      <c r="K1288" s="850"/>
      <c r="L1288" s="850"/>
      <c r="M1288" s="850"/>
      <c r="N1288" s="850"/>
      <c r="T1288" s="188"/>
    </row>
    <row r="1289" spans="1:21" ht="54" hidden="1">
      <c r="A1289" s="260" t="s">
        <v>77</v>
      </c>
      <c r="B1289" s="260" t="s">
        <v>67</v>
      </c>
      <c r="C1289" s="260" t="s">
        <v>131</v>
      </c>
      <c r="D1289" s="260" t="s">
        <v>80</v>
      </c>
      <c r="E1289" s="260" t="s">
        <v>132</v>
      </c>
      <c r="F1289" s="260" t="s">
        <v>33</v>
      </c>
      <c r="I1289" s="215" t="s">
        <v>186</v>
      </c>
      <c r="J1289" s="215" t="s">
        <v>546</v>
      </c>
      <c r="K1289" s="851"/>
      <c r="L1289" s="851"/>
      <c r="M1289" s="851"/>
      <c r="N1289" s="851"/>
      <c r="O1289" s="163"/>
      <c r="P1289" s="163"/>
      <c r="T1289" s="188"/>
    </row>
    <row r="1290" spans="1:21" hidden="1">
      <c r="A1290" s="195">
        <v>1</v>
      </c>
      <c r="B1290" s="195">
        <v>2</v>
      </c>
      <c r="C1290" s="195">
        <v>3</v>
      </c>
      <c r="D1290" s="195">
        <v>4</v>
      </c>
      <c r="E1290" s="195">
        <v>5</v>
      </c>
      <c r="F1290" s="195">
        <v>6</v>
      </c>
      <c r="G1290" s="160"/>
      <c r="H1290" s="160"/>
      <c r="I1290" s="217"/>
      <c r="J1290" s="217"/>
      <c r="K1290" s="772"/>
      <c r="L1290" s="772"/>
      <c r="M1290" s="772"/>
      <c r="N1290" s="772"/>
      <c r="T1290" s="188"/>
    </row>
    <row r="1291" spans="1:21" hidden="1">
      <c r="A1291" s="260">
        <v>1</v>
      </c>
      <c r="B1291" s="31"/>
      <c r="C1291" s="260"/>
      <c r="D1291" s="260"/>
      <c r="E1291" s="258"/>
      <c r="F1291" s="258"/>
      <c r="I1291" s="220"/>
      <c r="J1291" s="220"/>
      <c r="K1291" s="852"/>
      <c r="L1291" s="852"/>
      <c r="M1291" s="852"/>
      <c r="N1291" s="852"/>
      <c r="T1291" s="188"/>
    </row>
    <row r="1292" spans="1:21" s="160" customFormat="1" hidden="1">
      <c r="A1292" s="260">
        <v>2</v>
      </c>
      <c r="B1292" s="31"/>
      <c r="C1292" s="260"/>
      <c r="D1292" s="260"/>
      <c r="E1292" s="258"/>
      <c r="F1292" s="258"/>
      <c r="G1292" s="149"/>
      <c r="H1292" s="149"/>
      <c r="I1292" s="220"/>
      <c r="J1292" s="220"/>
      <c r="K1292" s="852"/>
      <c r="L1292" s="852"/>
      <c r="M1292" s="852"/>
      <c r="N1292" s="852"/>
      <c r="O1292" s="161"/>
      <c r="S1292" s="283"/>
      <c r="T1292" s="281"/>
      <c r="U1292" s="283"/>
    </row>
    <row r="1293" spans="1:21" hidden="1">
      <c r="A1293" s="260">
        <v>3</v>
      </c>
      <c r="B1293" s="31"/>
      <c r="C1293" s="260"/>
      <c r="D1293" s="260"/>
      <c r="E1293" s="258"/>
      <c r="F1293" s="258"/>
      <c r="I1293" s="220"/>
      <c r="J1293" s="220"/>
      <c r="K1293" s="852"/>
      <c r="L1293" s="852"/>
      <c r="M1293" s="852"/>
      <c r="N1293" s="852"/>
      <c r="O1293" s="158"/>
      <c r="T1293" s="188"/>
      <c r="U1293" s="290"/>
    </row>
    <row r="1294" spans="1:21" hidden="1">
      <c r="A1294" s="260">
        <v>4</v>
      </c>
      <c r="B1294" s="31"/>
      <c r="C1294" s="260"/>
      <c r="D1294" s="260"/>
      <c r="E1294" s="258"/>
      <c r="F1294" s="258"/>
      <c r="I1294" s="220"/>
      <c r="J1294" s="220"/>
      <c r="K1294" s="852"/>
      <c r="L1294" s="852"/>
      <c r="M1294" s="852"/>
      <c r="N1294" s="852"/>
      <c r="T1294" s="188"/>
      <c r="U1294" s="290"/>
    </row>
    <row r="1295" spans="1:21" hidden="1">
      <c r="A1295" s="226"/>
      <c r="B1295" s="227" t="s">
        <v>73</v>
      </c>
      <c r="C1295" s="226" t="s">
        <v>74</v>
      </c>
      <c r="D1295" s="226" t="s">
        <v>74</v>
      </c>
      <c r="E1295" s="226" t="s">
        <v>74</v>
      </c>
      <c r="F1295" s="228">
        <f>F1294+F1292+F1293+F1291</f>
        <v>0</v>
      </c>
      <c r="I1295" s="217">
        <f>SUM(I1291:I1294)</f>
        <v>0</v>
      </c>
      <c r="J1295" s="217">
        <f>SUM(J1291:J1294)</f>
        <v>0</v>
      </c>
      <c r="K1295" s="772"/>
      <c r="L1295" s="772"/>
      <c r="M1295" s="772"/>
      <c r="N1295" s="772"/>
      <c r="T1295" s="188"/>
      <c r="U1295" s="290"/>
    </row>
    <row r="1296" spans="1:21" hidden="1">
      <c r="A1296" s="38"/>
      <c r="B1296" s="32"/>
      <c r="C1296" s="38"/>
      <c r="D1296" s="38"/>
      <c r="E1296" s="38"/>
      <c r="F1296" s="57"/>
      <c r="T1296" s="188"/>
      <c r="U1296" s="290"/>
    </row>
    <row r="1297" spans="1:21" hidden="1">
      <c r="A1297" s="2004" t="s">
        <v>525</v>
      </c>
      <c r="B1297" s="2004"/>
      <c r="C1297" s="2004"/>
      <c r="D1297" s="2004"/>
      <c r="E1297" s="2004"/>
      <c r="F1297" s="2004"/>
      <c r="G1297" s="2004"/>
      <c r="H1297" s="2004"/>
      <c r="I1297" s="2004"/>
      <c r="J1297" s="2004"/>
      <c r="K1297" s="838"/>
      <c r="L1297" s="838"/>
      <c r="M1297" s="838"/>
      <c r="N1297" s="838"/>
      <c r="T1297" s="188"/>
    </row>
    <row r="1298" spans="1:21" hidden="1">
      <c r="A1298" s="2012"/>
      <c r="B1298" s="2012"/>
      <c r="C1298" s="2012"/>
      <c r="D1298" s="2012"/>
      <c r="E1298" s="2012"/>
      <c r="F1298" s="2012"/>
      <c r="I1298" s="1986" t="s">
        <v>545</v>
      </c>
      <c r="J1298" s="1986"/>
      <c r="K1298" s="850"/>
      <c r="L1298" s="850"/>
      <c r="M1298" s="850"/>
      <c r="N1298" s="850"/>
      <c r="T1298" s="188"/>
    </row>
    <row r="1299" spans="1:21" ht="54" hidden="1">
      <c r="A1299" s="260" t="s">
        <v>77</v>
      </c>
      <c r="B1299" s="260" t="s">
        <v>67</v>
      </c>
      <c r="C1299" s="260" t="s">
        <v>131</v>
      </c>
      <c r="D1299" s="260" t="s">
        <v>80</v>
      </c>
      <c r="E1299" s="260" t="s">
        <v>132</v>
      </c>
      <c r="F1299" s="260" t="s">
        <v>33</v>
      </c>
      <c r="I1299" s="215" t="s">
        <v>186</v>
      </c>
      <c r="J1299" s="215" t="s">
        <v>546</v>
      </c>
      <c r="K1299" s="851"/>
      <c r="L1299" s="851"/>
      <c r="M1299" s="851"/>
      <c r="N1299" s="851"/>
      <c r="O1299" s="163"/>
      <c r="P1299" s="163"/>
      <c r="T1299" s="188"/>
    </row>
    <row r="1300" spans="1:21" hidden="1">
      <c r="A1300" s="195">
        <v>1</v>
      </c>
      <c r="B1300" s="195">
        <v>2</v>
      </c>
      <c r="C1300" s="195">
        <v>3</v>
      </c>
      <c r="D1300" s="195">
        <v>4</v>
      </c>
      <c r="E1300" s="195">
        <v>5</v>
      </c>
      <c r="F1300" s="195">
        <v>6</v>
      </c>
      <c r="G1300" s="160"/>
      <c r="H1300" s="160"/>
      <c r="I1300" s="217"/>
      <c r="J1300" s="217"/>
      <c r="K1300" s="772"/>
      <c r="L1300" s="772"/>
      <c r="M1300" s="772"/>
      <c r="N1300" s="772"/>
      <c r="T1300" s="188"/>
    </row>
    <row r="1301" spans="1:21" hidden="1">
      <c r="A1301" s="260">
        <v>1</v>
      </c>
      <c r="B1301" s="31"/>
      <c r="C1301" s="260"/>
      <c r="D1301" s="260"/>
      <c r="E1301" s="258" t="e">
        <f>F1301/D1301</f>
        <v>#DIV/0!</v>
      </c>
      <c r="F1301" s="258"/>
      <c r="I1301" s="220"/>
      <c r="J1301" s="220"/>
      <c r="K1301" s="852"/>
      <c r="L1301" s="852"/>
      <c r="M1301" s="852"/>
      <c r="N1301" s="852"/>
      <c r="T1301" s="188"/>
    </row>
    <row r="1302" spans="1:21" s="160" customFormat="1" hidden="1">
      <c r="A1302" s="260">
        <v>2</v>
      </c>
      <c r="B1302" s="31"/>
      <c r="C1302" s="35"/>
      <c r="D1302" s="35"/>
      <c r="E1302" s="258" t="e">
        <f t="shared" ref="E1302:E1304" si="54">F1302/D1302</f>
        <v>#DIV/0!</v>
      </c>
      <c r="F1302" s="258"/>
      <c r="G1302" s="149"/>
      <c r="H1302" s="149"/>
      <c r="I1302" s="220"/>
      <c r="J1302" s="220"/>
      <c r="K1302" s="852"/>
      <c r="L1302" s="852"/>
      <c r="M1302" s="852"/>
      <c r="N1302" s="852"/>
      <c r="O1302" s="161"/>
      <c r="S1302" s="283"/>
      <c r="T1302" s="281"/>
      <c r="U1302" s="283"/>
    </row>
    <row r="1303" spans="1:21" hidden="1">
      <c r="A1303" s="260"/>
      <c r="B1303" s="31"/>
      <c r="C1303" s="35"/>
      <c r="D1303" s="35"/>
      <c r="E1303" s="258" t="e">
        <f t="shared" si="54"/>
        <v>#DIV/0!</v>
      </c>
      <c r="F1303" s="258"/>
      <c r="I1303" s="220"/>
      <c r="J1303" s="220"/>
      <c r="K1303" s="852"/>
      <c r="L1303" s="852"/>
      <c r="M1303" s="852"/>
      <c r="N1303" s="852"/>
      <c r="T1303" s="188"/>
    </row>
    <row r="1304" spans="1:21" hidden="1">
      <c r="A1304" s="260">
        <v>3</v>
      </c>
      <c r="B1304" s="31"/>
      <c r="C1304" s="260"/>
      <c r="D1304" s="260"/>
      <c r="E1304" s="258" t="e">
        <f t="shared" si="54"/>
        <v>#DIV/0!</v>
      </c>
      <c r="F1304" s="258"/>
      <c r="I1304" s="220"/>
      <c r="J1304" s="220"/>
      <c r="K1304" s="852"/>
      <c r="L1304" s="852"/>
      <c r="M1304" s="852"/>
      <c r="N1304" s="852"/>
      <c r="T1304" s="188"/>
    </row>
    <row r="1305" spans="1:21" hidden="1">
      <c r="A1305" s="226"/>
      <c r="B1305" s="227" t="s">
        <v>73</v>
      </c>
      <c r="C1305" s="226" t="s">
        <v>74</v>
      </c>
      <c r="D1305" s="226" t="s">
        <v>74</v>
      </c>
      <c r="E1305" s="226" t="s">
        <v>74</v>
      </c>
      <c r="F1305" s="228">
        <f>F1304+F1302+F1301+F1303</f>
        <v>0</v>
      </c>
      <c r="I1305" s="217">
        <f>SUM(I1301:I1304)</f>
        <v>0</v>
      </c>
      <c r="J1305" s="217">
        <f>SUM(J1301:J1304)</f>
        <v>0</v>
      </c>
      <c r="K1305" s="772"/>
      <c r="L1305" s="772"/>
      <c r="M1305" s="772"/>
      <c r="N1305" s="772"/>
      <c r="T1305" s="188"/>
    </row>
    <row r="1306" spans="1:21" hidden="1">
      <c r="A1306" s="38"/>
      <c r="B1306" s="32"/>
      <c r="C1306" s="38"/>
      <c r="D1306" s="38"/>
      <c r="E1306" s="38"/>
      <c r="F1306" s="57"/>
      <c r="T1306" s="188"/>
    </row>
    <row r="1307" spans="1:21" hidden="1">
      <c r="A1307" s="2004" t="s">
        <v>526</v>
      </c>
      <c r="B1307" s="2004"/>
      <c r="C1307" s="2004"/>
      <c r="D1307" s="2004"/>
      <c r="E1307" s="2004"/>
      <c r="F1307" s="2004"/>
      <c r="G1307" s="2004"/>
      <c r="H1307" s="2004"/>
      <c r="I1307" s="2004"/>
      <c r="J1307" s="2004"/>
      <c r="K1307" s="838"/>
      <c r="L1307" s="838"/>
      <c r="M1307" s="838"/>
      <c r="N1307" s="838"/>
      <c r="T1307" s="188"/>
    </row>
    <row r="1308" spans="1:21" hidden="1">
      <c r="A1308" s="2012"/>
      <c r="B1308" s="2012"/>
      <c r="C1308" s="2012"/>
      <c r="D1308" s="2012"/>
      <c r="E1308" s="2012"/>
      <c r="F1308" s="2012"/>
      <c r="I1308" s="1986" t="s">
        <v>545</v>
      </c>
      <c r="J1308" s="1986"/>
      <c r="K1308" s="850"/>
      <c r="L1308" s="850"/>
      <c r="M1308" s="850"/>
      <c r="N1308" s="850"/>
      <c r="T1308" s="188"/>
    </row>
    <row r="1309" spans="1:21" ht="54" hidden="1">
      <c r="A1309" s="260" t="s">
        <v>77</v>
      </c>
      <c r="B1309" s="260" t="s">
        <v>67</v>
      </c>
      <c r="C1309" s="260" t="s">
        <v>131</v>
      </c>
      <c r="D1309" s="260" t="s">
        <v>80</v>
      </c>
      <c r="E1309" s="260" t="s">
        <v>132</v>
      </c>
      <c r="F1309" s="260" t="s">
        <v>33</v>
      </c>
      <c r="I1309" s="215" t="s">
        <v>186</v>
      </c>
      <c r="J1309" s="215" t="s">
        <v>546</v>
      </c>
      <c r="K1309" s="851"/>
      <c r="L1309" s="851"/>
      <c r="M1309" s="851"/>
      <c r="N1309" s="851"/>
      <c r="O1309" s="163"/>
      <c r="P1309" s="163"/>
      <c r="T1309" s="188"/>
    </row>
    <row r="1310" spans="1:21" hidden="1">
      <c r="A1310" s="195">
        <v>1</v>
      </c>
      <c r="B1310" s="195">
        <v>2</v>
      </c>
      <c r="C1310" s="195">
        <v>3</v>
      </c>
      <c r="D1310" s="195">
        <v>4</v>
      </c>
      <c r="E1310" s="195">
        <v>5</v>
      </c>
      <c r="F1310" s="195">
        <v>6</v>
      </c>
      <c r="G1310" s="160"/>
      <c r="H1310" s="160"/>
      <c r="I1310" s="217"/>
      <c r="J1310" s="217"/>
      <c r="K1310" s="772"/>
      <c r="L1310" s="772"/>
      <c r="M1310" s="772"/>
      <c r="N1310" s="772"/>
      <c r="T1310" s="188"/>
    </row>
    <row r="1311" spans="1:21" hidden="1">
      <c r="A1311" s="260">
        <v>1</v>
      </c>
      <c r="B1311" s="31"/>
      <c r="C1311" s="607" t="s">
        <v>890</v>
      </c>
      <c r="D1311" s="606"/>
      <c r="E1311" s="606" t="e">
        <f>F1311/D1311</f>
        <v>#DIV/0!</v>
      </c>
      <c r="F1311" s="606"/>
      <c r="I1311" s="220"/>
      <c r="J1311" s="220"/>
      <c r="K1311" s="852"/>
      <c r="L1311" s="852"/>
      <c r="M1311" s="852"/>
      <c r="N1311" s="852"/>
      <c r="T1311" s="188"/>
    </row>
    <row r="1312" spans="1:21" s="160" customFormat="1" hidden="1">
      <c r="A1312" s="260">
        <v>2</v>
      </c>
      <c r="B1312" s="31"/>
      <c r="C1312" s="35" t="s">
        <v>877</v>
      </c>
      <c r="D1312" s="606"/>
      <c r="E1312" s="606" t="e">
        <f t="shared" ref="E1312" si="55">F1312/D1312</f>
        <v>#DIV/0!</v>
      </c>
      <c r="F1312" s="606"/>
      <c r="G1312" s="149"/>
      <c r="H1312" s="149"/>
      <c r="I1312" s="220"/>
      <c r="J1312" s="220"/>
      <c r="K1312" s="852"/>
      <c r="L1312" s="852"/>
      <c r="M1312" s="852"/>
      <c r="N1312" s="852"/>
      <c r="O1312" s="161"/>
      <c r="S1312" s="283"/>
      <c r="T1312" s="281"/>
      <c r="U1312" s="283"/>
    </row>
    <row r="1313" spans="1:21" hidden="1">
      <c r="A1313" s="260"/>
      <c r="B1313" s="31"/>
      <c r="C1313" s="35"/>
      <c r="D1313" s="35"/>
      <c r="E1313" s="258" t="e">
        <f t="shared" ref="E1313:E1314" si="56">F1313/D1313</f>
        <v>#DIV/0!</v>
      </c>
      <c r="F1313" s="258"/>
      <c r="I1313" s="220"/>
      <c r="J1313" s="220"/>
      <c r="K1313" s="852"/>
      <c r="L1313" s="852"/>
      <c r="M1313" s="852"/>
      <c r="N1313" s="852"/>
      <c r="T1313" s="188"/>
    </row>
    <row r="1314" spans="1:21" hidden="1">
      <c r="A1314" s="260">
        <v>3</v>
      </c>
      <c r="B1314" s="31"/>
      <c r="C1314" s="260"/>
      <c r="D1314" s="260"/>
      <c r="E1314" s="258" t="e">
        <f t="shared" si="56"/>
        <v>#DIV/0!</v>
      </c>
      <c r="F1314" s="258"/>
      <c r="I1314" s="220"/>
      <c r="J1314" s="220"/>
      <c r="K1314" s="852"/>
      <c r="L1314" s="852"/>
      <c r="M1314" s="852"/>
      <c r="N1314" s="852"/>
      <c r="T1314" s="188"/>
    </row>
    <row r="1315" spans="1:21" hidden="1">
      <c r="A1315" s="226"/>
      <c r="B1315" s="227" t="s">
        <v>73</v>
      </c>
      <c r="C1315" s="226" t="s">
        <v>74</v>
      </c>
      <c r="D1315" s="226" t="s">
        <v>74</v>
      </c>
      <c r="E1315" s="226" t="s">
        <v>74</v>
      </c>
      <c r="F1315" s="228">
        <f>F1314+F1312+F1311+F1313</f>
        <v>0</v>
      </c>
      <c r="I1315" s="217">
        <f>SUM(I1311:I1314)</f>
        <v>0</v>
      </c>
      <c r="J1315" s="217">
        <f>SUM(J1311:J1314)</f>
        <v>0</v>
      </c>
      <c r="K1315" s="772"/>
      <c r="L1315" s="772"/>
      <c r="M1315" s="772"/>
      <c r="N1315" s="772"/>
      <c r="T1315" s="188"/>
    </row>
    <row r="1316" spans="1:21" hidden="1">
      <c r="A1316" s="38"/>
      <c r="B1316" s="32"/>
      <c r="C1316" s="38"/>
      <c r="D1316" s="38"/>
      <c r="E1316" s="38"/>
      <c r="F1316" s="57"/>
      <c r="T1316" s="188"/>
    </row>
    <row r="1317" spans="1:21" hidden="1">
      <c r="A1317" s="2004" t="s">
        <v>527</v>
      </c>
      <c r="B1317" s="2004"/>
      <c r="C1317" s="2004"/>
      <c r="D1317" s="2004"/>
      <c r="E1317" s="2004"/>
      <c r="F1317" s="2004"/>
      <c r="G1317" s="2004"/>
      <c r="H1317" s="2004"/>
      <c r="I1317" s="2004"/>
      <c r="J1317" s="2004"/>
      <c r="K1317" s="838"/>
      <c r="L1317" s="838"/>
      <c r="M1317" s="838"/>
      <c r="N1317" s="838"/>
      <c r="T1317" s="188"/>
    </row>
    <row r="1318" spans="1:21" hidden="1">
      <c r="A1318" s="2012"/>
      <c r="B1318" s="2012"/>
      <c r="C1318" s="2012"/>
      <c r="D1318" s="2012"/>
      <c r="E1318" s="2012"/>
      <c r="F1318" s="2012"/>
      <c r="I1318" s="1986" t="s">
        <v>545</v>
      </c>
      <c r="J1318" s="1986"/>
      <c r="K1318" s="850"/>
      <c r="L1318" s="850"/>
      <c r="M1318" s="850"/>
      <c r="N1318" s="850"/>
      <c r="T1318" s="188"/>
    </row>
    <row r="1319" spans="1:21" ht="54" hidden="1">
      <c r="A1319" s="260" t="s">
        <v>77</v>
      </c>
      <c r="B1319" s="260" t="s">
        <v>67</v>
      </c>
      <c r="C1319" s="260" t="s">
        <v>131</v>
      </c>
      <c r="D1319" s="260" t="s">
        <v>80</v>
      </c>
      <c r="E1319" s="260" t="s">
        <v>132</v>
      </c>
      <c r="F1319" s="260" t="s">
        <v>33</v>
      </c>
      <c r="I1319" s="215" t="s">
        <v>186</v>
      </c>
      <c r="J1319" s="215" t="s">
        <v>546</v>
      </c>
      <c r="K1319" s="851"/>
      <c r="L1319" s="851"/>
      <c r="M1319" s="851"/>
      <c r="N1319" s="851"/>
      <c r="O1319" s="163"/>
      <c r="P1319" s="163"/>
      <c r="T1319" s="188"/>
    </row>
    <row r="1320" spans="1:21" hidden="1">
      <c r="A1320" s="194">
        <v>1</v>
      </c>
      <c r="B1320" s="194">
        <v>2</v>
      </c>
      <c r="C1320" s="194">
        <v>3</v>
      </c>
      <c r="D1320" s="194">
        <v>4</v>
      </c>
      <c r="E1320" s="195">
        <v>5</v>
      </c>
      <c r="F1320" s="195">
        <v>6</v>
      </c>
      <c r="G1320" s="25"/>
      <c r="H1320" s="25"/>
      <c r="I1320" s="217"/>
      <c r="J1320" s="217"/>
      <c r="K1320" s="772"/>
      <c r="L1320" s="772"/>
      <c r="M1320" s="772"/>
      <c r="N1320" s="772"/>
      <c r="T1320" s="188"/>
    </row>
    <row r="1321" spans="1:21" hidden="1">
      <c r="A1321" s="260">
        <v>1</v>
      </c>
      <c r="B1321" s="31"/>
      <c r="C1321" s="260"/>
      <c r="D1321" s="260"/>
      <c r="E1321" s="258" t="e">
        <f>F1321/D1321</f>
        <v>#DIV/0!</v>
      </c>
      <c r="F1321" s="258"/>
      <c r="I1321" s="220"/>
      <c r="J1321" s="220"/>
      <c r="K1321" s="852"/>
      <c r="L1321" s="852"/>
      <c r="M1321" s="852"/>
      <c r="N1321" s="852"/>
      <c r="T1321" s="188"/>
    </row>
    <row r="1322" spans="1:21" s="25" customFormat="1" hidden="1">
      <c r="A1322" s="260">
        <v>2</v>
      </c>
      <c r="B1322" s="31"/>
      <c r="C1322" s="35"/>
      <c r="D1322" s="35"/>
      <c r="E1322" s="258" t="e">
        <f t="shared" ref="E1322:E1324" si="57">F1322/D1322</f>
        <v>#DIV/0!</v>
      </c>
      <c r="F1322" s="258"/>
      <c r="G1322" s="149"/>
      <c r="H1322" s="149"/>
      <c r="I1322" s="220"/>
      <c r="J1322" s="220"/>
      <c r="K1322" s="852"/>
      <c r="L1322" s="852"/>
      <c r="M1322" s="852"/>
      <c r="N1322" s="852"/>
      <c r="O1322" s="162"/>
      <c r="S1322" s="287"/>
      <c r="T1322" s="282"/>
      <c r="U1322" s="287"/>
    </row>
    <row r="1323" spans="1:21" hidden="1">
      <c r="A1323" s="260"/>
      <c r="B1323" s="31"/>
      <c r="C1323" s="35"/>
      <c r="D1323" s="35"/>
      <c r="E1323" s="258" t="e">
        <f t="shared" si="57"/>
        <v>#DIV/0!</v>
      </c>
      <c r="F1323" s="258"/>
      <c r="I1323" s="220"/>
      <c r="J1323" s="220"/>
      <c r="K1323" s="852"/>
      <c r="L1323" s="852"/>
      <c r="M1323" s="852"/>
      <c r="N1323" s="852"/>
      <c r="T1323" s="188"/>
    </row>
    <row r="1324" spans="1:21" hidden="1">
      <c r="A1324" s="260">
        <v>3</v>
      </c>
      <c r="B1324" s="31"/>
      <c r="C1324" s="260"/>
      <c r="D1324" s="260"/>
      <c r="E1324" s="258" t="e">
        <f t="shared" si="57"/>
        <v>#DIV/0!</v>
      </c>
      <c r="F1324" s="258"/>
      <c r="I1324" s="220"/>
      <c r="J1324" s="220"/>
      <c r="K1324" s="852"/>
      <c r="L1324" s="852"/>
      <c r="M1324" s="852"/>
      <c r="N1324" s="852"/>
      <c r="T1324" s="188"/>
    </row>
    <row r="1325" spans="1:21" hidden="1">
      <c r="A1325" s="226"/>
      <c r="B1325" s="227" t="s">
        <v>73</v>
      </c>
      <c r="C1325" s="226" t="s">
        <v>74</v>
      </c>
      <c r="D1325" s="226" t="s">
        <v>74</v>
      </c>
      <c r="E1325" s="226" t="s">
        <v>74</v>
      </c>
      <c r="F1325" s="228">
        <f>F1324+F1322+F1321+F1323</f>
        <v>0</v>
      </c>
      <c r="I1325" s="217">
        <f>SUM(I1321:I1324)</f>
        <v>0</v>
      </c>
      <c r="J1325" s="217">
        <f>SUM(J1321:J1324)</f>
        <v>0</v>
      </c>
      <c r="K1325" s="772"/>
      <c r="L1325" s="772"/>
      <c r="M1325" s="772"/>
      <c r="N1325" s="772"/>
      <c r="T1325" s="188"/>
    </row>
    <row r="1326" spans="1:21" hidden="1">
      <c r="A1326" s="38"/>
      <c r="B1326" s="32"/>
      <c r="C1326" s="38"/>
      <c r="D1326" s="38"/>
      <c r="E1326" s="38"/>
      <c r="F1326" s="57"/>
      <c r="T1326" s="188"/>
    </row>
    <row r="1327" spans="1:21" hidden="1">
      <c r="A1327" s="2004" t="s">
        <v>528</v>
      </c>
      <c r="B1327" s="2004"/>
      <c r="C1327" s="2004"/>
      <c r="D1327" s="2004"/>
      <c r="E1327" s="2004"/>
      <c r="F1327" s="2004"/>
      <c r="G1327" s="2004"/>
      <c r="H1327" s="2004"/>
      <c r="I1327" s="2004"/>
      <c r="J1327" s="2004"/>
      <c r="K1327" s="838"/>
      <c r="L1327" s="838"/>
      <c r="M1327" s="838"/>
      <c r="N1327" s="838"/>
      <c r="T1327" s="188"/>
    </row>
    <row r="1328" spans="1:21" hidden="1">
      <c r="A1328" s="2012"/>
      <c r="B1328" s="2012"/>
      <c r="C1328" s="2012"/>
      <c r="D1328" s="2012"/>
      <c r="E1328" s="2012"/>
      <c r="F1328" s="2012"/>
      <c r="I1328" s="1986" t="s">
        <v>545</v>
      </c>
      <c r="J1328" s="1986"/>
      <c r="K1328" s="850"/>
      <c r="L1328" s="850"/>
      <c r="M1328" s="850"/>
      <c r="N1328" s="850"/>
      <c r="T1328" s="188"/>
    </row>
    <row r="1329" spans="1:21" ht="54" hidden="1">
      <c r="A1329" s="260" t="s">
        <v>77</v>
      </c>
      <c r="B1329" s="260" t="s">
        <v>67</v>
      </c>
      <c r="C1329" s="260" t="s">
        <v>131</v>
      </c>
      <c r="D1329" s="260" t="s">
        <v>80</v>
      </c>
      <c r="E1329" s="260" t="s">
        <v>132</v>
      </c>
      <c r="F1329" s="260" t="s">
        <v>33</v>
      </c>
      <c r="I1329" s="215" t="s">
        <v>186</v>
      </c>
      <c r="J1329" s="215" t="s">
        <v>546</v>
      </c>
      <c r="K1329" s="851"/>
      <c r="L1329" s="851"/>
      <c r="M1329" s="851"/>
      <c r="N1329" s="851"/>
      <c r="O1329" s="163"/>
      <c r="P1329" s="187"/>
      <c r="T1329" s="188"/>
    </row>
    <row r="1330" spans="1:21" hidden="1">
      <c r="A1330" s="195">
        <v>1</v>
      </c>
      <c r="B1330" s="195">
        <v>2</v>
      </c>
      <c r="C1330" s="195">
        <v>3</v>
      </c>
      <c r="D1330" s="195">
        <v>4</v>
      </c>
      <c r="E1330" s="195">
        <v>5</v>
      </c>
      <c r="F1330" s="195">
        <v>6</v>
      </c>
      <c r="G1330" s="160"/>
      <c r="H1330" s="160"/>
      <c r="I1330" s="217"/>
      <c r="J1330" s="217"/>
      <c r="K1330" s="772"/>
      <c r="L1330" s="772"/>
      <c r="M1330" s="772"/>
      <c r="N1330" s="772"/>
      <c r="T1330" s="188"/>
    </row>
    <row r="1331" spans="1:21" hidden="1">
      <c r="A1331" s="260">
        <v>1</v>
      </c>
      <c r="B1331" s="31"/>
      <c r="C1331" s="260"/>
      <c r="D1331" s="260"/>
      <c r="E1331" s="258" t="e">
        <f>F1331/D1331</f>
        <v>#DIV/0!</v>
      </c>
      <c r="F1331" s="258"/>
      <c r="I1331" s="220"/>
      <c r="J1331" s="220"/>
      <c r="K1331" s="852"/>
      <c r="L1331" s="852"/>
      <c r="M1331" s="852"/>
      <c r="N1331" s="852"/>
      <c r="T1331" s="188"/>
    </row>
    <row r="1332" spans="1:21" s="160" customFormat="1" hidden="1">
      <c r="A1332" s="260">
        <v>2</v>
      </c>
      <c r="B1332" s="31"/>
      <c r="C1332" s="35"/>
      <c r="D1332" s="35"/>
      <c r="E1332" s="258" t="e">
        <f t="shared" ref="E1332:E1334" si="58">F1332/D1332</f>
        <v>#DIV/0!</v>
      </c>
      <c r="F1332" s="258"/>
      <c r="G1332" s="149"/>
      <c r="H1332" s="149"/>
      <c r="I1332" s="220"/>
      <c r="J1332" s="220"/>
      <c r="K1332" s="852"/>
      <c r="L1332" s="852"/>
      <c r="M1332" s="852"/>
      <c r="N1332" s="852"/>
      <c r="O1332" s="161"/>
      <c r="S1332" s="283"/>
      <c r="T1332" s="281"/>
      <c r="U1332" s="283"/>
    </row>
    <row r="1333" spans="1:21" hidden="1">
      <c r="A1333" s="260"/>
      <c r="B1333" s="31"/>
      <c r="C1333" s="35"/>
      <c r="D1333" s="35"/>
      <c r="E1333" s="258" t="e">
        <f t="shared" si="58"/>
        <v>#DIV/0!</v>
      </c>
      <c r="F1333" s="258"/>
      <c r="I1333" s="220"/>
      <c r="J1333" s="220"/>
      <c r="K1333" s="852"/>
      <c r="L1333" s="852"/>
      <c r="M1333" s="852"/>
      <c r="N1333" s="852"/>
      <c r="T1333" s="188"/>
    </row>
    <row r="1334" spans="1:21" hidden="1">
      <c r="A1334" s="260">
        <v>3</v>
      </c>
      <c r="B1334" s="31"/>
      <c r="C1334" s="260"/>
      <c r="D1334" s="260"/>
      <c r="E1334" s="258" t="e">
        <f t="shared" si="58"/>
        <v>#DIV/0!</v>
      </c>
      <c r="F1334" s="258"/>
      <c r="I1334" s="220"/>
      <c r="J1334" s="220"/>
      <c r="K1334" s="852"/>
      <c r="L1334" s="852"/>
      <c r="M1334" s="852"/>
      <c r="N1334" s="852"/>
      <c r="T1334" s="188"/>
    </row>
    <row r="1335" spans="1:21" hidden="1">
      <c r="A1335" s="226"/>
      <c r="B1335" s="227" t="s">
        <v>73</v>
      </c>
      <c r="C1335" s="226" t="s">
        <v>74</v>
      </c>
      <c r="D1335" s="226" t="s">
        <v>74</v>
      </c>
      <c r="E1335" s="226" t="s">
        <v>74</v>
      </c>
      <c r="F1335" s="228">
        <f>F1334+F1332+F1331+F1333</f>
        <v>0</v>
      </c>
      <c r="I1335" s="217">
        <f>SUM(I1331:I1334)</f>
        <v>0</v>
      </c>
      <c r="J1335" s="217">
        <f>SUM(J1331:J1334)</f>
        <v>0</v>
      </c>
      <c r="K1335" s="772"/>
      <c r="L1335" s="772"/>
      <c r="M1335" s="772"/>
      <c r="N1335" s="772"/>
      <c r="T1335" s="188"/>
    </row>
    <row r="1336" spans="1:21" hidden="1">
      <c r="A1336" s="38"/>
      <c r="B1336" s="32"/>
      <c r="C1336" s="38"/>
      <c r="D1336" s="38"/>
      <c r="E1336" s="38"/>
      <c r="F1336" s="57"/>
      <c r="T1336" s="188"/>
    </row>
    <row r="1337" spans="1:21">
      <c r="A1337" s="2004" t="s">
        <v>529</v>
      </c>
      <c r="B1337" s="2004"/>
      <c r="C1337" s="2004"/>
      <c r="D1337" s="2004"/>
      <c r="E1337" s="2004"/>
      <c r="F1337" s="2004"/>
      <c r="G1337" s="2004"/>
      <c r="H1337" s="2004"/>
      <c r="I1337" s="2004"/>
      <c r="J1337" s="2004"/>
      <c r="K1337" s="838"/>
      <c r="L1337" s="838"/>
      <c r="M1337" s="838"/>
      <c r="N1337" s="838"/>
      <c r="T1337" s="188"/>
    </row>
    <row r="1338" spans="1:21">
      <c r="A1338" s="2012"/>
      <c r="B1338" s="2012"/>
      <c r="C1338" s="2012"/>
      <c r="D1338" s="2012"/>
      <c r="E1338" s="2012"/>
      <c r="F1338" s="2012"/>
      <c r="I1338" s="1986" t="s">
        <v>545</v>
      </c>
      <c r="J1338" s="1986"/>
      <c r="K1338" s="850"/>
      <c r="L1338" s="850"/>
      <c r="M1338" s="850"/>
      <c r="N1338" s="850"/>
      <c r="T1338" s="188"/>
    </row>
    <row r="1339" spans="1:21" ht="54">
      <c r="A1339" s="260" t="s">
        <v>77</v>
      </c>
      <c r="B1339" s="260" t="s">
        <v>67</v>
      </c>
      <c r="C1339" s="260" t="s">
        <v>131</v>
      </c>
      <c r="D1339" s="260" t="s">
        <v>80</v>
      </c>
      <c r="E1339" s="260" t="s">
        <v>132</v>
      </c>
      <c r="F1339" s="260" t="s">
        <v>33</v>
      </c>
      <c r="I1339" s="215" t="s">
        <v>186</v>
      </c>
      <c r="J1339" s="215" t="s">
        <v>546</v>
      </c>
      <c r="K1339" s="851"/>
      <c r="L1339" s="851"/>
      <c r="M1339" s="851"/>
      <c r="N1339" s="851"/>
      <c r="O1339" s="163"/>
      <c r="P1339" s="187"/>
      <c r="T1339" s="188"/>
    </row>
    <row r="1340" spans="1:21">
      <c r="A1340" s="195">
        <v>1</v>
      </c>
      <c r="B1340" s="195">
        <v>2</v>
      </c>
      <c r="C1340" s="195">
        <v>3</v>
      </c>
      <c r="D1340" s="195">
        <v>4</v>
      </c>
      <c r="E1340" s="195">
        <v>5</v>
      </c>
      <c r="F1340" s="195">
        <v>6</v>
      </c>
      <c r="G1340" s="160"/>
      <c r="H1340" s="160"/>
      <c r="I1340" s="217"/>
      <c r="J1340" s="217"/>
      <c r="K1340" s="772"/>
      <c r="L1340" s="772"/>
      <c r="M1340" s="772"/>
      <c r="N1340" s="772"/>
      <c r="T1340" s="188"/>
    </row>
    <row r="1341" spans="1:21" ht="39.75" customHeight="1">
      <c r="A1341" s="260">
        <v>1</v>
      </c>
      <c r="B1341" s="1024" t="s">
        <v>1088</v>
      </c>
      <c r="C1341" s="614" t="s">
        <v>877</v>
      </c>
      <c r="D1341" s="615"/>
      <c r="E1341" s="615" t="e">
        <f>F1341/D1341</f>
        <v>#DIV/0!</v>
      </c>
      <c r="F1341" s="615">
        <v>383100</v>
      </c>
      <c r="I1341" s="220"/>
      <c r="J1341" s="220"/>
      <c r="K1341" s="852"/>
      <c r="L1341" s="852"/>
      <c r="M1341" s="852"/>
      <c r="N1341" s="852"/>
      <c r="T1341" s="188"/>
    </row>
    <row r="1342" spans="1:21" s="160" customFormat="1" hidden="1">
      <c r="A1342" s="260">
        <v>2</v>
      </c>
      <c r="B1342" s="31"/>
      <c r="C1342" s="614" t="s">
        <v>877</v>
      </c>
      <c r="D1342" s="615"/>
      <c r="E1342" s="615" t="e">
        <f t="shared" ref="E1342:E1346" si="59">F1342/D1342</f>
        <v>#DIV/0!</v>
      </c>
      <c r="F1342" s="615"/>
      <c r="G1342" s="149"/>
      <c r="H1342" s="149"/>
      <c r="I1342" s="220"/>
      <c r="J1342" s="220"/>
      <c r="K1342" s="852"/>
      <c r="L1342" s="852"/>
      <c r="M1342" s="852"/>
      <c r="N1342" s="852"/>
      <c r="O1342" s="161"/>
      <c r="S1342" s="283"/>
      <c r="T1342" s="281"/>
      <c r="U1342" s="283"/>
    </row>
    <row r="1343" spans="1:21" hidden="1">
      <c r="A1343" s="583">
        <v>3</v>
      </c>
      <c r="B1343" s="31"/>
      <c r="C1343" s="614" t="s">
        <v>877</v>
      </c>
      <c r="D1343" s="615"/>
      <c r="E1343" s="615" t="e">
        <f t="shared" si="59"/>
        <v>#DIV/0!</v>
      </c>
      <c r="F1343" s="615"/>
      <c r="I1343" s="220"/>
      <c r="J1343" s="220"/>
      <c r="K1343" s="852"/>
      <c r="L1343" s="852"/>
      <c r="M1343" s="852"/>
      <c r="N1343" s="852"/>
      <c r="T1343" s="188"/>
      <c r="U1343" s="290"/>
    </row>
    <row r="1344" spans="1:21" s="580" customFormat="1" hidden="1">
      <c r="A1344" s="583">
        <v>4</v>
      </c>
      <c r="B1344" s="31"/>
      <c r="C1344" s="614" t="s">
        <v>877</v>
      </c>
      <c r="D1344" s="615"/>
      <c r="E1344" s="615" t="e">
        <f t="shared" si="59"/>
        <v>#DIV/0!</v>
      </c>
      <c r="F1344" s="615"/>
      <c r="I1344" s="220"/>
      <c r="J1344" s="220"/>
      <c r="K1344" s="852"/>
      <c r="L1344" s="852"/>
      <c r="M1344" s="852"/>
      <c r="N1344" s="852"/>
      <c r="O1344" s="150"/>
      <c r="S1344" s="279"/>
      <c r="T1344" s="188"/>
      <c r="U1344" s="290"/>
    </row>
    <row r="1345" spans="1:21" s="612" customFormat="1" ht="22.5" hidden="1" customHeight="1">
      <c r="A1345" s="614">
        <v>5</v>
      </c>
      <c r="B1345" s="31" t="s">
        <v>923</v>
      </c>
      <c r="C1345" s="614" t="s">
        <v>877</v>
      </c>
      <c r="D1345" s="615">
        <v>35</v>
      </c>
      <c r="E1345" s="615">
        <f t="shared" si="59"/>
        <v>0</v>
      </c>
      <c r="F1345" s="615"/>
      <c r="I1345" s="220"/>
      <c r="J1345" s="220"/>
      <c r="K1345" s="852"/>
      <c r="L1345" s="852"/>
      <c r="M1345" s="852"/>
      <c r="N1345" s="852"/>
      <c r="O1345" s="150"/>
      <c r="S1345" s="279"/>
      <c r="T1345" s="188"/>
      <c r="U1345" s="290"/>
    </row>
    <row r="1346" spans="1:21" ht="26.25" hidden="1" customHeight="1">
      <c r="A1346" s="583">
        <v>6</v>
      </c>
      <c r="B1346" s="31"/>
      <c r="C1346" s="614" t="s">
        <v>877</v>
      </c>
      <c r="D1346" s="615"/>
      <c r="E1346" s="615" t="e">
        <f t="shared" si="59"/>
        <v>#DIV/0!</v>
      </c>
      <c r="F1346" s="615"/>
      <c r="I1346" s="220"/>
      <c r="J1346" s="220"/>
      <c r="K1346" s="852"/>
      <c r="L1346" s="852"/>
      <c r="M1346" s="852"/>
      <c r="N1346" s="852"/>
      <c r="T1346" s="188"/>
      <c r="U1346" s="290"/>
    </row>
    <row r="1347" spans="1:21">
      <c r="A1347" s="226"/>
      <c r="B1347" s="227" t="s">
        <v>73</v>
      </c>
      <c r="C1347" s="226" t="s">
        <v>74</v>
      </c>
      <c r="D1347" s="226" t="s">
        <v>74</v>
      </c>
      <c r="E1347" s="226" t="s">
        <v>74</v>
      </c>
      <c r="F1347" s="228">
        <f>SUM(F1341:F1346)</f>
        <v>383100</v>
      </c>
      <c r="I1347" s="217">
        <f>SUM(I1341:I1346)</f>
        <v>0</v>
      </c>
      <c r="J1347" s="217">
        <f>SUM(J1341:J1346)</f>
        <v>0</v>
      </c>
      <c r="K1347" s="772"/>
      <c r="L1347" s="772"/>
      <c r="M1347" s="772"/>
      <c r="N1347" s="772"/>
      <c r="O1347" s="158"/>
      <c r="T1347" s="188"/>
      <c r="U1347" s="290"/>
    </row>
    <row r="1348" spans="1:21">
      <c r="A1348" s="38"/>
      <c r="B1348" s="32"/>
      <c r="C1348" s="38"/>
      <c r="D1348" s="38"/>
      <c r="E1348" s="38"/>
      <c r="F1348" s="57"/>
      <c r="T1348" s="188"/>
      <c r="U1348" s="290"/>
    </row>
    <row r="1349" spans="1:21" hidden="1">
      <c r="A1349" s="2004" t="s">
        <v>522</v>
      </c>
      <c r="B1349" s="2004"/>
      <c r="C1349" s="2004"/>
      <c r="D1349" s="2004"/>
      <c r="E1349" s="2004"/>
      <c r="F1349" s="2004"/>
      <c r="G1349" s="2004"/>
      <c r="H1349" s="2004"/>
      <c r="I1349" s="2004"/>
      <c r="J1349" s="2004"/>
      <c r="K1349" s="838"/>
      <c r="L1349" s="838"/>
      <c r="M1349" s="838"/>
      <c r="N1349" s="838"/>
      <c r="T1349" s="188"/>
      <c r="U1349" s="290"/>
    </row>
    <row r="1350" spans="1:21" hidden="1">
      <c r="A1350" s="2012"/>
      <c r="B1350" s="2012"/>
      <c r="C1350" s="2012"/>
      <c r="D1350" s="2012"/>
      <c r="E1350" s="2012"/>
      <c r="F1350" s="38"/>
      <c r="I1350" s="1986" t="s">
        <v>545</v>
      </c>
      <c r="J1350" s="1986"/>
      <c r="K1350" s="850"/>
      <c r="L1350" s="850"/>
      <c r="M1350" s="850"/>
      <c r="N1350" s="850"/>
      <c r="S1350" s="188"/>
    </row>
    <row r="1351" spans="1:21" ht="54" hidden="1">
      <c r="A1351" s="260" t="s">
        <v>68</v>
      </c>
      <c r="B1351" s="260" t="s">
        <v>67</v>
      </c>
      <c r="C1351" s="260" t="s">
        <v>80</v>
      </c>
      <c r="D1351" s="260" t="s">
        <v>128</v>
      </c>
      <c r="E1351" s="260" t="s">
        <v>33</v>
      </c>
      <c r="I1351" s="215" t="s">
        <v>186</v>
      </c>
      <c r="J1351" s="215" t="s">
        <v>546</v>
      </c>
      <c r="K1351" s="851"/>
      <c r="L1351" s="851"/>
      <c r="M1351" s="851"/>
      <c r="N1351" s="851"/>
      <c r="O1351" s="163"/>
      <c r="S1351" s="188"/>
    </row>
    <row r="1352" spans="1:21" hidden="1">
      <c r="A1352" s="195">
        <v>1</v>
      </c>
      <c r="B1352" s="195">
        <v>2</v>
      </c>
      <c r="C1352" s="195">
        <v>3</v>
      </c>
      <c r="D1352" s="195">
        <v>4</v>
      </c>
      <c r="E1352" s="195">
        <v>5</v>
      </c>
      <c r="F1352" s="160"/>
      <c r="G1352" s="160"/>
      <c r="H1352" s="160"/>
      <c r="I1352" s="217"/>
      <c r="J1352" s="217"/>
      <c r="K1352" s="772"/>
      <c r="L1352" s="772"/>
      <c r="M1352" s="772"/>
      <c r="N1352" s="772"/>
      <c r="S1352" s="188"/>
    </row>
    <row r="1353" spans="1:21" hidden="1">
      <c r="A1353" s="260">
        <v>1</v>
      </c>
      <c r="B1353" s="31"/>
      <c r="C1353" s="583"/>
      <c r="D1353" s="582" t="e">
        <f>E1353/C1353</f>
        <v>#DIV/0!</v>
      </c>
      <c r="E1353" s="582"/>
      <c r="I1353" s="220"/>
      <c r="J1353" s="220"/>
      <c r="K1353" s="852"/>
      <c r="L1353" s="852"/>
      <c r="M1353" s="852"/>
      <c r="N1353" s="852"/>
      <c r="S1353" s="188"/>
    </row>
    <row r="1354" spans="1:21" s="160" customFormat="1" hidden="1">
      <c r="A1354" s="260">
        <v>2</v>
      </c>
      <c r="B1354" s="31"/>
      <c r="C1354" s="260"/>
      <c r="D1354" s="258" t="e">
        <f>E1354/C1354</f>
        <v>#DIV/0!</v>
      </c>
      <c r="E1354" s="258"/>
      <c r="F1354" s="149"/>
      <c r="G1354" s="149"/>
      <c r="H1354" s="149"/>
      <c r="I1354" s="220"/>
      <c r="J1354" s="220"/>
      <c r="K1354" s="852"/>
      <c r="L1354" s="852"/>
      <c r="M1354" s="852"/>
      <c r="N1354" s="852"/>
      <c r="O1354" s="161"/>
      <c r="S1354" s="281"/>
      <c r="T1354" s="283"/>
      <c r="U1354" s="283"/>
    </row>
    <row r="1355" spans="1:21" hidden="1">
      <c r="A1355" s="260">
        <v>3</v>
      </c>
      <c r="B1355" s="31"/>
      <c r="C1355" s="260"/>
      <c r="D1355" s="258" t="e">
        <f>E1355/C1355</f>
        <v>#DIV/0!</v>
      </c>
      <c r="E1355" s="258"/>
      <c r="I1355" s="220"/>
      <c r="J1355" s="220"/>
      <c r="K1355" s="852"/>
      <c r="L1355" s="852"/>
      <c r="M1355" s="852"/>
      <c r="N1355" s="852"/>
      <c r="S1355" s="188"/>
    </row>
    <row r="1356" spans="1:21" hidden="1">
      <c r="A1356" s="260">
        <v>3</v>
      </c>
      <c r="B1356" s="31"/>
      <c r="C1356" s="260"/>
      <c r="D1356" s="258" t="e">
        <f>E1356/C1356</f>
        <v>#DIV/0!</v>
      </c>
      <c r="E1356" s="258"/>
      <c r="I1356" s="220"/>
      <c r="J1356" s="220"/>
      <c r="K1356" s="852"/>
      <c r="L1356" s="852"/>
      <c r="M1356" s="852"/>
      <c r="N1356" s="852"/>
      <c r="S1356" s="188"/>
    </row>
    <row r="1357" spans="1:21" hidden="1">
      <c r="A1357" s="226"/>
      <c r="B1357" s="227" t="s">
        <v>73</v>
      </c>
      <c r="C1357" s="226"/>
      <c r="D1357" s="226" t="s">
        <v>74</v>
      </c>
      <c r="E1357" s="228">
        <f>E1356+E1355+E1354+E1353</f>
        <v>0</v>
      </c>
      <c r="I1357" s="217">
        <f>SUM(I1353:I1356)</f>
        <v>0</v>
      </c>
      <c r="J1357" s="217">
        <f>SUM(J1353:J1356)</f>
        <v>0</v>
      </c>
      <c r="K1357" s="772"/>
      <c r="L1357" s="772"/>
      <c r="M1357" s="772"/>
      <c r="N1357" s="772"/>
      <c r="S1357" s="188"/>
    </row>
    <row r="1358" spans="1:21" hidden="1">
      <c r="A1358" s="56"/>
      <c r="B1358" s="32"/>
      <c r="C1358" s="38"/>
      <c r="D1358" s="38"/>
      <c r="E1358" s="38"/>
      <c r="F1358" s="57"/>
      <c r="S1358" s="188"/>
    </row>
    <row r="1359" spans="1:21" hidden="1">
      <c r="A1359" s="2020" t="s">
        <v>1010</v>
      </c>
      <c r="B1359" s="2004"/>
      <c r="C1359" s="2004"/>
      <c r="D1359" s="2004"/>
      <c r="E1359" s="2004"/>
      <c r="F1359" s="2004"/>
      <c r="G1359" s="2004"/>
      <c r="H1359" s="2004"/>
      <c r="I1359" s="2004"/>
      <c r="J1359" s="2004"/>
      <c r="K1359" s="838"/>
      <c r="L1359" s="838"/>
      <c r="M1359" s="838"/>
      <c r="N1359" s="838"/>
      <c r="S1359" s="188"/>
    </row>
    <row r="1360" spans="1:21" hidden="1">
      <c r="A1360" s="51"/>
      <c r="B1360" s="32"/>
      <c r="C1360" s="38"/>
      <c r="D1360" s="38"/>
      <c r="E1360" s="38"/>
      <c r="F1360" s="38"/>
      <c r="T1360" s="188"/>
    </row>
    <row r="1361" spans="1:21" hidden="1">
      <c r="A1361" s="51"/>
      <c r="B1361" s="32"/>
      <c r="C1361" s="38"/>
      <c r="D1361" s="38"/>
      <c r="E1361" s="38"/>
      <c r="F1361" s="38"/>
      <c r="I1361" s="1986" t="s">
        <v>545</v>
      </c>
      <c r="J1361" s="1986"/>
      <c r="K1361" s="850"/>
      <c r="L1361" s="850"/>
      <c r="M1361" s="850"/>
      <c r="N1361" s="850"/>
      <c r="O1361" s="210"/>
    </row>
    <row r="1362" spans="1:21" ht="54" hidden="1">
      <c r="A1362" s="260" t="s">
        <v>77</v>
      </c>
      <c r="B1362" s="260" t="s">
        <v>67</v>
      </c>
      <c r="C1362" s="260" t="s">
        <v>127</v>
      </c>
      <c r="D1362" s="260" t="s">
        <v>490</v>
      </c>
      <c r="F1362" s="38"/>
      <c r="I1362" s="215" t="s">
        <v>186</v>
      </c>
      <c r="J1362" s="215" t="s">
        <v>546</v>
      </c>
      <c r="K1362" s="851"/>
      <c r="L1362" s="851"/>
      <c r="M1362" s="851"/>
      <c r="N1362" s="851"/>
      <c r="T1362" s="188"/>
    </row>
    <row r="1363" spans="1:21" hidden="1">
      <c r="A1363" s="195">
        <v>1</v>
      </c>
      <c r="B1363" s="195">
        <v>2</v>
      </c>
      <c r="C1363" s="195">
        <v>3</v>
      </c>
      <c r="D1363" s="195">
        <v>4</v>
      </c>
      <c r="E1363" s="160"/>
      <c r="F1363" s="14"/>
      <c r="G1363" s="160"/>
      <c r="H1363" s="160"/>
      <c r="I1363" s="217"/>
      <c r="J1363" s="217"/>
      <c r="K1363" s="772"/>
      <c r="L1363" s="772"/>
      <c r="M1363" s="772"/>
      <c r="N1363" s="772"/>
      <c r="T1363" s="188"/>
    </row>
    <row r="1364" spans="1:21" hidden="1">
      <c r="A1364" s="260"/>
      <c r="B1364" s="36"/>
      <c r="C1364" s="34"/>
      <c r="D1364" s="258"/>
      <c r="F1364" s="38"/>
      <c r="I1364" s="220"/>
      <c r="J1364" s="220"/>
      <c r="K1364" s="852"/>
      <c r="L1364" s="852"/>
      <c r="M1364" s="852"/>
      <c r="N1364" s="852"/>
      <c r="T1364" s="188"/>
    </row>
    <row r="1365" spans="1:21" s="160" customFormat="1" hidden="1">
      <c r="A1365" s="260"/>
      <c r="B1365" s="36"/>
      <c r="C1365" s="34"/>
      <c r="D1365" s="258"/>
      <c r="E1365" s="149"/>
      <c r="F1365" s="57"/>
      <c r="G1365" s="149"/>
      <c r="H1365" s="149"/>
      <c r="I1365" s="220"/>
      <c r="J1365" s="220"/>
      <c r="K1365" s="852"/>
      <c r="L1365" s="852"/>
      <c r="M1365" s="852"/>
      <c r="N1365" s="852"/>
      <c r="O1365" s="161"/>
      <c r="S1365" s="283"/>
      <c r="T1365" s="281"/>
      <c r="U1365" s="283"/>
    </row>
    <row r="1366" spans="1:21" hidden="1">
      <c r="A1366" s="260"/>
      <c r="B1366" s="36"/>
      <c r="C1366" s="34"/>
      <c r="D1366" s="258"/>
      <c r="F1366" s="38"/>
      <c r="I1366" s="220"/>
      <c r="J1366" s="220"/>
      <c r="K1366" s="852"/>
      <c r="L1366" s="852"/>
      <c r="M1366" s="852"/>
      <c r="N1366" s="852"/>
      <c r="T1366" s="188"/>
      <c r="U1366" s="290"/>
    </row>
    <row r="1367" spans="1:21" hidden="1">
      <c r="A1367" s="260"/>
      <c r="B1367" s="36"/>
      <c r="C1367" s="34"/>
      <c r="D1367" s="258"/>
      <c r="F1367" s="38"/>
      <c r="I1367" s="220"/>
      <c r="J1367" s="220"/>
      <c r="K1367" s="852"/>
      <c r="L1367" s="852"/>
      <c r="M1367" s="852"/>
      <c r="N1367" s="852"/>
      <c r="T1367" s="188"/>
      <c r="U1367" s="290"/>
    </row>
    <row r="1368" spans="1:21" hidden="1">
      <c r="A1368" s="226"/>
      <c r="B1368" s="227" t="s">
        <v>73</v>
      </c>
      <c r="C1368" s="226" t="s">
        <v>74</v>
      </c>
      <c r="D1368" s="228">
        <f>SUM(D1364:D1367)</f>
        <v>0</v>
      </c>
      <c r="F1368" s="38"/>
      <c r="I1368" s="217">
        <f>SUM(I1364:I1367)</f>
        <v>0</v>
      </c>
      <c r="J1368" s="217">
        <f>SUM(J1364:J1367)</f>
        <v>0</v>
      </c>
      <c r="K1368" s="772"/>
      <c r="L1368" s="772"/>
      <c r="M1368" s="772"/>
      <c r="N1368" s="772"/>
      <c r="T1368" s="188"/>
      <c r="U1368" s="290"/>
    </row>
    <row r="1369" spans="1:21" hidden="1">
      <c r="A1369" s="56"/>
      <c r="B1369" s="32"/>
      <c r="C1369" s="38"/>
      <c r="D1369" s="38"/>
      <c r="E1369" s="38"/>
      <c r="F1369" s="57"/>
      <c r="T1369" s="188"/>
      <c r="U1369" s="290"/>
    </row>
    <row r="1370" spans="1:21" s="747" customFormat="1" ht="23.25" hidden="1" customHeight="1">
      <c r="A1370" s="2020" t="s">
        <v>994</v>
      </c>
      <c r="B1370" s="2020"/>
      <c r="C1370" s="2020"/>
      <c r="D1370" s="2020"/>
      <c r="E1370" s="2020"/>
      <c r="F1370" s="2020"/>
      <c r="G1370" s="2020"/>
      <c r="H1370" s="2020"/>
      <c r="I1370" s="2020"/>
      <c r="J1370" s="2020"/>
      <c r="K1370" s="844"/>
      <c r="L1370" s="844"/>
      <c r="M1370" s="844"/>
      <c r="N1370" s="844"/>
      <c r="O1370" s="150"/>
      <c r="P1370" s="279"/>
      <c r="Q1370" s="188"/>
      <c r="R1370" s="279"/>
      <c r="S1370" s="188"/>
      <c r="T1370" s="279"/>
      <c r="U1370" s="279"/>
    </row>
    <row r="1371" spans="1:21" s="747" customFormat="1" hidden="1">
      <c r="A1371" s="51"/>
      <c r="B1371" s="32"/>
      <c r="C1371" s="38"/>
      <c r="D1371" s="38"/>
      <c r="E1371" s="38"/>
      <c r="F1371" s="38"/>
      <c r="K1371" s="828"/>
      <c r="L1371" s="828"/>
      <c r="M1371" s="828"/>
      <c r="N1371" s="828"/>
      <c r="O1371" s="150"/>
      <c r="P1371" s="279"/>
      <c r="Q1371" s="188"/>
      <c r="R1371" s="279"/>
      <c r="S1371" s="279"/>
      <c r="T1371" s="188"/>
      <c r="U1371" s="279"/>
    </row>
    <row r="1372" spans="1:21" s="747" customFormat="1" hidden="1">
      <c r="A1372" s="51"/>
      <c r="B1372" s="32"/>
      <c r="C1372" s="38"/>
      <c r="D1372" s="38"/>
      <c r="E1372" s="38"/>
      <c r="F1372" s="38"/>
      <c r="I1372" s="1986" t="s">
        <v>545</v>
      </c>
      <c r="J1372" s="1986"/>
      <c r="K1372" s="850"/>
      <c r="L1372" s="850"/>
      <c r="M1372" s="850"/>
      <c r="N1372" s="850"/>
      <c r="O1372" s="210"/>
      <c r="P1372" s="279"/>
      <c r="Q1372" s="188"/>
      <c r="R1372" s="279"/>
      <c r="S1372" s="279"/>
      <c r="T1372" s="279"/>
      <c r="U1372" s="279"/>
    </row>
    <row r="1373" spans="1:21" s="747" customFormat="1" ht="54" hidden="1">
      <c r="A1373" s="749" t="s">
        <v>77</v>
      </c>
      <c r="B1373" s="749" t="s">
        <v>67</v>
      </c>
      <c r="C1373" s="749" t="s">
        <v>127</v>
      </c>
      <c r="D1373" s="749" t="s">
        <v>490</v>
      </c>
      <c r="F1373" s="38"/>
      <c r="I1373" s="215" t="s">
        <v>186</v>
      </c>
      <c r="J1373" s="215" t="s">
        <v>546</v>
      </c>
      <c r="K1373" s="851"/>
      <c r="L1373" s="851"/>
      <c r="M1373" s="851"/>
      <c r="N1373" s="851"/>
      <c r="O1373" s="150"/>
      <c r="P1373" s="279"/>
      <c r="Q1373" s="188"/>
      <c r="R1373" s="279"/>
      <c r="S1373" s="279"/>
      <c r="T1373" s="188"/>
      <c r="U1373" s="279"/>
    </row>
    <row r="1374" spans="1:21" s="747" customFormat="1" hidden="1">
      <c r="A1374" s="195">
        <v>1</v>
      </c>
      <c r="B1374" s="195">
        <v>2</v>
      </c>
      <c r="C1374" s="195">
        <v>3</v>
      </c>
      <c r="D1374" s="195">
        <v>4</v>
      </c>
      <c r="E1374" s="160"/>
      <c r="F1374" s="14"/>
      <c r="G1374" s="160"/>
      <c r="H1374" s="160"/>
      <c r="I1374" s="217"/>
      <c r="J1374" s="217"/>
      <c r="K1374" s="772"/>
      <c r="L1374" s="772"/>
      <c r="M1374" s="772"/>
      <c r="N1374" s="772"/>
      <c r="O1374" s="150"/>
      <c r="P1374" s="279"/>
      <c r="Q1374" s="188"/>
      <c r="R1374" s="279"/>
      <c r="S1374" s="279"/>
      <c r="T1374" s="188"/>
      <c r="U1374" s="279"/>
    </row>
    <row r="1375" spans="1:21" s="747" customFormat="1" hidden="1">
      <c r="A1375" s="749">
        <v>1</v>
      </c>
      <c r="B1375" s="36"/>
      <c r="C1375" s="34"/>
      <c r="D1375" s="748"/>
      <c r="F1375" s="38"/>
      <c r="I1375" s="220"/>
      <c r="J1375" s="220"/>
      <c r="K1375" s="852"/>
      <c r="L1375" s="852"/>
      <c r="M1375" s="852"/>
      <c r="N1375" s="852"/>
      <c r="O1375" s="150"/>
      <c r="P1375" s="279"/>
      <c r="Q1375" s="188"/>
      <c r="R1375" s="290"/>
      <c r="S1375" s="279"/>
      <c r="T1375" s="188"/>
      <c r="U1375" s="279"/>
    </row>
    <row r="1376" spans="1:21" s="160" customFormat="1" hidden="1">
      <c r="A1376" s="749"/>
      <c r="B1376" s="36"/>
      <c r="C1376" s="34"/>
      <c r="D1376" s="748"/>
      <c r="E1376" s="747"/>
      <c r="F1376" s="57"/>
      <c r="G1376" s="747"/>
      <c r="H1376" s="747"/>
      <c r="I1376" s="220"/>
      <c r="J1376" s="220"/>
      <c r="K1376" s="852"/>
      <c r="L1376" s="852"/>
      <c r="M1376" s="852"/>
      <c r="N1376" s="852"/>
      <c r="O1376" s="161"/>
      <c r="P1376" s="283"/>
      <c r="Q1376" s="188"/>
      <c r="R1376" s="290"/>
      <c r="S1376" s="283"/>
      <c r="T1376" s="281"/>
      <c r="U1376" s="283"/>
    </row>
    <row r="1377" spans="1:21" s="747" customFormat="1" hidden="1">
      <c r="A1377" s="749"/>
      <c r="B1377" s="36"/>
      <c r="C1377" s="34"/>
      <c r="D1377" s="748"/>
      <c r="F1377" s="38"/>
      <c r="I1377" s="220"/>
      <c r="J1377" s="220"/>
      <c r="K1377" s="852"/>
      <c r="L1377" s="852"/>
      <c r="M1377" s="852"/>
      <c r="N1377" s="852"/>
      <c r="O1377" s="150"/>
      <c r="P1377" s="279"/>
      <c r="Q1377" s="188"/>
      <c r="R1377" s="290"/>
      <c r="S1377" s="279"/>
      <c r="T1377" s="188"/>
      <c r="U1377" s="290"/>
    </row>
    <row r="1378" spans="1:21" s="747" customFormat="1" hidden="1">
      <c r="A1378" s="749"/>
      <c r="B1378" s="36"/>
      <c r="C1378" s="34"/>
      <c r="D1378" s="748"/>
      <c r="F1378" s="38"/>
      <c r="I1378" s="220"/>
      <c r="J1378" s="220"/>
      <c r="K1378" s="852"/>
      <c r="L1378" s="852"/>
      <c r="M1378" s="852"/>
      <c r="N1378" s="852"/>
      <c r="O1378" s="150"/>
      <c r="P1378" s="279"/>
      <c r="Q1378" s="188"/>
      <c r="R1378" s="290"/>
      <c r="S1378" s="279"/>
      <c r="T1378" s="188"/>
      <c r="U1378" s="290"/>
    </row>
    <row r="1379" spans="1:21" s="747" customFormat="1" hidden="1">
      <c r="A1379" s="226"/>
      <c r="B1379" s="227" t="s">
        <v>73</v>
      </c>
      <c r="C1379" s="226" t="s">
        <v>74</v>
      </c>
      <c r="D1379" s="228">
        <f>SUM(D1375:D1378)</f>
        <v>0</v>
      </c>
      <c r="F1379" s="38"/>
      <c r="I1379" s="217">
        <f>SUM(I1375:I1378)</f>
        <v>0</v>
      </c>
      <c r="J1379" s="217">
        <f>SUM(J1375:J1378)</f>
        <v>0</v>
      </c>
      <c r="K1379" s="772"/>
      <c r="L1379" s="772"/>
      <c r="M1379" s="772"/>
      <c r="N1379" s="772"/>
      <c r="O1379" s="150"/>
      <c r="P1379" s="773"/>
      <c r="Q1379" s="630"/>
      <c r="R1379" s="630"/>
      <c r="S1379" s="279"/>
      <c r="T1379" s="188"/>
      <c r="U1379" s="290"/>
    </row>
    <row r="1380" spans="1:21" s="747" customFormat="1">
      <c r="A1380" s="769"/>
      <c r="B1380" s="770"/>
      <c r="C1380" s="769"/>
      <c r="D1380" s="771"/>
      <c r="F1380" s="38"/>
      <c r="I1380" s="772"/>
      <c r="J1380" s="772"/>
      <c r="K1380" s="772"/>
      <c r="L1380" s="772"/>
      <c r="M1380" s="772"/>
      <c r="N1380" s="772"/>
      <c r="O1380" s="150"/>
      <c r="P1380" s="773"/>
      <c r="Q1380" s="630"/>
      <c r="R1380" s="630"/>
      <c r="S1380" s="279"/>
      <c r="T1380" s="188"/>
      <c r="U1380" s="290"/>
    </row>
    <row r="1381" spans="1:21" hidden="1">
      <c r="A1381" s="2014" t="s">
        <v>611</v>
      </c>
      <c r="B1381" s="2014"/>
      <c r="C1381" s="2014"/>
      <c r="D1381" s="2014"/>
      <c r="E1381" s="2014"/>
      <c r="F1381" s="2014"/>
      <c r="G1381" s="2014"/>
      <c r="H1381" s="2014"/>
      <c r="I1381" s="2014"/>
      <c r="J1381" s="2014"/>
      <c r="K1381" s="840"/>
      <c r="L1381" s="840"/>
      <c r="M1381" s="840"/>
      <c r="N1381" s="840"/>
      <c r="T1381" s="188"/>
    </row>
    <row r="1382" spans="1:21" hidden="1">
      <c r="A1382" s="56"/>
      <c r="B1382" s="32"/>
      <c r="C1382" s="38"/>
      <c r="D1382" s="38"/>
      <c r="E1382" s="38"/>
      <c r="F1382" s="57"/>
      <c r="T1382" s="188"/>
    </row>
    <row r="1383" spans="1:21" hidden="1">
      <c r="A1383" s="2016" t="s">
        <v>491</v>
      </c>
      <c r="B1383" s="2016"/>
      <c r="C1383" s="2016"/>
      <c r="D1383" s="2016"/>
      <c r="E1383" s="2016"/>
      <c r="F1383" s="2016"/>
      <c r="G1383" s="2016"/>
      <c r="H1383" s="2016"/>
      <c r="I1383" s="2016"/>
      <c r="J1383" s="2016"/>
      <c r="K1383" s="841"/>
      <c r="L1383" s="841"/>
      <c r="M1383" s="841"/>
      <c r="N1383" s="841"/>
      <c r="O1383" s="205"/>
    </row>
    <row r="1384" spans="1:21" hidden="1">
      <c r="A1384" s="76"/>
      <c r="B1384" s="76"/>
      <c r="C1384" s="76"/>
      <c r="D1384" s="76"/>
      <c r="E1384" s="76"/>
      <c r="F1384" s="38"/>
      <c r="I1384" s="1986" t="s">
        <v>545</v>
      </c>
      <c r="J1384" s="1986"/>
      <c r="K1384" s="850"/>
      <c r="L1384" s="850"/>
      <c r="M1384" s="850"/>
      <c r="N1384" s="850"/>
      <c r="T1384" s="188"/>
    </row>
    <row r="1385" spans="1:21" ht="54" hidden="1">
      <c r="A1385" s="260" t="s">
        <v>77</v>
      </c>
      <c r="B1385" s="260" t="s">
        <v>67</v>
      </c>
      <c r="C1385" s="260" t="s">
        <v>127</v>
      </c>
      <c r="D1385" s="260" t="s">
        <v>490</v>
      </c>
      <c r="E1385" s="150"/>
      <c r="F1385" s="58"/>
      <c r="G1385" s="20"/>
      <c r="H1385" s="58"/>
      <c r="I1385" s="215" t="s">
        <v>186</v>
      </c>
      <c r="J1385" s="215" t="s">
        <v>546</v>
      </c>
      <c r="K1385" s="851"/>
      <c r="L1385" s="851"/>
      <c r="M1385" s="851"/>
      <c r="N1385" s="851"/>
      <c r="O1385" s="210"/>
      <c r="T1385" s="188"/>
    </row>
    <row r="1386" spans="1:21" hidden="1">
      <c r="A1386" s="195">
        <v>1</v>
      </c>
      <c r="B1386" s="195">
        <v>2</v>
      </c>
      <c r="C1386" s="195">
        <v>3</v>
      </c>
      <c r="D1386" s="195">
        <v>4</v>
      </c>
      <c r="E1386" s="161"/>
      <c r="F1386" s="189"/>
      <c r="G1386" s="190"/>
      <c r="H1386" s="191"/>
      <c r="I1386" s="223"/>
      <c r="J1386" s="223"/>
      <c r="K1386" s="861"/>
      <c r="L1386" s="861"/>
      <c r="M1386" s="861"/>
      <c r="N1386" s="861"/>
      <c r="T1386" s="188"/>
    </row>
    <row r="1387" spans="1:21" s="150" customFormat="1" hidden="1">
      <c r="A1387" s="260">
        <v>1</v>
      </c>
      <c r="B1387" s="31"/>
      <c r="C1387" s="34"/>
      <c r="D1387" s="258"/>
      <c r="F1387" s="58"/>
      <c r="G1387" s="20"/>
      <c r="H1387" s="42"/>
      <c r="I1387" s="224"/>
      <c r="J1387" s="224"/>
      <c r="K1387" s="862"/>
      <c r="L1387" s="862"/>
      <c r="M1387" s="862"/>
      <c r="N1387" s="862"/>
      <c r="S1387" s="203"/>
      <c r="T1387" s="170"/>
      <c r="U1387" s="203"/>
    </row>
    <row r="1388" spans="1:21" s="161" customFormat="1" hidden="1">
      <c r="A1388" s="226"/>
      <c r="B1388" s="227" t="s">
        <v>73</v>
      </c>
      <c r="C1388" s="226" t="s">
        <v>74</v>
      </c>
      <c r="D1388" s="228">
        <f>SUM(D1387:D1387)</f>
        <v>0</v>
      </c>
      <c r="E1388" s="150"/>
      <c r="F1388" s="58"/>
      <c r="G1388" s="20"/>
      <c r="H1388" s="42"/>
      <c r="I1388" s="217">
        <f>SUM(I1387)</f>
        <v>0</v>
      </c>
      <c r="J1388" s="217">
        <f>SUM(J1387)</f>
        <v>0</v>
      </c>
      <c r="K1388" s="772"/>
      <c r="L1388" s="772"/>
      <c r="M1388" s="772"/>
      <c r="N1388" s="772"/>
      <c r="S1388" s="288"/>
      <c r="T1388" s="293"/>
      <c r="U1388" s="288"/>
    </row>
    <row r="1389" spans="1:21" s="150" customFormat="1" hidden="1">
      <c r="A1389" s="58"/>
      <c r="B1389" s="58"/>
      <c r="C1389" s="58"/>
      <c r="D1389" s="58"/>
      <c r="E1389" s="58"/>
      <c r="F1389" s="58"/>
      <c r="G1389" s="20"/>
      <c r="H1389" s="42"/>
      <c r="I1389" s="20"/>
      <c r="J1389" s="20"/>
      <c r="K1389" s="20"/>
      <c r="L1389" s="20"/>
      <c r="M1389" s="20"/>
      <c r="N1389" s="20"/>
      <c r="S1389" s="203"/>
      <c r="T1389" s="170"/>
      <c r="U1389" s="294"/>
    </row>
    <row r="1390" spans="1:21" s="150" customFormat="1" hidden="1">
      <c r="A1390" s="2004" t="s">
        <v>525</v>
      </c>
      <c r="B1390" s="2004"/>
      <c r="C1390" s="2004"/>
      <c r="D1390" s="2004"/>
      <c r="E1390" s="2004"/>
      <c r="F1390" s="2004"/>
      <c r="G1390" s="2004"/>
      <c r="H1390" s="2004"/>
      <c r="I1390" s="2004"/>
      <c r="J1390" s="2004"/>
      <c r="K1390" s="838"/>
      <c r="L1390" s="838"/>
      <c r="M1390" s="838"/>
      <c r="N1390" s="838"/>
      <c r="S1390" s="203"/>
      <c r="T1390" s="170"/>
      <c r="U1390" s="203"/>
    </row>
    <row r="1391" spans="1:21" s="150" customFormat="1" hidden="1">
      <c r="A1391" s="2012"/>
      <c r="B1391" s="2012"/>
      <c r="C1391" s="2012"/>
      <c r="D1391" s="2012"/>
      <c r="E1391" s="2012"/>
      <c r="F1391" s="2012"/>
      <c r="G1391" s="149"/>
      <c r="H1391" s="149"/>
      <c r="I1391" s="1986" t="s">
        <v>545</v>
      </c>
      <c r="J1391" s="1986"/>
      <c r="K1391" s="850"/>
      <c r="L1391" s="850"/>
      <c r="M1391" s="850"/>
      <c r="N1391" s="850"/>
      <c r="S1391" s="203"/>
      <c r="T1391" s="170"/>
      <c r="U1391" s="203"/>
    </row>
    <row r="1392" spans="1:21" s="150" customFormat="1" ht="54" hidden="1">
      <c r="A1392" s="260" t="s">
        <v>77</v>
      </c>
      <c r="B1392" s="260" t="s">
        <v>67</v>
      </c>
      <c r="C1392" s="260" t="s">
        <v>131</v>
      </c>
      <c r="D1392" s="260" t="s">
        <v>80</v>
      </c>
      <c r="E1392" s="260" t="s">
        <v>132</v>
      </c>
      <c r="F1392" s="260" t="s">
        <v>33</v>
      </c>
      <c r="H1392" s="149"/>
      <c r="I1392" s="215" t="s">
        <v>186</v>
      </c>
      <c r="J1392" s="215" t="s">
        <v>546</v>
      </c>
      <c r="K1392" s="851"/>
      <c r="L1392" s="851"/>
      <c r="M1392" s="851"/>
      <c r="N1392" s="851"/>
      <c r="Q1392" s="158"/>
      <c r="S1392" s="203"/>
      <c r="T1392" s="170"/>
      <c r="U1392" s="203"/>
    </row>
    <row r="1393" spans="1:21" s="150" customFormat="1" hidden="1">
      <c r="A1393" s="195">
        <v>1</v>
      </c>
      <c r="B1393" s="195">
        <v>2</v>
      </c>
      <c r="C1393" s="195">
        <v>3</v>
      </c>
      <c r="D1393" s="195">
        <v>4</v>
      </c>
      <c r="E1393" s="195">
        <v>5</v>
      </c>
      <c r="F1393" s="195">
        <v>6</v>
      </c>
      <c r="G1393" s="161"/>
      <c r="H1393" s="160"/>
      <c r="I1393" s="212"/>
      <c r="J1393" s="212"/>
      <c r="K1393" s="863"/>
      <c r="L1393" s="863"/>
      <c r="M1393" s="863"/>
      <c r="N1393" s="863"/>
      <c r="S1393" s="203"/>
      <c r="T1393" s="170"/>
      <c r="U1393" s="203"/>
    </row>
    <row r="1394" spans="1:21" s="150" customFormat="1" hidden="1">
      <c r="A1394" s="260">
        <v>1</v>
      </c>
      <c r="B1394" s="31" t="s">
        <v>548</v>
      </c>
      <c r="C1394" s="260"/>
      <c r="D1394" s="260"/>
      <c r="E1394" s="258" t="e">
        <f>F1394/D1394</f>
        <v>#DIV/0!</v>
      </c>
      <c r="F1394" s="258"/>
      <c r="H1394" s="149"/>
      <c r="I1394" s="224"/>
      <c r="J1394" s="224"/>
      <c r="K1394" s="862"/>
      <c r="L1394" s="862"/>
      <c r="M1394" s="862"/>
      <c r="N1394" s="862"/>
      <c r="S1394" s="203"/>
      <c r="T1394" s="170"/>
      <c r="U1394" s="203"/>
    </row>
    <row r="1395" spans="1:21" s="161" customFormat="1" hidden="1">
      <c r="A1395" s="226"/>
      <c r="B1395" s="227" t="s">
        <v>73</v>
      </c>
      <c r="C1395" s="226" t="s">
        <v>74</v>
      </c>
      <c r="D1395" s="226" t="s">
        <v>74</v>
      </c>
      <c r="E1395" s="226" t="s">
        <v>74</v>
      </c>
      <c r="F1395" s="228">
        <f>F1394</f>
        <v>0</v>
      </c>
      <c r="G1395" s="149"/>
      <c r="H1395" s="149"/>
      <c r="I1395" s="217">
        <f>SUM(I1394)</f>
        <v>0</v>
      </c>
      <c r="J1395" s="217">
        <f>SUM(J1394)</f>
        <v>0</v>
      </c>
      <c r="K1395" s="772"/>
      <c r="L1395" s="772"/>
      <c r="M1395" s="772"/>
      <c r="N1395" s="772"/>
      <c r="S1395" s="288"/>
      <c r="T1395" s="293"/>
      <c r="U1395" s="288"/>
    </row>
    <row r="1396" spans="1:21" s="150" customFormat="1">
      <c r="A1396" s="56"/>
      <c r="B1396" s="32"/>
      <c r="C1396" s="38"/>
      <c r="D1396" s="38"/>
      <c r="E1396" s="38"/>
      <c r="F1396" s="57"/>
      <c r="G1396" s="149"/>
      <c r="H1396" s="149"/>
      <c r="I1396" s="149"/>
      <c r="J1396" s="149"/>
      <c r="K1396" s="828"/>
      <c r="L1396" s="828"/>
      <c r="M1396" s="828"/>
      <c r="N1396" s="828"/>
      <c r="S1396" s="203"/>
      <c r="T1396" s="170"/>
      <c r="U1396" s="203"/>
    </row>
    <row r="1397" spans="1:21">
      <c r="A1397" s="56"/>
      <c r="B1397" s="270" t="s">
        <v>625</v>
      </c>
      <c r="C1397" s="257">
        <f>C1398+C1399+C1400</f>
        <v>59998520</v>
      </c>
      <c r="D1397" s="289"/>
      <c r="O1397" s="1192">
        <f>C1397-ДОХОДЫ!BC82</f>
        <v>0</v>
      </c>
      <c r="T1397" s="188"/>
    </row>
    <row r="1398" spans="1:21">
      <c r="A1398" s="56"/>
      <c r="B1398" s="32" t="s">
        <v>167</v>
      </c>
      <c r="C1398" s="257">
        <f>F1395+D1388+D1368+E1357+F1347+F1335+F1325+F1315+F1305+F1295+E1285+D1275+D1264+E1248+F1238+F1227+F1219+F1204+D1195+D1186+E1177+E1165+E1156+C1144+C1133+C1122+C1111+C1098+E1085+E1070+E1059+D1048+E1032+F1023+F1016+F998+E984+J976+D1379-C1399-C1400</f>
        <v>59998520</v>
      </c>
      <c r="D1398" s="290"/>
      <c r="E1398" s="157"/>
      <c r="O1398" s="1192"/>
      <c r="T1398" s="188"/>
    </row>
    <row r="1399" spans="1:21">
      <c r="A1399" s="38"/>
      <c r="B1399" s="32" t="s">
        <v>65</v>
      </c>
      <c r="C1399" s="257">
        <f>I1395+I1388+I1368+I1357+I1347+I1335+I1325+I1305+I1315+I1295+I1285+I1275+I1264+I1248+I1238+I1227+I1219+I1204+I1195+I1186+I1177+I1165+I1156+I1144+I1133+I1122+I1111+I1098+I1085+I1070+I1059+I1048+I1032+I1023+I1016+I998+I984</f>
        <v>0</v>
      </c>
      <c r="D1399" s="290"/>
      <c r="E1399" s="157"/>
      <c r="O1399" s="1192"/>
      <c r="P1399" s="59"/>
      <c r="Q1399" s="32"/>
      <c r="R1399" s="157"/>
      <c r="T1399" s="188"/>
    </row>
    <row r="1400" spans="1:21">
      <c r="A1400" s="38"/>
      <c r="B1400" s="32" t="s">
        <v>165</v>
      </c>
      <c r="C1400" s="257">
        <f>J1395+J1388+J1368+J1357+J1347+J1335+J1325+J1315+J1305+J1295+J1285+J1275+J1264+J1248+J1238+J1227+J1219+J1204+J1195+J1186+J1177+J1165+J1156+J1144+J1133+J1122+J1111+J1098+J1085+J1070+J1059+J1048+J1032+J1023+J1016+J998+J984</f>
        <v>0</v>
      </c>
      <c r="D1400" s="290"/>
      <c r="O1400" s="1192">
        <f>ДОХОДЫ!AU131-C1397</f>
        <v>0</v>
      </c>
    </row>
    <row r="1401" spans="1:21">
      <c r="A1401" s="38"/>
      <c r="B1401" s="32"/>
      <c r="C1401" s="38"/>
      <c r="D1401" s="38"/>
      <c r="E1401" s="38"/>
      <c r="F1401" s="38"/>
    </row>
    <row r="1402" spans="1:21">
      <c r="A1402" s="38"/>
      <c r="B1402" s="268" t="s">
        <v>626</v>
      </c>
      <c r="C1402" s="296">
        <f>F1395+D1388+D1368+E1357+F1347+F1335+F1325+F1315+F1305+F1295+E1285+D1275+D1264+E1248+F1238+F1227+F1219+F1204+D1195+D1186+E1177+D1379</f>
        <v>3920693.05</v>
      </c>
      <c r="D1402" s="38"/>
      <c r="E1402" s="38"/>
      <c r="F1402" s="38"/>
      <c r="O1402" s="1144">
        <v>57576800</v>
      </c>
      <c r="P1402" s="32" t="s">
        <v>1089</v>
      </c>
    </row>
    <row r="1403" spans="1:21" ht="45.6">
      <c r="A1403" s="38"/>
      <c r="B1403" s="295" t="s">
        <v>627</v>
      </c>
      <c r="C1403" s="297"/>
      <c r="D1403" s="38"/>
      <c r="E1403" s="38"/>
      <c r="F1403" s="38"/>
      <c r="O1403" s="1144">
        <v>2421720</v>
      </c>
      <c r="P1403" s="32" t="s">
        <v>1090</v>
      </c>
    </row>
    <row r="1404" spans="1:21" ht="45.6">
      <c r="A1404" s="38"/>
      <c r="B1404" s="268" t="s">
        <v>628</v>
      </c>
      <c r="C1404" s="296">
        <f>C1402-C1403</f>
        <v>3920693.05</v>
      </c>
      <c r="D1404" s="38"/>
      <c r="E1404" s="38"/>
      <c r="F1404" s="38"/>
      <c r="O1404" s="690"/>
    </row>
    <row r="1405" spans="1:21">
      <c r="A1405" s="38"/>
      <c r="B1405" s="32"/>
      <c r="C1405" s="38"/>
      <c r="D1405" s="38"/>
      <c r="E1405" s="38"/>
      <c r="F1405" s="38"/>
    </row>
    <row r="1406" spans="1:21">
      <c r="A1406" s="38"/>
      <c r="B1406" s="32"/>
      <c r="C1406" s="38"/>
      <c r="D1406" s="38"/>
      <c r="E1406" s="38"/>
      <c r="F1406" s="38"/>
    </row>
    <row r="1407" spans="1:21">
      <c r="A1407" s="38"/>
      <c r="B1407" s="32"/>
      <c r="C1407" s="38"/>
      <c r="D1407" s="38"/>
      <c r="E1407" s="38"/>
      <c r="F1407" s="38"/>
    </row>
    <row r="1408" spans="1:21">
      <c r="A1408" s="38"/>
      <c r="B1408" s="32"/>
      <c r="C1408" s="38"/>
      <c r="D1408" s="38"/>
      <c r="E1408" s="38"/>
      <c r="F1408" s="38"/>
    </row>
    <row r="1409" spans="1:21" s="38" customFormat="1">
      <c r="A1409" s="1927" t="s">
        <v>42</v>
      </c>
      <c r="B1409" s="1927"/>
      <c r="C1409" s="68"/>
      <c r="D1409" s="1945" t="str">
        <f>ДОХОДЫ!AC358</f>
        <v>Кондакова Е.В.</v>
      </c>
      <c r="E1409" s="1945"/>
      <c r="P1409" s="193"/>
      <c r="S1409" s="41"/>
      <c r="T1409" s="41"/>
      <c r="U1409" s="41"/>
    </row>
    <row r="1410" spans="1:21" s="38" customFormat="1">
      <c r="B1410" s="61"/>
      <c r="C1410" s="254" t="s">
        <v>41</v>
      </c>
      <c r="D1410" s="2019" t="s">
        <v>12</v>
      </c>
      <c r="E1410" s="2019"/>
      <c r="P1410" s="193"/>
      <c r="S1410" s="41"/>
      <c r="T1410" s="41"/>
      <c r="U1410" s="41"/>
    </row>
    <row r="1411" spans="1:21">
      <c r="A1411" s="38"/>
      <c r="B1411" s="32"/>
      <c r="C1411" s="38"/>
      <c r="D1411" s="38"/>
      <c r="E1411" s="38"/>
      <c r="F1411" s="38"/>
    </row>
    <row r="1412" spans="1:21">
      <c r="A1412" s="38"/>
      <c r="B1412" s="32"/>
      <c r="C1412" s="38"/>
      <c r="D1412" s="38"/>
      <c r="E1412" s="38"/>
      <c r="F1412" s="38"/>
    </row>
  </sheetData>
  <mergeCells count="395">
    <mergeCell ref="A1370:J1370"/>
    <mergeCell ref="I1372:J1372"/>
    <mergeCell ref="A496:J496"/>
    <mergeCell ref="A498:J498"/>
    <mergeCell ref="A502:B502"/>
    <mergeCell ref="C502:J502"/>
    <mergeCell ref="A954:J954"/>
    <mergeCell ref="A956:J956"/>
    <mergeCell ref="D1410:E1410"/>
    <mergeCell ref="A1409:B1409"/>
    <mergeCell ref="D1409:E1409"/>
    <mergeCell ref="A1383:J1383"/>
    <mergeCell ref="I1384:J1384"/>
    <mergeCell ref="A1390:J1390"/>
    <mergeCell ref="A1391:F1391"/>
    <mergeCell ref="I1391:J1391"/>
    <mergeCell ref="A1349:J1349"/>
    <mergeCell ref="A1350:E1350"/>
    <mergeCell ref="I1350:J1350"/>
    <mergeCell ref="A1359:J1359"/>
    <mergeCell ref="I1361:J1361"/>
    <mergeCell ref="A1381:J1381"/>
    <mergeCell ref="A1327:J1327"/>
    <mergeCell ref="A1328:F1328"/>
    <mergeCell ref="I1328:J1328"/>
    <mergeCell ref="A1337:J1337"/>
    <mergeCell ref="A1338:F1338"/>
    <mergeCell ref="I1338:J1338"/>
    <mergeCell ref="A1307:J1307"/>
    <mergeCell ref="A1308:F1308"/>
    <mergeCell ref="I1308:J1308"/>
    <mergeCell ref="A1317:J1317"/>
    <mergeCell ref="A1318:F1318"/>
    <mergeCell ref="I1318:J1318"/>
    <mergeCell ref="A1287:J1287"/>
    <mergeCell ref="A1288:F1288"/>
    <mergeCell ref="I1288:J1288"/>
    <mergeCell ref="A1297:J1297"/>
    <mergeCell ref="A1298:F1298"/>
    <mergeCell ref="I1298:J1298"/>
    <mergeCell ref="A1250:J1250"/>
    <mergeCell ref="I1252:J1252"/>
    <mergeCell ref="A1266:J1266"/>
    <mergeCell ref="I1268:J1268"/>
    <mergeCell ref="A1277:J1277"/>
    <mergeCell ref="A1278:E1278"/>
    <mergeCell ref="I1278:J1278"/>
    <mergeCell ref="A1221:J1221"/>
    <mergeCell ref="I1222:J1222"/>
    <mergeCell ref="A1229:J1229"/>
    <mergeCell ref="I1230:J1230"/>
    <mergeCell ref="A1240:J1240"/>
    <mergeCell ref="I1241:J1241"/>
    <mergeCell ref="A1197:J1197"/>
    <mergeCell ref="A1198:F1198"/>
    <mergeCell ref="I1198:J1198"/>
    <mergeCell ref="A1207:J1207"/>
    <mergeCell ref="A1209:J1209"/>
    <mergeCell ref="I1210:J1210"/>
    <mergeCell ref="A1170:J1170"/>
    <mergeCell ref="I1171:J1171"/>
    <mergeCell ref="A1179:J1179"/>
    <mergeCell ref="I1180:J1180"/>
    <mergeCell ref="A1188:J1188"/>
    <mergeCell ref="I1189:J1189"/>
    <mergeCell ref="A1147:J1147"/>
    <mergeCell ref="A1149:J1149"/>
    <mergeCell ref="I1150:J1150"/>
    <mergeCell ref="A1158:J1158"/>
    <mergeCell ref="I1159:J1159"/>
    <mergeCell ref="A1168:J1168"/>
    <mergeCell ref="A1113:J1113"/>
    <mergeCell ref="I1114:J1114"/>
    <mergeCell ref="A1124:J1124"/>
    <mergeCell ref="I1125:J1125"/>
    <mergeCell ref="A1135:J1135"/>
    <mergeCell ref="I1136:J1136"/>
    <mergeCell ref="A1087:J1087"/>
    <mergeCell ref="A1089:J1089"/>
    <mergeCell ref="I1090:J1090"/>
    <mergeCell ref="A1100:J1100"/>
    <mergeCell ref="A1102:J1102"/>
    <mergeCell ref="I1103:J1103"/>
    <mergeCell ref="I1073:J1073"/>
    <mergeCell ref="A1078:A1079"/>
    <mergeCell ref="C1078:C1079"/>
    <mergeCell ref="D1078:D1079"/>
    <mergeCell ref="E1078:E1079"/>
    <mergeCell ref="A1081:A1082"/>
    <mergeCell ref="C1081:C1082"/>
    <mergeCell ref="D1081:D1082"/>
    <mergeCell ref="E1081:E1082"/>
    <mergeCell ref="A1052:J1052"/>
    <mergeCell ref="I1053:J1053"/>
    <mergeCell ref="A1061:J1061"/>
    <mergeCell ref="A1063:J1063"/>
    <mergeCell ref="A1064:E1064"/>
    <mergeCell ref="I1064:J1064"/>
    <mergeCell ref="A1034:J1034"/>
    <mergeCell ref="A1036:J1036"/>
    <mergeCell ref="I1037:J1037"/>
    <mergeCell ref="P1041:P1046"/>
    <mergeCell ref="A1043:A1044"/>
    <mergeCell ref="A1050:J1050"/>
    <mergeCell ref="A1018:J1018"/>
    <mergeCell ref="I1019:J1019"/>
    <mergeCell ref="A1025:J1025"/>
    <mergeCell ref="A1027:J1027"/>
    <mergeCell ref="A1028:E1028"/>
    <mergeCell ref="I1028:J1028"/>
    <mergeCell ref="A988:J988"/>
    <mergeCell ref="I989:J989"/>
    <mergeCell ref="A993:A994"/>
    <mergeCell ref="A996:A997"/>
    <mergeCell ref="A1000:J1000"/>
    <mergeCell ref="I1001:J1001"/>
    <mergeCell ref="J970:J972"/>
    <mergeCell ref="D971:D972"/>
    <mergeCell ref="E971:G971"/>
    <mergeCell ref="A978:J978"/>
    <mergeCell ref="I979:J979"/>
    <mergeCell ref="A986:J986"/>
    <mergeCell ref="D953:E953"/>
    <mergeCell ref="A963:J963"/>
    <mergeCell ref="A965:J965"/>
    <mergeCell ref="A967:J967"/>
    <mergeCell ref="A970:A972"/>
    <mergeCell ref="B970:B972"/>
    <mergeCell ref="C970:C972"/>
    <mergeCell ref="D970:G970"/>
    <mergeCell ref="H970:H972"/>
    <mergeCell ref="I970:I972"/>
    <mergeCell ref="A960:B960"/>
    <mergeCell ref="C960:J960"/>
    <mergeCell ref="A952:B952"/>
    <mergeCell ref="D952:E952"/>
    <mergeCell ref="A926:J926"/>
    <mergeCell ref="I927:J927"/>
    <mergeCell ref="A933:J933"/>
    <mergeCell ref="A934:F934"/>
    <mergeCell ref="I934:J934"/>
    <mergeCell ref="A892:J892"/>
    <mergeCell ref="A893:E893"/>
    <mergeCell ref="I893:J893"/>
    <mergeCell ref="A902:J902"/>
    <mergeCell ref="I904:J904"/>
    <mergeCell ref="A924:J924"/>
    <mergeCell ref="I915:J915"/>
    <mergeCell ref="A913:J913"/>
    <mergeCell ref="A870:J870"/>
    <mergeCell ref="A871:F871"/>
    <mergeCell ref="I871:J871"/>
    <mergeCell ref="A880:J880"/>
    <mergeCell ref="A881:F881"/>
    <mergeCell ref="I881:J881"/>
    <mergeCell ref="A850:J850"/>
    <mergeCell ref="A851:F851"/>
    <mergeCell ref="I851:J851"/>
    <mergeCell ref="A860:J860"/>
    <mergeCell ref="A861:F861"/>
    <mergeCell ref="I861:J861"/>
    <mergeCell ref="A830:J830"/>
    <mergeCell ref="A831:F831"/>
    <mergeCell ref="I831:J831"/>
    <mergeCell ref="A840:J840"/>
    <mergeCell ref="A841:F841"/>
    <mergeCell ref="I841:J841"/>
    <mergeCell ref="A792:J792"/>
    <mergeCell ref="I794:J794"/>
    <mergeCell ref="A807:J807"/>
    <mergeCell ref="I809:J809"/>
    <mergeCell ref="A818:J818"/>
    <mergeCell ref="A819:E819"/>
    <mergeCell ref="I819:J819"/>
    <mergeCell ref="A763:J763"/>
    <mergeCell ref="I764:J764"/>
    <mergeCell ref="A771:J771"/>
    <mergeCell ref="I772:J772"/>
    <mergeCell ref="A782:J782"/>
    <mergeCell ref="I783:J783"/>
    <mergeCell ref="A739:J739"/>
    <mergeCell ref="A740:F740"/>
    <mergeCell ref="I740:J740"/>
    <mergeCell ref="A749:J749"/>
    <mergeCell ref="A751:J751"/>
    <mergeCell ref="I752:J752"/>
    <mergeCell ref="A712:J712"/>
    <mergeCell ref="I713:J713"/>
    <mergeCell ref="A721:J721"/>
    <mergeCell ref="I722:J722"/>
    <mergeCell ref="A730:J730"/>
    <mergeCell ref="I731:J731"/>
    <mergeCell ref="A689:J689"/>
    <mergeCell ref="A691:J691"/>
    <mergeCell ref="I692:J692"/>
    <mergeCell ref="A700:J700"/>
    <mergeCell ref="I701:J701"/>
    <mergeCell ref="A710:J710"/>
    <mergeCell ref="A655:J655"/>
    <mergeCell ref="I656:J656"/>
    <mergeCell ref="A666:J666"/>
    <mergeCell ref="I667:J667"/>
    <mergeCell ref="A677:J677"/>
    <mergeCell ref="I678:J678"/>
    <mergeCell ref="A629:J629"/>
    <mergeCell ref="A631:J631"/>
    <mergeCell ref="I632:J632"/>
    <mergeCell ref="A642:J642"/>
    <mergeCell ref="A644:J644"/>
    <mergeCell ref="I645:J645"/>
    <mergeCell ref="A620:A621"/>
    <mergeCell ref="C620:C621"/>
    <mergeCell ref="D620:D621"/>
    <mergeCell ref="E620:E621"/>
    <mergeCell ref="A623:A624"/>
    <mergeCell ref="C623:C624"/>
    <mergeCell ref="D623:D624"/>
    <mergeCell ref="E623:E624"/>
    <mergeCell ref="I595:J595"/>
    <mergeCell ref="A603:J603"/>
    <mergeCell ref="A605:J605"/>
    <mergeCell ref="A606:E606"/>
    <mergeCell ref="I606:J606"/>
    <mergeCell ref="I615:J615"/>
    <mergeCell ref="A578:J578"/>
    <mergeCell ref="I579:J579"/>
    <mergeCell ref="P583:P588"/>
    <mergeCell ref="A585:A586"/>
    <mergeCell ref="A592:J592"/>
    <mergeCell ref="A594:J594"/>
    <mergeCell ref="I561:J561"/>
    <mergeCell ref="A567:J567"/>
    <mergeCell ref="A569:J569"/>
    <mergeCell ref="A570:E570"/>
    <mergeCell ref="I570:J570"/>
    <mergeCell ref="A576:J576"/>
    <mergeCell ref="I531:J531"/>
    <mergeCell ref="A535:A536"/>
    <mergeCell ref="A538:A539"/>
    <mergeCell ref="A542:J542"/>
    <mergeCell ref="I543:J543"/>
    <mergeCell ref="A560:J560"/>
    <mergeCell ref="D513:D514"/>
    <mergeCell ref="E513:G513"/>
    <mergeCell ref="A520:J520"/>
    <mergeCell ref="I521:J521"/>
    <mergeCell ref="A528:J528"/>
    <mergeCell ref="A530:J530"/>
    <mergeCell ref="A505:J505"/>
    <mergeCell ref="A507:J507"/>
    <mergeCell ref="A509:J509"/>
    <mergeCell ref="A512:A514"/>
    <mergeCell ref="B512:B514"/>
    <mergeCell ref="C512:C514"/>
    <mergeCell ref="D512:G512"/>
    <mergeCell ref="H512:H514"/>
    <mergeCell ref="I512:I514"/>
    <mergeCell ref="J512:J514"/>
    <mergeCell ref="A494:B494"/>
    <mergeCell ref="D494:E494"/>
    <mergeCell ref="D495:E495"/>
    <mergeCell ref="A476:F476"/>
    <mergeCell ref="I476:J476"/>
    <mergeCell ref="A444:J444"/>
    <mergeCell ref="I446:J446"/>
    <mergeCell ref="A466:J466"/>
    <mergeCell ref="A468:J468"/>
    <mergeCell ref="I469:J469"/>
    <mergeCell ref="A475:J475"/>
    <mergeCell ref="A455:J455"/>
    <mergeCell ref="I457:J457"/>
    <mergeCell ref="A417:J417"/>
    <mergeCell ref="A418:F418"/>
    <mergeCell ref="I418:J418"/>
    <mergeCell ref="A433:J433"/>
    <mergeCell ref="A434:E434"/>
    <mergeCell ref="I434:J434"/>
    <mergeCell ref="A397:J397"/>
    <mergeCell ref="A398:F398"/>
    <mergeCell ref="I398:J398"/>
    <mergeCell ref="A407:J407"/>
    <mergeCell ref="A408:F408"/>
    <mergeCell ref="I408:J408"/>
    <mergeCell ref="A377:J377"/>
    <mergeCell ref="A378:F378"/>
    <mergeCell ref="I378:J378"/>
    <mergeCell ref="A387:J387"/>
    <mergeCell ref="A388:F388"/>
    <mergeCell ref="I388:J388"/>
    <mergeCell ref="I339:J339"/>
    <mergeCell ref="A348:J348"/>
    <mergeCell ref="A349:E349"/>
    <mergeCell ref="I349:J349"/>
    <mergeCell ref="A367:J367"/>
    <mergeCell ref="A368:F368"/>
    <mergeCell ref="I368:J368"/>
    <mergeCell ref="I297:J297"/>
    <mergeCell ref="A307:J307"/>
    <mergeCell ref="I308:J308"/>
    <mergeCell ref="A317:J317"/>
    <mergeCell ref="I319:J319"/>
    <mergeCell ref="A337:J337"/>
    <mergeCell ref="A274:J274"/>
    <mergeCell ref="A276:J276"/>
    <mergeCell ref="I277:J277"/>
    <mergeCell ref="A288:J288"/>
    <mergeCell ref="I289:J289"/>
    <mergeCell ref="A296:J296"/>
    <mergeCell ref="A246:J246"/>
    <mergeCell ref="I247:J247"/>
    <mergeCell ref="A255:J255"/>
    <mergeCell ref="I256:J256"/>
    <mergeCell ref="A264:J264"/>
    <mergeCell ref="A265:F265"/>
    <mergeCell ref="I265:J265"/>
    <mergeCell ref="I217:J217"/>
    <mergeCell ref="A225:J225"/>
    <mergeCell ref="I226:J226"/>
    <mergeCell ref="A235:J235"/>
    <mergeCell ref="A237:J237"/>
    <mergeCell ref="I238:J238"/>
    <mergeCell ref="A191:J191"/>
    <mergeCell ref="I192:J192"/>
    <mergeCell ref="A202:J202"/>
    <mergeCell ref="I203:J203"/>
    <mergeCell ref="A214:J214"/>
    <mergeCell ref="A216:J216"/>
    <mergeCell ref="I157:J157"/>
    <mergeCell ref="A167:J167"/>
    <mergeCell ref="A169:J169"/>
    <mergeCell ref="I170:J170"/>
    <mergeCell ref="A180:J180"/>
    <mergeCell ref="I181:J181"/>
    <mergeCell ref="A148:A149"/>
    <mergeCell ref="C148:C149"/>
    <mergeCell ref="D148:D149"/>
    <mergeCell ref="E148:E149"/>
    <mergeCell ref="A154:J154"/>
    <mergeCell ref="A156:J156"/>
    <mergeCell ref="A130:J130"/>
    <mergeCell ref="A131:E131"/>
    <mergeCell ref="I131:J131"/>
    <mergeCell ref="I140:J140"/>
    <mergeCell ref="A145:A146"/>
    <mergeCell ref="C145:C146"/>
    <mergeCell ref="D145:D146"/>
    <mergeCell ref="E145:E146"/>
    <mergeCell ref="E18:G18"/>
    <mergeCell ref="A107:J107"/>
    <mergeCell ref="I108:J108"/>
    <mergeCell ref="P94:P100"/>
    <mergeCell ref="N421:P423"/>
    <mergeCell ref="A44:A45"/>
    <mergeCell ref="A48:J48"/>
    <mergeCell ref="I49:J49"/>
    <mergeCell ref="A66:J66"/>
    <mergeCell ref="I67:J67"/>
    <mergeCell ref="A73:J73"/>
    <mergeCell ref="A36:J36"/>
    <mergeCell ref="I37:J37"/>
    <mergeCell ref="A41:A42"/>
    <mergeCell ref="A117:J117"/>
    <mergeCell ref="A119:J119"/>
    <mergeCell ref="I120:J120"/>
    <mergeCell ref="A128:J128"/>
    <mergeCell ref="A75:J75"/>
    <mergeCell ref="A76:E76"/>
    <mergeCell ref="I76:J76"/>
    <mergeCell ref="A82:J82"/>
    <mergeCell ref="A84:J84"/>
    <mergeCell ref="I85:J85"/>
    <mergeCell ref="A89:A91"/>
    <mergeCell ref="A93:A96"/>
    <mergeCell ref="A97:A99"/>
    <mergeCell ref="A100:A102"/>
    <mergeCell ref="N325:O325"/>
    <mergeCell ref="L17:M17"/>
    <mergeCell ref="A1:J1"/>
    <mergeCell ref="A3:J3"/>
    <mergeCell ref="A7:B7"/>
    <mergeCell ref="C7:J7"/>
    <mergeCell ref="A10:J10"/>
    <mergeCell ref="A12:J12"/>
    <mergeCell ref="A26:J26"/>
    <mergeCell ref="I27:J27"/>
    <mergeCell ref="A34:J34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</mergeCells>
  <pageMargins left="0.31496062992125984" right="0.31496062992125984" top="0.74803149606299213" bottom="0.15748031496062992" header="0.31496062992125984" footer="0.31496062992125984"/>
  <pageSetup paperSize="9" scale="26" fitToHeight="3" orientation="landscape" r:id="rId1"/>
  <rowBreaks count="3" manualBreakCount="3">
    <brk id="81" max="12" man="1"/>
    <brk id="273" max="12" man="1"/>
    <brk id="347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T1466"/>
  <sheetViews>
    <sheetView view="pageBreakPreview" topLeftCell="A322" zoomScale="55" zoomScaleSheetLayoutView="55" workbookViewId="0">
      <selection activeCell="N315" sqref="N315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5.55468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1" width="23.6640625" style="150" customWidth="1"/>
    <col min="12" max="12" width="48.88671875" style="149" customWidth="1"/>
    <col min="13" max="13" width="27.441406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 ht="23.25" customHeight="1">
      <c r="A1" s="1987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1" s="1987"/>
      <c r="C1" s="1987"/>
      <c r="D1" s="1987"/>
      <c r="E1" s="1987"/>
      <c r="F1" s="1987"/>
      <c r="G1" s="1987"/>
      <c r="H1" s="1987"/>
      <c r="I1" s="1987"/>
      <c r="J1" s="1987"/>
      <c r="K1" s="198"/>
    </row>
    <row r="3" spans="1:11">
      <c r="A3" s="1959" t="s">
        <v>130</v>
      </c>
      <c r="B3" s="1959"/>
      <c r="C3" s="1959"/>
      <c r="D3" s="1959"/>
      <c r="E3" s="1959"/>
      <c r="F3" s="1959"/>
      <c r="G3" s="1959"/>
      <c r="H3" s="1959"/>
      <c r="I3" s="1959"/>
      <c r="J3" s="1959"/>
      <c r="K3" s="199"/>
    </row>
    <row r="5" spans="1:11">
      <c r="A5" s="155"/>
      <c r="B5" s="155"/>
      <c r="C5" s="155"/>
      <c r="D5" s="155"/>
      <c r="E5" s="155"/>
      <c r="F5" s="155"/>
      <c r="G5" s="151" t="s">
        <v>161</v>
      </c>
      <c r="H5" s="16"/>
      <c r="I5" s="152"/>
      <c r="J5" s="16" t="s">
        <v>1057</v>
      </c>
      <c r="K5" s="200"/>
    </row>
    <row r="6" spans="1:11">
      <c r="B6" s="38"/>
    </row>
    <row r="7" spans="1:11" ht="84" customHeight="1">
      <c r="A7" s="1988" t="s">
        <v>148</v>
      </c>
      <c r="B7" s="1988"/>
      <c r="C7" s="1989" t="s">
        <v>547</v>
      </c>
      <c r="D7" s="1990"/>
      <c r="E7" s="1990"/>
      <c r="F7" s="1990"/>
      <c r="G7" s="1990"/>
      <c r="H7" s="1990"/>
      <c r="I7" s="1990"/>
      <c r="J7" s="1991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9" spans="1:11" ht="23.25" customHeight="1"/>
    <row r="10" spans="1:11" ht="51.75" customHeight="1">
      <c r="A10" s="1992" t="s">
        <v>610</v>
      </c>
      <c r="B10" s="1992"/>
      <c r="C10" s="1992"/>
      <c r="D10" s="1992"/>
      <c r="E10" s="1992"/>
      <c r="F10" s="1992"/>
      <c r="G10" s="1992"/>
      <c r="H10" s="1992"/>
      <c r="I10" s="1992"/>
      <c r="J10" s="1992"/>
    </row>
    <row r="11" spans="1:11">
      <c r="A11" s="164"/>
      <c r="B11" s="164"/>
      <c r="C11" s="164"/>
      <c r="D11" s="164"/>
      <c r="E11" s="164"/>
      <c r="F11" s="164"/>
      <c r="G11" s="164"/>
      <c r="H11" s="164"/>
      <c r="I11" s="164"/>
      <c r="J11" s="164"/>
    </row>
    <row r="12" spans="1:11" ht="36" hidden="1" customHeight="1">
      <c r="A12" s="1993" t="s">
        <v>622</v>
      </c>
      <c r="B12" s="1993"/>
      <c r="C12" s="1993"/>
      <c r="D12" s="1993"/>
      <c r="E12" s="1993"/>
      <c r="F12" s="1993"/>
      <c r="G12" s="1993"/>
      <c r="H12" s="1993"/>
      <c r="I12" s="1993"/>
      <c r="J12" s="1993"/>
      <c r="K12" s="205"/>
    </row>
    <row r="13" spans="1:11" hidden="1">
      <c r="A13" s="192"/>
      <c r="B13" s="192"/>
      <c r="C13" s="192"/>
      <c r="D13" s="192"/>
      <c r="E13" s="192"/>
      <c r="F13" s="192"/>
      <c r="G13" s="192"/>
      <c r="H13" s="192"/>
      <c r="I13" s="192"/>
      <c r="J13" s="192"/>
      <c r="K13" s="263"/>
    </row>
    <row r="14" spans="1:11" hidden="1">
      <c r="A14" s="1995" t="s">
        <v>493</v>
      </c>
      <c r="B14" s="1995"/>
      <c r="C14" s="1995"/>
      <c r="D14" s="1995"/>
      <c r="E14" s="1995"/>
      <c r="F14" s="1995"/>
      <c r="G14" s="1995"/>
      <c r="H14" s="1995"/>
      <c r="I14" s="1995"/>
      <c r="J14" s="1995"/>
      <c r="K14" s="207"/>
    </row>
    <row r="15" spans="1:11" hidden="1">
      <c r="B15" s="155"/>
      <c r="C15" s="155"/>
      <c r="D15" s="155"/>
      <c r="E15" s="155"/>
      <c r="F15" s="155"/>
      <c r="G15" s="155"/>
      <c r="H15" s="155"/>
      <c r="I15" s="155"/>
      <c r="J15" s="155"/>
      <c r="K15" s="269"/>
    </row>
    <row r="16" spans="1:11" hidden="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 ht="36.75" hidden="1" customHeight="1">
      <c r="A17" s="1996" t="s">
        <v>77</v>
      </c>
      <c r="B17" s="1996" t="s">
        <v>75</v>
      </c>
      <c r="C17" s="1996" t="s">
        <v>76</v>
      </c>
      <c r="D17" s="1997" t="s">
        <v>69</v>
      </c>
      <c r="E17" s="1998"/>
      <c r="F17" s="1998"/>
      <c r="G17" s="1999"/>
      <c r="H17" s="2000" t="s">
        <v>70</v>
      </c>
      <c r="I17" s="2000" t="s">
        <v>78</v>
      </c>
      <c r="J17" s="2003" t="s">
        <v>541</v>
      </c>
      <c r="K17" s="39"/>
    </row>
    <row r="18" spans="1:17" ht="32.25" hidden="1" customHeight="1">
      <c r="A18" s="1980"/>
      <c r="B18" s="1980"/>
      <c r="C18" s="1980"/>
      <c r="D18" s="1996" t="s">
        <v>20</v>
      </c>
      <c r="E18" s="1997" t="s">
        <v>2</v>
      </c>
      <c r="F18" s="1998"/>
      <c r="G18" s="1999"/>
      <c r="H18" s="2001"/>
      <c r="I18" s="2001"/>
      <c r="J18" s="2003"/>
      <c r="K18" s="42"/>
    </row>
    <row r="19" spans="1:17" ht="91.5" hidden="1" customHeight="1">
      <c r="A19" s="1981"/>
      <c r="B19" s="1981"/>
      <c r="C19" s="1981"/>
      <c r="D19" s="1981"/>
      <c r="E19" s="81" t="s">
        <v>71</v>
      </c>
      <c r="F19" s="81" t="s">
        <v>79</v>
      </c>
      <c r="G19" s="81" t="s">
        <v>72</v>
      </c>
      <c r="H19" s="2002"/>
      <c r="I19" s="2002"/>
      <c r="J19" s="2003"/>
      <c r="K19" s="273"/>
    </row>
    <row r="20" spans="1:17" hidden="1">
      <c r="A20" s="86">
        <v>1</v>
      </c>
      <c r="B20" s="86">
        <v>2</v>
      </c>
      <c r="C20" s="86">
        <v>3</v>
      </c>
      <c r="D20" s="86">
        <v>4</v>
      </c>
      <c r="E20" s="86">
        <v>5</v>
      </c>
      <c r="F20" s="86">
        <v>6</v>
      </c>
      <c r="G20" s="86">
        <v>7</v>
      </c>
      <c r="H20" s="86">
        <v>8</v>
      </c>
      <c r="I20" s="86">
        <v>9</v>
      </c>
      <c r="J20" s="86">
        <v>10</v>
      </c>
      <c r="K20" s="273"/>
    </row>
    <row r="21" spans="1:17" ht="38.25" hidden="1" customHeight="1">
      <c r="A21" s="81" t="s">
        <v>142</v>
      </c>
      <c r="B21" s="31" t="s">
        <v>879</v>
      </c>
      <c r="C21" s="538"/>
      <c r="D21" s="538">
        <f>F21+G21+E21</f>
        <v>0</v>
      </c>
      <c r="E21" s="538"/>
      <c r="F21" s="538"/>
      <c r="G21" s="538"/>
      <c r="H21" s="538">
        <v>0</v>
      </c>
      <c r="I21" s="538"/>
      <c r="J21" s="21"/>
      <c r="K21" s="278">
        <f>ROUND((E21+F21)*12,2)</f>
        <v>0</v>
      </c>
      <c r="M21" s="157"/>
      <c r="N21" s="274"/>
      <c r="O21" s="280"/>
    </row>
    <row r="22" spans="1:17" s="160" customFormat="1" ht="33.75" hidden="1" customHeight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 ht="43.5" hidden="1" customHeight="1">
      <c r="K23" s="196"/>
    </row>
    <row r="24" spans="1:17" ht="38.25" hidden="1" customHeight="1">
      <c r="A24" s="1994" t="s">
        <v>497</v>
      </c>
      <c r="B24" s="1994"/>
      <c r="C24" s="1994"/>
      <c r="D24" s="1994"/>
      <c r="E24" s="1994"/>
      <c r="F24" s="1994"/>
      <c r="G24" s="1994"/>
      <c r="H24" s="1994"/>
      <c r="I24" s="1994"/>
      <c r="J24" s="1994"/>
      <c r="K24" s="197"/>
    </row>
    <row r="25" spans="1:17" hidden="1">
      <c r="A25" s="165"/>
      <c r="B25" s="165"/>
      <c r="C25" s="165"/>
      <c r="D25" s="165"/>
      <c r="E25" s="165"/>
      <c r="F25" s="165"/>
      <c r="G25" s="165"/>
      <c r="H25" s="165"/>
      <c r="I25" s="1986" t="s">
        <v>545</v>
      </c>
      <c r="J25" s="1986"/>
    </row>
    <row r="26" spans="1:17" ht="54" hidden="1">
      <c r="A26" s="35" t="s">
        <v>77</v>
      </c>
      <c r="B26" s="35" t="s">
        <v>67</v>
      </c>
      <c r="C26" s="81" t="s">
        <v>505</v>
      </c>
      <c r="D26" s="81" t="s">
        <v>506</v>
      </c>
      <c r="E26" s="81" t="s">
        <v>507</v>
      </c>
      <c r="G26" s="165"/>
      <c r="H26" s="165"/>
      <c r="I26" s="215" t="s">
        <v>186</v>
      </c>
      <c r="J26" s="215" t="s">
        <v>546</v>
      </c>
      <c r="K26" s="202"/>
    </row>
    <row r="27" spans="1:17" hidden="1">
      <c r="A27" s="173">
        <v>1</v>
      </c>
      <c r="B27" s="173">
        <v>2</v>
      </c>
      <c r="C27" s="86">
        <v>3</v>
      </c>
      <c r="D27" s="86">
        <v>4</v>
      </c>
      <c r="E27" s="86">
        <v>5</v>
      </c>
      <c r="G27" s="165"/>
      <c r="H27" s="165"/>
      <c r="I27" s="216"/>
      <c r="J27" s="215"/>
    </row>
    <row r="28" spans="1:17" ht="123" hidden="1" customHeight="1">
      <c r="A28" s="166">
        <v>1</v>
      </c>
      <c r="B28" s="172" t="s">
        <v>496</v>
      </c>
      <c r="C28" s="178">
        <f>E28/D28</f>
        <v>0</v>
      </c>
      <c r="D28" s="159">
        <v>12</v>
      </c>
      <c r="E28" s="167"/>
      <c r="G28" s="168"/>
      <c r="H28" s="169"/>
      <c r="I28" s="220"/>
      <c r="J28" s="220"/>
    </row>
    <row r="29" spans="1:17" ht="34.5" hidden="1" customHeight="1">
      <c r="A29" s="166">
        <v>2</v>
      </c>
      <c r="B29" s="172" t="s">
        <v>533</v>
      </c>
      <c r="C29" s="178"/>
      <c r="D29" s="159"/>
      <c r="E29" s="167"/>
      <c r="G29" s="168"/>
      <c r="H29" s="169"/>
      <c r="I29" s="220"/>
      <c r="J29" s="220"/>
    </row>
    <row r="30" spans="1:17" ht="33.75" hidden="1" customHeight="1">
      <c r="A30" s="229"/>
      <c r="B30" s="227" t="s">
        <v>73</v>
      </c>
      <c r="C30" s="230"/>
      <c r="D30" s="231"/>
      <c r="E30" s="228">
        <f>E29+E28</f>
        <v>0</v>
      </c>
      <c r="G30" s="165"/>
      <c r="H30" s="165"/>
      <c r="I30" s="217">
        <f>SUM(I28:I29)</f>
        <v>0</v>
      </c>
      <c r="J30" s="217">
        <f>SUM(J28:J29)</f>
        <v>0</v>
      </c>
    </row>
    <row r="31" spans="1:17" ht="32.25" hidden="1" customHeight="1"/>
    <row r="32" spans="1:17" ht="30.75" hidden="1" customHeight="1">
      <c r="A32" s="1993" t="s">
        <v>621</v>
      </c>
      <c r="B32" s="1993"/>
      <c r="C32" s="1993"/>
      <c r="D32" s="1993"/>
      <c r="E32" s="1993"/>
      <c r="F32" s="1993"/>
      <c r="G32" s="1993"/>
      <c r="H32" s="1993"/>
      <c r="I32" s="1993"/>
      <c r="J32" s="1993"/>
    </row>
    <row r="33" spans="1:17" hidden="1">
      <c r="A33" s="155"/>
      <c r="B33" s="155"/>
      <c r="C33" s="155"/>
      <c r="D33" s="155"/>
      <c r="E33" s="155"/>
      <c r="F33" s="155"/>
      <c r="G33" s="155"/>
      <c r="H33" s="155"/>
      <c r="I33" s="155"/>
      <c r="J33" s="155"/>
    </row>
    <row r="34" spans="1:17" hidden="1">
      <c r="A34" s="2009" t="s">
        <v>494</v>
      </c>
      <c r="B34" s="2009"/>
      <c r="C34" s="2009"/>
      <c r="D34" s="2009"/>
      <c r="E34" s="2009"/>
      <c r="F34" s="2009"/>
      <c r="G34" s="2009"/>
      <c r="H34" s="2009"/>
      <c r="I34" s="2009"/>
      <c r="J34" s="2009"/>
      <c r="K34" s="207"/>
    </row>
    <row r="35" spans="1:17" hidden="1">
      <c r="A35" s="80"/>
      <c r="B35" s="45"/>
      <c r="C35" s="80"/>
      <c r="D35" s="80"/>
      <c r="E35" s="80"/>
      <c r="F35" s="80"/>
      <c r="I35" s="1986" t="s">
        <v>545</v>
      </c>
      <c r="J35" s="1986"/>
      <c r="K35" s="193"/>
    </row>
    <row r="36" spans="1:17" ht="97.5" hidden="1" customHeight="1">
      <c r="A36" s="81" t="s">
        <v>77</v>
      </c>
      <c r="B36" s="81" t="s">
        <v>67</v>
      </c>
      <c r="C36" s="81" t="s">
        <v>93</v>
      </c>
      <c r="D36" s="81" t="s">
        <v>91</v>
      </c>
      <c r="E36" s="81" t="s">
        <v>92</v>
      </c>
      <c r="F36" s="81" t="s">
        <v>133</v>
      </c>
      <c r="I36" s="215" t="s">
        <v>186</v>
      </c>
      <c r="J36" s="215" t="s">
        <v>546</v>
      </c>
      <c r="K36" s="204"/>
      <c r="O36" s="188"/>
    </row>
    <row r="37" spans="1:17" hidden="1">
      <c r="A37" s="86">
        <v>1</v>
      </c>
      <c r="B37" s="86">
        <v>2</v>
      </c>
      <c r="C37" s="86">
        <v>3</v>
      </c>
      <c r="D37" s="86">
        <v>4</v>
      </c>
      <c r="E37" s="86">
        <v>5</v>
      </c>
      <c r="F37" s="86">
        <v>6</v>
      </c>
      <c r="G37" s="160"/>
      <c r="H37" s="160"/>
      <c r="I37" s="218"/>
      <c r="J37" s="218"/>
      <c r="O37" s="188"/>
    </row>
    <row r="38" spans="1:17" ht="68.400000000000006" hidden="1">
      <c r="A38" s="81">
        <v>1</v>
      </c>
      <c r="B38" s="31" t="s">
        <v>81</v>
      </c>
      <c r="C38" s="81" t="s">
        <v>74</v>
      </c>
      <c r="D38" s="81" t="s">
        <v>74</v>
      </c>
      <c r="E38" s="81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 hidden="1">
      <c r="A39" s="2008" t="s">
        <v>82</v>
      </c>
      <c r="B39" s="31" t="s">
        <v>2</v>
      </c>
      <c r="C39" s="81"/>
      <c r="D39" s="81"/>
      <c r="E39" s="81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 hidden="1">
      <c r="A40" s="2008"/>
      <c r="B40" s="31" t="s">
        <v>83</v>
      </c>
      <c r="C40" s="81" t="e">
        <f>F40/E40/D40</f>
        <v>#DIV/0!</v>
      </c>
      <c r="D40" s="81"/>
      <c r="E40" s="81"/>
      <c r="F40" s="21"/>
      <c r="I40" s="225"/>
      <c r="J40" s="225"/>
      <c r="O40" s="188"/>
    </row>
    <row r="41" spans="1:17" ht="68.400000000000006" hidden="1">
      <c r="A41" s="81">
        <v>2</v>
      </c>
      <c r="B41" s="31" t="s">
        <v>87</v>
      </c>
      <c r="C41" s="81" t="s">
        <v>74</v>
      </c>
      <c r="D41" s="81" t="s">
        <v>74</v>
      </c>
      <c r="E41" s="81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 ht="24" hidden="1" customHeight="1">
      <c r="A42" s="2008" t="s">
        <v>88</v>
      </c>
      <c r="B42" s="31" t="s">
        <v>2</v>
      </c>
      <c r="C42" s="81"/>
      <c r="D42" s="81"/>
      <c r="E42" s="81"/>
      <c r="F42" s="21"/>
      <c r="I42" s="219"/>
      <c r="J42" s="219"/>
      <c r="O42" s="188"/>
    </row>
    <row r="43" spans="1:17" ht="68.400000000000006" hidden="1">
      <c r="A43" s="2008"/>
      <c r="B43" s="31" t="s">
        <v>83</v>
      </c>
      <c r="C43" s="81" t="e">
        <f t="shared" ref="C43" si="0">F43/E43/D43</f>
        <v>#DIV/0!</v>
      </c>
      <c r="D43" s="81"/>
      <c r="E43" s="81"/>
      <c r="F43" s="21"/>
      <c r="I43" s="225"/>
      <c r="J43" s="225"/>
      <c r="O43" s="188"/>
    </row>
    <row r="44" spans="1:17" ht="34.5" hidden="1" customHeight="1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 hidden="1">
      <c r="A45" s="38"/>
      <c r="B45" s="32"/>
      <c r="C45" s="38"/>
      <c r="D45" s="38"/>
      <c r="E45" s="38"/>
      <c r="F45" s="38"/>
      <c r="G45" s="203"/>
      <c r="O45" s="188"/>
    </row>
    <row r="46" spans="1:17" ht="32.25" hidden="1" customHeight="1">
      <c r="A46" s="2009" t="s">
        <v>491</v>
      </c>
      <c r="B46" s="2009"/>
      <c r="C46" s="2009"/>
      <c r="D46" s="2009"/>
      <c r="E46" s="2009"/>
      <c r="F46" s="2009"/>
      <c r="G46" s="2009"/>
      <c r="H46" s="2009"/>
      <c r="I46" s="2009"/>
      <c r="J46" s="2009"/>
      <c r="O46" s="188"/>
    </row>
    <row r="47" spans="1:17" hidden="1">
      <c r="A47" s="80"/>
      <c r="B47" s="45"/>
      <c r="C47" s="80"/>
      <c r="D47" s="80"/>
      <c r="E47" s="80"/>
      <c r="F47" s="80"/>
      <c r="I47" s="1986" t="s">
        <v>545</v>
      </c>
      <c r="J47" s="1986"/>
      <c r="O47" s="188"/>
    </row>
    <row r="48" spans="1:17" ht="68.400000000000006" hidden="1">
      <c r="A48" s="81" t="s">
        <v>77</v>
      </c>
      <c r="B48" s="81" t="s">
        <v>67</v>
      </c>
      <c r="C48" s="81" t="s">
        <v>536</v>
      </c>
      <c r="D48" s="81" t="s">
        <v>91</v>
      </c>
      <c r="E48" s="81" t="s">
        <v>92</v>
      </c>
      <c r="F48" s="81" t="s">
        <v>133</v>
      </c>
      <c r="I48" s="215" t="s">
        <v>186</v>
      </c>
      <c r="J48" s="215" t="s">
        <v>546</v>
      </c>
      <c r="K48" s="204"/>
      <c r="O48" s="188"/>
    </row>
    <row r="49" spans="1:17" hidden="1">
      <c r="A49" s="85">
        <v>1</v>
      </c>
      <c r="B49" s="85">
        <v>2</v>
      </c>
      <c r="C49" s="85">
        <v>3</v>
      </c>
      <c r="D49" s="85">
        <v>4</v>
      </c>
      <c r="E49" s="85">
        <v>5</v>
      </c>
      <c r="F49" s="85">
        <v>6</v>
      </c>
      <c r="G49" s="25"/>
      <c r="H49" s="25"/>
      <c r="I49" s="218"/>
      <c r="J49" s="218"/>
      <c r="O49" s="188"/>
    </row>
    <row r="50" spans="1:17" ht="68.400000000000006" hidden="1">
      <c r="A50" s="81">
        <v>1</v>
      </c>
      <c r="B50" s="31" t="s">
        <v>81</v>
      </c>
      <c r="C50" s="81" t="s">
        <v>74</v>
      </c>
      <c r="D50" s="81" t="s">
        <v>74</v>
      </c>
      <c r="E50" s="81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 hidden="1">
      <c r="A51" s="81"/>
      <c r="B51" s="31" t="s">
        <v>2</v>
      </c>
      <c r="C51" s="81"/>
      <c r="D51" s="81"/>
      <c r="E51" s="81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 hidden="1">
      <c r="A52" s="81" t="s">
        <v>82</v>
      </c>
      <c r="B52" s="31" t="s">
        <v>85</v>
      </c>
      <c r="C52" s="81" t="e">
        <f t="shared" ref="C52:C53" si="1">F52/E52/D52</f>
        <v>#DIV/0!</v>
      </c>
      <c r="D52" s="81"/>
      <c r="E52" s="81"/>
      <c r="F52" s="21"/>
      <c r="I52" s="225"/>
      <c r="J52" s="225"/>
      <c r="O52" s="188"/>
    </row>
    <row r="53" spans="1:17" ht="45.6" hidden="1">
      <c r="A53" s="81" t="s">
        <v>84</v>
      </c>
      <c r="B53" s="31" t="s">
        <v>86</v>
      </c>
      <c r="C53" s="81" t="e">
        <f t="shared" si="1"/>
        <v>#DIV/0!</v>
      </c>
      <c r="D53" s="81"/>
      <c r="E53" s="81"/>
      <c r="F53" s="21"/>
      <c r="I53" s="225"/>
      <c r="J53" s="225"/>
      <c r="O53" s="188"/>
    </row>
    <row r="54" spans="1:17" hidden="1">
      <c r="A54" s="81"/>
      <c r="B54" s="31"/>
      <c r="C54" s="81"/>
      <c r="D54" s="81"/>
      <c r="E54" s="81"/>
      <c r="F54" s="21"/>
      <c r="I54" s="225"/>
      <c r="J54" s="225"/>
      <c r="O54" s="188"/>
    </row>
    <row r="55" spans="1:17" hidden="1">
      <c r="A55" s="81"/>
      <c r="B55" s="31"/>
      <c r="C55" s="81"/>
      <c r="D55" s="81"/>
      <c r="E55" s="81"/>
      <c r="F55" s="21"/>
      <c r="I55" s="225"/>
      <c r="J55" s="225"/>
      <c r="O55" s="188"/>
    </row>
    <row r="56" spans="1:17" ht="68.400000000000006" hidden="1">
      <c r="A56" s="81">
        <v>2</v>
      </c>
      <c r="B56" s="31" t="s">
        <v>87</v>
      </c>
      <c r="C56" s="81" t="s">
        <v>74</v>
      </c>
      <c r="D56" s="81" t="s">
        <v>74</v>
      </c>
      <c r="E56" s="81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 hidden="1">
      <c r="A57" s="81"/>
      <c r="B57" s="31" t="s">
        <v>2</v>
      </c>
      <c r="C57" s="81"/>
      <c r="D57" s="81"/>
      <c r="E57" s="81"/>
      <c r="F57" s="21"/>
      <c r="I57" s="219"/>
      <c r="J57" s="219"/>
      <c r="O57" s="188"/>
    </row>
    <row r="58" spans="1:17" ht="45.6" hidden="1">
      <c r="A58" s="81" t="s">
        <v>88</v>
      </c>
      <c r="B58" s="31" t="s">
        <v>85</v>
      </c>
      <c r="C58" s="81" t="e">
        <f t="shared" ref="C58:C59" si="2">F58/E58/D58</f>
        <v>#DIV/0!</v>
      </c>
      <c r="D58" s="81"/>
      <c r="E58" s="81"/>
      <c r="F58" s="21"/>
      <c r="I58" s="225"/>
      <c r="J58" s="225"/>
      <c r="O58" s="188"/>
    </row>
    <row r="59" spans="1:17" ht="45.6" hidden="1">
      <c r="A59" s="81" t="s">
        <v>89</v>
      </c>
      <c r="B59" s="31" t="s">
        <v>86</v>
      </c>
      <c r="C59" s="81" t="e">
        <f t="shared" si="2"/>
        <v>#DIV/0!</v>
      </c>
      <c r="D59" s="81"/>
      <c r="E59" s="81"/>
      <c r="F59" s="21"/>
      <c r="I59" s="225"/>
      <c r="J59" s="225"/>
      <c r="O59" s="188"/>
    </row>
    <row r="60" spans="1:17" hidden="1">
      <c r="A60" s="81"/>
      <c r="B60" s="31"/>
      <c r="C60" s="81"/>
      <c r="D60" s="81"/>
      <c r="E60" s="81"/>
      <c r="F60" s="21"/>
      <c r="I60" s="225"/>
      <c r="J60" s="225"/>
      <c r="O60" s="188"/>
    </row>
    <row r="61" spans="1:17" hidden="1">
      <c r="A61" s="81"/>
      <c r="B61" s="31"/>
      <c r="C61" s="81"/>
      <c r="D61" s="81"/>
      <c r="E61" s="81"/>
      <c r="F61" s="21"/>
      <c r="I61" s="225"/>
      <c r="J61" s="225"/>
      <c r="O61" s="188"/>
    </row>
    <row r="62" spans="1:17" ht="33" hidden="1" customHeight="1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 hidden="1">
      <c r="A63" s="38"/>
      <c r="B63" s="32"/>
      <c r="C63" s="38"/>
      <c r="D63" s="38"/>
      <c r="E63" s="38"/>
      <c r="F63" s="38"/>
      <c r="O63" s="188"/>
    </row>
    <row r="64" spans="1:17" ht="33" hidden="1" customHeight="1">
      <c r="A64" s="2009" t="s">
        <v>492</v>
      </c>
      <c r="B64" s="2009"/>
      <c r="C64" s="2009"/>
      <c r="D64" s="2009"/>
      <c r="E64" s="2009"/>
      <c r="F64" s="2009"/>
      <c r="G64" s="2009"/>
      <c r="H64" s="2009"/>
      <c r="I64" s="2009"/>
      <c r="J64" s="2009"/>
      <c r="O64" s="188"/>
    </row>
    <row r="65" spans="1:17" hidden="1">
      <c r="A65" s="80"/>
      <c r="B65" s="45"/>
      <c r="C65" s="80"/>
      <c r="D65" s="80"/>
      <c r="E65" s="80"/>
      <c r="F65" s="80"/>
      <c r="I65" s="1986" t="s">
        <v>545</v>
      </c>
      <c r="J65" s="1986"/>
      <c r="O65" s="188"/>
    </row>
    <row r="66" spans="1:17" ht="99.75" hidden="1" customHeight="1">
      <c r="A66" s="81" t="s">
        <v>77</v>
      </c>
      <c r="B66" s="81" t="s">
        <v>67</v>
      </c>
      <c r="C66" s="81" t="s">
        <v>96</v>
      </c>
      <c r="D66" s="81" t="s">
        <v>94</v>
      </c>
      <c r="E66" s="81" t="s">
        <v>97</v>
      </c>
      <c r="F66" s="81" t="s">
        <v>95</v>
      </c>
      <c r="I66" s="215" t="s">
        <v>186</v>
      </c>
      <c r="J66" s="215" t="s">
        <v>546</v>
      </c>
      <c r="K66" s="204"/>
      <c r="O66" s="188"/>
    </row>
    <row r="67" spans="1:17" hidden="1">
      <c r="A67" s="86">
        <v>1</v>
      </c>
      <c r="B67" s="86">
        <v>2</v>
      </c>
      <c r="C67" s="86">
        <v>3</v>
      </c>
      <c r="D67" s="86">
        <v>4</v>
      </c>
      <c r="E67" s="86">
        <v>5</v>
      </c>
      <c r="F67" s="86">
        <v>6</v>
      </c>
      <c r="G67" s="160"/>
      <c r="H67" s="160"/>
      <c r="I67" s="218"/>
      <c r="J67" s="218"/>
      <c r="O67" s="188"/>
    </row>
    <row r="68" spans="1:17" ht="36.75" hidden="1" customHeight="1">
      <c r="A68" s="81">
        <v>1</v>
      </c>
      <c r="B68" s="31" t="s">
        <v>98</v>
      </c>
      <c r="C68" s="81"/>
      <c r="D68" s="81"/>
      <c r="E68" s="81">
        <v>50</v>
      </c>
      <c r="F68" s="21">
        <f>E68*D68*C68</f>
        <v>0</v>
      </c>
      <c r="I68" s="220"/>
      <c r="J68" s="220"/>
      <c r="O68" s="188"/>
    </row>
    <row r="69" spans="1:17" s="160" customFormat="1" ht="36.75" hidden="1" customHeight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 ht="32.25" hidden="1" customHeight="1">
      <c r="O70" s="188"/>
    </row>
    <row r="71" spans="1:17" ht="57" hidden="1" customHeight="1">
      <c r="A71" s="2010" t="s">
        <v>620</v>
      </c>
      <c r="B71" s="2010"/>
      <c r="C71" s="2010"/>
      <c r="D71" s="2010"/>
      <c r="E71" s="2010"/>
      <c r="F71" s="2010"/>
      <c r="G71" s="2010"/>
      <c r="H71" s="2010"/>
      <c r="I71" s="2010"/>
      <c r="J71" s="2010"/>
      <c r="O71" s="188"/>
    </row>
    <row r="72" spans="1:17" hidden="1">
      <c r="A72" s="164"/>
      <c r="B72" s="164"/>
      <c r="C72" s="164"/>
      <c r="D72" s="164"/>
      <c r="E72" s="164"/>
      <c r="F72" s="164"/>
      <c r="G72" s="164"/>
      <c r="H72" s="164"/>
      <c r="I72" s="164"/>
      <c r="J72" s="164"/>
    </row>
    <row r="73" spans="1:17" hidden="1">
      <c r="A73" s="2004" t="s">
        <v>491</v>
      </c>
      <c r="B73" s="2004"/>
      <c r="C73" s="2004"/>
      <c r="D73" s="2004"/>
      <c r="E73" s="2004"/>
      <c r="F73" s="2004"/>
      <c r="G73" s="2004"/>
      <c r="H73" s="2004"/>
      <c r="I73" s="2004"/>
      <c r="J73" s="2004"/>
      <c r="K73" s="206"/>
    </row>
    <row r="74" spans="1:17" hidden="1">
      <c r="A74" s="2012"/>
      <c r="B74" s="2012"/>
      <c r="C74" s="2012"/>
      <c r="D74" s="2012"/>
      <c r="E74" s="2012"/>
      <c r="F74" s="38"/>
      <c r="I74" s="1986" t="s">
        <v>545</v>
      </c>
      <c r="J74" s="1986"/>
      <c r="K74" s="263"/>
    </row>
    <row r="75" spans="1:17" ht="54" hidden="1">
      <c r="A75" s="81" t="s">
        <v>68</v>
      </c>
      <c r="B75" s="81" t="s">
        <v>67</v>
      </c>
      <c r="C75" s="81" t="s">
        <v>80</v>
      </c>
      <c r="D75" s="81" t="s">
        <v>128</v>
      </c>
      <c r="E75" s="81" t="s">
        <v>129</v>
      </c>
      <c r="I75" s="215" t="s">
        <v>186</v>
      </c>
      <c r="J75" s="215" t="s">
        <v>546</v>
      </c>
      <c r="K75" s="163"/>
    </row>
    <row r="76" spans="1:17" hidden="1">
      <c r="A76" s="86">
        <v>1</v>
      </c>
      <c r="B76" s="86">
        <v>2</v>
      </c>
      <c r="C76" s="86">
        <v>3</v>
      </c>
      <c r="D76" s="86">
        <v>4</v>
      </c>
      <c r="E76" s="86">
        <v>5</v>
      </c>
      <c r="F76" s="160"/>
      <c r="G76" s="160"/>
      <c r="H76" s="160"/>
      <c r="I76" s="218"/>
      <c r="J76" s="218"/>
    </row>
    <row r="77" spans="1:17" ht="114" hidden="1">
      <c r="A77" s="81">
        <v>1</v>
      </c>
      <c r="B77" s="31" t="s">
        <v>163</v>
      </c>
      <c r="C77" s="81"/>
      <c r="D77" s="178" t="e">
        <f>E77/C77</f>
        <v>#DIV/0!</v>
      </c>
      <c r="E77" s="178"/>
      <c r="I77" s="220"/>
      <c r="J77" s="220"/>
    </row>
    <row r="78" spans="1:17" s="160" customFormat="1" ht="38.25" hidden="1" customHeight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79" spans="1:17" ht="30.75" hidden="1" customHeight="1"/>
    <row r="80" spans="1:17" ht="54" hidden="1" customHeight="1">
      <c r="A80" s="2010" t="s">
        <v>619</v>
      </c>
      <c r="B80" s="2010"/>
      <c r="C80" s="2010"/>
      <c r="D80" s="2010"/>
      <c r="E80" s="2010"/>
      <c r="F80" s="2010"/>
      <c r="G80" s="2010"/>
      <c r="H80" s="2010"/>
      <c r="I80" s="2010"/>
      <c r="J80" s="2010"/>
    </row>
    <row r="81" spans="1:17" hidden="1">
      <c r="A81" s="38"/>
      <c r="B81" s="32"/>
      <c r="C81" s="38"/>
      <c r="D81" s="38"/>
      <c r="E81" s="38"/>
      <c r="F81" s="38"/>
    </row>
    <row r="82" spans="1:17" hidden="1">
      <c r="A82" s="2004" t="s">
        <v>495</v>
      </c>
      <c r="B82" s="2004"/>
      <c r="C82" s="2004"/>
      <c r="D82" s="2004"/>
      <c r="E82" s="2004"/>
      <c r="F82" s="2004"/>
      <c r="G82" s="2004"/>
      <c r="H82" s="2004"/>
      <c r="I82" s="2004"/>
      <c r="J82" s="2004"/>
      <c r="K82" s="206"/>
    </row>
    <row r="83" spans="1:17" hidden="1">
      <c r="A83" s="44"/>
      <c r="B83" s="32"/>
      <c r="C83" s="38"/>
      <c r="D83" s="38"/>
      <c r="E83" s="38"/>
      <c r="F83" s="38"/>
      <c r="I83" s="1986" t="s">
        <v>545</v>
      </c>
      <c r="J83" s="1986"/>
    </row>
    <row r="84" spans="1:17" ht="108" hidden="1" customHeight="1">
      <c r="A84" s="81" t="s">
        <v>77</v>
      </c>
      <c r="B84" s="81" t="s">
        <v>99</v>
      </c>
      <c r="C84" s="81" t="s">
        <v>106</v>
      </c>
      <c r="D84" s="81" t="s">
        <v>107</v>
      </c>
      <c r="F84" s="38"/>
      <c r="I84" s="215" t="s">
        <v>186</v>
      </c>
      <c r="J84" s="215" t="s">
        <v>546</v>
      </c>
    </row>
    <row r="85" spans="1:17" hidden="1">
      <c r="A85" s="86">
        <v>1</v>
      </c>
      <c r="B85" s="86">
        <v>2</v>
      </c>
      <c r="C85" s="86">
        <v>3</v>
      </c>
      <c r="D85" s="86">
        <v>4</v>
      </c>
      <c r="E85" s="160"/>
      <c r="F85" s="14"/>
      <c r="G85" s="160"/>
      <c r="H85" s="160"/>
      <c r="I85" s="215"/>
      <c r="J85" s="215"/>
    </row>
    <row r="86" spans="1:17" ht="55.5" hidden="1" customHeight="1">
      <c r="A86" s="46">
        <v>1</v>
      </c>
      <c r="B86" s="47" t="s">
        <v>100</v>
      </c>
      <c r="C86" s="46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 ht="39.75" hidden="1" customHeight="1">
      <c r="A87" s="81" t="s">
        <v>82</v>
      </c>
      <c r="B87" s="31" t="s">
        <v>101</v>
      </c>
      <c r="C87" s="178">
        <f>J22+E28</f>
        <v>0</v>
      </c>
      <c r="D87" s="178"/>
      <c r="E87" s="149"/>
      <c r="F87" s="38"/>
      <c r="G87" s="149"/>
      <c r="H87" s="149"/>
      <c r="I87" s="220"/>
      <c r="J87" s="220"/>
      <c r="K87" s="156">
        <f>C87*0.22</f>
        <v>0</v>
      </c>
      <c r="L87" s="2021" t="s">
        <v>176</v>
      </c>
      <c r="O87" s="283"/>
      <c r="P87" s="283"/>
      <c r="Q87" s="283"/>
    </row>
    <row r="88" spans="1:17" ht="45.6" hidden="1">
      <c r="A88" s="46">
        <v>2</v>
      </c>
      <c r="B88" s="47" t="s">
        <v>102</v>
      </c>
      <c r="C88" s="46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21"/>
    </row>
    <row r="89" spans="1:17" ht="32.25" hidden="1" customHeight="1">
      <c r="A89" s="2008" t="s">
        <v>88</v>
      </c>
      <c r="B89" s="31" t="s">
        <v>2</v>
      </c>
      <c r="C89" s="81"/>
      <c r="D89" s="178"/>
      <c r="F89" s="38"/>
      <c r="I89" s="220"/>
      <c r="J89" s="220"/>
      <c r="K89" s="156"/>
      <c r="L89" s="2021"/>
      <c r="N89" s="48"/>
      <c r="O89" s="48"/>
      <c r="P89" s="48"/>
      <c r="Q89" s="48"/>
    </row>
    <row r="90" spans="1:17" ht="75" hidden="1" customHeight="1">
      <c r="A90" s="2008"/>
      <c r="B90" s="31" t="s">
        <v>103</v>
      </c>
      <c r="C90" s="23">
        <f>C87</f>
        <v>0</v>
      </c>
      <c r="D90" s="178"/>
      <c r="F90" s="38"/>
      <c r="I90" s="220"/>
      <c r="J90" s="220"/>
      <c r="K90" s="156">
        <f>C90*0.029</f>
        <v>0</v>
      </c>
      <c r="L90" s="2021"/>
      <c r="N90" s="48"/>
      <c r="O90" s="48"/>
      <c r="P90" s="48"/>
      <c r="Q90" s="48"/>
    </row>
    <row r="91" spans="1:17" ht="78.75" hidden="1" customHeight="1">
      <c r="A91" s="81" t="s">
        <v>90</v>
      </c>
      <c r="B91" s="31" t="s">
        <v>104</v>
      </c>
      <c r="C91" s="178">
        <f>C87</f>
        <v>0</v>
      </c>
      <c r="D91" s="178"/>
      <c r="F91" s="38"/>
      <c r="I91" s="220"/>
      <c r="J91" s="220"/>
      <c r="K91" s="156">
        <f>C91*0.002</f>
        <v>0</v>
      </c>
      <c r="L91" s="2021"/>
      <c r="N91" s="48"/>
      <c r="O91" s="48"/>
      <c r="P91" s="48"/>
      <c r="Q91" s="48"/>
    </row>
    <row r="92" spans="1:17" ht="68.25" hidden="1" customHeight="1">
      <c r="A92" s="46">
        <v>3</v>
      </c>
      <c r="B92" s="47" t="s">
        <v>105</v>
      </c>
      <c r="C92" s="178">
        <f>C87</f>
        <v>0</v>
      </c>
      <c r="D92" s="178"/>
      <c r="F92" s="38"/>
      <c r="I92" s="220"/>
      <c r="J92" s="220"/>
      <c r="K92" s="156">
        <f>C92*0.051</f>
        <v>0</v>
      </c>
      <c r="L92" s="2021"/>
      <c r="N92" s="48"/>
      <c r="O92" s="48"/>
      <c r="P92" s="48"/>
      <c r="Q92" s="48"/>
    </row>
    <row r="93" spans="1:17" ht="32.25" hidden="1" customHeight="1">
      <c r="A93" s="46">
        <v>4</v>
      </c>
      <c r="B93" s="47" t="s">
        <v>165</v>
      </c>
      <c r="C93" s="178"/>
      <c r="D93" s="178"/>
      <c r="F93" s="38"/>
      <c r="I93" s="220"/>
      <c r="J93" s="220"/>
      <c r="N93" s="48"/>
      <c r="O93" s="48"/>
      <c r="P93" s="48"/>
      <c r="Q93" s="48"/>
    </row>
    <row r="94" spans="1:17" ht="32.25" hidden="1" customHeight="1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5" spans="1:17" ht="34.5" hidden="1" customHeight="1"/>
    <row r="96" spans="1:17" hidden="1">
      <c r="A96" s="2011" t="s">
        <v>618</v>
      </c>
      <c r="B96" s="2011"/>
      <c r="C96" s="2011"/>
      <c r="D96" s="2011"/>
      <c r="E96" s="2011"/>
      <c r="F96" s="2011"/>
      <c r="G96" s="2011"/>
      <c r="H96" s="2011"/>
      <c r="I96" s="2011"/>
      <c r="J96" s="2011"/>
    </row>
    <row r="97" spans="1:20" hidden="1"/>
    <row r="98" spans="1:20" hidden="1">
      <c r="A98" s="1994" t="s">
        <v>535</v>
      </c>
      <c r="B98" s="1994"/>
      <c r="C98" s="1994"/>
      <c r="D98" s="1994"/>
      <c r="E98" s="1994"/>
      <c r="F98" s="1994"/>
      <c r="G98" s="1994"/>
      <c r="H98" s="1994"/>
      <c r="I98" s="1994"/>
      <c r="J98" s="1994"/>
      <c r="K98" s="208"/>
    </row>
    <row r="99" spans="1:20" hidden="1">
      <c r="A99" s="165"/>
      <c r="B99" s="165"/>
      <c r="C99" s="165"/>
      <c r="D99" s="165"/>
      <c r="E99" s="165"/>
      <c r="F99" s="165"/>
      <c r="G99" s="165"/>
      <c r="H99" s="165"/>
      <c r="I99" s="1986" t="s">
        <v>545</v>
      </c>
      <c r="J99" s="1986"/>
    </row>
    <row r="100" spans="1:20" ht="60" hidden="1" customHeight="1">
      <c r="A100" s="35" t="s">
        <v>77</v>
      </c>
      <c r="B100" s="35" t="s">
        <v>67</v>
      </c>
      <c r="C100" s="81" t="s">
        <v>505</v>
      </c>
      <c r="D100" s="81" t="s">
        <v>506</v>
      </c>
      <c r="E100" s="81" t="s">
        <v>168</v>
      </c>
      <c r="G100" s="165"/>
      <c r="H100" s="165"/>
      <c r="I100" s="215" t="s">
        <v>186</v>
      </c>
      <c r="J100" s="215" t="s">
        <v>546</v>
      </c>
      <c r="K100" s="202"/>
    </row>
    <row r="101" spans="1:20" hidden="1">
      <c r="A101" s="173">
        <v>1</v>
      </c>
      <c r="B101" s="173">
        <v>2</v>
      </c>
      <c r="C101" s="86">
        <v>3</v>
      </c>
      <c r="D101" s="86">
        <v>4</v>
      </c>
      <c r="E101" s="86">
        <v>5</v>
      </c>
      <c r="G101" s="165"/>
      <c r="H101" s="165"/>
      <c r="I101" s="220"/>
      <c r="J101" s="220"/>
    </row>
    <row r="102" spans="1:20" ht="81.75" hidden="1" customHeight="1">
      <c r="A102" s="166">
        <v>1</v>
      </c>
      <c r="B102" s="183" t="s">
        <v>539</v>
      </c>
      <c r="C102" s="17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102.75" hidden="1" customHeight="1">
      <c r="A103" s="166">
        <v>2</v>
      </c>
      <c r="B103" s="183" t="s">
        <v>537</v>
      </c>
      <c r="C103" s="17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81.75" hidden="1" customHeight="1">
      <c r="A104" s="166">
        <v>3</v>
      </c>
      <c r="B104" s="183" t="s">
        <v>538</v>
      </c>
      <c r="C104" s="17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 ht="33" hidden="1" customHeight="1">
      <c r="A105" s="229"/>
      <c r="B105" s="227" t="s">
        <v>73</v>
      </c>
      <c r="C105" s="230"/>
      <c r="D105" s="231"/>
      <c r="E105" s="228">
        <f>E102</f>
        <v>0</v>
      </c>
      <c r="G105" s="165"/>
      <c r="H105" s="165"/>
      <c r="I105" s="217">
        <f>I102</f>
        <v>0</v>
      </c>
      <c r="J105" s="217">
        <f>J102</f>
        <v>0</v>
      </c>
    </row>
    <row r="106" spans="1:20" ht="36.75" hidden="1" customHeight="1"/>
    <row r="107" spans="1:20" ht="39.75" customHeight="1">
      <c r="A107" s="2011" t="s">
        <v>617</v>
      </c>
      <c r="B107" s="2011"/>
      <c r="C107" s="2011"/>
      <c r="D107" s="2011"/>
      <c r="E107" s="2011"/>
      <c r="F107" s="2011"/>
      <c r="G107" s="2011"/>
      <c r="H107" s="2011"/>
      <c r="I107" s="2011"/>
      <c r="J107" s="2011"/>
    </row>
    <row r="109" spans="1:20">
      <c r="A109" s="2004" t="s">
        <v>504</v>
      </c>
      <c r="B109" s="2004"/>
      <c r="C109" s="2004"/>
      <c r="D109" s="2004"/>
      <c r="E109" s="2004"/>
      <c r="F109" s="2004"/>
      <c r="G109" s="2004"/>
      <c r="H109" s="2004"/>
      <c r="I109" s="2004"/>
      <c r="J109" s="2004"/>
      <c r="K109" s="208"/>
    </row>
    <row r="110" spans="1:20">
      <c r="A110" s="2015"/>
      <c r="B110" s="2015"/>
      <c r="C110" s="2015"/>
      <c r="D110" s="2015"/>
      <c r="E110" s="2015"/>
      <c r="F110" s="38"/>
      <c r="G110" s="33"/>
      <c r="H110" s="33"/>
      <c r="I110" s="1986" t="s">
        <v>545</v>
      </c>
      <c r="J110" s="1986"/>
    </row>
    <row r="111" spans="1:20" s="33" customFormat="1" ht="102" customHeight="1">
      <c r="A111" s="81" t="s">
        <v>77</v>
      </c>
      <c r="B111" s="81" t="s">
        <v>67</v>
      </c>
      <c r="C111" s="81" t="s">
        <v>111</v>
      </c>
      <c r="D111" s="81" t="s">
        <v>108</v>
      </c>
      <c r="E111" s="81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 ht="24" customHeight="1">
      <c r="A112" s="86">
        <v>1</v>
      </c>
      <c r="B112" s="86">
        <v>2</v>
      </c>
      <c r="C112" s="86">
        <v>3</v>
      </c>
      <c r="D112" s="86">
        <v>4</v>
      </c>
      <c r="E112" s="86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 ht="27" customHeight="1">
      <c r="A113" s="81">
        <v>1</v>
      </c>
      <c r="B113" s="31" t="s">
        <v>109</v>
      </c>
      <c r="C113" s="176">
        <f>C115</f>
        <v>18585733.329999998</v>
      </c>
      <c r="D113" s="35">
        <f>D115</f>
        <v>1.5</v>
      </c>
      <c r="E113" s="176">
        <f>E115</f>
        <v>278786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 ht="24.9" customHeight="1">
      <c r="A114" s="81"/>
      <c r="B114" s="31" t="s">
        <v>110</v>
      </c>
      <c r="C114" s="538"/>
      <c r="D114" s="539"/>
      <c r="E114" s="53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 ht="34.5" customHeight="1">
      <c r="A115" s="81"/>
      <c r="B115" s="183" t="s">
        <v>912</v>
      </c>
      <c r="C115" s="1010">
        <v>18585733.329999998</v>
      </c>
      <c r="D115" s="539">
        <v>1.5</v>
      </c>
      <c r="E115" s="538">
        <f>ROUND(C115*D115%,2)</f>
        <v>278786</v>
      </c>
      <c r="I115" s="220"/>
      <c r="J115" s="220"/>
      <c r="K115" s="37" t="s">
        <v>624</v>
      </c>
      <c r="L115" s="57"/>
      <c r="M115" s="623"/>
      <c r="O115" s="284"/>
      <c r="P115" s="291"/>
      <c r="Q115" s="291"/>
      <c r="R115" s="174"/>
      <c r="S115" s="174"/>
      <c r="T115" s="174"/>
    </row>
    <row r="116" spans="1:20" s="33" customFormat="1" ht="33.75" customHeight="1">
      <c r="A116" s="226"/>
      <c r="B116" s="227" t="s">
        <v>73</v>
      </c>
      <c r="C116" s="226" t="s">
        <v>74</v>
      </c>
      <c r="D116" s="226" t="s">
        <v>74</v>
      </c>
      <c r="E116" s="228">
        <f>E113</f>
        <v>278786</v>
      </c>
      <c r="I116" s="217">
        <f>I113</f>
        <v>0</v>
      </c>
      <c r="J116" s="217">
        <f>J113</f>
        <v>0</v>
      </c>
      <c r="K116" s="37"/>
      <c r="L116" s="57"/>
      <c r="M116" s="623">
        <v>278786</v>
      </c>
      <c r="N116" s="415">
        <f>E116-M116</f>
        <v>0</v>
      </c>
      <c r="O116" s="284"/>
      <c r="P116" s="291"/>
      <c r="Q116" s="291"/>
      <c r="R116" s="174"/>
      <c r="S116" s="174"/>
      <c r="T116" s="174"/>
    </row>
    <row r="117" spans="1:20" s="33" customFormat="1" ht="14.25" customHeight="1">
      <c r="A117" s="49"/>
      <c r="B117" s="50"/>
      <c r="C117" s="49"/>
      <c r="D117" s="49"/>
      <c r="E117" s="38"/>
      <c r="F117" s="38"/>
      <c r="K117" s="37"/>
      <c r="L117" s="57"/>
      <c r="M117" s="623"/>
      <c r="O117" s="284"/>
      <c r="P117" s="291"/>
      <c r="Q117" s="291"/>
      <c r="R117" s="174"/>
      <c r="S117" s="174"/>
      <c r="T117" s="174"/>
    </row>
    <row r="118" spans="1:20" s="33" customFormat="1" ht="12" customHeight="1">
      <c r="A118" s="49"/>
      <c r="B118" s="50"/>
      <c r="C118" s="49"/>
      <c r="D118" s="49"/>
      <c r="E118" s="38"/>
      <c r="F118" s="38"/>
      <c r="K118" s="37"/>
      <c r="L118" s="57"/>
      <c r="M118" s="623"/>
      <c r="O118" s="284"/>
      <c r="P118" s="291"/>
      <c r="Q118" s="291"/>
      <c r="R118" s="174"/>
      <c r="S118" s="174"/>
      <c r="T118" s="174"/>
    </row>
    <row r="119" spans="1:20" s="33" customFormat="1" ht="30.75" customHeight="1">
      <c r="A119" s="49"/>
      <c r="B119" s="50"/>
      <c r="C119" s="49"/>
      <c r="D119" s="49"/>
      <c r="E119" s="38"/>
      <c r="F119" s="38"/>
      <c r="I119" s="1986" t="s">
        <v>545</v>
      </c>
      <c r="J119" s="1986"/>
      <c r="K119" s="37"/>
      <c r="L119" s="57"/>
      <c r="M119" s="623"/>
      <c r="O119" s="284"/>
      <c r="P119" s="291"/>
      <c r="Q119" s="291"/>
      <c r="R119" s="174"/>
      <c r="S119" s="174"/>
      <c r="T119" s="174"/>
    </row>
    <row r="120" spans="1:20" s="33" customFormat="1" ht="132" customHeight="1">
      <c r="A120" s="84" t="s">
        <v>77</v>
      </c>
      <c r="B120" s="81" t="s">
        <v>67</v>
      </c>
      <c r="C120" s="84" t="s">
        <v>498</v>
      </c>
      <c r="D120" s="81" t="s">
        <v>108</v>
      </c>
      <c r="E120" s="81" t="s">
        <v>534</v>
      </c>
      <c r="I120" s="215" t="s">
        <v>186</v>
      </c>
      <c r="J120" s="215" t="s">
        <v>546</v>
      </c>
      <c r="K120" s="37"/>
      <c r="L120" s="57"/>
      <c r="M120" s="623"/>
      <c r="O120" s="284"/>
      <c r="P120" s="291"/>
      <c r="Q120" s="291"/>
      <c r="R120" s="174"/>
      <c r="S120" s="174"/>
      <c r="T120" s="174"/>
    </row>
    <row r="121" spans="1:20" s="33" customFormat="1" ht="18.75" customHeight="1">
      <c r="A121" s="86">
        <v>1</v>
      </c>
      <c r="B121" s="86">
        <v>2</v>
      </c>
      <c r="C121" s="86">
        <v>3</v>
      </c>
      <c r="D121" s="86">
        <v>4</v>
      </c>
      <c r="E121" s="86">
        <v>5</v>
      </c>
      <c r="F121" s="179"/>
      <c r="G121" s="179"/>
      <c r="H121" s="179"/>
      <c r="I121" s="216"/>
      <c r="J121" s="216"/>
      <c r="K121" s="37"/>
      <c r="L121" s="57"/>
      <c r="M121" s="623"/>
      <c r="O121" s="284"/>
      <c r="P121" s="291"/>
      <c r="Q121" s="291"/>
      <c r="R121" s="174"/>
      <c r="S121" s="174"/>
      <c r="T121" s="174"/>
    </row>
    <row r="122" spans="1:20" s="33" customFormat="1" ht="30" customHeight="1">
      <c r="A122" s="34">
        <v>1</v>
      </c>
      <c r="B122" s="177" t="s">
        <v>499</v>
      </c>
      <c r="C122" s="178" t="s">
        <v>43</v>
      </c>
      <c r="D122" s="178" t="s">
        <v>43</v>
      </c>
      <c r="E122" s="178">
        <f>E126</f>
        <v>891332</v>
      </c>
      <c r="I122" s="217">
        <f>I123</f>
        <v>0</v>
      </c>
      <c r="J122" s="217">
        <f>J123</f>
        <v>0</v>
      </c>
      <c r="K122" s="37"/>
      <c r="L122" s="57"/>
      <c r="M122" s="623"/>
      <c r="O122" s="284"/>
      <c r="P122" s="291"/>
      <c r="Q122" s="291"/>
      <c r="R122" s="174"/>
      <c r="S122" s="174"/>
      <c r="T122" s="174"/>
    </row>
    <row r="123" spans="1:20" s="179" customFormat="1" ht="36" customHeight="1">
      <c r="A123" s="178"/>
      <c r="B123" s="177" t="s">
        <v>500</v>
      </c>
      <c r="C123" s="178">
        <f>C126</f>
        <v>40515090.909090906</v>
      </c>
      <c r="D123" s="178">
        <f>D126</f>
        <v>2.2000000000000002</v>
      </c>
      <c r="E123" s="178">
        <f>E126</f>
        <v>891332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623"/>
      <c r="O123" s="285"/>
      <c r="P123" s="292"/>
      <c r="Q123" s="292"/>
      <c r="R123" s="182"/>
      <c r="S123" s="182"/>
      <c r="T123" s="182"/>
    </row>
    <row r="124" spans="1:20" s="33" customFormat="1" ht="30.75" customHeight="1">
      <c r="A124" s="2013"/>
      <c r="B124" s="177" t="s">
        <v>326</v>
      </c>
      <c r="C124" s="2013"/>
      <c r="D124" s="2013"/>
      <c r="E124" s="2013"/>
      <c r="I124" s="220"/>
      <c r="J124" s="220"/>
      <c r="K124" s="37"/>
      <c r="L124" s="57"/>
      <c r="M124" s="623"/>
      <c r="O124" s="284"/>
      <c r="P124" s="291"/>
      <c r="Q124" s="291"/>
      <c r="R124" s="174"/>
      <c r="S124" s="174"/>
      <c r="T124" s="174"/>
    </row>
    <row r="125" spans="1:20" s="33" customFormat="1" ht="34.5" customHeight="1">
      <c r="A125" s="2013"/>
      <c r="B125" s="177" t="s">
        <v>501</v>
      </c>
      <c r="C125" s="2013"/>
      <c r="D125" s="2013"/>
      <c r="E125" s="2013"/>
      <c r="I125" s="220"/>
      <c r="J125" s="220"/>
      <c r="K125" s="37"/>
      <c r="L125" s="57"/>
      <c r="M125" s="623"/>
      <c r="O125" s="284"/>
      <c r="P125" s="291"/>
      <c r="Q125" s="291"/>
      <c r="R125" s="174"/>
      <c r="S125" s="174"/>
      <c r="T125" s="174"/>
    </row>
    <row r="126" spans="1:20" s="33" customFormat="1" ht="27" customHeight="1">
      <c r="A126" s="178"/>
      <c r="B126" s="177" t="s">
        <v>502</v>
      </c>
      <c r="C126" s="178">
        <f>E126/D126*100</f>
        <v>40515090.909090906</v>
      </c>
      <c r="D126" s="178">
        <v>2.2000000000000002</v>
      </c>
      <c r="E126" s="178">
        <f>891331+1</f>
        <v>891332</v>
      </c>
      <c r="I126" s="220"/>
      <c r="J126" s="220"/>
      <c r="K126" s="37"/>
      <c r="L126" s="57"/>
      <c r="M126" s="623"/>
      <c r="O126" s="284"/>
      <c r="P126" s="291"/>
      <c r="Q126" s="291"/>
      <c r="R126" s="174"/>
      <c r="S126" s="174"/>
      <c r="T126" s="174"/>
    </row>
    <row r="127" spans="1:20" s="33" customFormat="1" ht="30.75" hidden="1" customHeight="1">
      <c r="A127" s="2013"/>
      <c r="B127" s="178" t="s">
        <v>326</v>
      </c>
      <c r="C127" s="2013"/>
      <c r="D127" s="2013"/>
      <c r="E127" s="2013"/>
      <c r="I127" s="221"/>
      <c r="J127" s="221"/>
      <c r="K127" s="37"/>
      <c r="L127" s="57"/>
      <c r="M127" s="623"/>
      <c r="O127" s="284"/>
      <c r="P127" s="291"/>
      <c r="Q127" s="291"/>
      <c r="R127" s="174"/>
      <c r="S127" s="174"/>
      <c r="T127" s="174"/>
    </row>
    <row r="128" spans="1:20" s="33" customFormat="1" ht="30.75" hidden="1" customHeight="1">
      <c r="A128" s="2013"/>
      <c r="B128" s="178" t="s">
        <v>501</v>
      </c>
      <c r="C128" s="2013"/>
      <c r="D128" s="2013"/>
      <c r="E128" s="2013"/>
      <c r="I128" s="221"/>
      <c r="J128" s="221"/>
      <c r="K128" s="37"/>
      <c r="L128" s="57"/>
      <c r="M128" s="623"/>
      <c r="O128" s="284"/>
      <c r="P128" s="291"/>
      <c r="Q128" s="291"/>
      <c r="R128" s="174"/>
      <c r="S128" s="174"/>
      <c r="T128" s="174"/>
    </row>
    <row r="129" spans="1:20" s="33" customFormat="1" ht="30.75" hidden="1" customHeight="1">
      <c r="A129" s="178"/>
      <c r="B129" s="178"/>
      <c r="C129" s="178"/>
      <c r="D129" s="178"/>
      <c r="E129" s="178"/>
      <c r="I129" s="221"/>
      <c r="J129" s="221"/>
      <c r="K129" s="37"/>
      <c r="L129" s="57"/>
      <c r="M129" s="623"/>
      <c r="O129" s="284"/>
      <c r="P129" s="291"/>
      <c r="Q129" s="291"/>
      <c r="R129" s="174"/>
      <c r="S129" s="174"/>
      <c r="T129" s="174"/>
    </row>
    <row r="130" spans="1:20" s="33" customFormat="1" ht="30.75" hidden="1" customHeight="1">
      <c r="A130" s="178"/>
      <c r="B130" s="178"/>
      <c r="C130" s="178"/>
      <c r="D130" s="178"/>
      <c r="E130" s="178"/>
      <c r="I130" s="221"/>
      <c r="J130" s="221"/>
      <c r="K130" s="37"/>
      <c r="L130" s="57"/>
      <c r="M130" s="623"/>
      <c r="O130" s="284"/>
      <c r="P130" s="291"/>
      <c r="Q130" s="291"/>
      <c r="R130" s="174"/>
      <c r="S130" s="174"/>
      <c r="T130" s="174"/>
    </row>
    <row r="131" spans="1:20" s="33" customFormat="1" ht="30.75" customHeight="1">
      <c r="A131" s="228"/>
      <c r="B131" s="228" t="s">
        <v>73</v>
      </c>
      <c r="C131" s="228"/>
      <c r="D131" s="228" t="s">
        <v>74</v>
      </c>
      <c r="E131" s="228">
        <f>E122</f>
        <v>891332</v>
      </c>
      <c r="I131" s="217">
        <f>I122</f>
        <v>0</v>
      </c>
      <c r="J131" s="217">
        <f>J122</f>
        <v>0</v>
      </c>
      <c r="K131" s="37"/>
      <c r="L131" s="57"/>
      <c r="M131" s="623">
        <v>891332</v>
      </c>
      <c r="N131" s="415">
        <f>E131-M131</f>
        <v>0</v>
      </c>
      <c r="O131" s="284"/>
      <c r="P131" s="291"/>
      <c r="Q131" s="291"/>
      <c r="R131" s="174"/>
      <c r="S131" s="174"/>
      <c r="T131" s="174"/>
    </row>
    <row r="132" spans="1:20" s="33" customFormat="1" ht="31.5" customHeight="1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37"/>
      <c r="L132" s="57"/>
      <c r="M132" s="57"/>
      <c r="O132" s="284"/>
      <c r="P132" s="291"/>
      <c r="Q132" s="291"/>
      <c r="R132" s="174"/>
      <c r="S132" s="174"/>
      <c r="T132" s="174"/>
    </row>
    <row r="133" spans="1:20" s="33" customFormat="1" ht="57" hidden="1" customHeight="1">
      <c r="A133" s="2014" t="s">
        <v>616</v>
      </c>
      <c r="B133" s="2014"/>
      <c r="C133" s="2014"/>
      <c r="D133" s="2014"/>
      <c r="E133" s="2014"/>
      <c r="F133" s="2014"/>
      <c r="G133" s="2014"/>
      <c r="H133" s="2014"/>
      <c r="I133" s="2014"/>
      <c r="J133" s="2014"/>
      <c r="K133" s="37"/>
      <c r="L133" s="57"/>
      <c r="M133" s="57"/>
      <c r="O133" s="284"/>
      <c r="P133" s="291"/>
      <c r="Q133" s="291"/>
      <c r="R133" s="174"/>
      <c r="S133" s="174"/>
      <c r="T133" s="174"/>
    </row>
    <row r="134" spans="1:20" hidden="1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M134" s="57"/>
    </row>
    <row r="135" spans="1:20" ht="58.5" hidden="1" customHeight="1">
      <c r="A135" s="2004" t="s">
        <v>504</v>
      </c>
      <c r="B135" s="2004"/>
      <c r="C135" s="2004"/>
      <c r="D135" s="2004"/>
      <c r="E135" s="2004"/>
      <c r="F135" s="2004"/>
      <c r="G135" s="2004"/>
      <c r="H135" s="2004"/>
      <c r="I135" s="2004"/>
      <c r="J135" s="2004"/>
      <c r="K135" s="205"/>
      <c r="M135" s="57"/>
    </row>
    <row r="136" spans="1:20" ht="27" hidden="1" customHeight="1">
      <c r="I136" s="1986" t="s">
        <v>545</v>
      </c>
      <c r="J136" s="1986"/>
      <c r="K136" s="266"/>
      <c r="M136" s="57"/>
    </row>
    <row r="137" spans="1:20" s="33" customFormat="1" ht="69.75" hidden="1" customHeight="1">
      <c r="A137" s="35" t="s">
        <v>77</v>
      </c>
      <c r="B137" s="35" t="s">
        <v>67</v>
      </c>
      <c r="C137" s="35" t="s">
        <v>134</v>
      </c>
      <c r="D137" s="149"/>
      <c r="E137" s="149"/>
      <c r="F137" s="149"/>
      <c r="G137" s="149"/>
      <c r="H137" s="149"/>
      <c r="I137" s="215" t="s">
        <v>186</v>
      </c>
      <c r="J137" s="215" t="s">
        <v>546</v>
      </c>
      <c r="K137" s="163"/>
      <c r="L137" s="57"/>
      <c r="M137" s="57"/>
      <c r="O137" s="284"/>
      <c r="P137" s="291"/>
      <c r="Q137" s="291"/>
      <c r="R137" s="174"/>
      <c r="S137" s="174"/>
      <c r="T137" s="174"/>
    </row>
    <row r="138" spans="1:20" ht="17.25" hidden="1" customHeight="1">
      <c r="A138" s="173">
        <v>1</v>
      </c>
      <c r="B138" s="173">
        <v>2</v>
      </c>
      <c r="C138" s="173">
        <v>3</v>
      </c>
      <c r="D138" s="160"/>
      <c r="E138" s="160"/>
      <c r="F138" s="160"/>
      <c r="G138" s="160"/>
      <c r="H138" s="160"/>
      <c r="I138" s="222"/>
      <c r="J138" s="222"/>
      <c r="M138" s="57"/>
    </row>
    <row r="139" spans="1:20" ht="39" hidden="1" customHeight="1">
      <c r="A139" s="35">
        <v>1</v>
      </c>
      <c r="B139" s="183" t="s">
        <v>135</v>
      </c>
      <c r="C139" s="184">
        <f>C140+C141+C142+C143</f>
        <v>0</v>
      </c>
      <c r="I139" s="217">
        <f>I140+I141+I142+I143</f>
        <v>0</v>
      </c>
      <c r="J139" s="217">
        <f>J140+J141+J142+J143</f>
        <v>0</v>
      </c>
      <c r="M139" s="57"/>
    </row>
    <row r="140" spans="1:20" s="160" customFormat="1" ht="39" hidden="1" customHeight="1">
      <c r="A140" s="35"/>
      <c r="B140" s="183"/>
      <c r="C140" s="176"/>
      <c r="D140" s="149"/>
      <c r="E140" s="149"/>
      <c r="F140" s="149"/>
      <c r="G140" s="149"/>
      <c r="H140" s="149"/>
      <c r="I140" s="222"/>
      <c r="J140" s="222"/>
      <c r="K140" s="161"/>
      <c r="M140" s="57"/>
      <c r="O140" s="283"/>
      <c r="P140" s="283"/>
      <c r="Q140" s="283"/>
    </row>
    <row r="141" spans="1:20" ht="39" hidden="1" customHeight="1">
      <c r="A141" s="35"/>
      <c r="B141" s="183"/>
      <c r="C141" s="176"/>
      <c r="I141" s="222"/>
      <c r="J141" s="222"/>
      <c r="M141" s="57"/>
    </row>
    <row r="142" spans="1:20" ht="39" hidden="1" customHeight="1">
      <c r="A142" s="35"/>
      <c r="B142" s="183"/>
      <c r="C142" s="176"/>
      <c r="I142" s="222"/>
      <c r="J142" s="222"/>
      <c r="M142" s="57"/>
    </row>
    <row r="143" spans="1:20" ht="39" hidden="1" customHeight="1">
      <c r="A143" s="35"/>
      <c r="B143" s="183"/>
      <c r="C143" s="176"/>
      <c r="I143" s="222"/>
      <c r="J143" s="222"/>
      <c r="M143" s="57"/>
    </row>
    <row r="144" spans="1:20" ht="39" hidden="1" customHeight="1">
      <c r="A144" s="226"/>
      <c r="B144" s="227" t="s">
        <v>73</v>
      </c>
      <c r="C144" s="228">
        <f>C139</f>
        <v>0</v>
      </c>
      <c r="I144" s="217">
        <f>I139</f>
        <v>0</v>
      </c>
      <c r="J144" s="217">
        <f>J139</f>
        <v>0</v>
      </c>
      <c r="M144" s="57"/>
    </row>
    <row r="145" spans="1:20">
      <c r="M145" s="57"/>
    </row>
    <row r="146" spans="1:20" ht="33" customHeight="1">
      <c r="A146" s="2014" t="s">
        <v>615</v>
      </c>
      <c r="B146" s="2014"/>
      <c r="C146" s="2014"/>
      <c r="D146" s="2014"/>
      <c r="E146" s="2014"/>
      <c r="F146" s="2014"/>
      <c r="G146" s="2014"/>
      <c r="H146" s="2014"/>
      <c r="I146" s="2014"/>
      <c r="J146" s="2014"/>
      <c r="M146" s="57"/>
    </row>
    <row r="147" spans="1:20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M147" s="57"/>
    </row>
    <row r="148" spans="1:20" ht="41.25" hidden="1" customHeight="1">
      <c r="A148" s="2004" t="s">
        <v>504</v>
      </c>
      <c r="B148" s="2004"/>
      <c r="C148" s="2004"/>
      <c r="D148" s="2004"/>
      <c r="E148" s="2004"/>
      <c r="F148" s="2004"/>
      <c r="G148" s="2004"/>
      <c r="H148" s="2004"/>
      <c r="I148" s="2004"/>
      <c r="J148" s="2004"/>
      <c r="K148" s="205"/>
      <c r="M148" s="57"/>
    </row>
    <row r="149" spans="1:20" ht="33" hidden="1" customHeight="1">
      <c r="I149" s="1986" t="s">
        <v>545</v>
      </c>
      <c r="J149" s="1986"/>
      <c r="K149" s="266"/>
      <c r="M149" s="57"/>
    </row>
    <row r="150" spans="1:20" s="33" customFormat="1" ht="62.25" hidden="1" customHeight="1">
      <c r="A150" s="35" t="s">
        <v>77</v>
      </c>
      <c r="B150" s="35" t="s">
        <v>67</v>
      </c>
      <c r="C150" s="35" t="s">
        <v>134</v>
      </c>
      <c r="D150" s="149"/>
      <c r="E150" s="149"/>
      <c r="F150" s="149"/>
      <c r="G150" s="149"/>
      <c r="H150" s="149"/>
      <c r="I150" s="215" t="s">
        <v>186</v>
      </c>
      <c r="J150" s="215" t="s">
        <v>546</v>
      </c>
      <c r="K150" s="163"/>
      <c r="L150" s="57"/>
      <c r="M150" s="57"/>
      <c r="O150" s="284"/>
      <c r="P150" s="291"/>
      <c r="Q150" s="291"/>
      <c r="R150" s="174"/>
      <c r="S150" s="174"/>
      <c r="T150" s="174"/>
    </row>
    <row r="151" spans="1:20" ht="15.75" hidden="1" customHeight="1">
      <c r="A151" s="173">
        <v>1</v>
      </c>
      <c r="B151" s="173">
        <v>2</v>
      </c>
      <c r="C151" s="173">
        <v>3</v>
      </c>
      <c r="D151" s="160"/>
      <c r="E151" s="160"/>
      <c r="F151" s="160"/>
      <c r="G151" s="160"/>
      <c r="H151" s="160"/>
      <c r="I151" s="222"/>
      <c r="J151" s="222"/>
      <c r="M151" s="57"/>
    </row>
    <row r="152" spans="1:20" ht="36.75" hidden="1" customHeight="1">
      <c r="A152" s="35">
        <v>1</v>
      </c>
      <c r="B152" s="183"/>
      <c r="C152" s="184"/>
      <c r="I152" s="220"/>
      <c r="J152" s="220"/>
      <c r="M152" s="57"/>
    </row>
    <row r="153" spans="1:20" s="160" customFormat="1" ht="36.75" hidden="1" customHeight="1">
      <c r="A153" s="35"/>
      <c r="B153" s="183"/>
      <c r="C153" s="176"/>
      <c r="D153" s="149"/>
      <c r="E153" s="149"/>
      <c r="F153" s="149"/>
      <c r="G153" s="149"/>
      <c r="H153" s="149"/>
      <c r="I153" s="222"/>
      <c r="J153" s="222"/>
      <c r="K153" s="161"/>
      <c r="M153" s="57"/>
      <c r="O153" s="283"/>
      <c r="P153" s="283"/>
      <c r="Q153" s="283"/>
    </row>
    <row r="154" spans="1:20" ht="36.75" hidden="1" customHeight="1">
      <c r="A154" s="35"/>
      <c r="B154" s="183"/>
      <c r="C154" s="176"/>
      <c r="I154" s="222"/>
      <c r="J154" s="222"/>
      <c r="M154" s="57"/>
    </row>
    <row r="155" spans="1:20" ht="36.75" hidden="1" customHeight="1">
      <c r="A155" s="35"/>
      <c r="B155" s="183"/>
      <c r="C155" s="176"/>
      <c r="I155" s="222"/>
      <c r="J155" s="222"/>
      <c r="M155" s="57"/>
    </row>
    <row r="156" spans="1:20" ht="36.75" hidden="1" customHeight="1">
      <c r="A156" s="35"/>
      <c r="B156" s="183"/>
      <c r="C156" s="176"/>
      <c r="I156" s="222"/>
      <c r="J156" s="222"/>
      <c r="M156" s="57"/>
    </row>
    <row r="157" spans="1:20" ht="36.75" hidden="1" customHeight="1">
      <c r="A157" s="226"/>
      <c r="B157" s="227" t="s">
        <v>73</v>
      </c>
      <c r="C157" s="228">
        <f>SUM(C152:C156)</f>
        <v>0</v>
      </c>
      <c r="I157" s="217">
        <f>SUM(I152:I156)</f>
        <v>0</v>
      </c>
      <c r="J157" s="217">
        <f>SUM(J152:J156)</f>
        <v>0</v>
      </c>
      <c r="M157" s="57"/>
    </row>
    <row r="158" spans="1:20" hidden="1">
      <c r="M158" s="57"/>
    </row>
    <row r="159" spans="1:20" ht="33" hidden="1" customHeight="1">
      <c r="A159" s="2004" t="s">
        <v>508</v>
      </c>
      <c r="B159" s="2004"/>
      <c r="C159" s="2004"/>
      <c r="D159" s="2004"/>
      <c r="E159" s="2004"/>
      <c r="F159" s="2004"/>
      <c r="G159" s="2004"/>
      <c r="H159" s="2004"/>
      <c r="I159" s="2004"/>
      <c r="J159" s="2004"/>
      <c r="M159" s="57"/>
    </row>
    <row r="160" spans="1:20" hidden="1">
      <c r="I160" s="1986" t="s">
        <v>545</v>
      </c>
      <c r="J160" s="1986"/>
      <c r="M160" s="57"/>
    </row>
    <row r="161" spans="1:20" s="33" customFormat="1" ht="66.75" hidden="1" customHeight="1">
      <c r="A161" s="35" t="s">
        <v>77</v>
      </c>
      <c r="B161" s="35" t="s">
        <v>67</v>
      </c>
      <c r="C161" s="35" t="s">
        <v>134</v>
      </c>
      <c r="D161" s="149"/>
      <c r="E161" s="149"/>
      <c r="F161" s="149"/>
      <c r="G161" s="149"/>
      <c r="H161" s="149"/>
      <c r="I161" s="215" t="s">
        <v>186</v>
      </c>
      <c r="J161" s="215" t="s">
        <v>546</v>
      </c>
      <c r="K161" s="163"/>
      <c r="L161" s="57"/>
      <c r="M161" s="57"/>
      <c r="O161" s="284"/>
      <c r="P161" s="291"/>
      <c r="Q161" s="291"/>
      <c r="R161" s="174"/>
      <c r="S161" s="174"/>
      <c r="T161" s="174"/>
    </row>
    <row r="162" spans="1:20" ht="18.75" hidden="1" customHeight="1">
      <c r="A162" s="173">
        <v>1</v>
      </c>
      <c r="B162" s="173">
        <v>2</v>
      </c>
      <c r="C162" s="173">
        <v>3</v>
      </c>
      <c r="D162" s="160"/>
      <c r="E162" s="160"/>
      <c r="F162" s="160"/>
      <c r="G162" s="160"/>
      <c r="H162" s="160"/>
      <c r="I162" s="222"/>
      <c r="J162" s="222"/>
      <c r="M162" s="57"/>
    </row>
    <row r="163" spans="1:20" ht="36" hidden="1" customHeight="1">
      <c r="A163" s="35">
        <v>1</v>
      </c>
      <c r="B163" s="183"/>
      <c r="C163" s="184"/>
      <c r="I163" s="220"/>
      <c r="J163" s="220"/>
      <c r="M163" s="57"/>
    </row>
    <row r="164" spans="1:20" s="160" customFormat="1" ht="36" hidden="1" customHeight="1">
      <c r="A164" s="35"/>
      <c r="B164" s="183"/>
      <c r="C164" s="176"/>
      <c r="D164" s="149"/>
      <c r="E164" s="149"/>
      <c r="F164" s="149"/>
      <c r="G164" s="149"/>
      <c r="H164" s="149"/>
      <c r="I164" s="222"/>
      <c r="J164" s="222"/>
      <c r="K164" s="161"/>
      <c r="M164" s="57"/>
      <c r="O164" s="283"/>
      <c r="P164" s="283"/>
      <c r="Q164" s="283"/>
    </row>
    <row r="165" spans="1:20" ht="36" hidden="1" customHeight="1">
      <c r="A165" s="35"/>
      <c r="B165" s="183"/>
      <c r="C165" s="176"/>
      <c r="I165" s="222"/>
      <c r="J165" s="222"/>
      <c r="M165" s="57"/>
    </row>
    <row r="166" spans="1:20" ht="36" hidden="1" customHeight="1">
      <c r="A166" s="35"/>
      <c r="B166" s="183"/>
      <c r="C166" s="176"/>
      <c r="I166" s="222"/>
      <c r="J166" s="222"/>
      <c r="M166" s="57"/>
    </row>
    <row r="167" spans="1:20" ht="36" hidden="1" customHeight="1">
      <c r="A167" s="35"/>
      <c r="B167" s="183"/>
      <c r="C167" s="176"/>
      <c r="I167" s="222"/>
      <c r="J167" s="222"/>
      <c r="M167" s="57"/>
    </row>
    <row r="168" spans="1:20" ht="36" hidden="1" customHeight="1">
      <c r="A168" s="226"/>
      <c r="B168" s="227" t="s">
        <v>73</v>
      </c>
      <c r="C168" s="228">
        <f>SUM(C163:C167)</f>
        <v>0</v>
      </c>
      <c r="I168" s="217">
        <f>SUM(I163:I167)</f>
        <v>0</v>
      </c>
      <c r="J168" s="217">
        <f>SUM(J163:J167)</f>
        <v>0</v>
      </c>
      <c r="M168" s="57"/>
    </row>
    <row r="169" spans="1:20" hidden="1">
      <c r="M169" s="57"/>
    </row>
    <row r="170" spans="1:20" ht="33" hidden="1" customHeight="1">
      <c r="A170" s="2004" t="s">
        <v>509</v>
      </c>
      <c r="B170" s="2004"/>
      <c r="C170" s="2004"/>
      <c r="D170" s="2004"/>
      <c r="E170" s="2004"/>
      <c r="F170" s="2004"/>
      <c r="G170" s="2004"/>
      <c r="H170" s="2004"/>
      <c r="I170" s="2004"/>
      <c r="J170" s="2004"/>
      <c r="M170" s="57"/>
    </row>
    <row r="171" spans="1:20" hidden="1">
      <c r="I171" s="1986" t="s">
        <v>545</v>
      </c>
      <c r="J171" s="1986"/>
      <c r="M171" s="57"/>
    </row>
    <row r="172" spans="1:20" s="33" customFormat="1" ht="63.75" hidden="1" customHeight="1">
      <c r="A172" s="35" t="s">
        <v>77</v>
      </c>
      <c r="B172" s="35" t="s">
        <v>67</v>
      </c>
      <c r="C172" s="35" t="s">
        <v>134</v>
      </c>
      <c r="D172" s="149"/>
      <c r="E172" s="149"/>
      <c r="F172" s="149"/>
      <c r="G172" s="149"/>
      <c r="H172" s="149"/>
      <c r="I172" s="215" t="s">
        <v>186</v>
      </c>
      <c r="J172" s="215" t="s">
        <v>546</v>
      </c>
      <c r="K172" s="163"/>
      <c r="L172" s="57"/>
      <c r="M172" s="57"/>
      <c r="O172" s="284"/>
      <c r="P172" s="291"/>
      <c r="Q172" s="291"/>
      <c r="R172" s="174"/>
      <c r="S172" s="174"/>
      <c r="T172" s="174"/>
    </row>
    <row r="173" spans="1:20" ht="24.75" hidden="1" customHeight="1">
      <c r="A173" s="173">
        <v>1</v>
      </c>
      <c r="B173" s="173">
        <v>2</v>
      </c>
      <c r="C173" s="173">
        <v>3</v>
      </c>
      <c r="D173" s="160"/>
      <c r="E173" s="160"/>
      <c r="F173" s="160"/>
      <c r="G173" s="160"/>
      <c r="H173" s="160"/>
      <c r="I173" s="222"/>
      <c r="J173" s="222"/>
      <c r="M173" s="57"/>
    </row>
    <row r="174" spans="1:20" ht="32.25" hidden="1" customHeight="1">
      <c r="A174" s="35">
        <v>1</v>
      </c>
      <c r="B174" s="183" t="s">
        <v>981</v>
      </c>
      <c r="C174" s="176"/>
      <c r="I174" s="220"/>
      <c r="J174" s="220"/>
      <c r="M174" s="57"/>
    </row>
    <row r="175" spans="1:20" s="160" customFormat="1" hidden="1">
      <c r="A175" s="35"/>
      <c r="B175" s="183"/>
      <c r="C175" s="176"/>
      <c r="D175" s="149"/>
      <c r="E175" s="149"/>
      <c r="F175" s="149"/>
      <c r="G175" s="149"/>
      <c r="H175" s="149"/>
      <c r="I175" s="222"/>
      <c r="J175" s="222"/>
      <c r="K175" s="161"/>
      <c r="M175" s="57"/>
      <c r="O175" s="283"/>
      <c r="P175" s="283"/>
      <c r="Q175" s="283"/>
    </row>
    <row r="176" spans="1:20" ht="32.25" hidden="1" customHeight="1">
      <c r="A176" s="35"/>
      <c r="B176" s="183"/>
      <c r="C176" s="176"/>
      <c r="I176" s="222"/>
      <c r="J176" s="222"/>
      <c r="M176" s="57"/>
    </row>
    <row r="177" spans="1:20" ht="32.25" hidden="1" customHeight="1">
      <c r="A177" s="35"/>
      <c r="B177" s="183"/>
      <c r="C177" s="176"/>
      <c r="I177" s="222"/>
      <c r="J177" s="222"/>
      <c r="M177" s="57"/>
    </row>
    <row r="178" spans="1:20" ht="32.25" hidden="1" customHeight="1">
      <c r="A178" s="35"/>
      <c r="B178" s="183"/>
      <c r="C178" s="176"/>
      <c r="I178" s="222"/>
      <c r="J178" s="222"/>
      <c r="M178" s="57"/>
    </row>
    <row r="179" spans="1:20" ht="32.25" hidden="1" customHeight="1">
      <c r="A179" s="226"/>
      <c r="B179" s="227" t="s">
        <v>73</v>
      </c>
      <c r="C179" s="228">
        <f>SUM(C174:C178)</f>
        <v>0</v>
      </c>
      <c r="I179" s="217">
        <f>SUM(I174:I178)</f>
        <v>0</v>
      </c>
      <c r="J179" s="217">
        <f>SUM(J174:J178)</f>
        <v>0</v>
      </c>
      <c r="M179" s="57"/>
    </row>
    <row r="180" spans="1:20">
      <c r="M180" s="57"/>
    </row>
    <row r="181" spans="1:20" ht="33" customHeight="1">
      <c r="A181" s="2004" t="s">
        <v>510</v>
      </c>
      <c r="B181" s="2004"/>
      <c r="C181" s="2004"/>
      <c r="D181" s="2004"/>
      <c r="E181" s="2004"/>
      <c r="F181" s="2004"/>
      <c r="G181" s="2004"/>
      <c r="H181" s="2004"/>
      <c r="I181" s="2004"/>
      <c r="J181" s="2004"/>
      <c r="M181" s="57"/>
    </row>
    <row r="182" spans="1:20">
      <c r="I182" s="1986" t="s">
        <v>545</v>
      </c>
      <c r="J182" s="1986"/>
      <c r="M182" s="57"/>
    </row>
    <row r="183" spans="1:20" s="33" customFormat="1" ht="69" customHeight="1">
      <c r="A183" s="35" t="s">
        <v>77</v>
      </c>
      <c r="B183" s="35" t="s">
        <v>67</v>
      </c>
      <c r="C183" s="35" t="s">
        <v>134</v>
      </c>
      <c r="D183" s="149"/>
      <c r="E183" s="149"/>
      <c r="F183" s="149"/>
      <c r="G183" s="149"/>
      <c r="H183" s="149"/>
      <c r="I183" s="215" t="s">
        <v>186</v>
      </c>
      <c r="J183" s="215" t="s">
        <v>546</v>
      </c>
      <c r="K183" s="163"/>
      <c r="L183" s="57"/>
      <c r="M183" s="57"/>
      <c r="O183" s="284"/>
      <c r="P183" s="291"/>
      <c r="Q183" s="291"/>
      <c r="R183" s="174"/>
      <c r="S183" s="174"/>
      <c r="T183" s="174"/>
    </row>
    <row r="184" spans="1:20" ht="19.5" customHeight="1">
      <c r="A184" s="173">
        <v>1</v>
      </c>
      <c r="B184" s="173">
        <v>2</v>
      </c>
      <c r="C184" s="173">
        <v>3</v>
      </c>
      <c r="D184" s="160"/>
      <c r="E184" s="160"/>
      <c r="F184" s="160"/>
      <c r="G184" s="160"/>
      <c r="H184" s="160"/>
      <c r="I184" s="222"/>
      <c r="J184" s="222"/>
      <c r="M184" s="57"/>
    </row>
    <row r="185" spans="1:20" ht="106.5" customHeight="1">
      <c r="A185" s="35">
        <v>1</v>
      </c>
      <c r="B185" s="183" t="s">
        <v>1189</v>
      </c>
      <c r="C185" s="176">
        <v>30000</v>
      </c>
      <c r="I185" s="220"/>
      <c r="J185" s="220"/>
      <c r="M185" s="623">
        <v>30000</v>
      </c>
      <c r="N185" s="1073">
        <f>C185-M185</f>
        <v>0</v>
      </c>
    </row>
    <row r="186" spans="1:20" s="160" customFormat="1" ht="32.25" hidden="1" customHeight="1">
      <c r="A186" s="35"/>
      <c r="B186" s="183"/>
      <c r="C186" s="176"/>
      <c r="D186" s="149"/>
      <c r="E186" s="149"/>
      <c r="F186" s="149"/>
      <c r="G186" s="149"/>
      <c r="H186" s="149"/>
      <c r="I186" s="222"/>
      <c r="J186" s="222"/>
      <c r="K186" s="161"/>
      <c r="M186" s="623"/>
      <c r="N186" s="669"/>
      <c r="O186" s="283"/>
      <c r="P186" s="283"/>
      <c r="Q186" s="283"/>
    </row>
    <row r="187" spans="1:20" ht="32.25" hidden="1" customHeight="1">
      <c r="A187" s="35"/>
      <c r="B187" s="183"/>
      <c r="C187" s="176"/>
      <c r="I187" s="222"/>
      <c r="J187" s="222"/>
      <c r="M187" s="623"/>
      <c r="N187" s="927"/>
    </row>
    <row r="188" spans="1:20" ht="32.25" hidden="1" customHeight="1">
      <c r="A188" s="35"/>
      <c r="B188" s="183"/>
      <c r="C188" s="176"/>
      <c r="I188" s="222"/>
      <c r="J188" s="222"/>
      <c r="M188" s="623"/>
      <c r="N188" s="927"/>
    </row>
    <row r="189" spans="1:20" ht="32.25" hidden="1" customHeight="1">
      <c r="A189" s="35"/>
      <c r="B189" s="183"/>
      <c r="C189" s="176"/>
      <c r="I189" s="222"/>
      <c r="J189" s="222"/>
      <c r="M189" s="623"/>
      <c r="N189" s="927"/>
    </row>
    <row r="190" spans="1:20" ht="32.25" customHeight="1">
      <c r="A190" s="226"/>
      <c r="B190" s="227" t="s">
        <v>73</v>
      </c>
      <c r="C190" s="228">
        <f>SUM(C185:C189)</f>
        <v>30000</v>
      </c>
      <c r="I190" s="217">
        <f>SUM(I185:I189)</f>
        <v>0</v>
      </c>
      <c r="J190" s="217">
        <f>SUM(J185:J189)</f>
        <v>0</v>
      </c>
      <c r="M190" s="623"/>
      <c r="N190" s="927"/>
    </row>
    <row r="191" spans="1:20">
      <c r="M191" s="57"/>
    </row>
    <row r="192" spans="1:20">
      <c r="M192" s="57"/>
    </row>
    <row r="193" spans="1:20" ht="60.75" hidden="1" customHeight="1">
      <c r="A193" s="2014" t="s">
        <v>614</v>
      </c>
      <c r="B193" s="2014"/>
      <c r="C193" s="2014"/>
      <c r="D193" s="2014"/>
      <c r="E193" s="2014"/>
      <c r="F193" s="2014"/>
      <c r="G193" s="2014"/>
      <c r="H193" s="2014"/>
      <c r="I193" s="2014"/>
      <c r="J193" s="2014"/>
      <c r="M193" s="57"/>
    </row>
    <row r="194" spans="1:20" hidden="1">
      <c r="M194" s="57"/>
    </row>
    <row r="195" spans="1:20" ht="47.25" hidden="1" customHeight="1">
      <c r="A195" s="2004" t="s">
        <v>511</v>
      </c>
      <c r="B195" s="2004"/>
      <c r="C195" s="2004"/>
      <c r="D195" s="2004"/>
      <c r="E195" s="2004"/>
      <c r="F195" s="2004"/>
      <c r="G195" s="2004"/>
      <c r="H195" s="2004"/>
      <c r="I195" s="2004"/>
      <c r="J195" s="2004"/>
      <c r="K195" s="205"/>
      <c r="M195" s="57"/>
    </row>
    <row r="196" spans="1:20" hidden="1">
      <c r="I196" s="1986" t="s">
        <v>545</v>
      </c>
      <c r="J196" s="1986"/>
      <c r="M196" s="57"/>
    </row>
    <row r="197" spans="1:20" s="33" customFormat="1" ht="65.25" hidden="1" customHeight="1">
      <c r="A197" s="35" t="s">
        <v>77</v>
      </c>
      <c r="B197" s="35" t="s">
        <v>67</v>
      </c>
      <c r="C197" s="81" t="s">
        <v>505</v>
      </c>
      <c r="D197" s="81" t="s">
        <v>506</v>
      </c>
      <c r="E197" s="81" t="s">
        <v>507</v>
      </c>
      <c r="F197" s="149"/>
      <c r="G197" s="149"/>
      <c r="H197" s="149"/>
      <c r="I197" s="215" t="s">
        <v>186</v>
      </c>
      <c r="J197" s="215" t="s">
        <v>546</v>
      </c>
      <c r="K197" s="163"/>
      <c r="L197" s="57"/>
      <c r="M197" s="57"/>
      <c r="O197" s="284"/>
      <c r="P197" s="291"/>
      <c r="Q197" s="291"/>
      <c r="R197" s="174"/>
      <c r="S197" s="174"/>
      <c r="T197" s="174"/>
    </row>
    <row r="198" spans="1:20" ht="15.75" hidden="1" customHeight="1">
      <c r="A198" s="173">
        <v>1</v>
      </c>
      <c r="B198" s="173">
        <v>2</v>
      </c>
      <c r="C198" s="86">
        <v>3</v>
      </c>
      <c r="D198" s="86">
        <v>4</v>
      </c>
      <c r="E198" s="86">
        <v>5</v>
      </c>
      <c r="F198" s="160"/>
      <c r="G198" s="160"/>
      <c r="H198" s="160"/>
      <c r="I198" s="220"/>
      <c r="J198" s="220"/>
      <c r="M198" s="57"/>
    </row>
    <row r="199" spans="1:20" ht="37.5" hidden="1" customHeight="1">
      <c r="A199" s="35">
        <v>1</v>
      </c>
      <c r="B199" s="183"/>
      <c r="C199" s="176"/>
      <c r="D199" s="35"/>
      <c r="E199" s="176"/>
      <c r="I199" s="220"/>
      <c r="J199" s="220"/>
      <c r="M199" s="57"/>
    </row>
    <row r="200" spans="1:20" s="160" customFormat="1" ht="37.5" hidden="1" customHeight="1">
      <c r="A200" s="35"/>
      <c r="B200" s="183"/>
      <c r="C200" s="178"/>
      <c r="D200" s="81"/>
      <c r="E200" s="178"/>
      <c r="F200" s="149"/>
      <c r="G200" s="149"/>
      <c r="H200" s="149"/>
      <c r="I200" s="220"/>
      <c r="J200" s="220"/>
      <c r="K200" s="161"/>
      <c r="M200" s="57"/>
      <c r="O200" s="283"/>
      <c r="P200" s="283"/>
      <c r="Q200" s="283"/>
    </row>
    <row r="201" spans="1:20" ht="37.5" hidden="1" customHeight="1">
      <c r="A201" s="35"/>
      <c r="B201" s="183"/>
      <c r="C201" s="178"/>
      <c r="D201" s="81"/>
      <c r="E201" s="178"/>
      <c r="I201" s="220"/>
      <c r="J201" s="220"/>
      <c r="M201" s="57"/>
    </row>
    <row r="202" spans="1:20" ht="37.5" hidden="1" customHeight="1">
      <c r="A202" s="226"/>
      <c r="B202" s="227" t="s">
        <v>73</v>
      </c>
      <c r="C202" s="226" t="s">
        <v>74</v>
      </c>
      <c r="D202" s="226" t="s">
        <v>74</v>
      </c>
      <c r="E202" s="228">
        <f>E199</f>
        <v>0</v>
      </c>
      <c r="I202" s="217">
        <f>SUM(I199:I201)</f>
        <v>0</v>
      </c>
      <c r="J202" s="217">
        <f>SUM(J199:J201)</f>
        <v>0</v>
      </c>
      <c r="M202" s="57"/>
    </row>
    <row r="203" spans="1:20" ht="32.25" hidden="1" customHeight="1">
      <c r="M203" s="57"/>
    </row>
    <row r="204" spans="1:20" ht="39.75" hidden="1" customHeight="1">
      <c r="A204" s="2004" t="s">
        <v>512</v>
      </c>
      <c r="B204" s="2004"/>
      <c r="C204" s="2004"/>
      <c r="D204" s="2004"/>
      <c r="E204" s="2004"/>
      <c r="F204" s="2004"/>
      <c r="G204" s="2004"/>
      <c r="H204" s="2004"/>
      <c r="I204" s="2004"/>
      <c r="J204" s="2004"/>
      <c r="M204" s="57"/>
    </row>
    <row r="205" spans="1:20" hidden="1">
      <c r="I205" s="1986" t="s">
        <v>545</v>
      </c>
      <c r="J205" s="1986"/>
      <c r="M205" s="57"/>
    </row>
    <row r="206" spans="1:20" s="33" customFormat="1" ht="61.5" hidden="1" customHeight="1">
      <c r="A206" s="35" t="s">
        <v>77</v>
      </c>
      <c r="B206" s="35" t="s">
        <v>67</v>
      </c>
      <c r="C206" s="81" t="s">
        <v>505</v>
      </c>
      <c r="D206" s="81" t="s">
        <v>506</v>
      </c>
      <c r="E206" s="81" t="s">
        <v>507</v>
      </c>
      <c r="F206" s="149"/>
      <c r="G206" s="149"/>
      <c r="H206" s="149"/>
      <c r="I206" s="215" t="s">
        <v>186</v>
      </c>
      <c r="J206" s="215" t="s">
        <v>546</v>
      </c>
      <c r="K206" s="163"/>
      <c r="L206" s="57"/>
      <c r="M206" s="57"/>
      <c r="O206" s="284"/>
      <c r="P206" s="291"/>
      <c r="Q206" s="291"/>
      <c r="R206" s="174"/>
      <c r="S206" s="174"/>
      <c r="T206" s="174"/>
    </row>
    <row r="207" spans="1:20" ht="21" hidden="1" customHeight="1">
      <c r="A207" s="173">
        <v>1</v>
      </c>
      <c r="B207" s="173">
        <v>2</v>
      </c>
      <c r="C207" s="86">
        <v>3</v>
      </c>
      <c r="D207" s="86">
        <v>4</v>
      </c>
      <c r="E207" s="86">
        <v>5</v>
      </c>
      <c r="F207" s="160"/>
      <c r="G207" s="160"/>
      <c r="H207" s="160"/>
      <c r="I207" s="220"/>
      <c r="J207" s="220"/>
      <c r="M207" s="57"/>
    </row>
    <row r="208" spans="1:20" ht="31.5" hidden="1" customHeight="1">
      <c r="A208" s="35">
        <v>1</v>
      </c>
      <c r="B208" s="183"/>
      <c r="C208" s="176"/>
      <c r="D208" s="35"/>
      <c r="E208" s="176"/>
      <c r="I208" s="220"/>
      <c r="J208" s="220"/>
      <c r="M208" s="57"/>
    </row>
    <row r="209" spans="1:17" s="160" customFormat="1" ht="31.5" hidden="1" customHeight="1">
      <c r="A209" s="35"/>
      <c r="B209" s="183"/>
      <c r="C209" s="178"/>
      <c r="D209" s="81"/>
      <c r="E209" s="178"/>
      <c r="F209" s="149"/>
      <c r="G209" s="149"/>
      <c r="H209" s="149"/>
      <c r="I209" s="220"/>
      <c r="J209" s="220"/>
      <c r="K209" s="161"/>
      <c r="M209" s="57"/>
      <c r="O209" s="283"/>
      <c r="P209" s="283"/>
      <c r="Q209" s="283"/>
    </row>
    <row r="210" spans="1:17" ht="31.5" hidden="1" customHeight="1">
      <c r="A210" s="35"/>
      <c r="B210" s="183"/>
      <c r="C210" s="178"/>
      <c r="D210" s="81"/>
      <c r="E210" s="178"/>
      <c r="I210" s="220"/>
      <c r="J210" s="220"/>
      <c r="M210" s="57"/>
    </row>
    <row r="211" spans="1:17" ht="31.5" hidden="1" customHeight="1">
      <c r="A211" s="226"/>
      <c r="B211" s="227" t="s">
        <v>73</v>
      </c>
      <c r="C211" s="226" t="s">
        <v>74</v>
      </c>
      <c r="D211" s="226" t="s">
        <v>74</v>
      </c>
      <c r="E211" s="228">
        <f>E208</f>
        <v>0</v>
      </c>
      <c r="I211" s="217">
        <f>SUM(I208:I210)</f>
        <v>0</v>
      </c>
      <c r="J211" s="217">
        <f>SUM(J208:J210)</f>
        <v>0</v>
      </c>
      <c r="M211" s="57"/>
    </row>
    <row r="212" spans="1:17" hidden="1">
      <c r="M212" s="57"/>
    </row>
    <row r="213" spans="1:17" ht="36.75" hidden="1" customHeight="1">
      <c r="M213" s="57"/>
    </row>
    <row r="214" spans="1:17" ht="49.5" hidden="1" customHeight="1">
      <c r="A214" s="2014" t="s">
        <v>613</v>
      </c>
      <c r="B214" s="2014"/>
      <c r="C214" s="2014"/>
      <c r="D214" s="2014"/>
      <c r="E214" s="2014"/>
      <c r="F214" s="2014"/>
      <c r="G214" s="2014"/>
      <c r="H214" s="2014"/>
      <c r="I214" s="2014"/>
      <c r="J214" s="2014"/>
      <c r="M214" s="57"/>
    </row>
    <row r="215" spans="1:17" hidden="1">
      <c r="M215" s="57"/>
    </row>
    <row r="216" spans="1:17" hidden="1">
      <c r="A216" s="2017" t="s">
        <v>513</v>
      </c>
      <c r="B216" s="2017"/>
      <c r="C216" s="2017"/>
      <c r="D216" s="2017"/>
      <c r="E216" s="2017"/>
      <c r="F216" s="2017"/>
      <c r="G216" s="2017"/>
      <c r="H216" s="2017"/>
      <c r="I216" s="2017"/>
      <c r="J216" s="2017"/>
      <c r="K216" s="205"/>
      <c r="M216" s="57"/>
    </row>
    <row r="217" spans="1:17" hidden="1">
      <c r="A217" s="53"/>
      <c r="B217" s="32"/>
      <c r="C217" s="38"/>
      <c r="D217" s="38"/>
      <c r="E217" s="38"/>
      <c r="F217" s="38"/>
      <c r="I217" s="1986" t="s">
        <v>545</v>
      </c>
      <c r="J217" s="1986"/>
      <c r="M217" s="57"/>
    </row>
    <row r="218" spans="1:17" ht="54" hidden="1">
      <c r="A218" s="81" t="s">
        <v>77</v>
      </c>
      <c r="B218" s="81" t="s">
        <v>67</v>
      </c>
      <c r="C218" s="81" t="s">
        <v>124</v>
      </c>
      <c r="D218" s="81" t="s">
        <v>125</v>
      </c>
      <c r="E218" s="81" t="s">
        <v>126</v>
      </c>
      <c r="I218" s="215" t="s">
        <v>186</v>
      </c>
      <c r="J218" s="215" t="s">
        <v>546</v>
      </c>
      <c r="K218" s="209"/>
      <c r="M218" s="57"/>
    </row>
    <row r="219" spans="1:17" hidden="1">
      <c r="A219" s="86">
        <v>1</v>
      </c>
      <c r="B219" s="86">
        <v>2</v>
      </c>
      <c r="C219" s="86">
        <v>3</v>
      </c>
      <c r="D219" s="86">
        <v>4</v>
      </c>
      <c r="E219" s="86">
        <v>5</v>
      </c>
      <c r="F219" s="160"/>
      <c r="G219" s="160"/>
      <c r="H219" s="160"/>
      <c r="I219" s="220"/>
      <c r="J219" s="220"/>
      <c r="M219" s="57"/>
    </row>
    <row r="220" spans="1:17" hidden="1">
      <c r="A220" s="46"/>
      <c r="B220" s="47"/>
      <c r="C220" s="81"/>
      <c r="D220" s="34"/>
      <c r="E220" s="178"/>
      <c r="I220" s="220"/>
      <c r="J220" s="220"/>
      <c r="M220" s="57"/>
    </row>
    <row r="221" spans="1:17" s="160" customFormat="1" hidden="1">
      <c r="A221" s="81"/>
      <c r="B221" s="31"/>
      <c r="C221" s="81"/>
      <c r="D221" s="34"/>
      <c r="E221" s="178"/>
      <c r="F221" s="149"/>
      <c r="G221" s="149"/>
      <c r="H221" s="149"/>
      <c r="I221" s="220"/>
      <c r="J221" s="220"/>
      <c r="K221" s="161"/>
      <c r="M221" s="57"/>
      <c r="O221" s="283"/>
      <c r="P221" s="283"/>
      <c r="Q221" s="283"/>
    </row>
    <row r="222" spans="1:17" hidden="1">
      <c r="A222" s="81"/>
      <c r="B222" s="31"/>
      <c r="C222" s="81"/>
      <c r="D222" s="34"/>
      <c r="E222" s="178"/>
      <c r="I222" s="220"/>
      <c r="J222" s="220"/>
      <c r="M222" s="57"/>
    </row>
    <row r="223" spans="1:17" ht="30.75" hidden="1" customHeight="1">
      <c r="A223" s="226"/>
      <c r="B223" s="227" t="s">
        <v>73</v>
      </c>
      <c r="C223" s="226" t="s">
        <v>74</v>
      </c>
      <c r="D223" s="226" t="s">
        <v>74</v>
      </c>
      <c r="E223" s="228">
        <f>SUM(E220:E222)</f>
        <v>0</v>
      </c>
      <c r="I223" s="217">
        <f>SUM(I220:I222)</f>
        <v>0</v>
      </c>
      <c r="J223" s="217">
        <f>SUM(J220:J222)</f>
        <v>0</v>
      </c>
      <c r="M223" s="57"/>
    </row>
    <row r="224" spans="1:17" hidden="1">
      <c r="A224" s="51"/>
      <c r="B224" s="52"/>
      <c r="C224" s="51"/>
      <c r="D224" s="51"/>
      <c r="E224" s="51"/>
      <c r="F224" s="51"/>
      <c r="M224" s="57"/>
    </row>
    <row r="225" spans="1:17" ht="33" hidden="1" customHeight="1">
      <c r="A225" s="2016" t="s">
        <v>491</v>
      </c>
      <c r="B225" s="2016"/>
      <c r="C225" s="2016"/>
      <c r="D225" s="2016"/>
      <c r="E225" s="2016"/>
      <c r="F225" s="2016"/>
      <c r="G225" s="2016"/>
      <c r="H225" s="2016"/>
      <c r="I225" s="2016"/>
      <c r="J225" s="2016"/>
      <c r="M225" s="57"/>
    </row>
    <row r="226" spans="1:17" hidden="1">
      <c r="A226" s="51"/>
      <c r="B226" s="32"/>
      <c r="C226" s="38"/>
      <c r="D226" s="38"/>
      <c r="E226" s="38"/>
      <c r="F226" s="38"/>
      <c r="I226" s="1986" t="s">
        <v>545</v>
      </c>
      <c r="J226" s="1986"/>
      <c r="M226" s="57"/>
    </row>
    <row r="227" spans="1:17" ht="54" hidden="1">
      <c r="A227" s="81" t="s">
        <v>77</v>
      </c>
      <c r="B227" s="81" t="s">
        <v>67</v>
      </c>
      <c r="C227" s="81" t="s">
        <v>127</v>
      </c>
      <c r="D227" s="81" t="s">
        <v>490</v>
      </c>
      <c r="F227" s="38"/>
      <c r="I227" s="215" t="s">
        <v>186</v>
      </c>
      <c r="J227" s="215" t="s">
        <v>546</v>
      </c>
      <c r="K227" s="210"/>
      <c r="M227" s="57"/>
    </row>
    <row r="228" spans="1:17" hidden="1">
      <c r="A228" s="86">
        <v>1</v>
      </c>
      <c r="B228" s="86">
        <v>2</v>
      </c>
      <c r="C228" s="86">
        <v>3</v>
      </c>
      <c r="D228" s="86">
        <v>4</v>
      </c>
      <c r="E228" s="160"/>
      <c r="F228" s="14"/>
      <c r="G228" s="160"/>
      <c r="H228" s="160"/>
      <c r="I228" s="220"/>
      <c r="J228" s="220"/>
      <c r="M228" s="57"/>
    </row>
    <row r="229" spans="1:17" hidden="1">
      <c r="A229" s="81"/>
      <c r="B229" s="47"/>
      <c r="C229" s="34"/>
      <c r="D229" s="178"/>
      <c r="F229" s="38"/>
      <c r="I229" s="220"/>
      <c r="J229" s="220"/>
      <c r="M229" s="57"/>
    </row>
    <row r="230" spans="1:17" s="160" customFormat="1" hidden="1">
      <c r="A230" s="81"/>
      <c r="B230" s="31"/>
      <c r="C230" s="34"/>
      <c r="D230" s="178"/>
      <c r="E230" s="149"/>
      <c r="F230" s="38"/>
      <c r="G230" s="149"/>
      <c r="H230" s="149"/>
      <c r="I230" s="220"/>
      <c r="J230" s="220"/>
      <c r="K230" s="161"/>
      <c r="M230" s="57"/>
      <c r="O230" s="283"/>
      <c r="P230" s="283"/>
      <c r="Q230" s="283"/>
    </row>
    <row r="231" spans="1:17" hidden="1">
      <c r="A231" s="81"/>
      <c r="B231" s="31"/>
      <c r="C231" s="34"/>
      <c r="D231" s="178"/>
      <c r="F231" s="38"/>
      <c r="I231" s="220"/>
      <c r="J231" s="220"/>
      <c r="M231" s="57"/>
    </row>
    <row r="232" spans="1:17" ht="33" hidden="1" customHeight="1">
      <c r="A232" s="226"/>
      <c r="B232" s="227" t="s">
        <v>73</v>
      </c>
      <c r="C232" s="226" t="s">
        <v>74</v>
      </c>
      <c r="D232" s="228">
        <f>SUM(D229:D231)</f>
        <v>0</v>
      </c>
      <c r="F232" s="38"/>
      <c r="I232" s="217">
        <f>SUM(I229:I231)</f>
        <v>0</v>
      </c>
      <c r="J232" s="217">
        <f>SUM(J229:J231)</f>
        <v>0</v>
      </c>
      <c r="M232" s="57"/>
    </row>
    <row r="233" spans="1:17" hidden="1">
      <c r="A233" s="51"/>
      <c r="B233" s="52"/>
      <c r="C233" s="51"/>
      <c r="D233" s="51"/>
      <c r="E233" s="51"/>
      <c r="F233" s="51"/>
      <c r="M233" s="57"/>
    </row>
    <row r="234" spans="1:17" ht="28.5" hidden="1" customHeight="1">
      <c r="A234" s="2016" t="s">
        <v>514</v>
      </c>
      <c r="B234" s="2016"/>
      <c r="C234" s="2016"/>
      <c r="D234" s="2016"/>
      <c r="E234" s="2016"/>
      <c r="F234" s="2016"/>
      <c r="G234" s="2016"/>
      <c r="H234" s="2016"/>
      <c r="I234" s="2016"/>
      <c r="J234" s="2016"/>
      <c r="M234" s="57"/>
    </row>
    <row r="235" spans="1:17" hidden="1">
      <c r="A235" s="51"/>
      <c r="B235" s="32"/>
      <c r="C235" s="38"/>
      <c r="D235" s="38"/>
      <c r="E235" s="38"/>
      <c r="F235" s="38"/>
      <c r="I235" s="1986" t="s">
        <v>545</v>
      </c>
      <c r="J235" s="1986"/>
      <c r="M235" s="57"/>
    </row>
    <row r="236" spans="1:17" ht="54" hidden="1">
      <c r="A236" s="81" t="s">
        <v>77</v>
      </c>
      <c r="B236" s="81" t="s">
        <v>67</v>
      </c>
      <c r="C236" s="81" t="s">
        <v>127</v>
      </c>
      <c r="D236" s="81" t="s">
        <v>490</v>
      </c>
      <c r="F236" s="38"/>
      <c r="I236" s="215" t="s">
        <v>186</v>
      </c>
      <c r="J236" s="215" t="s">
        <v>546</v>
      </c>
      <c r="K236" s="210"/>
      <c r="M236" s="57"/>
    </row>
    <row r="237" spans="1:17" hidden="1">
      <c r="A237" s="86">
        <v>1</v>
      </c>
      <c r="B237" s="86">
        <v>2</v>
      </c>
      <c r="C237" s="86">
        <v>3</v>
      </c>
      <c r="D237" s="86">
        <v>4</v>
      </c>
      <c r="E237" s="160"/>
      <c r="F237" s="14"/>
      <c r="G237" s="160"/>
      <c r="H237" s="160"/>
      <c r="I237" s="220"/>
      <c r="J237" s="220"/>
      <c r="M237" s="57"/>
    </row>
    <row r="238" spans="1:17" hidden="1">
      <c r="A238" s="81"/>
      <c r="B238" s="47"/>
      <c r="C238" s="34"/>
      <c r="D238" s="178"/>
      <c r="F238" s="38"/>
      <c r="I238" s="220"/>
      <c r="J238" s="220"/>
      <c r="M238" s="57"/>
    </row>
    <row r="239" spans="1:17" s="160" customFormat="1" hidden="1">
      <c r="A239" s="81"/>
      <c r="B239" s="31"/>
      <c r="C239" s="34"/>
      <c r="D239" s="178"/>
      <c r="E239" s="149"/>
      <c r="F239" s="38"/>
      <c r="G239" s="149"/>
      <c r="H239" s="149"/>
      <c r="I239" s="220"/>
      <c r="J239" s="220"/>
      <c r="K239" s="161"/>
      <c r="M239" s="57"/>
      <c r="O239" s="283"/>
      <c r="P239" s="283"/>
      <c r="Q239" s="283"/>
    </row>
    <row r="240" spans="1:17" hidden="1">
      <c r="A240" s="81"/>
      <c r="B240" s="31"/>
      <c r="C240" s="34"/>
      <c r="D240" s="178"/>
      <c r="F240" s="38"/>
      <c r="I240" s="220"/>
      <c r="J240" s="220"/>
      <c r="M240" s="57"/>
    </row>
    <row r="241" spans="1:17" ht="32.25" hidden="1" customHeight="1">
      <c r="A241" s="226"/>
      <c r="B241" s="227" t="s">
        <v>73</v>
      </c>
      <c r="C241" s="226" t="s">
        <v>74</v>
      </c>
      <c r="D241" s="228">
        <f>SUM(D238:D240)</f>
        <v>0</v>
      </c>
      <c r="F241" s="38"/>
      <c r="I241" s="217">
        <f>SUM(I238:I240)</f>
        <v>0</v>
      </c>
      <c r="J241" s="217">
        <f>SUM(J238:J240)</f>
        <v>0</v>
      </c>
      <c r="M241" s="57"/>
    </row>
    <row r="242" spans="1:17" hidden="1">
      <c r="A242" s="51"/>
      <c r="B242" s="52"/>
      <c r="C242" s="51"/>
      <c r="D242" s="51"/>
      <c r="E242" s="51"/>
      <c r="F242" s="51"/>
      <c r="M242" s="57"/>
    </row>
    <row r="243" spans="1:17" hidden="1">
      <c r="A243" s="2004" t="s">
        <v>542</v>
      </c>
      <c r="B243" s="2004"/>
      <c r="C243" s="2004"/>
      <c r="D243" s="2004"/>
      <c r="E243" s="2004"/>
      <c r="F243" s="2004"/>
      <c r="G243" s="2004"/>
      <c r="H243" s="2004"/>
      <c r="I243" s="2004"/>
      <c r="J243" s="2004"/>
      <c r="M243" s="57"/>
    </row>
    <row r="244" spans="1:17" hidden="1">
      <c r="A244" s="2012"/>
      <c r="B244" s="2012"/>
      <c r="C244" s="2012"/>
      <c r="D244" s="2012"/>
      <c r="E244" s="2012"/>
      <c r="F244" s="2012"/>
      <c r="I244" s="1986" t="s">
        <v>545</v>
      </c>
      <c r="J244" s="1986"/>
      <c r="M244" s="57"/>
    </row>
    <row r="245" spans="1:17" ht="54" hidden="1">
      <c r="A245" s="81" t="s">
        <v>77</v>
      </c>
      <c r="B245" s="81" t="s">
        <v>67</v>
      </c>
      <c r="C245" s="81" t="s">
        <v>131</v>
      </c>
      <c r="D245" s="81" t="s">
        <v>80</v>
      </c>
      <c r="E245" s="81" t="s">
        <v>132</v>
      </c>
      <c r="F245" s="81" t="s">
        <v>33</v>
      </c>
      <c r="I245" s="215" t="s">
        <v>186</v>
      </c>
      <c r="J245" s="215" t="s">
        <v>546</v>
      </c>
      <c r="K245" s="163"/>
      <c r="M245" s="57"/>
    </row>
    <row r="246" spans="1:17" hidden="1">
      <c r="A246" s="86">
        <v>1</v>
      </c>
      <c r="B246" s="86">
        <v>2</v>
      </c>
      <c r="C246" s="86">
        <v>3</v>
      </c>
      <c r="D246" s="86">
        <v>4</v>
      </c>
      <c r="E246" s="86">
        <v>5</v>
      </c>
      <c r="F246" s="86">
        <v>6</v>
      </c>
      <c r="G246" s="160"/>
      <c r="H246" s="160"/>
      <c r="I246" s="220"/>
      <c r="J246" s="220"/>
      <c r="M246" s="57"/>
    </row>
    <row r="247" spans="1:17" hidden="1">
      <c r="A247" s="81">
        <v>1</v>
      </c>
      <c r="B247" s="31"/>
      <c r="C247" s="81"/>
      <c r="D247" s="81"/>
      <c r="E247" s="178" t="e">
        <f>F247/D247</f>
        <v>#DIV/0!</v>
      </c>
      <c r="F247" s="178"/>
      <c r="I247" s="220"/>
      <c r="J247" s="220"/>
      <c r="M247" s="57"/>
    </row>
    <row r="248" spans="1:17" s="160" customFormat="1" hidden="1">
      <c r="A248" s="81">
        <v>2</v>
      </c>
      <c r="B248" s="31"/>
      <c r="C248" s="35"/>
      <c r="D248" s="35"/>
      <c r="E248" s="178" t="e">
        <f t="shared" ref="E248:E249" si="3">F248/D248</f>
        <v>#DIV/0!</v>
      </c>
      <c r="F248" s="178"/>
      <c r="G248" s="149"/>
      <c r="H248" s="149"/>
      <c r="I248" s="220"/>
      <c r="J248" s="220"/>
      <c r="K248" s="161"/>
      <c r="M248" s="57"/>
      <c r="O248" s="283"/>
      <c r="P248" s="283"/>
      <c r="Q248" s="283"/>
    </row>
    <row r="249" spans="1:17" hidden="1">
      <c r="A249" s="81">
        <v>3</v>
      </c>
      <c r="B249" s="31"/>
      <c r="C249" s="81"/>
      <c r="D249" s="81"/>
      <c r="E249" s="178" t="e">
        <f t="shared" si="3"/>
        <v>#DIV/0!</v>
      </c>
      <c r="F249" s="178"/>
      <c r="I249" s="220"/>
      <c r="J249" s="220"/>
      <c r="M249" s="57"/>
    </row>
    <row r="250" spans="1:17" ht="36" hidden="1" customHeight="1">
      <c r="A250" s="226"/>
      <c r="B250" s="227" t="s">
        <v>73</v>
      </c>
      <c r="C250" s="226" t="s">
        <v>74</v>
      </c>
      <c r="D250" s="226" t="s">
        <v>74</v>
      </c>
      <c r="E250" s="226" t="s">
        <v>74</v>
      </c>
      <c r="F250" s="228">
        <f>F249+F248+F247</f>
        <v>0</v>
      </c>
      <c r="I250" s="217">
        <f>SUM(I247:I249)</f>
        <v>0</v>
      </c>
      <c r="J250" s="217">
        <f>SUM(J247:J249)</f>
        <v>0</v>
      </c>
      <c r="M250" s="57"/>
    </row>
    <row r="251" spans="1:17" hidden="1">
      <c r="A251" s="51"/>
      <c r="B251" s="52"/>
      <c r="C251" s="51"/>
      <c r="D251" s="51"/>
      <c r="E251" s="51"/>
      <c r="F251" s="51"/>
      <c r="M251" s="57"/>
    </row>
    <row r="252" spans="1:17" hidden="1">
      <c r="A252" s="51"/>
      <c r="B252" s="52"/>
      <c r="C252" s="51"/>
      <c r="D252" s="51"/>
      <c r="E252" s="51"/>
      <c r="F252" s="51"/>
      <c r="M252" s="57"/>
    </row>
    <row r="253" spans="1:17" ht="40.5" customHeight="1">
      <c r="A253" s="2014" t="s">
        <v>612</v>
      </c>
      <c r="B253" s="2014"/>
      <c r="C253" s="2014"/>
      <c r="D253" s="2014"/>
      <c r="E253" s="2014"/>
      <c r="F253" s="2014"/>
      <c r="G253" s="2014"/>
      <c r="H253" s="2014"/>
      <c r="I253" s="2014"/>
      <c r="J253" s="2014"/>
      <c r="M253" s="57"/>
    </row>
    <row r="254" spans="1:17">
      <c r="A254" s="51"/>
      <c r="B254" s="52"/>
      <c r="C254" s="51"/>
      <c r="D254" s="51"/>
      <c r="E254" s="51"/>
      <c r="F254" s="51"/>
      <c r="M254" s="57"/>
    </row>
    <row r="255" spans="1:17">
      <c r="A255" s="2009" t="s">
        <v>515</v>
      </c>
      <c r="B255" s="2009"/>
      <c r="C255" s="2009"/>
      <c r="D255" s="2009"/>
      <c r="E255" s="2009"/>
      <c r="F255" s="2009"/>
      <c r="G255" s="2009"/>
      <c r="H255" s="2009"/>
      <c r="I255" s="2009"/>
      <c r="J255" s="2009"/>
      <c r="K255" s="205"/>
      <c r="M255" s="57"/>
    </row>
    <row r="256" spans="1:17">
      <c r="A256" s="175"/>
      <c r="B256" s="55"/>
      <c r="C256" s="175"/>
      <c r="D256" s="175"/>
      <c r="E256" s="175"/>
      <c r="F256" s="175"/>
      <c r="I256" s="1986" t="s">
        <v>545</v>
      </c>
      <c r="J256" s="1986"/>
      <c r="M256" s="57"/>
    </row>
    <row r="257" spans="1:17" ht="54">
      <c r="A257" s="81" t="s">
        <v>77</v>
      </c>
      <c r="B257" s="81" t="s">
        <v>67</v>
      </c>
      <c r="C257" s="81" t="s">
        <v>118</v>
      </c>
      <c r="D257" s="81" t="s">
        <v>112</v>
      </c>
      <c r="E257" s="81" t="s">
        <v>113</v>
      </c>
      <c r="F257" s="81" t="s">
        <v>532</v>
      </c>
      <c r="I257" s="215" t="s">
        <v>186</v>
      </c>
      <c r="J257" s="215" t="s">
        <v>546</v>
      </c>
      <c r="K257" s="204"/>
      <c r="M257" s="57"/>
    </row>
    <row r="258" spans="1:17">
      <c r="A258" s="86">
        <v>1</v>
      </c>
      <c r="B258" s="86">
        <v>2</v>
      </c>
      <c r="C258" s="86">
        <v>3</v>
      </c>
      <c r="D258" s="86">
        <v>4</v>
      </c>
      <c r="E258" s="86">
        <v>5</v>
      </c>
      <c r="F258" s="86">
        <v>6</v>
      </c>
      <c r="G258" s="160"/>
      <c r="H258" s="160"/>
      <c r="I258" s="220"/>
      <c r="J258" s="220"/>
      <c r="M258" s="57"/>
    </row>
    <row r="259" spans="1:17" ht="29.25" hidden="1" customHeight="1">
      <c r="A259" s="81">
        <v>1</v>
      </c>
      <c r="B259" s="31" t="s">
        <v>114</v>
      </c>
      <c r="C259" s="539"/>
      <c r="D259" s="539"/>
      <c r="E259" s="538" t="e">
        <f>F259/D259/C259</f>
        <v>#DIV/0!</v>
      </c>
      <c r="F259" s="538"/>
      <c r="I259" s="220"/>
      <c r="J259" s="220"/>
      <c r="M259" s="57"/>
    </row>
    <row r="260" spans="1:17" s="160" customFormat="1" ht="52.5" hidden="1" customHeight="1">
      <c r="A260" s="81">
        <v>2</v>
      </c>
      <c r="B260" s="31" t="s">
        <v>115</v>
      </c>
      <c r="C260" s="539"/>
      <c r="D260" s="539"/>
      <c r="E260" s="538" t="e">
        <f t="shared" ref="E260:E264" si="4">F260/D260/C260</f>
        <v>#DIV/0!</v>
      </c>
      <c r="F260" s="538"/>
      <c r="G260" s="149"/>
      <c r="H260" s="149"/>
      <c r="I260" s="220"/>
      <c r="J260" s="220"/>
      <c r="K260" s="161"/>
      <c r="M260" s="57"/>
      <c r="O260" s="283"/>
      <c r="P260" s="283"/>
      <c r="Q260" s="283"/>
    </row>
    <row r="261" spans="1:17" ht="53.25" hidden="1" customHeight="1">
      <c r="A261" s="81">
        <v>3</v>
      </c>
      <c r="B261" s="31" t="s">
        <v>116</v>
      </c>
      <c r="C261" s="539"/>
      <c r="D261" s="539"/>
      <c r="E261" s="538" t="e">
        <f t="shared" si="4"/>
        <v>#DIV/0!</v>
      </c>
      <c r="F261" s="538"/>
      <c r="I261" s="220"/>
      <c r="J261" s="220"/>
      <c r="M261" s="57"/>
    </row>
    <row r="262" spans="1:17" ht="36.75" hidden="1" customHeight="1">
      <c r="A262" s="81">
        <v>4</v>
      </c>
      <c r="B262" s="31" t="s">
        <v>117</v>
      </c>
      <c r="C262" s="539"/>
      <c r="D262" s="539"/>
      <c r="E262" s="538" t="e">
        <f t="shared" si="4"/>
        <v>#DIV/0!</v>
      </c>
      <c r="F262" s="538"/>
      <c r="I262" s="222"/>
      <c r="J262" s="222"/>
      <c r="M262" s="57"/>
    </row>
    <row r="263" spans="1:17" ht="95.25" customHeight="1" thickBot="1">
      <c r="A263" s="81">
        <v>1</v>
      </c>
      <c r="B263" s="31" t="s">
        <v>143</v>
      </c>
      <c r="C263" s="539">
        <v>1</v>
      </c>
      <c r="D263" s="539">
        <v>12</v>
      </c>
      <c r="E263" s="538">
        <f t="shared" si="4"/>
        <v>500</v>
      </c>
      <c r="F263" s="538">
        <v>6000</v>
      </c>
      <c r="I263" s="220"/>
      <c r="J263" s="220"/>
      <c r="M263" s="623">
        <v>6000</v>
      </c>
      <c r="N263" s="1073">
        <f>F263-M263</f>
        <v>0</v>
      </c>
    </row>
    <row r="264" spans="1:17" ht="34.5" hidden="1" customHeight="1" thickBot="1">
      <c r="A264" s="81">
        <v>6</v>
      </c>
      <c r="B264" s="31" t="s">
        <v>144</v>
      </c>
      <c r="C264" s="539"/>
      <c r="D264" s="539"/>
      <c r="E264" s="538" t="e">
        <f t="shared" si="4"/>
        <v>#DIV/0!</v>
      </c>
      <c r="F264" s="538"/>
      <c r="I264" s="220"/>
      <c r="J264" s="220"/>
      <c r="M264" s="623"/>
    </row>
    <row r="265" spans="1:17" ht="35.25" customHeight="1" thickBot="1">
      <c r="A265" s="226"/>
      <c r="B265" s="227" t="s">
        <v>73</v>
      </c>
      <c r="C265" s="226" t="s">
        <v>74</v>
      </c>
      <c r="D265" s="226" t="s">
        <v>74</v>
      </c>
      <c r="E265" s="226" t="s">
        <v>74</v>
      </c>
      <c r="F265" s="228">
        <f>F264+F263+F262+F261+F260+F259</f>
        <v>6000</v>
      </c>
      <c r="I265" s="217">
        <f>SUM(I259:I264)</f>
        <v>0</v>
      </c>
      <c r="J265" s="217">
        <f>SUM(J259:J264)</f>
        <v>0</v>
      </c>
      <c r="L265" s="738" t="s">
        <v>13</v>
      </c>
      <c r="M265" s="739">
        <f>SUM(M261:M264)</f>
        <v>6000</v>
      </c>
      <c r="N265" s="1100">
        <f>SUM(N261:N264)</f>
        <v>0</v>
      </c>
    </row>
    <row r="266" spans="1:17" ht="28.5" customHeight="1">
      <c r="A266" s="38"/>
      <c r="B266" s="32"/>
      <c r="C266" s="38"/>
      <c r="D266" s="38"/>
      <c r="E266" s="38"/>
      <c r="F266" s="38"/>
      <c r="M266" s="623"/>
    </row>
    <row r="267" spans="1:17" ht="33" hidden="1" customHeight="1">
      <c r="A267" s="2009" t="s">
        <v>516</v>
      </c>
      <c r="B267" s="2009"/>
      <c r="C267" s="2009"/>
      <c r="D267" s="2009"/>
      <c r="E267" s="2009"/>
      <c r="F267" s="2009"/>
      <c r="G267" s="2009"/>
      <c r="H267" s="2009"/>
      <c r="I267" s="2009"/>
      <c r="J267" s="2009"/>
      <c r="M267" s="623"/>
    </row>
    <row r="268" spans="1:17" hidden="1">
      <c r="A268" s="80"/>
      <c r="B268" s="45"/>
      <c r="C268" s="80"/>
      <c r="D268" s="80"/>
      <c r="E268" s="80"/>
      <c r="F268" s="38"/>
      <c r="I268" s="1986" t="s">
        <v>545</v>
      </c>
      <c r="J268" s="1986"/>
      <c r="M268" s="623"/>
    </row>
    <row r="269" spans="1:17" ht="54" hidden="1">
      <c r="A269" s="81" t="s">
        <v>77</v>
      </c>
      <c r="B269" s="81" t="s">
        <v>67</v>
      </c>
      <c r="C269" s="81" t="s">
        <v>119</v>
      </c>
      <c r="D269" s="81" t="s">
        <v>518</v>
      </c>
      <c r="E269" s="83" t="s">
        <v>166</v>
      </c>
      <c r="F269" s="81" t="s">
        <v>517</v>
      </c>
      <c r="I269" s="215" t="s">
        <v>186</v>
      </c>
      <c r="J269" s="215" t="s">
        <v>546</v>
      </c>
      <c r="K269" s="204"/>
      <c r="M269" s="623"/>
    </row>
    <row r="270" spans="1:17" hidden="1">
      <c r="A270" s="86">
        <v>1</v>
      </c>
      <c r="B270" s="86">
        <v>2</v>
      </c>
      <c r="C270" s="86">
        <v>3</v>
      </c>
      <c r="D270" s="86">
        <v>4</v>
      </c>
      <c r="E270" s="14">
        <v>5</v>
      </c>
      <c r="F270" s="86">
        <v>6</v>
      </c>
      <c r="G270" s="160"/>
      <c r="H270" s="160"/>
      <c r="I270" s="214"/>
      <c r="J270" s="214"/>
      <c r="M270" s="623"/>
    </row>
    <row r="271" spans="1:17" ht="45.6" hidden="1">
      <c r="A271" s="81">
        <v>1</v>
      </c>
      <c r="B271" s="31" t="s">
        <v>140</v>
      </c>
      <c r="C271" s="81"/>
      <c r="D271" s="178" t="e">
        <f>F271/C271</f>
        <v>#DIV/0!</v>
      </c>
      <c r="E271" s="83" t="s">
        <v>43</v>
      </c>
      <c r="F271" s="178"/>
      <c r="I271" s="220"/>
      <c r="J271" s="220"/>
      <c r="M271" s="623"/>
    </row>
    <row r="272" spans="1:17" s="160" customFormat="1" ht="45.6" hidden="1">
      <c r="A272" s="81">
        <v>2</v>
      </c>
      <c r="B272" s="31" t="s">
        <v>629</v>
      </c>
      <c r="C272" s="81" t="s">
        <v>43</v>
      </c>
      <c r="D272" s="178"/>
      <c r="E272" s="83" t="e">
        <f>F272/D272</f>
        <v>#DIV/0!</v>
      </c>
      <c r="F272" s="178"/>
      <c r="G272" s="149"/>
      <c r="H272" s="149"/>
      <c r="I272" s="220"/>
      <c r="J272" s="220"/>
      <c r="K272" s="161"/>
      <c r="M272" s="623"/>
      <c r="O272" s="283"/>
      <c r="P272" s="283"/>
      <c r="Q272" s="283"/>
    </row>
    <row r="273" spans="1:17" ht="33" hidden="1" customHeight="1">
      <c r="A273" s="226"/>
      <c r="B273" s="227" t="s">
        <v>73</v>
      </c>
      <c r="C273" s="226" t="s">
        <v>43</v>
      </c>
      <c r="D273" s="226" t="s">
        <v>43</v>
      </c>
      <c r="E273" s="226" t="s">
        <v>43</v>
      </c>
      <c r="F273" s="228">
        <f>F271+F272</f>
        <v>0</v>
      </c>
      <c r="I273" s="213">
        <f>SUM(I271:I272)</f>
        <v>0</v>
      </c>
      <c r="J273" s="213">
        <f>SUM(J271:J272)</f>
        <v>0</v>
      </c>
      <c r="M273" s="623"/>
    </row>
    <row r="274" spans="1:17">
      <c r="A274" s="38"/>
      <c r="B274" s="32"/>
      <c r="C274" s="38"/>
      <c r="D274" s="38"/>
      <c r="E274" s="38"/>
      <c r="F274" s="38"/>
      <c r="M274" s="623"/>
    </row>
    <row r="275" spans="1:17">
      <c r="A275" s="2004" t="s">
        <v>519</v>
      </c>
      <c r="B275" s="2004"/>
      <c r="C275" s="2004"/>
      <c r="D275" s="2004"/>
      <c r="E275" s="2004"/>
      <c r="F275" s="2004"/>
      <c r="G275" s="2004"/>
      <c r="H275" s="2004"/>
      <c r="I275" s="2004"/>
      <c r="J275" s="2004"/>
      <c r="M275" s="623"/>
    </row>
    <row r="276" spans="1:17">
      <c r="A276" s="82"/>
      <c r="B276" s="82"/>
      <c r="C276" s="82"/>
      <c r="D276" s="82"/>
      <c r="E276" s="82"/>
      <c r="F276" s="82"/>
      <c r="G276" s="82"/>
      <c r="H276" s="82"/>
      <c r="I276" s="1986" t="s">
        <v>545</v>
      </c>
      <c r="J276" s="1986"/>
      <c r="M276" s="623"/>
    </row>
    <row r="277" spans="1:17" s="38" customFormat="1" ht="82.5" customHeight="1">
      <c r="A277" s="81" t="s">
        <v>77</v>
      </c>
      <c r="B277" s="81" t="s">
        <v>0</v>
      </c>
      <c r="C277" s="81" t="s">
        <v>122</v>
      </c>
      <c r="D277" s="81" t="s">
        <v>120</v>
      </c>
      <c r="E277" s="81" t="s">
        <v>123</v>
      </c>
      <c r="F277" s="81" t="s">
        <v>33</v>
      </c>
      <c r="I277" s="215" t="s">
        <v>186</v>
      </c>
      <c r="J277" s="215" t="s">
        <v>546</v>
      </c>
      <c r="K277" s="163"/>
      <c r="M277" s="623"/>
      <c r="O277" s="41"/>
      <c r="P277" s="41"/>
      <c r="Q277" s="41"/>
    </row>
    <row r="278" spans="1:17" s="38" customFormat="1">
      <c r="A278" s="86">
        <v>1</v>
      </c>
      <c r="B278" s="86">
        <v>2</v>
      </c>
      <c r="C278" s="86">
        <v>4</v>
      </c>
      <c r="D278" s="86">
        <v>5</v>
      </c>
      <c r="E278" s="86">
        <v>6</v>
      </c>
      <c r="F278" s="86">
        <v>7</v>
      </c>
      <c r="G278" s="14"/>
      <c r="H278" s="14"/>
      <c r="I278" s="217"/>
      <c r="J278" s="217"/>
      <c r="K278" s="40"/>
      <c r="M278" s="623"/>
      <c r="O278" s="41"/>
      <c r="P278" s="41"/>
      <c r="Q278" s="41"/>
    </row>
    <row r="279" spans="1:17" s="38" customFormat="1" ht="33" hidden="1" customHeight="1">
      <c r="A279" s="81">
        <v>1</v>
      </c>
      <c r="B279" s="31" t="s">
        <v>145</v>
      </c>
      <c r="C279" s="615">
        <f>F279/D279</f>
        <v>0</v>
      </c>
      <c r="D279" s="615">
        <v>10.4</v>
      </c>
      <c r="E279" s="615">
        <v>0</v>
      </c>
      <c r="F279" s="615"/>
      <c r="I279" s="220"/>
      <c r="J279" s="220"/>
      <c r="K279" s="40"/>
      <c r="M279" s="632"/>
      <c r="N279" s="157">
        <f t="shared" ref="N279:N290" si="5">F279-M279</f>
        <v>0</v>
      </c>
      <c r="O279" s="41"/>
      <c r="P279" s="41"/>
      <c r="Q279" s="41"/>
    </row>
    <row r="280" spans="1:17" s="38" customFormat="1" ht="33" hidden="1" customHeight="1">
      <c r="A280" s="474">
        <v>2</v>
      </c>
      <c r="B280" s="31" t="s">
        <v>814</v>
      </c>
      <c r="C280" s="615">
        <f t="shared" ref="C280:C286" si="6">F280/D280</f>
        <v>0</v>
      </c>
      <c r="D280" s="615">
        <v>10.4</v>
      </c>
      <c r="E280" s="615">
        <v>0</v>
      </c>
      <c r="F280" s="615"/>
      <c r="I280" s="220"/>
      <c r="J280" s="220"/>
      <c r="K280" s="40"/>
      <c r="M280" s="623"/>
      <c r="N280" s="157">
        <f t="shared" si="5"/>
        <v>0</v>
      </c>
      <c r="O280" s="41"/>
      <c r="P280" s="41"/>
      <c r="Q280" s="41"/>
    </row>
    <row r="281" spans="1:17" s="14" customFormat="1" ht="36" hidden="1" customHeight="1">
      <c r="A281" s="474">
        <v>3</v>
      </c>
      <c r="B281" s="31" t="s">
        <v>121</v>
      </c>
      <c r="C281" s="615">
        <f t="shared" si="6"/>
        <v>0</v>
      </c>
      <c r="D281" s="615">
        <v>2265.86</v>
      </c>
      <c r="E281" s="615">
        <v>0</v>
      </c>
      <c r="F281" s="616"/>
      <c r="G281" s="38"/>
      <c r="H281" s="38"/>
      <c r="I281" s="220"/>
      <c r="J281" s="220"/>
      <c r="K281" s="186"/>
      <c r="L281" s="38"/>
      <c r="M281" s="623"/>
      <c r="N281" s="157">
        <f t="shared" si="5"/>
        <v>0</v>
      </c>
      <c r="O281" s="286"/>
      <c r="P281" s="286"/>
      <c r="Q281" s="286"/>
    </row>
    <row r="282" spans="1:17" s="14" customFormat="1" hidden="1">
      <c r="A282" s="474">
        <v>4</v>
      </c>
      <c r="B282" s="31" t="s">
        <v>815</v>
      </c>
      <c r="C282" s="615">
        <f t="shared" si="6"/>
        <v>0</v>
      </c>
      <c r="D282" s="615">
        <v>2265.86</v>
      </c>
      <c r="E282" s="615">
        <v>0</v>
      </c>
      <c r="F282" s="615"/>
      <c r="G282" s="38"/>
      <c r="H282" s="38"/>
      <c r="I282" s="220"/>
      <c r="J282" s="220"/>
      <c r="K282" s="186"/>
      <c r="L282" s="38"/>
      <c r="M282" s="623"/>
      <c r="N282" s="157">
        <f t="shared" si="5"/>
        <v>0</v>
      </c>
      <c r="O282" s="286"/>
      <c r="P282" s="286"/>
      <c r="Q282" s="286"/>
    </row>
    <row r="283" spans="1:17" s="38" customFormat="1" ht="32.25" customHeight="1">
      <c r="A283" s="474">
        <v>1</v>
      </c>
      <c r="B283" s="31" t="s">
        <v>1094</v>
      </c>
      <c r="C283" s="1014">
        <f t="shared" si="6"/>
        <v>2077.3669875557639</v>
      </c>
      <c r="D283" s="1014">
        <v>42.59</v>
      </c>
      <c r="E283" s="615">
        <v>0</v>
      </c>
      <c r="F283" s="615">
        <f>73475.06+15000</f>
        <v>88475.06</v>
      </c>
      <c r="I283" s="220">
        <v>15000</v>
      </c>
      <c r="J283" s="220"/>
      <c r="K283" s="40"/>
      <c r="M283" s="623">
        <v>88475.06</v>
      </c>
      <c r="N283" s="1073">
        <f t="shared" si="5"/>
        <v>0</v>
      </c>
      <c r="O283" s="41"/>
      <c r="P283" s="41"/>
      <c r="Q283" s="41"/>
    </row>
    <row r="284" spans="1:17" s="38" customFormat="1" ht="34.5" customHeight="1">
      <c r="A284" s="474">
        <v>1</v>
      </c>
      <c r="B284" s="31" t="s">
        <v>1126</v>
      </c>
      <c r="C284" s="1014" t="e">
        <f t="shared" si="6"/>
        <v>#DIV/0!</v>
      </c>
      <c r="D284" s="1014"/>
      <c r="E284" s="615">
        <v>0</v>
      </c>
      <c r="F284" s="615"/>
      <c r="I284" s="220"/>
      <c r="J284" s="220"/>
      <c r="K284" s="40"/>
      <c r="M284" s="623"/>
      <c r="N284" s="1073">
        <f t="shared" si="5"/>
        <v>0</v>
      </c>
      <c r="O284" s="41"/>
      <c r="P284" s="41"/>
      <c r="Q284" s="41"/>
    </row>
    <row r="285" spans="1:17" s="38" customFormat="1" ht="32.25" customHeight="1">
      <c r="A285" s="474">
        <v>2</v>
      </c>
      <c r="B285" s="31" t="s">
        <v>1095</v>
      </c>
      <c r="C285" s="1014">
        <f t="shared" si="6"/>
        <v>1952.2907468294975</v>
      </c>
      <c r="D285" s="1014">
        <f>42.58+21.29</f>
        <v>63.87</v>
      </c>
      <c r="E285" s="615">
        <v>0</v>
      </c>
      <c r="F285" s="615">
        <f>83128.54+41564.27</f>
        <v>124692.81</v>
      </c>
      <c r="I285" s="220"/>
      <c r="J285" s="220"/>
      <c r="K285" s="40"/>
      <c r="M285" s="623">
        <v>109692.81</v>
      </c>
      <c r="N285" s="1073">
        <f t="shared" si="5"/>
        <v>15000</v>
      </c>
      <c r="O285" s="41"/>
      <c r="P285" s="41"/>
      <c r="Q285" s="41"/>
    </row>
    <row r="286" spans="1:17" s="38" customFormat="1" ht="49.5" customHeight="1">
      <c r="A286" s="474">
        <v>2</v>
      </c>
      <c r="B286" s="31" t="s">
        <v>1127</v>
      </c>
      <c r="C286" s="615" t="e">
        <f t="shared" si="6"/>
        <v>#DIV/0!</v>
      </c>
      <c r="D286" s="615"/>
      <c r="E286" s="615">
        <v>0</v>
      </c>
      <c r="F286" s="615"/>
      <c r="I286" s="220"/>
      <c r="J286" s="220"/>
      <c r="K286" s="40"/>
      <c r="M286" s="623"/>
      <c r="N286" s="1073">
        <f t="shared" si="5"/>
        <v>0</v>
      </c>
      <c r="O286" s="41"/>
      <c r="P286" s="41"/>
      <c r="Q286" s="41"/>
    </row>
    <row r="287" spans="1:17" s="38" customFormat="1" ht="32.25" customHeight="1">
      <c r="A287" s="474">
        <v>3</v>
      </c>
      <c r="B287" s="31" t="s">
        <v>623</v>
      </c>
      <c r="C287" s="615">
        <f t="shared" ref="C287:C290" si="7">F287/D287</f>
        <v>750.14611391694723</v>
      </c>
      <c r="D287" s="615">
        <v>142.56</v>
      </c>
      <c r="E287" s="686">
        <v>0</v>
      </c>
      <c r="F287" s="748">
        <f>121940.83-15000</f>
        <v>106940.83</v>
      </c>
      <c r="I287" s="220"/>
      <c r="J287" s="220"/>
      <c r="K287" s="40"/>
      <c r="M287" s="632">
        <f>102339.65</f>
        <v>102339.65</v>
      </c>
      <c r="N287" s="1073">
        <f t="shared" si="5"/>
        <v>4601.1800000000076</v>
      </c>
      <c r="O287" s="41"/>
      <c r="P287" s="786"/>
      <c r="Q287" s="41"/>
    </row>
    <row r="288" spans="1:17" s="38" customFormat="1" ht="47.25" customHeight="1">
      <c r="A288" s="474">
        <v>3</v>
      </c>
      <c r="B288" s="31" t="s">
        <v>817</v>
      </c>
      <c r="C288" s="615" t="e">
        <f t="shared" si="7"/>
        <v>#DIV/0!</v>
      </c>
      <c r="D288" s="615"/>
      <c r="E288" s="615"/>
      <c r="F288" s="790">
        <v>4904.74</v>
      </c>
      <c r="I288" s="220">
        <v>4904.74</v>
      </c>
      <c r="J288" s="220"/>
      <c r="K288" s="40"/>
      <c r="M288" s="623">
        <v>4904.74</v>
      </c>
      <c r="N288" s="1073">
        <f t="shared" si="5"/>
        <v>0</v>
      </c>
      <c r="O288" s="41"/>
      <c r="P288" s="41"/>
      <c r="Q288" s="41"/>
    </row>
    <row r="289" spans="1:18" s="38" customFormat="1" ht="81" customHeight="1">
      <c r="A289" s="474">
        <v>5</v>
      </c>
      <c r="B289" s="31" t="s">
        <v>813</v>
      </c>
      <c r="C289" s="615" t="e">
        <f t="shared" si="7"/>
        <v>#DIV/0!</v>
      </c>
      <c r="D289" s="615"/>
      <c r="E289" s="615"/>
      <c r="F289" s="615">
        <f>75383.82+128231.35</f>
        <v>203615.17</v>
      </c>
      <c r="I289" s="220"/>
      <c r="J289" s="220"/>
      <c r="K289" s="2022" t="s">
        <v>819</v>
      </c>
      <c r="L289" s="2023"/>
      <c r="M289" s="623">
        <f>203615.17</f>
        <v>203615.17</v>
      </c>
      <c r="N289" s="1073">
        <f t="shared" si="5"/>
        <v>0</v>
      </c>
      <c r="O289" s="41"/>
      <c r="P289" s="1185">
        <f>F289+'130Платн'!F297</f>
        <v>205015.17</v>
      </c>
      <c r="Q289" s="1186" t="s">
        <v>1216</v>
      </c>
      <c r="R289" s="1184"/>
    </row>
    <row r="290" spans="1:18" s="38" customFormat="1" ht="93.75" customHeight="1" thickBot="1">
      <c r="A290" s="474">
        <v>6</v>
      </c>
      <c r="B290" s="31" t="s">
        <v>818</v>
      </c>
      <c r="C290" s="615" t="e">
        <f t="shared" si="7"/>
        <v>#DIV/0!</v>
      </c>
      <c r="D290" s="615"/>
      <c r="E290" s="615"/>
      <c r="F290" s="615"/>
      <c r="I290" s="220"/>
      <c r="J290" s="220"/>
      <c r="K290" s="498" t="s">
        <v>819</v>
      </c>
      <c r="M290" s="1098"/>
      <c r="N290" s="1099">
        <f t="shared" si="5"/>
        <v>0</v>
      </c>
      <c r="O290" s="41"/>
      <c r="P290" s="41"/>
      <c r="Q290" s="41"/>
    </row>
    <row r="291" spans="1:18" s="38" customFormat="1" ht="39" customHeight="1" thickBot="1">
      <c r="A291" s="226"/>
      <c r="B291" s="227" t="s">
        <v>73</v>
      </c>
      <c r="C291" s="226" t="s">
        <v>74</v>
      </c>
      <c r="D291" s="226" t="s">
        <v>74</v>
      </c>
      <c r="E291" s="226" t="s">
        <v>74</v>
      </c>
      <c r="F291" s="228">
        <f>SUM(F279:F289)</f>
        <v>528628.61</v>
      </c>
      <c r="I291" s="217">
        <f>SUM(I279:I290)</f>
        <v>19904.739999999998</v>
      </c>
      <c r="J291" s="217">
        <f>SUM(J279:J290)</f>
        <v>0</v>
      </c>
      <c r="K291" s="40"/>
      <c r="L291" s="738" t="s">
        <v>13</v>
      </c>
      <c r="M291" s="739">
        <f>SUM(M283:M290)</f>
        <v>509027.43000000005</v>
      </c>
      <c r="N291" s="1100">
        <f>SUM(N283:N290)</f>
        <v>19601.180000000008</v>
      </c>
      <c r="O291" s="41"/>
      <c r="P291" s="41"/>
      <c r="Q291" s="41"/>
    </row>
    <row r="292" spans="1:18" s="38" customFormat="1" ht="32.25" customHeight="1">
      <c r="B292" s="32"/>
      <c r="G292" s="149"/>
      <c r="H292" s="149"/>
      <c r="I292" s="149"/>
      <c r="J292" s="149"/>
      <c r="K292" s="40"/>
      <c r="M292" s="623"/>
      <c r="O292" s="41"/>
      <c r="P292" s="41"/>
      <c r="Q292" s="41"/>
    </row>
    <row r="293" spans="1:18" s="38" customFormat="1">
      <c r="A293" s="2017" t="s">
        <v>513</v>
      </c>
      <c r="B293" s="2017"/>
      <c r="C293" s="2017"/>
      <c r="D293" s="2017"/>
      <c r="E293" s="2017"/>
      <c r="F293" s="2017"/>
      <c r="G293" s="2017"/>
      <c r="H293" s="2017"/>
      <c r="I293" s="2017"/>
      <c r="J293" s="2017"/>
      <c r="K293" s="40"/>
      <c r="M293" s="623"/>
      <c r="O293" s="41"/>
      <c r="P293" s="41"/>
      <c r="Q293" s="41"/>
    </row>
    <row r="294" spans="1:18">
      <c r="A294" s="53"/>
      <c r="B294" s="32"/>
      <c r="C294" s="38"/>
      <c r="D294" s="38"/>
      <c r="E294" s="38"/>
      <c r="F294" s="38"/>
      <c r="I294" s="1986" t="s">
        <v>545</v>
      </c>
      <c r="J294" s="1986"/>
      <c r="M294" s="623"/>
    </row>
    <row r="295" spans="1:18" ht="54">
      <c r="A295" s="1033" t="s">
        <v>77</v>
      </c>
      <c r="B295" s="1033" t="s">
        <v>67</v>
      </c>
      <c r="C295" s="1033" t="s">
        <v>124</v>
      </c>
      <c r="D295" s="1033" t="s">
        <v>125</v>
      </c>
      <c r="E295" s="1033" t="s">
        <v>520</v>
      </c>
      <c r="I295" s="215" t="s">
        <v>186</v>
      </c>
      <c r="J295" s="215" t="s">
        <v>546</v>
      </c>
      <c r="K295" s="209"/>
      <c r="M295" s="623"/>
    </row>
    <row r="296" spans="1:18">
      <c r="A296" s="195">
        <v>1</v>
      </c>
      <c r="B296" s="195">
        <v>2</v>
      </c>
      <c r="C296" s="195">
        <v>3</v>
      </c>
      <c r="D296" s="195">
        <v>4</v>
      </c>
      <c r="E296" s="195">
        <v>5</v>
      </c>
      <c r="F296" s="160"/>
      <c r="G296" s="160"/>
      <c r="H296" s="160"/>
      <c r="I296" s="217"/>
      <c r="J296" s="217"/>
      <c r="M296" s="623"/>
    </row>
    <row r="297" spans="1:18" s="537" customFormat="1" ht="51.75" hidden="1" customHeight="1">
      <c r="A297" s="1033">
        <v>1</v>
      </c>
      <c r="B297" s="638" t="s">
        <v>1013</v>
      </c>
      <c r="C297" s="1033">
        <v>1</v>
      </c>
      <c r="D297" s="1033">
        <v>1</v>
      </c>
      <c r="E297" s="1034">
        <f>12700-12700</f>
        <v>0</v>
      </c>
      <c r="F297" s="160"/>
      <c r="G297" s="160"/>
      <c r="H297" s="160"/>
      <c r="I297" s="217"/>
      <c r="J297" s="217"/>
      <c r="K297" s="150"/>
      <c r="M297" s="623"/>
      <c r="N297" s="157">
        <f>E297-M297</f>
        <v>0</v>
      </c>
      <c r="O297" s="279"/>
      <c r="P297" s="279"/>
      <c r="Q297" s="279"/>
    </row>
    <row r="298" spans="1:18" s="537" customFormat="1">
      <c r="A298" s="1033">
        <v>1</v>
      </c>
      <c r="B298" s="1031" t="s">
        <v>1096</v>
      </c>
      <c r="C298" s="1033">
        <v>1</v>
      </c>
      <c r="D298" s="1033">
        <v>1</v>
      </c>
      <c r="E298" s="1034">
        <f>55766.67-19650.68-14115.99</f>
        <v>22000</v>
      </c>
      <c r="F298" s="160"/>
      <c r="G298" s="160"/>
      <c r="H298" s="160"/>
      <c r="I298" s="217"/>
      <c r="J298" s="217"/>
      <c r="K298" s="150"/>
      <c r="M298" s="623">
        <v>22000</v>
      </c>
      <c r="N298" s="1073">
        <f t="shared" ref="N298:N319" si="8">E298-M298</f>
        <v>0</v>
      </c>
      <c r="O298" s="279"/>
      <c r="P298" s="279"/>
      <c r="Q298" s="279"/>
    </row>
    <row r="299" spans="1:18" s="537" customFormat="1">
      <c r="A299" s="1033">
        <v>2</v>
      </c>
      <c r="B299" s="1031" t="s">
        <v>1097</v>
      </c>
      <c r="C299" s="1033">
        <v>1</v>
      </c>
      <c r="D299" s="1033">
        <v>1</v>
      </c>
      <c r="E299" s="1034">
        <f>10700-10700</f>
        <v>0</v>
      </c>
      <c r="F299" s="160"/>
      <c r="G299" s="160"/>
      <c r="H299" s="160"/>
      <c r="I299" s="217"/>
      <c r="J299" s="217"/>
      <c r="K299" s="150"/>
      <c r="M299" s="623"/>
      <c r="N299" s="1073">
        <f t="shared" si="8"/>
        <v>0</v>
      </c>
      <c r="O299" s="279"/>
      <c r="P299" s="279"/>
      <c r="Q299" s="279"/>
    </row>
    <row r="300" spans="1:18" s="537" customFormat="1">
      <c r="A300" s="1033">
        <v>3</v>
      </c>
      <c r="B300" s="1031" t="s">
        <v>1098</v>
      </c>
      <c r="C300" s="1033">
        <v>1</v>
      </c>
      <c r="D300" s="1033">
        <v>1</v>
      </c>
      <c r="E300" s="1034">
        <f>1600-1600</f>
        <v>0</v>
      </c>
      <c r="F300" s="160"/>
      <c r="G300" s="160"/>
      <c r="H300" s="160"/>
      <c r="I300" s="217"/>
      <c r="J300" s="217"/>
      <c r="K300" s="150"/>
      <c r="M300" s="623"/>
      <c r="N300" s="1073">
        <f t="shared" si="8"/>
        <v>0</v>
      </c>
      <c r="O300" s="279"/>
      <c r="P300" s="279"/>
      <c r="Q300" s="279"/>
    </row>
    <row r="301" spans="1:18" s="537" customFormat="1">
      <c r="A301" s="1033">
        <v>4</v>
      </c>
      <c r="B301" s="1031" t="s">
        <v>1112</v>
      </c>
      <c r="C301" s="1033">
        <v>1</v>
      </c>
      <c r="D301" s="1033">
        <v>1</v>
      </c>
      <c r="E301" s="1034">
        <f>14000-6650-7350</f>
        <v>0</v>
      </c>
      <c r="F301" s="160"/>
      <c r="G301" s="160"/>
      <c r="H301" s="160"/>
      <c r="I301" s="217"/>
      <c r="J301" s="217"/>
      <c r="K301" s="150"/>
      <c r="M301" s="623"/>
      <c r="N301" s="1073">
        <f t="shared" si="8"/>
        <v>0</v>
      </c>
      <c r="O301" s="279"/>
      <c r="P301" s="279"/>
      <c r="Q301" s="279"/>
    </row>
    <row r="302" spans="1:18" s="1012" customFormat="1">
      <c r="A302" s="1033">
        <v>5</v>
      </c>
      <c r="B302" s="1031" t="s">
        <v>1099</v>
      </c>
      <c r="C302" s="1033"/>
      <c r="D302" s="1033"/>
      <c r="E302" s="1034">
        <f>29388.5-8453.5</f>
        <v>20935</v>
      </c>
      <c r="F302" s="160"/>
      <c r="G302" s="160"/>
      <c r="H302" s="160"/>
      <c r="I302" s="217"/>
      <c r="J302" s="217"/>
      <c r="K302" s="150"/>
      <c r="M302" s="623">
        <v>20935</v>
      </c>
      <c r="N302" s="1073">
        <f t="shared" si="8"/>
        <v>0</v>
      </c>
      <c r="O302" s="279"/>
      <c r="P302" s="279"/>
      <c r="Q302" s="279"/>
    </row>
    <row r="303" spans="1:18" s="537" customFormat="1" ht="45.6">
      <c r="A303" s="1033">
        <v>6</v>
      </c>
      <c r="B303" s="1031" t="s">
        <v>1100</v>
      </c>
      <c r="C303" s="1033">
        <v>1</v>
      </c>
      <c r="D303" s="1033">
        <v>1</v>
      </c>
      <c r="E303" s="1034">
        <f>63801.37-30000</f>
        <v>33801.370000000003</v>
      </c>
      <c r="F303" s="160"/>
      <c r="G303" s="160"/>
      <c r="H303" s="160"/>
      <c r="I303" s="217"/>
      <c r="J303" s="217"/>
      <c r="K303" s="150"/>
      <c r="M303" s="623">
        <v>33801.370000000003</v>
      </c>
      <c r="N303" s="1073">
        <f t="shared" si="8"/>
        <v>0</v>
      </c>
      <c r="O303" s="279"/>
      <c r="P303" s="279"/>
      <c r="Q303" s="279"/>
    </row>
    <row r="304" spans="1:18" s="537" customFormat="1" ht="45.6">
      <c r="A304" s="1033">
        <v>7</v>
      </c>
      <c r="B304" s="1031" t="s">
        <v>1101</v>
      </c>
      <c r="C304" s="1033">
        <v>1</v>
      </c>
      <c r="D304" s="1033">
        <v>1</v>
      </c>
      <c r="E304" s="1034">
        <f>21000+25800</f>
        <v>46800</v>
      </c>
      <c r="F304" s="160"/>
      <c r="G304" s="160"/>
      <c r="H304" s="160"/>
      <c r="I304" s="217"/>
      <c r="J304" s="217"/>
      <c r="K304" s="150"/>
      <c r="M304" s="623">
        <v>46800</v>
      </c>
      <c r="N304" s="1074">
        <f t="shared" si="8"/>
        <v>0</v>
      </c>
      <c r="O304" s="776"/>
      <c r="P304" s="279"/>
      <c r="Q304" s="279"/>
    </row>
    <row r="305" spans="1:17" s="537" customFormat="1" ht="23.25" customHeight="1">
      <c r="A305" s="1033">
        <v>8</v>
      </c>
      <c r="B305" s="1031" t="s">
        <v>1102</v>
      </c>
      <c r="C305" s="1033">
        <v>1</v>
      </c>
      <c r="D305" s="1033">
        <v>1</v>
      </c>
      <c r="E305" s="1034">
        <f>19200-1800</f>
        <v>17400</v>
      </c>
      <c r="F305" s="160"/>
      <c r="G305" s="160"/>
      <c r="H305" s="160"/>
      <c r="I305" s="217"/>
      <c r="J305" s="217"/>
      <c r="K305" s="150"/>
      <c r="M305" s="623">
        <v>17400</v>
      </c>
      <c r="N305" s="1073">
        <f t="shared" si="8"/>
        <v>0</v>
      </c>
      <c r="O305" s="279"/>
      <c r="P305" s="279"/>
      <c r="Q305" s="279"/>
    </row>
    <row r="306" spans="1:17">
      <c r="A306" s="1033">
        <v>9</v>
      </c>
      <c r="B306" s="1031" t="s">
        <v>1104</v>
      </c>
      <c r="C306" s="1033">
        <v>1</v>
      </c>
      <c r="D306" s="1033">
        <v>1</v>
      </c>
      <c r="E306" s="1034">
        <f>9880-7000-2880</f>
        <v>0</v>
      </c>
      <c r="I306" s="220"/>
      <c r="J306" s="220"/>
      <c r="M306" s="623"/>
      <c r="N306" s="1074">
        <f t="shared" si="8"/>
        <v>0</v>
      </c>
    </row>
    <row r="307" spans="1:17" s="160" customFormat="1" ht="34.5" customHeight="1">
      <c r="A307" s="1033">
        <v>10</v>
      </c>
      <c r="B307" s="1031" t="s">
        <v>1105</v>
      </c>
      <c r="C307" s="1033">
        <v>1</v>
      </c>
      <c r="D307" s="1033">
        <v>1</v>
      </c>
      <c r="E307" s="1034">
        <f>6840-190+6650</f>
        <v>13300</v>
      </c>
      <c r="F307" s="149"/>
      <c r="G307" s="149"/>
      <c r="H307" s="149"/>
      <c r="I307" s="220"/>
      <c r="J307" s="220"/>
      <c r="K307" s="161"/>
      <c r="L307" s="682"/>
      <c r="M307" s="623">
        <f>6650+6650</f>
        <v>13300</v>
      </c>
      <c r="N307" s="1073">
        <f t="shared" si="8"/>
        <v>0</v>
      </c>
      <c r="O307" s="283"/>
      <c r="P307" s="283"/>
      <c r="Q307" s="283"/>
    </row>
    <row r="308" spans="1:17" ht="31.5" customHeight="1">
      <c r="A308" s="1033">
        <v>11</v>
      </c>
      <c r="B308" s="1031" t="s">
        <v>1103</v>
      </c>
      <c r="C308" s="1033">
        <v>1</v>
      </c>
      <c r="D308" s="1033">
        <v>1</v>
      </c>
      <c r="E308" s="1034">
        <f>2567-2567</f>
        <v>0</v>
      </c>
      <c r="I308" s="220"/>
      <c r="J308" s="220"/>
      <c r="M308" s="623"/>
      <c r="N308" s="1073">
        <f t="shared" si="8"/>
        <v>0</v>
      </c>
      <c r="P308" s="188"/>
      <c r="Q308" s="290"/>
    </row>
    <row r="309" spans="1:17" s="1012" customFormat="1" ht="68.400000000000006">
      <c r="A309" s="1033">
        <v>12</v>
      </c>
      <c r="B309" s="1031" t="s">
        <v>1106</v>
      </c>
      <c r="C309" s="1033">
        <v>1</v>
      </c>
      <c r="D309" s="1033">
        <v>1</v>
      </c>
      <c r="E309" s="1034">
        <f>1400-1400</f>
        <v>0</v>
      </c>
      <c r="I309" s="220"/>
      <c r="J309" s="220"/>
      <c r="K309" s="150"/>
      <c r="M309" s="623"/>
      <c r="N309" s="1073">
        <f t="shared" si="8"/>
        <v>0</v>
      </c>
      <c r="O309" s="279"/>
      <c r="P309" s="188" t="s">
        <v>1205</v>
      </c>
      <c r="Q309" s="290"/>
    </row>
    <row r="310" spans="1:17" s="580" customFormat="1" ht="45.6">
      <c r="A310" s="1033">
        <v>13</v>
      </c>
      <c r="B310" s="1031" t="s">
        <v>1107</v>
      </c>
      <c r="C310" s="1033">
        <v>1</v>
      </c>
      <c r="D310" s="1033">
        <v>1</v>
      </c>
      <c r="E310" s="1034">
        <v>37000</v>
      </c>
      <c r="I310" s="220"/>
      <c r="J310" s="220"/>
      <c r="K310" s="150"/>
      <c r="L310" s="1056" t="s">
        <v>1145</v>
      </c>
      <c r="M310" s="623">
        <v>37000</v>
      </c>
      <c r="N310" s="1073">
        <f t="shared" si="8"/>
        <v>0</v>
      </c>
      <c r="O310" s="279"/>
      <c r="P310" s="188"/>
      <c r="Q310" s="290"/>
    </row>
    <row r="311" spans="1:17" s="580" customFormat="1" ht="45.6">
      <c r="A311" s="1033">
        <v>14</v>
      </c>
      <c r="B311" s="1031" t="s">
        <v>1108</v>
      </c>
      <c r="C311" s="1033">
        <v>1</v>
      </c>
      <c r="D311" s="1033">
        <v>1</v>
      </c>
      <c r="E311" s="1034">
        <v>15534.72</v>
      </c>
      <c r="I311" s="220"/>
      <c r="J311" s="220"/>
      <c r="K311" s="150"/>
      <c r="M311" s="623">
        <v>15534.72</v>
      </c>
      <c r="N311" s="1073">
        <f t="shared" si="8"/>
        <v>0</v>
      </c>
      <c r="O311" s="279"/>
      <c r="P311" s="188"/>
      <c r="Q311" s="290"/>
    </row>
    <row r="312" spans="1:17" s="747" customFormat="1" ht="45.6">
      <c r="A312" s="1033">
        <v>15</v>
      </c>
      <c r="B312" s="1031" t="s">
        <v>1109</v>
      </c>
      <c r="C312" s="1033">
        <v>1</v>
      </c>
      <c r="D312" s="1033">
        <v>1</v>
      </c>
      <c r="E312" s="1034">
        <v>9800</v>
      </c>
      <c r="I312" s="220"/>
      <c r="J312" s="220"/>
      <c r="K312" s="150"/>
      <c r="L312" s="1056" t="s">
        <v>1145</v>
      </c>
      <c r="M312" s="623">
        <v>9800</v>
      </c>
      <c r="N312" s="1073">
        <f t="shared" si="8"/>
        <v>0</v>
      </c>
      <c r="O312" s="279"/>
      <c r="P312" s="188"/>
      <c r="Q312" s="290"/>
    </row>
    <row r="313" spans="1:17" s="747" customFormat="1">
      <c r="A313" s="1033">
        <v>16</v>
      </c>
      <c r="B313" s="1031" t="s">
        <v>1013</v>
      </c>
      <c r="C313" s="1033">
        <v>1</v>
      </c>
      <c r="D313" s="1033">
        <v>1</v>
      </c>
      <c r="E313" s="1034">
        <f>4360-4360</f>
        <v>0</v>
      </c>
      <c r="I313" s="220"/>
      <c r="J313" s="220"/>
      <c r="K313" s="150"/>
      <c r="L313" s="912"/>
      <c r="M313" s="623"/>
      <c r="N313" s="1073">
        <f t="shared" si="8"/>
        <v>0</v>
      </c>
      <c r="O313" s="279"/>
      <c r="P313" s="188"/>
      <c r="Q313" s="290"/>
    </row>
    <row r="314" spans="1:17" s="828" customFormat="1">
      <c r="A314" s="1033">
        <v>17</v>
      </c>
      <c r="B314" s="1031" t="s">
        <v>1110</v>
      </c>
      <c r="C314" s="1033">
        <v>1</v>
      </c>
      <c r="D314" s="1033">
        <v>1</v>
      </c>
      <c r="E314" s="1034">
        <f>210-210</f>
        <v>0</v>
      </c>
      <c r="I314" s="220"/>
      <c r="J314" s="220"/>
      <c r="K314" s="150"/>
      <c r="L314" s="912"/>
      <c r="M314" s="623"/>
      <c r="N314" s="1073">
        <f t="shared" si="8"/>
        <v>0</v>
      </c>
      <c r="O314" s="279"/>
      <c r="P314" s="188"/>
      <c r="Q314" s="290"/>
    </row>
    <row r="315" spans="1:17" ht="45.6">
      <c r="A315" s="1033">
        <v>18</v>
      </c>
      <c r="B315" s="1031" t="s">
        <v>1111</v>
      </c>
      <c r="C315" s="1033">
        <v>1</v>
      </c>
      <c r="D315" s="1033">
        <v>1</v>
      </c>
      <c r="E315" s="1034">
        <f>78037.15-15246.5-60383.82-1036+47629.17</f>
        <v>48999.999999999993</v>
      </c>
      <c r="I315" s="220"/>
      <c r="J315" s="220"/>
      <c r="M315" s="623">
        <v>49000</v>
      </c>
      <c r="N315" s="1073">
        <f t="shared" si="8"/>
        <v>0</v>
      </c>
      <c r="P315" s="188"/>
      <c r="Q315" s="290"/>
    </row>
    <row r="316" spans="1:17" s="1012" customFormat="1">
      <c r="A316" s="1033">
        <v>19</v>
      </c>
      <c r="B316" s="1031" t="s">
        <v>1119</v>
      </c>
      <c r="C316" s="1033">
        <v>1</v>
      </c>
      <c r="D316" s="1033">
        <v>1</v>
      </c>
      <c r="E316" s="1034">
        <f>2585-908-1677</f>
        <v>0</v>
      </c>
      <c r="I316" s="220"/>
      <c r="J316" s="220"/>
      <c r="K316" s="150"/>
      <c r="M316" s="1030"/>
      <c r="N316" s="1099">
        <f t="shared" si="8"/>
        <v>0</v>
      </c>
      <c r="O316" s="279"/>
      <c r="P316" s="188"/>
      <c r="Q316" s="290"/>
    </row>
    <row r="317" spans="1:17" s="1012" customFormat="1" ht="45.6">
      <c r="A317" s="1033">
        <v>20</v>
      </c>
      <c r="B317" s="1036" t="s">
        <v>1173</v>
      </c>
      <c r="C317" s="1013">
        <v>1</v>
      </c>
      <c r="D317" s="1013">
        <v>1</v>
      </c>
      <c r="E317" s="1014">
        <v>7000</v>
      </c>
      <c r="I317" s="220"/>
      <c r="J317" s="220"/>
      <c r="K317" s="150"/>
      <c r="M317" s="623">
        <v>7000</v>
      </c>
      <c r="N317" s="1073">
        <f t="shared" si="8"/>
        <v>0</v>
      </c>
      <c r="O317" s="279"/>
      <c r="P317" s="188"/>
      <c r="Q317" s="290"/>
    </row>
    <row r="318" spans="1:17" s="1158" customFormat="1" ht="45.6">
      <c r="A318" s="1159">
        <v>21</v>
      </c>
      <c r="B318" s="1036" t="s">
        <v>1206</v>
      </c>
      <c r="C318" s="1159">
        <v>1</v>
      </c>
      <c r="D318" s="1159">
        <v>1</v>
      </c>
      <c r="E318" s="1160">
        <v>2000</v>
      </c>
      <c r="I318" s="220"/>
      <c r="J318" s="220"/>
      <c r="K318" s="150"/>
      <c r="M318" s="1098">
        <v>2000</v>
      </c>
      <c r="N318" s="1073">
        <f t="shared" si="8"/>
        <v>0</v>
      </c>
      <c r="O318" s="279"/>
      <c r="P318" s="188"/>
      <c r="Q318" s="290"/>
    </row>
    <row r="319" spans="1:17" s="1133" customFormat="1" ht="23.4" thickBot="1">
      <c r="A319" s="1135">
        <v>22</v>
      </c>
      <c r="B319" s="1036" t="s">
        <v>1191</v>
      </c>
      <c r="C319" s="1135">
        <v>1</v>
      </c>
      <c r="D319" s="1135">
        <v>1</v>
      </c>
      <c r="E319" s="1134">
        <v>7000</v>
      </c>
      <c r="I319" s="220"/>
      <c r="J319" s="220"/>
      <c r="K319" s="150"/>
      <c r="M319" s="1098">
        <v>7000</v>
      </c>
      <c r="N319" s="1099">
        <f t="shared" si="8"/>
        <v>0</v>
      </c>
      <c r="O319" s="279"/>
      <c r="P319" s="188"/>
      <c r="Q319" s="290"/>
    </row>
    <row r="320" spans="1:17" ht="34.5" customHeight="1" thickBot="1">
      <c r="A320" s="226"/>
      <c r="B320" s="227" t="s">
        <v>73</v>
      </c>
      <c r="C320" s="226" t="s">
        <v>74</v>
      </c>
      <c r="D320" s="226" t="s">
        <v>74</v>
      </c>
      <c r="E320" s="228">
        <f>SUM(E298:E319)</f>
        <v>281571.08999999997</v>
      </c>
      <c r="I320" s="217">
        <f>SUM(I297:I315)</f>
        <v>0</v>
      </c>
      <c r="J320" s="217">
        <f>SUM(J297:J315)</f>
        <v>0</v>
      </c>
      <c r="L320" s="738" t="s">
        <v>13</v>
      </c>
      <c r="M320" s="739">
        <f>SUM(M298:M319)</f>
        <v>281571.08999999997</v>
      </c>
      <c r="N320" s="1100">
        <f>SUM(N298:N319)</f>
        <v>0</v>
      </c>
      <c r="P320" s="188"/>
      <c r="Q320" s="290"/>
    </row>
    <row r="321" spans="1:17" ht="12" customHeight="1">
      <c r="A321" s="38"/>
      <c r="B321" s="32"/>
      <c r="C321" s="38"/>
      <c r="D321" s="38"/>
      <c r="E321" s="38"/>
      <c r="F321" s="38"/>
      <c r="M321" s="623"/>
      <c r="P321" s="188"/>
      <c r="Q321" s="290"/>
    </row>
    <row r="322" spans="1:17">
      <c r="A322" s="2016" t="s">
        <v>491</v>
      </c>
      <c r="B322" s="2016"/>
      <c r="C322" s="2016"/>
      <c r="D322" s="2016"/>
      <c r="E322" s="2016"/>
      <c r="F322" s="2016"/>
      <c r="G322" s="2016"/>
      <c r="H322" s="2016"/>
      <c r="I322" s="2016"/>
      <c r="J322" s="2016"/>
      <c r="M322" s="623"/>
      <c r="P322" s="188"/>
    </row>
    <row r="323" spans="1:17" hidden="1">
      <c r="A323" s="51"/>
      <c r="B323" s="32"/>
      <c r="C323" s="38"/>
      <c r="D323" s="38"/>
      <c r="E323" s="38"/>
      <c r="F323" s="38"/>
      <c r="M323" s="623"/>
      <c r="P323" s="188"/>
    </row>
    <row r="324" spans="1:17">
      <c r="A324" s="51"/>
      <c r="B324" s="32"/>
      <c r="C324" s="38"/>
      <c r="D324" s="38"/>
      <c r="E324" s="38"/>
      <c r="F324" s="38"/>
      <c r="I324" s="1986" t="s">
        <v>545</v>
      </c>
      <c r="J324" s="1986"/>
      <c r="K324" s="210"/>
      <c r="M324" s="623"/>
    </row>
    <row r="325" spans="1:17" ht="54">
      <c r="A325" s="81" t="s">
        <v>77</v>
      </c>
      <c r="B325" s="81" t="s">
        <v>67</v>
      </c>
      <c r="C325" s="81" t="s">
        <v>127</v>
      </c>
      <c r="D325" s="81" t="s">
        <v>490</v>
      </c>
      <c r="F325" s="38"/>
      <c r="I325" s="215" t="s">
        <v>186</v>
      </c>
      <c r="J325" s="215" t="s">
        <v>546</v>
      </c>
      <c r="M325" s="623"/>
      <c r="P325" s="188"/>
    </row>
    <row r="326" spans="1:17">
      <c r="A326" s="86">
        <v>1</v>
      </c>
      <c r="B326" s="86">
        <v>2</v>
      </c>
      <c r="C326" s="86">
        <v>3</v>
      </c>
      <c r="D326" s="86">
        <v>4</v>
      </c>
      <c r="E326" s="160"/>
      <c r="F326" s="14"/>
      <c r="G326" s="160"/>
      <c r="H326" s="160"/>
      <c r="I326" s="217"/>
      <c r="J326" s="217"/>
      <c r="M326" s="623"/>
      <c r="P326" s="188"/>
    </row>
    <row r="327" spans="1:17" s="537" customFormat="1" ht="45.6">
      <c r="A327" s="1033">
        <v>1</v>
      </c>
      <c r="B327" s="1031" t="s">
        <v>1113</v>
      </c>
      <c r="C327" s="34">
        <v>1</v>
      </c>
      <c r="D327" s="1034">
        <v>82200</v>
      </c>
      <c r="E327" s="160"/>
      <c r="F327" s="14"/>
      <c r="G327" s="160"/>
      <c r="H327" s="160"/>
      <c r="I327" s="217"/>
      <c r="J327" s="217"/>
      <c r="K327" s="150"/>
      <c r="M327" s="632">
        <v>82200</v>
      </c>
      <c r="N327" s="1073">
        <f>D327-M327</f>
        <v>0</v>
      </c>
      <c r="O327" s="279"/>
      <c r="P327" s="188"/>
      <c r="Q327" s="279"/>
    </row>
    <row r="328" spans="1:17" s="537" customFormat="1">
      <c r="A328" s="1033">
        <v>2</v>
      </c>
      <c r="B328" s="1031" t="s">
        <v>1114</v>
      </c>
      <c r="C328" s="34">
        <v>1</v>
      </c>
      <c r="D328" s="1034">
        <f>6403.2-6403.2</f>
        <v>0</v>
      </c>
      <c r="E328" s="160"/>
      <c r="F328" s="14"/>
      <c r="G328" s="160"/>
      <c r="H328" s="160"/>
      <c r="I328" s="217"/>
      <c r="J328" s="217"/>
      <c r="K328" s="150"/>
      <c r="M328" s="632"/>
      <c r="N328" s="1073">
        <f t="shared" ref="N328:N336" si="9">D328-M328</f>
        <v>0</v>
      </c>
      <c r="O328" s="279"/>
      <c r="P328" s="188"/>
      <c r="Q328" s="279"/>
    </row>
    <row r="329" spans="1:17" s="537" customFormat="1" ht="45.6">
      <c r="A329" s="1033">
        <v>3</v>
      </c>
      <c r="B329" s="1031" t="s">
        <v>1115</v>
      </c>
      <c r="C329" s="1033">
        <v>1</v>
      </c>
      <c r="D329" s="1034">
        <v>49432.32</v>
      </c>
      <c r="E329" s="160"/>
      <c r="F329" s="14"/>
      <c r="G329" s="160"/>
      <c r="H329" s="160"/>
      <c r="I329" s="217"/>
      <c r="J329" s="217"/>
      <c r="K329" s="150"/>
      <c r="M329" s="623">
        <v>49432.32</v>
      </c>
      <c r="N329" s="1073">
        <f t="shared" si="9"/>
        <v>0</v>
      </c>
      <c r="O329" s="279"/>
      <c r="P329" s="188"/>
      <c r="Q329" s="279"/>
    </row>
    <row r="330" spans="1:17" s="537" customFormat="1" ht="34.5" customHeight="1">
      <c r="A330" s="1033">
        <v>4</v>
      </c>
      <c r="B330" s="36" t="s">
        <v>1116</v>
      </c>
      <c r="C330" s="1033">
        <v>1</v>
      </c>
      <c r="D330" s="1034">
        <f>1548448-131756.35-10000-20133.25</f>
        <v>1386558.4</v>
      </c>
      <c r="E330" s="160"/>
      <c r="F330" s="14"/>
      <c r="G330" s="160"/>
      <c r="H330" s="160"/>
      <c r="I330" s="217"/>
      <c r="J330" s="217"/>
      <c r="K330" s="150"/>
      <c r="M330" s="623">
        <f>417374.4+115676.8+431443.2+422064</f>
        <v>1386558.4000000001</v>
      </c>
      <c r="N330" s="1073">
        <f t="shared" si="9"/>
        <v>0</v>
      </c>
      <c r="O330" s="279"/>
      <c r="P330" s="188"/>
      <c r="Q330" s="279"/>
    </row>
    <row r="331" spans="1:17" ht="91.2">
      <c r="A331" s="1033">
        <v>5</v>
      </c>
      <c r="B331" s="1031" t="s">
        <v>1117</v>
      </c>
      <c r="C331" s="1033">
        <v>1</v>
      </c>
      <c r="D331" s="1034">
        <f>20000+1036</f>
        <v>21036</v>
      </c>
      <c r="F331" s="38"/>
      <c r="I331" s="220"/>
      <c r="J331" s="220"/>
      <c r="L331" s="661"/>
      <c r="M331" s="623">
        <v>21036</v>
      </c>
      <c r="N331" s="1073">
        <f t="shared" si="9"/>
        <v>0</v>
      </c>
      <c r="P331" s="188"/>
    </row>
    <row r="332" spans="1:17" s="160" customFormat="1" ht="46.2" thickBot="1">
      <c r="A332" s="1033">
        <v>6</v>
      </c>
      <c r="B332" s="1031" t="s">
        <v>1118</v>
      </c>
      <c r="C332" s="1033">
        <v>1</v>
      </c>
      <c r="D332" s="1034">
        <v>9780</v>
      </c>
      <c r="E332" s="149"/>
      <c r="F332" s="57"/>
      <c r="G332" s="149"/>
      <c r="H332" s="149"/>
      <c r="I332" s="220"/>
      <c r="J332" s="220"/>
      <c r="K332" s="161"/>
      <c r="L332" s="719"/>
      <c r="M332" s="623"/>
      <c r="N332" s="1073">
        <f t="shared" si="9"/>
        <v>9780</v>
      </c>
      <c r="O332" s="283"/>
      <c r="P332" s="281"/>
      <c r="Q332" s="283"/>
    </row>
    <row r="333" spans="1:17" hidden="1">
      <c r="A333" s="539">
        <v>7</v>
      </c>
      <c r="B333" s="1029"/>
      <c r="C333" s="614">
        <v>1</v>
      </c>
      <c r="D333" s="615"/>
      <c r="F333" s="38"/>
      <c r="I333" s="220"/>
      <c r="J333" s="220"/>
      <c r="L333" s="661"/>
      <c r="M333" s="623"/>
      <c r="N333" s="157">
        <f t="shared" si="9"/>
        <v>0</v>
      </c>
      <c r="P333" s="188"/>
      <c r="Q333" s="290"/>
    </row>
    <row r="334" spans="1:17" s="828" customFormat="1" hidden="1">
      <c r="A334" s="834">
        <v>8</v>
      </c>
      <c r="B334" s="31"/>
      <c r="C334" s="834">
        <v>1</v>
      </c>
      <c r="D334" s="839"/>
      <c r="F334" s="38"/>
      <c r="I334" s="220"/>
      <c r="J334" s="220"/>
      <c r="K334" s="150"/>
      <c r="M334" s="623"/>
      <c r="N334" s="157">
        <f t="shared" si="9"/>
        <v>0</v>
      </c>
      <c r="O334" s="279"/>
      <c r="P334" s="188"/>
      <c r="Q334" s="290"/>
    </row>
    <row r="335" spans="1:17" s="908" customFormat="1" hidden="1">
      <c r="A335" s="909">
        <v>9</v>
      </c>
      <c r="B335" s="31"/>
      <c r="C335" s="909">
        <v>1</v>
      </c>
      <c r="D335" s="910"/>
      <c r="F335" s="38"/>
      <c r="I335" s="220"/>
      <c r="J335" s="220"/>
      <c r="K335" s="150"/>
      <c r="M335" s="623"/>
      <c r="N335" s="157">
        <f t="shared" si="9"/>
        <v>0</v>
      </c>
      <c r="O335" s="279"/>
      <c r="P335" s="188"/>
      <c r="Q335" s="290"/>
    </row>
    <row r="336" spans="1:17" ht="23.4" hidden="1" thickBot="1">
      <c r="A336" s="81">
        <v>10</v>
      </c>
      <c r="B336" s="36"/>
      <c r="C336" s="34">
        <v>1</v>
      </c>
      <c r="D336" s="178"/>
      <c r="F336" s="38"/>
      <c r="I336" s="220"/>
      <c r="J336" s="220"/>
      <c r="L336" s="661"/>
      <c r="M336" s="623"/>
      <c r="N336" s="157">
        <f t="shared" si="9"/>
        <v>0</v>
      </c>
      <c r="P336" s="188"/>
      <c r="Q336" s="290"/>
    </row>
    <row r="337" spans="1:17" ht="36.75" customHeight="1" thickBot="1">
      <c r="A337" s="226"/>
      <c r="B337" s="227" t="s">
        <v>73</v>
      </c>
      <c r="C337" s="226" t="s">
        <v>74</v>
      </c>
      <c r="D337" s="228">
        <f>SUM(D327:D336)</f>
        <v>1549006.72</v>
      </c>
      <c r="F337" s="38"/>
      <c r="I337" s="217">
        <f>SUM(I331:I336)</f>
        <v>0</v>
      </c>
      <c r="J337" s="217">
        <f>SUM(J331:J336)</f>
        <v>0</v>
      </c>
      <c r="L337" s="738" t="s">
        <v>13</v>
      </c>
      <c r="M337" s="739">
        <f>SUM(M327:M332)</f>
        <v>1539226.7200000002</v>
      </c>
      <c r="N337" s="1100">
        <f>SUM(N327:N332)</f>
        <v>9780</v>
      </c>
      <c r="P337" s="188"/>
      <c r="Q337" s="290"/>
    </row>
    <row r="338" spans="1:17">
      <c r="A338" s="56"/>
      <c r="B338" s="32"/>
      <c r="C338" s="38"/>
      <c r="D338" s="38"/>
      <c r="E338" s="38"/>
      <c r="F338" s="38"/>
      <c r="M338" s="623"/>
      <c r="P338" s="188"/>
      <c r="Q338" s="290"/>
    </row>
    <row r="339" spans="1:17">
      <c r="A339" s="2018" t="s">
        <v>521</v>
      </c>
      <c r="B339" s="2018"/>
      <c r="C339" s="2018"/>
      <c r="D339" s="2018"/>
      <c r="E339" s="2018"/>
      <c r="F339" s="2018"/>
      <c r="G339" s="2018"/>
      <c r="H339" s="2018"/>
      <c r="I339" s="2018"/>
      <c r="J339" s="2018"/>
      <c r="M339" s="623"/>
      <c r="P339" s="188"/>
    </row>
    <row r="340" spans="1:17" hidden="1">
      <c r="A340" s="51"/>
      <c r="B340" s="32"/>
      <c r="C340" s="38"/>
      <c r="D340" s="38"/>
      <c r="E340" s="38"/>
      <c r="F340" s="38"/>
      <c r="M340" s="623"/>
      <c r="P340" s="188"/>
    </row>
    <row r="341" spans="1:17">
      <c r="A341" s="51"/>
      <c r="B341" s="32"/>
      <c r="C341" s="38"/>
      <c r="D341" s="38"/>
      <c r="E341" s="38"/>
      <c r="F341" s="38"/>
      <c r="I341" s="1986" t="s">
        <v>545</v>
      </c>
      <c r="J341" s="1986"/>
      <c r="K341" s="211"/>
      <c r="M341" s="623"/>
      <c r="P341" s="188"/>
    </row>
    <row r="342" spans="1:17" ht="54">
      <c r="A342" s="81" t="s">
        <v>77</v>
      </c>
      <c r="B342" s="81" t="s">
        <v>67</v>
      </c>
      <c r="C342" s="81" t="s">
        <v>127</v>
      </c>
      <c r="D342" s="81" t="s">
        <v>490</v>
      </c>
      <c r="F342" s="38"/>
      <c r="I342" s="215" t="s">
        <v>186</v>
      </c>
      <c r="J342" s="215" t="s">
        <v>546</v>
      </c>
      <c r="M342" s="623"/>
      <c r="P342" s="188"/>
    </row>
    <row r="343" spans="1:17">
      <c r="A343" s="86">
        <v>1</v>
      </c>
      <c r="B343" s="86">
        <v>2</v>
      </c>
      <c r="C343" s="86">
        <v>3</v>
      </c>
      <c r="D343" s="86">
        <v>4</v>
      </c>
      <c r="E343" s="160"/>
      <c r="F343" s="14"/>
      <c r="G343" s="160"/>
      <c r="H343" s="160"/>
      <c r="I343" s="217"/>
      <c r="J343" s="217"/>
      <c r="M343" s="623"/>
      <c r="P343" s="188"/>
    </row>
    <row r="344" spans="1:17" ht="65.25" customHeight="1" thickBot="1">
      <c r="A344" s="1033">
        <v>1</v>
      </c>
      <c r="B344" s="1031" t="s">
        <v>1120</v>
      </c>
      <c r="C344" s="34">
        <v>1</v>
      </c>
      <c r="D344" s="1014">
        <f>3325-125</f>
        <v>3200</v>
      </c>
      <c r="F344" s="38"/>
      <c r="G344" s="157"/>
      <c r="I344" s="220"/>
      <c r="J344" s="220"/>
      <c r="M344" s="623">
        <v>3200</v>
      </c>
      <c r="N344" s="1073">
        <f t="shared" ref="N344" si="10">D344-M344</f>
        <v>0</v>
      </c>
      <c r="P344" s="188"/>
    </row>
    <row r="345" spans="1:17" s="160" customFormat="1" ht="30.75" hidden="1" customHeight="1">
      <c r="A345" s="81">
        <v>2</v>
      </c>
      <c r="B345" s="31"/>
      <c r="C345" s="34"/>
      <c r="D345" s="582"/>
      <c r="E345" s="149"/>
      <c r="F345" s="38"/>
      <c r="G345" s="149"/>
      <c r="H345" s="149"/>
      <c r="I345" s="220"/>
      <c r="J345" s="220"/>
      <c r="K345" s="161"/>
      <c r="M345" s="623"/>
      <c r="O345" s="283"/>
      <c r="P345" s="281"/>
      <c r="Q345" s="283"/>
    </row>
    <row r="346" spans="1:17" hidden="1">
      <c r="A346" s="81"/>
      <c r="B346" s="36"/>
      <c r="C346" s="34"/>
      <c r="D346" s="178"/>
      <c r="F346" s="38"/>
      <c r="I346" s="220"/>
      <c r="J346" s="220"/>
      <c r="M346" s="623"/>
      <c r="P346" s="188"/>
      <c r="Q346" s="290"/>
    </row>
    <row r="347" spans="1:17" hidden="1">
      <c r="A347" s="81"/>
      <c r="B347" s="36"/>
      <c r="C347" s="34"/>
      <c r="D347" s="178"/>
      <c r="F347" s="38"/>
      <c r="I347" s="220"/>
      <c r="J347" s="220"/>
      <c r="M347" s="623"/>
      <c r="P347" s="188"/>
      <c r="Q347" s="290"/>
    </row>
    <row r="348" spans="1:17" ht="32.25" customHeight="1" thickBot="1">
      <c r="A348" s="226"/>
      <c r="B348" s="227" t="s">
        <v>73</v>
      </c>
      <c r="C348" s="226" t="s">
        <v>74</v>
      </c>
      <c r="D348" s="228">
        <f>SUM(D344:D347)</f>
        <v>3200</v>
      </c>
      <c r="F348" s="38"/>
      <c r="I348" s="217">
        <f>SUM(I344:I347)</f>
        <v>0</v>
      </c>
      <c r="J348" s="217">
        <f>SUM(J344:J347)</f>
        <v>0</v>
      </c>
      <c r="L348" s="738" t="s">
        <v>13</v>
      </c>
      <c r="M348" s="739">
        <f>SUM(M344:M347)</f>
        <v>3200</v>
      </c>
      <c r="N348" s="1100">
        <f>SUM(N344:N347)</f>
        <v>0</v>
      </c>
      <c r="P348" s="188"/>
      <c r="Q348" s="290"/>
    </row>
    <row r="349" spans="1:17" ht="13.5" customHeight="1">
      <c r="A349" s="56"/>
      <c r="B349" s="32"/>
      <c r="C349" s="38"/>
      <c r="D349" s="38"/>
      <c r="E349" s="38"/>
      <c r="F349" s="38"/>
      <c r="M349" s="623"/>
      <c r="P349" s="188"/>
      <c r="Q349" s="290"/>
    </row>
    <row r="350" spans="1:17">
      <c r="A350" s="2004" t="s">
        <v>523</v>
      </c>
      <c r="B350" s="2004"/>
      <c r="C350" s="2004"/>
      <c r="D350" s="2004"/>
      <c r="E350" s="2004"/>
      <c r="F350" s="2004"/>
      <c r="G350" s="2004"/>
      <c r="H350" s="2004"/>
      <c r="I350" s="2004"/>
      <c r="J350" s="2004"/>
      <c r="M350" s="623"/>
      <c r="P350" s="188"/>
    </row>
    <row r="351" spans="1:17">
      <c r="A351" s="2012"/>
      <c r="B351" s="2012"/>
      <c r="C351" s="2012"/>
      <c r="D351" s="2012"/>
      <c r="E351" s="2012"/>
      <c r="F351" s="38"/>
      <c r="I351" s="1986" t="s">
        <v>545</v>
      </c>
      <c r="J351" s="1986"/>
      <c r="M351" s="623"/>
      <c r="P351" s="188"/>
    </row>
    <row r="352" spans="1:17" ht="57.75" customHeight="1">
      <c r="A352" s="81" t="s">
        <v>68</v>
      </c>
      <c r="B352" s="81" t="s">
        <v>67</v>
      </c>
      <c r="C352" s="81" t="s">
        <v>80</v>
      </c>
      <c r="D352" s="81" t="s">
        <v>128</v>
      </c>
      <c r="E352" s="81" t="s">
        <v>33</v>
      </c>
      <c r="I352" s="215" t="s">
        <v>186</v>
      </c>
      <c r="J352" s="215" t="s">
        <v>546</v>
      </c>
      <c r="M352" s="623"/>
      <c r="P352" s="188"/>
    </row>
    <row r="353" spans="1:17">
      <c r="A353" s="86">
        <v>1</v>
      </c>
      <c r="B353" s="86">
        <v>2</v>
      </c>
      <c r="C353" s="86">
        <v>3</v>
      </c>
      <c r="D353" s="86">
        <v>4</v>
      </c>
      <c r="E353" s="86">
        <v>5</v>
      </c>
      <c r="F353" s="160"/>
      <c r="G353" s="160"/>
      <c r="H353" s="160"/>
      <c r="I353" s="217"/>
      <c r="J353" s="217"/>
      <c r="M353" s="623"/>
      <c r="P353" s="188"/>
    </row>
    <row r="354" spans="1:17" ht="34.5" customHeight="1">
      <c r="A354" s="1033">
        <v>1</v>
      </c>
      <c r="B354" s="1031" t="s">
        <v>1125</v>
      </c>
      <c r="C354" s="583">
        <v>4</v>
      </c>
      <c r="D354" s="595">
        <f>E354/C354</f>
        <v>1645.8175000000001</v>
      </c>
      <c r="E354" s="582">
        <f>9200-2616.73</f>
        <v>6583.27</v>
      </c>
      <c r="I354" s="220"/>
      <c r="J354" s="220"/>
      <c r="M354" s="623"/>
      <c r="N354" s="1073">
        <f>E354-M354</f>
        <v>6583.27</v>
      </c>
      <c r="P354" s="188"/>
    </row>
    <row r="355" spans="1:17" s="160" customFormat="1" ht="23.4" thickBot="1">
      <c r="A355" s="81">
        <v>2</v>
      </c>
      <c r="B355" s="31" t="s">
        <v>1225</v>
      </c>
      <c r="C355" s="81">
        <v>1</v>
      </c>
      <c r="D355" s="595">
        <f>E355/C355</f>
        <v>45390</v>
      </c>
      <c r="E355" s="178">
        <v>45390</v>
      </c>
      <c r="F355" s="149"/>
      <c r="G355" s="149"/>
      <c r="H355" s="149"/>
      <c r="I355" s="220"/>
      <c r="J355" s="220"/>
      <c r="K355" s="161"/>
      <c r="M355" s="623">
        <v>45390</v>
      </c>
      <c r="N355" s="1073">
        <f>E355-M355</f>
        <v>0</v>
      </c>
      <c r="O355" s="283"/>
      <c r="P355" s="281"/>
      <c r="Q355" s="283"/>
    </row>
    <row r="356" spans="1:17" hidden="1">
      <c r="A356" s="81"/>
      <c r="B356" s="31"/>
      <c r="C356" s="81"/>
      <c r="D356" s="178"/>
      <c r="E356" s="178"/>
      <c r="I356" s="220"/>
      <c r="J356" s="220"/>
      <c r="M356" s="623"/>
      <c r="N356" s="927"/>
      <c r="P356" s="188"/>
      <c r="Q356" s="290"/>
    </row>
    <row r="357" spans="1:17" ht="23.4" hidden="1" thickBot="1">
      <c r="A357" s="81"/>
      <c r="B357" s="31"/>
      <c r="C357" s="81"/>
      <c r="D357" s="178"/>
      <c r="E357" s="178"/>
      <c r="I357" s="220"/>
      <c r="J357" s="220"/>
      <c r="M357" s="623"/>
      <c r="N357" s="927"/>
      <c r="P357" s="188"/>
      <c r="Q357" s="290"/>
    </row>
    <row r="358" spans="1:17" ht="30.75" customHeight="1" thickBot="1">
      <c r="A358" s="226"/>
      <c r="B358" s="227" t="s">
        <v>73</v>
      </c>
      <c r="C358" s="226"/>
      <c r="D358" s="226" t="s">
        <v>74</v>
      </c>
      <c r="E358" s="228">
        <f>E357+E354+E355+E356</f>
        <v>51973.270000000004</v>
      </c>
      <c r="I358" s="217">
        <f>SUM(I354:I357)</f>
        <v>0</v>
      </c>
      <c r="J358" s="217">
        <f>SUM(J354:J357)</f>
        <v>0</v>
      </c>
      <c r="L358" s="738" t="s">
        <v>13</v>
      </c>
      <c r="M358" s="739">
        <f>SUM(M354:M357)</f>
        <v>45390</v>
      </c>
      <c r="N358" s="739">
        <f>SUM(N354:N357)</f>
        <v>6583.27</v>
      </c>
      <c r="P358" s="188"/>
      <c r="Q358" s="290"/>
    </row>
    <row r="359" spans="1:17" ht="12" customHeight="1">
      <c r="A359" s="38"/>
      <c r="B359" s="32"/>
      <c r="C359" s="38"/>
      <c r="D359" s="38"/>
      <c r="E359" s="38"/>
      <c r="F359" s="38"/>
      <c r="M359" s="623"/>
      <c r="P359" s="188"/>
      <c r="Q359" s="290"/>
    </row>
    <row r="360" spans="1:17" hidden="1">
      <c r="A360" s="2004" t="s">
        <v>524</v>
      </c>
      <c r="B360" s="2004"/>
      <c r="C360" s="2004"/>
      <c r="D360" s="2004"/>
      <c r="E360" s="2004"/>
      <c r="F360" s="2004"/>
      <c r="G360" s="2004"/>
      <c r="H360" s="2004"/>
      <c r="I360" s="2004"/>
      <c r="J360" s="2004"/>
      <c r="M360" s="623"/>
      <c r="P360" s="188"/>
    </row>
    <row r="361" spans="1:17" hidden="1">
      <c r="A361" s="2012"/>
      <c r="B361" s="2012"/>
      <c r="C361" s="2012"/>
      <c r="D361" s="2012"/>
      <c r="E361" s="2012"/>
      <c r="F361" s="2012"/>
      <c r="I361" s="1986" t="s">
        <v>545</v>
      </c>
      <c r="J361" s="1986"/>
      <c r="M361" s="623"/>
      <c r="P361" s="188"/>
    </row>
    <row r="362" spans="1:17" ht="54" hidden="1">
      <c r="A362" s="81" t="s">
        <v>77</v>
      </c>
      <c r="B362" s="81" t="s">
        <v>67</v>
      </c>
      <c r="C362" s="81" t="s">
        <v>131</v>
      </c>
      <c r="D362" s="81" t="s">
        <v>80</v>
      </c>
      <c r="E362" s="81" t="s">
        <v>132</v>
      </c>
      <c r="F362" s="81" t="s">
        <v>33</v>
      </c>
      <c r="I362" s="215" t="s">
        <v>186</v>
      </c>
      <c r="J362" s="215" t="s">
        <v>546</v>
      </c>
      <c r="K362" s="163"/>
      <c r="L362" s="163"/>
      <c r="M362" s="623"/>
      <c r="P362" s="188"/>
    </row>
    <row r="363" spans="1:17" hidden="1">
      <c r="A363" s="86">
        <v>1</v>
      </c>
      <c r="B363" s="86">
        <v>2</v>
      </c>
      <c r="C363" s="86">
        <v>3</v>
      </c>
      <c r="D363" s="86">
        <v>4</v>
      </c>
      <c r="E363" s="86">
        <v>5</v>
      </c>
      <c r="F363" s="86">
        <v>6</v>
      </c>
      <c r="G363" s="160"/>
      <c r="H363" s="160"/>
      <c r="I363" s="217"/>
      <c r="J363" s="217"/>
      <c r="M363" s="623"/>
      <c r="P363" s="188"/>
    </row>
    <row r="364" spans="1:17" hidden="1">
      <c r="A364" s="81">
        <v>1</v>
      </c>
      <c r="B364" s="31"/>
      <c r="C364" s="81"/>
      <c r="D364" s="81"/>
      <c r="E364" s="178"/>
      <c r="F364" s="178"/>
      <c r="I364" s="220"/>
      <c r="J364" s="220"/>
      <c r="M364" s="623"/>
      <c r="P364" s="188"/>
    </row>
    <row r="365" spans="1:17" s="160" customFormat="1" hidden="1">
      <c r="A365" s="81">
        <v>2</v>
      </c>
      <c r="B365" s="31"/>
      <c r="C365" s="81"/>
      <c r="D365" s="81"/>
      <c r="E365" s="178"/>
      <c r="F365" s="178"/>
      <c r="G365" s="149"/>
      <c r="H365" s="149"/>
      <c r="I365" s="220"/>
      <c r="J365" s="220"/>
      <c r="K365" s="161"/>
      <c r="M365" s="623"/>
      <c r="O365" s="283"/>
      <c r="P365" s="281"/>
      <c r="Q365" s="283"/>
    </row>
    <row r="366" spans="1:17" hidden="1">
      <c r="A366" s="81">
        <v>3</v>
      </c>
      <c r="B366" s="31"/>
      <c r="C366" s="81"/>
      <c r="D366" s="81"/>
      <c r="E366" s="178"/>
      <c r="F366" s="178"/>
      <c r="I366" s="220"/>
      <c r="J366" s="220"/>
      <c r="K366" s="158"/>
      <c r="M366" s="623"/>
      <c r="P366" s="188"/>
      <c r="Q366" s="290"/>
    </row>
    <row r="367" spans="1:17" hidden="1">
      <c r="A367" s="81">
        <v>4</v>
      </c>
      <c r="B367" s="31"/>
      <c r="C367" s="81"/>
      <c r="D367" s="81"/>
      <c r="E367" s="178"/>
      <c r="F367" s="178"/>
      <c r="I367" s="220"/>
      <c r="J367" s="220"/>
      <c r="M367" s="623"/>
      <c r="P367" s="188"/>
      <c r="Q367" s="290"/>
    </row>
    <row r="368" spans="1:17" ht="33" hidden="1" customHeight="1">
      <c r="A368" s="226"/>
      <c r="B368" s="227" t="s">
        <v>73</v>
      </c>
      <c r="C368" s="226" t="s">
        <v>74</v>
      </c>
      <c r="D368" s="226" t="s">
        <v>74</v>
      </c>
      <c r="E368" s="226" t="s">
        <v>74</v>
      </c>
      <c r="F368" s="228">
        <f>F367+F365+F366+F364</f>
        <v>0</v>
      </c>
      <c r="I368" s="217">
        <f>SUM(I364:I367)</f>
        <v>0</v>
      </c>
      <c r="J368" s="217">
        <f>SUM(J364:J367)</f>
        <v>0</v>
      </c>
      <c r="M368" s="623"/>
      <c r="P368" s="188"/>
      <c r="Q368" s="290"/>
    </row>
    <row r="369" spans="1:17" hidden="1">
      <c r="A369" s="38"/>
      <c r="B369" s="32"/>
      <c r="C369" s="38"/>
      <c r="D369" s="38"/>
      <c r="E369" s="38"/>
      <c r="F369" s="57"/>
      <c r="M369" s="623"/>
      <c r="P369" s="188"/>
      <c r="Q369" s="290"/>
    </row>
    <row r="370" spans="1:17" hidden="1">
      <c r="A370" s="2004" t="s">
        <v>525</v>
      </c>
      <c r="B370" s="2004"/>
      <c r="C370" s="2004"/>
      <c r="D370" s="2004"/>
      <c r="E370" s="2004"/>
      <c r="F370" s="2004"/>
      <c r="G370" s="2004"/>
      <c r="H370" s="2004"/>
      <c r="I370" s="2004"/>
      <c r="J370" s="2004"/>
      <c r="M370" s="623"/>
      <c r="P370" s="188"/>
    </row>
    <row r="371" spans="1:17" hidden="1">
      <c r="A371" s="2012"/>
      <c r="B371" s="2012"/>
      <c r="C371" s="2012"/>
      <c r="D371" s="2012"/>
      <c r="E371" s="2012"/>
      <c r="F371" s="2012"/>
      <c r="I371" s="1986" t="s">
        <v>545</v>
      </c>
      <c r="J371" s="1986"/>
      <c r="M371" s="623"/>
      <c r="P371" s="188"/>
    </row>
    <row r="372" spans="1:17" ht="54" hidden="1">
      <c r="A372" s="81" t="s">
        <v>77</v>
      </c>
      <c r="B372" s="81" t="s">
        <v>67</v>
      </c>
      <c r="C372" s="81" t="s">
        <v>131</v>
      </c>
      <c r="D372" s="81" t="s">
        <v>80</v>
      </c>
      <c r="E372" s="81" t="s">
        <v>132</v>
      </c>
      <c r="F372" s="81" t="s">
        <v>33</v>
      </c>
      <c r="I372" s="215" t="s">
        <v>186</v>
      </c>
      <c r="J372" s="215" t="s">
        <v>546</v>
      </c>
      <c r="K372" s="163"/>
      <c r="L372" s="163"/>
      <c r="M372" s="623"/>
      <c r="P372" s="188"/>
    </row>
    <row r="373" spans="1:17" hidden="1">
      <c r="A373" s="86">
        <v>1</v>
      </c>
      <c r="B373" s="86">
        <v>2</v>
      </c>
      <c r="C373" s="86">
        <v>3</v>
      </c>
      <c r="D373" s="86">
        <v>4</v>
      </c>
      <c r="E373" s="86">
        <v>5</v>
      </c>
      <c r="F373" s="86">
        <v>6</v>
      </c>
      <c r="G373" s="160"/>
      <c r="H373" s="160"/>
      <c r="I373" s="217"/>
      <c r="J373" s="217"/>
      <c r="M373" s="623"/>
      <c r="P373" s="188"/>
    </row>
    <row r="374" spans="1:17" hidden="1">
      <c r="A374" s="81">
        <v>1</v>
      </c>
      <c r="B374" s="31"/>
      <c r="C374" s="81"/>
      <c r="D374" s="81"/>
      <c r="E374" s="178" t="e">
        <f>F374/D374</f>
        <v>#DIV/0!</v>
      </c>
      <c r="F374" s="178"/>
      <c r="I374" s="220"/>
      <c r="J374" s="220"/>
      <c r="M374" s="623"/>
      <c r="P374" s="188"/>
    </row>
    <row r="375" spans="1:17" s="160" customFormat="1" hidden="1">
      <c r="A375" s="81">
        <v>2</v>
      </c>
      <c r="B375" s="31"/>
      <c r="C375" s="35"/>
      <c r="D375" s="35"/>
      <c r="E375" s="178" t="e">
        <f t="shared" ref="E375:E377" si="11">F375/D375</f>
        <v>#DIV/0!</v>
      </c>
      <c r="F375" s="178"/>
      <c r="G375" s="149"/>
      <c r="H375" s="149"/>
      <c r="I375" s="220"/>
      <c r="J375" s="220"/>
      <c r="K375" s="161"/>
      <c r="M375" s="623"/>
      <c r="O375" s="283"/>
      <c r="P375" s="281"/>
      <c r="Q375" s="283"/>
    </row>
    <row r="376" spans="1:17" hidden="1">
      <c r="A376" s="81"/>
      <c r="B376" s="31"/>
      <c r="C376" s="35"/>
      <c r="D376" s="35"/>
      <c r="E376" s="178" t="e">
        <f t="shared" si="11"/>
        <v>#DIV/0!</v>
      </c>
      <c r="F376" s="178"/>
      <c r="I376" s="220"/>
      <c r="J376" s="220"/>
      <c r="M376" s="623"/>
      <c r="P376" s="188"/>
    </row>
    <row r="377" spans="1:17" hidden="1">
      <c r="A377" s="81">
        <v>3</v>
      </c>
      <c r="B377" s="31"/>
      <c r="C377" s="81"/>
      <c r="D377" s="81"/>
      <c r="E377" s="178" t="e">
        <f t="shared" si="11"/>
        <v>#DIV/0!</v>
      </c>
      <c r="F377" s="178"/>
      <c r="I377" s="220"/>
      <c r="J377" s="220"/>
      <c r="M377" s="623"/>
      <c r="P377" s="188"/>
    </row>
    <row r="378" spans="1:17" ht="36" hidden="1" customHeight="1">
      <c r="A378" s="226"/>
      <c r="B378" s="227" t="s">
        <v>73</v>
      </c>
      <c r="C378" s="226" t="s">
        <v>74</v>
      </c>
      <c r="D378" s="226" t="s">
        <v>74</v>
      </c>
      <c r="E378" s="226" t="s">
        <v>74</v>
      </c>
      <c r="F378" s="228">
        <f>F377+F375+F374+F376</f>
        <v>0</v>
      </c>
      <c r="I378" s="217">
        <f>SUM(I374:I377)</f>
        <v>0</v>
      </c>
      <c r="J378" s="217">
        <f>SUM(J374:J377)</f>
        <v>0</v>
      </c>
      <c r="M378" s="623"/>
      <c r="P378" s="188"/>
    </row>
    <row r="379" spans="1:17" hidden="1">
      <c r="A379" s="38"/>
      <c r="B379" s="32"/>
      <c r="C379" s="38"/>
      <c r="D379" s="38"/>
      <c r="E379" s="38"/>
      <c r="F379" s="57"/>
      <c r="M379" s="623"/>
      <c r="P379" s="188"/>
    </row>
    <row r="380" spans="1:17" hidden="1">
      <c r="A380" s="2004" t="s">
        <v>526</v>
      </c>
      <c r="B380" s="2004"/>
      <c r="C380" s="2004"/>
      <c r="D380" s="2004"/>
      <c r="E380" s="2004"/>
      <c r="F380" s="2004"/>
      <c r="G380" s="2004"/>
      <c r="H380" s="2004"/>
      <c r="I380" s="2004"/>
      <c r="J380" s="2004"/>
      <c r="M380" s="623"/>
      <c r="P380" s="188"/>
    </row>
    <row r="381" spans="1:17" hidden="1">
      <c r="A381" s="2012"/>
      <c r="B381" s="2012"/>
      <c r="C381" s="2012"/>
      <c r="D381" s="2012"/>
      <c r="E381" s="2012"/>
      <c r="F381" s="2012"/>
      <c r="I381" s="1986" t="s">
        <v>545</v>
      </c>
      <c r="J381" s="1986"/>
      <c r="M381" s="623"/>
      <c r="P381" s="188"/>
    </row>
    <row r="382" spans="1:17" ht="54" hidden="1">
      <c r="A382" s="81" t="s">
        <v>77</v>
      </c>
      <c r="B382" s="81" t="s">
        <v>67</v>
      </c>
      <c r="C382" s="81" t="s">
        <v>131</v>
      </c>
      <c r="D382" s="81" t="s">
        <v>80</v>
      </c>
      <c r="E382" s="81" t="s">
        <v>132</v>
      </c>
      <c r="F382" s="81" t="s">
        <v>33</v>
      </c>
      <c r="I382" s="215" t="s">
        <v>186</v>
      </c>
      <c r="J382" s="215" t="s">
        <v>546</v>
      </c>
      <c r="K382" s="163"/>
      <c r="L382" s="163"/>
      <c r="M382" s="623"/>
      <c r="P382" s="188"/>
    </row>
    <row r="383" spans="1:17" hidden="1">
      <c r="A383" s="86">
        <v>1</v>
      </c>
      <c r="B383" s="86">
        <v>2</v>
      </c>
      <c r="C383" s="86">
        <v>3</v>
      </c>
      <c r="D383" s="86">
        <v>4</v>
      </c>
      <c r="E383" s="86">
        <v>5</v>
      </c>
      <c r="F383" s="86">
        <v>6</v>
      </c>
      <c r="G383" s="160"/>
      <c r="H383" s="160"/>
      <c r="I383" s="217"/>
      <c r="J383" s="217"/>
      <c r="M383" s="623"/>
      <c r="P383" s="188"/>
    </row>
    <row r="384" spans="1:17" hidden="1">
      <c r="A384" s="81">
        <v>1</v>
      </c>
      <c r="B384" s="31"/>
      <c r="C384" s="81"/>
      <c r="D384" s="81"/>
      <c r="E384" s="178" t="e">
        <f>F384/D384</f>
        <v>#DIV/0!</v>
      </c>
      <c r="F384" s="178"/>
      <c r="I384" s="220"/>
      <c r="J384" s="220"/>
      <c r="M384" s="623"/>
      <c r="P384" s="188"/>
    </row>
    <row r="385" spans="1:17" s="160" customFormat="1" hidden="1">
      <c r="A385" s="81">
        <v>2</v>
      </c>
      <c r="B385" s="31"/>
      <c r="C385" s="35"/>
      <c r="D385" s="35"/>
      <c r="E385" s="178" t="e">
        <f t="shared" ref="E385:E387" si="12">F385/D385</f>
        <v>#DIV/0!</v>
      </c>
      <c r="F385" s="178"/>
      <c r="G385" s="149"/>
      <c r="H385" s="149"/>
      <c r="I385" s="220"/>
      <c r="J385" s="220"/>
      <c r="K385" s="161"/>
      <c r="M385" s="623"/>
      <c r="O385" s="283"/>
      <c r="P385" s="281"/>
      <c r="Q385" s="283"/>
    </row>
    <row r="386" spans="1:17" hidden="1">
      <c r="A386" s="81"/>
      <c r="B386" s="31"/>
      <c r="C386" s="35"/>
      <c r="D386" s="35"/>
      <c r="E386" s="178" t="e">
        <f t="shared" si="12"/>
        <v>#DIV/0!</v>
      </c>
      <c r="F386" s="178"/>
      <c r="I386" s="220"/>
      <c r="J386" s="220"/>
      <c r="M386" s="623"/>
      <c r="P386" s="188"/>
    </row>
    <row r="387" spans="1:17" hidden="1">
      <c r="A387" s="81">
        <v>3</v>
      </c>
      <c r="B387" s="31"/>
      <c r="C387" s="81"/>
      <c r="D387" s="81"/>
      <c r="E387" s="178" t="e">
        <f t="shared" si="12"/>
        <v>#DIV/0!</v>
      </c>
      <c r="F387" s="178"/>
      <c r="I387" s="220"/>
      <c r="J387" s="220"/>
      <c r="M387" s="623"/>
      <c r="P387" s="188"/>
    </row>
    <row r="388" spans="1:17" ht="32.25" hidden="1" customHeight="1">
      <c r="A388" s="226"/>
      <c r="B388" s="227" t="s">
        <v>73</v>
      </c>
      <c r="C388" s="226" t="s">
        <v>74</v>
      </c>
      <c r="D388" s="226" t="s">
        <v>74</v>
      </c>
      <c r="E388" s="226" t="s">
        <v>74</v>
      </c>
      <c r="F388" s="228">
        <f>F387+F385+F384+F386</f>
        <v>0</v>
      </c>
      <c r="I388" s="217">
        <f>SUM(I384:I387)</f>
        <v>0</v>
      </c>
      <c r="J388" s="217">
        <f>SUM(J384:J387)</f>
        <v>0</v>
      </c>
      <c r="M388" s="623"/>
      <c r="P388" s="188"/>
    </row>
    <row r="389" spans="1:17" hidden="1">
      <c r="A389" s="38"/>
      <c r="B389" s="32"/>
      <c r="C389" s="38"/>
      <c r="D389" s="38"/>
      <c r="E389" s="38"/>
      <c r="F389" s="57"/>
      <c r="M389" s="623"/>
      <c r="P389" s="188"/>
    </row>
    <row r="390" spans="1:17" hidden="1">
      <c r="A390" s="2004" t="s">
        <v>527</v>
      </c>
      <c r="B390" s="2004"/>
      <c r="C390" s="2004"/>
      <c r="D390" s="2004"/>
      <c r="E390" s="2004"/>
      <c r="F390" s="2004"/>
      <c r="G390" s="2004"/>
      <c r="H390" s="2004"/>
      <c r="I390" s="2004"/>
      <c r="J390" s="2004"/>
      <c r="M390" s="623"/>
      <c r="P390" s="188"/>
    </row>
    <row r="391" spans="1:17" hidden="1">
      <c r="A391" s="2012"/>
      <c r="B391" s="2012"/>
      <c r="C391" s="2012"/>
      <c r="D391" s="2012"/>
      <c r="E391" s="2012"/>
      <c r="F391" s="2012"/>
      <c r="I391" s="1986" t="s">
        <v>545</v>
      </c>
      <c r="J391" s="1986"/>
      <c r="M391" s="623"/>
      <c r="P391" s="188"/>
    </row>
    <row r="392" spans="1:17" ht="54" hidden="1">
      <c r="A392" s="81" t="s">
        <v>77</v>
      </c>
      <c r="B392" s="81" t="s">
        <v>67</v>
      </c>
      <c r="C392" s="81" t="s">
        <v>131</v>
      </c>
      <c r="D392" s="81" t="s">
        <v>80</v>
      </c>
      <c r="E392" s="81" t="s">
        <v>132</v>
      </c>
      <c r="F392" s="81" t="s">
        <v>33</v>
      </c>
      <c r="I392" s="215" t="s">
        <v>186</v>
      </c>
      <c r="J392" s="215" t="s">
        <v>546</v>
      </c>
      <c r="K392" s="163"/>
      <c r="L392" s="163"/>
      <c r="M392" s="623"/>
      <c r="P392" s="188"/>
    </row>
    <row r="393" spans="1:17" hidden="1">
      <c r="A393" s="85">
        <v>1</v>
      </c>
      <c r="B393" s="85">
        <v>2</v>
      </c>
      <c r="C393" s="85">
        <v>3</v>
      </c>
      <c r="D393" s="85">
        <v>4</v>
      </c>
      <c r="E393" s="86">
        <v>5</v>
      </c>
      <c r="F393" s="86">
        <v>6</v>
      </c>
      <c r="G393" s="25"/>
      <c r="H393" s="25"/>
      <c r="I393" s="217"/>
      <c r="J393" s="217"/>
      <c r="M393" s="623"/>
      <c r="P393" s="188"/>
    </row>
    <row r="394" spans="1:17" hidden="1">
      <c r="A394" s="81">
        <v>1</v>
      </c>
      <c r="B394" s="31" t="s">
        <v>982</v>
      </c>
      <c r="C394" s="539" t="s">
        <v>877</v>
      </c>
      <c r="D394" s="539">
        <v>4</v>
      </c>
      <c r="E394" s="538">
        <f>F394/D394</f>
        <v>0</v>
      </c>
      <c r="F394" s="538"/>
      <c r="I394" s="220"/>
      <c r="J394" s="220"/>
      <c r="M394" s="623"/>
      <c r="N394" s="157">
        <f>F394-M394</f>
        <v>0</v>
      </c>
      <c r="P394" s="188"/>
    </row>
    <row r="395" spans="1:17" s="25" customFormat="1" hidden="1">
      <c r="A395" s="81">
        <v>2</v>
      </c>
      <c r="B395" s="31"/>
      <c r="C395" s="35"/>
      <c r="D395" s="35"/>
      <c r="E395" s="538" t="e">
        <f t="shared" ref="E395" si="13">F395/D395</f>
        <v>#DIV/0!</v>
      </c>
      <c r="F395" s="538"/>
      <c r="G395" s="149"/>
      <c r="H395" s="149"/>
      <c r="I395" s="220"/>
      <c r="J395" s="220"/>
      <c r="K395" s="162"/>
      <c r="M395" s="623"/>
      <c r="O395" s="287"/>
      <c r="P395" s="282"/>
      <c r="Q395" s="287"/>
    </row>
    <row r="396" spans="1:17" hidden="1">
      <c r="A396" s="81"/>
      <c r="B396" s="31"/>
      <c r="C396" s="35"/>
      <c r="D396" s="35"/>
      <c r="E396" s="178" t="e">
        <f t="shared" ref="E396:E397" si="14">F396/D396</f>
        <v>#DIV/0!</v>
      </c>
      <c r="F396" s="178"/>
      <c r="I396" s="220"/>
      <c r="J396" s="220"/>
      <c r="M396" s="623"/>
      <c r="P396" s="188"/>
    </row>
    <row r="397" spans="1:17" ht="23.4" hidden="1" thickBot="1">
      <c r="A397" s="81">
        <v>3</v>
      </c>
      <c r="B397" s="31"/>
      <c r="C397" s="81"/>
      <c r="D397" s="81"/>
      <c r="E397" s="178" t="e">
        <f t="shared" si="14"/>
        <v>#DIV/0!</v>
      </c>
      <c r="F397" s="178"/>
      <c r="I397" s="220"/>
      <c r="J397" s="220"/>
      <c r="M397" s="623"/>
      <c r="P397" s="188"/>
    </row>
    <row r="398" spans="1:17" ht="33" hidden="1" customHeight="1" thickBot="1">
      <c r="A398" s="226"/>
      <c r="B398" s="227" t="s">
        <v>73</v>
      </c>
      <c r="C398" s="226" t="s">
        <v>74</v>
      </c>
      <c r="D398" s="226" t="s">
        <v>74</v>
      </c>
      <c r="E398" s="226" t="s">
        <v>74</v>
      </c>
      <c r="F398" s="228">
        <f>F397+F395+F394+F396</f>
        <v>0</v>
      </c>
      <c r="I398" s="217">
        <f>SUM(I394:I397)</f>
        <v>0</v>
      </c>
      <c r="J398" s="217">
        <f>SUM(J394:J397)</f>
        <v>0</v>
      </c>
      <c r="L398" s="738" t="s">
        <v>13</v>
      </c>
      <c r="M398" s="739">
        <f>SUM(M394:M397)</f>
        <v>0</v>
      </c>
      <c r="N398" s="739">
        <f>SUM(N394:N397)</f>
        <v>0</v>
      </c>
      <c r="P398" s="188"/>
    </row>
    <row r="399" spans="1:17" ht="13.5" customHeight="1">
      <c r="A399" s="38"/>
      <c r="B399" s="32"/>
      <c r="C399" s="38"/>
      <c r="D399" s="38"/>
      <c r="E399" s="38"/>
      <c r="F399" s="57"/>
      <c r="M399" s="623"/>
      <c r="P399" s="188"/>
    </row>
    <row r="400" spans="1:17">
      <c r="A400" s="2004" t="s">
        <v>528</v>
      </c>
      <c r="B400" s="2004"/>
      <c r="C400" s="2004"/>
      <c r="D400" s="2004"/>
      <c r="E400" s="2004"/>
      <c r="F400" s="2004"/>
      <c r="G400" s="2004"/>
      <c r="H400" s="2004"/>
      <c r="I400" s="2004"/>
      <c r="J400" s="2004"/>
      <c r="M400" s="623"/>
      <c r="P400" s="188"/>
    </row>
    <row r="401" spans="1:17">
      <c r="A401" s="2012"/>
      <c r="B401" s="2012"/>
      <c r="C401" s="2012"/>
      <c r="D401" s="2012"/>
      <c r="E401" s="2012"/>
      <c r="F401" s="2012"/>
      <c r="I401" s="1986" t="s">
        <v>545</v>
      </c>
      <c r="J401" s="1986"/>
      <c r="M401" s="623"/>
      <c r="P401" s="188"/>
    </row>
    <row r="402" spans="1:17" ht="54">
      <c r="A402" s="81" t="s">
        <v>77</v>
      </c>
      <c r="B402" s="81" t="s">
        <v>67</v>
      </c>
      <c r="C402" s="81" t="s">
        <v>131</v>
      </c>
      <c r="D402" s="81" t="s">
        <v>80</v>
      </c>
      <c r="E402" s="81" t="s">
        <v>132</v>
      </c>
      <c r="F402" s="81" t="s">
        <v>33</v>
      </c>
      <c r="I402" s="215" t="s">
        <v>186</v>
      </c>
      <c r="J402" s="215" t="s">
        <v>546</v>
      </c>
      <c r="K402" s="163"/>
      <c r="L402" s="187"/>
      <c r="M402" s="623"/>
      <c r="P402" s="188"/>
    </row>
    <row r="403" spans="1:17">
      <c r="A403" s="86">
        <v>1</v>
      </c>
      <c r="B403" s="86">
        <v>2</v>
      </c>
      <c r="C403" s="86">
        <v>3</v>
      </c>
      <c r="D403" s="86">
        <v>4</v>
      </c>
      <c r="E403" s="86">
        <v>5</v>
      </c>
      <c r="F403" s="86">
        <v>6</v>
      </c>
      <c r="G403" s="160"/>
      <c r="H403" s="160"/>
      <c r="I403" s="217"/>
      <c r="J403" s="217"/>
      <c r="M403" s="623"/>
      <c r="P403" s="188"/>
    </row>
    <row r="404" spans="1:17" ht="23.4" thickBot="1">
      <c r="A404" s="81">
        <v>1</v>
      </c>
      <c r="B404" s="620" t="s">
        <v>1121</v>
      </c>
      <c r="C404" s="81" t="s">
        <v>1122</v>
      </c>
      <c r="D404" s="81">
        <v>4</v>
      </c>
      <c r="E404" s="178">
        <f>F404/D404</f>
        <v>0</v>
      </c>
      <c r="F404" s="178">
        <f>2633.32-2633.32</f>
        <v>0</v>
      </c>
      <c r="I404" s="220"/>
      <c r="J404" s="220"/>
      <c r="M404" s="623"/>
      <c r="N404" s="1073">
        <f>F404-M404</f>
        <v>0</v>
      </c>
      <c r="P404" s="188"/>
    </row>
    <row r="405" spans="1:17" s="160" customFormat="1" hidden="1">
      <c r="A405" s="81">
        <v>2</v>
      </c>
      <c r="B405" s="31"/>
      <c r="C405" s="35"/>
      <c r="D405" s="35"/>
      <c r="E405" s="178" t="e">
        <f t="shared" ref="E405:E407" si="15">F405/D405</f>
        <v>#DIV/0!</v>
      </c>
      <c r="F405" s="178"/>
      <c r="G405" s="149"/>
      <c r="H405" s="149"/>
      <c r="I405" s="220"/>
      <c r="J405" s="220"/>
      <c r="K405" s="161"/>
      <c r="M405" s="623"/>
      <c r="O405" s="283"/>
      <c r="P405" s="281"/>
      <c r="Q405" s="283"/>
    </row>
    <row r="406" spans="1:17" hidden="1">
      <c r="A406" s="81"/>
      <c r="B406" s="31"/>
      <c r="C406" s="35"/>
      <c r="D406" s="35"/>
      <c r="E406" s="178" t="e">
        <f t="shared" si="15"/>
        <v>#DIV/0!</v>
      </c>
      <c r="F406" s="178"/>
      <c r="I406" s="220"/>
      <c r="J406" s="220"/>
      <c r="M406" s="623"/>
      <c r="P406" s="188"/>
    </row>
    <row r="407" spans="1:17" hidden="1">
      <c r="A407" s="81">
        <v>3</v>
      </c>
      <c r="B407" s="31"/>
      <c r="C407" s="81"/>
      <c r="D407" s="81"/>
      <c r="E407" s="178" t="e">
        <f t="shared" si="15"/>
        <v>#DIV/0!</v>
      </c>
      <c r="F407" s="178"/>
      <c r="I407" s="220"/>
      <c r="J407" s="220"/>
      <c r="M407" s="736"/>
      <c r="P407" s="188"/>
    </row>
    <row r="408" spans="1:17" ht="28.5" customHeight="1" thickBot="1">
      <c r="A408" s="226"/>
      <c r="B408" s="227" t="s">
        <v>73</v>
      </c>
      <c r="C408" s="226" t="s">
        <v>74</v>
      </c>
      <c r="D408" s="226" t="s">
        <v>74</v>
      </c>
      <c r="E408" s="226" t="s">
        <v>74</v>
      </c>
      <c r="F408" s="228">
        <f>F407+F405+F404+F406</f>
        <v>0</v>
      </c>
      <c r="I408" s="217">
        <f>SUM(I404:I407)</f>
        <v>0</v>
      </c>
      <c r="J408" s="217">
        <f>SUM(J404:J407)</f>
        <v>0</v>
      </c>
      <c r="L408" s="738" t="s">
        <v>13</v>
      </c>
      <c r="M408" s="739">
        <f>SUM(M404)</f>
        <v>0</v>
      </c>
      <c r="N408" s="1100">
        <f>SUM(N404)</f>
        <v>0</v>
      </c>
      <c r="P408" s="188"/>
    </row>
    <row r="409" spans="1:17">
      <c r="A409" s="38"/>
      <c r="B409" s="32"/>
      <c r="C409" s="38"/>
      <c r="D409" s="38"/>
      <c r="E409" s="38"/>
      <c r="F409" s="57"/>
      <c r="M409" s="737"/>
      <c r="P409" s="188"/>
    </row>
    <row r="410" spans="1:17">
      <c r="A410" s="2004" t="s">
        <v>529</v>
      </c>
      <c r="B410" s="2004"/>
      <c r="C410" s="2004"/>
      <c r="D410" s="2004"/>
      <c r="E410" s="2004"/>
      <c r="F410" s="2004"/>
      <c r="G410" s="2004"/>
      <c r="H410" s="2004"/>
      <c r="I410" s="2004"/>
      <c r="J410" s="2004"/>
      <c r="M410" s="623"/>
      <c r="P410" s="188"/>
    </row>
    <row r="411" spans="1:17" ht="18" customHeight="1">
      <c r="A411" s="2012"/>
      <c r="B411" s="2012"/>
      <c r="C411" s="2012"/>
      <c r="D411" s="2012"/>
      <c r="E411" s="2012"/>
      <c r="F411" s="2012"/>
      <c r="I411" s="1986" t="s">
        <v>545</v>
      </c>
      <c r="J411" s="1986"/>
      <c r="M411" s="623"/>
      <c r="P411" s="188"/>
    </row>
    <row r="412" spans="1:17" ht="54">
      <c r="A412" s="81" t="s">
        <v>77</v>
      </c>
      <c r="B412" s="81" t="s">
        <v>67</v>
      </c>
      <c r="C412" s="81" t="s">
        <v>131</v>
      </c>
      <c r="D412" s="81" t="s">
        <v>80</v>
      </c>
      <c r="E412" s="81" t="s">
        <v>132</v>
      </c>
      <c r="F412" s="81" t="s">
        <v>33</v>
      </c>
      <c r="I412" s="215" t="s">
        <v>186</v>
      </c>
      <c r="J412" s="215" t="s">
        <v>546</v>
      </c>
      <c r="K412" s="163"/>
      <c r="L412" s="187"/>
      <c r="M412" s="623"/>
      <c r="P412" s="188"/>
    </row>
    <row r="413" spans="1:17">
      <c r="A413" s="86">
        <v>1</v>
      </c>
      <c r="B413" s="86">
        <v>2</v>
      </c>
      <c r="C413" s="86">
        <v>3</v>
      </c>
      <c r="D413" s="86">
        <v>4</v>
      </c>
      <c r="E413" s="86">
        <v>5</v>
      </c>
      <c r="F413" s="86">
        <v>6</v>
      </c>
      <c r="G413" s="160"/>
      <c r="H413" s="160"/>
      <c r="I413" s="217"/>
      <c r="J413" s="217"/>
      <c r="M413" s="623"/>
      <c r="P413" s="188"/>
    </row>
    <row r="414" spans="1:17" ht="45.6">
      <c r="A414" s="1013">
        <v>1</v>
      </c>
      <c r="B414" s="596" t="s">
        <v>1123</v>
      </c>
      <c r="C414" s="1013" t="s">
        <v>877</v>
      </c>
      <c r="D414" s="597">
        <v>3</v>
      </c>
      <c r="E414" s="1014">
        <f>F414/D414</f>
        <v>7300</v>
      </c>
      <c r="F414" s="176">
        <f>22200-300</f>
        <v>21900</v>
      </c>
      <c r="I414" s="220"/>
      <c r="J414" s="220"/>
      <c r="M414" s="623">
        <v>21900</v>
      </c>
      <c r="N414" s="1073">
        <f>F414-M414</f>
        <v>0</v>
      </c>
      <c r="P414" s="188"/>
    </row>
    <row r="415" spans="1:17" s="160" customFormat="1" ht="45.6">
      <c r="A415" s="1013">
        <v>2</v>
      </c>
      <c r="B415" s="1031" t="s">
        <v>1124</v>
      </c>
      <c r="C415" s="1013" t="s">
        <v>877</v>
      </c>
      <c r="D415" s="597">
        <v>1</v>
      </c>
      <c r="E415" s="1014">
        <f t="shared" ref="E415" si="16">F415/D415</f>
        <v>0</v>
      </c>
      <c r="F415" s="176">
        <f>2500-2000-1-499</f>
        <v>0</v>
      </c>
      <c r="G415" s="149"/>
      <c r="H415" s="149"/>
      <c r="I415" s="220"/>
      <c r="J415" s="220"/>
      <c r="K415" s="161"/>
      <c r="L415" s="719"/>
      <c r="M415" s="623"/>
      <c r="N415" s="1073">
        <f t="shared" ref="N415:N420" si="17">F415-M415</f>
        <v>0</v>
      </c>
      <c r="O415" s="283"/>
      <c r="P415" s="281"/>
      <c r="Q415" s="283"/>
    </row>
    <row r="416" spans="1:17">
      <c r="A416" s="81">
        <v>3</v>
      </c>
      <c r="B416" s="617" t="s">
        <v>1201</v>
      </c>
      <c r="C416" s="607" t="s">
        <v>877</v>
      </c>
      <c r="D416" s="597">
        <v>2</v>
      </c>
      <c r="E416" s="606">
        <f t="shared" ref="E416:E417" si="18">F416/D416</f>
        <v>649.5</v>
      </c>
      <c r="F416" s="176">
        <v>1299</v>
      </c>
      <c r="I416" s="220"/>
      <c r="J416" s="220"/>
      <c r="M416" s="623">
        <v>1299</v>
      </c>
      <c r="N416" s="1073">
        <f t="shared" si="17"/>
        <v>0</v>
      </c>
      <c r="P416" s="188"/>
      <c r="Q416" s="290"/>
    </row>
    <row r="417" spans="1:17" s="940" customFormat="1" ht="68.400000000000006">
      <c r="A417" s="942">
        <v>4</v>
      </c>
      <c r="B417" s="617" t="s">
        <v>1202</v>
      </c>
      <c r="C417" s="942" t="s">
        <v>877</v>
      </c>
      <c r="D417" s="597">
        <v>4</v>
      </c>
      <c r="E417" s="941">
        <f t="shared" si="18"/>
        <v>345</v>
      </c>
      <c r="F417" s="176">
        <v>1380</v>
      </c>
      <c r="I417" s="220"/>
      <c r="J417" s="220"/>
      <c r="K417" s="150"/>
      <c r="M417" s="623">
        <v>1380</v>
      </c>
      <c r="N417" s="1073">
        <f t="shared" si="17"/>
        <v>0</v>
      </c>
      <c r="O417" s="279"/>
      <c r="P417" s="188"/>
      <c r="Q417" s="290"/>
    </row>
    <row r="418" spans="1:17" ht="45.6">
      <c r="A418" s="81">
        <v>5</v>
      </c>
      <c r="B418" s="31" t="s">
        <v>1203</v>
      </c>
      <c r="C418" s="81" t="s">
        <v>877</v>
      </c>
      <c r="D418" s="81">
        <v>2</v>
      </c>
      <c r="E418" s="178">
        <f t="shared" ref="E418:E420" si="19">F418/D418</f>
        <v>210</v>
      </c>
      <c r="F418" s="178">
        <v>420</v>
      </c>
      <c r="I418" s="220"/>
      <c r="J418" s="220"/>
      <c r="M418" s="623">
        <v>420</v>
      </c>
      <c r="N418" s="1073">
        <f t="shared" si="17"/>
        <v>0</v>
      </c>
      <c r="P418" s="188"/>
      <c r="Q418" s="290"/>
    </row>
    <row r="419" spans="1:17" s="1145" customFormat="1" ht="45.6">
      <c r="A419" s="1146">
        <v>6</v>
      </c>
      <c r="B419" s="31" t="s">
        <v>1204</v>
      </c>
      <c r="C419" s="1146" t="s">
        <v>877</v>
      </c>
      <c r="D419" s="1146">
        <v>2</v>
      </c>
      <c r="E419" s="1147">
        <f t="shared" si="19"/>
        <v>213</v>
      </c>
      <c r="F419" s="1147">
        <v>426</v>
      </c>
      <c r="I419" s="220"/>
      <c r="J419" s="220"/>
      <c r="K419" s="150"/>
      <c r="M419" s="623">
        <v>426</v>
      </c>
      <c r="N419" s="1073">
        <f t="shared" si="17"/>
        <v>0</v>
      </c>
      <c r="O419" s="279"/>
      <c r="P419" s="188"/>
      <c r="Q419" s="290"/>
    </row>
    <row r="420" spans="1:17" s="1181" customFormat="1" ht="69" thickBot="1">
      <c r="A420" s="1182">
        <v>7</v>
      </c>
      <c r="B420" s="31" t="s">
        <v>1220</v>
      </c>
      <c r="C420" s="1182" t="s">
        <v>1215</v>
      </c>
      <c r="D420" s="1182">
        <v>1</v>
      </c>
      <c r="E420" s="1183">
        <f t="shared" si="19"/>
        <v>10000</v>
      </c>
      <c r="F420" s="1183">
        <v>10000</v>
      </c>
      <c r="I420" s="220"/>
      <c r="J420" s="220"/>
      <c r="K420" s="150"/>
      <c r="M420" s="1098">
        <v>10000</v>
      </c>
      <c r="N420" s="1073">
        <f t="shared" si="17"/>
        <v>0</v>
      </c>
      <c r="O420" s="279"/>
      <c r="P420" s="188"/>
      <c r="Q420" s="290"/>
    </row>
    <row r="421" spans="1:17" ht="36" customHeight="1" thickBot="1">
      <c r="A421" s="226"/>
      <c r="B421" s="227" t="s">
        <v>73</v>
      </c>
      <c r="C421" s="226" t="s">
        <v>74</v>
      </c>
      <c r="D421" s="226" t="s">
        <v>74</v>
      </c>
      <c r="E421" s="226" t="s">
        <v>74</v>
      </c>
      <c r="F421" s="228">
        <f>SUM(F414:F420)</f>
        <v>35425</v>
      </c>
      <c r="I421" s="217">
        <f>SUM(I414:I418)</f>
        <v>0</v>
      </c>
      <c r="J421" s="217">
        <f>SUM(J414:J418)</f>
        <v>0</v>
      </c>
      <c r="K421" s="158"/>
      <c r="L421" s="738" t="s">
        <v>13</v>
      </c>
      <c r="M421" s="739">
        <f>SUM(M414:M420)</f>
        <v>35425</v>
      </c>
      <c r="N421" s="739">
        <f>SUM(N414:N420)</f>
        <v>0</v>
      </c>
      <c r="P421" s="188"/>
      <c r="Q421" s="290"/>
    </row>
    <row r="422" spans="1:17">
      <c r="A422" s="38"/>
      <c r="B422" s="32"/>
      <c r="C422" s="38"/>
      <c r="D422" s="38"/>
      <c r="E422" s="38"/>
      <c r="F422" s="57"/>
      <c r="M422" s="623"/>
      <c r="P422" s="188"/>
      <c r="Q422" s="290"/>
    </row>
    <row r="423" spans="1:17" hidden="1">
      <c r="A423" s="2004" t="s">
        <v>522</v>
      </c>
      <c r="B423" s="2004"/>
      <c r="C423" s="2004"/>
      <c r="D423" s="2004"/>
      <c r="E423" s="2004"/>
      <c r="F423" s="2004"/>
      <c r="G423" s="2004"/>
      <c r="H423" s="2004"/>
      <c r="I423" s="2004"/>
      <c r="J423" s="2004"/>
      <c r="M423" s="623"/>
      <c r="P423" s="188"/>
      <c r="Q423" s="290"/>
    </row>
    <row r="424" spans="1:17" hidden="1">
      <c r="A424" s="2012"/>
      <c r="B424" s="2012"/>
      <c r="C424" s="2012"/>
      <c r="D424" s="2012"/>
      <c r="E424" s="2012"/>
      <c r="F424" s="38"/>
      <c r="I424" s="1986" t="s">
        <v>545</v>
      </c>
      <c r="J424" s="1986"/>
      <c r="M424" s="623"/>
      <c r="O424" s="188"/>
    </row>
    <row r="425" spans="1:17" ht="54" hidden="1">
      <c r="A425" s="81" t="s">
        <v>68</v>
      </c>
      <c r="B425" s="81" t="s">
        <v>67</v>
      </c>
      <c r="C425" s="81" t="s">
        <v>80</v>
      </c>
      <c r="D425" s="81" t="s">
        <v>128</v>
      </c>
      <c r="E425" s="81" t="s">
        <v>33</v>
      </c>
      <c r="I425" s="215" t="s">
        <v>186</v>
      </c>
      <c r="J425" s="215" t="s">
        <v>546</v>
      </c>
      <c r="K425" s="163"/>
      <c r="M425" s="623"/>
      <c r="O425" s="188"/>
    </row>
    <row r="426" spans="1:17" hidden="1">
      <c r="A426" s="86">
        <v>1</v>
      </c>
      <c r="B426" s="86">
        <v>2</v>
      </c>
      <c r="C426" s="86">
        <v>3</v>
      </c>
      <c r="D426" s="86">
        <v>4</v>
      </c>
      <c r="E426" s="86">
        <v>5</v>
      </c>
      <c r="F426" s="160"/>
      <c r="G426" s="160"/>
      <c r="H426" s="160"/>
      <c r="I426" s="217"/>
      <c r="J426" s="217"/>
      <c r="M426" s="623"/>
      <c r="O426" s="188"/>
    </row>
    <row r="427" spans="1:17" ht="33" hidden="1" customHeight="1">
      <c r="A427" s="81">
        <v>1</v>
      </c>
      <c r="B427" s="31" t="s">
        <v>137</v>
      </c>
      <c r="C427" s="81"/>
      <c r="D427" s="178" t="e">
        <f>E427/C427</f>
        <v>#DIV/0!</v>
      </c>
      <c r="E427" s="178"/>
      <c r="I427" s="220"/>
      <c r="J427" s="220"/>
      <c r="M427" s="623"/>
      <c r="O427" s="188"/>
    </row>
    <row r="428" spans="1:17" s="160" customFormat="1" ht="33" hidden="1" customHeight="1">
      <c r="A428" s="81">
        <v>2</v>
      </c>
      <c r="B428" s="31" t="s">
        <v>136</v>
      </c>
      <c r="C428" s="81"/>
      <c r="D428" s="178" t="e">
        <f>E428/C428</f>
        <v>#DIV/0!</v>
      </c>
      <c r="E428" s="178"/>
      <c r="F428" s="149"/>
      <c r="G428" s="149"/>
      <c r="H428" s="149"/>
      <c r="I428" s="220"/>
      <c r="J428" s="220"/>
      <c r="K428" s="161"/>
      <c r="M428" s="623"/>
      <c r="O428" s="281"/>
      <c r="P428" s="283"/>
      <c r="Q428" s="283"/>
    </row>
    <row r="429" spans="1:17" ht="33" hidden="1" customHeight="1">
      <c r="A429" s="81">
        <v>3</v>
      </c>
      <c r="B429" s="31" t="s">
        <v>138</v>
      </c>
      <c r="C429" s="81"/>
      <c r="D429" s="178" t="e">
        <f>E429/C429</f>
        <v>#DIV/0!</v>
      </c>
      <c r="E429" s="178"/>
      <c r="I429" s="220"/>
      <c r="J429" s="220"/>
      <c r="M429" s="623"/>
      <c r="O429" s="188"/>
    </row>
    <row r="430" spans="1:17" ht="33" hidden="1" customHeight="1">
      <c r="A430" s="81">
        <v>4</v>
      </c>
      <c r="B430" s="31" t="s">
        <v>139</v>
      </c>
      <c r="C430" s="81"/>
      <c r="D430" s="178" t="e">
        <f>E430/C430</f>
        <v>#DIV/0!</v>
      </c>
      <c r="E430" s="178"/>
      <c r="I430" s="220"/>
      <c r="J430" s="220"/>
      <c r="M430" s="623"/>
      <c r="O430" s="188"/>
    </row>
    <row r="431" spans="1:17" ht="27" hidden="1" customHeight="1">
      <c r="A431" s="226"/>
      <c r="B431" s="227" t="s">
        <v>73</v>
      </c>
      <c r="C431" s="226"/>
      <c r="D431" s="226" t="s">
        <v>74</v>
      </c>
      <c r="E431" s="228">
        <f>E430+E429+E428+E427</f>
        <v>0</v>
      </c>
      <c r="I431" s="217">
        <f>SUM(I427:I430)</f>
        <v>0</v>
      </c>
      <c r="J431" s="217">
        <f>SUM(J427:J430)</f>
        <v>0</v>
      </c>
      <c r="M431" s="623"/>
      <c r="O431" s="188"/>
    </row>
    <row r="432" spans="1:17" hidden="1">
      <c r="A432" s="56"/>
      <c r="B432" s="32"/>
      <c r="C432" s="38"/>
      <c r="D432" s="38"/>
      <c r="E432" s="38"/>
      <c r="F432" s="57"/>
      <c r="M432" s="623"/>
      <c r="O432" s="188"/>
    </row>
    <row r="433" spans="1:17" hidden="1">
      <c r="A433" s="2004" t="s">
        <v>531</v>
      </c>
      <c r="B433" s="2004"/>
      <c r="C433" s="2004"/>
      <c r="D433" s="2004"/>
      <c r="E433" s="2004"/>
      <c r="F433" s="2004"/>
      <c r="G433" s="2004"/>
      <c r="H433" s="2004"/>
      <c r="I433" s="2004"/>
      <c r="J433" s="2004"/>
      <c r="M433" s="623"/>
      <c r="O433" s="188"/>
    </row>
    <row r="434" spans="1:17" hidden="1">
      <c r="A434" s="51"/>
      <c r="B434" s="32"/>
      <c r="C434" s="38"/>
      <c r="D434" s="38"/>
      <c r="E434" s="38"/>
      <c r="F434" s="38"/>
      <c r="M434" s="623"/>
      <c r="P434" s="188"/>
    </row>
    <row r="435" spans="1:17" hidden="1">
      <c r="A435" s="51"/>
      <c r="B435" s="32"/>
      <c r="C435" s="38"/>
      <c r="D435" s="38"/>
      <c r="E435" s="38"/>
      <c r="F435" s="38"/>
      <c r="I435" s="1986" t="s">
        <v>545</v>
      </c>
      <c r="J435" s="1986"/>
      <c r="K435" s="210"/>
      <c r="M435" s="623"/>
    </row>
    <row r="436" spans="1:17" ht="54" hidden="1">
      <c r="A436" s="81" t="s">
        <v>77</v>
      </c>
      <c r="B436" s="81" t="s">
        <v>67</v>
      </c>
      <c r="C436" s="81" t="s">
        <v>127</v>
      </c>
      <c r="D436" s="81" t="s">
        <v>490</v>
      </c>
      <c r="F436" s="38"/>
      <c r="I436" s="215" t="s">
        <v>186</v>
      </c>
      <c r="J436" s="215" t="s">
        <v>546</v>
      </c>
      <c r="M436" s="623"/>
      <c r="P436" s="188"/>
    </row>
    <row r="437" spans="1:17" hidden="1">
      <c r="A437" s="86">
        <v>1</v>
      </c>
      <c r="B437" s="86">
        <v>2</v>
      </c>
      <c r="C437" s="86">
        <v>3</v>
      </c>
      <c r="D437" s="86">
        <v>4</v>
      </c>
      <c r="E437" s="160"/>
      <c r="F437" s="14"/>
      <c r="G437" s="160"/>
      <c r="H437" s="160"/>
      <c r="I437" s="217"/>
      <c r="J437" s="217"/>
      <c r="M437" s="623"/>
      <c r="P437" s="188"/>
    </row>
    <row r="438" spans="1:17" hidden="1">
      <c r="A438" s="81"/>
      <c r="B438" s="36"/>
      <c r="C438" s="34"/>
      <c r="D438" s="178"/>
      <c r="F438" s="38"/>
      <c r="I438" s="220"/>
      <c r="J438" s="220"/>
      <c r="M438" s="623"/>
      <c r="P438" s="188"/>
    </row>
    <row r="439" spans="1:17" s="160" customFormat="1" hidden="1">
      <c r="A439" s="81"/>
      <c r="B439" s="36"/>
      <c r="C439" s="34"/>
      <c r="D439" s="178"/>
      <c r="E439" s="149"/>
      <c r="F439" s="57"/>
      <c r="G439" s="149"/>
      <c r="H439" s="149"/>
      <c r="I439" s="220"/>
      <c r="J439" s="220"/>
      <c r="K439" s="161"/>
      <c r="M439" s="623"/>
      <c r="O439" s="283"/>
      <c r="P439" s="281"/>
      <c r="Q439" s="283"/>
    </row>
    <row r="440" spans="1:17" hidden="1">
      <c r="A440" s="81"/>
      <c r="B440" s="36"/>
      <c r="C440" s="34"/>
      <c r="D440" s="178"/>
      <c r="F440" s="38"/>
      <c r="I440" s="220"/>
      <c r="J440" s="220"/>
      <c r="M440" s="623"/>
      <c r="P440" s="188"/>
      <c r="Q440" s="290"/>
    </row>
    <row r="441" spans="1:17" hidden="1">
      <c r="A441" s="81"/>
      <c r="B441" s="36"/>
      <c r="C441" s="34"/>
      <c r="D441" s="178"/>
      <c r="F441" s="38"/>
      <c r="I441" s="220"/>
      <c r="J441" s="220"/>
      <c r="M441" s="623"/>
      <c r="P441" s="188"/>
      <c r="Q441" s="290"/>
    </row>
    <row r="442" spans="1:17" ht="30.75" hidden="1" customHeight="1">
      <c r="A442" s="226"/>
      <c r="B442" s="227" t="s">
        <v>73</v>
      </c>
      <c r="C442" s="226" t="s">
        <v>74</v>
      </c>
      <c r="D442" s="228">
        <f>SUM(D438:D441)</f>
        <v>0</v>
      </c>
      <c r="F442" s="38"/>
      <c r="I442" s="217">
        <f>SUM(I438:I441)</f>
        <v>0</v>
      </c>
      <c r="J442" s="217">
        <f>SUM(J438:J441)</f>
        <v>0</v>
      </c>
      <c r="M442" s="623"/>
      <c r="P442" s="188"/>
      <c r="Q442" s="290"/>
    </row>
    <row r="443" spans="1:17" ht="15" customHeight="1">
      <c r="A443" s="56"/>
      <c r="B443" s="32"/>
      <c r="C443" s="38"/>
      <c r="D443" s="38"/>
      <c r="E443" s="38"/>
      <c r="F443" s="57"/>
      <c r="M443" s="623"/>
      <c r="P443" s="188"/>
      <c r="Q443" s="290"/>
    </row>
    <row r="444" spans="1:17" s="744" customFormat="1" ht="38.25" customHeight="1">
      <c r="A444" s="2010" t="s">
        <v>995</v>
      </c>
      <c r="B444" s="2010"/>
      <c r="C444" s="2010"/>
      <c r="D444" s="2010"/>
      <c r="E444" s="2010"/>
      <c r="F444" s="2010"/>
      <c r="G444" s="2010"/>
      <c r="H444" s="2010"/>
      <c r="I444" s="2010"/>
      <c r="J444" s="2010"/>
      <c r="K444" s="150"/>
      <c r="M444" s="623"/>
      <c r="O444" s="279"/>
      <c r="P444" s="188"/>
      <c r="Q444" s="279"/>
    </row>
    <row r="445" spans="1:17" s="744" customFormat="1">
      <c r="A445" s="56"/>
      <c r="B445" s="32"/>
      <c r="C445" s="38"/>
      <c r="D445" s="38"/>
      <c r="E445" s="38"/>
      <c r="F445" s="57"/>
      <c r="K445" s="150"/>
      <c r="M445" s="623"/>
      <c r="O445" s="279"/>
      <c r="P445" s="188"/>
      <c r="Q445" s="279"/>
    </row>
    <row r="446" spans="1:17" s="744" customFormat="1" ht="23.25" customHeight="1">
      <c r="A446" s="2020" t="s">
        <v>996</v>
      </c>
      <c r="B446" s="2020"/>
      <c r="C446" s="2020"/>
      <c r="D446" s="2020"/>
      <c r="E446" s="2020"/>
      <c r="F446" s="2020"/>
      <c r="G446" s="2020"/>
      <c r="H446" s="2020"/>
      <c r="I446" s="2020"/>
      <c r="J446" s="2020"/>
      <c r="K446" s="205"/>
      <c r="M446" s="623"/>
      <c r="O446" s="279"/>
      <c r="P446" s="279"/>
      <c r="Q446" s="279"/>
    </row>
    <row r="447" spans="1:17" s="744" customFormat="1">
      <c r="A447" s="76"/>
      <c r="B447" s="76"/>
      <c r="C447" s="76"/>
      <c r="D447" s="76"/>
      <c r="E447" s="76"/>
      <c r="F447" s="38"/>
      <c r="I447" s="1986" t="s">
        <v>545</v>
      </c>
      <c r="J447" s="1986"/>
      <c r="K447" s="150"/>
      <c r="M447" s="623"/>
      <c r="O447" s="279"/>
      <c r="P447" s="188"/>
      <c r="Q447" s="279"/>
    </row>
    <row r="448" spans="1:17" s="744" customFormat="1" ht="54">
      <c r="A448" s="762" t="s">
        <v>77</v>
      </c>
      <c r="B448" s="762" t="s">
        <v>0</v>
      </c>
      <c r="C448" s="762" t="s">
        <v>122</v>
      </c>
      <c r="D448" s="762" t="s">
        <v>120</v>
      </c>
      <c r="E448" s="762" t="s">
        <v>123</v>
      </c>
      <c r="F448" s="762" t="s">
        <v>33</v>
      </c>
      <c r="G448" s="20"/>
      <c r="H448" s="58"/>
      <c r="I448" s="215" t="s">
        <v>186</v>
      </c>
      <c r="J448" s="215" t="s">
        <v>546</v>
      </c>
      <c r="K448" s="210"/>
      <c r="M448" s="623"/>
      <c r="O448" s="279"/>
      <c r="P448" s="188"/>
      <c r="Q448" s="279"/>
    </row>
    <row r="449" spans="1:17" s="744" customFormat="1">
      <c r="A449" s="763">
        <v>1</v>
      </c>
      <c r="B449" s="763">
        <v>2</v>
      </c>
      <c r="C449" s="763">
        <v>4</v>
      </c>
      <c r="D449" s="763">
        <v>5</v>
      </c>
      <c r="E449" s="763">
        <v>6</v>
      </c>
      <c r="F449" s="763">
        <v>7</v>
      </c>
      <c r="G449" s="190"/>
      <c r="H449" s="191"/>
      <c r="I449" s="223"/>
      <c r="J449" s="223"/>
      <c r="K449" s="150"/>
      <c r="M449" s="623"/>
      <c r="O449" s="279"/>
      <c r="P449" s="188"/>
      <c r="Q449" s="279"/>
    </row>
    <row r="450" spans="1:17" s="744" customFormat="1">
      <c r="A450" s="762">
        <v>1</v>
      </c>
      <c r="B450" s="620" t="s">
        <v>145</v>
      </c>
      <c r="C450" s="622">
        <f>F450/D450</f>
        <v>127166.34458874459</v>
      </c>
      <c r="D450" s="622">
        <v>11.55</v>
      </c>
      <c r="E450" s="622">
        <v>0</v>
      </c>
      <c r="F450" s="622">
        <f>1456411.61+12359.67</f>
        <v>1468771.28</v>
      </c>
      <c r="G450" s="190"/>
      <c r="H450" s="191"/>
      <c r="I450" s="223">
        <v>12359.67</v>
      </c>
      <c r="J450" s="223"/>
      <c r="K450" s="150"/>
      <c r="M450" s="623">
        <v>1456411.61</v>
      </c>
      <c r="N450" s="1073">
        <f>F450-M450</f>
        <v>12359.669999999925</v>
      </c>
      <c r="O450" s="279"/>
      <c r="P450" s="188"/>
      <c r="Q450" s="279"/>
    </row>
    <row r="451" spans="1:17" s="744" customFormat="1" ht="27.75" customHeight="1">
      <c r="A451" s="762">
        <v>2</v>
      </c>
      <c r="B451" s="620" t="s">
        <v>814</v>
      </c>
      <c r="C451" s="622" t="e">
        <f t="shared" ref="C451:C454" si="20">F451/D451</f>
        <v>#DIV/0!</v>
      </c>
      <c r="D451" s="622"/>
      <c r="E451" s="622">
        <v>0</v>
      </c>
      <c r="F451" s="790">
        <v>52750.85</v>
      </c>
      <c r="G451" s="190"/>
      <c r="H451" s="191"/>
      <c r="I451" s="223">
        <v>52750.85</v>
      </c>
      <c r="J451" s="223"/>
      <c r="K451" s="150"/>
      <c r="M451" s="623">
        <v>52750.85</v>
      </c>
      <c r="N451" s="1073">
        <f t="shared" ref="N451:N455" si="21">F451-M451</f>
        <v>0</v>
      </c>
      <c r="O451" s="279"/>
      <c r="P451" s="188"/>
      <c r="Q451" s="279"/>
    </row>
    <row r="452" spans="1:17" s="744" customFormat="1">
      <c r="A452" s="762">
        <v>3</v>
      </c>
      <c r="B452" s="620" t="s">
        <v>121</v>
      </c>
      <c r="C452" s="622">
        <f t="shared" si="20"/>
        <v>948.12834611649237</v>
      </c>
      <c r="D452" s="622">
        <v>2707.99</v>
      </c>
      <c r="E452" s="622">
        <v>0</v>
      </c>
      <c r="F452" s="764">
        <v>2567522.08</v>
      </c>
      <c r="G452" s="190"/>
      <c r="H452" s="191"/>
      <c r="I452" s="223"/>
      <c r="J452" s="223"/>
      <c r="K452" s="150"/>
      <c r="M452" s="623">
        <v>2567522.08</v>
      </c>
      <c r="N452" s="1074">
        <f t="shared" si="21"/>
        <v>0</v>
      </c>
      <c r="O452" s="279"/>
      <c r="P452" s="775"/>
      <c r="Q452" s="279"/>
    </row>
    <row r="453" spans="1:17" s="744" customFormat="1" ht="28.5" customHeight="1">
      <c r="A453" s="762">
        <v>4</v>
      </c>
      <c r="B453" s="620" t="s">
        <v>815</v>
      </c>
      <c r="C453" s="622" t="e">
        <f t="shared" si="20"/>
        <v>#DIV/0!</v>
      </c>
      <c r="D453" s="622"/>
      <c r="E453" s="622">
        <v>0</v>
      </c>
      <c r="F453" s="790">
        <v>388049.09</v>
      </c>
      <c r="G453" s="190"/>
      <c r="H453" s="191"/>
      <c r="I453" s="223">
        <v>388049.09</v>
      </c>
      <c r="J453" s="223"/>
      <c r="K453" s="150"/>
      <c r="M453" s="623">
        <v>388049.09</v>
      </c>
      <c r="N453" s="1073">
        <f t="shared" si="21"/>
        <v>0</v>
      </c>
      <c r="O453" s="279"/>
      <c r="P453" s="188"/>
      <c r="Q453" s="279"/>
    </row>
    <row r="454" spans="1:17" s="744" customFormat="1">
      <c r="A454" s="762">
        <v>5</v>
      </c>
      <c r="B454" s="620" t="s">
        <v>146</v>
      </c>
      <c r="C454" s="622">
        <f t="shared" si="20"/>
        <v>227.18845573982341</v>
      </c>
      <c r="D454" s="622">
        <v>46.43</v>
      </c>
      <c r="E454" s="622">
        <v>0</v>
      </c>
      <c r="F454" s="622">
        <v>10548.36</v>
      </c>
      <c r="G454" s="190"/>
      <c r="H454" s="191"/>
      <c r="I454" s="223"/>
      <c r="J454" s="223"/>
      <c r="K454" s="150"/>
      <c r="M454" s="623">
        <v>10548.36</v>
      </c>
      <c r="N454" s="1073">
        <f t="shared" si="21"/>
        <v>0</v>
      </c>
      <c r="O454" s="279"/>
      <c r="P454" s="188"/>
      <c r="Q454" s="279"/>
    </row>
    <row r="455" spans="1:17" s="744" customFormat="1" ht="46.2" thickBot="1">
      <c r="A455" s="762">
        <v>6</v>
      </c>
      <c r="B455" s="789" t="s">
        <v>999</v>
      </c>
      <c r="C455" s="622"/>
      <c r="D455" s="622"/>
      <c r="E455" s="622">
        <v>0</v>
      </c>
      <c r="F455" s="790"/>
      <c r="G455" s="190"/>
      <c r="H455" s="191"/>
      <c r="I455" s="223"/>
      <c r="J455" s="223"/>
      <c r="K455" s="150"/>
      <c r="M455" s="623"/>
      <c r="N455" s="1073">
        <f t="shared" si="21"/>
        <v>0</v>
      </c>
      <c r="O455" s="279"/>
      <c r="P455" s="188"/>
      <c r="Q455" s="279"/>
    </row>
    <row r="456" spans="1:17" s="744" customFormat="1" hidden="1">
      <c r="A456" s="762">
        <v>7</v>
      </c>
      <c r="B456" s="620" t="s">
        <v>891</v>
      </c>
      <c r="C456" s="622"/>
      <c r="D456" s="622"/>
      <c r="E456" s="622">
        <v>0</v>
      </c>
      <c r="F456" s="622"/>
      <c r="G456" s="190"/>
      <c r="H456" s="191"/>
      <c r="I456" s="223"/>
      <c r="J456" s="223"/>
      <c r="K456" s="150"/>
      <c r="M456" s="623"/>
      <c r="O456" s="279"/>
      <c r="P456" s="188"/>
      <c r="Q456" s="279"/>
    </row>
    <row r="457" spans="1:17" s="744" customFormat="1" ht="45.6" hidden="1">
      <c r="A457" s="762">
        <v>8</v>
      </c>
      <c r="B457" s="620" t="s">
        <v>1000</v>
      </c>
      <c r="C457" s="622"/>
      <c r="D457" s="622"/>
      <c r="E457" s="622">
        <v>0</v>
      </c>
      <c r="F457" s="622"/>
      <c r="G457" s="190"/>
      <c r="H457" s="191"/>
      <c r="I457" s="223"/>
      <c r="J457" s="223"/>
      <c r="K457" s="150"/>
      <c r="M457" s="623"/>
      <c r="O457" s="279"/>
      <c r="P457" s="188"/>
      <c r="Q457" s="279"/>
    </row>
    <row r="458" spans="1:17" s="744" customFormat="1" hidden="1">
      <c r="A458" s="762">
        <v>9</v>
      </c>
      <c r="B458" s="620" t="s">
        <v>623</v>
      </c>
      <c r="C458" s="622"/>
      <c r="D458" s="622"/>
      <c r="E458" s="622"/>
      <c r="F458" s="622"/>
      <c r="G458" s="190"/>
      <c r="H458" s="191"/>
      <c r="I458" s="223"/>
      <c r="J458" s="223"/>
      <c r="K458" s="150"/>
      <c r="M458" s="623"/>
      <c r="O458" s="279"/>
      <c r="P458" s="188"/>
      <c r="Q458" s="279"/>
    </row>
    <row r="459" spans="1:17" s="744" customFormat="1" ht="45.6" hidden="1">
      <c r="A459" s="762">
        <v>10</v>
      </c>
      <c r="B459" s="620" t="s">
        <v>1001</v>
      </c>
      <c r="C459" s="622"/>
      <c r="D459" s="622"/>
      <c r="E459" s="622"/>
      <c r="F459" s="622"/>
      <c r="G459" s="190"/>
      <c r="H459" s="191"/>
      <c r="I459" s="223"/>
      <c r="J459" s="223"/>
      <c r="K459" s="150"/>
      <c r="M459" s="623"/>
      <c r="O459" s="279"/>
      <c r="P459" s="188"/>
      <c r="Q459" s="279"/>
    </row>
    <row r="460" spans="1:17" s="744" customFormat="1" ht="68.400000000000006" hidden="1">
      <c r="A460" s="762">
        <v>11</v>
      </c>
      <c r="B460" s="620" t="s">
        <v>813</v>
      </c>
      <c r="C460" s="622"/>
      <c r="D460" s="622"/>
      <c r="E460" s="622"/>
      <c r="F460" s="622"/>
      <c r="G460" s="190"/>
      <c r="H460" s="191"/>
      <c r="I460" s="223"/>
      <c r="J460" s="223"/>
      <c r="K460" s="150"/>
      <c r="M460" s="623"/>
      <c r="O460" s="279"/>
      <c r="P460" s="188"/>
      <c r="Q460" s="279"/>
    </row>
    <row r="461" spans="1:17" s="744" customFormat="1" ht="91.8" hidden="1" thickBot="1">
      <c r="A461" s="762">
        <v>12</v>
      </c>
      <c r="B461" s="620" t="s">
        <v>1002</v>
      </c>
      <c r="C461" s="622" t="e">
        <f t="shared" ref="C461" si="22">F461/D461</f>
        <v>#DIV/0!</v>
      </c>
      <c r="D461" s="622"/>
      <c r="E461" s="622"/>
      <c r="F461" s="622"/>
      <c r="G461" s="190"/>
      <c r="H461" s="191"/>
      <c r="I461" s="223"/>
      <c r="J461" s="223"/>
      <c r="K461" s="150"/>
      <c r="M461" s="623"/>
      <c r="O461" s="279"/>
      <c r="P461" s="188"/>
      <c r="Q461" s="279"/>
    </row>
    <row r="462" spans="1:17" s="150" customFormat="1" ht="23.4" thickBot="1">
      <c r="A462" s="765"/>
      <c r="B462" s="766" t="s">
        <v>73</v>
      </c>
      <c r="C462" s="765" t="s">
        <v>74</v>
      </c>
      <c r="D462" s="765" t="s">
        <v>74</v>
      </c>
      <c r="E462" s="765" t="s">
        <v>74</v>
      </c>
      <c r="F462" s="767">
        <f>SUM(F450:F460)</f>
        <v>4487641.66</v>
      </c>
      <c r="G462" s="20"/>
      <c r="H462" s="42"/>
      <c r="I462" s="217">
        <f>SUM(I450:I453)</f>
        <v>453159.61000000004</v>
      </c>
      <c r="J462" s="217">
        <f>SUM(J450:J453)</f>
        <v>0</v>
      </c>
      <c r="L462" s="738" t="s">
        <v>13</v>
      </c>
      <c r="M462" s="739">
        <f>SUM(M450:M461)</f>
        <v>4475281.99</v>
      </c>
      <c r="N462" s="1100">
        <f>SUM(N450:N461)</f>
        <v>12359.669999999925</v>
      </c>
      <c r="O462" s="203"/>
      <c r="P462" s="170"/>
      <c r="Q462" s="203"/>
    </row>
    <row r="463" spans="1:17" s="150" customFormat="1" ht="24" customHeight="1">
      <c r="A463" s="58"/>
      <c r="B463" s="58"/>
      <c r="C463" s="58"/>
      <c r="D463" s="58"/>
      <c r="E463" s="58"/>
      <c r="F463" s="58"/>
      <c r="G463" s="20"/>
      <c r="H463" s="42"/>
      <c r="I463" s="20"/>
      <c r="J463" s="20"/>
      <c r="M463" s="1120">
        <f>M462+M421+M408+M358+M348+M337+M320+M291+M265</f>
        <v>6895122.2300000004</v>
      </c>
      <c r="O463" s="203"/>
      <c r="P463" s="170"/>
      <c r="Q463" s="294"/>
    </row>
    <row r="464" spans="1:17" ht="38.25" hidden="1" customHeight="1">
      <c r="A464" s="2014" t="s">
        <v>611</v>
      </c>
      <c r="B464" s="2014"/>
      <c r="C464" s="2014"/>
      <c r="D464" s="2014"/>
      <c r="E464" s="2014"/>
      <c r="F464" s="2014"/>
      <c r="G464" s="2014"/>
      <c r="H464" s="2014"/>
      <c r="I464" s="2014"/>
      <c r="J464" s="2014"/>
      <c r="M464" s="623"/>
      <c r="P464" s="188"/>
    </row>
    <row r="465" spans="1:17" hidden="1">
      <c r="A465" s="56"/>
      <c r="B465" s="32"/>
      <c r="C465" s="38"/>
      <c r="D465" s="38"/>
      <c r="E465" s="38"/>
      <c r="F465" s="57"/>
      <c r="M465" s="623"/>
      <c r="P465" s="188"/>
    </row>
    <row r="466" spans="1:17" hidden="1">
      <c r="A466" s="2016" t="s">
        <v>491</v>
      </c>
      <c r="B466" s="2016"/>
      <c r="C466" s="2016"/>
      <c r="D466" s="2016"/>
      <c r="E466" s="2016"/>
      <c r="F466" s="2016"/>
      <c r="G466" s="2016"/>
      <c r="H466" s="2016"/>
      <c r="I466" s="2016"/>
      <c r="J466" s="2016"/>
      <c r="K466" s="205"/>
      <c r="M466" s="623"/>
    </row>
    <row r="467" spans="1:17" hidden="1">
      <c r="A467" s="76"/>
      <c r="B467" s="76"/>
      <c r="C467" s="76"/>
      <c r="D467" s="76"/>
      <c r="E467" s="76"/>
      <c r="F467" s="38"/>
      <c r="I467" s="1986" t="s">
        <v>545</v>
      </c>
      <c r="J467" s="1986"/>
      <c r="M467" s="623"/>
      <c r="P467" s="188"/>
    </row>
    <row r="468" spans="1:17" ht="54" hidden="1">
      <c r="A468" s="81" t="s">
        <v>77</v>
      </c>
      <c r="B468" s="81" t="s">
        <v>67</v>
      </c>
      <c r="C468" s="81" t="s">
        <v>127</v>
      </c>
      <c r="D468" s="81" t="s">
        <v>490</v>
      </c>
      <c r="E468" s="150"/>
      <c r="F468" s="58"/>
      <c r="G468" s="20"/>
      <c r="H468" s="58"/>
      <c r="I468" s="215" t="s">
        <v>186</v>
      </c>
      <c r="J468" s="215" t="s">
        <v>546</v>
      </c>
      <c r="K468" s="210"/>
      <c r="M468" s="623"/>
      <c r="P468" s="188"/>
    </row>
    <row r="469" spans="1:17" hidden="1">
      <c r="A469" s="86">
        <v>1</v>
      </c>
      <c r="B469" s="86">
        <v>2</v>
      </c>
      <c r="C469" s="86">
        <v>3</v>
      </c>
      <c r="D469" s="86">
        <v>4</v>
      </c>
      <c r="E469" s="161"/>
      <c r="F469" s="189"/>
      <c r="G469" s="190"/>
      <c r="H469" s="191"/>
      <c r="I469" s="223"/>
      <c r="J469" s="223"/>
      <c r="M469" s="623"/>
      <c r="P469" s="188"/>
    </row>
    <row r="470" spans="1:17" s="150" customFormat="1" hidden="1">
      <c r="A470" s="81">
        <v>1</v>
      </c>
      <c r="B470" s="31"/>
      <c r="C470" s="34"/>
      <c r="D470" s="178"/>
      <c r="F470" s="58"/>
      <c r="G470" s="20"/>
      <c r="H470" s="42"/>
      <c r="I470" s="224"/>
      <c r="J470" s="224"/>
      <c r="M470" s="159"/>
      <c r="O470" s="203"/>
      <c r="P470" s="170"/>
      <c r="Q470" s="203"/>
    </row>
    <row r="471" spans="1:17" s="161" customFormat="1" hidden="1">
      <c r="A471" s="226"/>
      <c r="B471" s="227" t="s">
        <v>73</v>
      </c>
      <c r="C471" s="226" t="s">
        <v>74</v>
      </c>
      <c r="D471" s="228">
        <f>SUM(D470:D470)</f>
        <v>0</v>
      </c>
      <c r="E471" s="150"/>
      <c r="F471" s="58"/>
      <c r="G471" s="20"/>
      <c r="H471" s="42"/>
      <c r="I471" s="217">
        <f>SUM(I470)</f>
        <v>0</v>
      </c>
      <c r="J471" s="217">
        <f>SUM(J470)</f>
        <v>0</v>
      </c>
      <c r="M471" s="159"/>
      <c r="O471" s="288"/>
      <c r="P471" s="293"/>
      <c r="Q471" s="288"/>
    </row>
    <row r="472" spans="1:17" s="150" customFormat="1" ht="29.25" hidden="1" customHeight="1">
      <c r="A472" s="58"/>
      <c r="B472" s="58"/>
      <c r="C472" s="58"/>
      <c r="D472" s="58"/>
      <c r="E472" s="58"/>
      <c r="F472" s="58"/>
      <c r="G472" s="20"/>
      <c r="H472" s="42"/>
      <c r="I472" s="20"/>
      <c r="J472" s="20"/>
      <c r="M472" s="159"/>
      <c r="O472" s="203"/>
      <c r="P472" s="170"/>
      <c r="Q472" s="294"/>
    </row>
    <row r="473" spans="1:17" s="150" customFormat="1" ht="30.75" hidden="1" customHeight="1">
      <c r="A473" s="2004" t="s">
        <v>525</v>
      </c>
      <c r="B473" s="2004"/>
      <c r="C473" s="2004"/>
      <c r="D473" s="2004"/>
      <c r="E473" s="2004"/>
      <c r="F473" s="2004"/>
      <c r="G473" s="2004"/>
      <c r="H473" s="2004"/>
      <c r="I473" s="2004"/>
      <c r="J473" s="2004"/>
      <c r="M473" s="159"/>
      <c r="O473" s="203"/>
      <c r="P473" s="170"/>
      <c r="Q473" s="203"/>
    </row>
    <row r="474" spans="1:17" s="150" customFormat="1" hidden="1">
      <c r="A474" s="2012"/>
      <c r="B474" s="2012"/>
      <c r="C474" s="2012"/>
      <c r="D474" s="2012"/>
      <c r="E474" s="2012"/>
      <c r="F474" s="2012"/>
      <c r="G474" s="149"/>
      <c r="H474" s="149"/>
      <c r="I474" s="1986" t="s">
        <v>545</v>
      </c>
      <c r="J474" s="1986"/>
      <c r="M474" s="159"/>
      <c r="O474" s="203"/>
      <c r="P474" s="170"/>
      <c r="Q474" s="203"/>
    </row>
    <row r="475" spans="1:17" s="150" customFormat="1" ht="54" hidden="1">
      <c r="A475" s="81" t="s">
        <v>77</v>
      </c>
      <c r="B475" s="81" t="s">
        <v>67</v>
      </c>
      <c r="C475" s="81" t="s">
        <v>131</v>
      </c>
      <c r="D475" s="81" t="s">
        <v>80</v>
      </c>
      <c r="E475" s="81" t="s">
        <v>132</v>
      </c>
      <c r="F475" s="81" t="s">
        <v>33</v>
      </c>
      <c r="H475" s="149"/>
      <c r="I475" s="215" t="s">
        <v>186</v>
      </c>
      <c r="J475" s="215" t="s">
        <v>546</v>
      </c>
      <c r="M475" s="159"/>
      <c r="O475" s="203"/>
      <c r="P475" s="170"/>
      <c r="Q475" s="203"/>
    </row>
    <row r="476" spans="1:17" s="150" customFormat="1" hidden="1">
      <c r="A476" s="86">
        <v>1</v>
      </c>
      <c r="B476" s="86">
        <v>2</v>
      </c>
      <c r="C476" s="86">
        <v>3</v>
      </c>
      <c r="D476" s="86">
        <v>4</v>
      </c>
      <c r="E476" s="86">
        <v>5</v>
      </c>
      <c r="F476" s="86">
        <v>6</v>
      </c>
      <c r="G476" s="161"/>
      <c r="H476" s="160"/>
      <c r="I476" s="212"/>
      <c r="J476" s="212"/>
      <c r="M476" s="159"/>
      <c r="O476" s="203"/>
      <c r="P476" s="170"/>
      <c r="Q476" s="203"/>
    </row>
    <row r="477" spans="1:17" s="150" customFormat="1" ht="33" hidden="1" customHeight="1">
      <c r="A477" s="81">
        <v>1</v>
      </c>
      <c r="B477" s="31" t="s">
        <v>548</v>
      </c>
      <c r="C477" s="81"/>
      <c r="D477" s="81"/>
      <c r="E477" s="178" t="e">
        <f>F477/D477</f>
        <v>#DIV/0!</v>
      </c>
      <c r="F477" s="178"/>
      <c r="H477" s="149"/>
      <c r="I477" s="224"/>
      <c r="J477" s="224"/>
      <c r="M477" s="159"/>
      <c r="O477" s="203"/>
      <c r="P477" s="170"/>
      <c r="Q477" s="203"/>
    </row>
    <row r="478" spans="1:17" s="161" customFormat="1" ht="30.75" hidden="1" customHeight="1" thickBot="1">
      <c r="A478" s="226"/>
      <c r="B478" s="227" t="s">
        <v>73</v>
      </c>
      <c r="C478" s="226" t="s">
        <v>74</v>
      </c>
      <c r="D478" s="226" t="s">
        <v>74</v>
      </c>
      <c r="E478" s="226" t="s">
        <v>74</v>
      </c>
      <c r="F478" s="228">
        <f>F477</f>
        <v>0</v>
      </c>
      <c r="G478" s="149"/>
      <c r="H478" s="149"/>
      <c r="I478" s="217">
        <f>SUM(I477)</f>
        <v>0</v>
      </c>
      <c r="J478" s="217">
        <f>SUM(J477)</f>
        <v>0</v>
      </c>
      <c r="M478" s="626"/>
      <c r="O478" s="288"/>
      <c r="P478" s="293"/>
      <c r="Q478" s="288"/>
    </row>
    <row r="479" spans="1:17" s="150" customFormat="1" ht="33" hidden="1" customHeight="1" thickBot="1">
      <c r="A479" s="56"/>
      <c r="B479" s="32"/>
      <c r="C479" s="38"/>
      <c r="D479" s="38"/>
      <c r="E479" s="38"/>
      <c r="F479" s="57"/>
      <c r="G479" s="149"/>
      <c r="H479" s="149"/>
      <c r="I479" s="149"/>
      <c r="J479" s="149"/>
      <c r="M479" s="627">
        <f>M421+M398+M358+M348+M337+M320+M291</f>
        <v>2413840.2400000002</v>
      </c>
      <c r="N479" s="158">
        <f>N462+N421+N398+N358+N348+N337+N320+N291+N265</f>
        <v>48324.119999999937</v>
      </c>
      <c r="O479" s="203"/>
      <c r="P479" s="170"/>
      <c r="Q479" s="203"/>
    </row>
    <row r="480" spans="1:17" ht="38.25" customHeight="1">
      <c r="A480" s="56"/>
      <c r="B480" s="270" t="s">
        <v>625</v>
      </c>
      <c r="C480" s="257">
        <f>C481+C482+C483</f>
        <v>8143564.3499999996</v>
      </c>
      <c r="D480" s="289"/>
      <c r="K480" s="1148">
        <f>C480-ДОХОДЫ!BA27</f>
        <v>473064.34999999963</v>
      </c>
      <c r="L480" s="1149"/>
      <c r="M480" s="1150"/>
      <c r="P480" s="188"/>
    </row>
    <row r="481" spans="1:17" ht="32.25" customHeight="1">
      <c r="A481" s="56"/>
      <c r="B481" s="32" t="s">
        <v>167</v>
      </c>
      <c r="C481" s="257">
        <f>F478+D471+D442+E431+F421+F408+F398+F388+F378+F368+E358+D348+D337+E320+F291+F273+F265+F250+D241+D232+E223+E211+E202+C190+C179+C168+C157+C144+E131+E116+E105+D94+E78+F69+F62+F44+E30+J22+F462-C482-C483</f>
        <v>7670500</v>
      </c>
      <c r="D481" s="290"/>
      <c r="K481" s="1151">
        <f>K480-D483</f>
        <v>0</v>
      </c>
      <c r="L481" s="1150"/>
      <c r="M481" s="1152"/>
      <c r="P481" s="188"/>
    </row>
    <row r="482" spans="1:17" ht="29.25" customHeight="1">
      <c r="A482" s="38"/>
      <c r="B482" s="32" t="s">
        <v>65</v>
      </c>
      <c r="C482" s="257">
        <f>I478+I471+I442+I431+I421+I408+I398+I378+I388+I368+I358+I348+I337+I320+I291+I273+I265+I250+I241+I232+I223+I211+I202+I190+I179+I168+I157+I144+I131+I116+I105+I94+I78+I69+I62+I44+I30+I462</f>
        <v>473064.35000000003</v>
      </c>
      <c r="D482" s="290"/>
      <c r="K482" s="1153">
        <v>7670500</v>
      </c>
      <c r="L482" s="1154"/>
      <c r="M482" s="1152"/>
      <c r="N482" s="157"/>
      <c r="P482" s="188"/>
    </row>
    <row r="483" spans="1:17" ht="34.5" customHeight="1">
      <c r="A483" s="38"/>
      <c r="B483" s="32" t="s">
        <v>165</v>
      </c>
      <c r="C483" s="257">
        <f>J478+J471+J442+J431+J421+J408+J398+J388+J378+J368+J358+J348+J337+J320+J291+J273+J265+J250+J241+J232+J223+J211+J202+J190+J179+J168+J157+J144+J131+J116+J105+J94+J78+J69+J62+J44+J30+J462</f>
        <v>0</v>
      </c>
      <c r="D483" s="892">
        <f>C482+C483</f>
        <v>473064.35000000003</v>
      </c>
      <c r="K483" s="1153">
        <v>473064.35</v>
      </c>
      <c r="L483" s="1150" t="s">
        <v>1128</v>
      </c>
      <c r="M483" s="1152"/>
    </row>
    <row r="484" spans="1:17">
      <c r="A484" s="38"/>
      <c r="B484" s="32"/>
      <c r="C484" s="38"/>
      <c r="D484" s="38"/>
      <c r="E484" s="38"/>
      <c r="F484" s="38"/>
      <c r="K484" s="1153">
        <v>445704.68</v>
      </c>
      <c r="L484" s="1150" t="s">
        <v>1129</v>
      </c>
      <c r="M484" s="1155">
        <f>C486-F289</f>
        <v>445704.68000000005</v>
      </c>
    </row>
    <row r="485" spans="1:17">
      <c r="A485" s="38"/>
      <c r="B485" s="268" t="s">
        <v>626</v>
      </c>
      <c r="C485" s="296">
        <f>F478+D471+D442+E431+F421+F408+F398+F388+F378+F368+E358+D348+D337+E320+F291+F273+F265+F250+D241+D232+E223+F462</f>
        <v>6943446.3499999996</v>
      </c>
      <c r="D485" s="38"/>
      <c r="E485" s="38"/>
      <c r="F485" s="38"/>
      <c r="K485" s="1153"/>
      <c r="L485" s="1149"/>
      <c r="M485" s="1156"/>
    </row>
    <row r="486" spans="1:17" ht="54.75" customHeight="1">
      <c r="A486" s="38"/>
      <c r="B486" s="295" t="s">
        <v>627</v>
      </c>
      <c r="C486" s="560">
        <f>F290+F288+F289+F286+F284+F282+F280+F451+F453</f>
        <v>649319.85000000009</v>
      </c>
      <c r="D486" s="38"/>
      <c r="E486" s="38"/>
      <c r="F486" s="38"/>
      <c r="K486" s="497" t="s">
        <v>882</v>
      </c>
    </row>
    <row r="487" spans="1:17" ht="45.6">
      <c r="A487" s="38"/>
      <c r="B487" s="268" t="s">
        <v>628</v>
      </c>
      <c r="C487" s="296">
        <f>C485-C486</f>
        <v>6294126.5</v>
      </c>
      <c r="D487" s="38"/>
      <c r="E487" s="38"/>
      <c r="F487" s="38"/>
      <c r="K487" s="1157">
        <f>ДОХОДЫ!AM43+K483-'МЗ МБ'!C480</f>
        <v>0</v>
      </c>
    </row>
    <row r="488" spans="1:17" hidden="1">
      <c r="A488" s="38"/>
      <c r="B488" s="32"/>
      <c r="C488" s="38"/>
      <c r="D488" s="38"/>
      <c r="E488" s="38"/>
      <c r="F488" s="38"/>
      <c r="K488" s="1157"/>
    </row>
    <row r="489" spans="1:17" hidden="1">
      <c r="A489" s="38"/>
      <c r="B489" s="32"/>
      <c r="C489" s="38"/>
      <c r="D489" s="38"/>
      <c r="E489" s="38"/>
      <c r="F489" s="38"/>
      <c r="K489" s="1157"/>
    </row>
    <row r="490" spans="1:17" hidden="1">
      <c r="A490" s="38"/>
      <c r="B490" s="32"/>
      <c r="C490" s="38"/>
      <c r="D490" s="38"/>
      <c r="E490" s="38"/>
      <c r="F490" s="38"/>
      <c r="K490" s="1157"/>
    </row>
    <row r="491" spans="1:17">
      <c r="A491" s="38"/>
      <c r="B491" s="32"/>
      <c r="C491" s="38"/>
      <c r="D491" s="38"/>
      <c r="E491" s="38"/>
      <c r="F491" s="38"/>
      <c r="K491" s="1157">
        <f>K483-C482</f>
        <v>0</v>
      </c>
    </row>
    <row r="492" spans="1:17" s="38" customFormat="1">
      <c r="A492" s="1927" t="s">
        <v>42</v>
      </c>
      <c r="B492" s="1927"/>
      <c r="C492" s="68"/>
      <c r="D492" s="1945" t="str">
        <f>ДОХОДЫ!AC358</f>
        <v>Кондакова Е.В.</v>
      </c>
      <c r="E492" s="1945"/>
      <c r="L492" s="155"/>
      <c r="O492" s="41"/>
      <c r="P492" s="41"/>
      <c r="Q492" s="41"/>
    </row>
    <row r="493" spans="1:17" s="38" customFormat="1">
      <c r="B493" s="61"/>
      <c r="C493" s="79" t="s">
        <v>41</v>
      </c>
      <c r="D493" s="2019" t="s">
        <v>12</v>
      </c>
      <c r="E493" s="2019"/>
      <c r="L493" s="155"/>
      <c r="O493" s="41"/>
      <c r="P493" s="41"/>
      <c r="Q493" s="41"/>
    </row>
    <row r="494" spans="1:17" ht="23.25" customHeight="1">
      <c r="A494" s="1987" t="str">
        <f>A1</f>
        <v>Муниципальное бюджетное общеобразовательное учреждение "Кингисеппская средняя общеобразовательная школа № 4"</v>
      </c>
      <c r="B494" s="1987"/>
      <c r="C494" s="1987"/>
      <c r="D494" s="1987"/>
      <c r="E494" s="1987"/>
      <c r="F494" s="1987"/>
      <c r="G494" s="1987"/>
      <c r="H494" s="1987"/>
      <c r="I494" s="1987"/>
      <c r="J494" s="1987"/>
      <c r="K494" s="198"/>
    </row>
    <row r="496" spans="1:17">
      <c r="A496" s="1959" t="s">
        <v>130</v>
      </c>
      <c r="B496" s="1959"/>
      <c r="C496" s="1959"/>
      <c r="D496" s="1959"/>
      <c r="E496" s="1959"/>
      <c r="F496" s="1959"/>
      <c r="G496" s="1959"/>
      <c r="H496" s="1959"/>
      <c r="I496" s="1959"/>
      <c r="J496" s="1959"/>
      <c r="K496" s="199"/>
    </row>
    <row r="498" spans="1:11">
      <c r="A498" s="193"/>
      <c r="B498" s="193"/>
      <c r="C498" s="193"/>
      <c r="D498" s="193"/>
      <c r="E498" s="193"/>
      <c r="F498" s="193"/>
      <c r="G498" s="151" t="s">
        <v>161</v>
      </c>
      <c r="H498" s="16"/>
      <c r="I498" s="152"/>
      <c r="J498" s="16" t="s">
        <v>1057</v>
      </c>
      <c r="K498" s="200"/>
    </row>
    <row r="499" spans="1:11">
      <c r="B499" s="38"/>
    </row>
    <row r="500" spans="1:11" ht="84" customHeight="1">
      <c r="A500" s="1988" t="s">
        <v>148</v>
      </c>
      <c r="B500" s="1988"/>
      <c r="C500" s="1989" t="s">
        <v>547</v>
      </c>
      <c r="D500" s="1990"/>
      <c r="E500" s="1990"/>
      <c r="F500" s="1990"/>
      <c r="G500" s="1990"/>
      <c r="H500" s="1990"/>
      <c r="I500" s="1990"/>
      <c r="J500" s="1991"/>
      <c r="K500" s="154"/>
    </row>
    <row r="501" spans="1:11">
      <c r="A501" s="41"/>
      <c r="B501" s="41"/>
      <c r="C501" s="148"/>
      <c r="D501" s="148"/>
      <c r="E501" s="148"/>
      <c r="F501" s="148"/>
      <c r="G501" s="148"/>
      <c r="H501" s="148"/>
      <c r="I501" s="148"/>
      <c r="J501" s="148"/>
      <c r="K501" s="154"/>
    </row>
    <row r="502" spans="1:11" ht="23.25" customHeight="1"/>
    <row r="503" spans="1:11" ht="51.75" customHeight="1">
      <c r="A503" s="1992" t="s">
        <v>1006</v>
      </c>
      <c r="B503" s="1992"/>
      <c r="C503" s="1992"/>
      <c r="D503" s="1992"/>
      <c r="E503" s="1992"/>
      <c r="F503" s="1992"/>
      <c r="G503" s="1992"/>
      <c r="H503" s="1992"/>
      <c r="I503" s="1992"/>
      <c r="J503" s="1992"/>
    </row>
    <row r="504" spans="1:11">
      <c r="A504" s="263"/>
      <c r="B504" s="263"/>
      <c r="C504" s="263"/>
      <c r="D504" s="263"/>
      <c r="E504" s="263"/>
      <c r="F504" s="263"/>
      <c r="G504" s="263"/>
      <c r="H504" s="263"/>
      <c r="I504" s="263"/>
      <c r="J504" s="263"/>
    </row>
    <row r="505" spans="1:11" ht="36" hidden="1" customHeight="1">
      <c r="A505" s="1993" t="s">
        <v>622</v>
      </c>
      <c r="B505" s="1993"/>
      <c r="C505" s="1993"/>
      <c r="D505" s="1993"/>
      <c r="E505" s="1993"/>
      <c r="F505" s="1993"/>
      <c r="G505" s="1993"/>
      <c r="H505" s="1993"/>
      <c r="I505" s="1993"/>
      <c r="J505" s="1993"/>
      <c r="K505" s="205"/>
    </row>
    <row r="506" spans="1:11" hidden="1">
      <c r="A506" s="269"/>
      <c r="B506" s="269"/>
      <c r="C506" s="269"/>
      <c r="D506" s="269"/>
      <c r="E506" s="269"/>
      <c r="F506" s="269"/>
      <c r="G506" s="269"/>
      <c r="H506" s="269"/>
      <c r="I506" s="269"/>
      <c r="J506" s="269"/>
      <c r="K506" s="263"/>
    </row>
    <row r="507" spans="1:11" hidden="1">
      <c r="A507" s="1995" t="s">
        <v>493</v>
      </c>
      <c r="B507" s="1995"/>
      <c r="C507" s="1995"/>
      <c r="D507" s="1995"/>
      <c r="E507" s="1995"/>
      <c r="F507" s="1995"/>
      <c r="G507" s="1995"/>
      <c r="H507" s="1995"/>
      <c r="I507" s="1995"/>
      <c r="J507" s="1995"/>
      <c r="K507" s="207"/>
    </row>
    <row r="508" spans="1:11" hidden="1">
      <c r="B508" s="193"/>
      <c r="C508" s="193"/>
      <c r="D508" s="193"/>
      <c r="E508" s="193"/>
      <c r="F508" s="193"/>
      <c r="G508" s="193"/>
      <c r="H508" s="193"/>
      <c r="I508" s="193"/>
      <c r="J508" s="193"/>
      <c r="K508" s="269"/>
    </row>
    <row r="509" spans="1:11" hidden="1">
      <c r="B509" s="32"/>
      <c r="C509" s="32"/>
      <c r="D509" s="41"/>
      <c r="E509" s="41"/>
      <c r="F509" s="41"/>
      <c r="G509" s="41"/>
      <c r="H509" s="41"/>
      <c r="I509" s="41"/>
      <c r="J509" s="41"/>
      <c r="K509" s="201"/>
    </row>
    <row r="510" spans="1:11" ht="36.75" hidden="1" customHeight="1">
      <c r="A510" s="1996" t="s">
        <v>77</v>
      </c>
      <c r="B510" s="1996" t="s">
        <v>75</v>
      </c>
      <c r="C510" s="1996" t="s">
        <v>76</v>
      </c>
      <c r="D510" s="1997" t="s">
        <v>69</v>
      </c>
      <c r="E510" s="1998"/>
      <c r="F510" s="1998"/>
      <c r="G510" s="1999"/>
      <c r="H510" s="2000" t="s">
        <v>70</v>
      </c>
      <c r="I510" s="2000" t="s">
        <v>78</v>
      </c>
      <c r="J510" s="2003" t="s">
        <v>541</v>
      </c>
      <c r="K510" s="39"/>
    </row>
    <row r="511" spans="1:11" ht="32.25" hidden="1" customHeight="1">
      <c r="A511" s="1980"/>
      <c r="B511" s="1980"/>
      <c r="C511" s="1980"/>
      <c r="D511" s="1996" t="s">
        <v>20</v>
      </c>
      <c r="E511" s="1997" t="s">
        <v>2</v>
      </c>
      <c r="F511" s="1998"/>
      <c r="G511" s="1999"/>
      <c r="H511" s="2001"/>
      <c r="I511" s="2001"/>
      <c r="J511" s="2003"/>
      <c r="K511" s="42"/>
    </row>
    <row r="512" spans="1:11" ht="91.5" hidden="1" customHeight="1">
      <c r="A512" s="1981"/>
      <c r="B512" s="1981"/>
      <c r="C512" s="1981"/>
      <c r="D512" s="1981"/>
      <c r="E512" s="260" t="s">
        <v>71</v>
      </c>
      <c r="F512" s="260" t="s">
        <v>79</v>
      </c>
      <c r="G512" s="260" t="s">
        <v>72</v>
      </c>
      <c r="H512" s="2002"/>
      <c r="I512" s="2002"/>
      <c r="J512" s="2003"/>
      <c r="K512" s="273"/>
    </row>
    <row r="513" spans="1:17" hidden="1">
      <c r="A513" s="195">
        <v>1</v>
      </c>
      <c r="B513" s="195">
        <v>2</v>
      </c>
      <c r="C513" s="195">
        <v>3</v>
      </c>
      <c r="D513" s="195">
        <v>4</v>
      </c>
      <c r="E513" s="195">
        <v>5</v>
      </c>
      <c r="F513" s="195">
        <v>6</v>
      </c>
      <c r="G513" s="195">
        <v>7</v>
      </c>
      <c r="H513" s="195">
        <v>8</v>
      </c>
      <c r="I513" s="195">
        <v>9</v>
      </c>
      <c r="J513" s="195">
        <v>10</v>
      </c>
      <c r="K513" s="273"/>
    </row>
    <row r="514" spans="1:17" ht="38.25" hidden="1" customHeight="1">
      <c r="A514" s="260" t="s">
        <v>142</v>
      </c>
      <c r="B514" s="31" t="s">
        <v>879</v>
      </c>
      <c r="C514" s="538"/>
      <c r="D514" s="538">
        <f>F514+G514+E514</f>
        <v>0</v>
      </c>
      <c r="E514" s="538"/>
      <c r="F514" s="538"/>
      <c r="G514" s="538">
        <f>ROUND((J514-K514)/12,2)</f>
        <v>0</v>
      </c>
      <c r="H514" s="538">
        <v>0</v>
      </c>
      <c r="I514" s="538"/>
      <c r="J514" s="21"/>
      <c r="K514" s="278">
        <f>ROUND((E514+F514)*12,2)</f>
        <v>0</v>
      </c>
      <c r="M514" s="157"/>
      <c r="N514" s="274"/>
      <c r="O514" s="280"/>
    </row>
    <row r="515" spans="1:17" s="160" customFormat="1" ht="33.75" hidden="1" customHeight="1">
      <c r="A515" s="226"/>
      <c r="B515" s="227" t="s">
        <v>73</v>
      </c>
      <c r="C515" s="228">
        <f>SUM(C514:C514)</f>
        <v>0</v>
      </c>
      <c r="D515" s="228">
        <f>SUM(D514:D514)</f>
        <v>0</v>
      </c>
      <c r="E515" s="226" t="s">
        <v>74</v>
      </c>
      <c r="F515" s="226" t="s">
        <v>74</v>
      </c>
      <c r="G515" s="226" t="s">
        <v>74</v>
      </c>
      <c r="H515" s="226" t="s">
        <v>74</v>
      </c>
      <c r="I515" s="226" t="s">
        <v>74</v>
      </c>
      <c r="J515" s="228">
        <f>SUM(J514:J514)</f>
        <v>0</v>
      </c>
      <c r="K515" s="275"/>
      <c r="M515" s="157"/>
      <c r="N515" s="274"/>
      <c r="O515" s="280"/>
      <c r="P515" s="279"/>
      <c r="Q515" s="283"/>
    </row>
    <row r="516" spans="1:17" ht="43.5" hidden="1" customHeight="1">
      <c r="K516" s="196"/>
    </row>
    <row r="517" spans="1:17" ht="38.25" hidden="1" customHeight="1">
      <c r="A517" s="1994" t="s">
        <v>497</v>
      </c>
      <c r="B517" s="1994"/>
      <c r="C517" s="1994"/>
      <c r="D517" s="1994"/>
      <c r="E517" s="1994"/>
      <c r="F517" s="1994"/>
      <c r="G517" s="1994"/>
      <c r="H517" s="1994"/>
      <c r="I517" s="1994"/>
      <c r="J517" s="1994"/>
      <c r="K517" s="197"/>
    </row>
    <row r="518" spans="1:17" hidden="1">
      <c r="A518" s="267"/>
      <c r="B518" s="267"/>
      <c r="C518" s="267"/>
      <c r="D518" s="267"/>
      <c r="E518" s="267"/>
      <c r="F518" s="267"/>
      <c r="G518" s="267"/>
      <c r="H518" s="267"/>
      <c r="I518" s="1986" t="s">
        <v>545</v>
      </c>
      <c r="J518" s="1986"/>
    </row>
    <row r="519" spans="1:17" ht="54" hidden="1">
      <c r="A519" s="35" t="s">
        <v>77</v>
      </c>
      <c r="B519" s="35" t="s">
        <v>67</v>
      </c>
      <c r="C519" s="260" t="s">
        <v>505</v>
      </c>
      <c r="D519" s="260" t="s">
        <v>506</v>
      </c>
      <c r="E519" s="260" t="s">
        <v>507</v>
      </c>
      <c r="G519" s="267"/>
      <c r="H519" s="267"/>
      <c r="I519" s="215" t="s">
        <v>186</v>
      </c>
      <c r="J519" s="215" t="s">
        <v>546</v>
      </c>
      <c r="K519" s="202"/>
    </row>
    <row r="520" spans="1:17" hidden="1">
      <c r="A520" s="173">
        <v>1</v>
      </c>
      <c r="B520" s="173">
        <v>2</v>
      </c>
      <c r="C520" s="195">
        <v>3</v>
      </c>
      <c r="D520" s="195">
        <v>4</v>
      </c>
      <c r="E520" s="195">
        <v>5</v>
      </c>
      <c r="G520" s="267"/>
      <c r="H520" s="267"/>
      <c r="I520" s="216"/>
      <c r="J520" s="215"/>
    </row>
    <row r="521" spans="1:17" ht="123" hidden="1" customHeight="1">
      <c r="A521" s="166">
        <v>1</v>
      </c>
      <c r="B521" s="172" t="s">
        <v>496</v>
      </c>
      <c r="C521" s="258"/>
      <c r="D521" s="159">
        <v>12</v>
      </c>
      <c r="E521" s="167"/>
      <c r="G521" s="168"/>
      <c r="H521" s="169"/>
      <c r="I521" s="220"/>
      <c r="J521" s="220"/>
    </row>
    <row r="522" spans="1:17" ht="34.5" hidden="1" customHeight="1">
      <c r="A522" s="166">
        <v>2</v>
      </c>
      <c r="B522" s="172" t="s">
        <v>533</v>
      </c>
      <c r="C522" s="258"/>
      <c r="D522" s="159"/>
      <c r="E522" s="167"/>
      <c r="G522" s="168"/>
      <c r="H522" s="169"/>
      <c r="I522" s="220"/>
      <c r="J522" s="220"/>
    </row>
    <row r="523" spans="1:17" ht="33.75" hidden="1" customHeight="1">
      <c r="A523" s="229"/>
      <c r="B523" s="227" t="s">
        <v>73</v>
      </c>
      <c r="C523" s="230"/>
      <c r="D523" s="231"/>
      <c r="E523" s="228">
        <f>E522+E521</f>
        <v>0</v>
      </c>
      <c r="G523" s="267"/>
      <c r="H523" s="267"/>
      <c r="I523" s="217">
        <f>SUM(I521:I522)</f>
        <v>0</v>
      </c>
      <c r="J523" s="217">
        <f>SUM(J521:J522)</f>
        <v>0</v>
      </c>
    </row>
    <row r="524" spans="1:17" ht="32.25" hidden="1" customHeight="1"/>
    <row r="525" spans="1:17" ht="30.75" hidden="1" customHeight="1">
      <c r="A525" s="1993" t="s">
        <v>621</v>
      </c>
      <c r="B525" s="1993"/>
      <c r="C525" s="1993"/>
      <c r="D525" s="1993"/>
      <c r="E525" s="1993"/>
      <c r="F525" s="1993"/>
      <c r="G525" s="1993"/>
      <c r="H525" s="1993"/>
      <c r="I525" s="1993"/>
      <c r="J525" s="1993"/>
    </row>
    <row r="526" spans="1:17" hidden="1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</row>
    <row r="527" spans="1:17" hidden="1">
      <c r="A527" s="2009" t="s">
        <v>494</v>
      </c>
      <c r="B527" s="2009"/>
      <c r="C527" s="2009"/>
      <c r="D527" s="2009"/>
      <c r="E527" s="2009"/>
      <c r="F527" s="2009"/>
      <c r="G527" s="2009"/>
      <c r="H527" s="2009"/>
      <c r="I527" s="2009"/>
      <c r="J527" s="2009"/>
      <c r="K527" s="207"/>
    </row>
    <row r="528" spans="1:17" hidden="1">
      <c r="A528" s="256"/>
      <c r="B528" s="45"/>
      <c r="C528" s="256"/>
      <c r="D528" s="256"/>
      <c r="E528" s="256"/>
      <c r="F528" s="256"/>
      <c r="I528" s="1986" t="s">
        <v>545</v>
      </c>
      <c r="J528" s="1986"/>
      <c r="K528" s="193"/>
    </row>
    <row r="529" spans="1:17" ht="97.5" hidden="1" customHeight="1">
      <c r="A529" s="260" t="s">
        <v>77</v>
      </c>
      <c r="B529" s="260" t="s">
        <v>67</v>
      </c>
      <c r="C529" s="260" t="s">
        <v>93</v>
      </c>
      <c r="D529" s="260" t="s">
        <v>91</v>
      </c>
      <c r="E529" s="260" t="s">
        <v>92</v>
      </c>
      <c r="F529" s="260" t="s">
        <v>133</v>
      </c>
      <c r="I529" s="215" t="s">
        <v>186</v>
      </c>
      <c r="J529" s="215" t="s">
        <v>546</v>
      </c>
      <c r="K529" s="204"/>
      <c r="O529" s="188"/>
    </row>
    <row r="530" spans="1:17" hidden="1">
      <c r="A530" s="195">
        <v>1</v>
      </c>
      <c r="B530" s="195">
        <v>2</v>
      </c>
      <c r="C530" s="195">
        <v>3</v>
      </c>
      <c r="D530" s="195">
        <v>4</v>
      </c>
      <c r="E530" s="195">
        <v>5</v>
      </c>
      <c r="F530" s="195">
        <v>6</v>
      </c>
      <c r="G530" s="160"/>
      <c r="H530" s="160"/>
      <c r="I530" s="218"/>
      <c r="J530" s="218"/>
      <c r="O530" s="188"/>
    </row>
    <row r="531" spans="1:17" ht="68.400000000000006" hidden="1">
      <c r="A531" s="260">
        <v>1</v>
      </c>
      <c r="B531" s="31" t="s">
        <v>81</v>
      </c>
      <c r="C531" s="260" t="s">
        <v>74</v>
      </c>
      <c r="D531" s="260" t="s">
        <v>74</v>
      </c>
      <c r="E531" s="260" t="s">
        <v>74</v>
      </c>
      <c r="F531" s="21">
        <f>F533</f>
        <v>0</v>
      </c>
      <c r="I531" s="219">
        <f>I533</f>
        <v>0</v>
      </c>
      <c r="J531" s="219">
        <f>J533</f>
        <v>0</v>
      </c>
      <c r="O531" s="188"/>
    </row>
    <row r="532" spans="1:17" s="160" customFormat="1" hidden="1">
      <c r="A532" s="2008" t="s">
        <v>82</v>
      </c>
      <c r="B532" s="31" t="s">
        <v>2</v>
      </c>
      <c r="C532" s="260"/>
      <c r="D532" s="260"/>
      <c r="E532" s="260"/>
      <c r="F532" s="21"/>
      <c r="G532" s="149"/>
      <c r="H532" s="149"/>
      <c r="I532" s="219"/>
      <c r="J532" s="219"/>
      <c r="K532" s="161"/>
      <c r="O532" s="281"/>
      <c r="P532" s="283"/>
      <c r="Q532" s="283"/>
    </row>
    <row r="533" spans="1:17" ht="68.400000000000006" hidden="1">
      <c r="A533" s="2008"/>
      <c r="B533" s="31" t="s">
        <v>83</v>
      </c>
      <c r="C533" s="260" t="e">
        <f>F533/E533/D533</f>
        <v>#DIV/0!</v>
      </c>
      <c r="D533" s="260"/>
      <c r="E533" s="260"/>
      <c r="F533" s="21"/>
      <c r="I533" s="225"/>
      <c r="J533" s="225"/>
      <c r="O533" s="188"/>
    </row>
    <row r="534" spans="1:17" ht="68.400000000000006" hidden="1">
      <c r="A534" s="260">
        <v>2</v>
      </c>
      <c r="B534" s="31" t="s">
        <v>87</v>
      </c>
      <c r="C534" s="260" t="s">
        <v>74</v>
      </c>
      <c r="D534" s="260" t="s">
        <v>74</v>
      </c>
      <c r="E534" s="260" t="s">
        <v>74</v>
      </c>
      <c r="F534" s="21">
        <f>F536</f>
        <v>0</v>
      </c>
      <c r="I534" s="219">
        <f>I536</f>
        <v>0</v>
      </c>
      <c r="J534" s="219">
        <f>J536</f>
        <v>0</v>
      </c>
      <c r="O534" s="188"/>
    </row>
    <row r="535" spans="1:17" ht="24" hidden="1" customHeight="1">
      <c r="A535" s="2008" t="s">
        <v>88</v>
      </c>
      <c r="B535" s="31" t="s">
        <v>2</v>
      </c>
      <c r="C535" s="260"/>
      <c r="D535" s="260"/>
      <c r="E535" s="260"/>
      <c r="F535" s="21"/>
      <c r="I535" s="219"/>
      <c r="J535" s="219"/>
      <c r="O535" s="188"/>
    </row>
    <row r="536" spans="1:17" ht="68.400000000000006" hidden="1">
      <c r="A536" s="2008"/>
      <c r="B536" s="31" t="s">
        <v>83</v>
      </c>
      <c r="C536" s="260" t="e">
        <f t="shared" ref="C536" si="23">F536/E536/D536</f>
        <v>#DIV/0!</v>
      </c>
      <c r="D536" s="260"/>
      <c r="E536" s="260"/>
      <c r="F536" s="21"/>
      <c r="I536" s="225"/>
      <c r="J536" s="225"/>
      <c r="O536" s="188"/>
    </row>
    <row r="537" spans="1:17" ht="34.5" hidden="1" customHeight="1">
      <c r="A537" s="229"/>
      <c r="B537" s="227" t="s">
        <v>73</v>
      </c>
      <c r="C537" s="226" t="s">
        <v>74</v>
      </c>
      <c r="D537" s="226" t="s">
        <v>74</v>
      </c>
      <c r="E537" s="226" t="s">
        <v>74</v>
      </c>
      <c r="F537" s="228">
        <f>F534+F531</f>
        <v>0</v>
      </c>
      <c r="I537" s="219">
        <f>I531+I534</f>
        <v>0</v>
      </c>
      <c r="J537" s="219">
        <f>J531+J534</f>
        <v>0</v>
      </c>
      <c r="O537" s="188"/>
    </row>
    <row r="538" spans="1:17" hidden="1">
      <c r="A538" s="38"/>
      <c r="B538" s="32"/>
      <c r="C538" s="38"/>
      <c r="D538" s="38"/>
      <c r="E538" s="38"/>
      <c r="F538" s="38"/>
      <c r="G538" s="203"/>
      <c r="O538" s="188"/>
    </row>
    <row r="539" spans="1:17" ht="32.25" hidden="1" customHeight="1">
      <c r="A539" s="2009" t="s">
        <v>491</v>
      </c>
      <c r="B539" s="2009"/>
      <c r="C539" s="2009"/>
      <c r="D539" s="2009"/>
      <c r="E539" s="2009"/>
      <c r="F539" s="2009"/>
      <c r="G539" s="2009"/>
      <c r="H539" s="2009"/>
      <c r="I539" s="2009"/>
      <c r="J539" s="2009"/>
      <c r="O539" s="188"/>
    </row>
    <row r="540" spans="1:17" hidden="1">
      <c r="A540" s="256"/>
      <c r="B540" s="45"/>
      <c r="C540" s="256"/>
      <c r="D540" s="256"/>
      <c r="E540" s="256"/>
      <c r="F540" s="256"/>
      <c r="I540" s="1986" t="s">
        <v>545</v>
      </c>
      <c r="J540" s="1986"/>
      <c r="O540" s="188"/>
    </row>
    <row r="541" spans="1:17" ht="68.400000000000006" hidden="1">
      <c r="A541" s="260" t="s">
        <v>77</v>
      </c>
      <c r="B541" s="260" t="s">
        <v>67</v>
      </c>
      <c r="C541" s="260" t="s">
        <v>536</v>
      </c>
      <c r="D541" s="260" t="s">
        <v>91</v>
      </c>
      <c r="E541" s="260" t="s">
        <v>92</v>
      </c>
      <c r="F541" s="260" t="s">
        <v>133</v>
      </c>
      <c r="I541" s="215" t="s">
        <v>186</v>
      </c>
      <c r="J541" s="215" t="s">
        <v>546</v>
      </c>
      <c r="K541" s="204"/>
      <c r="O541" s="188"/>
    </row>
    <row r="542" spans="1:17" hidden="1">
      <c r="A542" s="194">
        <v>1</v>
      </c>
      <c r="B542" s="194">
        <v>2</v>
      </c>
      <c r="C542" s="194">
        <v>3</v>
      </c>
      <c r="D542" s="194">
        <v>4</v>
      </c>
      <c r="E542" s="194">
        <v>5</v>
      </c>
      <c r="F542" s="194">
        <v>6</v>
      </c>
      <c r="G542" s="25"/>
      <c r="H542" s="25"/>
      <c r="I542" s="218"/>
      <c r="J542" s="218"/>
      <c r="O542" s="188"/>
    </row>
    <row r="543" spans="1:17" ht="68.400000000000006" hidden="1">
      <c r="A543" s="260">
        <v>1</v>
      </c>
      <c r="B543" s="31" t="s">
        <v>81</v>
      </c>
      <c r="C543" s="260" t="s">
        <v>74</v>
      </c>
      <c r="D543" s="260" t="s">
        <v>74</v>
      </c>
      <c r="E543" s="260" t="s">
        <v>74</v>
      </c>
      <c r="F543" s="21">
        <f>F545+F547+F546+F548</f>
        <v>0</v>
      </c>
      <c r="I543" s="219">
        <f>I545+I546+I547+I548</f>
        <v>0</v>
      </c>
      <c r="J543" s="219">
        <f>J545+J546+J547+J548</f>
        <v>0</v>
      </c>
      <c r="O543" s="188"/>
    </row>
    <row r="544" spans="1:17" s="25" customFormat="1" hidden="1">
      <c r="A544" s="260"/>
      <c r="B544" s="31" t="s">
        <v>2</v>
      </c>
      <c r="C544" s="260"/>
      <c r="D544" s="260"/>
      <c r="E544" s="260"/>
      <c r="F544" s="21"/>
      <c r="G544" s="149"/>
      <c r="H544" s="149"/>
      <c r="I544" s="219"/>
      <c r="J544" s="219"/>
      <c r="K544" s="162"/>
      <c r="O544" s="282"/>
      <c r="P544" s="287"/>
      <c r="Q544" s="287"/>
    </row>
    <row r="545" spans="1:15" ht="45.6" hidden="1">
      <c r="A545" s="260" t="s">
        <v>82</v>
      </c>
      <c r="B545" s="31" t="s">
        <v>85</v>
      </c>
      <c r="C545" s="260" t="e">
        <f t="shared" ref="C545:C546" si="24">F545/E545/D545</f>
        <v>#DIV/0!</v>
      </c>
      <c r="D545" s="260"/>
      <c r="E545" s="260"/>
      <c r="F545" s="21"/>
      <c r="I545" s="225"/>
      <c r="J545" s="225"/>
      <c r="O545" s="188"/>
    </row>
    <row r="546" spans="1:15" ht="45.6" hidden="1">
      <c r="A546" s="260" t="s">
        <v>84</v>
      </c>
      <c r="B546" s="31" t="s">
        <v>86</v>
      </c>
      <c r="C546" s="260" t="e">
        <f t="shared" si="24"/>
        <v>#DIV/0!</v>
      </c>
      <c r="D546" s="260"/>
      <c r="E546" s="260"/>
      <c r="F546" s="21"/>
      <c r="I546" s="225"/>
      <c r="J546" s="225"/>
      <c r="O546" s="188"/>
    </row>
    <row r="547" spans="1:15" hidden="1">
      <c r="A547" s="260"/>
      <c r="B547" s="31"/>
      <c r="C547" s="260"/>
      <c r="D547" s="260"/>
      <c r="E547" s="260"/>
      <c r="F547" s="21"/>
      <c r="I547" s="225"/>
      <c r="J547" s="225"/>
      <c r="O547" s="188"/>
    </row>
    <row r="548" spans="1:15" hidden="1">
      <c r="A548" s="260"/>
      <c r="B548" s="31"/>
      <c r="C548" s="260"/>
      <c r="D548" s="260"/>
      <c r="E548" s="260"/>
      <c r="F548" s="21"/>
      <c r="I548" s="225"/>
      <c r="J548" s="225"/>
      <c r="O548" s="188"/>
    </row>
    <row r="549" spans="1:15" ht="68.400000000000006" hidden="1">
      <c r="A549" s="260">
        <v>2</v>
      </c>
      <c r="B549" s="31" t="s">
        <v>87</v>
      </c>
      <c r="C549" s="260" t="s">
        <v>74</v>
      </c>
      <c r="D549" s="260" t="s">
        <v>74</v>
      </c>
      <c r="E549" s="260" t="s">
        <v>74</v>
      </c>
      <c r="F549" s="21">
        <f>F551+F553+F552+F554</f>
        <v>0</v>
      </c>
      <c r="I549" s="219">
        <f>I551+I552+I553+I554</f>
        <v>0</v>
      </c>
      <c r="J549" s="219">
        <f>J551+J552+J553+J554</f>
        <v>0</v>
      </c>
      <c r="O549" s="188"/>
    </row>
    <row r="550" spans="1:15" hidden="1">
      <c r="A550" s="260"/>
      <c r="B550" s="31" t="s">
        <v>2</v>
      </c>
      <c r="C550" s="260"/>
      <c r="D550" s="260"/>
      <c r="E550" s="260"/>
      <c r="F550" s="21"/>
      <c r="I550" s="219"/>
      <c r="J550" s="219"/>
      <c r="O550" s="188"/>
    </row>
    <row r="551" spans="1:15" ht="45.6" hidden="1">
      <c r="A551" s="260" t="s">
        <v>88</v>
      </c>
      <c r="B551" s="31" t="s">
        <v>85</v>
      </c>
      <c r="C551" s="260" t="e">
        <f t="shared" ref="C551:C552" si="25">F551/E551/D551</f>
        <v>#DIV/0!</v>
      </c>
      <c r="D551" s="260"/>
      <c r="E551" s="260"/>
      <c r="F551" s="21"/>
      <c r="I551" s="225"/>
      <c r="J551" s="225"/>
      <c r="O551" s="188"/>
    </row>
    <row r="552" spans="1:15" ht="45.6" hidden="1">
      <c r="A552" s="260" t="s">
        <v>89</v>
      </c>
      <c r="B552" s="31" t="s">
        <v>86</v>
      </c>
      <c r="C552" s="260" t="e">
        <f t="shared" si="25"/>
        <v>#DIV/0!</v>
      </c>
      <c r="D552" s="260"/>
      <c r="E552" s="260"/>
      <c r="F552" s="21"/>
      <c r="I552" s="225"/>
      <c r="J552" s="225"/>
      <c r="O552" s="188"/>
    </row>
    <row r="553" spans="1:15" hidden="1">
      <c r="A553" s="260"/>
      <c r="B553" s="31"/>
      <c r="C553" s="260"/>
      <c r="D553" s="260"/>
      <c r="E553" s="260"/>
      <c r="F553" s="21"/>
      <c r="I553" s="225"/>
      <c r="J553" s="225"/>
      <c r="O553" s="188"/>
    </row>
    <row r="554" spans="1:15" hidden="1">
      <c r="A554" s="260"/>
      <c r="B554" s="31"/>
      <c r="C554" s="260"/>
      <c r="D554" s="260"/>
      <c r="E554" s="260"/>
      <c r="F554" s="21"/>
      <c r="I554" s="225"/>
      <c r="J554" s="225"/>
      <c r="O554" s="188"/>
    </row>
    <row r="555" spans="1:15" ht="33" hidden="1" customHeight="1">
      <c r="A555" s="229"/>
      <c r="B555" s="227" t="s">
        <v>73</v>
      </c>
      <c r="C555" s="226" t="s">
        <v>74</v>
      </c>
      <c r="D555" s="226" t="s">
        <v>74</v>
      </c>
      <c r="E555" s="226" t="s">
        <v>74</v>
      </c>
      <c r="F555" s="228">
        <f>F549+F543</f>
        <v>0</v>
      </c>
      <c r="I555" s="219">
        <f>I543+I549</f>
        <v>0</v>
      </c>
      <c r="J555" s="219">
        <f>J543+J549</f>
        <v>0</v>
      </c>
      <c r="O555" s="188"/>
    </row>
    <row r="556" spans="1:15" hidden="1">
      <c r="A556" s="38"/>
      <c r="B556" s="32"/>
      <c r="C556" s="38"/>
      <c r="D556" s="38"/>
      <c r="E556" s="38"/>
      <c r="F556" s="38"/>
      <c r="O556" s="188"/>
    </row>
    <row r="557" spans="1:15" ht="33" hidden="1" customHeight="1">
      <c r="A557" s="2009" t="s">
        <v>492</v>
      </c>
      <c r="B557" s="2009"/>
      <c r="C557" s="2009"/>
      <c r="D557" s="2009"/>
      <c r="E557" s="2009"/>
      <c r="F557" s="2009"/>
      <c r="G557" s="2009"/>
      <c r="H557" s="2009"/>
      <c r="I557" s="2009"/>
      <c r="J557" s="2009"/>
      <c r="O557" s="188"/>
    </row>
    <row r="558" spans="1:15" hidden="1">
      <c r="A558" s="256"/>
      <c r="B558" s="45"/>
      <c r="C558" s="256"/>
      <c r="D558" s="256"/>
      <c r="E558" s="256"/>
      <c r="F558" s="256"/>
      <c r="I558" s="1986" t="s">
        <v>545</v>
      </c>
      <c r="J558" s="1986"/>
      <c r="O558" s="188"/>
    </row>
    <row r="559" spans="1:15" ht="99.75" hidden="1" customHeight="1">
      <c r="A559" s="260" t="s">
        <v>77</v>
      </c>
      <c r="B559" s="260" t="s">
        <v>67</v>
      </c>
      <c r="C559" s="260" t="s">
        <v>96</v>
      </c>
      <c r="D559" s="260" t="s">
        <v>94</v>
      </c>
      <c r="E559" s="260" t="s">
        <v>97</v>
      </c>
      <c r="F559" s="260" t="s">
        <v>95</v>
      </c>
      <c r="I559" s="215" t="s">
        <v>186</v>
      </c>
      <c r="J559" s="215" t="s">
        <v>546</v>
      </c>
      <c r="K559" s="204"/>
      <c r="O559" s="188"/>
    </row>
    <row r="560" spans="1:15" hidden="1">
      <c r="A560" s="195">
        <v>1</v>
      </c>
      <c r="B560" s="195">
        <v>2</v>
      </c>
      <c r="C560" s="195">
        <v>3</v>
      </c>
      <c r="D560" s="195">
        <v>4</v>
      </c>
      <c r="E560" s="195">
        <v>5</v>
      </c>
      <c r="F560" s="195">
        <v>6</v>
      </c>
      <c r="G560" s="160"/>
      <c r="H560" s="160"/>
      <c r="I560" s="218"/>
      <c r="J560" s="218"/>
      <c r="O560" s="188"/>
    </row>
    <row r="561" spans="1:17" ht="36.75" hidden="1" customHeight="1">
      <c r="A561" s="260">
        <v>1</v>
      </c>
      <c r="B561" s="31" t="s">
        <v>98</v>
      </c>
      <c r="C561" s="260"/>
      <c r="D561" s="260"/>
      <c r="E561" s="260">
        <v>50</v>
      </c>
      <c r="F561" s="21">
        <f>E561*D561*C561</f>
        <v>0</v>
      </c>
      <c r="I561" s="220"/>
      <c r="J561" s="220"/>
      <c r="O561" s="188"/>
    </row>
    <row r="562" spans="1:17" s="160" customFormat="1" ht="36.75" hidden="1" customHeight="1">
      <c r="A562" s="229"/>
      <c r="B562" s="227" t="s">
        <v>73</v>
      </c>
      <c r="C562" s="226" t="s">
        <v>74</v>
      </c>
      <c r="D562" s="226" t="s">
        <v>74</v>
      </c>
      <c r="E562" s="226" t="s">
        <v>74</v>
      </c>
      <c r="F562" s="228">
        <f>F561</f>
        <v>0</v>
      </c>
      <c r="G562" s="149"/>
      <c r="H562" s="149"/>
      <c r="I562" s="217">
        <f>I561</f>
        <v>0</v>
      </c>
      <c r="J562" s="217">
        <f>J561</f>
        <v>0</v>
      </c>
      <c r="K562" s="161"/>
      <c r="O562" s="281"/>
      <c r="P562" s="283"/>
      <c r="Q562" s="283"/>
    </row>
    <row r="563" spans="1:17" ht="32.25" hidden="1" customHeight="1">
      <c r="O563" s="188"/>
    </row>
    <row r="564" spans="1:17" ht="57" hidden="1" customHeight="1">
      <c r="A564" s="2010" t="s">
        <v>620</v>
      </c>
      <c r="B564" s="2010"/>
      <c r="C564" s="2010"/>
      <c r="D564" s="2010"/>
      <c r="E564" s="2010"/>
      <c r="F564" s="2010"/>
      <c r="G564" s="2010"/>
      <c r="H564" s="2010"/>
      <c r="I564" s="2010"/>
      <c r="J564" s="2010"/>
      <c r="O564" s="188"/>
    </row>
    <row r="565" spans="1:17" hidden="1">
      <c r="A565" s="263"/>
      <c r="B565" s="263"/>
      <c r="C565" s="263"/>
      <c r="D565" s="263"/>
      <c r="E565" s="263"/>
      <c r="F565" s="263"/>
      <c r="G565" s="263"/>
      <c r="H565" s="263"/>
      <c r="I565" s="263"/>
      <c r="J565" s="263"/>
    </row>
    <row r="566" spans="1:17" hidden="1">
      <c r="A566" s="2004" t="s">
        <v>491</v>
      </c>
      <c r="B566" s="2004"/>
      <c r="C566" s="2004"/>
      <c r="D566" s="2004"/>
      <c r="E566" s="2004"/>
      <c r="F566" s="2004"/>
      <c r="G566" s="2004"/>
      <c r="H566" s="2004"/>
      <c r="I566" s="2004"/>
      <c r="J566" s="2004"/>
      <c r="K566" s="206"/>
    </row>
    <row r="567" spans="1:17" hidden="1">
      <c r="A567" s="2012"/>
      <c r="B567" s="2012"/>
      <c r="C567" s="2012"/>
      <c r="D567" s="2012"/>
      <c r="E567" s="2012"/>
      <c r="F567" s="38"/>
      <c r="I567" s="1986" t="s">
        <v>545</v>
      </c>
      <c r="J567" s="1986"/>
      <c r="K567" s="263"/>
    </row>
    <row r="568" spans="1:17" ht="54" hidden="1">
      <c r="A568" s="260" t="s">
        <v>68</v>
      </c>
      <c r="B568" s="260" t="s">
        <v>67</v>
      </c>
      <c r="C568" s="260" t="s">
        <v>80</v>
      </c>
      <c r="D568" s="260" t="s">
        <v>128</v>
      </c>
      <c r="E568" s="260" t="s">
        <v>129</v>
      </c>
      <c r="I568" s="215" t="s">
        <v>186</v>
      </c>
      <c r="J568" s="215" t="s">
        <v>546</v>
      </c>
      <c r="K568" s="163"/>
    </row>
    <row r="569" spans="1:17" hidden="1">
      <c r="A569" s="195">
        <v>1</v>
      </c>
      <c r="B569" s="195">
        <v>2</v>
      </c>
      <c r="C569" s="195">
        <v>3</v>
      </c>
      <c r="D569" s="195">
        <v>4</v>
      </c>
      <c r="E569" s="195">
        <v>5</v>
      </c>
      <c r="F569" s="160"/>
      <c r="G569" s="160"/>
      <c r="H569" s="160"/>
      <c r="I569" s="218"/>
      <c r="J569" s="218"/>
    </row>
    <row r="570" spans="1:17" ht="114" hidden="1">
      <c r="A570" s="260">
        <v>1</v>
      </c>
      <c r="B570" s="31" t="s">
        <v>163</v>
      </c>
      <c r="C570" s="260"/>
      <c r="D570" s="258" t="e">
        <f>E570/C570</f>
        <v>#DIV/0!</v>
      </c>
      <c r="E570" s="258"/>
      <c r="I570" s="220"/>
      <c r="J570" s="220"/>
    </row>
    <row r="571" spans="1:17" s="160" customFormat="1" ht="38.25" hidden="1" customHeight="1">
      <c r="A571" s="226"/>
      <c r="B571" s="227" t="s">
        <v>73</v>
      </c>
      <c r="C571" s="226"/>
      <c r="D571" s="226" t="s">
        <v>74</v>
      </c>
      <c r="E571" s="228">
        <f>E570</f>
        <v>0</v>
      </c>
      <c r="F571" s="149"/>
      <c r="G571" s="149"/>
      <c r="H571" s="149"/>
      <c r="I571" s="217">
        <f>I570</f>
        <v>0</v>
      </c>
      <c r="J571" s="217">
        <f>J570</f>
        <v>0</v>
      </c>
      <c r="K571" s="161"/>
      <c r="O571" s="283"/>
      <c r="P571" s="283"/>
      <c r="Q571" s="283"/>
    </row>
    <row r="572" spans="1:17" ht="30.75" hidden="1" customHeight="1"/>
    <row r="573" spans="1:17" ht="54" hidden="1" customHeight="1">
      <c r="A573" s="2010" t="s">
        <v>619</v>
      </c>
      <c r="B573" s="2010"/>
      <c r="C573" s="2010"/>
      <c r="D573" s="2010"/>
      <c r="E573" s="2010"/>
      <c r="F573" s="2010"/>
      <c r="G573" s="2010"/>
      <c r="H573" s="2010"/>
      <c r="I573" s="2010"/>
      <c r="J573" s="2010"/>
    </row>
    <row r="574" spans="1:17" hidden="1">
      <c r="A574" s="38"/>
      <c r="B574" s="32"/>
      <c r="C574" s="38"/>
      <c r="D574" s="38"/>
      <c r="E574" s="38"/>
      <c r="F574" s="38"/>
    </row>
    <row r="575" spans="1:17" hidden="1">
      <c r="A575" s="2004" t="s">
        <v>495</v>
      </c>
      <c r="B575" s="2004"/>
      <c r="C575" s="2004"/>
      <c r="D575" s="2004"/>
      <c r="E575" s="2004"/>
      <c r="F575" s="2004"/>
      <c r="G575" s="2004"/>
      <c r="H575" s="2004"/>
      <c r="I575" s="2004"/>
      <c r="J575" s="2004"/>
      <c r="K575" s="206"/>
    </row>
    <row r="576" spans="1:17" hidden="1">
      <c r="A576" s="44"/>
      <c r="B576" s="32"/>
      <c r="C576" s="38"/>
      <c r="D576" s="38"/>
      <c r="E576" s="38"/>
      <c r="F576" s="38"/>
      <c r="I576" s="1986" t="s">
        <v>545</v>
      </c>
      <c r="J576" s="1986"/>
    </row>
    <row r="577" spans="1:17" ht="108" hidden="1" customHeight="1">
      <c r="A577" s="260" t="s">
        <v>77</v>
      </c>
      <c r="B577" s="260" t="s">
        <v>99</v>
      </c>
      <c r="C577" s="260" t="s">
        <v>106</v>
      </c>
      <c r="D577" s="260" t="s">
        <v>107</v>
      </c>
      <c r="F577" s="38"/>
      <c r="I577" s="215" t="s">
        <v>186</v>
      </c>
      <c r="J577" s="215" t="s">
        <v>546</v>
      </c>
    </row>
    <row r="578" spans="1:17" hidden="1">
      <c r="A578" s="195">
        <v>1</v>
      </c>
      <c r="B578" s="195">
        <v>2</v>
      </c>
      <c r="C578" s="195">
        <v>3</v>
      </c>
      <c r="D578" s="195">
        <v>4</v>
      </c>
      <c r="E578" s="160"/>
      <c r="F578" s="14"/>
      <c r="G578" s="160"/>
      <c r="H578" s="160"/>
      <c r="I578" s="215"/>
      <c r="J578" s="215"/>
    </row>
    <row r="579" spans="1:17" ht="53.25" hidden="1" customHeight="1">
      <c r="A579" s="264">
        <v>1</v>
      </c>
      <c r="B579" s="47" t="s">
        <v>100</v>
      </c>
      <c r="C579" s="264" t="s">
        <v>74</v>
      </c>
      <c r="D579" s="21">
        <f>D580</f>
        <v>0</v>
      </c>
      <c r="F579" s="38"/>
      <c r="I579" s="220">
        <f>I580</f>
        <v>0</v>
      </c>
      <c r="J579" s="220">
        <f>J580</f>
        <v>0</v>
      </c>
    </row>
    <row r="580" spans="1:17" s="160" customFormat="1" hidden="1">
      <c r="A580" s="260" t="s">
        <v>82</v>
      </c>
      <c r="B580" s="31" t="s">
        <v>101</v>
      </c>
      <c r="C580" s="258">
        <f>J515+E521</f>
        <v>0</v>
      </c>
      <c r="D580" s="258"/>
      <c r="E580" s="149"/>
      <c r="F580" s="38"/>
      <c r="G580" s="149"/>
      <c r="H580" s="149"/>
      <c r="I580" s="220"/>
      <c r="J580" s="220"/>
      <c r="K580" s="156">
        <f>C580*0.22</f>
        <v>0</v>
      </c>
      <c r="L580" s="2021" t="s">
        <v>176</v>
      </c>
      <c r="O580" s="283"/>
      <c r="P580" s="283"/>
      <c r="Q580" s="283"/>
    </row>
    <row r="581" spans="1:17" ht="53.25" hidden="1" customHeight="1">
      <c r="A581" s="264">
        <v>2</v>
      </c>
      <c r="B581" s="47" t="s">
        <v>102</v>
      </c>
      <c r="C581" s="264" t="s">
        <v>74</v>
      </c>
      <c r="D581" s="21">
        <f>D583+D584</f>
        <v>0</v>
      </c>
      <c r="F581" s="38"/>
      <c r="I581" s="220">
        <f>I583+I584+I585</f>
        <v>0</v>
      </c>
      <c r="J581" s="220">
        <f>J583+J584+J585</f>
        <v>0</v>
      </c>
      <c r="K581" s="156"/>
      <c r="L581" s="2021"/>
    </row>
    <row r="582" spans="1:17" ht="32.25" hidden="1" customHeight="1">
      <c r="A582" s="2008" t="s">
        <v>88</v>
      </c>
      <c r="B582" s="31" t="s">
        <v>2</v>
      </c>
      <c r="C582" s="260"/>
      <c r="D582" s="258"/>
      <c r="F582" s="38"/>
      <c r="I582" s="220"/>
      <c r="J582" s="220"/>
      <c r="K582" s="156"/>
      <c r="L582" s="2021"/>
      <c r="N582" s="48"/>
      <c r="O582" s="48"/>
      <c r="P582" s="48"/>
      <c r="Q582" s="48"/>
    </row>
    <row r="583" spans="1:17" ht="76.5" hidden="1" customHeight="1">
      <c r="A583" s="2008"/>
      <c r="B583" s="31" t="s">
        <v>103</v>
      </c>
      <c r="C583" s="23">
        <f>C580</f>
        <v>0</v>
      </c>
      <c r="D583" s="258"/>
      <c r="F583" s="38"/>
      <c r="I583" s="220"/>
      <c r="J583" s="220"/>
      <c r="K583" s="156">
        <f>C583*0.029</f>
        <v>0</v>
      </c>
      <c r="L583" s="2021"/>
      <c r="N583" s="48"/>
      <c r="O583" s="48"/>
      <c r="P583" s="48"/>
      <c r="Q583" s="48"/>
    </row>
    <row r="584" spans="1:17" ht="84.75" hidden="1" customHeight="1">
      <c r="A584" s="260" t="s">
        <v>90</v>
      </c>
      <c r="B584" s="31" t="s">
        <v>104</v>
      </c>
      <c r="C584" s="258">
        <f>C580</f>
        <v>0</v>
      </c>
      <c r="D584" s="258"/>
      <c r="F584" s="38"/>
      <c r="I584" s="220"/>
      <c r="J584" s="220"/>
      <c r="K584" s="156">
        <f>C584*0.002</f>
        <v>0</v>
      </c>
      <c r="L584" s="2021"/>
      <c r="N584" s="48"/>
      <c r="O584" s="48"/>
      <c r="P584" s="48"/>
      <c r="Q584" s="48"/>
    </row>
    <row r="585" spans="1:17" ht="68.25" hidden="1" customHeight="1">
      <c r="A585" s="264">
        <v>3</v>
      </c>
      <c r="B585" s="47" t="s">
        <v>105</v>
      </c>
      <c r="C585" s="258">
        <f>C580</f>
        <v>0</v>
      </c>
      <c r="D585" s="258"/>
      <c r="F585" s="38"/>
      <c r="I585" s="220"/>
      <c r="J585" s="220"/>
      <c r="K585" s="156">
        <f>C585*0.051</f>
        <v>0</v>
      </c>
      <c r="L585" s="2021"/>
      <c r="N585" s="48"/>
      <c r="O585" s="48"/>
      <c r="P585" s="48"/>
      <c r="Q585" s="48"/>
    </row>
    <row r="586" spans="1:17" ht="32.25" hidden="1" customHeight="1">
      <c r="A586" s="264">
        <v>4</v>
      </c>
      <c r="B586" s="47" t="s">
        <v>165</v>
      </c>
      <c r="C586" s="258"/>
      <c r="D586" s="258"/>
      <c r="F586" s="38"/>
      <c r="I586" s="220"/>
      <c r="J586" s="220"/>
      <c r="N586" s="48"/>
      <c r="O586" s="48"/>
      <c r="P586" s="48"/>
      <c r="Q586" s="48"/>
    </row>
    <row r="587" spans="1:17" ht="32.25" hidden="1" customHeight="1">
      <c r="A587" s="226"/>
      <c r="B587" s="227" t="s">
        <v>73</v>
      </c>
      <c r="C587" s="226" t="s">
        <v>74</v>
      </c>
      <c r="D587" s="228">
        <f>D585+D581+D579+D586</f>
        <v>0</v>
      </c>
      <c r="F587" s="38"/>
      <c r="I587" s="217">
        <f>I586+I585+I581+I579</f>
        <v>0</v>
      </c>
      <c r="J587" s="217">
        <f>J586+J585+J581+J579</f>
        <v>0</v>
      </c>
      <c r="N587" s="48"/>
      <c r="O587" s="48"/>
      <c r="P587" s="48"/>
      <c r="Q587" s="48"/>
    </row>
    <row r="588" spans="1:17" ht="34.5" hidden="1" customHeight="1"/>
    <row r="589" spans="1:17" hidden="1">
      <c r="A589" s="2011" t="s">
        <v>618</v>
      </c>
      <c r="B589" s="2011"/>
      <c r="C589" s="2011"/>
      <c r="D589" s="2011"/>
      <c r="E589" s="2011"/>
      <c r="F589" s="2011"/>
      <c r="G589" s="2011"/>
      <c r="H589" s="2011"/>
      <c r="I589" s="2011"/>
      <c r="J589" s="2011"/>
    </row>
    <row r="590" spans="1:17" hidden="1"/>
    <row r="591" spans="1:17" hidden="1">
      <c r="A591" s="1994" t="s">
        <v>535</v>
      </c>
      <c r="B591" s="1994"/>
      <c r="C591" s="1994"/>
      <c r="D591" s="1994"/>
      <c r="E591" s="1994"/>
      <c r="F591" s="1994"/>
      <c r="G591" s="1994"/>
      <c r="H591" s="1994"/>
      <c r="I591" s="1994"/>
      <c r="J591" s="1994"/>
      <c r="K591" s="208"/>
    </row>
    <row r="592" spans="1:17" hidden="1">
      <c r="A592" s="267"/>
      <c r="B592" s="267"/>
      <c r="C592" s="267"/>
      <c r="D592" s="267"/>
      <c r="E592" s="267"/>
      <c r="F592" s="267"/>
      <c r="G592" s="267"/>
      <c r="H592" s="267"/>
      <c r="I592" s="1986" t="s">
        <v>545</v>
      </c>
      <c r="J592" s="1986"/>
    </row>
    <row r="593" spans="1:20" ht="60" hidden="1" customHeight="1">
      <c r="A593" s="35" t="s">
        <v>77</v>
      </c>
      <c r="B593" s="35" t="s">
        <v>67</v>
      </c>
      <c r="C593" s="260" t="s">
        <v>505</v>
      </c>
      <c r="D593" s="260" t="s">
        <v>506</v>
      </c>
      <c r="E593" s="260" t="s">
        <v>168</v>
      </c>
      <c r="G593" s="267"/>
      <c r="H593" s="267"/>
      <c r="I593" s="215" t="s">
        <v>186</v>
      </c>
      <c r="J593" s="215" t="s">
        <v>546</v>
      </c>
      <c r="K593" s="202"/>
    </row>
    <row r="594" spans="1:20" hidden="1">
      <c r="A594" s="173">
        <v>1</v>
      </c>
      <c r="B594" s="173">
        <v>2</v>
      </c>
      <c r="C594" s="195">
        <v>3</v>
      </c>
      <c r="D594" s="195">
        <v>4</v>
      </c>
      <c r="E594" s="195">
        <v>5</v>
      </c>
      <c r="G594" s="267"/>
      <c r="H594" s="267"/>
      <c r="I594" s="220"/>
      <c r="J594" s="220"/>
    </row>
    <row r="595" spans="1:20" ht="81.75" hidden="1" customHeight="1">
      <c r="A595" s="166">
        <v>1</v>
      </c>
      <c r="B595" s="183" t="s">
        <v>539</v>
      </c>
      <c r="C595" s="258"/>
      <c r="D595" s="159" t="e">
        <f>E595/C595*100</f>
        <v>#DIV/0!</v>
      </c>
      <c r="E595" s="167"/>
      <c r="G595" s="168"/>
      <c r="H595" s="169"/>
      <c r="I595" s="220"/>
      <c r="J595" s="220"/>
    </row>
    <row r="596" spans="1:20" ht="102.75" hidden="1" customHeight="1">
      <c r="A596" s="166">
        <v>2</v>
      </c>
      <c r="B596" s="183" t="s">
        <v>537</v>
      </c>
      <c r="C596" s="258"/>
      <c r="D596" s="159" t="e">
        <f>E596/C596*100</f>
        <v>#DIV/0!</v>
      </c>
      <c r="E596" s="167"/>
      <c r="G596" s="168"/>
      <c r="H596" s="169"/>
      <c r="I596" s="220"/>
      <c r="J596" s="220"/>
    </row>
    <row r="597" spans="1:20" ht="81.75" hidden="1" customHeight="1">
      <c r="A597" s="166">
        <v>3</v>
      </c>
      <c r="B597" s="183" t="s">
        <v>538</v>
      </c>
      <c r="C597" s="258"/>
      <c r="D597" s="159" t="e">
        <f>E597/C597*100</f>
        <v>#DIV/0!</v>
      </c>
      <c r="E597" s="167"/>
      <c r="G597" s="168"/>
      <c r="H597" s="169"/>
      <c r="I597" s="220"/>
      <c r="J597" s="220"/>
    </row>
    <row r="598" spans="1:20" ht="33" hidden="1" customHeight="1">
      <c r="A598" s="229"/>
      <c r="B598" s="227" t="s">
        <v>73</v>
      </c>
      <c r="C598" s="230"/>
      <c r="D598" s="231"/>
      <c r="E598" s="228">
        <f>E595</f>
        <v>0</v>
      </c>
      <c r="G598" s="267"/>
      <c r="H598" s="267"/>
      <c r="I598" s="217">
        <f>I595</f>
        <v>0</v>
      </c>
      <c r="J598" s="217">
        <f>J595</f>
        <v>0</v>
      </c>
    </row>
    <row r="599" spans="1:20" ht="36.75" hidden="1" customHeight="1"/>
    <row r="600" spans="1:20" ht="39.75" customHeight="1">
      <c r="A600" s="2011" t="s">
        <v>617</v>
      </c>
      <c r="B600" s="2011"/>
      <c r="C600" s="2011"/>
      <c r="D600" s="2011"/>
      <c r="E600" s="2011"/>
      <c r="F600" s="2011"/>
      <c r="G600" s="2011"/>
      <c r="H600" s="2011"/>
      <c r="I600" s="2011"/>
      <c r="J600" s="2011"/>
    </row>
    <row r="602" spans="1:20">
      <c r="A602" s="2004" t="s">
        <v>504</v>
      </c>
      <c r="B602" s="2004"/>
      <c r="C602" s="2004"/>
      <c r="D602" s="2004"/>
      <c r="E602" s="2004"/>
      <c r="F602" s="2004"/>
      <c r="G602" s="2004"/>
      <c r="H602" s="2004"/>
      <c r="I602" s="2004"/>
      <c r="J602" s="2004"/>
      <c r="K602" s="208"/>
    </row>
    <row r="603" spans="1:20">
      <c r="A603" s="2015"/>
      <c r="B603" s="2015"/>
      <c r="C603" s="2015"/>
      <c r="D603" s="2015"/>
      <c r="E603" s="2015"/>
      <c r="F603" s="38"/>
      <c r="G603" s="33"/>
      <c r="H603" s="33"/>
      <c r="I603" s="1986" t="s">
        <v>545</v>
      </c>
      <c r="J603" s="1986"/>
    </row>
    <row r="604" spans="1:20" s="33" customFormat="1" ht="102" customHeight="1">
      <c r="A604" s="260" t="s">
        <v>77</v>
      </c>
      <c r="B604" s="260" t="s">
        <v>67</v>
      </c>
      <c r="C604" s="260" t="s">
        <v>111</v>
      </c>
      <c r="D604" s="260" t="s">
        <v>108</v>
      </c>
      <c r="E604" s="260" t="s">
        <v>33</v>
      </c>
      <c r="I604" s="215" t="s">
        <v>186</v>
      </c>
      <c r="J604" s="215" t="s">
        <v>546</v>
      </c>
      <c r="K604" s="163"/>
      <c r="L604" s="57"/>
      <c r="M604" s="57"/>
      <c r="O604" s="284"/>
      <c r="P604" s="291"/>
      <c r="Q604" s="291"/>
      <c r="R604" s="174"/>
      <c r="S604" s="174"/>
      <c r="T604" s="174"/>
    </row>
    <row r="605" spans="1:20" s="33" customFormat="1" ht="24" customHeight="1">
      <c r="A605" s="195">
        <v>1</v>
      </c>
      <c r="B605" s="195">
        <v>2</v>
      </c>
      <c r="C605" s="195">
        <v>3</v>
      </c>
      <c r="D605" s="195">
        <v>4</v>
      </c>
      <c r="E605" s="195">
        <v>5</v>
      </c>
      <c r="F605" s="179"/>
      <c r="G605" s="179"/>
      <c r="H605" s="179"/>
      <c r="I605" s="220"/>
      <c r="J605" s="220"/>
      <c r="K605" s="37"/>
      <c r="L605" s="57"/>
      <c r="M605" s="57"/>
      <c r="O605" s="284"/>
      <c r="P605" s="291"/>
      <c r="Q605" s="291"/>
      <c r="R605" s="174"/>
      <c r="S605" s="174"/>
      <c r="T605" s="174"/>
    </row>
    <row r="606" spans="1:20" s="33" customFormat="1" ht="27" customHeight="1">
      <c r="A606" s="260">
        <v>1</v>
      </c>
      <c r="B606" s="31" t="s">
        <v>109</v>
      </c>
      <c r="C606" s="176">
        <f>C608</f>
        <v>18585733.329999998</v>
      </c>
      <c r="D606" s="35">
        <f>D608</f>
        <v>1.5</v>
      </c>
      <c r="E606" s="176">
        <f>E608</f>
        <v>278786</v>
      </c>
      <c r="I606" s="220">
        <f>I608</f>
        <v>0</v>
      </c>
      <c r="J606" s="220">
        <f>J608</f>
        <v>0</v>
      </c>
      <c r="K606" s="37"/>
      <c r="L606" s="57"/>
      <c r="M606" s="57"/>
      <c r="O606" s="284"/>
      <c r="P606" s="291"/>
      <c r="Q606" s="291"/>
      <c r="R606" s="174"/>
      <c r="S606" s="174"/>
      <c r="T606" s="174"/>
    </row>
    <row r="607" spans="1:20" s="179" customFormat="1" ht="24.9" customHeight="1">
      <c r="A607" s="260"/>
      <c r="B607" s="31" t="s">
        <v>110</v>
      </c>
      <c r="C607" s="615"/>
      <c r="D607" s="614"/>
      <c r="E607" s="615"/>
      <c r="F607" s="33"/>
      <c r="G607" s="33"/>
      <c r="H607" s="33"/>
      <c r="I607" s="220"/>
      <c r="J607" s="220"/>
      <c r="K607" s="180"/>
      <c r="L607" s="181"/>
      <c r="M607" s="181"/>
      <c r="O607" s="285"/>
      <c r="P607" s="292"/>
      <c r="Q607" s="292"/>
      <c r="R607" s="182"/>
      <c r="S607" s="182"/>
      <c r="T607" s="182"/>
    </row>
    <row r="608" spans="1:20" s="33" customFormat="1" ht="34.5" customHeight="1">
      <c r="A608" s="260"/>
      <c r="B608" s="183" t="s">
        <v>912</v>
      </c>
      <c r="C608" s="615">
        <f>C115</f>
        <v>18585733.329999998</v>
      </c>
      <c r="D608" s="614">
        <v>1.5</v>
      </c>
      <c r="E608" s="1057">
        <f>ROUND(C608*D608%,2)</f>
        <v>278786</v>
      </c>
      <c r="I608" s="220"/>
      <c r="J608" s="220"/>
      <c r="K608" s="37" t="s">
        <v>624</v>
      </c>
      <c r="L608" s="57"/>
      <c r="M608" s="57"/>
      <c r="O608" s="284"/>
      <c r="P608" s="291"/>
      <c r="Q608" s="291"/>
      <c r="R608" s="174"/>
      <c r="S608" s="174"/>
      <c r="T608" s="174"/>
    </row>
    <row r="609" spans="1:20" s="33" customFormat="1" ht="33.75" customHeight="1">
      <c r="A609" s="226"/>
      <c r="B609" s="227" t="s">
        <v>73</v>
      </c>
      <c r="C609" s="226" t="s">
        <v>74</v>
      </c>
      <c r="D609" s="226" t="s">
        <v>74</v>
      </c>
      <c r="E609" s="228">
        <f>E606</f>
        <v>278786</v>
      </c>
      <c r="I609" s="217">
        <f>I606</f>
        <v>0</v>
      </c>
      <c r="J609" s="217">
        <f>J606</f>
        <v>0</v>
      </c>
      <c r="K609" s="37"/>
      <c r="L609" s="57"/>
      <c r="M609" s="57"/>
      <c r="O609" s="284"/>
      <c r="P609" s="291"/>
      <c r="Q609" s="291"/>
      <c r="R609" s="174"/>
      <c r="S609" s="174"/>
      <c r="T609" s="174"/>
    </row>
    <row r="610" spans="1:20" s="33" customFormat="1" ht="14.25" customHeight="1">
      <c r="A610" s="49"/>
      <c r="B610" s="50"/>
      <c r="C610" s="49"/>
      <c r="D610" s="49"/>
      <c r="E610" s="38"/>
      <c r="F610" s="38"/>
      <c r="K610" s="37"/>
      <c r="L610" s="57"/>
      <c r="M610" s="57"/>
      <c r="O610" s="284"/>
      <c r="P610" s="291"/>
      <c r="Q610" s="291"/>
      <c r="R610" s="174"/>
      <c r="S610" s="174"/>
      <c r="T610" s="174"/>
    </row>
    <row r="611" spans="1:20" s="33" customFormat="1" ht="12" customHeight="1">
      <c r="A611" s="49"/>
      <c r="B611" s="50"/>
      <c r="C611" s="49"/>
      <c r="D611" s="49"/>
      <c r="E611" s="38"/>
      <c r="F611" s="38"/>
      <c r="K611" s="37"/>
      <c r="L611" s="57"/>
      <c r="M611" s="57"/>
      <c r="O611" s="284"/>
      <c r="P611" s="291"/>
      <c r="Q611" s="291"/>
      <c r="R611" s="174"/>
      <c r="S611" s="174"/>
      <c r="T611" s="174"/>
    </row>
    <row r="612" spans="1:20" s="33" customFormat="1" ht="30.75" customHeight="1">
      <c r="A612" s="49"/>
      <c r="B612" s="50"/>
      <c r="C612" s="49"/>
      <c r="D612" s="49"/>
      <c r="E612" s="38"/>
      <c r="F612" s="38"/>
      <c r="I612" s="1986" t="s">
        <v>545</v>
      </c>
      <c r="J612" s="1986"/>
      <c r="K612" s="37"/>
      <c r="L612" s="57"/>
      <c r="M612" s="57"/>
      <c r="O612" s="284"/>
      <c r="P612" s="291"/>
      <c r="Q612" s="291"/>
      <c r="R612" s="174"/>
      <c r="S612" s="174"/>
      <c r="T612" s="174"/>
    </row>
    <row r="613" spans="1:20" s="33" customFormat="1" ht="132" customHeight="1">
      <c r="A613" s="261" t="s">
        <v>77</v>
      </c>
      <c r="B613" s="614" t="s">
        <v>67</v>
      </c>
      <c r="C613" s="613" t="s">
        <v>498</v>
      </c>
      <c r="D613" s="614" t="s">
        <v>108</v>
      </c>
      <c r="E613" s="614" t="s">
        <v>534</v>
      </c>
      <c r="I613" s="215" t="s">
        <v>186</v>
      </c>
      <c r="J613" s="215" t="s">
        <v>546</v>
      </c>
      <c r="K613" s="37"/>
      <c r="L613" s="57"/>
      <c r="M613" s="57"/>
      <c r="O613" s="284"/>
      <c r="P613" s="291"/>
      <c r="Q613" s="291"/>
      <c r="R613" s="174"/>
      <c r="S613" s="174"/>
      <c r="T613" s="174"/>
    </row>
    <row r="614" spans="1:20" s="33" customFormat="1" ht="18.75" customHeight="1">
      <c r="A614" s="195">
        <v>1</v>
      </c>
      <c r="B614" s="195">
        <v>2</v>
      </c>
      <c r="C614" s="195">
        <v>3</v>
      </c>
      <c r="D614" s="195">
        <v>4</v>
      </c>
      <c r="E614" s="195">
        <v>5</v>
      </c>
      <c r="F614" s="179"/>
      <c r="G614" s="179"/>
      <c r="H614" s="179"/>
      <c r="I614" s="216"/>
      <c r="J614" s="216"/>
      <c r="K614" s="37"/>
      <c r="L614" s="57"/>
      <c r="M614" s="57"/>
      <c r="O614" s="284"/>
      <c r="P614" s="291"/>
      <c r="Q614" s="291"/>
      <c r="R614" s="174"/>
      <c r="S614" s="174"/>
      <c r="T614" s="174"/>
    </row>
    <row r="615" spans="1:20" s="33" customFormat="1" ht="30" customHeight="1">
      <c r="A615" s="34">
        <v>1</v>
      </c>
      <c r="B615" s="177" t="s">
        <v>499</v>
      </c>
      <c r="C615" s="615" t="s">
        <v>43</v>
      </c>
      <c r="D615" s="615" t="s">
        <v>43</v>
      </c>
      <c r="E615" s="615">
        <f>E619</f>
        <v>891331</v>
      </c>
      <c r="I615" s="217">
        <f>I616</f>
        <v>0</v>
      </c>
      <c r="J615" s="217">
        <f>J616</f>
        <v>0</v>
      </c>
      <c r="K615" s="37"/>
      <c r="L615" s="57"/>
      <c r="M615" s="57"/>
      <c r="O615" s="284"/>
      <c r="P615" s="291"/>
      <c r="Q615" s="291"/>
      <c r="R615" s="174"/>
      <c r="S615" s="174"/>
      <c r="T615" s="174"/>
    </row>
    <row r="616" spans="1:20" s="179" customFormat="1" ht="36" customHeight="1">
      <c r="A616" s="258"/>
      <c r="B616" s="177" t="s">
        <v>500</v>
      </c>
      <c r="C616" s="615">
        <f>C619</f>
        <v>40515045.454545453</v>
      </c>
      <c r="D616" s="615">
        <f>D619</f>
        <v>2.2000000000000002</v>
      </c>
      <c r="E616" s="615">
        <f>E619</f>
        <v>891331</v>
      </c>
      <c r="F616" s="33"/>
      <c r="G616" s="33"/>
      <c r="H616" s="33"/>
      <c r="I616" s="217">
        <f>I619</f>
        <v>0</v>
      </c>
      <c r="J616" s="217">
        <f>J619</f>
        <v>0</v>
      </c>
      <c r="K616" s="180"/>
      <c r="L616" s="181"/>
      <c r="M616" s="181"/>
      <c r="O616" s="285"/>
      <c r="P616" s="292"/>
      <c r="Q616" s="292"/>
      <c r="R616" s="182"/>
      <c r="S616" s="182"/>
      <c r="T616" s="182"/>
    </row>
    <row r="617" spans="1:20" s="33" customFormat="1" ht="30.75" customHeight="1">
      <c r="A617" s="2013"/>
      <c r="B617" s="177" t="s">
        <v>326</v>
      </c>
      <c r="C617" s="2013"/>
      <c r="D617" s="2013"/>
      <c r="E617" s="2013"/>
      <c r="I617" s="220"/>
      <c r="J617" s="220"/>
      <c r="K617" s="37"/>
      <c r="L617" s="57"/>
      <c r="M617" s="57"/>
      <c r="O617" s="284"/>
      <c r="P617" s="291"/>
      <c r="Q617" s="291"/>
      <c r="R617" s="174"/>
      <c r="S617" s="174"/>
      <c r="T617" s="174"/>
    </row>
    <row r="618" spans="1:20" s="33" customFormat="1" ht="34.5" customHeight="1">
      <c r="A618" s="2013"/>
      <c r="B618" s="177" t="s">
        <v>501</v>
      </c>
      <c r="C618" s="2013"/>
      <c r="D618" s="2013"/>
      <c r="E618" s="2013"/>
      <c r="I618" s="220"/>
      <c r="J618" s="220"/>
      <c r="K618" s="37"/>
      <c r="L618" s="57"/>
      <c r="M618" s="57"/>
      <c r="O618" s="284"/>
      <c r="P618" s="291"/>
      <c r="Q618" s="291"/>
      <c r="R618" s="174"/>
      <c r="S618" s="174"/>
      <c r="T618" s="174"/>
    </row>
    <row r="619" spans="1:20" s="33" customFormat="1" ht="30.75" customHeight="1">
      <c r="A619" s="258"/>
      <c r="B619" s="177" t="s">
        <v>502</v>
      </c>
      <c r="C619" s="1011">
        <f>E619/D619*100</f>
        <v>40515045.454545453</v>
      </c>
      <c r="D619" s="1011">
        <v>2.2000000000000002</v>
      </c>
      <c r="E619" s="1011">
        <v>891331</v>
      </c>
      <c r="I619" s="220"/>
      <c r="J619" s="220"/>
      <c r="K619" s="37"/>
      <c r="L619" s="57"/>
      <c r="M619" s="57"/>
      <c r="O619" s="284"/>
      <c r="P619" s="291"/>
      <c r="Q619" s="291"/>
      <c r="R619" s="174"/>
      <c r="S619" s="174"/>
      <c r="T619" s="174"/>
    </row>
    <row r="620" spans="1:20" s="33" customFormat="1" ht="30.75" hidden="1" customHeight="1">
      <c r="A620" s="2013"/>
      <c r="B620" s="258" t="s">
        <v>326</v>
      </c>
      <c r="C620" s="2013"/>
      <c r="D620" s="2013"/>
      <c r="E620" s="2013"/>
      <c r="I620" s="221"/>
      <c r="J620" s="221"/>
      <c r="K620" s="37"/>
      <c r="L620" s="57"/>
      <c r="M620" s="57"/>
      <c r="O620" s="284"/>
      <c r="P620" s="291"/>
      <c r="Q620" s="291"/>
      <c r="R620" s="174"/>
      <c r="S620" s="174"/>
      <c r="T620" s="174"/>
    </row>
    <row r="621" spans="1:20" s="33" customFormat="1" ht="30.75" hidden="1" customHeight="1">
      <c r="A621" s="2013"/>
      <c r="B621" s="258" t="s">
        <v>501</v>
      </c>
      <c r="C621" s="2013"/>
      <c r="D621" s="2013"/>
      <c r="E621" s="2013"/>
      <c r="I621" s="221"/>
      <c r="J621" s="221"/>
      <c r="K621" s="37"/>
      <c r="L621" s="57"/>
      <c r="M621" s="57"/>
      <c r="O621" s="284"/>
      <c r="P621" s="291"/>
      <c r="Q621" s="291"/>
      <c r="R621" s="174"/>
      <c r="S621" s="174"/>
      <c r="T621" s="174"/>
    </row>
    <row r="622" spans="1:20" s="33" customFormat="1" ht="30.75" hidden="1" customHeight="1">
      <c r="A622" s="258"/>
      <c r="B622" s="258"/>
      <c r="C622" s="258"/>
      <c r="D622" s="258"/>
      <c r="E622" s="258"/>
      <c r="I622" s="221"/>
      <c r="J622" s="221"/>
      <c r="K622" s="37"/>
      <c r="L622" s="57"/>
      <c r="M622" s="57"/>
      <c r="O622" s="284"/>
      <c r="P622" s="291"/>
      <c r="Q622" s="291"/>
      <c r="R622" s="174"/>
      <c r="S622" s="174"/>
      <c r="T622" s="174"/>
    </row>
    <row r="623" spans="1:20" s="33" customFormat="1" ht="30.75" hidden="1" customHeight="1">
      <c r="A623" s="258"/>
      <c r="B623" s="258"/>
      <c r="C623" s="258"/>
      <c r="D623" s="258"/>
      <c r="E623" s="258"/>
      <c r="I623" s="221"/>
      <c r="J623" s="221"/>
      <c r="K623" s="37"/>
      <c r="L623" s="57"/>
      <c r="M623" s="57"/>
      <c r="O623" s="284"/>
      <c r="P623" s="291"/>
      <c r="Q623" s="291"/>
      <c r="R623" s="174"/>
      <c r="S623" s="174"/>
      <c r="T623" s="174"/>
    </row>
    <row r="624" spans="1:20" s="33" customFormat="1" ht="30.75" customHeight="1">
      <c r="A624" s="228"/>
      <c r="B624" s="228" t="s">
        <v>73</v>
      </c>
      <c r="C624" s="228"/>
      <c r="D624" s="228" t="s">
        <v>74</v>
      </c>
      <c r="E624" s="228">
        <f>E615</f>
        <v>891331</v>
      </c>
      <c r="I624" s="217">
        <f>I615</f>
        <v>0</v>
      </c>
      <c r="J624" s="217">
        <f>J615</f>
        <v>0</v>
      </c>
      <c r="K624" s="37"/>
      <c r="L624" s="57"/>
      <c r="M624" s="57"/>
      <c r="O624" s="284"/>
      <c r="P624" s="291"/>
      <c r="Q624" s="291"/>
      <c r="R624" s="174"/>
      <c r="S624" s="174"/>
      <c r="T624" s="174"/>
    </row>
    <row r="625" spans="1:20" s="33" customFormat="1" ht="31.5" customHeight="1">
      <c r="A625" s="149"/>
      <c r="B625" s="149"/>
      <c r="C625" s="149"/>
      <c r="D625" s="149"/>
      <c r="E625" s="149"/>
      <c r="F625" s="149"/>
      <c r="G625" s="149"/>
      <c r="H625" s="149"/>
      <c r="I625" s="149"/>
      <c r="J625" s="149"/>
      <c r="K625" s="37"/>
      <c r="L625" s="57"/>
      <c r="M625" s="57"/>
      <c r="O625" s="284"/>
      <c r="P625" s="291"/>
      <c r="Q625" s="291"/>
      <c r="R625" s="174"/>
      <c r="S625" s="174"/>
      <c r="T625" s="174"/>
    </row>
    <row r="626" spans="1:20" s="33" customFormat="1" ht="57" hidden="1" customHeight="1">
      <c r="A626" s="2014" t="s">
        <v>616</v>
      </c>
      <c r="B626" s="2014"/>
      <c r="C626" s="2014"/>
      <c r="D626" s="2014"/>
      <c r="E626" s="2014"/>
      <c r="F626" s="2014"/>
      <c r="G626" s="2014"/>
      <c r="H626" s="2014"/>
      <c r="I626" s="2014"/>
      <c r="J626" s="2014"/>
      <c r="K626" s="37"/>
      <c r="L626" s="57"/>
      <c r="M626" s="57"/>
      <c r="O626" s="284"/>
      <c r="P626" s="291"/>
      <c r="Q626" s="291"/>
      <c r="R626" s="174"/>
      <c r="S626" s="174"/>
      <c r="T626" s="174"/>
    </row>
    <row r="627" spans="1:20" hidden="1">
      <c r="A627" s="266"/>
      <c r="B627" s="266"/>
      <c r="C627" s="266"/>
      <c r="D627" s="266"/>
      <c r="E627" s="266"/>
      <c r="F627" s="266"/>
      <c r="G627" s="266"/>
      <c r="H627" s="266"/>
      <c r="I627" s="266"/>
      <c r="J627" s="266"/>
    </row>
    <row r="628" spans="1:20" ht="58.5" hidden="1" customHeight="1">
      <c r="A628" s="2004" t="s">
        <v>504</v>
      </c>
      <c r="B628" s="2004"/>
      <c r="C628" s="2004"/>
      <c r="D628" s="2004"/>
      <c r="E628" s="2004"/>
      <c r="F628" s="2004"/>
      <c r="G628" s="2004"/>
      <c r="H628" s="2004"/>
      <c r="I628" s="2004"/>
      <c r="J628" s="2004"/>
      <c r="K628" s="205"/>
    </row>
    <row r="629" spans="1:20" ht="27" hidden="1" customHeight="1">
      <c r="I629" s="1986" t="s">
        <v>545</v>
      </c>
      <c r="J629" s="1986"/>
      <c r="K629" s="266"/>
    </row>
    <row r="630" spans="1:20" s="33" customFormat="1" ht="69.75" hidden="1" customHeight="1">
      <c r="A630" s="35" t="s">
        <v>77</v>
      </c>
      <c r="B630" s="35" t="s">
        <v>67</v>
      </c>
      <c r="C630" s="35" t="s">
        <v>134</v>
      </c>
      <c r="D630" s="149"/>
      <c r="E630" s="149"/>
      <c r="F630" s="149"/>
      <c r="G630" s="149"/>
      <c r="H630" s="149"/>
      <c r="I630" s="215" t="s">
        <v>186</v>
      </c>
      <c r="J630" s="215" t="s">
        <v>546</v>
      </c>
      <c r="K630" s="163"/>
      <c r="L630" s="57"/>
      <c r="M630" s="57"/>
      <c r="O630" s="284"/>
      <c r="P630" s="291"/>
      <c r="Q630" s="291"/>
      <c r="R630" s="174"/>
      <c r="S630" s="174"/>
      <c r="T630" s="174"/>
    </row>
    <row r="631" spans="1:20" ht="17.25" hidden="1" customHeight="1">
      <c r="A631" s="173">
        <v>1</v>
      </c>
      <c r="B631" s="173">
        <v>2</v>
      </c>
      <c r="C631" s="173">
        <v>3</v>
      </c>
      <c r="D631" s="160"/>
      <c r="E631" s="160"/>
      <c r="F631" s="160"/>
      <c r="G631" s="160"/>
      <c r="H631" s="160"/>
      <c r="I631" s="222"/>
      <c r="J631" s="222"/>
    </row>
    <row r="632" spans="1:20" ht="39" hidden="1" customHeight="1">
      <c r="A632" s="35">
        <v>1</v>
      </c>
      <c r="B632" s="183" t="s">
        <v>135</v>
      </c>
      <c r="C632" s="184">
        <f>C633+C634+C635+C636</f>
        <v>0</v>
      </c>
      <c r="I632" s="217">
        <f>I633+I634+I635+I636</f>
        <v>0</v>
      </c>
      <c r="J632" s="217">
        <f>J633+J634+J635+J636</f>
        <v>0</v>
      </c>
    </row>
    <row r="633" spans="1:20" s="160" customFormat="1" ht="39" hidden="1" customHeight="1">
      <c r="A633" s="35"/>
      <c r="B633" s="183"/>
      <c r="C633" s="176"/>
      <c r="D633" s="149"/>
      <c r="E633" s="149"/>
      <c r="F633" s="149"/>
      <c r="G633" s="149"/>
      <c r="H633" s="149"/>
      <c r="I633" s="222"/>
      <c r="J633" s="222"/>
      <c r="K633" s="161"/>
      <c r="O633" s="283"/>
      <c r="P633" s="283"/>
      <c r="Q633" s="283"/>
    </row>
    <row r="634" spans="1:20" ht="39" hidden="1" customHeight="1">
      <c r="A634" s="35"/>
      <c r="B634" s="183"/>
      <c r="C634" s="176"/>
      <c r="I634" s="222"/>
      <c r="J634" s="222"/>
    </row>
    <row r="635" spans="1:20" ht="39" hidden="1" customHeight="1">
      <c r="A635" s="35"/>
      <c r="B635" s="183"/>
      <c r="C635" s="176"/>
      <c r="I635" s="222"/>
      <c r="J635" s="222"/>
    </row>
    <row r="636" spans="1:20" ht="39" hidden="1" customHeight="1">
      <c r="A636" s="35"/>
      <c r="B636" s="183"/>
      <c r="C636" s="176"/>
      <c r="I636" s="222"/>
      <c r="J636" s="222"/>
    </row>
    <row r="637" spans="1:20" ht="39" hidden="1" customHeight="1">
      <c r="A637" s="226"/>
      <c r="B637" s="227" t="s">
        <v>73</v>
      </c>
      <c r="C637" s="228">
        <f>C632</f>
        <v>0</v>
      </c>
      <c r="I637" s="217">
        <f>I632</f>
        <v>0</v>
      </c>
      <c r="J637" s="217">
        <f>J632</f>
        <v>0</v>
      </c>
    </row>
    <row r="638" spans="1:20" hidden="1"/>
    <row r="639" spans="1:20" ht="33" hidden="1" customHeight="1">
      <c r="A639" s="2014" t="s">
        <v>615</v>
      </c>
      <c r="B639" s="2014"/>
      <c r="C639" s="2014"/>
      <c r="D639" s="2014"/>
      <c r="E639" s="2014"/>
      <c r="F639" s="2014"/>
      <c r="G639" s="2014"/>
      <c r="H639" s="2014"/>
      <c r="I639" s="2014"/>
      <c r="J639" s="2014"/>
    </row>
    <row r="640" spans="1:20" hidden="1">
      <c r="A640" s="266"/>
      <c r="B640" s="266"/>
      <c r="C640" s="266"/>
      <c r="D640" s="266"/>
      <c r="E640" s="266"/>
      <c r="F640" s="266"/>
      <c r="G640" s="266"/>
      <c r="H640" s="266"/>
      <c r="I640" s="266"/>
      <c r="J640" s="266"/>
    </row>
    <row r="641" spans="1:20" ht="41.25" hidden="1" customHeight="1">
      <c r="A641" s="2004" t="s">
        <v>504</v>
      </c>
      <c r="B641" s="2004"/>
      <c r="C641" s="2004"/>
      <c r="D641" s="2004"/>
      <c r="E641" s="2004"/>
      <c r="F641" s="2004"/>
      <c r="G641" s="2004"/>
      <c r="H641" s="2004"/>
      <c r="I641" s="2004"/>
      <c r="J641" s="2004"/>
      <c r="K641" s="205"/>
    </row>
    <row r="642" spans="1:20" ht="33" hidden="1" customHeight="1">
      <c r="I642" s="1986" t="s">
        <v>545</v>
      </c>
      <c r="J642" s="1986"/>
      <c r="K642" s="266"/>
    </row>
    <row r="643" spans="1:20" s="33" customFormat="1" ht="62.25" hidden="1" customHeight="1">
      <c r="A643" s="35" t="s">
        <v>77</v>
      </c>
      <c r="B643" s="35" t="s">
        <v>67</v>
      </c>
      <c r="C643" s="35" t="s">
        <v>134</v>
      </c>
      <c r="D643" s="149"/>
      <c r="E643" s="149"/>
      <c r="F643" s="149"/>
      <c r="G643" s="149"/>
      <c r="H643" s="149"/>
      <c r="I643" s="215" t="s">
        <v>186</v>
      </c>
      <c r="J643" s="215" t="s">
        <v>546</v>
      </c>
      <c r="K643" s="163"/>
      <c r="L643" s="57"/>
      <c r="M643" s="57"/>
      <c r="O643" s="284"/>
      <c r="P643" s="291"/>
      <c r="Q643" s="291"/>
      <c r="R643" s="174"/>
      <c r="S643" s="174"/>
      <c r="T643" s="174"/>
    </row>
    <row r="644" spans="1:20" ht="15.75" hidden="1" customHeight="1">
      <c r="A644" s="173">
        <v>1</v>
      </c>
      <c r="B644" s="173">
        <v>2</v>
      </c>
      <c r="C644" s="173">
        <v>3</v>
      </c>
      <c r="D644" s="160"/>
      <c r="E644" s="160"/>
      <c r="F644" s="160"/>
      <c r="G644" s="160"/>
      <c r="H644" s="160"/>
      <c r="I644" s="222"/>
      <c r="J644" s="222"/>
    </row>
    <row r="645" spans="1:20" ht="36.75" hidden="1" customHeight="1">
      <c r="A645" s="35">
        <v>1</v>
      </c>
      <c r="B645" s="183"/>
      <c r="C645" s="184"/>
      <c r="I645" s="220"/>
      <c r="J645" s="220"/>
    </row>
    <row r="646" spans="1:20" s="160" customFormat="1" ht="36.75" hidden="1" customHeight="1">
      <c r="A646" s="35"/>
      <c r="B646" s="183"/>
      <c r="C646" s="176"/>
      <c r="D646" s="149"/>
      <c r="E646" s="149"/>
      <c r="F646" s="149"/>
      <c r="G646" s="149"/>
      <c r="H646" s="149"/>
      <c r="I646" s="222"/>
      <c r="J646" s="222"/>
      <c r="K646" s="161"/>
      <c r="O646" s="283"/>
      <c r="P646" s="283"/>
      <c r="Q646" s="283"/>
    </row>
    <row r="647" spans="1:20" ht="36.75" hidden="1" customHeight="1">
      <c r="A647" s="35"/>
      <c r="B647" s="183"/>
      <c r="C647" s="176"/>
      <c r="I647" s="222"/>
      <c r="J647" s="222"/>
    </row>
    <row r="648" spans="1:20" ht="36.75" hidden="1" customHeight="1">
      <c r="A648" s="35"/>
      <c r="B648" s="183"/>
      <c r="C648" s="176"/>
      <c r="I648" s="222"/>
      <c r="J648" s="222"/>
    </row>
    <row r="649" spans="1:20" ht="36.75" hidden="1" customHeight="1">
      <c r="A649" s="35"/>
      <c r="B649" s="183"/>
      <c r="C649" s="176"/>
      <c r="I649" s="222"/>
      <c r="J649" s="222"/>
    </row>
    <row r="650" spans="1:20" ht="36.75" hidden="1" customHeight="1">
      <c r="A650" s="226"/>
      <c r="B650" s="227" t="s">
        <v>73</v>
      </c>
      <c r="C650" s="228">
        <f>SUM(C645:C649)</f>
        <v>0</v>
      </c>
      <c r="I650" s="217">
        <f>SUM(I645:I649)</f>
        <v>0</v>
      </c>
      <c r="J650" s="217">
        <f>SUM(J645:J649)</f>
        <v>0</v>
      </c>
    </row>
    <row r="651" spans="1:20" hidden="1"/>
    <row r="652" spans="1:20" ht="33" hidden="1" customHeight="1">
      <c r="A652" s="2004" t="s">
        <v>508</v>
      </c>
      <c r="B652" s="2004"/>
      <c r="C652" s="2004"/>
      <c r="D652" s="2004"/>
      <c r="E652" s="2004"/>
      <c r="F652" s="2004"/>
      <c r="G652" s="2004"/>
      <c r="H652" s="2004"/>
      <c r="I652" s="2004"/>
      <c r="J652" s="2004"/>
    </row>
    <row r="653" spans="1:20" hidden="1">
      <c r="I653" s="1986" t="s">
        <v>545</v>
      </c>
      <c r="J653" s="1986"/>
    </row>
    <row r="654" spans="1:20" s="33" customFormat="1" ht="66.75" hidden="1" customHeight="1">
      <c r="A654" s="35" t="s">
        <v>77</v>
      </c>
      <c r="B654" s="35" t="s">
        <v>67</v>
      </c>
      <c r="C654" s="35" t="s">
        <v>134</v>
      </c>
      <c r="D654" s="149"/>
      <c r="E654" s="149"/>
      <c r="F654" s="149"/>
      <c r="G654" s="149"/>
      <c r="H654" s="149"/>
      <c r="I654" s="215" t="s">
        <v>186</v>
      </c>
      <c r="J654" s="215" t="s">
        <v>546</v>
      </c>
      <c r="K654" s="163"/>
      <c r="L654" s="57"/>
      <c r="M654" s="57"/>
      <c r="O654" s="284"/>
      <c r="P654" s="291"/>
      <c r="Q654" s="291"/>
      <c r="R654" s="174"/>
      <c r="S654" s="174"/>
      <c r="T654" s="174"/>
    </row>
    <row r="655" spans="1:20" ht="18.75" hidden="1" customHeight="1">
      <c r="A655" s="173">
        <v>1</v>
      </c>
      <c r="B655" s="173">
        <v>2</v>
      </c>
      <c r="C655" s="173">
        <v>3</v>
      </c>
      <c r="D655" s="160"/>
      <c r="E655" s="160"/>
      <c r="F655" s="160"/>
      <c r="G655" s="160"/>
      <c r="H655" s="160"/>
      <c r="I655" s="222"/>
      <c r="J655" s="222"/>
    </row>
    <row r="656" spans="1:20" ht="36" hidden="1" customHeight="1">
      <c r="A656" s="35">
        <v>1</v>
      </c>
      <c r="B656" s="183"/>
      <c r="C656" s="184"/>
      <c r="I656" s="220"/>
      <c r="J656" s="220"/>
    </row>
    <row r="657" spans="1:20" s="160" customFormat="1" ht="36" hidden="1" customHeight="1">
      <c r="A657" s="35"/>
      <c r="B657" s="183"/>
      <c r="C657" s="176"/>
      <c r="D657" s="149"/>
      <c r="E657" s="149"/>
      <c r="F657" s="149"/>
      <c r="G657" s="149"/>
      <c r="H657" s="149"/>
      <c r="I657" s="222"/>
      <c r="J657" s="222"/>
      <c r="K657" s="161"/>
      <c r="O657" s="283"/>
      <c r="P657" s="283"/>
      <c r="Q657" s="283"/>
    </row>
    <row r="658" spans="1:20" ht="36" hidden="1" customHeight="1">
      <c r="A658" s="35"/>
      <c r="B658" s="183"/>
      <c r="C658" s="176"/>
      <c r="I658" s="222"/>
      <c r="J658" s="222"/>
    </row>
    <row r="659" spans="1:20" ht="36" hidden="1" customHeight="1">
      <c r="A659" s="35"/>
      <c r="B659" s="183"/>
      <c r="C659" s="176"/>
      <c r="I659" s="222"/>
      <c r="J659" s="222"/>
    </row>
    <row r="660" spans="1:20" ht="36" hidden="1" customHeight="1">
      <c r="A660" s="35"/>
      <c r="B660" s="183"/>
      <c r="C660" s="176"/>
      <c r="I660" s="222"/>
      <c r="J660" s="222"/>
    </row>
    <row r="661" spans="1:20" ht="36" hidden="1" customHeight="1">
      <c r="A661" s="226"/>
      <c r="B661" s="227" t="s">
        <v>73</v>
      </c>
      <c r="C661" s="228">
        <f>SUM(C656:C660)</f>
        <v>0</v>
      </c>
      <c r="I661" s="217">
        <f>SUM(I656:I660)</f>
        <v>0</v>
      </c>
      <c r="J661" s="217">
        <f>SUM(J656:J660)</f>
        <v>0</v>
      </c>
    </row>
    <row r="662" spans="1:20" hidden="1"/>
    <row r="663" spans="1:20" ht="33" hidden="1" customHeight="1">
      <c r="A663" s="2004" t="s">
        <v>509</v>
      </c>
      <c r="B663" s="2004"/>
      <c r="C663" s="2004"/>
      <c r="D663" s="2004"/>
      <c r="E663" s="2004"/>
      <c r="F663" s="2004"/>
      <c r="G663" s="2004"/>
      <c r="H663" s="2004"/>
      <c r="I663" s="2004"/>
      <c r="J663" s="2004"/>
    </row>
    <row r="664" spans="1:20" hidden="1">
      <c r="I664" s="1986" t="s">
        <v>545</v>
      </c>
      <c r="J664" s="1986"/>
    </row>
    <row r="665" spans="1:20" s="33" customFormat="1" ht="63.75" hidden="1" customHeight="1">
      <c r="A665" s="35" t="s">
        <v>77</v>
      </c>
      <c r="B665" s="35" t="s">
        <v>67</v>
      </c>
      <c r="C665" s="35" t="s">
        <v>134</v>
      </c>
      <c r="D665" s="149"/>
      <c r="E665" s="149"/>
      <c r="F665" s="149"/>
      <c r="G665" s="149"/>
      <c r="H665" s="149"/>
      <c r="I665" s="215" t="s">
        <v>186</v>
      </c>
      <c r="J665" s="215" t="s">
        <v>546</v>
      </c>
      <c r="K665" s="163"/>
      <c r="L665" s="57"/>
      <c r="M665" s="57"/>
      <c r="O665" s="284"/>
      <c r="P665" s="291"/>
      <c r="Q665" s="291"/>
      <c r="R665" s="174"/>
      <c r="S665" s="174"/>
      <c r="T665" s="174"/>
    </row>
    <row r="666" spans="1:20" ht="24.75" hidden="1" customHeight="1">
      <c r="A666" s="173">
        <v>1</v>
      </c>
      <c r="B666" s="173">
        <v>2</v>
      </c>
      <c r="C666" s="173">
        <v>3</v>
      </c>
      <c r="D666" s="160"/>
      <c r="E666" s="160"/>
      <c r="F666" s="160"/>
      <c r="G666" s="160"/>
      <c r="H666" s="160"/>
      <c r="I666" s="222"/>
      <c r="J666" s="222"/>
    </row>
    <row r="667" spans="1:20" ht="32.25" hidden="1" customHeight="1">
      <c r="A667" s="35">
        <v>1</v>
      </c>
      <c r="B667" s="183"/>
      <c r="C667" s="184"/>
      <c r="I667" s="220"/>
      <c r="J667" s="220"/>
    </row>
    <row r="668" spans="1:20" s="160" customFormat="1" ht="32.25" hidden="1" customHeight="1">
      <c r="A668" s="35"/>
      <c r="B668" s="183"/>
      <c r="C668" s="176"/>
      <c r="D668" s="149"/>
      <c r="E668" s="149"/>
      <c r="F668" s="149"/>
      <c r="G668" s="149"/>
      <c r="H668" s="149"/>
      <c r="I668" s="222"/>
      <c r="J668" s="222"/>
      <c r="K668" s="161"/>
      <c r="O668" s="283"/>
      <c r="P668" s="283"/>
      <c r="Q668" s="283"/>
    </row>
    <row r="669" spans="1:20" ht="32.25" hidden="1" customHeight="1">
      <c r="A669" s="35"/>
      <c r="B669" s="183"/>
      <c r="C669" s="176"/>
      <c r="I669" s="222"/>
      <c r="J669" s="222"/>
    </row>
    <row r="670" spans="1:20" ht="32.25" hidden="1" customHeight="1">
      <c r="A670" s="35"/>
      <c r="B670" s="183"/>
      <c r="C670" s="176"/>
      <c r="I670" s="222"/>
      <c r="J670" s="222"/>
    </row>
    <row r="671" spans="1:20" ht="32.25" hidden="1" customHeight="1">
      <c r="A671" s="35"/>
      <c r="B671" s="183"/>
      <c r="C671" s="176"/>
      <c r="I671" s="222"/>
      <c r="J671" s="222"/>
    </row>
    <row r="672" spans="1:20" ht="32.25" hidden="1" customHeight="1">
      <c r="A672" s="226"/>
      <c r="B672" s="227" t="s">
        <v>73</v>
      </c>
      <c r="C672" s="228">
        <f>SUM(C667:C671)</f>
        <v>0</v>
      </c>
      <c r="I672" s="217">
        <f>SUM(I667:I671)</f>
        <v>0</v>
      </c>
      <c r="J672" s="217">
        <f>SUM(J667:J671)</f>
        <v>0</v>
      </c>
    </row>
    <row r="673" spans="1:20" hidden="1"/>
    <row r="674" spans="1:20" ht="33" hidden="1" customHeight="1">
      <c r="A674" s="2004" t="s">
        <v>510</v>
      </c>
      <c r="B674" s="2004"/>
      <c r="C674" s="2004"/>
      <c r="D674" s="2004"/>
      <c r="E674" s="2004"/>
      <c r="F674" s="2004"/>
      <c r="G674" s="2004"/>
      <c r="H674" s="2004"/>
      <c r="I674" s="2004"/>
      <c r="J674" s="2004"/>
    </row>
    <row r="675" spans="1:20" hidden="1">
      <c r="I675" s="1986" t="s">
        <v>545</v>
      </c>
      <c r="J675" s="1986"/>
    </row>
    <row r="676" spans="1:20" s="33" customFormat="1" ht="69" hidden="1" customHeight="1">
      <c r="A676" s="35" t="s">
        <v>77</v>
      </c>
      <c r="B676" s="35" t="s">
        <v>67</v>
      </c>
      <c r="C676" s="35" t="s">
        <v>134</v>
      </c>
      <c r="D676" s="149"/>
      <c r="E676" s="149"/>
      <c r="F676" s="149"/>
      <c r="G676" s="149"/>
      <c r="H676" s="149"/>
      <c r="I676" s="215" t="s">
        <v>186</v>
      </c>
      <c r="J676" s="215" t="s">
        <v>546</v>
      </c>
      <c r="K676" s="163"/>
      <c r="L676" s="57"/>
      <c r="M676" s="57"/>
      <c r="O676" s="284"/>
      <c r="P676" s="291"/>
      <c r="Q676" s="291"/>
      <c r="R676" s="174"/>
      <c r="S676" s="174"/>
      <c r="T676" s="174"/>
    </row>
    <row r="677" spans="1:20" ht="19.5" hidden="1" customHeight="1">
      <c r="A677" s="173">
        <v>1</v>
      </c>
      <c r="B677" s="173">
        <v>2</v>
      </c>
      <c r="C677" s="173">
        <v>3</v>
      </c>
      <c r="D677" s="160"/>
      <c r="E677" s="160"/>
      <c r="F677" s="160"/>
      <c r="G677" s="160"/>
      <c r="H677" s="160"/>
      <c r="I677" s="222"/>
      <c r="J677" s="222"/>
    </row>
    <row r="678" spans="1:20" ht="32.25" hidden="1" customHeight="1">
      <c r="A678" s="35">
        <v>1</v>
      </c>
      <c r="B678" s="183"/>
      <c r="C678" s="184"/>
      <c r="I678" s="220"/>
      <c r="J678" s="220"/>
    </row>
    <row r="679" spans="1:20" s="160" customFormat="1" ht="32.25" hidden="1" customHeight="1">
      <c r="A679" s="35"/>
      <c r="B679" s="183"/>
      <c r="C679" s="176"/>
      <c r="D679" s="149"/>
      <c r="E679" s="149"/>
      <c r="F679" s="149"/>
      <c r="G679" s="149"/>
      <c r="H679" s="149"/>
      <c r="I679" s="222"/>
      <c r="J679" s="222"/>
      <c r="K679" s="161"/>
      <c r="O679" s="283"/>
      <c r="P679" s="283"/>
      <c r="Q679" s="283"/>
    </row>
    <row r="680" spans="1:20" ht="32.25" hidden="1" customHeight="1">
      <c r="A680" s="35"/>
      <c r="B680" s="183"/>
      <c r="C680" s="176"/>
      <c r="I680" s="222"/>
      <c r="J680" s="222"/>
    </row>
    <row r="681" spans="1:20" ht="32.25" hidden="1" customHeight="1">
      <c r="A681" s="35"/>
      <c r="B681" s="183"/>
      <c r="C681" s="176"/>
      <c r="I681" s="222"/>
      <c r="J681" s="222"/>
    </row>
    <row r="682" spans="1:20" ht="32.25" hidden="1" customHeight="1">
      <c r="A682" s="35"/>
      <c r="B682" s="183"/>
      <c r="C682" s="176"/>
      <c r="I682" s="222"/>
      <c r="J682" s="222"/>
    </row>
    <row r="683" spans="1:20" ht="32.25" hidden="1" customHeight="1">
      <c r="A683" s="226"/>
      <c r="B683" s="227" t="s">
        <v>73</v>
      </c>
      <c r="C683" s="228">
        <f>SUM(C678:C682)</f>
        <v>0</v>
      </c>
      <c r="I683" s="217">
        <f>SUM(I678:I682)</f>
        <v>0</v>
      </c>
      <c r="J683" s="217">
        <f>SUM(J678:J682)</f>
        <v>0</v>
      </c>
    </row>
    <row r="684" spans="1:20" hidden="1"/>
    <row r="685" spans="1:20" ht="33" hidden="1" customHeight="1"/>
    <row r="686" spans="1:20" ht="60.75" hidden="1" customHeight="1">
      <c r="A686" s="2014" t="s">
        <v>614</v>
      </c>
      <c r="B686" s="2014"/>
      <c r="C686" s="2014"/>
      <c r="D686" s="2014"/>
      <c r="E686" s="2014"/>
      <c r="F686" s="2014"/>
      <c r="G686" s="2014"/>
      <c r="H686" s="2014"/>
      <c r="I686" s="2014"/>
      <c r="J686" s="2014"/>
    </row>
    <row r="687" spans="1:20" hidden="1"/>
    <row r="688" spans="1:20" ht="47.25" hidden="1" customHeight="1">
      <c r="A688" s="2004" t="s">
        <v>511</v>
      </c>
      <c r="B688" s="2004"/>
      <c r="C688" s="2004"/>
      <c r="D688" s="2004"/>
      <c r="E688" s="2004"/>
      <c r="F688" s="2004"/>
      <c r="G688" s="2004"/>
      <c r="H688" s="2004"/>
      <c r="I688" s="2004"/>
      <c r="J688" s="2004"/>
      <c r="K688" s="205"/>
    </row>
    <row r="689" spans="1:20" hidden="1">
      <c r="I689" s="1986" t="s">
        <v>545</v>
      </c>
      <c r="J689" s="1986"/>
    </row>
    <row r="690" spans="1:20" s="33" customFormat="1" ht="65.25" hidden="1" customHeight="1">
      <c r="A690" s="35" t="s">
        <v>77</v>
      </c>
      <c r="B690" s="35" t="s">
        <v>67</v>
      </c>
      <c r="C690" s="260" t="s">
        <v>505</v>
      </c>
      <c r="D690" s="260" t="s">
        <v>506</v>
      </c>
      <c r="E690" s="260" t="s">
        <v>507</v>
      </c>
      <c r="F690" s="149"/>
      <c r="G690" s="149"/>
      <c r="H690" s="149"/>
      <c r="I690" s="215" t="s">
        <v>186</v>
      </c>
      <c r="J690" s="215" t="s">
        <v>546</v>
      </c>
      <c r="K690" s="163"/>
      <c r="L690" s="57"/>
      <c r="M690" s="57"/>
      <c r="O690" s="284"/>
      <c r="P690" s="291"/>
      <c r="Q690" s="291"/>
      <c r="R690" s="174"/>
      <c r="S690" s="174"/>
      <c r="T690" s="174"/>
    </row>
    <row r="691" spans="1:20" ht="15.75" hidden="1" customHeight="1">
      <c r="A691" s="173">
        <v>1</v>
      </c>
      <c r="B691" s="173">
        <v>2</v>
      </c>
      <c r="C691" s="195">
        <v>3</v>
      </c>
      <c r="D691" s="195">
        <v>4</v>
      </c>
      <c r="E691" s="195">
        <v>5</v>
      </c>
      <c r="F691" s="160"/>
      <c r="G691" s="160"/>
      <c r="H691" s="160"/>
      <c r="I691" s="220"/>
      <c r="J691" s="220"/>
    </row>
    <row r="692" spans="1:20" ht="37.5" hidden="1" customHeight="1">
      <c r="A692" s="35">
        <v>1</v>
      </c>
      <c r="B692" s="183"/>
      <c r="C692" s="176"/>
      <c r="D692" s="35"/>
      <c r="E692" s="176"/>
      <c r="I692" s="220"/>
      <c r="J692" s="220"/>
    </row>
    <row r="693" spans="1:20" s="160" customFormat="1" ht="37.5" hidden="1" customHeight="1">
      <c r="A693" s="35"/>
      <c r="B693" s="183"/>
      <c r="C693" s="258"/>
      <c r="D693" s="260"/>
      <c r="E693" s="258"/>
      <c r="F693" s="149"/>
      <c r="G693" s="149"/>
      <c r="H693" s="149"/>
      <c r="I693" s="220"/>
      <c r="J693" s="220"/>
      <c r="K693" s="161"/>
      <c r="O693" s="283"/>
      <c r="P693" s="283"/>
      <c r="Q693" s="283"/>
    </row>
    <row r="694" spans="1:20" ht="37.5" hidden="1" customHeight="1">
      <c r="A694" s="35"/>
      <c r="B694" s="183"/>
      <c r="C694" s="258"/>
      <c r="D694" s="260"/>
      <c r="E694" s="258"/>
      <c r="I694" s="220"/>
      <c r="J694" s="220"/>
    </row>
    <row r="695" spans="1:20" ht="37.5" hidden="1" customHeight="1">
      <c r="A695" s="226"/>
      <c r="B695" s="227" t="s">
        <v>73</v>
      </c>
      <c r="C695" s="226" t="s">
        <v>74</v>
      </c>
      <c r="D695" s="226" t="s">
        <v>74</v>
      </c>
      <c r="E695" s="228">
        <f>E692</f>
        <v>0</v>
      </c>
      <c r="I695" s="217">
        <f>SUM(I692:I694)</f>
        <v>0</v>
      </c>
      <c r="J695" s="217">
        <f>SUM(J692:J694)</f>
        <v>0</v>
      </c>
    </row>
    <row r="696" spans="1:20" ht="32.25" hidden="1" customHeight="1"/>
    <row r="697" spans="1:20" ht="39.75" hidden="1" customHeight="1">
      <c r="A697" s="2004" t="s">
        <v>512</v>
      </c>
      <c r="B697" s="2004"/>
      <c r="C697" s="2004"/>
      <c r="D697" s="2004"/>
      <c r="E697" s="2004"/>
      <c r="F697" s="2004"/>
      <c r="G697" s="2004"/>
      <c r="H697" s="2004"/>
      <c r="I697" s="2004"/>
      <c r="J697" s="2004"/>
    </row>
    <row r="698" spans="1:20" hidden="1">
      <c r="I698" s="1986" t="s">
        <v>545</v>
      </c>
      <c r="J698" s="1986"/>
    </row>
    <row r="699" spans="1:20" s="33" customFormat="1" ht="61.5" hidden="1" customHeight="1">
      <c r="A699" s="35" t="s">
        <v>77</v>
      </c>
      <c r="B699" s="35" t="s">
        <v>67</v>
      </c>
      <c r="C699" s="260" t="s">
        <v>505</v>
      </c>
      <c r="D699" s="260" t="s">
        <v>506</v>
      </c>
      <c r="E699" s="260" t="s">
        <v>507</v>
      </c>
      <c r="F699" s="149"/>
      <c r="G699" s="149"/>
      <c r="H699" s="149"/>
      <c r="I699" s="215" t="s">
        <v>186</v>
      </c>
      <c r="J699" s="215" t="s">
        <v>546</v>
      </c>
      <c r="K699" s="163"/>
      <c r="L699" s="57"/>
      <c r="M699" s="57"/>
      <c r="O699" s="284"/>
      <c r="P699" s="291"/>
      <c r="Q699" s="291"/>
      <c r="R699" s="174"/>
      <c r="S699" s="174"/>
      <c r="T699" s="174"/>
    </row>
    <row r="700" spans="1:20" ht="21" hidden="1" customHeight="1">
      <c r="A700" s="173">
        <v>1</v>
      </c>
      <c r="B700" s="173">
        <v>2</v>
      </c>
      <c r="C700" s="195">
        <v>3</v>
      </c>
      <c r="D700" s="195">
        <v>4</v>
      </c>
      <c r="E700" s="195">
        <v>5</v>
      </c>
      <c r="F700" s="160"/>
      <c r="G700" s="160"/>
      <c r="H700" s="160"/>
      <c r="I700" s="220"/>
      <c r="J700" s="220"/>
    </row>
    <row r="701" spans="1:20" ht="31.5" hidden="1" customHeight="1">
      <c r="A701" s="35">
        <v>1</v>
      </c>
      <c r="B701" s="183"/>
      <c r="C701" s="176"/>
      <c r="D701" s="35"/>
      <c r="E701" s="176"/>
      <c r="I701" s="220"/>
      <c r="J701" s="220"/>
    </row>
    <row r="702" spans="1:20" s="160" customFormat="1" ht="31.5" hidden="1" customHeight="1">
      <c r="A702" s="35"/>
      <c r="B702" s="183"/>
      <c r="C702" s="258"/>
      <c r="D702" s="260"/>
      <c r="E702" s="258"/>
      <c r="F702" s="149"/>
      <c r="G702" s="149"/>
      <c r="H702" s="149"/>
      <c r="I702" s="220"/>
      <c r="J702" s="220"/>
      <c r="K702" s="161"/>
      <c r="O702" s="283"/>
      <c r="P702" s="283"/>
      <c r="Q702" s="283"/>
    </row>
    <row r="703" spans="1:20" ht="31.5" hidden="1" customHeight="1">
      <c r="A703" s="35"/>
      <c r="B703" s="183"/>
      <c r="C703" s="258"/>
      <c r="D703" s="260"/>
      <c r="E703" s="258"/>
      <c r="I703" s="220"/>
      <c r="J703" s="220"/>
    </row>
    <row r="704" spans="1:20" ht="31.5" hidden="1" customHeight="1">
      <c r="A704" s="226"/>
      <c r="B704" s="227" t="s">
        <v>73</v>
      </c>
      <c r="C704" s="226" t="s">
        <v>74</v>
      </c>
      <c r="D704" s="226" t="s">
        <v>74</v>
      </c>
      <c r="E704" s="228">
        <f>E701</f>
        <v>0</v>
      </c>
      <c r="I704" s="217">
        <f>SUM(I701:I703)</f>
        <v>0</v>
      </c>
      <c r="J704" s="217">
        <f>SUM(J701:J703)</f>
        <v>0</v>
      </c>
    </row>
    <row r="705" spans="1:17" hidden="1"/>
    <row r="706" spans="1:17" ht="36.75" hidden="1" customHeight="1"/>
    <row r="707" spans="1:17" ht="49.5" hidden="1" customHeight="1">
      <c r="A707" s="2014" t="s">
        <v>613</v>
      </c>
      <c r="B707" s="2014"/>
      <c r="C707" s="2014"/>
      <c r="D707" s="2014"/>
      <c r="E707" s="2014"/>
      <c r="F707" s="2014"/>
      <c r="G707" s="2014"/>
      <c r="H707" s="2014"/>
      <c r="I707" s="2014"/>
      <c r="J707" s="2014"/>
    </row>
    <row r="708" spans="1:17" hidden="1"/>
    <row r="709" spans="1:17" hidden="1">
      <c r="A709" s="2017" t="s">
        <v>513</v>
      </c>
      <c r="B709" s="2017"/>
      <c r="C709" s="2017"/>
      <c r="D709" s="2017"/>
      <c r="E709" s="2017"/>
      <c r="F709" s="2017"/>
      <c r="G709" s="2017"/>
      <c r="H709" s="2017"/>
      <c r="I709" s="2017"/>
      <c r="J709" s="2017"/>
      <c r="K709" s="205"/>
    </row>
    <row r="710" spans="1:17" hidden="1">
      <c r="A710" s="53"/>
      <c r="B710" s="32"/>
      <c r="C710" s="38"/>
      <c r="D710" s="38"/>
      <c r="E710" s="38"/>
      <c r="F710" s="38"/>
      <c r="I710" s="1986" t="s">
        <v>545</v>
      </c>
      <c r="J710" s="1986"/>
    </row>
    <row r="711" spans="1:17" ht="54" hidden="1">
      <c r="A711" s="260" t="s">
        <v>77</v>
      </c>
      <c r="B711" s="260" t="s">
        <v>67</v>
      </c>
      <c r="C711" s="260" t="s">
        <v>124</v>
      </c>
      <c r="D711" s="260" t="s">
        <v>125</v>
      </c>
      <c r="E711" s="260" t="s">
        <v>126</v>
      </c>
      <c r="I711" s="215" t="s">
        <v>186</v>
      </c>
      <c r="J711" s="215" t="s">
        <v>546</v>
      </c>
      <c r="K711" s="209"/>
    </row>
    <row r="712" spans="1:17" hidden="1">
      <c r="A712" s="195">
        <v>1</v>
      </c>
      <c r="B712" s="195">
        <v>2</v>
      </c>
      <c r="C712" s="195">
        <v>3</v>
      </c>
      <c r="D712" s="195">
        <v>4</v>
      </c>
      <c r="E712" s="195">
        <v>5</v>
      </c>
      <c r="F712" s="160"/>
      <c r="G712" s="160"/>
      <c r="H712" s="160"/>
      <c r="I712" s="220"/>
      <c r="J712" s="220"/>
    </row>
    <row r="713" spans="1:17" hidden="1">
      <c r="A713" s="264"/>
      <c r="B713" s="47"/>
      <c r="C713" s="260"/>
      <c r="D713" s="34"/>
      <c r="E713" s="258"/>
      <c r="I713" s="220"/>
      <c r="J713" s="220"/>
    </row>
    <row r="714" spans="1:17" s="160" customFormat="1" hidden="1">
      <c r="A714" s="260"/>
      <c r="B714" s="31"/>
      <c r="C714" s="260"/>
      <c r="D714" s="34"/>
      <c r="E714" s="258"/>
      <c r="F714" s="149"/>
      <c r="G714" s="149"/>
      <c r="H714" s="149"/>
      <c r="I714" s="220"/>
      <c r="J714" s="220"/>
      <c r="K714" s="161"/>
      <c r="O714" s="283"/>
      <c r="P714" s="283"/>
      <c r="Q714" s="283"/>
    </row>
    <row r="715" spans="1:17" hidden="1">
      <c r="A715" s="260"/>
      <c r="B715" s="31"/>
      <c r="C715" s="260"/>
      <c r="D715" s="34"/>
      <c r="E715" s="258"/>
      <c r="I715" s="220"/>
      <c r="J715" s="220"/>
    </row>
    <row r="716" spans="1:17" ht="30.75" hidden="1" customHeight="1">
      <c r="A716" s="226"/>
      <c r="B716" s="227" t="s">
        <v>73</v>
      </c>
      <c r="C716" s="226" t="s">
        <v>74</v>
      </c>
      <c r="D716" s="226" t="s">
        <v>74</v>
      </c>
      <c r="E716" s="228">
        <f>SUM(E713:E715)</f>
        <v>0</v>
      </c>
      <c r="I716" s="217">
        <f>SUM(I713:I715)</f>
        <v>0</v>
      </c>
      <c r="J716" s="217">
        <f>SUM(J713:J715)</f>
        <v>0</v>
      </c>
    </row>
    <row r="717" spans="1:17" hidden="1">
      <c r="A717" s="51"/>
      <c r="B717" s="52"/>
      <c r="C717" s="51"/>
      <c r="D717" s="51"/>
      <c r="E717" s="51"/>
      <c r="F717" s="51"/>
    </row>
    <row r="718" spans="1:17" ht="33" hidden="1" customHeight="1">
      <c r="A718" s="2016" t="s">
        <v>491</v>
      </c>
      <c r="B718" s="2016"/>
      <c r="C718" s="2016"/>
      <c r="D718" s="2016"/>
      <c r="E718" s="2016"/>
      <c r="F718" s="2016"/>
      <c r="G718" s="2016"/>
      <c r="H718" s="2016"/>
      <c r="I718" s="2016"/>
      <c r="J718" s="2016"/>
    </row>
    <row r="719" spans="1:17" hidden="1">
      <c r="A719" s="51"/>
      <c r="B719" s="32"/>
      <c r="C719" s="38"/>
      <c r="D719" s="38"/>
      <c r="E719" s="38"/>
      <c r="F719" s="38"/>
      <c r="I719" s="1986" t="s">
        <v>545</v>
      </c>
      <c r="J719" s="1986"/>
    </row>
    <row r="720" spans="1:17" ht="54" hidden="1">
      <c r="A720" s="260" t="s">
        <v>77</v>
      </c>
      <c r="B720" s="260" t="s">
        <v>67</v>
      </c>
      <c r="C720" s="260" t="s">
        <v>127</v>
      </c>
      <c r="D720" s="260" t="s">
        <v>490</v>
      </c>
      <c r="F720" s="38"/>
      <c r="I720" s="215" t="s">
        <v>186</v>
      </c>
      <c r="J720" s="215" t="s">
        <v>546</v>
      </c>
      <c r="K720" s="210"/>
    </row>
    <row r="721" spans="1:17" hidden="1">
      <c r="A721" s="195">
        <v>1</v>
      </c>
      <c r="B721" s="195">
        <v>2</v>
      </c>
      <c r="C721" s="195">
        <v>3</v>
      </c>
      <c r="D721" s="195">
        <v>4</v>
      </c>
      <c r="E721" s="160"/>
      <c r="F721" s="14"/>
      <c r="G721" s="160"/>
      <c r="H721" s="160"/>
      <c r="I721" s="220"/>
      <c r="J721" s="220"/>
    </row>
    <row r="722" spans="1:17" hidden="1">
      <c r="A722" s="260"/>
      <c r="B722" s="47"/>
      <c r="C722" s="34"/>
      <c r="D722" s="258"/>
      <c r="F722" s="38"/>
      <c r="I722" s="220"/>
      <c r="J722" s="220"/>
    </row>
    <row r="723" spans="1:17" s="160" customFormat="1" hidden="1">
      <c r="A723" s="260"/>
      <c r="B723" s="31"/>
      <c r="C723" s="34"/>
      <c r="D723" s="258"/>
      <c r="E723" s="149"/>
      <c r="F723" s="38"/>
      <c r="G723" s="149"/>
      <c r="H723" s="149"/>
      <c r="I723" s="220"/>
      <c r="J723" s="220"/>
      <c r="K723" s="161"/>
      <c r="O723" s="283"/>
      <c r="P723" s="283"/>
      <c r="Q723" s="283"/>
    </row>
    <row r="724" spans="1:17" hidden="1">
      <c r="A724" s="260"/>
      <c r="B724" s="31"/>
      <c r="C724" s="34"/>
      <c r="D724" s="258"/>
      <c r="F724" s="38"/>
      <c r="I724" s="220"/>
      <c r="J724" s="220"/>
    </row>
    <row r="725" spans="1:17" ht="33" hidden="1" customHeight="1">
      <c r="A725" s="226"/>
      <c r="B725" s="227" t="s">
        <v>73</v>
      </c>
      <c r="C725" s="226" t="s">
        <v>74</v>
      </c>
      <c r="D725" s="228">
        <f>SUM(D722:D724)</f>
        <v>0</v>
      </c>
      <c r="F725" s="38"/>
      <c r="I725" s="217">
        <f>SUM(I722:I724)</f>
        <v>0</v>
      </c>
      <c r="J725" s="217">
        <f>SUM(J722:J724)</f>
        <v>0</v>
      </c>
    </row>
    <row r="726" spans="1:17" hidden="1">
      <c r="A726" s="51"/>
      <c r="B726" s="52"/>
      <c r="C726" s="51"/>
      <c r="D726" s="51"/>
      <c r="E726" s="51"/>
      <c r="F726" s="51"/>
    </row>
    <row r="727" spans="1:17" ht="28.5" hidden="1" customHeight="1">
      <c r="A727" s="2016" t="s">
        <v>514</v>
      </c>
      <c r="B727" s="2016"/>
      <c r="C727" s="2016"/>
      <c r="D727" s="2016"/>
      <c r="E727" s="2016"/>
      <c r="F727" s="2016"/>
      <c r="G727" s="2016"/>
      <c r="H727" s="2016"/>
      <c r="I727" s="2016"/>
      <c r="J727" s="2016"/>
    </row>
    <row r="728" spans="1:17" hidden="1">
      <c r="A728" s="51"/>
      <c r="B728" s="32"/>
      <c r="C728" s="38"/>
      <c r="D728" s="38"/>
      <c r="E728" s="38"/>
      <c r="F728" s="38"/>
      <c r="I728" s="1986" t="s">
        <v>545</v>
      </c>
      <c r="J728" s="1986"/>
    </row>
    <row r="729" spans="1:17" ht="54" hidden="1">
      <c r="A729" s="260" t="s">
        <v>77</v>
      </c>
      <c r="B729" s="260" t="s">
        <v>67</v>
      </c>
      <c r="C729" s="260" t="s">
        <v>127</v>
      </c>
      <c r="D729" s="260" t="s">
        <v>490</v>
      </c>
      <c r="F729" s="38"/>
      <c r="I729" s="215" t="s">
        <v>186</v>
      </c>
      <c r="J729" s="215" t="s">
        <v>546</v>
      </c>
      <c r="K729" s="210"/>
    </row>
    <row r="730" spans="1:17" hidden="1">
      <c r="A730" s="195">
        <v>1</v>
      </c>
      <c r="B730" s="195">
        <v>2</v>
      </c>
      <c r="C730" s="195">
        <v>3</v>
      </c>
      <c r="D730" s="195">
        <v>4</v>
      </c>
      <c r="E730" s="160"/>
      <c r="F730" s="14"/>
      <c r="G730" s="160"/>
      <c r="H730" s="160"/>
      <c r="I730" s="220"/>
      <c r="J730" s="220"/>
    </row>
    <row r="731" spans="1:17" hidden="1">
      <c r="A731" s="260"/>
      <c r="B731" s="47"/>
      <c r="C731" s="34"/>
      <c r="D731" s="258"/>
      <c r="F731" s="38"/>
      <c r="I731" s="220"/>
      <c r="J731" s="220"/>
    </row>
    <row r="732" spans="1:17" s="160" customFormat="1" hidden="1">
      <c r="A732" s="260"/>
      <c r="B732" s="31"/>
      <c r="C732" s="34"/>
      <c r="D732" s="258"/>
      <c r="E732" s="149"/>
      <c r="F732" s="38"/>
      <c r="G732" s="149"/>
      <c r="H732" s="149"/>
      <c r="I732" s="220"/>
      <c r="J732" s="220"/>
      <c r="K732" s="161"/>
      <c r="O732" s="283"/>
      <c r="P732" s="283"/>
      <c r="Q732" s="283"/>
    </row>
    <row r="733" spans="1:17" hidden="1">
      <c r="A733" s="260"/>
      <c r="B733" s="31"/>
      <c r="C733" s="34"/>
      <c r="D733" s="258"/>
      <c r="F733" s="38"/>
      <c r="I733" s="220"/>
      <c r="J733" s="220"/>
    </row>
    <row r="734" spans="1:17" ht="32.25" hidden="1" customHeight="1">
      <c r="A734" s="226"/>
      <c r="B734" s="227" t="s">
        <v>73</v>
      </c>
      <c r="C734" s="226" t="s">
        <v>74</v>
      </c>
      <c r="D734" s="228">
        <f>SUM(D731:D733)</f>
        <v>0</v>
      </c>
      <c r="F734" s="38"/>
      <c r="I734" s="217">
        <f>SUM(I731:I733)</f>
        <v>0</v>
      </c>
      <c r="J734" s="217">
        <f>SUM(J731:J733)</f>
        <v>0</v>
      </c>
    </row>
    <row r="735" spans="1:17" hidden="1">
      <c r="A735" s="51"/>
      <c r="B735" s="52"/>
      <c r="C735" s="51"/>
      <c r="D735" s="51"/>
      <c r="E735" s="51"/>
      <c r="F735" s="51"/>
    </row>
    <row r="736" spans="1:17" hidden="1">
      <c r="A736" s="2004" t="s">
        <v>542</v>
      </c>
      <c r="B736" s="2004"/>
      <c r="C736" s="2004"/>
      <c r="D736" s="2004"/>
      <c r="E736" s="2004"/>
      <c r="F736" s="2004"/>
      <c r="G736" s="2004"/>
      <c r="H736" s="2004"/>
      <c r="I736" s="2004"/>
      <c r="J736" s="2004"/>
    </row>
    <row r="737" spans="1:17" hidden="1">
      <c r="A737" s="2012"/>
      <c r="B737" s="2012"/>
      <c r="C737" s="2012"/>
      <c r="D737" s="2012"/>
      <c r="E737" s="2012"/>
      <c r="F737" s="2012"/>
      <c r="I737" s="1986" t="s">
        <v>545</v>
      </c>
      <c r="J737" s="1986"/>
    </row>
    <row r="738" spans="1:17" ht="54" hidden="1">
      <c r="A738" s="260" t="s">
        <v>77</v>
      </c>
      <c r="B738" s="260" t="s">
        <v>67</v>
      </c>
      <c r="C738" s="260" t="s">
        <v>131</v>
      </c>
      <c r="D738" s="260" t="s">
        <v>80</v>
      </c>
      <c r="E738" s="260" t="s">
        <v>132</v>
      </c>
      <c r="F738" s="260" t="s">
        <v>33</v>
      </c>
      <c r="I738" s="215" t="s">
        <v>186</v>
      </c>
      <c r="J738" s="215" t="s">
        <v>546</v>
      </c>
      <c r="K738" s="163"/>
    </row>
    <row r="739" spans="1:17" hidden="1">
      <c r="A739" s="195">
        <v>1</v>
      </c>
      <c r="B739" s="195">
        <v>2</v>
      </c>
      <c r="C739" s="195">
        <v>3</v>
      </c>
      <c r="D739" s="195">
        <v>4</v>
      </c>
      <c r="E739" s="195">
        <v>5</v>
      </c>
      <c r="F739" s="195">
        <v>6</v>
      </c>
      <c r="G739" s="160"/>
      <c r="H739" s="160"/>
      <c r="I739" s="220"/>
      <c r="J739" s="220"/>
    </row>
    <row r="740" spans="1:17" hidden="1">
      <c r="A740" s="260">
        <v>1</v>
      </c>
      <c r="B740" s="31"/>
      <c r="C740" s="260"/>
      <c r="D740" s="260"/>
      <c r="E740" s="258" t="e">
        <f>F740/D740</f>
        <v>#DIV/0!</v>
      </c>
      <c r="F740" s="258"/>
      <c r="I740" s="220"/>
      <c r="J740" s="220"/>
    </row>
    <row r="741" spans="1:17" s="160" customFormat="1" hidden="1">
      <c r="A741" s="260">
        <v>2</v>
      </c>
      <c r="B741" s="31"/>
      <c r="C741" s="35"/>
      <c r="D741" s="35"/>
      <c r="E741" s="258" t="e">
        <f t="shared" ref="E741:E742" si="26">F741/D741</f>
        <v>#DIV/0!</v>
      </c>
      <c r="F741" s="258"/>
      <c r="G741" s="149"/>
      <c r="H741" s="149"/>
      <c r="I741" s="220"/>
      <c r="J741" s="220"/>
      <c r="K741" s="161"/>
      <c r="O741" s="283"/>
      <c r="P741" s="283"/>
      <c r="Q741" s="283"/>
    </row>
    <row r="742" spans="1:17" hidden="1">
      <c r="A742" s="260">
        <v>3</v>
      </c>
      <c r="B742" s="31"/>
      <c r="C742" s="260"/>
      <c r="D742" s="260"/>
      <c r="E742" s="258" t="e">
        <f t="shared" si="26"/>
        <v>#DIV/0!</v>
      </c>
      <c r="F742" s="258"/>
      <c r="I742" s="220"/>
      <c r="J742" s="220"/>
    </row>
    <row r="743" spans="1:17" ht="36" hidden="1" customHeight="1">
      <c r="A743" s="226"/>
      <c r="B743" s="227" t="s">
        <v>73</v>
      </c>
      <c r="C743" s="226" t="s">
        <v>74</v>
      </c>
      <c r="D743" s="226" t="s">
        <v>74</v>
      </c>
      <c r="E743" s="226" t="s">
        <v>74</v>
      </c>
      <c r="F743" s="228">
        <f>F742+F741+F740</f>
        <v>0</v>
      </c>
      <c r="I743" s="217">
        <f>SUM(I740:I742)</f>
        <v>0</v>
      </c>
      <c r="J743" s="217">
        <f>SUM(J740:J742)</f>
        <v>0</v>
      </c>
    </row>
    <row r="744" spans="1:17" hidden="1">
      <c r="A744" s="51"/>
      <c r="B744" s="52"/>
      <c r="C744" s="51"/>
      <c r="D744" s="51"/>
      <c r="E744" s="51"/>
      <c r="F744" s="51"/>
    </row>
    <row r="745" spans="1:17">
      <c r="A745" s="51"/>
      <c r="B745" s="52"/>
      <c r="C745" s="51"/>
      <c r="D745" s="51"/>
      <c r="E745" s="51"/>
      <c r="F745" s="51"/>
    </row>
    <row r="746" spans="1:17" ht="40.5" customHeight="1">
      <c r="A746" s="2014" t="s">
        <v>612</v>
      </c>
      <c r="B746" s="2014"/>
      <c r="C746" s="2014"/>
      <c r="D746" s="2014"/>
      <c r="E746" s="2014"/>
      <c r="F746" s="2014"/>
      <c r="G746" s="2014"/>
      <c r="H746" s="2014"/>
      <c r="I746" s="2014"/>
      <c r="J746" s="2014"/>
    </row>
    <row r="747" spans="1:17">
      <c r="A747" s="51"/>
      <c r="B747" s="52"/>
      <c r="C747" s="51"/>
      <c r="D747" s="51"/>
      <c r="E747" s="51"/>
      <c r="F747" s="51"/>
    </row>
    <row r="748" spans="1:17">
      <c r="A748" s="2009" t="s">
        <v>515</v>
      </c>
      <c r="B748" s="2009"/>
      <c r="C748" s="2009"/>
      <c r="D748" s="2009"/>
      <c r="E748" s="2009"/>
      <c r="F748" s="2009"/>
      <c r="G748" s="2009"/>
      <c r="H748" s="2009"/>
      <c r="I748" s="2009"/>
      <c r="J748" s="2009"/>
      <c r="K748" s="205"/>
    </row>
    <row r="749" spans="1:17">
      <c r="A749" s="259"/>
      <c r="B749" s="55"/>
      <c r="C749" s="259"/>
      <c r="D749" s="259"/>
      <c r="E749" s="259"/>
      <c r="F749" s="259"/>
      <c r="I749" s="1986" t="s">
        <v>545</v>
      </c>
      <c r="J749" s="1986"/>
    </row>
    <row r="750" spans="1:17" ht="54">
      <c r="A750" s="260" t="s">
        <v>77</v>
      </c>
      <c r="B750" s="260" t="s">
        <v>67</v>
      </c>
      <c r="C750" s="260" t="s">
        <v>118</v>
      </c>
      <c r="D750" s="260" t="s">
        <v>112</v>
      </c>
      <c r="E750" s="260" t="s">
        <v>113</v>
      </c>
      <c r="F750" s="260" t="s">
        <v>532</v>
      </c>
      <c r="I750" s="215" t="s">
        <v>186</v>
      </c>
      <c r="J750" s="215" t="s">
        <v>546</v>
      </c>
      <c r="K750" s="204"/>
    </row>
    <row r="751" spans="1:17">
      <c r="A751" s="195">
        <v>1</v>
      </c>
      <c r="B751" s="195">
        <v>2</v>
      </c>
      <c r="C751" s="195">
        <v>3</v>
      </c>
      <c r="D751" s="195">
        <v>4</v>
      </c>
      <c r="E751" s="195">
        <v>5</v>
      </c>
      <c r="F751" s="195">
        <v>6</v>
      </c>
      <c r="G751" s="160"/>
      <c r="H751" s="160"/>
      <c r="I751" s="220"/>
      <c r="J751" s="220"/>
    </row>
    <row r="752" spans="1:17" ht="29.25" hidden="1" customHeight="1">
      <c r="A752" s="260">
        <v>1</v>
      </c>
      <c r="B752" s="31" t="s">
        <v>114</v>
      </c>
      <c r="C752" s="260"/>
      <c r="D752" s="260"/>
      <c r="E752" s="258" t="e">
        <f>F752/D752/C752</f>
        <v>#DIV/0!</v>
      </c>
      <c r="F752" s="258"/>
      <c r="I752" s="220"/>
      <c r="J752" s="220"/>
    </row>
    <row r="753" spans="1:17" s="160" customFormat="1" ht="52.5" hidden="1" customHeight="1">
      <c r="A753" s="260">
        <v>2</v>
      </c>
      <c r="B753" s="31" t="s">
        <v>115</v>
      </c>
      <c r="C753" s="260"/>
      <c r="D753" s="260"/>
      <c r="E753" s="258" t="e">
        <f t="shared" ref="E753:E757" si="27">F753/D753/C753</f>
        <v>#DIV/0!</v>
      </c>
      <c r="F753" s="258"/>
      <c r="G753" s="149"/>
      <c r="H753" s="149"/>
      <c r="I753" s="220"/>
      <c r="J753" s="220"/>
      <c r="K753" s="161"/>
      <c r="O753" s="283"/>
      <c r="P753" s="283"/>
      <c r="Q753" s="283"/>
    </row>
    <row r="754" spans="1:17" ht="57" hidden="1" customHeight="1">
      <c r="A754" s="260">
        <v>3</v>
      </c>
      <c r="B754" s="31" t="s">
        <v>116</v>
      </c>
      <c r="C754" s="260"/>
      <c r="D754" s="260"/>
      <c r="E754" s="258" t="e">
        <f t="shared" si="27"/>
        <v>#DIV/0!</v>
      </c>
      <c r="F754" s="258"/>
      <c r="I754" s="220"/>
      <c r="J754" s="220"/>
    </row>
    <row r="755" spans="1:17" ht="36.75" hidden="1" customHeight="1">
      <c r="A755" s="260">
        <v>4</v>
      </c>
      <c r="B755" s="31" t="s">
        <v>117</v>
      </c>
      <c r="C755" s="260"/>
      <c r="D755" s="260"/>
      <c r="E755" s="258" t="e">
        <f t="shared" si="27"/>
        <v>#DIV/0!</v>
      </c>
      <c r="F755" s="258"/>
      <c r="I755" s="222"/>
      <c r="J755" s="222"/>
    </row>
    <row r="756" spans="1:17" ht="95.25" customHeight="1">
      <c r="A756" s="260">
        <v>1</v>
      </c>
      <c r="B756" s="31" t="s">
        <v>143</v>
      </c>
      <c r="C756" s="260">
        <v>1</v>
      </c>
      <c r="D756" s="260">
        <v>12</v>
      </c>
      <c r="E756" s="258">
        <f t="shared" si="27"/>
        <v>500</v>
      </c>
      <c r="F756" s="258">
        <v>6000</v>
      </c>
      <c r="I756" s="220"/>
      <c r="J756" s="220"/>
    </row>
    <row r="757" spans="1:17" ht="34.5" hidden="1" customHeight="1">
      <c r="A757" s="260">
        <v>6</v>
      </c>
      <c r="B757" s="31" t="s">
        <v>144</v>
      </c>
      <c r="C757" s="260"/>
      <c r="D757" s="260"/>
      <c r="E757" s="258" t="e">
        <f t="shared" si="27"/>
        <v>#DIV/0!</v>
      </c>
      <c r="F757" s="258"/>
      <c r="I757" s="220"/>
      <c r="J757" s="220"/>
    </row>
    <row r="758" spans="1:17" ht="31.5" customHeight="1">
      <c r="A758" s="226"/>
      <c r="B758" s="227" t="s">
        <v>73</v>
      </c>
      <c r="C758" s="226" t="s">
        <v>74</v>
      </c>
      <c r="D758" s="226" t="s">
        <v>74</v>
      </c>
      <c r="E758" s="226" t="s">
        <v>74</v>
      </c>
      <c r="F758" s="228">
        <f>F757+F756+F755+F754+F753+F752</f>
        <v>6000</v>
      </c>
      <c r="I758" s="217">
        <f>SUM(I752:I757)</f>
        <v>0</v>
      </c>
      <c r="J758" s="217">
        <f>SUM(J752:J757)</f>
        <v>0</v>
      </c>
    </row>
    <row r="759" spans="1:17" ht="28.5" hidden="1" customHeight="1">
      <c r="A759" s="38"/>
      <c r="B759" s="32"/>
      <c r="C759" s="38"/>
      <c r="D759" s="38"/>
      <c r="E759" s="38"/>
      <c r="F759" s="38"/>
    </row>
    <row r="760" spans="1:17" ht="33" hidden="1" customHeight="1">
      <c r="A760" s="2009" t="s">
        <v>516</v>
      </c>
      <c r="B760" s="2009"/>
      <c r="C760" s="2009"/>
      <c r="D760" s="2009"/>
      <c r="E760" s="2009"/>
      <c r="F760" s="2009"/>
      <c r="G760" s="2009"/>
      <c r="H760" s="2009"/>
      <c r="I760" s="2009"/>
      <c r="J760" s="2009"/>
    </row>
    <row r="761" spans="1:17" hidden="1">
      <c r="A761" s="256"/>
      <c r="B761" s="45"/>
      <c r="C761" s="256"/>
      <c r="D761" s="256"/>
      <c r="E761" s="256"/>
      <c r="F761" s="38"/>
      <c r="I761" s="1986" t="s">
        <v>545</v>
      </c>
      <c r="J761" s="1986"/>
    </row>
    <row r="762" spans="1:17" ht="54" hidden="1">
      <c r="A762" s="260" t="s">
        <v>77</v>
      </c>
      <c r="B762" s="260" t="s">
        <v>67</v>
      </c>
      <c r="C762" s="260" t="s">
        <v>119</v>
      </c>
      <c r="D762" s="260" t="s">
        <v>518</v>
      </c>
      <c r="E762" s="262" t="s">
        <v>166</v>
      </c>
      <c r="F762" s="260" t="s">
        <v>517</v>
      </c>
      <c r="I762" s="215" t="s">
        <v>186</v>
      </c>
      <c r="J762" s="215" t="s">
        <v>546</v>
      </c>
      <c r="K762" s="204"/>
    </row>
    <row r="763" spans="1:17" hidden="1">
      <c r="A763" s="195">
        <v>1</v>
      </c>
      <c r="B763" s="195">
        <v>2</v>
      </c>
      <c r="C763" s="195">
        <v>3</v>
      </c>
      <c r="D763" s="195">
        <v>4</v>
      </c>
      <c r="E763" s="14">
        <v>5</v>
      </c>
      <c r="F763" s="195">
        <v>6</v>
      </c>
      <c r="G763" s="160"/>
      <c r="H763" s="160"/>
      <c r="I763" s="214"/>
      <c r="J763" s="214"/>
    </row>
    <row r="764" spans="1:17" ht="45.6" hidden="1">
      <c r="A764" s="260">
        <v>1</v>
      </c>
      <c r="B764" s="31" t="s">
        <v>140</v>
      </c>
      <c r="C764" s="260"/>
      <c r="D764" s="258" t="e">
        <f>F764/C764</f>
        <v>#DIV/0!</v>
      </c>
      <c r="E764" s="262" t="s">
        <v>43</v>
      </c>
      <c r="F764" s="258"/>
      <c r="I764" s="220"/>
      <c r="J764" s="220"/>
    </row>
    <row r="765" spans="1:17" s="160" customFormat="1" ht="45.6" hidden="1">
      <c r="A765" s="260">
        <v>2</v>
      </c>
      <c r="B765" s="31" t="s">
        <v>629</v>
      </c>
      <c r="C765" s="260" t="s">
        <v>43</v>
      </c>
      <c r="D765" s="258"/>
      <c r="E765" s="262" t="e">
        <f>F765/D765</f>
        <v>#DIV/0!</v>
      </c>
      <c r="F765" s="258"/>
      <c r="G765" s="149"/>
      <c r="H765" s="149"/>
      <c r="I765" s="220"/>
      <c r="J765" s="220"/>
      <c r="K765" s="161"/>
      <c r="O765" s="283"/>
      <c r="P765" s="283"/>
      <c r="Q765" s="283"/>
    </row>
    <row r="766" spans="1:17" ht="33" hidden="1" customHeight="1">
      <c r="A766" s="226"/>
      <c r="B766" s="227" t="s">
        <v>73</v>
      </c>
      <c r="C766" s="226" t="s">
        <v>43</v>
      </c>
      <c r="D766" s="226" t="s">
        <v>43</v>
      </c>
      <c r="E766" s="226" t="s">
        <v>43</v>
      </c>
      <c r="F766" s="228">
        <f>F764+F765</f>
        <v>0</v>
      </c>
      <c r="I766" s="213">
        <f>SUM(I764:I765)</f>
        <v>0</v>
      </c>
      <c r="J766" s="213">
        <f>SUM(J764:J765)</f>
        <v>0</v>
      </c>
    </row>
    <row r="767" spans="1:17">
      <c r="A767" s="38"/>
      <c r="B767" s="32"/>
      <c r="C767" s="38"/>
      <c r="D767" s="38"/>
      <c r="E767" s="38"/>
      <c r="F767" s="38"/>
    </row>
    <row r="768" spans="1:17">
      <c r="A768" s="2004" t="s">
        <v>519</v>
      </c>
      <c r="B768" s="2004"/>
      <c r="C768" s="2004"/>
      <c r="D768" s="2004"/>
      <c r="E768" s="2004"/>
      <c r="F768" s="2004"/>
      <c r="G768" s="2004"/>
      <c r="H768" s="2004"/>
      <c r="I768" s="2004"/>
      <c r="J768" s="2004"/>
    </row>
    <row r="769" spans="1:17">
      <c r="A769" s="265"/>
      <c r="B769" s="265"/>
      <c r="C769" s="265"/>
      <c r="D769" s="265"/>
      <c r="E769" s="265"/>
      <c r="F769" s="265"/>
      <c r="G769" s="265"/>
      <c r="H769" s="265"/>
      <c r="I769" s="1986" t="s">
        <v>545</v>
      </c>
      <c r="J769" s="1986"/>
    </row>
    <row r="770" spans="1:17" s="38" customFormat="1" ht="82.5" customHeight="1">
      <c r="A770" s="260" t="s">
        <v>77</v>
      </c>
      <c r="B770" s="260" t="s">
        <v>0</v>
      </c>
      <c r="C770" s="260" t="s">
        <v>122</v>
      </c>
      <c r="D770" s="260" t="s">
        <v>120</v>
      </c>
      <c r="E770" s="260" t="s">
        <v>123</v>
      </c>
      <c r="F770" s="260" t="s">
        <v>33</v>
      </c>
      <c r="I770" s="215" t="s">
        <v>186</v>
      </c>
      <c r="J770" s="215" t="s">
        <v>546</v>
      </c>
      <c r="K770" s="163"/>
      <c r="O770" s="41"/>
      <c r="P770" s="41"/>
      <c r="Q770" s="41"/>
    </row>
    <row r="771" spans="1:17" s="38" customFormat="1">
      <c r="A771" s="195">
        <v>1</v>
      </c>
      <c r="B771" s="195">
        <v>2</v>
      </c>
      <c r="C771" s="195">
        <v>4</v>
      </c>
      <c r="D771" s="195">
        <v>5</v>
      </c>
      <c r="E771" s="195">
        <v>6</v>
      </c>
      <c r="F771" s="195">
        <v>7</v>
      </c>
      <c r="G771" s="14"/>
      <c r="H771" s="14"/>
      <c r="I771" s="217"/>
      <c r="J771" s="217"/>
      <c r="K771" s="40"/>
      <c r="O771" s="41"/>
      <c r="P771" s="41"/>
      <c r="Q771" s="41"/>
    </row>
    <row r="772" spans="1:17" s="38" customFormat="1" ht="33" hidden="1" customHeight="1">
      <c r="A772" s="474">
        <v>1</v>
      </c>
      <c r="B772" s="31" t="s">
        <v>145</v>
      </c>
      <c r="C772" s="615">
        <f>F772/D772</f>
        <v>0</v>
      </c>
      <c r="D772" s="615">
        <v>10.4</v>
      </c>
      <c r="E772" s="615">
        <v>0</v>
      </c>
      <c r="F772" s="615"/>
      <c r="I772" s="220"/>
      <c r="J772" s="220"/>
      <c r="K772" s="40"/>
      <c r="O772" s="41"/>
      <c r="P772" s="41"/>
      <c r="Q772" s="41"/>
    </row>
    <row r="773" spans="1:17" s="38" customFormat="1" ht="33" hidden="1" customHeight="1">
      <c r="A773" s="474">
        <v>2</v>
      </c>
      <c r="B773" s="31" t="s">
        <v>814</v>
      </c>
      <c r="C773" s="615">
        <f t="shared" ref="C773:C783" si="28">F773/D773</f>
        <v>0</v>
      </c>
      <c r="D773" s="615">
        <v>10.4</v>
      </c>
      <c r="E773" s="615">
        <v>0</v>
      </c>
      <c r="F773" s="615"/>
      <c r="I773" s="220"/>
      <c r="J773" s="220"/>
      <c r="K773" s="40"/>
      <c r="O773" s="41"/>
      <c r="P773" s="41"/>
      <c r="Q773" s="41"/>
    </row>
    <row r="774" spans="1:17" s="14" customFormat="1" ht="36" hidden="1" customHeight="1">
      <c r="A774" s="474">
        <v>3</v>
      </c>
      <c r="B774" s="31" t="s">
        <v>121</v>
      </c>
      <c r="C774" s="615">
        <f t="shared" si="28"/>
        <v>0</v>
      </c>
      <c r="D774" s="615">
        <v>2265.86</v>
      </c>
      <c r="E774" s="615">
        <v>0</v>
      </c>
      <c r="F774" s="616"/>
      <c r="G774" s="38"/>
      <c r="H774" s="38"/>
      <c r="I774" s="220"/>
      <c r="J774" s="220"/>
      <c r="K774" s="186"/>
      <c r="O774" s="286"/>
      <c r="P774" s="286"/>
      <c r="Q774" s="286"/>
    </row>
    <row r="775" spans="1:17" s="14" customFormat="1" hidden="1">
      <c r="A775" s="474">
        <v>4</v>
      </c>
      <c r="B775" s="31" t="s">
        <v>815</v>
      </c>
      <c r="C775" s="615">
        <f t="shared" si="28"/>
        <v>0</v>
      </c>
      <c r="D775" s="615">
        <v>2265.86</v>
      </c>
      <c r="E775" s="615">
        <v>0</v>
      </c>
      <c r="F775" s="615"/>
      <c r="G775" s="38"/>
      <c r="H775" s="38"/>
      <c r="I775" s="220"/>
      <c r="J775" s="220"/>
      <c r="K775" s="186"/>
      <c r="O775" s="286"/>
      <c r="P775" s="286"/>
      <c r="Q775" s="286"/>
    </row>
    <row r="776" spans="1:17" s="38" customFormat="1" ht="32.25" hidden="1" customHeight="1">
      <c r="A776" s="474">
        <v>5</v>
      </c>
      <c r="B776" s="31" t="s">
        <v>146</v>
      </c>
      <c r="C776" s="615">
        <f t="shared" si="28"/>
        <v>0</v>
      </c>
      <c r="D776" s="615">
        <v>41.3</v>
      </c>
      <c r="E776" s="615">
        <v>0</v>
      </c>
      <c r="F776" s="615"/>
      <c r="I776" s="220"/>
      <c r="J776" s="220"/>
      <c r="K776" s="40"/>
      <c r="O776" s="41"/>
      <c r="P776" s="41"/>
      <c r="Q776" s="41"/>
    </row>
    <row r="777" spans="1:17" s="38" customFormat="1" ht="52.5" hidden="1" customHeight="1">
      <c r="A777" s="474">
        <v>6</v>
      </c>
      <c r="B777" s="31" t="s">
        <v>816</v>
      </c>
      <c r="C777" s="615" t="e">
        <f t="shared" si="28"/>
        <v>#DIV/0!</v>
      </c>
      <c r="D777" s="615"/>
      <c r="E777" s="615">
        <v>0</v>
      </c>
      <c r="F777" s="615"/>
      <c r="I777" s="220"/>
      <c r="J777" s="220"/>
      <c r="K777" s="40"/>
      <c r="O777" s="41"/>
      <c r="P777" s="41"/>
      <c r="Q777" s="41"/>
    </row>
    <row r="778" spans="1:17" s="38" customFormat="1" ht="32.25" customHeight="1">
      <c r="A778" s="1033">
        <v>1</v>
      </c>
      <c r="B778" s="31" t="s">
        <v>1094</v>
      </c>
      <c r="C778" s="1034">
        <f t="shared" si="28"/>
        <v>1725.1716365343975</v>
      </c>
      <c r="D778" s="1034">
        <v>42.59</v>
      </c>
      <c r="E778" s="1034">
        <v>0</v>
      </c>
      <c r="F778" s="1034">
        <v>73475.06</v>
      </c>
      <c r="I778" s="220"/>
      <c r="J778" s="220"/>
      <c r="K778" s="40"/>
      <c r="O778" s="41"/>
      <c r="P778" s="41"/>
      <c r="Q778" s="41"/>
    </row>
    <row r="779" spans="1:17" s="38" customFormat="1" ht="34.5" customHeight="1">
      <c r="A779" s="1033">
        <v>1</v>
      </c>
      <c r="B779" s="31" t="s">
        <v>1126</v>
      </c>
      <c r="C779" s="1034" t="e">
        <f t="shared" si="28"/>
        <v>#DIV/0!</v>
      </c>
      <c r="D779" s="1034"/>
      <c r="E779" s="1034">
        <v>0</v>
      </c>
      <c r="F779" s="1034"/>
      <c r="I779" s="220"/>
      <c r="J779" s="220"/>
      <c r="K779" s="40"/>
      <c r="O779" s="41"/>
      <c r="P779" s="41"/>
      <c r="Q779" s="41"/>
    </row>
    <row r="780" spans="1:17" s="38" customFormat="1" ht="32.25" customHeight="1">
      <c r="A780" s="1033">
        <v>2</v>
      </c>
      <c r="B780" s="31" t="s">
        <v>1095</v>
      </c>
      <c r="C780" s="1034">
        <f t="shared" si="28"/>
        <v>1952.2907468294975</v>
      </c>
      <c r="D780" s="1034">
        <f>42.58+21.29</f>
        <v>63.87</v>
      </c>
      <c r="E780" s="1034">
        <v>0</v>
      </c>
      <c r="F780" s="1034">
        <f>83128.54+41564.27</f>
        <v>124692.81</v>
      </c>
      <c r="I780" s="220"/>
      <c r="J780" s="220"/>
      <c r="K780" s="40"/>
      <c r="O780" s="41"/>
      <c r="P780" s="41"/>
      <c r="Q780" s="41"/>
    </row>
    <row r="781" spans="1:17" s="38" customFormat="1" ht="47.25" customHeight="1">
      <c r="A781" s="1033">
        <v>2</v>
      </c>
      <c r="B781" s="31" t="s">
        <v>1127</v>
      </c>
      <c r="C781" s="1034" t="e">
        <f t="shared" si="28"/>
        <v>#DIV/0!</v>
      </c>
      <c r="D781" s="1034"/>
      <c r="E781" s="1034">
        <v>0</v>
      </c>
      <c r="F781" s="1034"/>
      <c r="I781" s="220"/>
      <c r="J781" s="220"/>
      <c r="K781" s="40"/>
      <c r="O781" s="41"/>
      <c r="P781" s="41"/>
      <c r="Q781" s="41"/>
    </row>
    <row r="782" spans="1:17" s="38" customFormat="1" ht="39.75" customHeight="1">
      <c r="A782" s="1033">
        <v>3</v>
      </c>
      <c r="B782" s="31" t="s">
        <v>623</v>
      </c>
      <c r="C782" s="1034">
        <f t="shared" si="28"/>
        <v>855.36496913580243</v>
      </c>
      <c r="D782" s="1034">
        <v>142.56</v>
      </c>
      <c r="E782" s="1034">
        <v>0</v>
      </c>
      <c r="F782" s="1034">
        <v>121940.83</v>
      </c>
      <c r="I782" s="220"/>
      <c r="J782" s="220"/>
      <c r="K782" s="498" t="s">
        <v>819</v>
      </c>
      <c r="O782" s="41"/>
      <c r="P782" s="41"/>
      <c r="Q782" s="41"/>
    </row>
    <row r="783" spans="1:17" s="38" customFormat="1" ht="63" customHeight="1">
      <c r="A783" s="1033">
        <v>3</v>
      </c>
      <c r="B783" s="31" t="s">
        <v>817</v>
      </c>
      <c r="C783" s="1034" t="e">
        <f t="shared" si="28"/>
        <v>#DIV/0!</v>
      </c>
      <c r="D783" s="1034"/>
      <c r="E783" s="1034"/>
      <c r="F783" s="1034"/>
      <c r="I783" s="220"/>
      <c r="J783" s="220"/>
      <c r="K783" s="498" t="s">
        <v>819</v>
      </c>
      <c r="O783" s="41"/>
      <c r="P783" s="41"/>
      <c r="Q783" s="41"/>
    </row>
    <row r="784" spans="1:17" s="38" customFormat="1" ht="32.25" customHeight="1">
      <c r="A784" s="226"/>
      <c r="B784" s="227" t="s">
        <v>73</v>
      </c>
      <c r="C784" s="226" t="s">
        <v>74</v>
      </c>
      <c r="D784" s="226" t="s">
        <v>74</v>
      </c>
      <c r="E784" s="226" t="s">
        <v>74</v>
      </c>
      <c r="F784" s="228">
        <f>SUM(F772:F783)</f>
        <v>320108.7</v>
      </c>
      <c r="I784" s="217">
        <f>SUM(I772:I783)</f>
        <v>0</v>
      </c>
      <c r="J784" s="217">
        <f>SUM(J772:J783)</f>
        <v>0</v>
      </c>
      <c r="K784" s="40"/>
      <c r="O784" s="41"/>
      <c r="P784" s="41"/>
      <c r="Q784" s="41"/>
    </row>
    <row r="785" spans="1:17" s="38" customFormat="1" ht="32.25" customHeight="1">
      <c r="B785" s="32"/>
      <c r="G785" s="149"/>
      <c r="H785" s="149"/>
      <c r="I785" s="149"/>
      <c r="J785" s="149"/>
      <c r="K785" s="40"/>
      <c r="O785" s="41"/>
      <c r="P785" s="41"/>
      <c r="Q785" s="41"/>
    </row>
    <row r="786" spans="1:17" s="38" customFormat="1">
      <c r="A786" s="2017" t="s">
        <v>513</v>
      </c>
      <c r="B786" s="2017"/>
      <c r="C786" s="2017"/>
      <c r="D786" s="2017"/>
      <c r="E786" s="2017"/>
      <c r="F786" s="2017"/>
      <c r="G786" s="2017"/>
      <c r="H786" s="2017"/>
      <c r="I786" s="2017"/>
      <c r="J786" s="2017"/>
      <c r="K786" s="40"/>
      <c r="O786" s="41"/>
      <c r="P786" s="41"/>
      <c r="Q786" s="41"/>
    </row>
    <row r="787" spans="1:17">
      <c r="A787" s="53"/>
      <c r="B787" s="32"/>
      <c r="C787" s="38"/>
      <c r="D787" s="38"/>
      <c r="E787" s="38"/>
      <c r="F787" s="38"/>
      <c r="I787" s="1986" t="s">
        <v>545</v>
      </c>
      <c r="J787" s="1986"/>
    </row>
    <row r="788" spans="1:17" ht="54">
      <c r="A788" s="260" t="s">
        <v>77</v>
      </c>
      <c r="B788" s="260" t="s">
        <v>67</v>
      </c>
      <c r="C788" s="260" t="s">
        <v>124</v>
      </c>
      <c r="D788" s="260" t="s">
        <v>125</v>
      </c>
      <c r="E788" s="260" t="s">
        <v>520</v>
      </c>
      <c r="I788" s="215" t="s">
        <v>186</v>
      </c>
      <c r="J788" s="215" t="s">
        <v>546</v>
      </c>
      <c r="K788" s="209"/>
    </row>
    <row r="789" spans="1:17">
      <c r="A789" s="195">
        <v>1</v>
      </c>
      <c r="B789" s="195">
        <v>2</v>
      </c>
      <c r="C789" s="195">
        <v>3</v>
      </c>
      <c r="D789" s="195">
        <v>4</v>
      </c>
      <c r="E789" s="195">
        <v>5</v>
      </c>
      <c r="F789" s="160"/>
      <c r="G789" s="160"/>
      <c r="H789" s="160"/>
      <c r="I789" s="217"/>
      <c r="J789" s="217"/>
    </row>
    <row r="790" spans="1:17" s="537" customFormat="1">
      <c r="A790" s="1033">
        <v>1</v>
      </c>
      <c r="B790" s="1031" t="s">
        <v>1096</v>
      </c>
      <c r="C790" s="1033">
        <v>1</v>
      </c>
      <c r="D790" s="1033">
        <v>1</v>
      </c>
      <c r="E790" s="1034"/>
      <c r="F790" s="160"/>
      <c r="G790" s="160"/>
      <c r="H790" s="160"/>
      <c r="I790" s="217"/>
      <c r="J790" s="217"/>
      <c r="K790" s="150"/>
      <c r="O790" s="279"/>
      <c r="P790" s="279"/>
      <c r="Q790" s="279"/>
    </row>
    <row r="791" spans="1:17" s="537" customFormat="1">
      <c r="A791" s="1033">
        <v>2</v>
      </c>
      <c r="B791" s="1031" t="s">
        <v>1097</v>
      </c>
      <c r="C791" s="1033">
        <v>1</v>
      </c>
      <c r="D791" s="1033">
        <v>1</v>
      </c>
      <c r="E791" s="1034"/>
      <c r="F791" s="160"/>
      <c r="G791" s="160"/>
      <c r="H791" s="160"/>
      <c r="I791" s="217"/>
      <c r="J791" s="217"/>
      <c r="K791" s="150"/>
      <c r="O791" s="279"/>
      <c r="P791" s="279"/>
      <c r="Q791" s="279"/>
    </row>
    <row r="792" spans="1:17" s="537" customFormat="1">
      <c r="A792" s="1033">
        <v>3</v>
      </c>
      <c r="B792" s="1031" t="s">
        <v>1098</v>
      </c>
      <c r="C792" s="1033">
        <v>1</v>
      </c>
      <c r="D792" s="1033">
        <v>1</v>
      </c>
      <c r="E792" s="1034"/>
      <c r="F792" s="160"/>
      <c r="G792" s="160"/>
      <c r="H792" s="160"/>
      <c r="I792" s="217"/>
      <c r="J792" s="217"/>
      <c r="K792" s="150"/>
      <c r="O792" s="279"/>
      <c r="P792" s="279"/>
      <c r="Q792" s="279"/>
    </row>
    <row r="793" spans="1:17" s="537" customFormat="1">
      <c r="A793" s="1033">
        <v>4</v>
      </c>
      <c r="B793" s="1031" t="s">
        <v>1112</v>
      </c>
      <c r="C793" s="1033">
        <v>1</v>
      </c>
      <c r="D793" s="1033">
        <v>1</v>
      </c>
      <c r="E793" s="1034"/>
      <c r="F793" s="160"/>
      <c r="G793" s="160"/>
      <c r="H793" s="160"/>
      <c r="I793" s="217"/>
      <c r="J793" s="217"/>
      <c r="K793" s="150"/>
      <c r="O793" s="279"/>
      <c r="P793" s="279"/>
      <c r="Q793" s="279"/>
    </row>
    <row r="794" spans="1:17" s="537" customFormat="1">
      <c r="A794" s="1033">
        <v>5</v>
      </c>
      <c r="B794" s="1031" t="s">
        <v>1099</v>
      </c>
      <c r="C794" s="1033"/>
      <c r="D794" s="1033"/>
      <c r="E794" s="1034">
        <v>29388.5</v>
      </c>
      <c r="F794" s="160"/>
      <c r="G794" s="160"/>
      <c r="H794" s="160"/>
      <c r="I794" s="217"/>
      <c r="J794" s="217"/>
      <c r="K794" s="150"/>
      <c r="O794" s="279"/>
      <c r="P794" s="279"/>
      <c r="Q794" s="279"/>
    </row>
    <row r="795" spans="1:17" s="537" customFormat="1" ht="45.6">
      <c r="A795" s="1033">
        <v>6</v>
      </c>
      <c r="B795" s="1031" t="s">
        <v>1100</v>
      </c>
      <c r="C795" s="1033">
        <v>1</v>
      </c>
      <c r="D795" s="1033">
        <v>1</v>
      </c>
      <c r="E795" s="1034"/>
      <c r="F795" s="160"/>
      <c r="G795" s="160"/>
      <c r="H795" s="160"/>
      <c r="I795" s="217"/>
      <c r="J795" s="217"/>
      <c r="K795" s="150"/>
      <c r="O795" s="279"/>
      <c r="P795" s="279"/>
      <c r="Q795" s="279"/>
    </row>
    <row r="796" spans="1:17" s="537" customFormat="1" ht="45.6">
      <c r="A796" s="1033">
        <v>7</v>
      </c>
      <c r="B796" s="1031" t="s">
        <v>1101</v>
      </c>
      <c r="C796" s="1033">
        <v>1</v>
      </c>
      <c r="D796" s="1033">
        <v>1</v>
      </c>
      <c r="E796" s="1034">
        <v>21000</v>
      </c>
      <c r="F796" s="160"/>
      <c r="G796" s="160"/>
      <c r="H796" s="160"/>
      <c r="I796" s="217"/>
      <c r="J796" s="217"/>
      <c r="K796" s="150"/>
      <c r="O796" s="279"/>
      <c r="P796" s="279"/>
      <c r="Q796" s="279"/>
    </row>
    <row r="797" spans="1:17" s="537" customFormat="1">
      <c r="A797" s="1033">
        <v>8</v>
      </c>
      <c r="B797" s="1031" t="s">
        <v>1102</v>
      </c>
      <c r="C797" s="1033">
        <v>1</v>
      </c>
      <c r="D797" s="1033">
        <v>1</v>
      </c>
      <c r="E797" s="1034">
        <v>19200</v>
      </c>
      <c r="F797" s="160"/>
      <c r="G797" s="160"/>
      <c r="H797" s="160"/>
      <c r="I797" s="217"/>
      <c r="J797" s="217"/>
      <c r="K797" s="150"/>
      <c r="O797" s="279"/>
      <c r="P797" s="279"/>
      <c r="Q797" s="279"/>
    </row>
    <row r="798" spans="1:17" s="537" customFormat="1">
      <c r="A798" s="1033">
        <v>9</v>
      </c>
      <c r="B798" s="1031" t="s">
        <v>1104</v>
      </c>
      <c r="C798" s="1033">
        <v>1</v>
      </c>
      <c r="D798" s="1033">
        <v>1</v>
      </c>
      <c r="E798" s="1034">
        <v>9880</v>
      </c>
      <c r="F798" s="160"/>
      <c r="G798" s="160"/>
      <c r="H798" s="160"/>
      <c r="I798" s="217"/>
      <c r="J798" s="217"/>
      <c r="K798" s="150"/>
      <c r="O798" s="279"/>
      <c r="P798" s="279"/>
      <c r="Q798" s="279"/>
    </row>
    <row r="799" spans="1:17" s="537" customFormat="1">
      <c r="A799" s="1033">
        <v>10</v>
      </c>
      <c r="B799" s="1031" t="s">
        <v>1105</v>
      </c>
      <c r="C799" s="1033">
        <v>1</v>
      </c>
      <c r="D799" s="1033">
        <v>1</v>
      </c>
      <c r="E799" s="1034">
        <v>6840</v>
      </c>
      <c r="F799" s="160"/>
      <c r="G799" s="160"/>
      <c r="H799" s="160"/>
      <c r="I799" s="217"/>
      <c r="J799" s="217"/>
      <c r="K799" s="150"/>
      <c r="O799" s="279"/>
      <c r="P799" s="279"/>
      <c r="Q799" s="279"/>
    </row>
    <row r="800" spans="1:17" s="537" customFormat="1">
      <c r="A800" s="1033">
        <v>11</v>
      </c>
      <c r="B800" s="1031" t="s">
        <v>1103</v>
      </c>
      <c r="C800" s="1033">
        <v>1</v>
      </c>
      <c r="D800" s="1033">
        <v>1</v>
      </c>
      <c r="E800" s="1034"/>
      <c r="F800" s="160"/>
      <c r="G800" s="160"/>
      <c r="H800" s="160"/>
      <c r="I800" s="217"/>
      <c r="J800" s="217"/>
      <c r="K800" s="150"/>
      <c r="O800" s="279"/>
      <c r="P800" s="279"/>
      <c r="Q800" s="279"/>
    </row>
    <row r="801" spans="1:17" s="537" customFormat="1" ht="68.400000000000006">
      <c r="A801" s="1033">
        <v>12</v>
      </c>
      <c r="B801" s="1031" t="s">
        <v>1106</v>
      </c>
      <c r="C801" s="1033">
        <v>1</v>
      </c>
      <c r="D801" s="1033">
        <v>1</v>
      </c>
      <c r="E801" s="1034"/>
      <c r="F801" s="160"/>
      <c r="G801" s="160"/>
      <c r="H801" s="160"/>
      <c r="I801" s="217"/>
      <c r="J801" s="217"/>
      <c r="K801" s="150"/>
      <c r="O801" s="279"/>
      <c r="P801" s="279"/>
      <c r="Q801" s="279"/>
    </row>
    <row r="802" spans="1:17" ht="45.6">
      <c r="A802" s="1033">
        <v>13</v>
      </c>
      <c r="B802" s="1031" t="s">
        <v>1107</v>
      </c>
      <c r="C802" s="1033">
        <v>1</v>
      </c>
      <c r="D802" s="1033">
        <v>1</v>
      </c>
      <c r="E802" s="1034">
        <v>37000</v>
      </c>
      <c r="I802" s="220"/>
      <c r="J802" s="220"/>
    </row>
    <row r="803" spans="1:17" s="160" customFormat="1" ht="45.6">
      <c r="A803" s="1033">
        <v>14</v>
      </c>
      <c r="B803" s="1031" t="s">
        <v>1108</v>
      </c>
      <c r="C803" s="1033">
        <v>1</v>
      </c>
      <c r="D803" s="1033">
        <v>1</v>
      </c>
      <c r="E803" s="1034">
        <v>15534.72</v>
      </c>
      <c r="F803" s="149"/>
      <c r="G803" s="149"/>
      <c r="H803" s="149"/>
      <c r="I803" s="220"/>
      <c r="J803" s="220"/>
      <c r="K803" s="161"/>
      <c r="O803" s="283"/>
      <c r="P803" s="283"/>
      <c r="Q803" s="283"/>
    </row>
    <row r="804" spans="1:17" ht="45.6">
      <c r="A804" s="1033">
        <v>15</v>
      </c>
      <c r="B804" s="1031" t="s">
        <v>1109</v>
      </c>
      <c r="C804" s="1033">
        <v>1</v>
      </c>
      <c r="D804" s="1033">
        <v>1</v>
      </c>
      <c r="E804" s="1034">
        <v>9800</v>
      </c>
      <c r="I804" s="220"/>
      <c r="J804" s="220"/>
      <c r="P804" s="188"/>
      <c r="Q804" s="290"/>
    </row>
    <row r="805" spans="1:17">
      <c r="A805" s="1033">
        <v>16</v>
      </c>
      <c r="B805" s="1031" t="s">
        <v>1013</v>
      </c>
      <c r="C805" s="1033">
        <v>1</v>
      </c>
      <c r="D805" s="1033">
        <v>1</v>
      </c>
      <c r="E805" s="1034"/>
      <c r="I805" s="220"/>
      <c r="J805" s="220"/>
      <c r="P805" s="188"/>
      <c r="Q805" s="290"/>
    </row>
    <row r="806" spans="1:17" s="1012" customFormat="1">
      <c r="A806" s="1033">
        <v>17</v>
      </c>
      <c r="B806" s="1031" t="s">
        <v>1110</v>
      </c>
      <c r="C806" s="1033">
        <v>1</v>
      </c>
      <c r="D806" s="1033">
        <v>1</v>
      </c>
      <c r="E806" s="1034"/>
      <c r="I806" s="220"/>
      <c r="J806" s="220"/>
      <c r="K806" s="150"/>
      <c r="O806" s="279"/>
      <c r="P806" s="188"/>
      <c r="Q806" s="290"/>
    </row>
    <row r="807" spans="1:17" s="1012" customFormat="1" ht="45.6">
      <c r="A807" s="1033">
        <v>18</v>
      </c>
      <c r="B807" s="1031" t="s">
        <v>1111</v>
      </c>
      <c r="C807" s="1033">
        <v>1</v>
      </c>
      <c r="D807" s="1033">
        <v>1</v>
      </c>
      <c r="E807" s="1034"/>
      <c r="I807" s="220"/>
      <c r="J807" s="220"/>
      <c r="K807" s="150"/>
      <c r="O807" s="279"/>
      <c r="P807" s="188"/>
      <c r="Q807" s="290"/>
    </row>
    <row r="808" spans="1:17" s="1012" customFormat="1">
      <c r="A808" s="1033">
        <v>19</v>
      </c>
      <c r="B808" s="1031" t="s">
        <v>1119</v>
      </c>
      <c r="C808" s="1033">
        <v>1</v>
      </c>
      <c r="D808" s="1033">
        <v>1</v>
      </c>
      <c r="E808" s="1034"/>
      <c r="I808" s="220"/>
      <c r="J808" s="220"/>
      <c r="K808" s="150"/>
      <c r="O808" s="279"/>
      <c r="P808" s="188"/>
      <c r="Q808" s="290"/>
    </row>
    <row r="809" spans="1:17" ht="34.5" customHeight="1">
      <c r="A809" s="226"/>
      <c r="B809" s="227" t="s">
        <v>73</v>
      </c>
      <c r="C809" s="226" t="s">
        <v>74</v>
      </c>
      <c r="D809" s="226" t="s">
        <v>74</v>
      </c>
      <c r="E809" s="228">
        <f>SUM(E790:E808)</f>
        <v>148643.22</v>
      </c>
      <c r="I809" s="217">
        <f>SUM(I802:I805)</f>
        <v>0</v>
      </c>
      <c r="J809" s="217">
        <f>SUM(J802:J805)</f>
        <v>0</v>
      </c>
      <c r="P809" s="188"/>
      <c r="Q809" s="290"/>
    </row>
    <row r="810" spans="1:17">
      <c r="A810" s="38"/>
      <c r="B810" s="32"/>
      <c r="C810" s="38"/>
      <c r="D810" s="38"/>
      <c r="E810" s="38"/>
      <c r="F810" s="38"/>
      <c r="P810" s="188"/>
      <c r="Q810" s="290"/>
    </row>
    <row r="811" spans="1:17">
      <c r="A811" s="2016" t="s">
        <v>491</v>
      </c>
      <c r="B811" s="2016"/>
      <c r="C811" s="2016"/>
      <c r="D811" s="2016"/>
      <c r="E811" s="2016"/>
      <c r="F811" s="2016"/>
      <c r="G811" s="2016"/>
      <c r="H811" s="2016"/>
      <c r="I811" s="2016"/>
      <c r="J811" s="2016"/>
      <c r="P811" s="188"/>
    </row>
    <row r="812" spans="1:17">
      <c r="A812" s="51"/>
      <c r="B812" s="32"/>
      <c r="C812" s="38"/>
      <c r="D812" s="38"/>
      <c r="E812" s="38"/>
      <c r="F812" s="38"/>
      <c r="P812" s="188"/>
    </row>
    <row r="813" spans="1:17">
      <c r="A813" s="51"/>
      <c r="B813" s="32"/>
      <c r="C813" s="38"/>
      <c r="D813" s="38"/>
      <c r="E813" s="38"/>
      <c r="F813" s="38"/>
      <c r="I813" s="1986" t="s">
        <v>545</v>
      </c>
      <c r="J813" s="1986"/>
      <c r="K813" s="210"/>
    </row>
    <row r="814" spans="1:17" ht="54">
      <c r="A814" s="260" t="s">
        <v>77</v>
      </c>
      <c r="B814" s="260" t="s">
        <v>67</v>
      </c>
      <c r="C814" s="260" t="s">
        <v>127</v>
      </c>
      <c r="D814" s="260" t="s">
        <v>490</v>
      </c>
      <c r="F814" s="38"/>
      <c r="I814" s="215" t="s">
        <v>186</v>
      </c>
      <c r="J814" s="215" t="s">
        <v>546</v>
      </c>
      <c r="P814" s="188"/>
    </row>
    <row r="815" spans="1:17">
      <c r="A815" s="195">
        <v>1</v>
      </c>
      <c r="B815" s="195">
        <v>2</v>
      </c>
      <c r="C815" s="195">
        <v>3</v>
      </c>
      <c r="D815" s="195">
        <v>4</v>
      </c>
      <c r="E815" s="160"/>
      <c r="F815" s="14"/>
      <c r="G815" s="160"/>
      <c r="H815" s="160"/>
      <c r="I815" s="217"/>
      <c r="J815" s="217"/>
      <c r="P815" s="188"/>
    </row>
    <row r="816" spans="1:17" s="537" customFormat="1" ht="45.6">
      <c r="A816" s="1013">
        <v>1</v>
      </c>
      <c r="B816" s="1029" t="s">
        <v>1113</v>
      </c>
      <c r="C816" s="34">
        <v>1</v>
      </c>
      <c r="D816" s="1014">
        <f>6850*12</f>
        <v>82200</v>
      </c>
      <c r="E816" s="160"/>
      <c r="F816" s="14"/>
      <c r="G816" s="160"/>
      <c r="H816" s="160"/>
      <c r="I816" s="217"/>
      <c r="J816" s="217"/>
      <c r="K816" s="150"/>
      <c r="O816" s="279"/>
      <c r="P816" s="188"/>
      <c r="Q816" s="279"/>
    </row>
    <row r="817" spans="1:17" s="537" customFormat="1">
      <c r="A817" s="1013">
        <v>2</v>
      </c>
      <c r="B817" s="1029" t="s">
        <v>1114</v>
      </c>
      <c r="C817" s="34">
        <v>1</v>
      </c>
      <c r="D817" s="1014"/>
      <c r="E817" s="160"/>
      <c r="F817" s="14"/>
      <c r="G817" s="160"/>
      <c r="H817" s="160"/>
      <c r="I817" s="217"/>
      <c r="J817" s="217"/>
      <c r="K817" s="150"/>
      <c r="O817" s="279"/>
      <c r="P817" s="188"/>
      <c r="Q817" s="279"/>
    </row>
    <row r="818" spans="1:17" s="537" customFormat="1" ht="45.6">
      <c r="A818" s="1013">
        <v>3</v>
      </c>
      <c r="B818" s="1029" t="s">
        <v>1115</v>
      </c>
      <c r="C818" s="1013">
        <v>1</v>
      </c>
      <c r="D818" s="1014">
        <v>49432.32</v>
      </c>
      <c r="E818" s="160"/>
      <c r="F818" s="14"/>
      <c r="G818" s="160"/>
      <c r="H818" s="160"/>
      <c r="I818" s="217"/>
      <c r="J818" s="217"/>
      <c r="K818" s="150"/>
      <c r="O818" s="279"/>
      <c r="P818" s="188"/>
      <c r="Q818" s="279"/>
    </row>
    <row r="819" spans="1:17">
      <c r="A819" s="1013">
        <v>4</v>
      </c>
      <c r="B819" s="36" t="s">
        <v>1116</v>
      </c>
      <c r="C819" s="1013">
        <v>1</v>
      </c>
      <c r="D819" s="1014">
        <v>1548448</v>
      </c>
      <c r="F819" s="38"/>
      <c r="I819" s="220"/>
      <c r="J819" s="220"/>
      <c r="P819" s="188"/>
    </row>
    <row r="820" spans="1:17" s="160" customFormat="1" ht="118.5" customHeight="1">
      <c r="A820" s="1013">
        <v>5</v>
      </c>
      <c r="B820" s="1029" t="s">
        <v>1117</v>
      </c>
      <c r="C820" s="1013">
        <v>1</v>
      </c>
      <c r="D820" s="1014"/>
      <c r="E820" s="149"/>
      <c r="F820" s="57"/>
      <c r="G820" s="149"/>
      <c r="H820" s="149"/>
      <c r="I820" s="220"/>
      <c r="J820" s="220"/>
      <c r="K820" s="161"/>
      <c r="O820" s="283"/>
      <c r="P820" s="281"/>
      <c r="Q820" s="283"/>
    </row>
    <row r="821" spans="1:17" s="160" customFormat="1" ht="45.6">
      <c r="A821" s="1013">
        <v>6</v>
      </c>
      <c r="B821" s="1029" t="s">
        <v>1118</v>
      </c>
      <c r="C821" s="1013">
        <v>1</v>
      </c>
      <c r="D821" s="1014"/>
      <c r="E821" s="747"/>
      <c r="F821" s="57"/>
      <c r="G821" s="747"/>
      <c r="H821" s="747"/>
      <c r="I821" s="220"/>
      <c r="J821" s="220"/>
      <c r="K821" s="161"/>
      <c r="O821" s="283"/>
      <c r="P821" s="281"/>
      <c r="Q821" s="283"/>
    </row>
    <row r="822" spans="1:17">
      <c r="A822" s="749">
        <v>7</v>
      </c>
      <c r="B822" s="31"/>
      <c r="C822" s="749">
        <v>1</v>
      </c>
      <c r="D822" s="615"/>
      <c r="F822" s="38"/>
      <c r="I822" s="220"/>
      <c r="J822" s="220"/>
      <c r="P822" s="188"/>
      <c r="Q822" s="290"/>
    </row>
    <row r="823" spans="1:17" ht="38.25" customHeight="1">
      <c r="A823" s="226"/>
      <c r="B823" s="227" t="s">
        <v>73</v>
      </c>
      <c r="C823" s="226" t="s">
        <v>74</v>
      </c>
      <c r="D823" s="228">
        <f>SUM(D816:D822)</f>
        <v>1680080.32</v>
      </c>
      <c r="F823" s="38"/>
      <c r="I823" s="217">
        <f>SUM(I819:I822)</f>
        <v>0</v>
      </c>
      <c r="J823" s="217">
        <f>SUM(J819:J822)</f>
        <v>0</v>
      </c>
      <c r="P823" s="188"/>
      <c r="Q823" s="290"/>
    </row>
    <row r="824" spans="1:17">
      <c r="A824" s="56"/>
      <c r="B824" s="32"/>
      <c r="C824" s="38"/>
      <c r="D824" s="38"/>
      <c r="E824" s="38"/>
      <c r="F824" s="38"/>
      <c r="P824" s="188"/>
      <c r="Q824" s="290"/>
    </row>
    <row r="825" spans="1:17">
      <c r="A825" s="2018" t="s">
        <v>521</v>
      </c>
      <c r="B825" s="2018"/>
      <c r="C825" s="2018"/>
      <c r="D825" s="2018"/>
      <c r="E825" s="2018"/>
      <c r="F825" s="2018"/>
      <c r="G825" s="2018"/>
      <c r="H825" s="2018"/>
      <c r="I825" s="2018"/>
      <c r="J825" s="2018"/>
      <c r="P825" s="188"/>
    </row>
    <row r="826" spans="1:17">
      <c r="A826" s="51"/>
      <c r="B826" s="32"/>
      <c r="C826" s="38"/>
      <c r="D826" s="38"/>
      <c r="E826" s="38"/>
      <c r="F826" s="38"/>
      <c r="P826" s="188"/>
    </row>
    <row r="827" spans="1:17">
      <c r="A827" s="51"/>
      <c r="B827" s="32"/>
      <c r="C827" s="38"/>
      <c r="D827" s="38"/>
      <c r="E827" s="38"/>
      <c r="F827" s="38"/>
      <c r="I827" s="1986" t="s">
        <v>545</v>
      </c>
      <c r="J827" s="1986"/>
      <c r="K827" s="211"/>
      <c r="P827" s="188"/>
    </row>
    <row r="828" spans="1:17" ht="54">
      <c r="A828" s="260" t="s">
        <v>77</v>
      </c>
      <c r="B828" s="260" t="s">
        <v>67</v>
      </c>
      <c r="C828" s="260" t="s">
        <v>127</v>
      </c>
      <c r="D828" s="260" t="s">
        <v>490</v>
      </c>
      <c r="F828" s="38"/>
      <c r="I828" s="215" t="s">
        <v>186</v>
      </c>
      <c r="J828" s="215" t="s">
        <v>546</v>
      </c>
      <c r="P828" s="188"/>
    </row>
    <row r="829" spans="1:17">
      <c r="A829" s="195">
        <v>1</v>
      </c>
      <c r="B829" s="195">
        <v>2</v>
      </c>
      <c r="C829" s="195">
        <v>3</v>
      </c>
      <c r="D829" s="195">
        <v>4</v>
      </c>
      <c r="E829" s="160"/>
      <c r="F829" s="14"/>
      <c r="G829" s="160"/>
      <c r="H829" s="160"/>
      <c r="I829" s="217"/>
      <c r="J829" s="217"/>
      <c r="P829" s="188"/>
    </row>
    <row r="830" spans="1:17" ht="66" customHeight="1">
      <c r="A830" s="1013">
        <v>1</v>
      </c>
      <c r="B830" s="1029" t="s">
        <v>1120</v>
      </c>
      <c r="C830" s="34">
        <v>1</v>
      </c>
      <c r="D830" s="1014">
        <v>3325</v>
      </c>
      <c r="F830" s="38"/>
      <c r="G830" s="157"/>
      <c r="I830" s="220"/>
      <c r="J830" s="220"/>
      <c r="P830" s="188"/>
    </row>
    <row r="831" spans="1:17" s="160" customFormat="1" ht="33" hidden="1" customHeight="1">
      <c r="A831" s="260">
        <v>2</v>
      </c>
      <c r="B831" s="31"/>
      <c r="C831" s="34"/>
      <c r="D831" s="582"/>
      <c r="E831" s="149"/>
      <c r="F831" s="38"/>
      <c r="G831" s="149"/>
      <c r="H831" s="149"/>
      <c r="I831" s="220"/>
      <c r="J831" s="220"/>
      <c r="K831" s="161"/>
      <c r="O831" s="283"/>
      <c r="P831" s="281"/>
      <c r="Q831" s="283"/>
    </row>
    <row r="832" spans="1:17" hidden="1">
      <c r="A832" s="260"/>
      <c r="B832" s="36"/>
      <c r="C832" s="34"/>
      <c r="D832" s="258"/>
      <c r="F832" s="38"/>
      <c r="I832" s="220"/>
      <c r="J832" s="220"/>
      <c r="P832" s="188"/>
      <c r="Q832" s="290"/>
    </row>
    <row r="833" spans="1:17" hidden="1">
      <c r="A833" s="260"/>
      <c r="B833" s="36"/>
      <c r="C833" s="34"/>
      <c r="D833" s="258"/>
      <c r="F833" s="38"/>
      <c r="I833" s="220"/>
      <c r="J833" s="220"/>
      <c r="P833" s="188"/>
      <c r="Q833" s="290"/>
    </row>
    <row r="834" spans="1:17" ht="32.25" customHeight="1">
      <c r="A834" s="226"/>
      <c r="B834" s="227" t="s">
        <v>73</v>
      </c>
      <c r="C834" s="226" t="s">
        <v>74</v>
      </c>
      <c r="D834" s="228">
        <f>SUM(D830:D833)</f>
        <v>3325</v>
      </c>
      <c r="F834" s="38"/>
      <c r="I834" s="217">
        <f>SUM(I830:I833)</f>
        <v>0</v>
      </c>
      <c r="J834" s="217">
        <f>SUM(J830:J833)</f>
        <v>0</v>
      </c>
      <c r="P834" s="188"/>
      <c r="Q834" s="290"/>
    </row>
    <row r="835" spans="1:17">
      <c r="A835" s="56"/>
      <c r="B835" s="32"/>
      <c r="C835" s="38"/>
      <c r="D835" s="38"/>
      <c r="E835" s="38"/>
      <c r="F835" s="38"/>
      <c r="P835" s="188"/>
      <c r="Q835" s="290"/>
    </row>
    <row r="836" spans="1:17">
      <c r="A836" s="2004" t="s">
        <v>523</v>
      </c>
      <c r="B836" s="2004"/>
      <c r="C836" s="2004"/>
      <c r="D836" s="2004"/>
      <c r="E836" s="2004"/>
      <c r="F836" s="2004"/>
      <c r="G836" s="2004"/>
      <c r="H836" s="2004"/>
      <c r="I836" s="2004"/>
      <c r="J836" s="2004"/>
      <c r="P836" s="188"/>
    </row>
    <row r="837" spans="1:17">
      <c r="A837" s="2012"/>
      <c r="B837" s="2012"/>
      <c r="C837" s="2012"/>
      <c r="D837" s="2012"/>
      <c r="E837" s="2012"/>
      <c r="F837" s="38"/>
      <c r="I837" s="1986" t="s">
        <v>545</v>
      </c>
      <c r="J837" s="1986"/>
      <c r="P837" s="188"/>
    </row>
    <row r="838" spans="1:17" ht="54">
      <c r="A838" s="260" t="s">
        <v>68</v>
      </c>
      <c r="B838" s="260" t="s">
        <v>67</v>
      </c>
      <c r="C838" s="260" t="s">
        <v>80</v>
      </c>
      <c r="D838" s="260" t="s">
        <v>128</v>
      </c>
      <c r="E838" s="260" t="s">
        <v>33</v>
      </c>
      <c r="I838" s="215" t="s">
        <v>186</v>
      </c>
      <c r="J838" s="215" t="s">
        <v>546</v>
      </c>
      <c r="P838" s="188"/>
    </row>
    <row r="839" spans="1:17">
      <c r="A839" s="195">
        <v>1</v>
      </c>
      <c r="B839" s="195">
        <v>2</v>
      </c>
      <c r="C839" s="195">
        <v>3</v>
      </c>
      <c r="D839" s="195">
        <v>4</v>
      </c>
      <c r="E839" s="195">
        <v>5</v>
      </c>
      <c r="F839" s="160"/>
      <c r="G839" s="160"/>
      <c r="H839" s="160"/>
      <c r="I839" s="217"/>
      <c r="J839" s="217"/>
      <c r="P839" s="188"/>
    </row>
    <row r="840" spans="1:17">
      <c r="A840" s="260">
        <v>1</v>
      </c>
      <c r="B840" s="31"/>
      <c r="C840" s="583">
        <v>15</v>
      </c>
      <c r="D840" s="595">
        <f>E840/C840</f>
        <v>0</v>
      </c>
      <c r="E840" s="582"/>
      <c r="I840" s="220"/>
      <c r="J840" s="220"/>
      <c r="P840" s="188"/>
    </row>
    <row r="841" spans="1:17" s="160" customFormat="1" hidden="1">
      <c r="A841" s="260"/>
      <c r="B841" s="31"/>
      <c r="C841" s="260"/>
      <c r="D841" s="258"/>
      <c r="E841" s="258"/>
      <c r="F841" s="149"/>
      <c r="G841" s="149"/>
      <c r="H841" s="149"/>
      <c r="I841" s="220"/>
      <c r="J841" s="220"/>
      <c r="K841" s="161"/>
      <c r="O841" s="283"/>
      <c r="P841" s="281"/>
      <c r="Q841" s="283"/>
    </row>
    <row r="842" spans="1:17" hidden="1">
      <c r="A842" s="260"/>
      <c r="B842" s="31"/>
      <c r="C842" s="260"/>
      <c r="D842" s="258"/>
      <c r="E842" s="258"/>
      <c r="I842" s="220"/>
      <c r="J842" s="220"/>
      <c r="P842" s="188"/>
      <c r="Q842" s="290"/>
    </row>
    <row r="843" spans="1:17" hidden="1">
      <c r="A843" s="260"/>
      <c r="B843" s="31"/>
      <c r="C843" s="260"/>
      <c r="D843" s="258"/>
      <c r="E843" s="258"/>
      <c r="I843" s="220"/>
      <c r="J843" s="220"/>
      <c r="P843" s="188"/>
      <c r="Q843" s="290"/>
    </row>
    <row r="844" spans="1:17" ht="30.75" customHeight="1">
      <c r="A844" s="226"/>
      <c r="B844" s="227" t="s">
        <v>73</v>
      </c>
      <c r="C844" s="226"/>
      <c r="D844" s="226" t="s">
        <v>74</v>
      </c>
      <c r="E844" s="228">
        <f>E843+E840+E841+E842</f>
        <v>0</v>
      </c>
      <c r="I844" s="217">
        <f>SUM(I840:I843)</f>
        <v>0</v>
      </c>
      <c r="J844" s="217">
        <f>SUM(J840:J843)</f>
        <v>0</v>
      </c>
      <c r="P844" s="188"/>
      <c r="Q844" s="290"/>
    </row>
    <row r="845" spans="1:17">
      <c r="A845" s="38"/>
      <c r="B845" s="32"/>
      <c r="C845" s="38"/>
      <c r="D845" s="38"/>
      <c r="E845" s="38"/>
      <c r="F845" s="38"/>
      <c r="P845" s="188"/>
      <c r="Q845" s="290"/>
    </row>
    <row r="846" spans="1:17" hidden="1">
      <c r="A846" s="2004" t="s">
        <v>524</v>
      </c>
      <c r="B846" s="2004"/>
      <c r="C846" s="2004"/>
      <c r="D846" s="2004"/>
      <c r="E846" s="2004"/>
      <c r="F846" s="2004"/>
      <c r="G846" s="2004"/>
      <c r="H846" s="2004"/>
      <c r="I846" s="2004"/>
      <c r="J846" s="2004"/>
      <c r="P846" s="188"/>
    </row>
    <row r="847" spans="1:17" hidden="1">
      <c r="A847" s="2012"/>
      <c r="B847" s="2012"/>
      <c r="C847" s="2012"/>
      <c r="D847" s="2012"/>
      <c r="E847" s="2012"/>
      <c r="F847" s="2012"/>
      <c r="I847" s="1986" t="s">
        <v>545</v>
      </c>
      <c r="J847" s="1986"/>
      <c r="P847" s="188"/>
    </row>
    <row r="848" spans="1:17" ht="54" hidden="1">
      <c r="A848" s="260" t="s">
        <v>77</v>
      </c>
      <c r="B848" s="260" t="s">
        <v>67</v>
      </c>
      <c r="C848" s="260" t="s">
        <v>131</v>
      </c>
      <c r="D848" s="260" t="s">
        <v>80</v>
      </c>
      <c r="E848" s="260" t="s">
        <v>132</v>
      </c>
      <c r="F848" s="260" t="s">
        <v>33</v>
      </c>
      <c r="I848" s="215" t="s">
        <v>186</v>
      </c>
      <c r="J848" s="215" t="s">
        <v>546</v>
      </c>
      <c r="K848" s="163"/>
      <c r="L848" s="163"/>
      <c r="P848" s="188"/>
    </row>
    <row r="849" spans="1:17" hidden="1">
      <c r="A849" s="195">
        <v>1</v>
      </c>
      <c r="B849" s="195">
        <v>2</v>
      </c>
      <c r="C849" s="195">
        <v>3</v>
      </c>
      <c r="D849" s="195">
        <v>4</v>
      </c>
      <c r="E849" s="195">
        <v>5</v>
      </c>
      <c r="F849" s="195">
        <v>6</v>
      </c>
      <c r="G849" s="160"/>
      <c r="H849" s="160"/>
      <c r="I849" s="217"/>
      <c r="J849" s="217"/>
      <c r="P849" s="188"/>
    </row>
    <row r="850" spans="1:17" hidden="1">
      <c r="A850" s="260">
        <v>1</v>
      </c>
      <c r="B850" s="31"/>
      <c r="C850" s="260"/>
      <c r="D850" s="260"/>
      <c r="E850" s="258"/>
      <c r="F850" s="258"/>
      <c r="I850" s="220"/>
      <c r="J850" s="220"/>
      <c r="P850" s="188"/>
    </row>
    <row r="851" spans="1:17" s="160" customFormat="1" hidden="1">
      <c r="A851" s="260">
        <v>2</v>
      </c>
      <c r="B851" s="31"/>
      <c r="C851" s="260"/>
      <c r="D851" s="260"/>
      <c r="E851" s="258"/>
      <c r="F851" s="258"/>
      <c r="G851" s="149"/>
      <c r="H851" s="149"/>
      <c r="I851" s="220"/>
      <c r="J851" s="220"/>
      <c r="K851" s="161"/>
      <c r="O851" s="283"/>
      <c r="P851" s="281"/>
      <c r="Q851" s="283"/>
    </row>
    <row r="852" spans="1:17" hidden="1">
      <c r="A852" s="260">
        <v>3</v>
      </c>
      <c r="B852" s="31"/>
      <c r="C852" s="260"/>
      <c r="D852" s="260"/>
      <c r="E852" s="258"/>
      <c r="F852" s="258"/>
      <c r="I852" s="220"/>
      <c r="J852" s="220"/>
      <c r="K852" s="158"/>
      <c r="P852" s="188"/>
      <c r="Q852" s="290"/>
    </row>
    <row r="853" spans="1:17" hidden="1">
      <c r="A853" s="260">
        <v>4</v>
      </c>
      <c r="B853" s="31"/>
      <c r="C853" s="260"/>
      <c r="D853" s="260"/>
      <c r="E853" s="258"/>
      <c r="F853" s="258"/>
      <c r="I853" s="220"/>
      <c r="J853" s="220"/>
      <c r="P853" s="188"/>
      <c r="Q853" s="290"/>
    </row>
    <row r="854" spans="1:17" ht="33" hidden="1" customHeight="1">
      <c r="A854" s="226"/>
      <c r="B854" s="227" t="s">
        <v>73</v>
      </c>
      <c r="C854" s="226" t="s">
        <v>74</v>
      </c>
      <c r="D854" s="226" t="s">
        <v>74</v>
      </c>
      <c r="E854" s="226" t="s">
        <v>74</v>
      </c>
      <c r="F854" s="228">
        <f>F853+F851+F852+F850</f>
        <v>0</v>
      </c>
      <c r="I854" s="217">
        <f>SUM(I850:I853)</f>
        <v>0</v>
      </c>
      <c r="J854" s="217">
        <f>SUM(J850:J853)</f>
        <v>0</v>
      </c>
      <c r="P854" s="188"/>
      <c r="Q854" s="290"/>
    </row>
    <row r="855" spans="1:17" hidden="1">
      <c r="A855" s="38"/>
      <c r="B855" s="32"/>
      <c r="C855" s="38"/>
      <c r="D855" s="38"/>
      <c r="E855" s="38"/>
      <c r="F855" s="57"/>
      <c r="P855" s="188"/>
      <c r="Q855" s="290"/>
    </row>
    <row r="856" spans="1:17" hidden="1">
      <c r="A856" s="2004" t="s">
        <v>525</v>
      </c>
      <c r="B856" s="2004"/>
      <c r="C856" s="2004"/>
      <c r="D856" s="2004"/>
      <c r="E856" s="2004"/>
      <c r="F856" s="2004"/>
      <c r="G856" s="2004"/>
      <c r="H856" s="2004"/>
      <c r="I856" s="2004"/>
      <c r="J856" s="2004"/>
      <c r="P856" s="188"/>
    </row>
    <row r="857" spans="1:17" hidden="1">
      <c r="A857" s="2012"/>
      <c r="B857" s="2012"/>
      <c r="C857" s="2012"/>
      <c r="D857" s="2012"/>
      <c r="E857" s="2012"/>
      <c r="F857" s="2012"/>
      <c r="I857" s="1986" t="s">
        <v>545</v>
      </c>
      <c r="J857" s="1986"/>
      <c r="P857" s="188"/>
    </row>
    <row r="858" spans="1:17" ht="54" hidden="1">
      <c r="A858" s="260" t="s">
        <v>77</v>
      </c>
      <c r="B858" s="260" t="s">
        <v>67</v>
      </c>
      <c r="C858" s="260" t="s">
        <v>131</v>
      </c>
      <c r="D858" s="260" t="s">
        <v>80</v>
      </c>
      <c r="E858" s="260" t="s">
        <v>132</v>
      </c>
      <c r="F858" s="260" t="s">
        <v>33</v>
      </c>
      <c r="I858" s="215" t="s">
        <v>186</v>
      </c>
      <c r="J858" s="215" t="s">
        <v>546</v>
      </c>
      <c r="K858" s="163"/>
      <c r="L858" s="163"/>
      <c r="P858" s="188"/>
    </row>
    <row r="859" spans="1:17" hidden="1">
      <c r="A859" s="195">
        <v>1</v>
      </c>
      <c r="B859" s="195">
        <v>2</v>
      </c>
      <c r="C859" s="195">
        <v>3</v>
      </c>
      <c r="D859" s="195">
        <v>4</v>
      </c>
      <c r="E859" s="195">
        <v>5</v>
      </c>
      <c r="F859" s="195">
        <v>6</v>
      </c>
      <c r="G859" s="160"/>
      <c r="H859" s="160"/>
      <c r="I859" s="217"/>
      <c r="J859" s="217"/>
      <c r="P859" s="188"/>
    </row>
    <row r="860" spans="1:17" hidden="1">
      <c r="A860" s="260">
        <v>1</v>
      </c>
      <c r="B860" s="31"/>
      <c r="C860" s="260"/>
      <c r="D860" s="260"/>
      <c r="E860" s="258" t="e">
        <f>F860/D860</f>
        <v>#DIV/0!</v>
      </c>
      <c r="F860" s="258"/>
      <c r="I860" s="220"/>
      <c r="J860" s="220"/>
      <c r="P860" s="188"/>
    </row>
    <row r="861" spans="1:17" s="160" customFormat="1" hidden="1">
      <c r="A861" s="260">
        <v>2</v>
      </c>
      <c r="B861" s="31"/>
      <c r="C861" s="35"/>
      <c r="D861" s="35"/>
      <c r="E861" s="258" t="e">
        <f t="shared" ref="E861:E863" si="29">F861/D861</f>
        <v>#DIV/0!</v>
      </c>
      <c r="F861" s="258"/>
      <c r="G861" s="149"/>
      <c r="H861" s="149"/>
      <c r="I861" s="220"/>
      <c r="J861" s="220"/>
      <c r="K861" s="161"/>
      <c r="O861" s="283"/>
      <c r="P861" s="281"/>
      <c r="Q861" s="283"/>
    </row>
    <row r="862" spans="1:17" hidden="1">
      <c r="A862" s="260"/>
      <c r="B862" s="31"/>
      <c r="C862" s="35"/>
      <c r="D862" s="35"/>
      <c r="E862" s="258" t="e">
        <f t="shared" si="29"/>
        <v>#DIV/0!</v>
      </c>
      <c r="F862" s="258"/>
      <c r="I862" s="220"/>
      <c r="J862" s="220"/>
      <c r="P862" s="188"/>
    </row>
    <row r="863" spans="1:17" hidden="1">
      <c r="A863" s="260">
        <v>3</v>
      </c>
      <c r="B863" s="31"/>
      <c r="C863" s="260"/>
      <c r="D863" s="260"/>
      <c r="E863" s="258" t="e">
        <f t="shared" si="29"/>
        <v>#DIV/0!</v>
      </c>
      <c r="F863" s="258"/>
      <c r="I863" s="220"/>
      <c r="J863" s="220"/>
      <c r="P863" s="188"/>
    </row>
    <row r="864" spans="1:17" ht="36" hidden="1" customHeight="1">
      <c r="A864" s="226"/>
      <c r="B864" s="227" t="s">
        <v>73</v>
      </c>
      <c r="C864" s="226" t="s">
        <v>74</v>
      </c>
      <c r="D864" s="226" t="s">
        <v>74</v>
      </c>
      <c r="E864" s="226" t="s">
        <v>74</v>
      </c>
      <c r="F864" s="228">
        <f>F863+F861+F860+F862</f>
        <v>0</v>
      </c>
      <c r="I864" s="217">
        <f>SUM(I860:I863)</f>
        <v>0</v>
      </c>
      <c r="J864" s="217">
        <f>SUM(J860:J863)</f>
        <v>0</v>
      </c>
      <c r="P864" s="188"/>
    </row>
    <row r="865" spans="1:17" hidden="1">
      <c r="A865" s="38"/>
      <c r="B865" s="32"/>
      <c r="C865" s="38"/>
      <c r="D865" s="38"/>
      <c r="E865" s="38"/>
      <c r="F865" s="57"/>
      <c r="P865" s="188"/>
    </row>
    <row r="866" spans="1:17" hidden="1">
      <c r="A866" s="2004" t="s">
        <v>526</v>
      </c>
      <c r="B866" s="2004"/>
      <c r="C866" s="2004"/>
      <c r="D866" s="2004"/>
      <c r="E866" s="2004"/>
      <c r="F866" s="2004"/>
      <c r="G866" s="2004"/>
      <c r="H866" s="2004"/>
      <c r="I866" s="2004"/>
      <c r="J866" s="2004"/>
      <c r="P866" s="188"/>
    </row>
    <row r="867" spans="1:17" hidden="1">
      <c r="A867" s="2012"/>
      <c r="B867" s="2012"/>
      <c r="C867" s="2012"/>
      <c r="D867" s="2012"/>
      <c r="E867" s="2012"/>
      <c r="F867" s="2012"/>
      <c r="I867" s="1986" t="s">
        <v>545</v>
      </c>
      <c r="J867" s="1986"/>
      <c r="P867" s="188"/>
    </row>
    <row r="868" spans="1:17" ht="54" hidden="1">
      <c r="A868" s="260" t="s">
        <v>77</v>
      </c>
      <c r="B868" s="260" t="s">
        <v>67</v>
      </c>
      <c r="C868" s="260" t="s">
        <v>131</v>
      </c>
      <c r="D868" s="260" t="s">
        <v>80</v>
      </c>
      <c r="E868" s="260" t="s">
        <v>132</v>
      </c>
      <c r="F868" s="260" t="s">
        <v>33</v>
      </c>
      <c r="I868" s="215" t="s">
        <v>186</v>
      </c>
      <c r="J868" s="215" t="s">
        <v>546</v>
      </c>
      <c r="K868" s="163"/>
      <c r="L868" s="163"/>
      <c r="P868" s="188"/>
    </row>
    <row r="869" spans="1:17" hidden="1">
      <c r="A869" s="195">
        <v>1</v>
      </c>
      <c r="B869" s="195">
        <v>2</v>
      </c>
      <c r="C869" s="195">
        <v>3</v>
      </c>
      <c r="D869" s="195">
        <v>4</v>
      </c>
      <c r="E869" s="195">
        <v>5</v>
      </c>
      <c r="F869" s="195">
        <v>6</v>
      </c>
      <c r="G869" s="160"/>
      <c r="H869" s="160"/>
      <c r="I869" s="217"/>
      <c r="J869" s="217"/>
      <c r="P869" s="188"/>
    </row>
    <row r="870" spans="1:17" hidden="1">
      <c r="A870" s="260">
        <v>1</v>
      </c>
      <c r="B870" s="31"/>
      <c r="C870" s="260"/>
      <c r="D870" s="260"/>
      <c r="E870" s="258" t="e">
        <f>F870/D870</f>
        <v>#DIV/0!</v>
      </c>
      <c r="F870" s="258"/>
      <c r="I870" s="220"/>
      <c r="J870" s="220"/>
      <c r="P870" s="188"/>
    </row>
    <row r="871" spans="1:17" s="160" customFormat="1" hidden="1">
      <c r="A871" s="260">
        <v>2</v>
      </c>
      <c r="B871" s="31"/>
      <c r="C871" s="35"/>
      <c r="D871" s="35"/>
      <c r="E871" s="258" t="e">
        <f t="shared" ref="E871:E873" si="30">F871/D871</f>
        <v>#DIV/0!</v>
      </c>
      <c r="F871" s="258"/>
      <c r="G871" s="149"/>
      <c r="H871" s="149"/>
      <c r="I871" s="220"/>
      <c r="J871" s="220"/>
      <c r="K871" s="161"/>
      <c r="O871" s="283"/>
      <c r="P871" s="281"/>
      <c r="Q871" s="283"/>
    </row>
    <row r="872" spans="1:17" hidden="1">
      <c r="A872" s="260"/>
      <c r="B872" s="31"/>
      <c r="C872" s="35"/>
      <c r="D872" s="35"/>
      <c r="E872" s="258" t="e">
        <f t="shared" si="30"/>
        <v>#DIV/0!</v>
      </c>
      <c r="F872" s="258"/>
      <c r="I872" s="220"/>
      <c r="J872" s="220"/>
      <c r="P872" s="188"/>
    </row>
    <row r="873" spans="1:17" hidden="1">
      <c r="A873" s="260">
        <v>3</v>
      </c>
      <c r="B873" s="31"/>
      <c r="C873" s="260"/>
      <c r="D873" s="260"/>
      <c r="E873" s="258" t="e">
        <f t="shared" si="30"/>
        <v>#DIV/0!</v>
      </c>
      <c r="F873" s="258"/>
      <c r="I873" s="220"/>
      <c r="J873" s="220"/>
      <c r="P873" s="188"/>
    </row>
    <row r="874" spans="1:17" ht="32.25" hidden="1" customHeight="1">
      <c r="A874" s="226"/>
      <c r="B874" s="227" t="s">
        <v>73</v>
      </c>
      <c r="C874" s="226" t="s">
        <v>74</v>
      </c>
      <c r="D874" s="226" t="s">
        <v>74</v>
      </c>
      <c r="E874" s="226" t="s">
        <v>74</v>
      </c>
      <c r="F874" s="228">
        <f>F873+F871+F870+F872</f>
        <v>0</v>
      </c>
      <c r="I874" s="217">
        <f>SUM(I870:I873)</f>
        <v>0</v>
      </c>
      <c r="J874" s="217">
        <f>SUM(J870:J873)</f>
        <v>0</v>
      </c>
      <c r="P874" s="188"/>
    </row>
    <row r="875" spans="1:17" hidden="1">
      <c r="A875" s="38"/>
      <c r="B875" s="32"/>
      <c r="C875" s="38"/>
      <c r="D875" s="38"/>
      <c r="E875" s="38"/>
      <c r="F875" s="57"/>
      <c r="P875" s="188"/>
    </row>
    <row r="876" spans="1:17" hidden="1">
      <c r="A876" s="2004" t="s">
        <v>527</v>
      </c>
      <c r="B876" s="2004"/>
      <c r="C876" s="2004"/>
      <c r="D876" s="2004"/>
      <c r="E876" s="2004"/>
      <c r="F876" s="2004"/>
      <c r="G876" s="2004"/>
      <c r="H876" s="2004"/>
      <c r="I876" s="2004"/>
      <c r="J876" s="2004"/>
      <c r="P876" s="188"/>
    </row>
    <row r="877" spans="1:17" hidden="1">
      <c r="A877" s="2012"/>
      <c r="B877" s="2012"/>
      <c r="C877" s="2012"/>
      <c r="D877" s="2012"/>
      <c r="E877" s="2012"/>
      <c r="F877" s="2012"/>
      <c r="I877" s="1986" t="s">
        <v>545</v>
      </c>
      <c r="J877" s="1986"/>
      <c r="P877" s="188"/>
    </row>
    <row r="878" spans="1:17" ht="54" hidden="1">
      <c r="A878" s="260" t="s">
        <v>77</v>
      </c>
      <c r="B878" s="260" t="s">
        <v>67</v>
      </c>
      <c r="C878" s="260" t="s">
        <v>131</v>
      </c>
      <c r="D878" s="260" t="s">
        <v>80</v>
      </c>
      <c r="E878" s="260" t="s">
        <v>132</v>
      </c>
      <c r="F878" s="260" t="s">
        <v>33</v>
      </c>
      <c r="I878" s="215" t="s">
        <v>186</v>
      </c>
      <c r="J878" s="215" t="s">
        <v>546</v>
      </c>
      <c r="K878" s="163"/>
      <c r="L878" s="163"/>
      <c r="P878" s="188"/>
    </row>
    <row r="879" spans="1:17" hidden="1">
      <c r="A879" s="194">
        <v>1</v>
      </c>
      <c r="B879" s="194">
        <v>2</v>
      </c>
      <c r="C879" s="194">
        <v>3</v>
      </c>
      <c r="D879" s="194">
        <v>4</v>
      </c>
      <c r="E879" s="195">
        <v>5</v>
      </c>
      <c r="F879" s="195">
        <v>6</v>
      </c>
      <c r="G879" s="25"/>
      <c r="H879" s="25"/>
      <c r="I879" s="217"/>
      <c r="J879" s="217"/>
      <c r="P879" s="188"/>
    </row>
    <row r="880" spans="1:17" hidden="1">
      <c r="A880" s="260">
        <v>1</v>
      </c>
      <c r="B880" s="31"/>
      <c r="C880" s="539"/>
      <c r="D880" s="539"/>
      <c r="E880" s="538" t="e">
        <f>F880/D880</f>
        <v>#DIV/0!</v>
      </c>
      <c r="F880" s="538"/>
      <c r="I880" s="220"/>
      <c r="J880" s="220"/>
      <c r="P880" s="188"/>
    </row>
    <row r="881" spans="1:17" s="25" customFormat="1" hidden="1">
      <c r="A881" s="260">
        <v>2</v>
      </c>
      <c r="B881" s="31"/>
      <c r="C881" s="35"/>
      <c r="D881" s="35"/>
      <c r="E881" s="258" t="e">
        <f t="shared" ref="E881:E883" si="31">F881/D881</f>
        <v>#DIV/0!</v>
      </c>
      <c r="F881" s="258"/>
      <c r="G881" s="149"/>
      <c r="H881" s="149"/>
      <c r="I881" s="220"/>
      <c r="J881" s="220"/>
      <c r="K881" s="162"/>
      <c r="O881" s="287"/>
      <c r="P881" s="282"/>
      <c r="Q881" s="287"/>
    </row>
    <row r="882" spans="1:17" hidden="1">
      <c r="A882" s="260"/>
      <c r="B882" s="31"/>
      <c r="C882" s="35"/>
      <c r="D882" s="35"/>
      <c r="E882" s="258" t="e">
        <f t="shared" si="31"/>
        <v>#DIV/0!</v>
      </c>
      <c r="F882" s="258"/>
      <c r="I882" s="220"/>
      <c r="J882" s="220"/>
      <c r="P882" s="188"/>
    </row>
    <row r="883" spans="1:17" hidden="1">
      <c r="A883" s="260">
        <v>3</v>
      </c>
      <c r="B883" s="31"/>
      <c r="C883" s="260"/>
      <c r="D883" s="260"/>
      <c r="E883" s="258" t="e">
        <f t="shared" si="31"/>
        <v>#DIV/0!</v>
      </c>
      <c r="F883" s="258"/>
      <c r="I883" s="220"/>
      <c r="J883" s="220"/>
      <c r="P883" s="188"/>
    </row>
    <row r="884" spans="1:17" ht="33" hidden="1" customHeight="1">
      <c r="A884" s="226"/>
      <c r="B884" s="227" t="s">
        <v>73</v>
      </c>
      <c r="C884" s="226" t="s">
        <v>74</v>
      </c>
      <c r="D884" s="226" t="s">
        <v>74</v>
      </c>
      <c r="E884" s="226" t="s">
        <v>74</v>
      </c>
      <c r="F884" s="228">
        <f>F883+F881+F880+F882</f>
        <v>0</v>
      </c>
      <c r="I884" s="217">
        <f>SUM(I880:I883)</f>
        <v>0</v>
      </c>
      <c r="J884" s="217">
        <f>SUM(J880:J883)</f>
        <v>0</v>
      </c>
      <c r="P884" s="188"/>
    </row>
    <row r="885" spans="1:17" hidden="1">
      <c r="A885" s="38"/>
      <c r="B885" s="32"/>
      <c r="C885" s="38"/>
      <c r="D885" s="38"/>
      <c r="E885" s="38"/>
      <c r="F885" s="57"/>
      <c r="P885" s="188"/>
    </row>
    <row r="886" spans="1:17" hidden="1">
      <c r="A886" s="2004" t="s">
        <v>528</v>
      </c>
      <c r="B886" s="2004"/>
      <c r="C886" s="2004"/>
      <c r="D886" s="2004"/>
      <c r="E886" s="2004"/>
      <c r="F886" s="2004"/>
      <c r="G886" s="2004"/>
      <c r="H886" s="2004"/>
      <c r="I886" s="2004"/>
      <c r="J886" s="2004"/>
      <c r="P886" s="188"/>
    </row>
    <row r="887" spans="1:17" hidden="1">
      <c r="A887" s="2012"/>
      <c r="B887" s="2012"/>
      <c r="C887" s="2012"/>
      <c r="D887" s="2012"/>
      <c r="E887" s="2012"/>
      <c r="F887" s="2012"/>
      <c r="I887" s="1986" t="s">
        <v>545</v>
      </c>
      <c r="J887" s="1986"/>
      <c r="P887" s="188"/>
    </row>
    <row r="888" spans="1:17" ht="54" hidden="1">
      <c r="A888" s="260" t="s">
        <v>77</v>
      </c>
      <c r="B888" s="260" t="s">
        <v>67</v>
      </c>
      <c r="C888" s="260" t="s">
        <v>131</v>
      </c>
      <c r="D888" s="260" t="s">
        <v>80</v>
      </c>
      <c r="E888" s="260" t="s">
        <v>132</v>
      </c>
      <c r="F888" s="260" t="s">
        <v>33</v>
      </c>
      <c r="I888" s="215" t="s">
        <v>186</v>
      </c>
      <c r="J888" s="215" t="s">
        <v>546</v>
      </c>
      <c r="K888" s="163"/>
      <c r="L888" s="187"/>
      <c r="P888" s="188"/>
    </row>
    <row r="889" spans="1:17" hidden="1">
      <c r="A889" s="195">
        <v>1</v>
      </c>
      <c r="B889" s="195">
        <v>2</v>
      </c>
      <c r="C889" s="195">
        <v>3</v>
      </c>
      <c r="D889" s="195">
        <v>4</v>
      </c>
      <c r="E889" s="195">
        <v>5</v>
      </c>
      <c r="F889" s="195">
        <v>6</v>
      </c>
      <c r="G889" s="160"/>
      <c r="H889" s="160"/>
      <c r="I889" s="217"/>
      <c r="J889" s="217"/>
      <c r="P889" s="188"/>
    </row>
    <row r="890" spans="1:17" hidden="1">
      <c r="A890" s="260">
        <v>1</v>
      </c>
      <c r="B890" s="31"/>
      <c r="C890" s="260"/>
      <c r="D890" s="260"/>
      <c r="E890" s="258" t="e">
        <f>F890/D890</f>
        <v>#DIV/0!</v>
      </c>
      <c r="F890" s="258"/>
      <c r="I890" s="220"/>
      <c r="J890" s="220"/>
      <c r="P890" s="188"/>
    </row>
    <row r="891" spans="1:17" s="160" customFormat="1" hidden="1">
      <c r="A891" s="260">
        <v>2</v>
      </c>
      <c r="B891" s="31"/>
      <c r="C891" s="35"/>
      <c r="D891" s="35"/>
      <c r="E891" s="258" t="e">
        <f t="shared" ref="E891:E893" si="32">F891/D891</f>
        <v>#DIV/0!</v>
      </c>
      <c r="F891" s="258"/>
      <c r="G891" s="149"/>
      <c r="H891" s="149"/>
      <c r="I891" s="220"/>
      <c r="J891" s="220"/>
      <c r="K891" s="161"/>
      <c r="O891" s="283"/>
      <c r="P891" s="281"/>
      <c r="Q891" s="283"/>
    </row>
    <row r="892" spans="1:17" hidden="1">
      <c r="A892" s="260"/>
      <c r="B892" s="31"/>
      <c r="C892" s="35"/>
      <c r="D892" s="35"/>
      <c r="E892" s="258" t="e">
        <f t="shared" si="32"/>
        <v>#DIV/0!</v>
      </c>
      <c r="F892" s="258"/>
      <c r="I892" s="220"/>
      <c r="J892" s="220"/>
      <c r="P892" s="188"/>
    </row>
    <row r="893" spans="1:17" hidden="1">
      <c r="A893" s="260">
        <v>3</v>
      </c>
      <c r="B893" s="31"/>
      <c r="C893" s="260"/>
      <c r="D893" s="260"/>
      <c r="E893" s="258" t="e">
        <f t="shared" si="32"/>
        <v>#DIV/0!</v>
      </c>
      <c r="F893" s="258"/>
      <c r="I893" s="220"/>
      <c r="J893" s="220"/>
      <c r="P893" s="188"/>
    </row>
    <row r="894" spans="1:17" ht="28.5" hidden="1" customHeight="1">
      <c r="A894" s="226"/>
      <c r="B894" s="227" t="s">
        <v>73</v>
      </c>
      <c r="C894" s="226" t="s">
        <v>74</v>
      </c>
      <c r="D894" s="226" t="s">
        <v>74</v>
      </c>
      <c r="E894" s="226" t="s">
        <v>74</v>
      </c>
      <c r="F894" s="228">
        <f>F893+F891+F890+F892</f>
        <v>0</v>
      </c>
      <c r="I894" s="217">
        <f>SUM(I890:I893)</f>
        <v>0</v>
      </c>
      <c r="J894" s="217">
        <f>SUM(J890:J893)</f>
        <v>0</v>
      </c>
      <c r="P894" s="188"/>
    </row>
    <row r="895" spans="1:17" hidden="1">
      <c r="A895" s="38"/>
      <c r="B895" s="32"/>
      <c r="C895" s="38"/>
      <c r="D895" s="38"/>
      <c r="E895" s="38"/>
      <c r="F895" s="57"/>
      <c r="P895" s="188"/>
    </row>
    <row r="896" spans="1:17">
      <c r="A896" s="2004" t="s">
        <v>529</v>
      </c>
      <c r="B896" s="2004"/>
      <c r="C896" s="2004"/>
      <c r="D896" s="2004"/>
      <c r="E896" s="2004"/>
      <c r="F896" s="2004"/>
      <c r="G896" s="2004"/>
      <c r="H896" s="2004"/>
      <c r="I896" s="2004"/>
      <c r="J896" s="2004"/>
      <c r="P896" s="188"/>
    </row>
    <row r="897" spans="1:17">
      <c r="A897" s="2012"/>
      <c r="B897" s="2012"/>
      <c r="C897" s="2012"/>
      <c r="D897" s="2012"/>
      <c r="E897" s="2012"/>
      <c r="F897" s="2012"/>
      <c r="I897" s="1986" t="s">
        <v>545</v>
      </c>
      <c r="J897" s="1986"/>
      <c r="P897" s="188"/>
    </row>
    <row r="898" spans="1:17" ht="54">
      <c r="A898" s="260" t="s">
        <v>77</v>
      </c>
      <c r="B898" s="260" t="s">
        <v>67</v>
      </c>
      <c r="C898" s="260" t="s">
        <v>131</v>
      </c>
      <c r="D898" s="260" t="s">
        <v>80</v>
      </c>
      <c r="E898" s="260" t="s">
        <v>132</v>
      </c>
      <c r="F898" s="260" t="s">
        <v>33</v>
      </c>
      <c r="I898" s="215" t="s">
        <v>186</v>
      </c>
      <c r="J898" s="215" t="s">
        <v>546</v>
      </c>
      <c r="K898" s="163"/>
      <c r="L898" s="187"/>
      <c r="P898" s="188"/>
    </row>
    <row r="899" spans="1:17">
      <c r="A899" s="195">
        <v>1</v>
      </c>
      <c r="B899" s="195">
        <v>2</v>
      </c>
      <c r="C899" s="195">
        <v>3</v>
      </c>
      <c r="D899" s="195">
        <v>4</v>
      </c>
      <c r="E899" s="195">
        <v>5</v>
      </c>
      <c r="F899" s="195">
        <v>6</v>
      </c>
      <c r="G899" s="160"/>
      <c r="H899" s="160"/>
      <c r="I899" s="217"/>
      <c r="J899" s="217"/>
      <c r="P899" s="188"/>
    </row>
    <row r="900" spans="1:17" ht="45.6">
      <c r="A900" s="1013">
        <v>1</v>
      </c>
      <c r="B900" s="596" t="s">
        <v>1123</v>
      </c>
      <c r="C900" s="1013" t="s">
        <v>877</v>
      </c>
      <c r="D900" s="597">
        <v>3</v>
      </c>
      <c r="E900" s="1014">
        <f>F900/D900</f>
        <v>0</v>
      </c>
      <c r="F900" s="176"/>
      <c r="I900" s="220"/>
      <c r="J900" s="220"/>
      <c r="P900" s="188"/>
    </row>
    <row r="901" spans="1:17" s="160" customFormat="1" ht="45.6">
      <c r="A901" s="1013">
        <v>2</v>
      </c>
      <c r="B901" s="1031" t="s">
        <v>1124</v>
      </c>
      <c r="C901" s="1013" t="s">
        <v>877</v>
      </c>
      <c r="D901" s="597">
        <v>1</v>
      </c>
      <c r="E901" s="1014">
        <f t="shared" ref="E901" si="33">F901/D901</f>
        <v>0</v>
      </c>
      <c r="F901" s="176"/>
      <c r="G901" s="149"/>
      <c r="H901" s="149"/>
      <c r="I901" s="220"/>
      <c r="J901" s="220"/>
      <c r="K901" s="161"/>
      <c r="O901" s="283"/>
      <c r="P901" s="281"/>
      <c r="Q901" s="283"/>
    </row>
    <row r="902" spans="1:17">
      <c r="A902" s="749">
        <v>3</v>
      </c>
      <c r="B902" s="617"/>
      <c r="C902" s="749" t="s">
        <v>877</v>
      </c>
      <c r="D902" s="597">
        <v>1</v>
      </c>
      <c r="E902" s="606">
        <f t="shared" ref="E902" si="34">F902/D902</f>
        <v>0</v>
      </c>
      <c r="F902" s="176"/>
      <c r="I902" s="220"/>
      <c r="J902" s="220"/>
      <c r="P902" s="188"/>
      <c r="Q902" s="290"/>
    </row>
    <row r="903" spans="1:17" hidden="1">
      <c r="A903" s="260">
        <v>4</v>
      </c>
      <c r="B903" s="31"/>
      <c r="C903" s="260"/>
      <c r="D903" s="260"/>
      <c r="E903" s="258" t="e">
        <f t="shared" ref="E903" si="35">F903/D903</f>
        <v>#DIV/0!</v>
      </c>
      <c r="F903" s="258"/>
      <c r="I903" s="220"/>
      <c r="J903" s="220"/>
      <c r="P903" s="188"/>
      <c r="Q903" s="290"/>
    </row>
    <row r="904" spans="1:17" ht="36" customHeight="1">
      <c r="A904" s="226"/>
      <c r="B904" s="227" t="s">
        <v>73</v>
      </c>
      <c r="C904" s="226" t="s">
        <v>74</v>
      </c>
      <c r="D904" s="226" t="s">
        <v>74</v>
      </c>
      <c r="E904" s="226" t="s">
        <v>74</v>
      </c>
      <c r="F904" s="228">
        <f>F903+F901+F900+F902</f>
        <v>0</v>
      </c>
      <c r="I904" s="217">
        <f>SUM(I900:I903)</f>
        <v>0</v>
      </c>
      <c r="J904" s="217">
        <f>SUM(J900:J903)</f>
        <v>0</v>
      </c>
      <c r="K904" s="158"/>
      <c r="P904" s="188"/>
      <c r="Q904" s="290"/>
    </row>
    <row r="905" spans="1:17">
      <c r="A905" s="38"/>
      <c r="B905" s="32"/>
      <c r="C905" s="38"/>
      <c r="D905" s="38"/>
      <c r="E905" s="38"/>
      <c r="F905" s="57"/>
      <c r="P905" s="188"/>
      <c r="Q905" s="290"/>
    </row>
    <row r="906" spans="1:17" hidden="1">
      <c r="A906" s="2004" t="s">
        <v>522</v>
      </c>
      <c r="B906" s="2004"/>
      <c r="C906" s="2004"/>
      <c r="D906" s="2004"/>
      <c r="E906" s="2004"/>
      <c r="F906" s="2004"/>
      <c r="G906" s="2004"/>
      <c r="H906" s="2004"/>
      <c r="I906" s="2004"/>
      <c r="J906" s="2004"/>
      <c r="P906" s="188"/>
      <c r="Q906" s="290"/>
    </row>
    <row r="907" spans="1:17" hidden="1">
      <c r="A907" s="2012"/>
      <c r="B907" s="2012"/>
      <c r="C907" s="2012"/>
      <c r="D907" s="2012"/>
      <c r="E907" s="2012"/>
      <c r="F907" s="38"/>
      <c r="I907" s="1986" t="s">
        <v>545</v>
      </c>
      <c r="J907" s="1986"/>
      <c r="O907" s="188"/>
    </row>
    <row r="908" spans="1:17" ht="54" hidden="1">
      <c r="A908" s="260" t="s">
        <v>68</v>
      </c>
      <c r="B908" s="260" t="s">
        <v>67</v>
      </c>
      <c r="C908" s="260" t="s">
        <v>80</v>
      </c>
      <c r="D908" s="260" t="s">
        <v>128</v>
      </c>
      <c r="E908" s="260" t="s">
        <v>33</v>
      </c>
      <c r="I908" s="215" t="s">
        <v>186</v>
      </c>
      <c r="J908" s="215" t="s">
        <v>546</v>
      </c>
      <c r="K908" s="163"/>
      <c r="O908" s="188"/>
    </row>
    <row r="909" spans="1:17" hidden="1">
      <c r="A909" s="195">
        <v>1</v>
      </c>
      <c r="B909" s="195">
        <v>2</v>
      </c>
      <c r="C909" s="195">
        <v>3</v>
      </c>
      <c r="D909" s="195">
        <v>4</v>
      </c>
      <c r="E909" s="195">
        <v>5</v>
      </c>
      <c r="F909" s="160"/>
      <c r="G909" s="160"/>
      <c r="H909" s="160"/>
      <c r="I909" s="217"/>
      <c r="J909" s="217"/>
      <c r="O909" s="188"/>
    </row>
    <row r="910" spans="1:17" ht="33" hidden="1" customHeight="1">
      <c r="A910" s="260">
        <v>1</v>
      </c>
      <c r="B910" s="31" t="s">
        <v>137</v>
      </c>
      <c r="C910" s="260"/>
      <c r="D910" s="258" t="e">
        <f>E910/C910</f>
        <v>#DIV/0!</v>
      </c>
      <c r="E910" s="258"/>
      <c r="I910" s="220"/>
      <c r="J910" s="220"/>
      <c r="O910" s="188"/>
    </row>
    <row r="911" spans="1:17" s="160" customFormat="1" ht="33" hidden="1" customHeight="1">
      <c r="A911" s="260">
        <v>2</v>
      </c>
      <c r="B911" s="31" t="s">
        <v>136</v>
      </c>
      <c r="C911" s="260"/>
      <c r="D911" s="258" t="e">
        <f>E911/C911</f>
        <v>#DIV/0!</v>
      </c>
      <c r="E911" s="258"/>
      <c r="F911" s="149"/>
      <c r="G911" s="149"/>
      <c r="H911" s="149"/>
      <c r="I911" s="220"/>
      <c r="J911" s="220"/>
      <c r="K911" s="161"/>
      <c r="O911" s="281"/>
      <c r="P911" s="283"/>
      <c r="Q911" s="283"/>
    </row>
    <row r="912" spans="1:17" ht="33" hidden="1" customHeight="1">
      <c r="A912" s="260">
        <v>3</v>
      </c>
      <c r="B912" s="31" t="s">
        <v>138</v>
      </c>
      <c r="C912" s="260"/>
      <c r="D912" s="258" t="e">
        <f>E912/C912</f>
        <v>#DIV/0!</v>
      </c>
      <c r="E912" s="258"/>
      <c r="I912" s="220"/>
      <c r="J912" s="220"/>
      <c r="O912" s="188"/>
    </row>
    <row r="913" spans="1:17" ht="33" hidden="1" customHeight="1">
      <c r="A913" s="260">
        <v>4</v>
      </c>
      <c r="B913" s="31" t="s">
        <v>139</v>
      </c>
      <c r="C913" s="260"/>
      <c r="D913" s="258" t="e">
        <f>E913/C913</f>
        <v>#DIV/0!</v>
      </c>
      <c r="E913" s="258"/>
      <c r="I913" s="220"/>
      <c r="J913" s="220"/>
      <c r="O913" s="188"/>
    </row>
    <row r="914" spans="1:17" ht="27" hidden="1" customHeight="1">
      <c r="A914" s="226"/>
      <c r="B914" s="227" t="s">
        <v>73</v>
      </c>
      <c r="C914" s="226"/>
      <c r="D914" s="226" t="s">
        <v>74</v>
      </c>
      <c r="E914" s="228">
        <f>E913+E912+E911+E910</f>
        <v>0</v>
      </c>
      <c r="I914" s="217">
        <f>SUM(I910:I913)</f>
        <v>0</v>
      </c>
      <c r="J914" s="217">
        <f>SUM(J910:J913)</f>
        <v>0</v>
      </c>
      <c r="O914" s="188"/>
    </row>
    <row r="915" spans="1:17" hidden="1">
      <c r="A915" s="56"/>
      <c r="B915" s="32"/>
      <c r="C915" s="38"/>
      <c r="D915" s="38"/>
      <c r="E915" s="38"/>
      <c r="F915" s="57"/>
      <c r="O915" s="188"/>
    </row>
    <row r="916" spans="1:17" hidden="1">
      <c r="A916" s="2004" t="s">
        <v>531</v>
      </c>
      <c r="B916" s="2004"/>
      <c r="C916" s="2004"/>
      <c r="D916" s="2004"/>
      <c r="E916" s="2004"/>
      <c r="F916" s="2004"/>
      <c r="G916" s="2004"/>
      <c r="H916" s="2004"/>
      <c r="I916" s="2004"/>
      <c r="J916" s="2004"/>
      <c r="O916" s="188"/>
    </row>
    <row r="917" spans="1:17" hidden="1">
      <c r="A917" s="51"/>
      <c r="B917" s="32"/>
      <c r="C917" s="38"/>
      <c r="D917" s="38"/>
      <c r="E917" s="38"/>
      <c r="F917" s="38"/>
      <c r="P917" s="188"/>
    </row>
    <row r="918" spans="1:17" hidden="1">
      <c r="A918" s="51"/>
      <c r="B918" s="32"/>
      <c r="C918" s="38"/>
      <c r="D918" s="38"/>
      <c r="E918" s="38"/>
      <c r="F918" s="38"/>
      <c r="I918" s="1986" t="s">
        <v>545</v>
      </c>
      <c r="J918" s="1986"/>
      <c r="K918" s="210"/>
    </row>
    <row r="919" spans="1:17" ht="54" hidden="1">
      <c r="A919" s="260" t="s">
        <v>77</v>
      </c>
      <c r="B919" s="260" t="s">
        <v>67</v>
      </c>
      <c r="C919" s="260" t="s">
        <v>127</v>
      </c>
      <c r="D919" s="260" t="s">
        <v>490</v>
      </c>
      <c r="F919" s="38"/>
      <c r="I919" s="215" t="s">
        <v>186</v>
      </c>
      <c r="J919" s="215" t="s">
        <v>546</v>
      </c>
      <c r="P919" s="188"/>
    </row>
    <row r="920" spans="1:17" hidden="1">
      <c r="A920" s="195">
        <v>1</v>
      </c>
      <c r="B920" s="195">
        <v>2</v>
      </c>
      <c r="C920" s="195">
        <v>3</v>
      </c>
      <c r="D920" s="195">
        <v>4</v>
      </c>
      <c r="E920" s="160"/>
      <c r="F920" s="14"/>
      <c r="G920" s="160"/>
      <c r="H920" s="160"/>
      <c r="I920" s="217"/>
      <c r="J920" s="217"/>
      <c r="P920" s="188"/>
    </row>
    <row r="921" spans="1:17" hidden="1">
      <c r="A921" s="260"/>
      <c r="B921" s="36"/>
      <c r="C921" s="34"/>
      <c r="D921" s="258"/>
      <c r="F921" s="38"/>
      <c r="I921" s="220"/>
      <c r="J921" s="220"/>
      <c r="P921" s="188"/>
    </row>
    <row r="922" spans="1:17" s="160" customFormat="1" hidden="1">
      <c r="A922" s="260"/>
      <c r="B922" s="36"/>
      <c r="C922" s="34"/>
      <c r="D922" s="258"/>
      <c r="E922" s="149"/>
      <c r="F922" s="57"/>
      <c r="G922" s="149"/>
      <c r="H922" s="149"/>
      <c r="I922" s="220"/>
      <c r="J922" s="220"/>
      <c r="K922" s="161"/>
      <c r="O922" s="283"/>
      <c r="P922" s="281"/>
      <c r="Q922" s="283"/>
    </row>
    <row r="923" spans="1:17" hidden="1">
      <c r="A923" s="260"/>
      <c r="B923" s="36"/>
      <c r="C923" s="34"/>
      <c r="D923" s="258"/>
      <c r="F923" s="38"/>
      <c r="I923" s="220"/>
      <c r="J923" s="220"/>
      <c r="P923" s="188"/>
      <c r="Q923" s="290"/>
    </row>
    <row r="924" spans="1:17" hidden="1">
      <c r="A924" s="260"/>
      <c r="B924" s="36"/>
      <c r="C924" s="34"/>
      <c r="D924" s="258"/>
      <c r="F924" s="38"/>
      <c r="I924" s="220"/>
      <c r="J924" s="220"/>
      <c r="P924" s="188"/>
      <c r="Q924" s="290"/>
    </row>
    <row r="925" spans="1:17" ht="30.75" hidden="1" customHeight="1">
      <c r="A925" s="226"/>
      <c r="B925" s="227" t="s">
        <v>73</v>
      </c>
      <c r="C925" s="226" t="s">
        <v>74</v>
      </c>
      <c r="D925" s="228">
        <f>SUM(D921:D924)</f>
        <v>0</v>
      </c>
      <c r="F925" s="38"/>
      <c r="I925" s="217">
        <f>SUM(I921:I924)</f>
        <v>0</v>
      </c>
      <c r="J925" s="217">
        <f>SUM(J921:J924)</f>
        <v>0</v>
      </c>
      <c r="P925" s="188"/>
      <c r="Q925" s="290"/>
    </row>
    <row r="926" spans="1:17" hidden="1">
      <c r="A926" s="56"/>
      <c r="B926" s="32"/>
      <c r="C926" s="38"/>
      <c r="D926" s="38"/>
      <c r="E926" s="38"/>
      <c r="F926" s="57"/>
      <c r="P926" s="188"/>
      <c r="Q926" s="290"/>
    </row>
    <row r="927" spans="1:17" s="774" customFormat="1">
      <c r="A927" s="2010" t="s">
        <v>995</v>
      </c>
      <c r="B927" s="2010"/>
      <c r="C927" s="2010"/>
      <c r="D927" s="2010"/>
      <c r="E927" s="2010"/>
      <c r="F927" s="2010"/>
      <c r="G927" s="2010"/>
      <c r="H927" s="2010"/>
      <c r="I927" s="2010"/>
      <c r="J927" s="2010"/>
      <c r="K927" s="497"/>
      <c r="M927" s="775"/>
      <c r="O927" s="776"/>
      <c r="P927" s="776"/>
      <c r="Q927" s="776"/>
    </row>
    <row r="928" spans="1:17" s="497" customFormat="1" ht="12" hidden="1" customHeight="1">
      <c r="A928" s="777"/>
      <c r="B928" s="778"/>
      <c r="C928" s="779"/>
      <c r="D928" s="779"/>
      <c r="E928" s="779"/>
      <c r="F928" s="780"/>
      <c r="G928" s="774"/>
      <c r="H928" s="774"/>
      <c r="I928" s="774"/>
      <c r="J928" s="774"/>
      <c r="M928" s="781"/>
      <c r="O928" s="782"/>
      <c r="P928" s="781"/>
      <c r="Q928" s="782"/>
    </row>
    <row r="929" spans="1:17" s="774" customFormat="1">
      <c r="A929" s="2020" t="s">
        <v>996</v>
      </c>
      <c r="B929" s="2020"/>
      <c r="C929" s="2020"/>
      <c r="D929" s="2020"/>
      <c r="E929" s="2020"/>
      <c r="F929" s="2020"/>
      <c r="G929" s="2020"/>
      <c r="H929" s="2020"/>
      <c r="I929" s="2020"/>
      <c r="J929" s="2020"/>
      <c r="K929" s="497"/>
      <c r="M929" s="775"/>
      <c r="O929" s="776"/>
      <c r="P929" s="776"/>
      <c r="Q929" s="776"/>
    </row>
    <row r="930" spans="1:17" s="774" customFormat="1">
      <c r="A930" s="783"/>
      <c r="B930" s="783"/>
      <c r="C930" s="783"/>
      <c r="D930" s="783"/>
      <c r="E930" s="783"/>
      <c r="F930" s="783"/>
      <c r="G930" s="783"/>
      <c r="H930" s="783"/>
      <c r="I930" s="1986" t="s">
        <v>545</v>
      </c>
      <c r="J930" s="1986"/>
      <c r="K930" s="497"/>
      <c r="M930" s="775"/>
      <c r="O930" s="776"/>
      <c r="P930" s="776"/>
      <c r="Q930" s="776"/>
    </row>
    <row r="931" spans="1:17" s="779" customFormat="1" ht="82.5" customHeight="1">
      <c r="A931" s="762" t="s">
        <v>77</v>
      </c>
      <c r="B931" s="762" t="s">
        <v>0</v>
      </c>
      <c r="C931" s="762" t="s">
        <v>122</v>
      </c>
      <c r="D931" s="762" t="s">
        <v>120</v>
      </c>
      <c r="E931" s="762" t="s">
        <v>123</v>
      </c>
      <c r="F931" s="762" t="s">
        <v>33</v>
      </c>
      <c r="I931" s="215" t="s">
        <v>186</v>
      </c>
      <c r="J931" s="215" t="s">
        <v>546</v>
      </c>
      <c r="K931" s="785"/>
      <c r="M931" s="775"/>
      <c r="N931" s="780"/>
      <c r="O931" s="786"/>
      <c r="P931" s="786"/>
      <c r="Q931" s="786"/>
    </row>
    <row r="932" spans="1:17" s="779" customFormat="1">
      <c r="A932" s="763">
        <v>1</v>
      </c>
      <c r="B932" s="763">
        <v>2</v>
      </c>
      <c r="C932" s="763">
        <v>4</v>
      </c>
      <c r="D932" s="763">
        <v>5</v>
      </c>
      <c r="E932" s="763">
        <v>6</v>
      </c>
      <c r="F932" s="763">
        <v>7</v>
      </c>
      <c r="G932" s="788"/>
      <c r="H932" s="788"/>
      <c r="I932" s="217"/>
      <c r="J932" s="217"/>
      <c r="K932" s="298"/>
      <c r="M932" s="775"/>
      <c r="O932" s="786"/>
      <c r="P932" s="786"/>
      <c r="Q932" s="786"/>
    </row>
    <row r="933" spans="1:17" s="779" customFormat="1" ht="33" customHeight="1">
      <c r="A933" s="762">
        <v>1</v>
      </c>
      <c r="B933" s="620" t="s">
        <v>145</v>
      </c>
      <c r="C933" s="622">
        <f>F933/D933</f>
        <v>121212.1212121212</v>
      </c>
      <c r="D933" s="622">
        <v>11.55</v>
      </c>
      <c r="E933" s="622">
        <v>0</v>
      </c>
      <c r="F933" s="622">
        <v>1400000</v>
      </c>
      <c r="I933" s="220"/>
      <c r="J933" s="804"/>
      <c r="K933" s="807"/>
      <c r="L933" s="775"/>
      <c r="M933" s="775"/>
      <c r="N933" s="792"/>
      <c r="O933" s="786"/>
      <c r="P933" s="786"/>
      <c r="Q933" s="786"/>
    </row>
    <row r="934" spans="1:17" s="779" customFormat="1" ht="33" customHeight="1">
      <c r="A934" s="762">
        <v>2</v>
      </c>
      <c r="B934" s="620" t="s">
        <v>814</v>
      </c>
      <c r="C934" s="622" t="e">
        <f t="shared" ref="C934:C937" si="36">F934/D934</f>
        <v>#DIV/0!</v>
      </c>
      <c r="D934" s="622"/>
      <c r="E934" s="622">
        <v>0</v>
      </c>
      <c r="F934" s="622"/>
      <c r="I934" s="220"/>
      <c r="J934" s="804"/>
      <c r="K934" s="807"/>
      <c r="L934" s="775"/>
      <c r="M934" s="775"/>
      <c r="N934" s="792"/>
      <c r="O934" s="786"/>
      <c r="P934" s="786"/>
      <c r="Q934" s="786"/>
    </row>
    <row r="935" spans="1:17" s="788" customFormat="1" ht="36" customHeight="1">
      <c r="A935" s="762">
        <v>3</v>
      </c>
      <c r="B935" s="620" t="s">
        <v>121</v>
      </c>
      <c r="C935" s="622">
        <f t="shared" si="36"/>
        <v>773.55433365706676</v>
      </c>
      <c r="D935" s="622">
        <v>2707.99</v>
      </c>
      <c r="E935" s="622">
        <v>0</v>
      </c>
      <c r="F935" s="764">
        <v>2094777.4</v>
      </c>
      <c r="G935" s="779"/>
      <c r="H935" s="779"/>
      <c r="I935" s="220"/>
      <c r="J935" s="804"/>
      <c r="K935" s="807"/>
      <c r="L935" s="775"/>
      <c r="M935" s="775"/>
      <c r="N935" s="792"/>
      <c r="O935" s="794"/>
      <c r="P935" s="794"/>
      <c r="Q935" s="795"/>
    </row>
    <row r="936" spans="1:17" s="788" customFormat="1" ht="36" customHeight="1">
      <c r="A936" s="762">
        <v>4</v>
      </c>
      <c r="B936" s="620" t="s">
        <v>815</v>
      </c>
      <c r="C936" s="622" t="e">
        <f t="shared" si="36"/>
        <v>#DIV/0!</v>
      </c>
      <c r="D936" s="622"/>
      <c r="E936" s="622">
        <v>0</v>
      </c>
      <c r="F936" s="622"/>
      <c r="G936" s="779"/>
      <c r="H936" s="779"/>
      <c r="I936" s="220"/>
      <c r="J936" s="804"/>
      <c r="K936" s="807"/>
      <c r="L936" s="775"/>
      <c r="M936" s="775"/>
      <c r="N936" s="792"/>
      <c r="O936" s="795"/>
      <c r="P936" s="795"/>
      <c r="Q936" s="795"/>
    </row>
    <row r="937" spans="1:17" s="779" customFormat="1" ht="32.25" customHeight="1">
      <c r="A937" s="762">
        <v>5</v>
      </c>
      <c r="B937" s="620" t="s">
        <v>146</v>
      </c>
      <c r="C937" s="622">
        <f t="shared" si="36"/>
        <v>227.18845573982341</v>
      </c>
      <c r="D937" s="622">
        <v>46.43</v>
      </c>
      <c r="E937" s="622">
        <v>0</v>
      </c>
      <c r="F937" s="622">
        <v>10548.36</v>
      </c>
      <c r="I937" s="220"/>
      <c r="J937" s="804"/>
      <c r="K937" s="802"/>
      <c r="L937" s="786"/>
      <c r="M937" s="775"/>
      <c r="N937" s="792"/>
      <c r="O937" s="786"/>
      <c r="P937" s="775"/>
      <c r="Q937" s="786"/>
    </row>
    <row r="938" spans="1:17" s="779" customFormat="1" ht="52.5" hidden="1" customHeight="1">
      <c r="A938" s="762">
        <v>6</v>
      </c>
      <c r="B938" s="620" t="s">
        <v>999</v>
      </c>
      <c r="C938" s="622"/>
      <c r="D938" s="622"/>
      <c r="E938" s="622">
        <v>0</v>
      </c>
      <c r="F938" s="622"/>
      <c r="I938" s="220"/>
      <c r="J938" s="804"/>
      <c r="K938" s="802"/>
      <c r="L938" s="786"/>
      <c r="M938" s="775"/>
      <c r="N938" s="792"/>
      <c r="O938" s="786"/>
      <c r="P938" s="786"/>
      <c r="Q938" s="786"/>
    </row>
    <row r="939" spans="1:17" s="779" customFormat="1" ht="32.25" hidden="1" customHeight="1">
      <c r="A939" s="762">
        <v>7</v>
      </c>
      <c r="B939" s="620" t="s">
        <v>891</v>
      </c>
      <c r="C939" s="622"/>
      <c r="D939" s="622"/>
      <c r="E939" s="622">
        <v>0</v>
      </c>
      <c r="F939" s="622"/>
      <c r="I939" s="220"/>
      <c r="J939" s="804"/>
      <c r="K939" s="802"/>
      <c r="L939" s="786"/>
      <c r="M939" s="775"/>
      <c r="N939" s="792"/>
      <c r="O939" s="786"/>
      <c r="P939" s="786"/>
      <c r="Q939" s="786"/>
    </row>
    <row r="940" spans="1:17" s="779" customFormat="1" ht="49.5" hidden="1" customHeight="1">
      <c r="A940" s="762">
        <v>8</v>
      </c>
      <c r="B940" s="620" t="s">
        <v>1000</v>
      </c>
      <c r="C940" s="622"/>
      <c r="D940" s="622"/>
      <c r="E940" s="622">
        <v>0</v>
      </c>
      <c r="F940" s="622"/>
      <c r="I940" s="220"/>
      <c r="J940" s="804"/>
      <c r="K940" s="802"/>
      <c r="L940" s="786"/>
      <c r="M940" s="775"/>
      <c r="N940" s="792"/>
      <c r="O940" s="786"/>
      <c r="P940" s="786"/>
      <c r="Q940" s="786"/>
    </row>
    <row r="941" spans="1:17" s="779" customFormat="1" ht="32.25" hidden="1" customHeight="1">
      <c r="A941" s="762">
        <v>9</v>
      </c>
      <c r="B941" s="620" t="s">
        <v>623</v>
      </c>
      <c r="C941" s="622"/>
      <c r="D941" s="622"/>
      <c r="E941" s="622"/>
      <c r="F941" s="622"/>
      <c r="I941" s="220"/>
      <c r="J941" s="804"/>
      <c r="K941" s="802"/>
      <c r="L941" s="786"/>
      <c r="M941" s="775"/>
      <c r="N941" s="792"/>
      <c r="O941" s="786"/>
      <c r="P941" s="786"/>
      <c r="Q941" s="786"/>
    </row>
    <row r="942" spans="1:17" s="779" customFormat="1" ht="47.25" hidden="1" customHeight="1">
      <c r="A942" s="762">
        <v>10</v>
      </c>
      <c r="B942" s="620" t="s">
        <v>1001</v>
      </c>
      <c r="C942" s="622"/>
      <c r="D942" s="622"/>
      <c r="E942" s="622"/>
      <c r="F942" s="622"/>
      <c r="I942" s="220"/>
      <c r="J942" s="804"/>
      <c r="K942" s="802"/>
      <c r="L942" s="786"/>
      <c r="M942" s="775"/>
      <c r="N942" s="792"/>
      <c r="O942" s="786"/>
      <c r="P942" s="786"/>
      <c r="Q942" s="786"/>
    </row>
    <row r="943" spans="1:17" s="779" customFormat="1" ht="81" hidden="1" customHeight="1">
      <c r="A943" s="762">
        <v>11</v>
      </c>
      <c r="B943" s="620" t="s">
        <v>813</v>
      </c>
      <c r="C943" s="622"/>
      <c r="D943" s="622"/>
      <c r="E943" s="622"/>
      <c r="F943" s="622"/>
      <c r="I943" s="220"/>
      <c r="J943" s="804"/>
      <c r="K943" s="2022"/>
      <c r="L943" s="2024"/>
      <c r="M943" s="775"/>
      <c r="N943" s="792"/>
      <c r="O943" s="786"/>
      <c r="P943" s="786"/>
      <c r="Q943" s="786"/>
    </row>
    <row r="944" spans="1:17" s="779" customFormat="1" ht="93.75" hidden="1" customHeight="1">
      <c r="A944" s="762">
        <v>12</v>
      </c>
      <c r="B944" s="620" t="s">
        <v>1002</v>
      </c>
      <c r="C944" s="622" t="e">
        <f t="shared" ref="C944" si="37">F944/D944</f>
        <v>#DIV/0!</v>
      </c>
      <c r="D944" s="622"/>
      <c r="E944" s="622"/>
      <c r="F944" s="622"/>
      <c r="I944" s="220"/>
      <c r="J944" s="804"/>
      <c r="K944" s="803"/>
      <c r="L944" s="786"/>
      <c r="M944" s="775"/>
      <c r="O944" s="786"/>
      <c r="P944" s="786"/>
      <c r="Q944" s="786"/>
    </row>
    <row r="945" spans="1:17" s="779" customFormat="1" ht="32.25" customHeight="1">
      <c r="A945" s="765"/>
      <c r="B945" s="766" t="s">
        <v>73</v>
      </c>
      <c r="C945" s="765" t="s">
        <v>74</v>
      </c>
      <c r="D945" s="765" t="s">
        <v>74</v>
      </c>
      <c r="E945" s="765" t="s">
        <v>74</v>
      </c>
      <c r="F945" s="767">
        <f>SUM(F933:F943)</f>
        <v>3505325.76</v>
      </c>
      <c r="I945" s="217">
        <f>SUM(I933:I944)</f>
        <v>0</v>
      </c>
      <c r="J945" s="805">
        <f>SUM(J933:J944)</f>
        <v>0</v>
      </c>
      <c r="K945" s="802"/>
      <c r="L945" s="786"/>
      <c r="M945" s="775"/>
      <c r="O945" s="786"/>
      <c r="P945" s="786"/>
      <c r="Q945" s="786"/>
    </row>
    <row r="946" spans="1:17" s="779" customFormat="1" ht="32.25" customHeight="1">
      <c r="A946" s="799"/>
      <c r="B946" s="800"/>
      <c r="C946" s="799"/>
      <c r="D946" s="799"/>
      <c r="E946" s="799"/>
      <c r="F946" s="801"/>
      <c r="I946" s="772"/>
      <c r="J946" s="772"/>
      <c r="K946" s="298"/>
      <c r="M946" s="775"/>
      <c r="O946" s="786"/>
      <c r="P946" s="786"/>
      <c r="Q946" s="786"/>
    </row>
    <row r="947" spans="1:17" ht="38.25" hidden="1" customHeight="1">
      <c r="A947" s="2014" t="s">
        <v>611</v>
      </c>
      <c r="B947" s="2014"/>
      <c r="C947" s="2014"/>
      <c r="D947" s="2014"/>
      <c r="E947" s="2014"/>
      <c r="F947" s="2014"/>
      <c r="G947" s="2014"/>
      <c r="H947" s="2014"/>
      <c r="I947" s="2014"/>
      <c r="J947" s="2014"/>
      <c r="P947" s="188"/>
    </row>
    <row r="948" spans="1:17" hidden="1">
      <c r="A948" s="56"/>
      <c r="B948" s="32"/>
      <c r="C948" s="38"/>
      <c r="D948" s="38"/>
      <c r="E948" s="38"/>
      <c r="F948" s="57"/>
      <c r="P948" s="188"/>
    </row>
    <row r="949" spans="1:17" hidden="1">
      <c r="A949" s="2016" t="s">
        <v>491</v>
      </c>
      <c r="B949" s="2016"/>
      <c r="C949" s="2016"/>
      <c r="D949" s="2016"/>
      <c r="E949" s="2016"/>
      <c r="F949" s="2016"/>
      <c r="G949" s="2016"/>
      <c r="H949" s="2016"/>
      <c r="I949" s="2016"/>
      <c r="J949" s="2016"/>
      <c r="K949" s="205"/>
    </row>
    <row r="950" spans="1:17" hidden="1">
      <c r="A950" s="76"/>
      <c r="B950" s="76"/>
      <c r="C950" s="76"/>
      <c r="D950" s="76"/>
      <c r="E950" s="76"/>
      <c r="F950" s="38"/>
      <c r="I950" s="1986" t="s">
        <v>545</v>
      </c>
      <c r="J950" s="1986"/>
      <c r="P950" s="188"/>
    </row>
    <row r="951" spans="1:17" ht="54" hidden="1">
      <c r="A951" s="260" t="s">
        <v>77</v>
      </c>
      <c r="B951" s="260" t="s">
        <v>67</v>
      </c>
      <c r="C951" s="260" t="s">
        <v>127</v>
      </c>
      <c r="D951" s="260" t="s">
        <v>490</v>
      </c>
      <c r="E951" s="150"/>
      <c r="F951" s="58"/>
      <c r="G951" s="20"/>
      <c r="H951" s="58"/>
      <c r="I951" s="215" t="s">
        <v>186</v>
      </c>
      <c r="J951" s="215" t="s">
        <v>546</v>
      </c>
      <c r="K951" s="210"/>
      <c r="P951" s="188"/>
    </row>
    <row r="952" spans="1:17" hidden="1">
      <c r="A952" s="195">
        <v>1</v>
      </c>
      <c r="B952" s="195">
        <v>2</v>
      </c>
      <c r="C952" s="195">
        <v>3</v>
      </c>
      <c r="D952" s="195">
        <v>4</v>
      </c>
      <c r="E952" s="161"/>
      <c r="F952" s="189"/>
      <c r="G952" s="190"/>
      <c r="H952" s="191"/>
      <c r="I952" s="223"/>
      <c r="J952" s="223"/>
      <c r="P952" s="188"/>
    </row>
    <row r="953" spans="1:17" s="150" customFormat="1" hidden="1">
      <c r="A953" s="260">
        <v>1</v>
      </c>
      <c r="B953" s="31"/>
      <c r="C953" s="34"/>
      <c r="D953" s="258"/>
      <c r="F953" s="58"/>
      <c r="G953" s="20"/>
      <c r="H953" s="42"/>
      <c r="I953" s="224"/>
      <c r="J953" s="224"/>
      <c r="O953" s="203"/>
      <c r="P953" s="170"/>
      <c r="Q953" s="203"/>
    </row>
    <row r="954" spans="1:17" s="161" customFormat="1" hidden="1">
      <c r="A954" s="226"/>
      <c r="B954" s="227" t="s">
        <v>73</v>
      </c>
      <c r="C954" s="226" t="s">
        <v>74</v>
      </c>
      <c r="D954" s="228">
        <f>SUM(D953:D953)</f>
        <v>0</v>
      </c>
      <c r="E954" s="150"/>
      <c r="F954" s="58"/>
      <c r="G954" s="20"/>
      <c r="H954" s="42"/>
      <c r="I954" s="217">
        <f>SUM(I953)</f>
        <v>0</v>
      </c>
      <c r="J954" s="217">
        <f>SUM(J953)</f>
        <v>0</v>
      </c>
      <c r="O954" s="288"/>
      <c r="P954" s="293"/>
      <c r="Q954" s="288"/>
    </row>
    <row r="955" spans="1:17" s="150" customFormat="1" ht="29.25" hidden="1" customHeight="1">
      <c r="A955" s="58"/>
      <c r="B955" s="58"/>
      <c r="C955" s="58"/>
      <c r="D955" s="58"/>
      <c r="E955" s="58"/>
      <c r="F955" s="58"/>
      <c r="G955" s="20"/>
      <c r="H955" s="42"/>
      <c r="I955" s="20"/>
      <c r="J955" s="20"/>
      <c r="O955" s="203"/>
      <c r="P955" s="170"/>
      <c r="Q955" s="294"/>
    </row>
    <row r="956" spans="1:17" s="150" customFormat="1" ht="30.75" hidden="1" customHeight="1">
      <c r="A956" s="2004" t="s">
        <v>525</v>
      </c>
      <c r="B956" s="2004"/>
      <c r="C956" s="2004"/>
      <c r="D956" s="2004"/>
      <c r="E956" s="2004"/>
      <c r="F956" s="2004"/>
      <c r="G956" s="2004"/>
      <c r="H956" s="2004"/>
      <c r="I956" s="2004"/>
      <c r="J956" s="2004"/>
      <c r="O956" s="203"/>
      <c r="P956" s="170"/>
      <c r="Q956" s="203"/>
    </row>
    <row r="957" spans="1:17" s="150" customFormat="1" hidden="1">
      <c r="A957" s="2012"/>
      <c r="B957" s="2012"/>
      <c r="C957" s="2012"/>
      <c r="D957" s="2012"/>
      <c r="E957" s="2012"/>
      <c r="F957" s="2012"/>
      <c r="G957" s="149"/>
      <c r="H957" s="149"/>
      <c r="I957" s="1986" t="s">
        <v>545</v>
      </c>
      <c r="J957" s="1986"/>
      <c r="O957" s="203"/>
      <c r="P957" s="170"/>
      <c r="Q957" s="203"/>
    </row>
    <row r="958" spans="1:17" s="150" customFormat="1" ht="54" hidden="1">
      <c r="A958" s="260" t="s">
        <v>77</v>
      </c>
      <c r="B958" s="260" t="s">
        <v>67</v>
      </c>
      <c r="C958" s="260" t="s">
        <v>131</v>
      </c>
      <c r="D958" s="260" t="s">
        <v>80</v>
      </c>
      <c r="E958" s="260" t="s">
        <v>132</v>
      </c>
      <c r="F958" s="260" t="s">
        <v>33</v>
      </c>
      <c r="H958" s="149"/>
      <c r="I958" s="215" t="s">
        <v>186</v>
      </c>
      <c r="J958" s="215" t="s">
        <v>546</v>
      </c>
      <c r="M958" s="158"/>
      <c r="O958" s="203"/>
      <c r="P958" s="170"/>
      <c r="Q958" s="203"/>
    </row>
    <row r="959" spans="1:17" s="150" customFormat="1" hidden="1">
      <c r="A959" s="195">
        <v>1</v>
      </c>
      <c r="B959" s="195">
        <v>2</v>
      </c>
      <c r="C959" s="195">
        <v>3</v>
      </c>
      <c r="D959" s="195">
        <v>4</v>
      </c>
      <c r="E959" s="195">
        <v>5</v>
      </c>
      <c r="F959" s="195">
        <v>6</v>
      </c>
      <c r="G959" s="161"/>
      <c r="H959" s="160"/>
      <c r="I959" s="212"/>
      <c r="J959" s="212"/>
      <c r="O959" s="203"/>
      <c r="P959" s="170"/>
      <c r="Q959" s="203"/>
    </row>
    <row r="960" spans="1:17" s="150" customFormat="1" ht="33" hidden="1" customHeight="1">
      <c r="A960" s="260">
        <v>1</v>
      </c>
      <c r="B960" s="31" t="s">
        <v>548</v>
      </c>
      <c r="C960" s="260"/>
      <c r="D960" s="260"/>
      <c r="E960" s="258" t="e">
        <f>F960/D960</f>
        <v>#DIV/0!</v>
      </c>
      <c r="F960" s="258"/>
      <c r="H960" s="149"/>
      <c r="I960" s="224"/>
      <c r="J960" s="224"/>
      <c r="O960" s="203"/>
      <c r="P960" s="170"/>
      <c r="Q960" s="203"/>
    </row>
    <row r="961" spans="1:17" s="161" customFormat="1" ht="30.75" hidden="1" customHeight="1">
      <c r="A961" s="226"/>
      <c r="B961" s="227" t="s">
        <v>73</v>
      </c>
      <c r="C961" s="226" t="s">
        <v>74</v>
      </c>
      <c r="D961" s="226" t="s">
        <v>74</v>
      </c>
      <c r="E961" s="226" t="s">
        <v>74</v>
      </c>
      <c r="F961" s="228">
        <f>F960</f>
        <v>0</v>
      </c>
      <c r="G961" s="149"/>
      <c r="H961" s="149"/>
      <c r="I961" s="217">
        <f>SUM(I960)</f>
        <v>0</v>
      </c>
      <c r="J961" s="217">
        <f>SUM(J960)</f>
        <v>0</v>
      </c>
      <c r="O961" s="288"/>
      <c r="P961" s="293"/>
      <c r="Q961" s="288"/>
    </row>
    <row r="962" spans="1:17" s="150" customFormat="1" ht="33" customHeight="1">
      <c r="A962" s="56"/>
      <c r="B962" s="32"/>
      <c r="C962" s="38"/>
      <c r="D962" s="38"/>
      <c r="E962" s="38"/>
      <c r="F962" s="57"/>
      <c r="G962" s="149"/>
      <c r="H962" s="149"/>
      <c r="I962" s="149"/>
      <c r="J962" s="149"/>
      <c r="O962" s="203"/>
      <c r="P962" s="170"/>
      <c r="Q962" s="203"/>
    </row>
    <row r="963" spans="1:17" ht="38.25" customHeight="1">
      <c r="A963" s="56"/>
      <c r="B963" s="270" t="s">
        <v>625</v>
      </c>
      <c r="C963" s="257">
        <f>C964+C965+C966</f>
        <v>6833600</v>
      </c>
      <c r="D963" s="289"/>
      <c r="E963" s="157"/>
      <c r="K963" s="1059">
        <f>C963-ДОХОДЫ!BB27</f>
        <v>0</v>
      </c>
      <c r="P963" s="188"/>
    </row>
    <row r="964" spans="1:17" ht="32.25" customHeight="1">
      <c r="A964" s="56"/>
      <c r="B964" s="32" t="s">
        <v>167</v>
      </c>
      <c r="C964" s="257">
        <f>F961+D954+D925+E914+F904+F894+F884+F874+F864+F854+E844+D834+D823+E809+F784+F766+F758+F743+D734+D725+E716+E704+E695+C683+C672+C661+C650+C637+E624+E609+E598+D587+E571+F562+F555+F537+E523+J515+F945-C965-C966</f>
        <v>6833600</v>
      </c>
      <c r="D964" s="290"/>
      <c r="F964" s="157"/>
      <c r="K964" s="158">
        <f>ДОХОДЫ!AQ43</f>
        <v>6833600</v>
      </c>
      <c r="P964" s="188"/>
    </row>
    <row r="965" spans="1:17" ht="29.25" customHeight="1">
      <c r="A965" s="38"/>
      <c r="B965" s="32" t="s">
        <v>65</v>
      </c>
      <c r="C965" s="257">
        <f>I961+I954+I925+I914+I904+I894+I884+I864+I874+I854+I844+I834+I823+I809+I784+I766+I758+I743+I734+I725+I716+I704+I695+I683+I672+I661+I650+I637+I624+I609+I598+I587+I571+I562+I555+I537+I523</f>
        <v>0</v>
      </c>
      <c r="D965" s="290"/>
      <c r="L965" s="59"/>
      <c r="M965" s="32"/>
      <c r="N965" s="157"/>
      <c r="P965" s="188"/>
    </row>
    <row r="966" spans="1:17" ht="34.5" customHeight="1">
      <c r="A966" s="38"/>
      <c r="B966" s="32" t="s">
        <v>165</v>
      </c>
      <c r="C966" s="257">
        <f>J961+J954+J925+J914+J904+J894+J884+J874+J864+J854+J844+J834+J823+J809+J784+J766+J758+J743+J734+J725+J716+J704+J695+J683+J672+J661+J650+J637+J624+J609+J598+J587+J571+J562+J555+J537+J523</f>
        <v>0</v>
      </c>
      <c r="D966" s="290"/>
    </row>
    <row r="967" spans="1:17">
      <c r="A967" s="38"/>
      <c r="B967" s="32"/>
      <c r="C967" s="38"/>
      <c r="D967" s="38"/>
      <c r="E967" s="38"/>
      <c r="F967" s="38"/>
    </row>
    <row r="968" spans="1:17">
      <c r="A968" s="38"/>
      <c r="B968" s="268" t="s">
        <v>626</v>
      </c>
      <c r="C968" s="296">
        <f>F961+D954+D925+E914+F904+F894+F884+F874+F864+F854+E844+D834+D823+E809+F784+F766+F758+F743+D734+D725+E716+F945</f>
        <v>5663483</v>
      </c>
      <c r="D968" s="38"/>
      <c r="E968" s="38"/>
      <c r="F968" s="38"/>
    </row>
    <row r="969" spans="1:17" ht="54.75" customHeight="1">
      <c r="A969" s="38"/>
      <c r="B969" s="295" t="s">
        <v>627</v>
      </c>
      <c r="C969" s="297"/>
      <c r="D969" s="38"/>
      <c r="E969" s="38"/>
      <c r="F969" s="38"/>
    </row>
    <row r="970" spans="1:17" ht="45.6">
      <c r="A970" s="38"/>
      <c r="B970" s="268" t="s">
        <v>628</v>
      </c>
      <c r="C970" s="296">
        <f>C968-C969</f>
        <v>5663483</v>
      </c>
      <c r="D970" s="38"/>
      <c r="E970" s="38"/>
      <c r="F970" s="38"/>
    </row>
    <row r="971" spans="1:17">
      <c r="A971" s="38"/>
      <c r="B971" s="32"/>
      <c r="C971" s="38"/>
      <c r="D971" s="38"/>
      <c r="E971" s="38"/>
      <c r="F971" s="38"/>
    </row>
    <row r="972" spans="1:17">
      <c r="A972" s="38"/>
      <c r="B972" s="32"/>
      <c r="C972" s="38"/>
      <c r="D972" s="38"/>
      <c r="E972" s="38"/>
      <c r="F972" s="38"/>
    </row>
    <row r="973" spans="1:17">
      <c r="A973" s="38"/>
      <c r="B973" s="32"/>
      <c r="C973" s="38"/>
      <c r="D973" s="38"/>
      <c r="E973" s="38"/>
      <c r="F973" s="38"/>
    </row>
    <row r="974" spans="1:17">
      <c r="A974" s="38"/>
      <c r="B974" s="32"/>
      <c r="C974" s="38"/>
      <c r="D974" s="38"/>
      <c r="E974" s="38"/>
      <c r="F974" s="38"/>
    </row>
    <row r="975" spans="1:17" s="38" customFormat="1">
      <c r="A975" s="1927" t="s">
        <v>42</v>
      </c>
      <c r="B975" s="1927"/>
      <c r="C975" s="68"/>
      <c r="D975" s="1945" t="str">
        <f>ДОХОДЫ!AC358</f>
        <v>Кондакова Е.В.</v>
      </c>
      <c r="E975" s="1945"/>
      <c r="L975" s="193"/>
      <c r="O975" s="41"/>
      <c r="P975" s="41"/>
      <c r="Q975" s="41"/>
    </row>
    <row r="976" spans="1:17" s="38" customFormat="1">
      <c r="B976" s="61"/>
      <c r="C976" s="254" t="s">
        <v>41</v>
      </c>
      <c r="D976" s="2019" t="s">
        <v>12</v>
      </c>
      <c r="E976" s="2019"/>
      <c r="L976" s="193"/>
      <c r="O976" s="41"/>
      <c r="P976" s="41"/>
      <c r="Q976" s="41"/>
    </row>
    <row r="977" spans="1:11" ht="23.25" customHeight="1">
      <c r="A977" s="1987" t="str">
        <f>A1</f>
        <v>Муниципальное бюджетное общеобразовательное учреждение "Кингисеппская средняя общеобразовательная школа № 4"</v>
      </c>
      <c r="B977" s="1987"/>
      <c r="C977" s="1987"/>
      <c r="D977" s="1987"/>
      <c r="E977" s="1987"/>
      <c r="F977" s="1987"/>
      <c r="G977" s="1987"/>
      <c r="H977" s="1987"/>
      <c r="I977" s="1987"/>
      <c r="J977" s="1987"/>
      <c r="K977" s="198"/>
    </row>
    <row r="979" spans="1:11">
      <c r="A979" s="1959" t="s">
        <v>130</v>
      </c>
      <c r="B979" s="1959"/>
      <c r="C979" s="1959"/>
      <c r="D979" s="1959"/>
      <c r="E979" s="1959"/>
      <c r="F979" s="1959"/>
      <c r="G979" s="1959"/>
      <c r="H979" s="1959"/>
      <c r="I979" s="1959"/>
      <c r="J979" s="1959"/>
      <c r="K979" s="199"/>
    </row>
    <row r="981" spans="1:11">
      <c r="A981" s="193"/>
      <c r="B981" s="193"/>
      <c r="C981" s="193"/>
      <c r="D981" s="193"/>
      <c r="E981" s="193"/>
      <c r="F981" s="193"/>
      <c r="G981" s="151" t="s">
        <v>161</v>
      </c>
      <c r="H981" s="16"/>
      <c r="I981" s="152"/>
      <c r="J981" s="16" t="s">
        <v>1059</v>
      </c>
      <c r="K981" s="200"/>
    </row>
    <row r="982" spans="1:11">
      <c r="B982" s="38"/>
    </row>
    <row r="983" spans="1:11" ht="84" customHeight="1">
      <c r="A983" s="1988" t="s">
        <v>148</v>
      </c>
      <c r="B983" s="1988"/>
      <c r="C983" s="1989" t="s">
        <v>547</v>
      </c>
      <c r="D983" s="1990"/>
      <c r="E983" s="1990"/>
      <c r="F983" s="1990"/>
      <c r="G983" s="1990"/>
      <c r="H983" s="1990"/>
      <c r="I983" s="1990"/>
      <c r="J983" s="1991"/>
      <c r="K983" s="154"/>
    </row>
    <row r="984" spans="1:11">
      <c r="A984" s="41"/>
      <c r="B984" s="41"/>
      <c r="C984" s="148"/>
      <c r="D984" s="148"/>
      <c r="E984" s="148"/>
      <c r="F984" s="148"/>
      <c r="G984" s="148"/>
      <c r="H984" s="148"/>
      <c r="I984" s="148"/>
      <c r="J984" s="148"/>
      <c r="K984" s="154"/>
    </row>
    <row r="985" spans="1:11" ht="23.25" customHeight="1"/>
    <row r="986" spans="1:11" ht="51.75" customHeight="1">
      <c r="A986" s="1992" t="s">
        <v>1058</v>
      </c>
      <c r="B986" s="1992"/>
      <c r="C986" s="1992"/>
      <c r="D986" s="1992"/>
      <c r="E986" s="1992"/>
      <c r="F986" s="1992"/>
      <c r="G986" s="1992"/>
      <c r="H986" s="1992"/>
      <c r="I986" s="1992"/>
      <c r="J986" s="1992"/>
    </row>
    <row r="987" spans="1:11">
      <c r="A987" s="263"/>
      <c r="B987" s="263"/>
      <c r="C987" s="263"/>
      <c r="D987" s="263"/>
      <c r="E987" s="263"/>
      <c r="F987" s="263"/>
      <c r="G987" s="263"/>
      <c r="H987" s="263"/>
      <c r="I987" s="263"/>
      <c r="J987" s="263"/>
    </row>
    <row r="988" spans="1:11" ht="36" hidden="1" customHeight="1">
      <c r="A988" s="1993" t="s">
        <v>622</v>
      </c>
      <c r="B988" s="1993"/>
      <c r="C988" s="1993"/>
      <c r="D988" s="1993"/>
      <c r="E988" s="1993"/>
      <c r="F988" s="1993"/>
      <c r="G988" s="1993"/>
      <c r="H988" s="1993"/>
      <c r="I988" s="1993"/>
      <c r="J988" s="1993"/>
      <c r="K988" s="205"/>
    </row>
    <row r="989" spans="1:11" hidden="1">
      <c r="A989" s="269"/>
      <c r="B989" s="269"/>
      <c r="C989" s="269"/>
      <c r="D989" s="269"/>
      <c r="E989" s="269"/>
      <c r="F989" s="269"/>
      <c r="G989" s="269"/>
      <c r="H989" s="269"/>
      <c r="I989" s="269"/>
      <c r="J989" s="269"/>
      <c r="K989" s="263"/>
    </row>
    <row r="990" spans="1:11" hidden="1">
      <c r="A990" s="1995" t="s">
        <v>493</v>
      </c>
      <c r="B990" s="1995"/>
      <c r="C990" s="1995"/>
      <c r="D990" s="1995"/>
      <c r="E990" s="1995"/>
      <c r="F990" s="1995"/>
      <c r="G990" s="1995"/>
      <c r="H990" s="1995"/>
      <c r="I990" s="1995"/>
      <c r="J990" s="1995"/>
      <c r="K990" s="207"/>
    </row>
    <row r="991" spans="1:11" hidden="1">
      <c r="B991" s="193"/>
      <c r="C991" s="193"/>
      <c r="D991" s="193"/>
      <c r="E991" s="193"/>
      <c r="F991" s="193"/>
      <c r="G991" s="193"/>
      <c r="H991" s="193"/>
      <c r="I991" s="193"/>
      <c r="J991" s="193"/>
      <c r="K991" s="269"/>
    </row>
    <row r="992" spans="1:11" hidden="1">
      <c r="B992" s="32"/>
      <c r="C992" s="32"/>
      <c r="D992" s="41"/>
      <c r="E992" s="41"/>
      <c r="F992" s="41"/>
      <c r="G992" s="41"/>
      <c r="H992" s="41"/>
      <c r="I992" s="41"/>
      <c r="J992" s="41"/>
      <c r="K992" s="201"/>
    </row>
    <row r="993" spans="1:17" ht="36.75" hidden="1" customHeight="1">
      <c r="A993" s="1996" t="s">
        <v>77</v>
      </c>
      <c r="B993" s="1996" t="s">
        <v>75</v>
      </c>
      <c r="C993" s="1996" t="s">
        <v>76</v>
      </c>
      <c r="D993" s="1997" t="s">
        <v>69</v>
      </c>
      <c r="E993" s="1998"/>
      <c r="F993" s="1998"/>
      <c r="G993" s="1999"/>
      <c r="H993" s="2000" t="s">
        <v>70</v>
      </c>
      <c r="I993" s="2000" t="s">
        <v>78</v>
      </c>
      <c r="J993" s="2003" t="s">
        <v>541</v>
      </c>
      <c r="K993" s="39"/>
    </row>
    <row r="994" spans="1:17" ht="32.25" hidden="1" customHeight="1">
      <c r="A994" s="1980"/>
      <c r="B994" s="1980"/>
      <c r="C994" s="1980"/>
      <c r="D994" s="1996" t="s">
        <v>20</v>
      </c>
      <c r="E994" s="1997" t="s">
        <v>2</v>
      </c>
      <c r="F994" s="1998"/>
      <c r="G994" s="1999"/>
      <c r="H994" s="2001"/>
      <c r="I994" s="2001"/>
      <c r="J994" s="2003"/>
      <c r="K994" s="42"/>
    </row>
    <row r="995" spans="1:17" ht="91.5" hidden="1" customHeight="1">
      <c r="A995" s="1981"/>
      <c r="B995" s="1981"/>
      <c r="C995" s="1981"/>
      <c r="D995" s="1981"/>
      <c r="E995" s="260" t="s">
        <v>71</v>
      </c>
      <c r="F995" s="260" t="s">
        <v>79</v>
      </c>
      <c r="G995" s="260" t="s">
        <v>72</v>
      </c>
      <c r="H995" s="2002"/>
      <c r="I995" s="2002"/>
      <c r="J995" s="2003"/>
      <c r="K995" s="273"/>
    </row>
    <row r="996" spans="1:17" hidden="1">
      <c r="A996" s="195">
        <v>1</v>
      </c>
      <c r="B996" s="195">
        <v>2</v>
      </c>
      <c r="C996" s="195">
        <v>3</v>
      </c>
      <c r="D996" s="195">
        <v>4</v>
      </c>
      <c r="E996" s="195">
        <v>5</v>
      </c>
      <c r="F996" s="195">
        <v>6</v>
      </c>
      <c r="G996" s="195">
        <v>7</v>
      </c>
      <c r="H996" s="195">
        <v>8</v>
      </c>
      <c r="I996" s="195">
        <v>9</v>
      </c>
      <c r="J996" s="195">
        <v>10</v>
      </c>
      <c r="K996" s="273"/>
    </row>
    <row r="997" spans="1:17" ht="38.25" hidden="1" customHeight="1">
      <c r="A997" s="260" t="s">
        <v>142</v>
      </c>
      <c r="B997" s="31" t="s">
        <v>879</v>
      </c>
      <c r="C997" s="258"/>
      <c r="D997" s="258">
        <f>F997+G997+E997</f>
        <v>0</v>
      </c>
      <c r="E997" s="258"/>
      <c r="F997" s="258"/>
      <c r="G997" s="258">
        <f>ROUND((J997-K997)/12,2)</f>
        <v>0</v>
      </c>
      <c r="H997" s="258">
        <v>0</v>
      </c>
      <c r="I997" s="258"/>
      <c r="J997" s="21"/>
      <c r="K997" s="278">
        <f>ROUND((E997+F997)*12,2)</f>
        <v>0</v>
      </c>
      <c r="M997" s="157"/>
      <c r="N997" s="274"/>
      <c r="O997" s="280"/>
    </row>
    <row r="998" spans="1:17" s="160" customFormat="1" ht="33.75" hidden="1" customHeight="1">
      <c r="A998" s="226"/>
      <c r="B998" s="227" t="s">
        <v>73</v>
      </c>
      <c r="C998" s="228">
        <f>SUM(C997:C997)</f>
        <v>0</v>
      </c>
      <c r="D998" s="228">
        <f>SUM(D997:D997)</f>
        <v>0</v>
      </c>
      <c r="E998" s="226" t="s">
        <v>74</v>
      </c>
      <c r="F998" s="226" t="s">
        <v>74</v>
      </c>
      <c r="G998" s="226" t="s">
        <v>74</v>
      </c>
      <c r="H998" s="226" t="s">
        <v>74</v>
      </c>
      <c r="I998" s="226" t="s">
        <v>74</v>
      </c>
      <c r="J998" s="228">
        <f>SUM(J997:J997)</f>
        <v>0</v>
      </c>
      <c r="K998" s="275"/>
      <c r="M998" s="157"/>
      <c r="N998" s="274"/>
      <c r="O998" s="280"/>
      <c r="P998" s="279"/>
      <c r="Q998" s="283"/>
    </row>
    <row r="999" spans="1:17" ht="43.5" hidden="1" customHeight="1">
      <c r="K999" s="196"/>
    </row>
    <row r="1000" spans="1:17" ht="38.25" hidden="1" customHeight="1">
      <c r="A1000" s="1994" t="s">
        <v>497</v>
      </c>
      <c r="B1000" s="1994"/>
      <c r="C1000" s="1994"/>
      <c r="D1000" s="1994"/>
      <c r="E1000" s="1994"/>
      <c r="F1000" s="1994"/>
      <c r="G1000" s="1994"/>
      <c r="H1000" s="1994"/>
      <c r="I1000" s="1994"/>
      <c r="J1000" s="1994"/>
      <c r="K1000" s="197"/>
    </row>
    <row r="1001" spans="1:17" hidden="1">
      <c r="A1001" s="267"/>
      <c r="B1001" s="267"/>
      <c r="C1001" s="267"/>
      <c r="D1001" s="267"/>
      <c r="E1001" s="267"/>
      <c r="F1001" s="267"/>
      <c r="G1001" s="267"/>
      <c r="H1001" s="267"/>
      <c r="I1001" s="1986" t="s">
        <v>545</v>
      </c>
      <c r="J1001" s="1986"/>
    </row>
    <row r="1002" spans="1:17" ht="54" hidden="1">
      <c r="A1002" s="35" t="s">
        <v>77</v>
      </c>
      <c r="B1002" s="35" t="s">
        <v>67</v>
      </c>
      <c r="C1002" s="260" t="s">
        <v>505</v>
      </c>
      <c r="D1002" s="260" t="s">
        <v>506</v>
      </c>
      <c r="E1002" s="260" t="s">
        <v>507</v>
      </c>
      <c r="G1002" s="267"/>
      <c r="H1002" s="267"/>
      <c r="I1002" s="215" t="s">
        <v>186</v>
      </c>
      <c r="J1002" s="215" t="s">
        <v>546</v>
      </c>
      <c r="K1002" s="202"/>
    </row>
    <row r="1003" spans="1:17" hidden="1">
      <c r="A1003" s="173">
        <v>1</v>
      </c>
      <c r="B1003" s="173">
        <v>2</v>
      </c>
      <c r="C1003" s="195">
        <v>3</v>
      </c>
      <c r="D1003" s="195">
        <v>4</v>
      </c>
      <c r="E1003" s="195">
        <v>5</v>
      </c>
      <c r="G1003" s="267"/>
      <c r="H1003" s="267"/>
      <c r="I1003" s="216"/>
      <c r="J1003" s="215"/>
    </row>
    <row r="1004" spans="1:17" ht="123" hidden="1" customHeight="1">
      <c r="A1004" s="166">
        <v>1</v>
      </c>
      <c r="B1004" s="172" t="s">
        <v>496</v>
      </c>
      <c r="C1004" s="258">
        <f>E1004/D1004</f>
        <v>0</v>
      </c>
      <c r="D1004" s="159">
        <v>12</v>
      </c>
      <c r="E1004" s="167"/>
      <c r="G1004" s="168"/>
      <c r="H1004" s="169"/>
      <c r="I1004" s="220"/>
      <c r="J1004" s="220"/>
    </row>
    <row r="1005" spans="1:17" ht="34.5" hidden="1" customHeight="1">
      <c r="A1005" s="166">
        <v>2</v>
      </c>
      <c r="B1005" s="172" t="s">
        <v>533</v>
      </c>
      <c r="C1005" s="258"/>
      <c r="D1005" s="159"/>
      <c r="E1005" s="167"/>
      <c r="G1005" s="168"/>
      <c r="H1005" s="169"/>
      <c r="I1005" s="220"/>
      <c r="J1005" s="220"/>
    </row>
    <row r="1006" spans="1:17" ht="33.75" hidden="1" customHeight="1">
      <c r="A1006" s="229"/>
      <c r="B1006" s="227" t="s">
        <v>73</v>
      </c>
      <c r="C1006" s="230"/>
      <c r="D1006" s="231"/>
      <c r="E1006" s="228">
        <f>E1005+E1004</f>
        <v>0</v>
      </c>
      <c r="G1006" s="267"/>
      <c r="H1006" s="267"/>
      <c r="I1006" s="217">
        <f>SUM(I1004:I1005)</f>
        <v>0</v>
      </c>
      <c r="J1006" s="217">
        <f>SUM(J1004:J1005)</f>
        <v>0</v>
      </c>
    </row>
    <row r="1007" spans="1:17" ht="32.25" hidden="1" customHeight="1"/>
    <row r="1008" spans="1:17" ht="30.75" hidden="1" customHeight="1">
      <c r="A1008" s="1993" t="s">
        <v>621</v>
      </c>
      <c r="B1008" s="1993"/>
      <c r="C1008" s="1993"/>
      <c r="D1008" s="1993"/>
      <c r="E1008" s="1993"/>
      <c r="F1008" s="1993"/>
      <c r="G1008" s="1993"/>
      <c r="H1008" s="1993"/>
      <c r="I1008" s="1993"/>
      <c r="J1008" s="1993"/>
    </row>
    <row r="1009" spans="1:17" hidden="1">
      <c r="A1009" s="193"/>
      <c r="B1009" s="193"/>
      <c r="C1009" s="193"/>
      <c r="D1009" s="193"/>
      <c r="E1009" s="193"/>
      <c r="F1009" s="193"/>
      <c r="G1009" s="193"/>
      <c r="H1009" s="193"/>
      <c r="I1009" s="193"/>
      <c r="J1009" s="193"/>
    </row>
    <row r="1010" spans="1:17" hidden="1">
      <c r="A1010" s="2009" t="s">
        <v>494</v>
      </c>
      <c r="B1010" s="2009"/>
      <c r="C1010" s="2009"/>
      <c r="D1010" s="2009"/>
      <c r="E1010" s="2009"/>
      <c r="F1010" s="2009"/>
      <c r="G1010" s="2009"/>
      <c r="H1010" s="2009"/>
      <c r="I1010" s="2009"/>
      <c r="J1010" s="2009"/>
      <c r="K1010" s="207"/>
    </row>
    <row r="1011" spans="1:17" hidden="1">
      <c r="A1011" s="256"/>
      <c r="B1011" s="45"/>
      <c r="C1011" s="256"/>
      <c r="D1011" s="256"/>
      <c r="E1011" s="256"/>
      <c r="F1011" s="256"/>
      <c r="I1011" s="1986" t="s">
        <v>545</v>
      </c>
      <c r="J1011" s="1986"/>
      <c r="K1011" s="193"/>
    </row>
    <row r="1012" spans="1:17" ht="97.5" hidden="1" customHeight="1">
      <c r="A1012" s="260" t="s">
        <v>77</v>
      </c>
      <c r="B1012" s="260" t="s">
        <v>67</v>
      </c>
      <c r="C1012" s="260" t="s">
        <v>93</v>
      </c>
      <c r="D1012" s="260" t="s">
        <v>91</v>
      </c>
      <c r="E1012" s="260" t="s">
        <v>92</v>
      </c>
      <c r="F1012" s="260" t="s">
        <v>133</v>
      </c>
      <c r="I1012" s="215" t="s">
        <v>186</v>
      </c>
      <c r="J1012" s="215" t="s">
        <v>546</v>
      </c>
      <c r="K1012" s="204"/>
      <c r="O1012" s="188"/>
    </row>
    <row r="1013" spans="1:17" hidden="1">
      <c r="A1013" s="195">
        <v>1</v>
      </c>
      <c r="B1013" s="195">
        <v>2</v>
      </c>
      <c r="C1013" s="195">
        <v>3</v>
      </c>
      <c r="D1013" s="195">
        <v>4</v>
      </c>
      <c r="E1013" s="195">
        <v>5</v>
      </c>
      <c r="F1013" s="195">
        <v>6</v>
      </c>
      <c r="G1013" s="160"/>
      <c r="H1013" s="160"/>
      <c r="I1013" s="218"/>
      <c r="J1013" s="218"/>
      <c r="O1013" s="188"/>
    </row>
    <row r="1014" spans="1:17" ht="68.400000000000006" hidden="1">
      <c r="A1014" s="260">
        <v>1</v>
      </c>
      <c r="B1014" s="31" t="s">
        <v>81</v>
      </c>
      <c r="C1014" s="260" t="s">
        <v>74</v>
      </c>
      <c r="D1014" s="260" t="s">
        <v>74</v>
      </c>
      <c r="E1014" s="260" t="s">
        <v>74</v>
      </c>
      <c r="F1014" s="21">
        <f>F1016</f>
        <v>0</v>
      </c>
      <c r="I1014" s="219">
        <f>I1016</f>
        <v>0</v>
      </c>
      <c r="J1014" s="219">
        <f>J1016</f>
        <v>0</v>
      </c>
      <c r="O1014" s="188"/>
    </row>
    <row r="1015" spans="1:17" s="160" customFormat="1" hidden="1">
      <c r="A1015" s="2008" t="s">
        <v>82</v>
      </c>
      <c r="B1015" s="31" t="s">
        <v>2</v>
      </c>
      <c r="C1015" s="260"/>
      <c r="D1015" s="260"/>
      <c r="E1015" s="260"/>
      <c r="F1015" s="21"/>
      <c r="G1015" s="149"/>
      <c r="H1015" s="149"/>
      <c r="I1015" s="219"/>
      <c r="J1015" s="219"/>
      <c r="K1015" s="161"/>
      <c r="O1015" s="281"/>
      <c r="P1015" s="283"/>
      <c r="Q1015" s="283"/>
    </row>
    <row r="1016" spans="1:17" ht="68.400000000000006" hidden="1">
      <c r="A1016" s="2008"/>
      <c r="B1016" s="31" t="s">
        <v>83</v>
      </c>
      <c r="C1016" s="260" t="e">
        <f>F1016/E1016/D1016</f>
        <v>#DIV/0!</v>
      </c>
      <c r="D1016" s="260"/>
      <c r="E1016" s="260"/>
      <c r="F1016" s="21"/>
      <c r="I1016" s="225"/>
      <c r="J1016" s="225"/>
      <c r="O1016" s="188"/>
    </row>
    <row r="1017" spans="1:17" ht="68.400000000000006" hidden="1">
      <c r="A1017" s="260">
        <v>2</v>
      </c>
      <c r="B1017" s="31" t="s">
        <v>87</v>
      </c>
      <c r="C1017" s="260" t="s">
        <v>74</v>
      </c>
      <c r="D1017" s="260" t="s">
        <v>74</v>
      </c>
      <c r="E1017" s="260" t="s">
        <v>74</v>
      </c>
      <c r="F1017" s="21">
        <f>F1019</f>
        <v>0</v>
      </c>
      <c r="I1017" s="219">
        <f>I1019</f>
        <v>0</v>
      </c>
      <c r="J1017" s="219">
        <f>J1019</f>
        <v>0</v>
      </c>
      <c r="O1017" s="188"/>
    </row>
    <row r="1018" spans="1:17" ht="24" hidden="1" customHeight="1">
      <c r="A1018" s="2008" t="s">
        <v>88</v>
      </c>
      <c r="B1018" s="31" t="s">
        <v>2</v>
      </c>
      <c r="C1018" s="260"/>
      <c r="D1018" s="260"/>
      <c r="E1018" s="260"/>
      <c r="F1018" s="21"/>
      <c r="I1018" s="219"/>
      <c r="J1018" s="219"/>
      <c r="O1018" s="188"/>
    </row>
    <row r="1019" spans="1:17" ht="68.400000000000006" hidden="1">
      <c r="A1019" s="2008"/>
      <c r="B1019" s="31" t="s">
        <v>83</v>
      </c>
      <c r="C1019" s="260" t="e">
        <f t="shared" ref="C1019" si="38">F1019/E1019/D1019</f>
        <v>#DIV/0!</v>
      </c>
      <c r="D1019" s="260"/>
      <c r="E1019" s="260"/>
      <c r="F1019" s="21"/>
      <c r="I1019" s="225"/>
      <c r="J1019" s="225"/>
      <c r="O1019" s="188"/>
    </row>
    <row r="1020" spans="1:17" ht="34.5" hidden="1" customHeight="1">
      <c r="A1020" s="229"/>
      <c r="B1020" s="227" t="s">
        <v>73</v>
      </c>
      <c r="C1020" s="226" t="s">
        <v>74</v>
      </c>
      <c r="D1020" s="226" t="s">
        <v>74</v>
      </c>
      <c r="E1020" s="226" t="s">
        <v>74</v>
      </c>
      <c r="F1020" s="228">
        <f>F1017+F1014</f>
        <v>0</v>
      </c>
      <c r="I1020" s="219">
        <f>I1014+I1017</f>
        <v>0</v>
      </c>
      <c r="J1020" s="219">
        <f>J1014+J1017</f>
        <v>0</v>
      </c>
      <c r="O1020" s="188"/>
    </row>
    <row r="1021" spans="1:17" hidden="1">
      <c r="A1021" s="38"/>
      <c r="B1021" s="32"/>
      <c r="C1021" s="38"/>
      <c r="D1021" s="38"/>
      <c r="E1021" s="38"/>
      <c r="F1021" s="38"/>
      <c r="G1021" s="203"/>
      <c r="O1021" s="188"/>
    </row>
    <row r="1022" spans="1:17" ht="32.25" hidden="1" customHeight="1">
      <c r="A1022" s="2009" t="s">
        <v>491</v>
      </c>
      <c r="B1022" s="2009"/>
      <c r="C1022" s="2009"/>
      <c r="D1022" s="2009"/>
      <c r="E1022" s="2009"/>
      <c r="F1022" s="2009"/>
      <c r="G1022" s="2009"/>
      <c r="H1022" s="2009"/>
      <c r="I1022" s="2009"/>
      <c r="J1022" s="2009"/>
      <c r="O1022" s="188"/>
    </row>
    <row r="1023" spans="1:17" hidden="1">
      <c r="A1023" s="256"/>
      <c r="B1023" s="45"/>
      <c r="C1023" s="256"/>
      <c r="D1023" s="256"/>
      <c r="E1023" s="256"/>
      <c r="F1023" s="256"/>
      <c r="I1023" s="1986" t="s">
        <v>545</v>
      </c>
      <c r="J1023" s="1986"/>
      <c r="O1023" s="188"/>
    </row>
    <row r="1024" spans="1:17" ht="68.400000000000006" hidden="1">
      <c r="A1024" s="260" t="s">
        <v>77</v>
      </c>
      <c r="B1024" s="260" t="s">
        <v>67</v>
      </c>
      <c r="C1024" s="260" t="s">
        <v>536</v>
      </c>
      <c r="D1024" s="260" t="s">
        <v>91</v>
      </c>
      <c r="E1024" s="260" t="s">
        <v>92</v>
      </c>
      <c r="F1024" s="260" t="s">
        <v>133</v>
      </c>
      <c r="I1024" s="215" t="s">
        <v>186</v>
      </c>
      <c r="J1024" s="215" t="s">
        <v>546</v>
      </c>
      <c r="K1024" s="204"/>
      <c r="O1024" s="188"/>
    </row>
    <row r="1025" spans="1:17" hidden="1">
      <c r="A1025" s="194">
        <v>1</v>
      </c>
      <c r="B1025" s="194">
        <v>2</v>
      </c>
      <c r="C1025" s="194">
        <v>3</v>
      </c>
      <c r="D1025" s="194">
        <v>4</v>
      </c>
      <c r="E1025" s="194">
        <v>5</v>
      </c>
      <c r="F1025" s="194">
        <v>6</v>
      </c>
      <c r="G1025" s="25"/>
      <c r="H1025" s="25"/>
      <c r="I1025" s="218"/>
      <c r="J1025" s="218"/>
      <c r="O1025" s="188"/>
    </row>
    <row r="1026" spans="1:17" ht="68.400000000000006" hidden="1">
      <c r="A1026" s="260">
        <v>1</v>
      </c>
      <c r="B1026" s="31" t="s">
        <v>81</v>
      </c>
      <c r="C1026" s="260" t="s">
        <v>74</v>
      </c>
      <c r="D1026" s="260" t="s">
        <v>74</v>
      </c>
      <c r="E1026" s="260" t="s">
        <v>74</v>
      </c>
      <c r="F1026" s="21">
        <f>F1028+F1030+F1029+F1031</f>
        <v>0</v>
      </c>
      <c r="I1026" s="219">
        <f>I1028+I1029+I1030+I1031</f>
        <v>0</v>
      </c>
      <c r="J1026" s="219">
        <f>J1028+J1029+J1030+J1031</f>
        <v>0</v>
      </c>
      <c r="O1026" s="188"/>
    </row>
    <row r="1027" spans="1:17" s="25" customFormat="1" hidden="1">
      <c r="A1027" s="260"/>
      <c r="B1027" s="31" t="s">
        <v>2</v>
      </c>
      <c r="C1027" s="260"/>
      <c r="D1027" s="260"/>
      <c r="E1027" s="260"/>
      <c r="F1027" s="21"/>
      <c r="G1027" s="149"/>
      <c r="H1027" s="149"/>
      <c r="I1027" s="219"/>
      <c r="J1027" s="219"/>
      <c r="K1027" s="162"/>
      <c r="O1027" s="282"/>
      <c r="P1027" s="287"/>
      <c r="Q1027" s="287"/>
    </row>
    <row r="1028" spans="1:17" ht="45.6" hidden="1">
      <c r="A1028" s="260" t="s">
        <v>82</v>
      </c>
      <c r="B1028" s="31" t="s">
        <v>85</v>
      </c>
      <c r="C1028" s="260" t="e">
        <f t="shared" ref="C1028:C1029" si="39">F1028/E1028/D1028</f>
        <v>#DIV/0!</v>
      </c>
      <c r="D1028" s="260"/>
      <c r="E1028" s="260"/>
      <c r="F1028" s="21"/>
      <c r="I1028" s="225"/>
      <c r="J1028" s="225"/>
      <c r="O1028" s="188"/>
    </row>
    <row r="1029" spans="1:17" ht="45.6" hidden="1">
      <c r="A1029" s="260" t="s">
        <v>84</v>
      </c>
      <c r="B1029" s="31" t="s">
        <v>86</v>
      </c>
      <c r="C1029" s="260" t="e">
        <f t="shared" si="39"/>
        <v>#DIV/0!</v>
      </c>
      <c r="D1029" s="260"/>
      <c r="E1029" s="260"/>
      <c r="F1029" s="21"/>
      <c r="I1029" s="225"/>
      <c r="J1029" s="225"/>
      <c r="O1029" s="188"/>
    </row>
    <row r="1030" spans="1:17" hidden="1">
      <c r="A1030" s="260"/>
      <c r="B1030" s="31"/>
      <c r="C1030" s="260"/>
      <c r="D1030" s="260"/>
      <c r="E1030" s="260"/>
      <c r="F1030" s="21"/>
      <c r="I1030" s="225"/>
      <c r="J1030" s="225"/>
      <c r="O1030" s="188"/>
    </row>
    <row r="1031" spans="1:17" hidden="1">
      <c r="A1031" s="260"/>
      <c r="B1031" s="31"/>
      <c r="C1031" s="260"/>
      <c r="D1031" s="260"/>
      <c r="E1031" s="260"/>
      <c r="F1031" s="21"/>
      <c r="I1031" s="225"/>
      <c r="J1031" s="225"/>
      <c r="O1031" s="188"/>
    </row>
    <row r="1032" spans="1:17" ht="68.400000000000006" hidden="1">
      <c r="A1032" s="260">
        <v>2</v>
      </c>
      <c r="B1032" s="31" t="s">
        <v>87</v>
      </c>
      <c r="C1032" s="260" t="s">
        <v>74</v>
      </c>
      <c r="D1032" s="260" t="s">
        <v>74</v>
      </c>
      <c r="E1032" s="260" t="s">
        <v>74</v>
      </c>
      <c r="F1032" s="21">
        <f>F1034+F1036+F1035+F1037</f>
        <v>0</v>
      </c>
      <c r="I1032" s="219">
        <f>I1034+I1035+I1036+I1037</f>
        <v>0</v>
      </c>
      <c r="J1032" s="219">
        <f>J1034+J1035+J1036+J1037</f>
        <v>0</v>
      </c>
      <c r="O1032" s="188"/>
    </row>
    <row r="1033" spans="1:17" hidden="1">
      <c r="A1033" s="260"/>
      <c r="B1033" s="31" t="s">
        <v>2</v>
      </c>
      <c r="C1033" s="260"/>
      <c r="D1033" s="260"/>
      <c r="E1033" s="260"/>
      <c r="F1033" s="21"/>
      <c r="I1033" s="219"/>
      <c r="J1033" s="219"/>
      <c r="O1033" s="188"/>
    </row>
    <row r="1034" spans="1:17" ht="45.6" hidden="1">
      <c r="A1034" s="260" t="s">
        <v>88</v>
      </c>
      <c r="B1034" s="31" t="s">
        <v>85</v>
      </c>
      <c r="C1034" s="260" t="e">
        <f t="shared" ref="C1034:C1035" si="40">F1034/E1034/D1034</f>
        <v>#DIV/0!</v>
      </c>
      <c r="D1034" s="260"/>
      <c r="E1034" s="260"/>
      <c r="F1034" s="21"/>
      <c r="I1034" s="225"/>
      <c r="J1034" s="225"/>
      <c r="O1034" s="188"/>
    </row>
    <row r="1035" spans="1:17" ht="45.6" hidden="1">
      <c r="A1035" s="260" t="s">
        <v>89</v>
      </c>
      <c r="B1035" s="31" t="s">
        <v>86</v>
      </c>
      <c r="C1035" s="260" t="e">
        <f t="shared" si="40"/>
        <v>#DIV/0!</v>
      </c>
      <c r="D1035" s="260"/>
      <c r="E1035" s="260"/>
      <c r="F1035" s="21"/>
      <c r="I1035" s="225"/>
      <c r="J1035" s="225"/>
      <c r="O1035" s="188"/>
    </row>
    <row r="1036" spans="1:17" hidden="1">
      <c r="A1036" s="260"/>
      <c r="B1036" s="31"/>
      <c r="C1036" s="260"/>
      <c r="D1036" s="260"/>
      <c r="E1036" s="260"/>
      <c r="F1036" s="21"/>
      <c r="I1036" s="225"/>
      <c r="J1036" s="225"/>
      <c r="O1036" s="188"/>
    </row>
    <row r="1037" spans="1:17" hidden="1">
      <c r="A1037" s="260"/>
      <c r="B1037" s="31"/>
      <c r="C1037" s="260"/>
      <c r="D1037" s="260"/>
      <c r="E1037" s="260"/>
      <c r="F1037" s="21"/>
      <c r="I1037" s="225"/>
      <c r="J1037" s="225"/>
      <c r="O1037" s="188"/>
    </row>
    <row r="1038" spans="1:17" ht="33" hidden="1" customHeight="1">
      <c r="A1038" s="229"/>
      <c r="B1038" s="227" t="s">
        <v>73</v>
      </c>
      <c r="C1038" s="226" t="s">
        <v>74</v>
      </c>
      <c r="D1038" s="226" t="s">
        <v>74</v>
      </c>
      <c r="E1038" s="226" t="s">
        <v>74</v>
      </c>
      <c r="F1038" s="228">
        <f>F1032+F1026</f>
        <v>0</v>
      </c>
      <c r="I1038" s="219">
        <f>I1026+I1032</f>
        <v>0</v>
      </c>
      <c r="J1038" s="219">
        <f>J1026+J1032</f>
        <v>0</v>
      </c>
      <c r="O1038" s="188"/>
    </row>
    <row r="1039" spans="1:17" hidden="1">
      <c r="A1039" s="38"/>
      <c r="B1039" s="32"/>
      <c r="C1039" s="38"/>
      <c r="D1039" s="38"/>
      <c r="E1039" s="38"/>
      <c r="F1039" s="38"/>
      <c r="O1039" s="188"/>
    </row>
    <row r="1040" spans="1:17" ht="33" hidden="1" customHeight="1">
      <c r="A1040" s="2009" t="s">
        <v>492</v>
      </c>
      <c r="B1040" s="2009"/>
      <c r="C1040" s="2009"/>
      <c r="D1040" s="2009"/>
      <c r="E1040" s="2009"/>
      <c r="F1040" s="2009"/>
      <c r="G1040" s="2009"/>
      <c r="H1040" s="2009"/>
      <c r="I1040" s="2009"/>
      <c r="J1040" s="2009"/>
      <c r="O1040" s="188"/>
    </row>
    <row r="1041" spans="1:17" hidden="1">
      <c r="A1041" s="256"/>
      <c r="B1041" s="45"/>
      <c r="C1041" s="256"/>
      <c r="D1041" s="256"/>
      <c r="E1041" s="256"/>
      <c r="F1041" s="256"/>
      <c r="I1041" s="1986" t="s">
        <v>545</v>
      </c>
      <c r="J1041" s="1986"/>
      <c r="O1041" s="188"/>
    </row>
    <row r="1042" spans="1:17" ht="99.75" hidden="1" customHeight="1">
      <c r="A1042" s="260" t="s">
        <v>77</v>
      </c>
      <c r="B1042" s="260" t="s">
        <v>67</v>
      </c>
      <c r="C1042" s="260" t="s">
        <v>96</v>
      </c>
      <c r="D1042" s="260" t="s">
        <v>94</v>
      </c>
      <c r="E1042" s="260" t="s">
        <v>97</v>
      </c>
      <c r="F1042" s="260" t="s">
        <v>95</v>
      </c>
      <c r="I1042" s="215" t="s">
        <v>186</v>
      </c>
      <c r="J1042" s="215" t="s">
        <v>546</v>
      </c>
      <c r="K1042" s="204"/>
      <c r="O1042" s="188"/>
    </row>
    <row r="1043" spans="1:17" hidden="1">
      <c r="A1043" s="195">
        <v>1</v>
      </c>
      <c r="B1043" s="195">
        <v>2</v>
      </c>
      <c r="C1043" s="195">
        <v>3</v>
      </c>
      <c r="D1043" s="195">
        <v>4</v>
      </c>
      <c r="E1043" s="195">
        <v>5</v>
      </c>
      <c r="F1043" s="195">
        <v>6</v>
      </c>
      <c r="G1043" s="160"/>
      <c r="H1043" s="160"/>
      <c r="I1043" s="218"/>
      <c r="J1043" s="218"/>
      <c r="O1043" s="188"/>
    </row>
    <row r="1044" spans="1:17" ht="36.75" hidden="1" customHeight="1">
      <c r="A1044" s="260">
        <v>1</v>
      </c>
      <c r="B1044" s="31" t="s">
        <v>98</v>
      </c>
      <c r="C1044" s="260"/>
      <c r="D1044" s="260"/>
      <c r="E1044" s="260">
        <v>50</v>
      </c>
      <c r="F1044" s="21">
        <f>E1044*D1044*C1044</f>
        <v>0</v>
      </c>
      <c r="I1044" s="220"/>
      <c r="J1044" s="220"/>
      <c r="O1044" s="188"/>
    </row>
    <row r="1045" spans="1:17" s="160" customFormat="1" ht="36.75" hidden="1" customHeight="1">
      <c r="A1045" s="229"/>
      <c r="B1045" s="227" t="s">
        <v>73</v>
      </c>
      <c r="C1045" s="226" t="s">
        <v>74</v>
      </c>
      <c r="D1045" s="226" t="s">
        <v>74</v>
      </c>
      <c r="E1045" s="226" t="s">
        <v>74</v>
      </c>
      <c r="F1045" s="228">
        <f>F1044</f>
        <v>0</v>
      </c>
      <c r="G1045" s="149"/>
      <c r="H1045" s="149"/>
      <c r="I1045" s="217">
        <f>I1044</f>
        <v>0</v>
      </c>
      <c r="J1045" s="217">
        <f>J1044</f>
        <v>0</v>
      </c>
      <c r="K1045" s="161"/>
      <c r="O1045" s="281"/>
      <c r="P1045" s="283"/>
      <c r="Q1045" s="283"/>
    </row>
    <row r="1046" spans="1:17" ht="32.25" hidden="1" customHeight="1">
      <c r="O1046" s="188"/>
    </row>
    <row r="1047" spans="1:17" ht="57" hidden="1" customHeight="1">
      <c r="A1047" s="2010" t="s">
        <v>620</v>
      </c>
      <c r="B1047" s="2010"/>
      <c r="C1047" s="2010"/>
      <c r="D1047" s="2010"/>
      <c r="E1047" s="2010"/>
      <c r="F1047" s="2010"/>
      <c r="G1047" s="2010"/>
      <c r="H1047" s="2010"/>
      <c r="I1047" s="2010"/>
      <c r="J1047" s="2010"/>
      <c r="O1047" s="188"/>
    </row>
    <row r="1048" spans="1:17" hidden="1">
      <c r="A1048" s="263"/>
      <c r="B1048" s="263"/>
      <c r="C1048" s="263"/>
      <c r="D1048" s="263"/>
      <c r="E1048" s="263"/>
      <c r="F1048" s="263"/>
      <c r="G1048" s="263"/>
      <c r="H1048" s="263"/>
      <c r="I1048" s="263"/>
      <c r="J1048" s="263"/>
    </row>
    <row r="1049" spans="1:17" hidden="1">
      <c r="A1049" s="2004" t="s">
        <v>491</v>
      </c>
      <c r="B1049" s="2004"/>
      <c r="C1049" s="2004"/>
      <c r="D1049" s="2004"/>
      <c r="E1049" s="2004"/>
      <c r="F1049" s="2004"/>
      <c r="G1049" s="2004"/>
      <c r="H1049" s="2004"/>
      <c r="I1049" s="2004"/>
      <c r="J1049" s="2004"/>
      <c r="K1049" s="206"/>
    </row>
    <row r="1050" spans="1:17" hidden="1">
      <c r="A1050" s="2012"/>
      <c r="B1050" s="2012"/>
      <c r="C1050" s="2012"/>
      <c r="D1050" s="2012"/>
      <c r="E1050" s="2012"/>
      <c r="F1050" s="38"/>
      <c r="I1050" s="1986" t="s">
        <v>545</v>
      </c>
      <c r="J1050" s="1986"/>
      <c r="K1050" s="263"/>
    </row>
    <row r="1051" spans="1:17" ht="54" hidden="1">
      <c r="A1051" s="260" t="s">
        <v>68</v>
      </c>
      <c r="B1051" s="260" t="s">
        <v>67</v>
      </c>
      <c r="C1051" s="260" t="s">
        <v>80</v>
      </c>
      <c r="D1051" s="260" t="s">
        <v>128</v>
      </c>
      <c r="E1051" s="260" t="s">
        <v>129</v>
      </c>
      <c r="I1051" s="215" t="s">
        <v>186</v>
      </c>
      <c r="J1051" s="215" t="s">
        <v>546</v>
      </c>
      <c r="K1051" s="163"/>
    </row>
    <row r="1052" spans="1:17" hidden="1">
      <c r="A1052" s="195">
        <v>1</v>
      </c>
      <c r="B1052" s="195">
        <v>2</v>
      </c>
      <c r="C1052" s="195">
        <v>3</v>
      </c>
      <c r="D1052" s="195">
        <v>4</v>
      </c>
      <c r="E1052" s="195">
        <v>5</v>
      </c>
      <c r="F1052" s="160"/>
      <c r="G1052" s="160"/>
      <c r="H1052" s="160"/>
      <c r="I1052" s="218"/>
      <c r="J1052" s="218"/>
    </row>
    <row r="1053" spans="1:17" ht="114" hidden="1">
      <c r="A1053" s="260">
        <v>1</v>
      </c>
      <c r="B1053" s="31" t="s">
        <v>163</v>
      </c>
      <c r="C1053" s="260"/>
      <c r="D1053" s="258" t="e">
        <f>E1053/C1053</f>
        <v>#DIV/0!</v>
      </c>
      <c r="E1053" s="258"/>
      <c r="I1053" s="220"/>
      <c r="J1053" s="220"/>
    </row>
    <row r="1054" spans="1:17" s="160" customFormat="1" ht="38.25" hidden="1" customHeight="1">
      <c r="A1054" s="226"/>
      <c r="B1054" s="227" t="s">
        <v>73</v>
      </c>
      <c r="C1054" s="226"/>
      <c r="D1054" s="226" t="s">
        <v>74</v>
      </c>
      <c r="E1054" s="228">
        <f>E1053</f>
        <v>0</v>
      </c>
      <c r="F1054" s="149"/>
      <c r="G1054" s="149"/>
      <c r="H1054" s="149"/>
      <c r="I1054" s="217">
        <f>I1053</f>
        <v>0</v>
      </c>
      <c r="J1054" s="217">
        <f>J1053</f>
        <v>0</v>
      </c>
      <c r="K1054" s="161"/>
      <c r="O1054" s="283"/>
      <c r="P1054" s="283"/>
      <c r="Q1054" s="283"/>
    </row>
    <row r="1055" spans="1:17" ht="30.75" hidden="1" customHeight="1"/>
    <row r="1056" spans="1:17" ht="54" hidden="1" customHeight="1">
      <c r="A1056" s="2010" t="s">
        <v>619</v>
      </c>
      <c r="B1056" s="2010"/>
      <c r="C1056" s="2010"/>
      <c r="D1056" s="2010"/>
      <c r="E1056" s="2010"/>
      <c r="F1056" s="2010"/>
      <c r="G1056" s="2010"/>
      <c r="H1056" s="2010"/>
      <c r="I1056" s="2010"/>
      <c r="J1056" s="2010"/>
    </row>
    <row r="1057" spans="1:17" hidden="1">
      <c r="A1057" s="38"/>
      <c r="B1057" s="32"/>
      <c r="C1057" s="38"/>
      <c r="D1057" s="38"/>
      <c r="E1057" s="38"/>
      <c r="F1057" s="38"/>
    </row>
    <row r="1058" spans="1:17" hidden="1">
      <c r="A1058" s="2004" t="s">
        <v>495</v>
      </c>
      <c r="B1058" s="2004"/>
      <c r="C1058" s="2004"/>
      <c r="D1058" s="2004"/>
      <c r="E1058" s="2004"/>
      <c r="F1058" s="2004"/>
      <c r="G1058" s="2004"/>
      <c r="H1058" s="2004"/>
      <c r="I1058" s="2004"/>
      <c r="J1058" s="2004"/>
      <c r="K1058" s="206"/>
    </row>
    <row r="1059" spans="1:17" hidden="1">
      <c r="A1059" s="44"/>
      <c r="B1059" s="32"/>
      <c r="C1059" s="38"/>
      <c r="D1059" s="38"/>
      <c r="E1059" s="38"/>
      <c r="F1059" s="38"/>
      <c r="I1059" s="1986" t="s">
        <v>545</v>
      </c>
      <c r="J1059" s="1986"/>
    </row>
    <row r="1060" spans="1:17" ht="108" hidden="1" customHeight="1">
      <c r="A1060" s="260" t="s">
        <v>77</v>
      </c>
      <c r="B1060" s="260" t="s">
        <v>99</v>
      </c>
      <c r="C1060" s="260" t="s">
        <v>106</v>
      </c>
      <c r="D1060" s="260" t="s">
        <v>107</v>
      </c>
      <c r="F1060" s="38"/>
      <c r="I1060" s="215" t="s">
        <v>186</v>
      </c>
      <c r="J1060" s="215" t="s">
        <v>546</v>
      </c>
    </row>
    <row r="1061" spans="1:17" hidden="1">
      <c r="A1061" s="195">
        <v>1</v>
      </c>
      <c r="B1061" s="195">
        <v>2</v>
      </c>
      <c r="C1061" s="195">
        <v>3</v>
      </c>
      <c r="D1061" s="195">
        <v>4</v>
      </c>
      <c r="E1061" s="160"/>
      <c r="F1061" s="14"/>
      <c r="G1061" s="160"/>
      <c r="H1061" s="160"/>
      <c r="I1061" s="215"/>
      <c r="J1061" s="215"/>
    </row>
    <row r="1062" spans="1:17" ht="104.25" hidden="1" customHeight="1">
      <c r="A1062" s="264">
        <v>1</v>
      </c>
      <c r="B1062" s="47" t="s">
        <v>100</v>
      </c>
      <c r="C1062" s="264" t="s">
        <v>74</v>
      </c>
      <c r="D1062" s="21">
        <f>D1063</f>
        <v>0</v>
      </c>
      <c r="F1062" s="38"/>
      <c r="I1062" s="220">
        <f>I1063</f>
        <v>0</v>
      </c>
      <c r="J1062" s="220">
        <f>J1063</f>
        <v>0</v>
      </c>
    </row>
    <row r="1063" spans="1:17" s="160" customFormat="1" hidden="1">
      <c r="A1063" s="260" t="s">
        <v>82</v>
      </c>
      <c r="B1063" s="31" t="s">
        <v>101</v>
      </c>
      <c r="C1063" s="258">
        <f>J998+E1004</f>
        <v>0</v>
      </c>
      <c r="D1063" s="258"/>
      <c r="E1063" s="149"/>
      <c r="F1063" s="38"/>
      <c r="G1063" s="149"/>
      <c r="H1063" s="149"/>
      <c r="I1063" s="220"/>
      <c r="J1063" s="220"/>
      <c r="K1063" s="156">
        <f>C1063*0.22</f>
        <v>0</v>
      </c>
      <c r="L1063" s="2021" t="s">
        <v>176</v>
      </c>
      <c r="O1063" s="283"/>
      <c r="P1063" s="283"/>
      <c r="Q1063" s="283"/>
    </row>
    <row r="1064" spans="1:17" ht="45.6" hidden="1">
      <c r="A1064" s="264">
        <v>2</v>
      </c>
      <c r="B1064" s="47" t="s">
        <v>102</v>
      </c>
      <c r="C1064" s="264" t="s">
        <v>74</v>
      </c>
      <c r="D1064" s="21">
        <f>D1066+D1067</f>
        <v>0</v>
      </c>
      <c r="F1064" s="38"/>
      <c r="I1064" s="220">
        <f>I1066+I1067+I1068</f>
        <v>0</v>
      </c>
      <c r="J1064" s="220">
        <f>J1066+J1067+J1068</f>
        <v>0</v>
      </c>
      <c r="K1064" s="156"/>
      <c r="L1064" s="2021"/>
    </row>
    <row r="1065" spans="1:17" ht="32.25" hidden="1" customHeight="1">
      <c r="A1065" s="2008" t="s">
        <v>88</v>
      </c>
      <c r="B1065" s="31" t="s">
        <v>2</v>
      </c>
      <c r="C1065" s="260"/>
      <c r="D1065" s="258"/>
      <c r="F1065" s="38"/>
      <c r="I1065" s="220"/>
      <c r="J1065" s="220"/>
      <c r="K1065" s="156"/>
      <c r="L1065" s="2021"/>
      <c r="N1065" s="48"/>
      <c r="O1065" s="48"/>
      <c r="P1065" s="48"/>
      <c r="Q1065" s="48"/>
    </row>
    <row r="1066" spans="1:17" ht="74.25" hidden="1" customHeight="1">
      <c r="A1066" s="2008"/>
      <c r="B1066" s="31" t="s">
        <v>103</v>
      </c>
      <c r="C1066" s="23">
        <f>C1063</f>
        <v>0</v>
      </c>
      <c r="D1066" s="258"/>
      <c r="F1066" s="38"/>
      <c r="I1066" s="220"/>
      <c r="J1066" s="220"/>
      <c r="K1066" s="156">
        <f>C1066*0.029</f>
        <v>0</v>
      </c>
      <c r="L1066" s="2021"/>
      <c r="N1066" s="48"/>
      <c r="O1066" s="48"/>
      <c r="P1066" s="48"/>
      <c r="Q1066" s="48"/>
    </row>
    <row r="1067" spans="1:17" ht="68.400000000000006" hidden="1">
      <c r="A1067" s="260" t="s">
        <v>90</v>
      </c>
      <c r="B1067" s="31" t="s">
        <v>104</v>
      </c>
      <c r="C1067" s="258">
        <f>C1063</f>
        <v>0</v>
      </c>
      <c r="D1067" s="258"/>
      <c r="F1067" s="38"/>
      <c r="I1067" s="220"/>
      <c r="J1067" s="220"/>
      <c r="K1067" s="156">
        <f>C1067*0.002</f>
        <v>0</v>
      </c>
      <c r="L1067" s="2021"/>
      <c r="N1067" s="48"/>
      <c r="O1067" s="48"/>
      <c r="P1067" s="48"/>
      <c r="Q1067" s="48"/>
    </row>
    <row r="1068" spans="1:17" ht="68.25" hidden="1" customHeight="1">
      <c r="A1068" s="264">
        <v>3</v>
      </c>
      <c r="B1068" s="47" t="s">
        <v>105</v>
      </c>
      <c r="C1068" s="258">
        <f>C1063</f>
        <v>0</v>
      </c>
      <c r="D1068" s="258"/>
      <c r="F1068" s="38"/>
      <c r="I1068" s="220"/>
      <c r="J1068" s="220"/>
      <c r="K1068" s="156">
        <f>C1068*0.051</f>
        <v>0</v>
      </c>
      <c r="L1068" s="2021"/>
      <c r="N1068" s="48"/>
      <c r="O1068" s="48"/>
      <c r="P1068" s="48"/>
      <c r="Q1068" s="48"/>
    </row>
    <row r="1069" spans="1:17" ht="32.25" hidden="1" customHeight="1">
      <c r="A1069" s="264">
        <v>4</v>
      </c>
      <c r="B1069" s="47" t="s">
        <v>165</v>
      </c>
      <c r="C1069" s="258"/>
      <c r="D1069" s="258"/>
      <c r="F1069" s="38"/>
      <c r="I1069" s="220"/>
      <c r="J1069" s="220"/>
      <c r="N1069" s="48"/>
      <c r="O1069" s="48"/>
      <c r="P1069" s="48"/>
      <c r="Q1069" s="48"/>
    </row>
    <row r="1070" spans="1:17" ht="32.25" hidden="1" customHeight="1">
      <c r="A1070" s="226"/>
      <c r="B1070" s="227" t="s">
        <v>73</v>
      </c>
      <c r="C1070" s="226" t="s">
        <v>74</v>
      </c>
      <c r="D1070" s="228">
        <f>D1068+D1064+D1062+D1069</f>
        <v>0</v>
      </c>
      <c r="F1070" s="38"/>
      <c r="I1070" s="217">
        <f>I1069+I1068+I1064+I1062</f>
        <v>0</v>
      </c>
      <c r="J1070" s="217">
        <f>J1069+J1068+J1064+J1062</f>
        <v>0</v>
      </c>
      <c r="N1070" s="48"/>
      <c r="O1070" s="48"/>
      <c r="P1070" s="48"/>
      <c r="Q1070" s="48"/>
    </row>
    <row r="1071" spans="1:17" ht="34.5" hidden="1" customHeight="1"/>
    <row r="1072" spans="1:17" hidden="1">
      <c r="A1072" s="2011" t="s">
        <v>618</v>
      </c>
      <c r="B1072" s="2011"/>
      <c r="C1072" s="2011"/>
      <c r="D1072" s="2011"/>
      <c r="E1072" s="2011"/>
      <c r="F1072" s="2011"/>
      <c r="G1072" s="2011"/>
      <c r="H1072" s="2011"/>
      <c r="I1072" s="2011"/>
      <c r="J1072" s="2011"/>
    </row>
    <row r="1073" spans="1:20" hidden="1"/>
    <row r="1074" spans="1:20" hidden="1">
      <c r="A1074" s="1994" t="s">
        <v>535</v>
      </c>
      <c r="B1074" s="1994"/>
      <c r="C1074" s="1994"/>
      <c r="D1074" s="1994"/>
      <c r="E1074" s="1994"/>
      <c r="F1074" s="1994"/>
      <c r="G1074" s="1994"/>
      <c r="H1074" s="1994"/>
      <c r="I1074" s="1994"/>
      <c r="J1074" s="1994"/>
      <c r="K1074" s="208"/>
    </row>
    <row r="1075" spans="1:20" hidden="1">
      <c r="A1075" s="267"/>
      <c r="B1075" s="267"/>
      <c r="C1075" s="267"/>
      <c r="D1075" s="267"/>
      <c r="E1075" s="267"/>
      <c r="F1075" s="267"/>
      <c r="G1075" s="267"/>
      <c r="H1075" s="267"/>
      <c r="I1075" s="1986" t="s">
        <v>545</v>
      </c>
      <c r="J1075" s="1986"/>
    </row>
    <row r="1076" spans="1:20" ht="60" hidden="1" customHeight="1">
      <c r="A1076" s="35" t="s">
        <v>77</v>
      </c>
      <c r="B1076" s="35" t="s">
        <v>67</v>
      </c>
      <c r="C1076" s="260" t="s">
        <v>505</v>
      </c>
      <c r="D1076" s="260" t="s">
        <v>506</v>
      </c>
      <c r="E1076" s="260" t="s">
        <v>168</v>
      </c>
      <c r="G1076" s="267"/>
      <c r="H1076" s="267"/>
      <c r="I1076" s="215" t="s">
        <v>186</v>
      </c>
      <c r="J1076" s="215" t="s">
        <v>546</v>
      </c>
      <c r="K1076" s="202"/>
    </row>
    <row r="1077" spans="1:20" hidden="1">
      <c r="A1077" s="173">
        <v>1</v>
      </c>
      <c r="B1077" s="173">
        <v>2</v>
      </c>
      <c r="C1077" s="195">
        <v>3</v>
      </c>
      <c r="D1077" s="195">
        <v>4</v>
      </c>
      <c r="E1077" s="195">
        <v>5</v>
      </c>
      <c r="G1077" s="267"/>
      <c r="H1077" s="267"/>
      <c r="I1077" s="220"/>
      <c r="J1077" s="220"/>
    </row>
    <row r="1078" spans="1:20" ht="81.75" hidden="1" customHeight="1">
      <c r="A1078" s="166">
        <v>1</v>
      </c>
      <c r="B1078" s="183" t="s">
        <v>539</v>
      </c>
      <c r="C1078" s="258"/>
      <c r="D1078" s="159" t="e">
        <f>E1078/C1078*100</f>
        <v>#DIV/0!</v>
      </c>
      <c r="E1078" s="167"/>
      <c r="G1078" s="168"/>
      <c r="H1078" s="169"/>
      <c r="I1078" s="220"/>
      <c r="J1078" s="220"/>
    </row>
    <row r="1079" spans="1:20" ht="102.75" hidden="1" customHeight="1">
      <c r="A1079" s="166">
        <v>2</v>
      </c>
      <c r="B1079" s="183" t="s">
        <v>537</v>
      </c>
      <c r="C1079" s="258"/>
      <c r="D1079" s="159" t="e">
        <f>E1079/C1079*100</f>
        <v>#DIV/0!</v>
      </c>
      <c r="E1079" s="167"/>
      <c r="G1079" s="168"/>
      <c r="H1079" s="169"/>
      <c r="I1079" s="220"/>
      <c r="J1079" s="220"/>
    </row>
    <row r="1080" spans="1:20" ht="81.75" hidden="1" customHeight="1">
      <c r="A1080" s="166">
        <v>3</v>
      </c>
      <c r="B1080" s="183" t="s">
        <v>538</v>
      </c>
      <c r="C1080" s="258"/>
      <c r="D1080" s="159" t="e">
        <f>E1080/C1080*100</f>
        <v>#DIV/0!</v>
      </c>
      <c r="E1080" s="167"/>
      <c r="G1080" s="168"/>
      <c r="H1080" s="169"/>
      <c r="I1080" s="220"/>
      <c r="J1080" s="220"/>
    </row>
    <row r="1081" spans="1:20" ht="33" hidden="1" customHeight="1">
      <c r="A1081" s="229"/>
      <c r="B1081" s="227" t="s">
        <v>73</v>
      </c>
      <c r="C1081" s="230"/>
      <c r="D1081" s="231"/>
      <c r="E1081" s="228">
        <f>E1078</f>
        <v>0</v>
      </c>
      <c r="G1081" s="267"/>
      <c r="H1081" s="267"/>
      <c r="I1081" s="217">
        <f>I1078</f>
        <v>0</v>
      </c>
      <c r="J1081" s="217">
        <f>J1078</f>
        <v>0</v>
      </c>
    </row>
    <row r="1082" spans="1:20" ht="36.75" hidden="1" customHeight="1"/>
    <row r="1083" spans="1:20" ht="39.75" customHeight="1">
      <c r="A1083" s="2011" t="s">
        <v>617</v>
      </c>
      <c r="B1083" s="2011"/>
      <c r="C1083" s="2011"/>
      <c r="D1083" s="2011"/>
      <c r="E1083" s="2011"/>
      <c r="F1083" s="2011"/>
      <c r="G1083" s="2011"/>
      <c r="H1083" s="2011"/>
      <c r="I1083" s="2011"/>
      <c r="J1083" s="2011"/>
    </row>
    <row r="1085" spans="1:20">
      <c r="A1085" s="2004" t="s">
        <v>504</v>
      </c>
      <c r="B1085" s="2004"/>
      <c r="C1085" s="2004"/>
      <c r="D1085" s="2004"/>
      <c r="E1085" s="2004"/>
      <c r="F1085" s="2004"/>
      <c r="G1085" s="2004"/>
      <c r="H1085" s="2004"/>
      <c r="I1085" s="2004"/>
      <c r="J1085" s="2004"/>
      <c r="K1085" s="208"/>
    </row>
    <row r="1086" spans="1:20">
      <c r="A1086" s="2015"/>
      <c r="B1086" s="2015"/>
      <c r="C1086" s="2015"/>
      <c r="D1086" s="2015"/>
      <c r="E1086" s="2015"/>
      <c r="F1086" s="38"/>
      <c r="G1086" s="33"/>
      <c r="H1086" s="33"/>
      <c r="I1086" s="1986" t="s">
        <v>545</v>
      </c>
      <c r="J1086" s="1986"/>
    </row>
    <row r="1087" spans="1:20" s="33" customFormat="1" ht="102" customHeight="1">
      <c r="A1087" s="260" t="s">
        <v>77</v>
      </c>
      <c r="B1087" s="260" t="s">
        <v>67</v>
      </c>
      <c r="C1087" s="260" t="s">
        <v>111</v>
      </c>
      <c r="D1087" s="260" t="s">
        <v>108</v>
      </c>
      <c r="E1087" s="260" t="s">
        <v>33</v>
      </c>
      <c r="I1087" s="215" t="s">
        <v>186</v>
      </c>
      <c r="J1087" s="215" t="s">
        <v>546</v>
      </c>
      <c r="K1087" s="163"/>
      <c r="L1087" s="57"/>
      <c r="M1087" s="57"/>
      <c r="O1087" s="284"/>
      <c r="P1087" s="291"/>
      <c r="Q1087" s="291"/>
      <c r="R1087" s="174"/>
      <c r="S1087" s="174"/>
      <c r="T1087" s="174"/>
    </row>
    <row r="1088" spans="1:20" s="33" customFormat="1" ht="24" customHeight="1">
      <c r="A1088" s="195">
        <v>1</v>
      </c>
      <c r="B1088" s="195">
        <v>2</v>
      </c>
      <c r="C1088" s="195">
        <v>3</v>
      </c>
      <c r="D1088" s="195">
        <v>4</v>
      </c>
      <c r="E1088" s="195">
        <v>5</v>
      </c>
      <c r="F1088" s="179"/>
      <c r="G1088" s="179"/>
      <c r="H1088" s="179"/>
      <c r="I1088" s="220"/>
      <c r="J1088" s="220"/>
      <c r="K1088" s="37"/>
      <c r="L1088" s="57"/>
      <c r="M1088" s="57"/>
      <c r="O1088" s="284"/>
      <c r="P1088" s="291"/>
      <c r="Q1088" s="291"/>
      <c r="R1088" s="174"/>
      <c r="S1088" s="174"/>
      <c r="T1088" s="174"/>
    </row>
    <row r="1089" spans="1:20" s="33" customFormat="1" ht="27" customHeight="1">
      <c r="A1089" s="260">
        <v>1</v>
      </c>
      <c r="B1089" s="31" t="s">
        <v>109</v>
      </c>
      <c r="C1089" s="176">
        <f>C1091</f>
        <v>18585733.329999998</v>
      </c>
      <c r="D1089" s="35">
        <f>D1091</f>
        <v>1.5</v>
      </c>
      <c r="E1089" s="176">
        <f>E1091</f>
        <v>278786</v>
      </c>
      <c r="I1089" s="220">
        <f>I1091</f>
        <v>0</v>
      </c>
      <c r="J1089" s="220">
        <f>J1091</f>
        <v>0</v>
      </c>
      <c r="K1089" s="37"/>
      <c r="L1089" s="57"/>
      <c r="M1089" s="57"/>
      <c r="O1089" s="284"/>
      <c r="P1089" s="291"/>
      <c r="Q1089" s="291"/>
      <c r="R1089" s="174"/>
      <c r="S1089" s="174"/>
      <c r="T1089" s="174"/>
    </row>
    <row r="1090" spans="1:20" s="179" customFormat="1" ht="24.9" customHeight="1">
      <c r="A1090" s="260"/>
      <c r="B1090" s="31" t="s">
        <v>110</v>
      </c>
      <c r="C1090" s="615"/>
      <c r="D1090" s="614"/>
      <c r="E1090" s="615"/>
      <c r="F1090" s="33"/>
      <c r="G1090" s="33"/>
      <c r="H1090" s="33"/>
      <c r="I1090" s="220"/>
      <c r="J1090" s="220"/>
      <c r="K1090" s="180"/>
      <c r="L1090" s="181"/>
      <c r="M1090" s="181"/>
      <c r="O1090" s="285"/>
      <c r="P1090" s="292"/>
      <c r="Q1090" s="292"/>
      <c r="R1090" s="182"/>
      <c r="S1090" s="182"/>
      <c r="T1090" s="182"/>
    </row>
    <row r="1091" spans="1:20" s="33" customFormat="1" ht="49.5" customHeight="1">
      <c r="A1091" s="260"/>
      <c r="B1091" s="183" t="s">
        <v>912</v>
      </c>
      <c r="C1091" s="615">
        <f>C608</f>
        <v>18585733.329999998</v>
      </c>
      <c r="D1091" s="614">
        <v>1.5</v>
      </c>
      <c r="E1091" s="1057">
        <f>ROUND(C1091*D1091%,2)</f>
        <v>278786</v>
      </c>
      <c r="I1091" s="220"/>
      <c r="J1091" s="220"/>
      <c r="K1091" s="37" t="s">
        <v>624</v>
      </c>
      <c r="L1091" s="57"/>
      <c r="M1091" s="57"/>
      <c r="O1091" s="284"/>
      <c r="P1091" s="291"/>
      <c r="Q1091" s="291"/>
      <c r="R1091" s="174"/>
      <c r="S1091" s="174"/>
      <c r="T1091" s="174"/>
    </row>
    <row r="1092" spans="1:20" s="33" customFormat="1" ht="33.75" customHeight="1">
      <c r="A1092" s="226"/>
      <c r="B1092" s="227" t="s">
        <v>73</v>
      </c>
      <c r="C1092" s="226" t="s">
        <v>74</v>
      </c>
      <c r="D1092" s="226" t="s">
        <v>74</v>
      </c>
      <c r="E1092" s="228">
        <f>E1089</f>
        <v>278786</v>
      </c>
      <c r="I1092" s="217">
        <f>I1089</f>
        <v>0</v>
      </c>
      <c r="J1092" s="217">
        <f>J1089</f>
        <v>0</v>
      </c>
      <c r="K1092" s="37"/>
      <c r="L1092" s="57"/>
      <c r="M1092" s="57"/>
      <c r="O1092" s="284"/>
      <c r="P1092" s="291"/>
      <c r="Q1092" s="291"/>
      <c r="R1092" s="174"/>
      <c r="S1092" s="174"/>
      <c r="T1092" s="174"/>
    </row>
    <row r="1093" spans="1:20" s="33" customFormat="1" ht="14.25" customHeight="1">
      <c r="A1093" s="49"/>
      <c r="B1093" s="50"/>
      <c r="C1093" s="49"/>
      <c r="D1093" s="49"/>
      <c r="E1093" s="38"/>
      <c r="F1093" s="38"/>
      <c r="K1093" s="37"/>
      <c r="L1093" s="57"/>
      <c r="M1093" s="57"/>
      <c r="O1093" s="284"/>
      <c r="P1093" s="291"/>
      <c r="Q1093" s="291"/>
      <c r="R1093" s="174"/>
      <c r="S1093" s="174"/>
      <c r="T1093" s="174"/>
    </row>
    <row r="1094" spans="1:20" s="33" customFormat="1" ht="12" customHeight="1">
      <c r="A1094" s="49"/>
      <c r="B1094" s="50"/>
      <c r="C1094" s="49"/>
      <c r="D1094" s="49"/>
      <c r="E1094" s="38"/>
      <c r="F1094" s="38"/>
      <c r="K1094" s="37"/>
      <c r="L1094" s="57"/>
      <c r="M1094" s="57"/>
      <c r="O1094" s="284"/>
      <c r="P1094" s="291"/>
      <c r="Q1094" s="291"/>
      <c r="R1094" s="174"/>
      <c r="S1094" s="174"/>
      <c r="T1094" s="174"/>
    </row>
    <row r="1095" spans="1:20" s="33" customFormat="1" ht="30.75" customHeight="1">
      <c r="A1095" s="49"/>
      <c r="B1095" s="50"/>
      <c r="C1095" s="49"/>
      <c r="D1095" s="49"/>
      <c r="E1095" s="38"/>
      <c r="F1095" s="38"/>
      <c r="I1095" s="1986" t="s">
        <v>545</v>
      </c>
      <c r="J1095" s="1986"/>
      <c r="K1095" s="37"/>
      <c r="L1095" s="57"/>
      <c r="M1095" s="57"/>
      <c r="O1095" s="284"/>
      <c r="P1095" s="291"/>
      <c r="Q1095" s="291"/>
      <c r="R1095" s="174"/>
      <c r="S1095" s="174"/>
      <c r="T1095" s="174"/>
    </row>
    <row r="1096" spans="1:20" s="33" customFormat="1" ht="132" customHeight="1">
      <c r="A1096" s="261" t="s">
        <v>77</v>
      </c>
      <c r="B1096" s="614" t="s">
        <v>67</v>
      </c>
      <c r="C1096" s="613" t="s">
        <v>498</v>
      </c>
      <c r="D1096" s="614" t="s">
        <v>108</v>
      </c>
      <c r="E1096" s="614" t="s">
        <v>534</v>
      </c>
      <c r="I1096" s="215" t="s">
        <v>186</v>
      </c>
      <c r="J1096" s="215" t="s">
        <v>546</v>
      </c>
      <c r="K1096" s="37"/>
      <c r="L1096" s="57"/>
      <c r="M1096" s="57"/>
      <c r="O1096" s="284"/>
      <c r="P1096" s="291"/>
      <c r="Q1096" s="291"/>
      <c r="R1096" s="174"/>
      <c r="S1096" s="174"/>
      <c r="T1096" s="174"/>
    </row>
    <row r="1097" spans="1:20" s="33" customFormat="1" ht="18.75" customHeight="1">
      <c r="A1097" s="195">
        <v>1</v>
      </c>
      <c r="B1097" s="195">
        <v>2</v>
      </c>
      <c r="C1097" s="195">
        <v>3</v>
      </c>
      <c r="D1097" s="195">
        <v>4</v>
      </c>
      <c r="E1097" s="195">
        <v>5</v>
      </c>
      <c r="F1097" s="179"/>
      <c r="G1097" s="179"/>
      <c r="H1097" s="179"/>
      <c r="I1097" s="216"/>
      <c r="J1097" s="216"/>
      <c r="K1097" s="37"/>
      <c r="L1097" s="57"/>
      <c r="M1097" s="57"/>
      <c r="O1097" s="284"/>
      <c r="P1097" s="291"/>
      <c r="Q1097" s="291"/>
      <c r="R1097" s="174"/>
      <c r="S1097" s="174"/>
      <c r="T1097" s="174"/>
    </row>
    <row r="1098" spans="1:20" s="33" customFormat="1" ht="30" customHeight="1">
      <c r="A1098" s="34">
        <v>1</v>
      </c>
      <c r="B1098" s="177" t="s">
        <v>499</v>
      </c>
      <c r="C1098" s="615" t="s">
        <v>43</v>
      </c>
      <c r="D1098" s="615" t="s">
        <v>43</v>
      </c>
      <c r="E1098" s="615">
        <f>E1102</f>
        <v>891331</v>
      </c>
      <c r="I1098" s="217">
        <f>I1099</f>
        <v>0</v>
      </c>
      <c r="J1098" s="217">
        <f>J1099</f>
        <v>0</v>
      </c>
      <c r="K1098" s="37"/>
      <c r="L1098" s="57"/>
      <c r="M1098" s="57"/>
      <c r="O1098" s="284"/>
      <c r="P1098" s="291"/>
      <c r="Q1098" s="291"/>
      <c r="R1098" s="174"/>
      <c r="S1098" s="174"/>
      <c r="T1098" s="174"/>
    </row>
    <row r="1099" spans="1:20" s="179" customFormat="1" ht="36" customHeight="1">
      <c r="A1099" s="258"/>
      <c r="B1099" s="177" t="s">
        <v>500</v>
      </c>
      <c r="C1099" s="615">
        <f>C1102</f>
        <v>40515045.454545453</v>
      </c>
      <c r="D1099" s="615">
        <f>D1102</f>
        <v>2.2000000000000002</v>
      </c>
      <c r="E1099" s="615">
        <f>E1102</f>
        <v>891331</v>
      </c>
      <c r="F1099" s="33"/>
      <c r="G1099" s="33"/>
      <c r="H1099" s="33"/>
      <c r="I1099" s="217">
        <f>I1102</f>
        <v>0</v>
      </c>
      <c r="J1099" s="217">
        <f>J1102</f>
        <v>0</v>
      </c>
      <c r="K1099" s="180"/>
      <c r="L1099" s="181"/>
      <c r="M1099" s="181"/>
      <c r="O1099" s="285"/>
      <c r="P1099" s="292"/>
      <c r="Q1099" s="292"/>
      <c r="R1099" s="182"/>
      <c r="S1099" s="182"/>
      <c r="T1099" s="182"/>
    </row>
    <row r="1100" spans="1:20" s="33" customFormat="1" ht="30.75" hidden="1" customHeight="1">
      <c r="A1100" s="2013"/>
      <c r="B1100" s="177" t="s">
        <v>326</v>
      </c>
      <c r="C1100" s="2013"/>
      <c r="D1100" s="2013"/>
      <c r="E1100" s="2013"/>
      <c r="I1100" s="220"/>
      <c r="J1100" s="220"/>
      <c r="K1100" s="37"/>
      <c r="L1100" s="57"/>
      <c r="M1100" s="57"/>
      <c r="O1100" s="284"/>
      <c r="P1100" s="291"/>
      <c r="Q1100" s="291"/>
      <c r="R1100" s="174"/>
      <c r="S1100" s="174"/>
      <c r="T1100" s="174"/>
    </row>
    <row r="1101" spans="1:20" s="33" customFormat="1" ht="34.5" hidden="1" customHeight="1">
      <c r="A1101" s="2013"/>
      <c r="B1101" s="177" t="s">
        <v>501</v>
      </c>
      <c r="C1101" s="2013"/>
      <c r="D1101" s="2013"/>
      <c r="E1101" s="2013"/>
      <c r="I1101" s="220"/>
      <c r="J1101" s="220"/>
      <c r="K1101" s="37"/>
      <c r="L1101" s="57"/>
      <c r="M1101" s="57"/>
      <c r="O1101" s="284"/>
      <c r="P1101" s="291"/>
      <c r="Q1101" s="291"/>
      <c r="R1101" s="174"/>
      <c r="S1101" s="174"/>
      <c r="T1101" s="174"/>
    </row>
    <row r="1102" spans="1:20" s="33" customFormat="1" ht="30.75" customHeight="1">
      <c r="A1102" s="258"/>
      <c r="B1102" s="177" t="s">
        <v>502</v>
      </c>
      <c r="C1102" s="1011">
        <f>E1102/D1102*100</f>
        <v>40515045.454545453</v>
      </c>
      <c r="D1102" s="1011">
        <v>2.2000000000000002</v>
      </c>
      <c r="E1102" s="1011">
        <v>891331</v>
      </c>
      <c r="I1102" s="220"/>
      <c r="J1102" s="220"/>
      <c r="K1102" s="37"/>
      <c r="L1102" s="57"/>
      <c r="M1102" s="57"/>
      <c r="O1102" s="284"/>
      <c r="P1102" s="291"/>
      <c r="Q1102" s="291"/>
      <c r="R1102" s="174"/>
      <c r="S1102" s="174"/>
      <c r="T1102" s="174"/>
    </row>
    <row r="1103" spans="1:20" s="33" customFormat="1" ht="30.75" hidden="1" customHeight="1">
      <c r="A1103" s="2013"/>
      <c r="B1103" s="606" t="s">
        <v>326</v>
      </c>
      <c r="C1103" s="2013"/>
      <c r="D1103" s="2013"/>
      <c r="E1103" s="2013"/>
      <c r="I1103" s="221"/>
      <c r="J1103" s="221"/>
      <c r="K1103" s="37"/>
      <c r="L1103" s="57"/>
      <c r="M1103" s="57"/>
      <c r="O1103" s="284"/>
      <c r="P1103" s="291"/>
      <c r="Q1103" s="291"/>
      <c r="R1103" s="174"/>
      <c r="S1103" s="174"/>
      <c r="T1103" s="174"/>
    </row>
    <row r="1104" spans="1:20" s="33" customFormat="1" ht="30.75" hidden="1" customHeight="1">
      <c r="A1104" s="2013"/>
      <c r="B1104" s="606" t="s">
        <v>501</v>
      </c>
      <c r="C1104" s="2013"/>
      <c r="D1104" s="2013"/>
      <c r="E1104" s="2013"/>
      <c r="I1104" s="221"/>
      <c r="J1104" s="221"/>
      <c r="K1104" s="37"/>
      <c r="L1104" s="57"/>
      <c r="M1104" s="57"/>
      <c r="O1104" s="284"/>
      <c r="P1104" s="291"/>
      <c r="Q1104" s="291"/>
      <c r="R1104" s="174"/>
      <c r="S1104" s="174"/>
      <c r="T1104" s="174"/>
    </row>
    <row r="1105" spans="1:20" s="33" customFormat="1" ht="30.75" hidden="1" customHeight="1">
      <c r="A1105" s="258"/>
      <c r="B1105" s="606"/>
      <c r="C1105" s="606"/>
      <c r="D1105" s="606"/>
      <c r="E1105" s="606"/>
      <c r="I1105" s="221"/>
      <c r="J1105" s="221"/>
      <c r="K1105" s="37"/>
      <c r="L1105" s="57"/>
      <c r="M1105" s="57"/>
      <c r="O1105" s="284"/>
      <c r="P1105" s="291"/>
      <c r="Q1105" s="291"/>
      <c r="R1105" s="174"/>
      <c r="S1105" s="174"/>
      <c r="T1105" s="174"/>
    </row>
    <row r="1106" spans="1:20" s="33" customFormat="1" ht="30.75" hidden="1" customHeight="1">
      <c r="A1106" s="258"/>
      <c r="B1106" s="606"/>
      <c r="C1106" s="606"/>
      <c r="D1106" s="606"/>
      <c r="E1106" s="606"/>
      <c r="I1106" s="221"/>
      <c r="J1106" s="221"/>
      <c r="K1106" s="37"/>
      <c r="L1106" s="57"/>
      <c r="M1106" s="57"/>
      <c r="O1106" s="284"/>
      <c r="P1106" s="291"/>
      <c r="Q1106" s="291"/>
      <c r="R1106" s="174"/>
      <c r="S1106" s="174"/>
      <c r="T1106" s="174"/>
    </row>
    <row r="1107" spans="1:20" s="33" customFormat="1" ht="30.75" customHeight="1">
      <c r="A1107" s="228"/>
      <c r="B1107" s="228" t="s">
        <v>73</v>
      </c>
      <c r="C1107" s="228"/>
      <c r="D1107" s="228" t="s">
        <v>74</v>
      </c>
      <c r="E1107" s="228">
        <f>E1098</f>
        <v>891331</v>
      </c>
      <c r="I1107" s="217">
        <f>I1098</f>
        <v>0</v>
      </c>
      <c r="J1107" s="217">
        <f>J1098</f>
        <v>0</v>
      </c>
      <c r="K1107" s="37"/>
      <c r="L1107" s="57"/>
      <c r="M1107" s="57"/>
      <c r="O1107" s="284"/>
      <c r="P1107" s="291"/>
      <c r="Q1107" s="291"/>
      <c r="R1107" s="174"/>
      <c r="S1107" s="174"/>
      <c r="T1107" s="174"/>
    </row>
    <row r="1108" spans="1:20" s="33" customFormat="1" ht="31.5" customHeight="1">
      <c r="A1108" s="149"/>
      <c r="B1108" s="149"/>
      <c r="C1108" s="149"/>
      <c r="D1108" s="149"/>
      <c r="E1108" s="149"/>
      <c r="F1108" s="149"/>
      <c r="G1108" s="149"/>
      <c r="H1108" s="149"/>
      <c r="I1108" s="149"/>
      <c r="J1108" s="149"/>
      <c r="K1108" s="37"/>
      <c r="L1108" s="57"/>
      <c r="M1108" s="57"/>
      <c r="O1108" s="284"/>
      <c r="P1108" s="291"/>
      <c r="Q1108" s="291"/>
      <c r="R1108" s="174"/>
      <c r="S1108" s="174"/>
      <c r="T1108" s="174"/>
    </row>
    <row r="1109" spans="1:20" s="33" customFormat="1" ht="57" hidden="1" customHeight="1">
      <c r="A1109" s="2014" t="s">
        <v>616</v>
      </c>
      <c r="B1109" s="2014"/>
      <c r="C1109" s="2014"/>
      <c r="D1109" s="2014"/>
      <c r="E1109" s="2014"/>
      <c r="F1109" s="2014"/>
      <c r="G1109" s="2014"/>
      <c r="H1109" s="2014"/>
      <c r="I1109" s="2014"/>
      <c r="J1109" s="2014"/>
      <c r="K1109" s="37"/>
      <c r="L1109" s="57"/>
      <c r="M1109" s="57"/>
      <c r="O1109" s="284"/>
      <c r="P1109" s="291"/>
      <c r="Q1109" s="291"/>
      <c r="R1109" s="174"/>
      <c r="S1109" s="174"/>
      <c r="T1109" s="174"/>
    </row>
    <row r="1110" spans="1:20" hidden="1">
      <c r="A1110" s="266"/>
      <c r="B1110" s="266"/>
      <c r="C1110" s="266"/>
      <c r="D1110" s="266"/>
      <c r="E1110" s="266"/>
      <c r="F1110" s="266"/>
      <c r="G1110" s="266"/>
      <c r="H1110" s="266"/>
      <c r="I1110" s="266"/>
      <c r="J1110" s="266"/>
    </row>
    <row r="1111" spans="1:20" ht="58.5" hidden="1" customHeight="1">
      <c r="A1111" s="2004" t="s">
        <v>504</v>
      </c>
      <c r="B1111" s="2004"/>
      <c r="C1111" s="2004"/>
      <c r="D1111" s="2004"/>
      <c r="E1111" s="2004"/>
      <c r="F1111" s="2004"/>
      <c r="G1111" s="2004"/>
      <c r="H1111" s="2004"/>
      <c r="I1111" s="2004"/>
      <c r="J1111" s="2004"/>
      <c r="K1111" s="205"/>
    </row>
    <row r="1112" spans="1:20" ht="27" hidden="1" customHeight="1">
      <c r="I1112" s="1986" t="s">
        <v>545</v>
      </c>
      <c r="J1112" s="1986"/>
      <c r="K1112" s="266"/>
    </row>
    <row r="1113" spans="1:20" s="33" customFormat="1" ht="69.75" hidden="1" customHeight="1">
      <c r="A1113" s="35" t="s">
        <v>77</v>
      </c>
      <c r="B1113" s="35" t="s">
        <v>67</v>
      </c>
      <c r="C1113" s="35" t="s">
        <v>134</v>
      </c>
      <c r="D1113" s="149"/>
      <c r="E1113" s="149"/>
      <c r="F1113" s="149"/>
      <c r="G1113" s="149"/>
      <c r="H1113" s="149"/>
      <c r="I1113" s="215" t="s">
        <v>186</v>
      </c>
      <c r="J1113" s="215" t="s">
        <v>546</v>
      </c>
      <c r="K1113" s="163"/>
      <c r="L1113" s="57"/>
      <c r="M1113" s="57"/>
      <c r="O1113" s="284"/>
      <c r="P1113" s="291"/>
      <c r="Q1113" s="291"/>
      <c r="R1113" s="174"/>
      <c r="S1113" s="174"/>
      <c r="T1113" s="174"/>
    </row>
    <row r="1114" spans="1:20" ht="17.25" hidden="1" customHeight="1">
      <c r="A1114" s="173">
        <v>1</v>
      </c>
      <c r="B1114" s="173">
        <v>2</v>
      </c>
      <c r="C1114" s="173">
        <v>3</v>
      </c>
      <c r="D1114" s="160"/>
      <c r="E1114" s="160"/>
      <c r="F1114" s="160"/>
      <c r="G1114" s="160"/>
      <c r="H1114" s="160"/>
      <c r="I1114" s="222"/>
      <c r="J1114" s="222"/>
    </row>
    <row r="1115" spans="1:20" ht="39" hidden="1" customHeight="1">
      <c r="A1115" s="35">
        <v>1</v>
      </c>
      <c r="B1115" s="183" t="s">
        <v>135</v>
      </c>
      <c r="C1115" s="184">
        <f>C1116+C1117+C1118+C1119</f>
        <v>0</v>
      </c>
      <c r="I1115" s="217">
        <f>I1116+I1117+I1118+I1119</f>
        <v>0</v>
      </c>
      <c r="J1115" s="217">
        <f>J1116+J1117+J1118+J1119</f>
        <v>0</v>
      </c>
    </row>
    <row r="1116" spans="1:20" s="160" customFormat="1" ht="39" hidden="1" customHeight="1">
      <c r="A1116" s="35"/>
      <c r="B1116" s="183"/>
      <c r="C1116" s="176"/>
      <c r="D1116" s="149"/>
      <c r="E1116" s="149"/>
      <c r="F1116" s="149"/>
      <c r="G1116" s="149"/>
      <c r="H1116" s="149"/>
      <c r="I1116" s="222"/>
      <c r="J1116" s="222"/>
      <c r="K1116" s="161"/>
      <c r="O1116" s="283"/>
      <c r="P1116" s="283"/>
      <c r="Q1116" s="283"/>
    </row>
    <row r="1117" spans="1:20" ht="39" hidden="1" customHeight="1">
      <c r="A1117" s="35"/>
      <c r="B1117" s="183"/>
      <c r="C1117" s="176"/>
      <c r="I1117" s="222"/>
      <c r="J1117" s="222"/>
    </row>
    <row r="1118" spans="1:20" ht="39" hidden="1" customHeight="1">
      <c r="A1118" s="35"/>
      <c r="B1118" s="183"/>
      <c r="C1118" s="176"/>
      <c r="I1118" s="222"/>
      <c r="J1118" s="222"/>
    </row>
    <row r="1119" spans="1:20" ht="39" hidden="1" customHeight="1">
      <c r="A1119" s="35"/>
      <c r="B1119" s="183"/>
      <c r="C1119" s="176"/>
      <c r="I1119" s="222"/>
      <c r="J1119" s="222"/>
    </row>
    <row r="1120" spans="1:20" ht="39" hidden="1" customHeight="1">
      <c r="A1120" s="226"/>
      <c r="B1120" s="227" t="s">
        <v>73</v>
      </c>
      <c r="C1120" s="228">
        <f>C1115</f>
        <v>0</v>
      </c>
      <c r="I1120" s="217">
        <f>I1115</f>
        <v>0</v>
      </c>
      <c r="J1120" s="217">
        <f>J1115</f>
        <v>0</v>
      </c>
    </row>
    <row r="1121" spans="1:20" hidden="1"/>
    <row r="1122" spans="1:20" ht="33" hidden="1" customHeight="1">
      <c r="A1122" s="2014" t="s">
        <v>615</v>
      </c>
      <c r="B1122" s="2014"/>
      <c r="C1122" s="2014"/>
      <c r="D1122" s="2014"/>
      <c r="E1122" s="2014"/>
      <c r="F1122" s="2014"/>
      <c r="G1122" s="2014"/>
      <c r="H1122" s="2014"/>
      <c r="I1122" s="2014"/>
      <c r="J1122" s="2014"/>
    </row>
    <row r="1123" spans="1:20" hidden="1">
      <c r="A1123" s="266"/>
      <c r="B1123" s="266"/>
      <c r="C1123" s="266"/>
      <c r="D1123" s="266"/>
      <c r="E1123" s="266"/>
      <c r="F1123" s="266"/>
      <c r="G1123" s="266"/>
      <c r="H1123" s="266"/>
      <c r="I1123" s="266"/>
      <c r="J1123" s="266"/>
    </row>
    <row r="1124" spans="1:20" ht="41.25" hidden="1" customHeight="1">
      <c r="A1124" s="2004" t="s">
        <v>504</v>
      </c>
      <c r="B1124" s="2004"/>
      <c r="C1124" s="2004"/>
      <c r="D1124" s="2004"/>
      <c r="E1124" s="2004"/>
      <c r="F1124" s="2004"/>
      <c r="G1124" s="2004"/>
      <c r="H1124" s="2004"/>
      <c r="I1124" s="2004"/>
      <c r="J1124" s="2004"/>
      <c r="K1124" s="205"/>
    </row>
    <row r="1125" spans="1:20" ht="33" hidden="1" customHeight="1">
      <c r="I1125" s="1986" t="s">
        <v>545</v>
      </c>
      <c r="J1125" s="1986"/>
      <c r="K1125" s="266"/>
    </row>
    <row r="1126" spans="1:20" s="33" customFormat="1" ht="62.25" hidden="1" customHeight="1">
      <c r="A1126" s="35" t="s">
        <v>77</v>
      </c>
      <c r="B1126" s="35" t="s">
        <v>67</v>
      </c>
      <c r="C1126" s="35" t="s">
        <v>134</v>
      </c>
      <c r="D1126" s="149"/>
      <c r="E1126" s="149"/>
      <c r="F1126" s="149"/>
      <c r="G1126" s="149"/>
      <c r="H1126" s="149"/>
      <c r="I1126" s="215" t="s">
        <v>186</v>
      </c>
      <c r="J1126" s="215" t="s">
        <v>546</v>
      </c>
      <c r="K1126" s="163"/>
      <c r="L1126" s="57"/>
      <c r="M1126" s="57"/>
      <c r="O1126" s="284"/>
      <c r="P1126" s="291"/>
      <c r="Q1126" s="291"/>
      <c r="R1126" s="174"/>
      <c r="S1126" s="174"/>
      <c r="T1126" s="174"/>
    </row>
    <row r="1127" spans="1:20" ht="15.75" hidden="1" customHeight="1">
      <c r="A1127" s="173">
        <v>1</v>
      </c>
      <c r="B1127" s="173">
        <v>2</v>
      </c>
      <c r="C1127" s="173">
        <v>3</v>
      </c>
      <c r="D1127" s="160"/>
      <c r="E1127" s="160"/>
      <c r="F1127" s="160"/>
      <c r="G1127" s="160"/>
      <c r="H1127" s="160"/>
      <c r="I1127" s="222"/>
      <c r="J1127" s="222"/>
    </row>
    <row r="1128" spans="1:20" ht="36.75" hidden="1" customHeight="1">
      <c r="A1128" s="35">
        <v>1</v>
      </c>
      <c r="B1128" s="183"/>
      <c r="C1128" s="184"/>
      <c r="I1128" s="220"/>
      <c r="J1128" s="220"/>
    </row>
    <row r="1129" spans="1:20" s="160" customFormat="1" ht="36.75" hidden="1" customHeight="1">
      <c r="A1129" s="35"/>
      <c r="B1129" s="183"/>
      <c r="C1129" s="176"/>
      <c r="D1129" s="149"/>
      <c r="E1129" s="149"/>
      <c r="F1129" s="149"/>
      <c r="G1129" s="149"/>
      <c r="H1129" s="149"/>
      <c r="I1129" s="222"/>
      <c r="J1129" s="222"/>
      <c r="K1129" s="161"/>
      <c r="O1129" s="283"/>
      <c r="P1129" s="283"/>
      <c r="Q1129" s="283"/>
    </row>
    <row r="1130" spans="1:20" ht="36.75" hidden="1" customHeight="1">
      <c r="A1130" s="35"/>
      <c r="B1130" s="183"/>
      <c r="C1130" s="176"/>
      <c r="I1130" s="222"/>
      <c r="J1130" s="222"/>
    </row>
    <row r="1131" spans="1:20" ht="36.75" hidden="1" customHeight="1">
      <c r="A1131" s="35"/>
      <c r="B1131" s="183"/>
      <c r="C1131" s="176"/>
      <c r="I1131" s="222"/>
      <c r="J1131" s="222"/>
    </row>
    <row r="1132" spans="1:20" ht="36.75" hidden="1" customHeight="1">
      <c r="A1132" s="35"/>
      <c r="B1132" s="183"/>
      <c r="C1132" s="176"/>
      <c r="I1132" s="222"/>
      <c r="J1132" s="222"/>
    </row>
    <row r="1133" spans="1:20" ht="36.75" hidden="1" customHeight="1">
      <c r="A1133" s="226"/>
      <c r="B1133" s="227" t="s">
        <v>73</v>
      </c>
      <c r="C1133" s="228">
        <f>SUM(C1128:C1132)</f>
        <v>0</v>
      </c>
      <c r="I1133" s="217">
        <f>SUM(I1128:I1132)</f>
        <v>0</v>
      </c>
      <c r="J1133" s="217">
        <f>SUM(J1128:J1132)</f>
        <v>0</v>
      </c>
    </row>
    <row r="1134" spans="1:20" hidden="1"/>
    <row r="1135" spans="1:20" ht="33" hidden="1" customHeight="1">
      <c r="A1135" s="2004" t="s">
        <v>508</v>
      </c>
      <c r="B1135" s="2004"/>
      <c r="C1135" s="2004"/>
      <c r="D1135" s="2004"/>
      <c r="E1135" s="2004"/>
      <c r="F1135" s="2004"/>
      <c r="G1135" s="2004"/>
      <c r="H1135" s="2004"/>
      <c r="I1135" s="2004"/>
      <c r="J1135" s="2004"/>
    </row>
    <row r="1136" spans="1:20" hidden="1">
      <c r="I1136" s="1986" t="s">
        <v>545</v>
      </c>
      <c r="J1136" s="1986"/>
    </row>
    <row r="1137" spans="1:20" s="33" customFormat="1" ht="66.75" hidden="1" customHeight="1">
      <c r="A1137" s="35" t="s">
        <v>77</v>
      </c>
      <c r="B1137" s="35" t="s">
        <v>67</v>
      </c>
      <c r="C1137" s="35" t="s">
        <v>134</v>
      </c>
      <c r="D1137" s="149"/>
      <c r="E1137" s="149"/>
      <c r="F1137" s="149"/>
      <c r="G1137" s="149"/>
      <c r="H1137" s="149"/>
      <c r="I1137" s="215" t="s">
        <v>186</v>
      </c>
      <c r="J1137" s="215" t="s">
        <v>546</v>
      </c>
      <c r="K1137" s="163"/>
      <c r="L1137" s="57"/>
      <c r="M1137" s="57"/>
      <c r="O1137" s="284"/>
      <c r="P1137" s="291"/>
      <c r="Q1137" s="291"/>
      <c r="R1137" s="174"/>
      <c r="S1137" s="174"/>
      <c r="T1137" s="174"/>
    </row>
    <row r="1138" spans="1:20" ht="18.75" hidden="1" customHeight="1">
      <c r="A1138" s="173">
        <v>1</v>
      </c>
      <c r="B1138" s="173">
        <v>2</v>
      </c>
      <c r="C1138" s="173">
        <v>3</v>
      </c>
      <c r="D1138" s="160"/>
      <c r="E1138" s="160"/>
      <c r="F1138" s="160"/>
      <c r="G1138" s="160"/>
      <c r="H1138" s="160"/>
      <c r="I1138" s="222"/>
      <c r="J1138" s="222"/>
    </row>
    <row r="1139" spans="1:20" ht="36" hidden="1" customHeight="1">
      <c r="A1139" s="35">
        <v>1</v>
      </c>
      <c r="B1139" s="183"/>
      <c r="C1139" s="184"/>
      <c r="I1139" s="220"/>
      <c r="J1139" s="220"/>
    </row>
    <row r="1140" spans="1:20" s="160" customFormat="1" ht="36" hidden="1" customHeight="1">
      <c r="A1140" s="35"/>
      <c r="B1140" s="183"/>
      <c r="C1140" s="176"/>
      <c r="D1140" s="149"/>
      <c r="E1140" s="149"/>
      <c r="F1140" s="149"/>
      <c r="G1140" s="149"/>
      <c r="H1140" s="149"/>
      <c r="I1140" s="222"/>
      <c r="J1140" s="222"/>
      <c r="K1140" s="161"/>
      <c r="O1140" s="283"/>
      <c r="P1140" s="283"/>
      <c r="Q1140" s="283"/>
    </row>
    <row r="1141" spans="1:20" ht="36" hidden="1" customHeight="1">
      <c r="A1141" s="35"/>
      <c r="B1141" s="183"/>
      <c r="C1141" s="176"/>
      <c r="I1141" s="222"/>
      <c r="J1141" s="222"/>
    </row>
    <row r="1142" spans="1:20" ht="36" hidden="1" customHeight="1">
      <c r="A1142" s="35"/>
      <c r="B1142" s="183"/>
      <c r="C1142" s="176"/>
      <c r="I1142" s="222"/>
      <c r="J1142" s="222"/>
    </row>
    <row r="1143" spans="1:20" ht="36" hidden="1" customHeight="1">
      <c r="A1143" s="35"/>
      <c r="B1143" s="183"/>
      <c r="C1143" s="176"/>
      <c r="I1143" s="222"/>
      <c r="J1143" s="222"/>
    </row>
    <row r="1144" spans="1:20" ht="36" hidden="1" customHeight="1">
      <c r="A1144" s="226"/>
      <c r="B1144" s="227" t="s">
        <v>73</v>
      </c>
      <c r="C1144" s="228">
        <f>SUM(C1139:C1143)</f>
        <v>0</v>
      </c>
      <c r="I1144" s="217">
        <f>SUM(I1139:I1143)</f>
        <v>0</v>
      </c>
      <c r="J1144" s="217">
        <f>SUM(J1139:J1143)</f>
        <v>0</v>
      </c>
    </row>
    <row r="1145" spans="1:20" hidden="1"/>
    <row r="1146" spans="1:20" ht="33" hidden="1" customHeight="1">
      <c r="A1146" s="2004" t="s">
        <v>509</v>
      </c>
      <c r="B1146" s="2004"/>
      <c r="C1146" s="2004"/>
      <c r="D1146" s="2004"/>
      <c r="E1146" s="2004"/>
      <c r="F1146" s="2004"/>
      <c r="G1146" s="2004"/>
      <c r="H1146" s="2004"/>
      <c r="I1146" s="2004"/>
      <c r="J1146" s="2004"/>
    </row>
    <row r="1147" spans="1:20" hidden="1">
      <c r="I1147" s="1986" t="s">
        <v>545</v>
      </c>
      <c r="J1147" s="1986"/>
    </row>
    <row r="1148" spans="1:20" s="33" customFormat="1" ht="63.75" hidden="1" customHeight="1">
      <c r="A1148" s="35" t="s">
        <v>77</v>
      </c>
      <c r="B1148" s="35" t="s">
        <v>67</v>
      </c>
      <c r="C1148" s="35" t="s">
        <v>134</v>
      </c>
      <c r="D1148" s="149"/>
      <c r="E1148" s="149"/>
      <c r="F1148" s="149"/>
      <c r="G1148" s="149"/>
      <c r="H1148" s="149"/>
      <c r="I1148" s="215" t="s">
        <v>186</v>
      </c>
      <c r="J1148" s="215" t="s">
        <v>546</v>
      </c>
      <c r="K1148" s="163"/>
      <c r="L1148" s="57"/>
      <c r="M1148" s="57"/>
      <c r="O1148" s="284"/>
      <c r="P1148" s="291"/>
      <c r="Q1148" s="291"/>
      <c r="R1148" s="174"/>
      <c r="S1148" s="174"/>
      <c r="T1148" s="174"/>
    </row>
    <row r="1149" spans="1:20" ht="24.75" hidden="1" customHeight="1">
      <c r="A1149" s="173">
        <v>1</v>
      </c>
      <c r="B1149" s="173">
        <v>2</v>
      </c>
      <c r="C1149" s="173">
        <v>3</v>
      </c>
      <c r="D1149" s="160"/>
      <c r="E1149" s="160"/>
      <c r="F1149" s="160"/>
      <c r="G1149" s="160"/>
      <c r="H1149" s="160"/>
      <c r="I1149" s="222"/>
      <c r="J1149" s="222"/>
    </row>
    <row r="1150" spans="1:20" ht="32.25" hidden="1" customHeight="1">
      <c r="A1150" s="35">
        <v>1</v>
      </c>
      <c r="B1150" s="183"/>
      <c r="C1150" s="184"/>
      <c r="I1150" s="220"/>
      <c r="J1150" s="220"/>
    </row>
    <row r="1151" spans="1:20" s="160" customFormat="1" ht="32.25" hidden="1" customHeight="1">
      <c r="A1151" s="35"/>
      <c r="B1151" s="183"/>
      <c r="C1151" s="176"/>
      <c r="D1151" s="149"/>
      <c r="E1151" s="149"/>
      <c r="F1151" s="149"/>
      <c r="G1151" s="149"/>
      <c r="H1151" s="149"/>
      <c r="I1151" s="222"/>
      <c r="J1151" s="222"/>
      <c r="K1151" s="161"/>
      <c r="O1151" s="283"/>
      <c r="P1151" s="283"/>
      <c r="Q1151" s="283"/>
    </row>
    <row r="1152" spans="1:20" ht="32.25" hidden="1" customHeight="1">
      <c r="A1152" s="35"/>
      <c r="B1152" s="183"/>
      <c r="C1152" s="176"/>
      <c r="I1152" s="222"/>
      <c r="J1152" s="222"/>
    </row>
    <row r="1153" spans="1:20" ht="32.25" hidden="1" customHeight="1">
      <c r="A1153" s="35"/>
      <c r="B1153" s="183"/>
      <c r="C1153" s="176"/>
      <c r="I1153" s="222"/>
      <c r="J1153" s="222"/>
    </row>
    <row r="1154" spans="1:20" ht="32.25" hidden="1" customHeight="1">
      <c r="A1154" s="35"/>
      <c r="B1154" s="183"/>
      <c r="C1154" s="176"/>
      <c r="I1154" s="222"/>
      <c r="J1154" s="222"/>
    </row>
    <row r="1155" spans="1:20" ht="32.25" hidden="1" customHeight="1">
      <c r="A1155" s="226"/>
      <c r="B1155" s="227" t="s">
        <v>73</v>
      </c>
      <c r="C1155" s="228">
        <f>SUM(C1150:C1154)</f>
        <v>0</v>
      </c>
      <c r="I1155" s="217">
        <f>SUM(I1150:I1154)</f>
        <v>0</v>
      </c>
      <c r="J1155" s="217">
        <f>SUM(J1150:J1154)</f>
        <v>0</v>
      </c>
    </row>
    <row r="1156" spans="1:20" hidden="1"/>
    <row r="1157" spans="1:20" ht="33" hidden="1" customHeight="1">
      <c r="A1157" s="2004" t="s">
        <v>510</v>
      </c>
      <c r="B1157" s="2004"/>
      <c r="C1157" s="2004"/>
      <c r="D1157" s="2004"/>
      <c r="E1157" s="2004"/>
      <c r="F1157" s="2004"/>
      <c r="G1157" s="2004"/>
      <c r="H1157" s="2004"/>
      <c r="I1157" s="2004"/>
      <c r="J1157" s="2004"/>
    </row>
    <row r="1158" spans="1:20" hidden="1">
      <c r="I1158" s="1986" t="s">
        <v>545</v>
      </c>
      <c r="J1158" s="1986"/>
    </row>
    <row r="1159" spans="1:20" s="33" customFormat="1" ht="69" hidden="1" customHeight="1">
      <c r="A1159" s="35" t="s">
        <v>77</v>
      </c>
      <c r="B1159" s="35" t="s">
        <v>67</v>
      </c>
      <c r="C1159" s="35" t="s">
        <v>134</v>
      </c>
      <c r="D1159" s="149"/>
      <c r="E1159" s="149"/>
      <c r="F1159" s="149"/>
      <c r="G1159" s="149"/>
      <c r="H1159" s="149"/>
      <c r="I1159" s="215" t="s">
        <v>186</v>
      </c>
      <c r="J1159" s="215" t="s">
        <v>546</v>
      </c>
      <c r="K1159" s="163"/>
      <c r="L1159" s="57"/>
      <c r="M1159" s="57"/>
      <c r="O1159" s="284"/>
      <c r="P1159" s="291"/>
      <c r="Q1159" s="291"/>
      <c r="R1159" s="174"/>
      <c r="S1159" s="174"/>
      <c r="T1159" s="174"/>
    </row>
    <row r="1160" spans="1:20" ht="19.5" hidden="1" customHeight="1">
      <c r="A1160" s="173">
        <v>1</v>
      </c>
      <c r="B1160" s="173">
        <v>2</v>
      </c>
      <c r="C1160" s="173">
        <v>3</v>
      </c>
      <c r="D1160" s="160"/>
      <c r="E1160" s="160"/>
      <c r="F1160" s="160"/>
      <c r="G1160" s="160"/>
      <c r="H1160" s="160"/>
      <c r="I1160" s="222"/>
      <c r="J1160" s="222"/>
    </row>
    <row r="1161" spans="1:20" ht="32.25" hidden="1" customHeight="1">
      <c r="A1161" s="35">
        <v>1</v>
      </c>
      <c r="B1161" s="183" t="s">
        <v>880</v>
      </c>
      <c r="C1161" s="184"/>
      <c r="I1161" s="220"/>
      <c r="J1161" s="220"/>
    </row>
    <row r="1162" spans="1:20" s="160" customFormat="1" ht="32.25" hidden="1" customHeight="1">
      <c r="A1162" s="35"/>
      <c r="B1162" s="183"/>
      <c r="C1162" s="176"/>
      <c r="D1162" s="149"/>
      <c r="E1162" s="149"/>
      <c r="F1162" s="149"/>
      <c r="G1162" s="149"/>
      <c r="H1162" s="149"/>
      <c r="I1162" s="222"/>
      <c r="J1162" s="222"/>
      <c r="K1162" s="161"/>
      <c r="O1162" s="283"/>
      <c r="P1162" s="283"/>
      <c r="Q1162" s="283"/>
    </row>
    <row r="1163" spans="1:20" ht="32.25" hidden="1" customHeight="1">
      <c r="A1163" s="35"/>
      <c r="B1163" s="183"/>
      <c r="C1163" s="176"/>
      <c r="I1163" s="222"/>
      <c r="J1163" s="222"/>
    </row>
    <row r="1164" spans="1:20" ht="32.25" hidden="1" customHeight="1">
      <c r="A1164" s="35"/>
      <c r="B1164" s="183"/>
      <c r="C1164" s="176"/>
      <c r="I1164" s="222"/>
      <c r="J1164" s="222"/>
    </row>
    <row r="1165" spans="1:20" ht="32.25" hidden="1" customHeight="1">
      <c r="A1165" s="35"/>
      <c r="B1165" s="183"/>
      <c r="C1165" s="176"/>
      <c r="I1165" s="222"/>
      <c r="J1165" s="222"/>
    </row>
    <row r="1166" spans="1:20" ht="32.25" hidden="1" customHeight="1">
      <c r="A1166" s="226"/>
      <c r="B1166" s="227" t="s">
        <v>73</v>
      </c>
      <c r="C1166" s="228">
        <f>SUM(C1161:C1165)</f>
        <v>0</v>
      </c>
      <c r="I1166" s="217">
        <f>SUM(I1161:I1165)</f>
        <v>0</v>
      </c>
      <c r="J1166" s="217">
        <f>SUM(J1161:J1165)</f>
        <v>0</v>
      </c>
    </row>
    <row r="1167" spans="1:20" hidden="1"/>
    <row r="1168" spans="1:20" ht="33" hidden="1" customHeight="1"/>
    <row r="1169" spans="1:20" ht="60.75" hidden="1" customHeight="1">
      <c r="A1169" s="2014" t="s">
        <v>614</v>
      </c>
      <c r="B1169" s="2014"/>
      <c r="C1169" s="2014"/>
      <c r="D1169" s="2014"/>
      <c r="E1169" s="2014"/>
      <c r="F1169" s="2014"/>
      <c r="G1169" s="2014"/>
      <c r="H1169" s="2014"/>
      <c r="I1169" s="2014"/>
      <c r="J1169" s="2014"/>
    </row>
    <row r="1170" spans="1:20" hidden="1"/>
    <row r="1171" spans="1:20" ht="47.25" hidden="1" customHeight="1">
      <c r="A1171" s="2004" t="s">
        <v>511</v>
      </c>
      <c r="B1171" s="2004"/>
      <c r="C1171" s="2004"/>
      <c r="D1171" s="2004"/>
      <c r="E1171" s="2004"/>
      <c r="F1171" s="2004"/>
      <c r="G1171" s="2004"/>
      <c r="H1171" s="2004"/>
      <c r="I1171" s="2004"/>
      <c r="J1171" s="2004"/>
      <c r="K1171" s="205"/>
    </row>
    <row r="1172" spans="1:20" hidden="1">
      <c r="I1172" s="1986" t="s">
        <v>545</v>
      </c>
      <c r="J1172" s="1986"/>
    </row>
    <row r="1173" spans="1:20" s="33" customFormat="1" ht="65.25" hidden="1" customHeight="1">
      <c r="A1173" s="35" t="s">
        <v>77</v>
      </c>
      <c r="B1173" s="35" t="s">
        <v>67</v>
      </c>
      <c r="C1173" s="260" t="s">
        <v>505</v>
      </c>
      <c r="D1173" s="260" t="s">
        <v>506</v>
      </c>
      <c r="E1173" s="260" t="s">
        <v>507</v>
      </c>
      <c r="F1173" s="149"/>
      <c r="G1173" s="149"/>
      <c r="H1173" s="149"/>
      <c r="I1173" s="215" t="s">
        <v>186</v>
      </c>
      <c r="J1173" s="215" t="s">
        <v>546</v>
      </c>
      <c r="K1173" s="163"/>
      <c r="L1173" s="57"/>
      <c r="M1173" s="57"/>
      <c r="O1173" s="284"/>
      <c r="P1173" s="291"/>
      <c r="Q1173" s="291"/>
      <c r="R1173" s="174"/>
      <c r="S1173" s="174"/>
      <c r="T1173" s="174"/>
    </row>
    <row r="1174" spans="1:20" ht="15.75" hidden="1" customHeight="1">
      <c r="A1174" s="173">
        <v>1</v>
      </c>
      <c r="B1174" s="173">
        <v>2</v>
      </c>
      <c r="C1174" s="195">
        <v>3</v>
      </c>
      <c r="D1174" s="195">
        <v>4</v>
      </c>
      <c r="E1174" s="195">
        <v>5</v>
      </c>
      <c r="F1174" s="160"/>
      <c r="G1174" s="160"/>
      <c r="H1174" s="160"/>
      <c r="I1174" s="220"/>
      <c r="J1174" s="220"/>
    </row>
    <row r="1175" spans="1:20" ht="37.5" hidden="1" customHeight="1">
      <c r="A1175" s="35">
        <v>1</v>
      </c>
      <c r="B1175" s="183"/>
      <c r="C1175" s="176"/>
      <c r="D1175" s="35"/>
      <c r="E1175" s="176"/>
      <c r="I1175" s="220"/>
      <c r="J1175" s="220"/>
    </row>
    <row r="1176" spans="1:20" s="160" customFormat="1" ht="37.5" hidden="1" customHeight="1">
      <c r="A1176" s="35"/>
      <c r="B1176" s="183"/>
      <c r="C1176" s="258"/>
      <c r="D1176" s="260"/>
      <c r="E1176" s="258"/>
      <c r="F1176" s="149"/>
      <c r="G1176" s="149"/>
      <c r="H1176" s="149"/>
      <c r="I1176" s="220"/>
      <c r="J1176" s="220"/>
      <c r="K1176" s="161"/>
      <c r="O1176" s="283"/>
      <c r="P1176" s="283"/>
      <c r="Q1176" s="283"/>
    </row>
    <row r="1177" spans="1:20" ht="37.5" hidden="1" customHeight="1">
      <c r="A1177" s="35"/>
      <c r="B1177" s="183"/>
      <c r="C1177" s="258"/>
      <c r="D1177" s="260"/>
      <c r="E1177" s="258"/>
      <c r="I1177" s="220"/>
      <c r="J1177" s="220"/>
    </row>
    <row r="1178" spans="1:20" ht="37.5" hidden="1" customHeight="1">
      <c r="A1178" s="226"/>
      <c r="B1178" s="227" t="s">
        <v>73</v>
      </c>
      <c r="C1178" s="226" t="s">
        <v>74</v>
      </c>
      <c r="D1178" s="226" t="s">
        <v>74</v>
      </c>
      <c r="E1178" s="228">
        <f>E1175</f>
        <v>0</v>
      </c>
      <c r="I1178" s="217">
        <f>SUM(I1175:I1177)</f>
        <v>0</v>
      </c>
      <c r="J1178" s="217">
        <f>SUM(J1175:J1177)</f>
        <v>0</v>
      </c>
    </row>
    <row r="1179" spans="1:20" ht="32.25" hidden="1" customHeight="1"/>
    <row r="1180" spans="1:20" ht="39.75" hidden="1" customHeight="1">
      <c r="A1180" s="2004" t="s">
        <v>512</v>
      </c>
      <c r="B1180" s="2004"/>
      <c r="C1180" s="2004"/>
      <c r="D1180" s="2004"/>
      <c r="E1180" s="2004"/>
      <c r="F1180" s="2004"/>
      <c r="G1180" s="2004"/>
      <c r="H1180" s="2004"/>
      <c r="I1180" s="2004"/>
      <c r="J1180" s="2004"/>
    </row>
    <row r="1181" spans="1:20" hidden="1">
      <c r="I1181" s="1986" t="s">
        <v>545</v>
      </c>
      <c r="J1181" s="1986"/>
    </row>
    <row r="1182" spans="1:20" s="33" customFormat="1" ht="61.5" hidden="1" customHeight="1">
      <c r="A1182" s="35" t="s">
        <v>77</v>
      </c>
      <c r="B1182" s="35" t="s">
        <v>67</v>
      </c>
      <c r="C1182" s="260" t="s">
        <v>505</v>
      </c>
      <c r="D1182" s="260" t="s">
        <v>506</v>
      </c>
      <c r="E1182" s="260" t="s">
        <v>507</v>
      </c>
      <c r="F1182" s="149"/>
      <c r="G1182" s="149"/>
      <c r="H1182" s="149"/>
      <c r="I1182" s="215" t="s">
        <v>186</v>
      </c>
      <c r="J1182" s="215" t="s">
        <v>546</v>
      </c>
      <c r="K1182" s="163"/>
      <c r="L1182" s="57"/>
      <c r="M1182" s="57"/>
      <c r="O1182" s="284"/>
      <c r="P1182" s="291"/>
      <c r="Q1182" s="291"/>
      <c r="R1182" s="174"/>
      <c r="S1182" s="174"/>
      <c r="T1182" s="174"/>
    </row>
    <row r="1183" spans="1:20" ht="21" hidden="1" customHeight="1">
      <c r="A1183" s="173">
        <v>1</v>
      </c>
      <c r="B1183" s="173">
        <v>2</v>
      </c>
      <c r="C1183" s="195">
        <v>3</v>
      </c>
      <c r="D1183" s="195">
        <v>4</v>
      </c>
      <c r="E1183" s="195">
        <v>5</v>
      </c>
      <c r="F1183" s="160"/>
      <c r="G1183" s="160"/>
      <c r="H1183" s="160"/>
      <c r="I1183" s="220"/>
      <c r="J1183" s="220"/>
    </row>
    <row r="1184" spans="1:20" ht="31.5" hidden="1" customHeight="1">
      <c r="A1184" s="35">
        <v>1</v>
      </c>
      <c r="B1184" s="183"/>
      <c r="C1184" s="176"/>
      <c r="D1184" s="35"/>
      <c r="E1184" s="176"/>
      <c r="I1184" s="220"/>
      <c r="J1184" s="220"/>
    </row>
    <row r="1185" spans="1:17" s="160" customFormat="1" ht="31.5" hidden="1" customHeight="1">
      <c r="A1185" s="35"/>
      <c r="B1185" s="183"/>
      <c r="C1185" s="258"/>
      <c r="D1185" s="260"/>
      <c r="E1185" s="258"/>
      <c r="F1185" s="149"/>
      <c r="G1185" s="149"/>
      <c r="H1185" s="149"/>
      <c r="I1185" s="220"/>
      <c r="J1185" s="220"/>
      <c r="K1185" s="161"/>
      <c r="O1185" s="283"/>
      <c r="P1185" s="283"/>
      <c r="Q1185" s="283"/>
    </row>
    <row r="1186" spans="1:17" ht="31.5" hidden="1" customHeight="1">
      <c r="A1186" s="35"/>
      <c r="B1186" s="183"/>
      <c r="C1186" s="258"/>
      <c r="D1186" s="260"/>
      <c r="E1186" s="258"/>
      <c r="I1186" s="220"/>
      <c r="J1186" s="220"/>
    </row>
    <row r="1187" spans="1:17" ht="31.5" hidden="1" customHeight="1">
      <c r="A1187" s="226"/>
      <c r="B1187" s="227" t="s">
        <v>73</v>
      </c>
      <c r="C1187" s="226" t="s">
        <v>74</v>
      </c>
      <c r="D1187" s="226" t="s">
        <v>74</v>
      </c>
      <c r="E1187" s="228">
        <f>E1184</f>
        <v>0</v>
      </c>
      <c r="I1187" s="217">
        <f>SUM(I1184:I1186)</f>
        <v>0</v>
      </c>
      <c r="J1187" s="217">
        <f>SUM(J1184:J1186)</f>
        <v>0</v>
      </c>
    </row>
    <row r="1188" spans="1:17" hidden="1"/>
    <row r="1189" spans="1:17" ht="36.75" hidden="1" customHeight="1"/>
    <row r="1190" spans="1:17" ht="49.5" hidden="1" customHeight="1">
      <c r="A1190" s="2014" t="s">
        <v>613</v>
      </c>
      <c r="B1190" s="2014"/>
      <c r="C1190" s="2014"/>
      <c r="D1190" s="2014"/>
      <c r="E1190" s="2014"/>
      <c r="F1190" s="2014"/>
      <c r="G1190" s="2014"/>
      <c r="H1190" s="2014"/>
      <c r="I1190" s="2014"/>
      <c r="J1190" s="2014"/>
    </row>
    <row r="1191" spans="1:17" hidden="1"/>
    <row r="1192" spans="1:17" hidden="1">
      <c r="A1192" s="2017" t="s">
        <v>513</v>
      </c>
      <c r="B1192" s="2017"/>
      <c r="C1192" s="2017"/>
      <c r="D1192" s="2017"/>
      <c r="E1192" s="2017"/>
      <c r="F1192" s="2017"/>
      <c r="G1192" s="2017"/>
      <c r="H1192" s="2017"/>
      <c r="I1192" s="2017"/>
      <c r="J1192" s="2017"/>
      <c r="K1192" s="205"/>
    </row>
    <row r="1193" spans="1:17" hidden="1">
      <c r="A1193" s="53"/>
      <c r="B1193" s="32"/>
      <c r="C1193" s="38"/>
      <c r="D1193" s="38"/>
      <c r="E1193" s="38"/>
      <c r="F1193" s="38"/>
      <c r="I1193" s="1986" t="s">
        <v>545</v>
      </c>
      <c r="J1193" s="1986"/>
    </row>
    <row r="1194" spans="1:17" ht="54" hidden="1">
      <c r="A1194" s="260" t="s">
        <v>77</v>
      </c>
      <c r="B1194" s="260" t="s">
        <v>67</v>
      </c>
      <c r="C1194" s="260" t="s">
        <v>124</v>
      </c>
      <c r="D1194" s="260" t="s">
        <v>125</v>
      </c>
      <c r="E1194" s="260" t="s">
        <v>126</v>
      </c>
      <c r="I1194" s="215" t="s">
        <v>186</v>
      </c>
      <c r="J1194" s="215" t="s">
        <v>546</v>
      </c>
      <c r="K1194" s="209"/>
    </row>
    <row r="1195" spans="1:17" hidden="1">
      <c r="A1195" s="195">
        <v>1</v>
      </c>
      <c r="B1195" s="195">
        <v>2</v>
      </c>
      <c r="C1195" s="195">
        <v>3</v>
      </c>
      <c r="D1195" s="195">
        <v>4</v>
      </c>
      <c r="E1195" s="195">
        <v>5</v>
      </c>
      <c r="F1195" s="160"/>
      <c r="G1195" s="160"/>
      <c r="H1195" s="160"/>
      <c r="I1195" s="220"/>
      <c r="J1195" s="220"/>
    </row>
    <row r="1196" spans="1:17" hidden="1">
      <c r="A1196" s="264"/>
      <c r="B1196" s="47"/>
      <c r="C1196" s="260"/>
      <c r="D1196" s="34"/>
      <c r="E1196" s="258"/>
      <c r="I1196" s="220"/>
      <c r="J1196" s="220"/>
    </row>
    <row r="1197" spans="1:17" s="160" customFormat="1" hidden="1">
      <c r="A1197" s="260"/>
      <c r="B1197" s="31"/>
      <c r="C1197" s="260"/>
      <c r="D1197" s="34"/>
      <c r="E1197" s="258"/>
      <c r="F1197" s="149"/>
      <c r="G1197" s="149"/>
      <c r="H1197" s="149"/>
      <c r="I1197" s="220"/>
      <c r="J1197" s="220"/>
      <c r="K1197" s="161"/>
      <c r="O1197" s="283"/>
      <c r="P1197" s="283"/>
      <c r="Q1197" s="283"/>
    </row>
    <row r="1198" spans="1:17" hidden="1">
      <c r="A1198" s="260"/>
      <c r="B1198" s="31"/>
      <c r="C1198" s="260"/>
      <c r="D1198" s="34"/>
      <c r="E1198" s="258"/>
      <c r="I1198" s="220"/>
      <c r="J1198" s="220"/>
    </row>
    <row r="1199" spans="1:17" ht="30.75" hidden="1" customHeight="1">
      <c r="A1199" s="226"/>
      <c r="B1199" s="227" t="s">
        <v>73</v>
      </c>
      <c r="C1199" s="226" t="s">
        <v>74</v>
      </c>
      <c r="D1199" s="226" t="s">
        <v>74</v>
      </c>
      <c r="E1199" s="228">
        <f>SUM(E1196:E1198)</f>
        <v>0</v>
      </c>
      <c r="I1199" s="217">
        <f>SUM(I1196:I1198)</f>
        <v>0</v>
      </c>
      <c r="J1199" s="217">
        <f>SUM(J1196:J1198)</f>
        <v>0</v>
      </c>
    </row>
    <row r="1200" spans="1:17" hidden="1">
      <c r="A1200" s="51"/>
      <c r="B1200" s="52"/>
      <c r="C1200" s="51"/>
      <c r="D1200" s="51"/>
      <c r="E1200" s="51"/>
      <c r="F1200" s="51"/>
    </row>
    <row r="1201" spans="1:17" ht="33" hidden="1" customHeight="1">
      <c r="A1201" s="2016" t="s">
        <v>491</v>
      </c>
      <c r="B1201" s="2016"/>
      <c r="C1201" s="2016"/>
      <c r="D1201" s="2016"/>
      <c r="E1201" s="2016"/>
      <c r="F1201" s="2016"/>
      <c r="G1201" s="2016"/>
      <c r="H1201" s="2016"/>
      <c r="I1201" s="2016"/>
      <c r="J1201" s="2016"/>
    </row>
    <row r="1202" spans="1:17" hidden="1">
      <c r="A1202" s="51"/>
      <c r="B1202" s="32"/>
      <c r="C1202" s="38"/>
      <c r="D1202" s="38"/>
      <c r="E1202" s="38"/>
      <c r="F1202" s="38"/>
      <c r="I1202" s="1986" t="s">
        <v>545</v>
      </c>
      <c r="J1202" s="1986"/>
    </row>
    <row r="1203" spans="1:17" ht="54" hidden="1">
      <c r="A1203" s="260" t="s">
        <v>77</v>
      </c>
      <c r="B1203" s="260" t="s">
        <v>67</v>
      </c>
      <c r="C1203" s="260" t="s">
        <v>127</v>
      </c>
      <c r="D1203" s="260" t="s">
        <v>490</v>
      </c>
      <c r="F1203" s="38"/>
      <c r="I1203" s="215" t="s">
        <v>186</v>
      </c>
      <c r="J1203" s="215" t="s">
        <v>546</v>
      </c>
      <c r="K1203" s="210"/>
    </row>
    <row r="1204" spans="1:17" hidden="1">
      <c r="A1204" s="195">
        <v>1</v>
      </c>
      <c r="B1204" s="195">
        <v>2</v>
      </c>
      <c r="C1204" s="195">
        <v>3</v>
      </c>
      <c r="D1204" s="195">
        <v>4</v>
      </c>
      <c r="E1204" s="160"/>
      <c r="F1204" s="14"/>
      <c r="G1204" s="160"/>
      <c r="H1204" s="160"/>
      <c r="I1204" s="220"/>
      <c r="J1204" s="220"/>
    </row>
    <row r="1205" spans="1:17" hidden="1">
      <c r="A1205" s="260"/>
      <c r="B1205" s="47"/>
      <c r="C1205" s="34"/>
      <c r="D1205" s="258"/>
      <c r="F1205" s="38"/>
      <c r="I1205" s="220"/>
      <c r="J1205" s="220"/>
    </row>
    <row r="1206" spans="1:17" s="160" customFormat="1" hidden="1">
      <c r="A1206" s="260"/>
      <c r="B1206" s="31"/>
      <c r="C1206" s="34"/>
      <c r="D1206" s="258"/>
      <c r="E1206" s="149"/>
      <c r="F1206" s="38"/>
      <c r="G1206" s="149"/>
      <c r="H1206" s="149"/>
      <c r="I1206" s="220"/>
      <c r="J1206" s="220"/>
      <c r="K1206" s="161"/>
      <c r="O1206" s="283"/>
      <c r="P1206" s="283"/>
      <c r="Q1206" s="283"/>
    </row>
    <row r="1207" spans="1:17" hidden="1">
      <c r="A1207" s="260"/>
      <c r="B1207" s="31"/>
      <c r="C1207" s="34"/>
      <c r="D1207" s="258"/>
      <c r="F1207" s="38"/>
      <c r="I1207" s="220"/>
      <c r="J1207" s="220"/>
    </row>
    <row r="1208" spans="1:17" ht="33" hidden="1" customHeight="1">
      <c r="A1208" s="226"/>
      <c r="B1208" s="227" t="s">
        <v>73</v>
      </c>
      <c r="C1208" s="226" t="s">
        <v>74</v>
      </c>
      <c r="D1208" s="228">
        <f>SUM(D1205:D1207)</f>
        <v>0</v>
      </c>
      <c r="F1208" s="38"/>
      <c r="I1208" s="217">
        <f>SUM(I1205:I1207)</f>
        <v>0</v>
      </c>
      <c r="J1208" s="217">
        <f>SUM(J1205:J1207)</f>
        <v>0</v>
      </c>
    </row>
    <row r="1209" spans="1:17" hidden="1">
      <c r="A1209" s="51"/>
      <c r="B1209" s="52"/>
      <c r="C1209" s="51"/>
      <c r="D1209" s="51"/>
      <c r="E1209" s="51"/>
      <c r="F1209" s="51"/>
    </row>
    <row r="1210" spans="1:17" ht="28.5" hidden="1" customHeight="1">
      <c r="A1210" s="2016" t="s">
        <v>514</v>
      </c>
      <c r="B1210" s="2016"/>
      <c r="C1210" s="2016"/>
      <c r="D1210" s="2016"/>
      <c r="E1210" s="2016"/>
      <c r="F1210" s="2016"/>
      <c r="G1210" s="2016"/>
      <c r="H1210" s="2016"/>
      <c r="I1210" s="2016"/>
      <c r="J1210" s="2016"/>
    </row>
    <row r="1211" spans="1:17" hidden="1">
      <c r="A1211" s="51"/>
      <c r="B1211" s="32"/>
      <c r="C1211" s="38"/>
      <c r="D1211" s="38"/>
      <c r="E1211" s="38"/>
      <c r="F1211" s="38"/>
      <c r="I1211" s="1986" t="s">
        <v>545</v>
      </c>
      <c r="J1211" s="1986"/>
    </row>
    <row r="1212" spans="1:17" ht="54" hidden="1">
      <c r="A1212" s="260" t="s">
        <v>77</v>
      </c>
      <c r="B1212" s="260" t="s">
        <v>67</v>
      </c>
      <c r="C1212" s="260" t="s">
        <v>127</v>
      </c>
      <c r="D1212" s="260" t="s">
        <v>490</v>
      </c>
      <c r="F1212" s="38"/>
      <c r="I1212" s="215" t="s">
        <v>186</v>
      </c>
      <c r="J1212" s="215" t="s">
        <v>546</v>
      </c>
      <c r="K1212" s="210"/>
    </row>
    <row r="1213" spans="1:17" hidden="1">
      <c r="A1213" s="195">
        <v>1</v>
      </c>
      <c r="B1213" s="195">
        <v>2</v>
      </c>
      <c r="C1213" s="195">
        <v>3</v>
      </c>
      <c r="D1213" s="195">
        <v>4</v>
      </c>
      <c r="E1213" s="160"/>
      <c r="F1213" s="14"/>
      <c r="G1213" s="160"/>
      <c r="H1213" s="160"/>
      <c r="I1213" s="220"/>
      <c r="J1213" s="220"/>
    </row>
    <row r="1214" spans="1:17" hidden="1">
      <c r="A1214" s="260"/>
      <c r="B1214" s="47"/>
      <c r="C1214" s="34"/>
      <c r="D1214" s="258"/>
      <c r="F1214" s="38"/>
      <c r="I1214" s="220"/>
      <c r="J1214" s="220"/>
    </row>
    <row r="1215" spans="1:17" s="160" customFormat="1" hidden="1">
      <c r="A1215" s="260"/>
      <c r="B1215" s="31"/>
      <c r="C1215" s="34"/>
      <c r="D1215" s="258"/>
      <c r="E1215" s="149"/>
      <c r="F1215" s="38"/>
      <c r="G1215" s="149"/>
      <c r="H1215" s="149"/>
      <c r="I1215" s="220"/>
      <c r="J1215" s="220"/>
      <c r="K1215" s="161"/>
      <c r="O1215" s="283"/>
      <c r="P1215" s="283"/>
      <c r="Q1215" s="283"/>
    </row>
    <row r="1216" spans="1:17" hidden="1">
      <c r="A1216" s="260"/>
      <c r="B1216" s="31"/>
      <c r="C1216" s="34"/>
      <c r="D1216" s="258"/>
      <c r="F1216" s="38"/>
      <c r="I1216" s="220"/>
      <c r="J1216" s="220"/>
    </row>
    <row r="1217" spans="1:17" ht="32.25" hidden="1" customHeight="1">
      <c r="A1217" s="226"/>
      <c r="B1217" s="227" t="s">
        <v>73</v>
      </c>
      <c r="C1217" s="226" t="s">
        <v>74</v>
      </c>
      <c r="D1217" s="228">
        <f>SUM(D1214:D1216)</f>
        <v>0</v>
      </c>
      <c r="F1217" s="38"/>
      <c r="I1217" s="217">
        <f>SUM(I1214:I1216)</f>
        <v>0</v>
      </c>
      <c r="J1217" s="217">
        <f>SUM(J1214:J1216)</f>
        <v>0</v>
      </c>
    </row>
    <row r="1218" spans="1:17" hidden="1">
      <c r="A1218" s="51"/>
      <c r="B1218" s="52"/>
      <c r="C1218" s="51"/>
      <c r="D1218" s="51"/>
      <c r="E1218" s="51"/>
      <c r="F1218" s="51"/>
    </row>
    <row r="1219" spans="1:17" hidden="1">
      <c r="A1219" s="2004" t="s">
        <v>542</v>
      </c>
      <c r="B1219" s="2004"/>
      <c r="C1219" s="2004"/>
      <c r="D1219" s="2004"/>
      <c r="E1219" s="2004"/>
      <c r="F1219" s="2004"/>
      <c r="G1219" s="2004"/>
      <c r="H1219" s="2004"/>
      <c r="I1219" s="2004"/>
      <c r="J1219" s="2004"/>
    </row>
    <row r="1220" spans="1:17" hidden="1">
      <c r="A1220" s="2012"/>
      <c r="B1220" s="2012"/>
      <c r="C1220" s="2012"/>
      <c r="D1220" s="2012"/>
      <c r="E1220" s="2012"/>
      <c r="F1220" s="2012"/>
      <c r="I1220" s="1986" t="s">
        <v>545</v>
      </c>
      <c r="J1220" s="1986"/>
    </row>
    <row r="1221" spans="1:17" ht="54" hidden="1">
      <c r="A1221" s="260" t="s">
        <v>77</v>
      </c>
      <c r="B1221" s="260" t="s">
        <v>67</v>
      </c>
      <c r="C1221" s="260" t="s">
        <v>131</v>
      </c>
      <c r="D1221" s="260" t="s">
        <v>80</v>
      </c>
      <c r="E1221" s="260" t="s">
        <v>132</v>
      </c>
      <c r="F1221" s="260" t="s">
        <v>33</v>
      </c>
      <c r="I1221" s="215" t="s">
        <v>186</v>
      </c>
      <c r="J1221" s="215" t="s">
        <v>546</v>
      </c>
      <c r="K1221" s="163"/>
    </row>
    <row r="1222" spans="1:17" hidden="1">
      <c r="A1222" s="195">
        <v>1</v>
      </c>
      <c r="B1222" s="195">
        <v>2</v>
      </c>
      <c r="C1222" s="195">
        <v>3</v>
      </c>
      <c r="D1222" s="195">
        <v>4</v>
      </c>
      <c r="E1222" s="195">
        <v>5</v>
      </c>
      <c r="F1222" s="195">
        <v>6</v>
      </c>
      <c r="G1222" s="160"/>
      <c r="H1222" s="160"/>
      <c r="I1222" s="220"/>
      <c r="J1222" s="220"/>
    </row>
    <row r="1223" spans="1:17" hidden="1">
      <c r="A1223" s="260">
        <v>1</v>
      </c>
      <c r="B1223" s="31"/>
      <c r="C1223" s="260"/>
      <c r="D1223" s="260"/>
      <c r="E1223" s="258" t="e">
        <f>F1223/D1223</f>
        <v>#DIV/0!</v>
      </c>
      <c r="F1223" s="258"/>
      <c r="I1223" s="220"/>
      <c r="J1223" s="220"/>
    </row>
    <row r="1224" spans="1:17" s="160" customFormat="1" hidden="1">
      <c r="A1224" s="260">
        <v>2</v>
      </c>
      <c r="B1224" s="31"/>
      <c r="C1224" s="35"/>
      <c r="D1224" s="35"/>
      <c r="E1224" s="258" t="e">
        <f t="shared" ref="E1224:E1225" si="41">F1224/D1224</f>
        <v>#DIV/0!</v>
      </c>
      <c r="F1224" s="258"/>
      <c r="G1224" s="149"/>
      <c r="H1224" s="149"/>
      <c r="I1224" s="220"/>
      <c r="J1224" s="220"/>
      <c r="K1224" s="161"/>
      <c r="O1224" s="283"/>
      <c r="P1224" s="283"/>
      <c r="Q1224" s="283"/>
    </row>
    <row r="1225" spans="1:17" hidden="1">
      <c r="A1225" s="260">
        <v>3</v>
      </c>
      <c r="B1225" s="31"/>
      <c r="C1225" s="260"/>
      <c r="D1225" s="260"/>
      <c r="E1225" s="258" t="e">
        <f t="shared" si="41"/>
        <v>#DIV/0!</v>
      </c>
      <c r="F1225" s="258"/>
      <c r="I1225" s="220"/>
      <c r="J1225" s="220"/>
    </row>
    <row r="1226" spans="1:17" ht="36" hidden="1" customHeight="1">
      <c r="A1226" s="226"/>
      <c r="B1226" s="227" t="s">
        <v>73</v>
      </c>
      <c r="C1226" s="226" t="s">
        <v>74</v>
      </c>
      <c r="D1226" s="226" t="s">
        <v>74</v>
      </c>
      <c r="E1226" s="226" t="s">
        <v>74</v>
      </c>
      <c r="F1226" s="228">
        <f>F1225+F1224+F1223</f>
        <v>0</v>
      </c>
      <c r="I1226" s="217">
        <f>SUM(I1223:I1225)</f>
        <v>0</v>
      </c>
      <c r="J1226" s="217">
        <f>SUM(J1223:J1225)</f>
        <v>0</v>
      </c>
    </row>
    <row r="1227" spans="1:17" hidden="1">
      <c r="A1227" s="51"/>
      <c r="B1227" s="52"/>
      <c r="C1227" s="51"/>
      <c r="D1227" s="51"/>
      <c r="E1227" s="51"/>
      <c r="F1227" s="51"/>
    </row>
    <row r="1228" spans="1:17">
      <c r="A1228" s="51"/>
      <c r="B1228" s="52"/>
      <c r="C1228" s="51"/>
      <c r="D1228" s="51"/>
      <c r="E1228" s="51"/>
      <c r="F1228" s="51"/>
    </row>
    <row r="1229" spans="1:17" ht="40.5" customHeight="1">
      <c r="A1229" s="2014" t="s">
        <v>612</v>
      </c>
      <c r="B1229" s="2014"/>
      <c r="C1229" s="2014"/>
      <c r="D1229" s="2014"/>
      <c r="E1229" s="2014"/>
      <c r="F1229" s="2014"/>
      <c r="G1229" s="2014"/>
      <c r="H1229" s="2014"/>
      <c r="I1229" s="2014"/>
      <c r="J1229" s="2014"/>
    </row>
    <row r="1230" spans="1:17">
      <c r="A1230" s="51"/>
      <c r="B1230" s="52"/>
      <c r="C1230" s="51"/>
      <c r="D1230" s="51"/>
      <c r="E1230" s="51"/>
      <c r="F1230" s="51"/>
    </row>
    <row r="1231" spans="1:17">
      <c r="A1231" s="2009" t="s">
        <v>515</v>
      </c>
      <c r="B1231" s="2009"/>
      <c r="C1231" s="2009"/>
      <c r="D1231" s="2009"/>
      <c r="E1231" s="2009"/>
      <c r="F1231" s="2009"/>
      <c r="G1231" s="2009"/>
      <c r="H1231" s="2009"/>
      <c r="I1231" s="2009"/>
      <c r="J1231" s="2009"/>
      <c r="K1231" s="205"/>
    </row>
    <row r="1232" spans="1:17">
      <c r="A1232" s="259"/>
      <c r="B1232" s="55"/>
      <c r="C1232" s="259"/>
      <c r="D1232" s="259"/>
      <c r="E1232" s="259"/>
      <c r="F1232" s="259"/>
      <c r="I1232" s="1986" t="s">
        <v>545</v>
      </c>
      <c r="J1232" s="1986"/>
    </row>
    <row r="1233" spans="1:17" ht="54">
      <c r="A1233" s="260" t="s">
        <v>77</v>
      </c>
      <c r="B1233" s="260" t="s">
        <v>67</v>
      </c>
      <c r="C1233" s="260" t="s">
        <v>118</v>
      </c>
      <c r="D1233" s="260" t="s">
        <v>112</v>
      </c>
      <c r="E1233" s="260" t="s">
        <v>113</v>
      </c>
      <c r="F1233" s="260" t="s">
        <v>532</v>
      </c>
      <c r="I1233" s="215" t="s">
        <v>186</v>
      </c>
      <c r="J1233" s="215" t="s">
        <v>546</v>
      </c>
      <c r="K1233" s="204"/>
    </row>
    <row r="1234" spans="1:17">
      <c r="A1234" s="195">
        <v>1</v>
      </c>
      <c r="B1234" s="195">
        <v>2</v>
      </c>
      <c r="C1234" s="195">
        <v>3</v>
      </c>
      <c r="D1234" s="195">
        <v>4</v>
      </c>
      <c r="E1234" s="195">
        <v>5</v>
      </c>
      <c r="F1234" s="195">
        <v>6</v>
      </c>
      <c r="G1234" s="160"/>
      <c r="H1234" s="160"/>
      <c r="I1234" s="220"/>
      <c r="J1234" s="220"/>
    </row>
    <row r="1235" spans="1:17" ht="29.25" hidden="1" customHeight="1">
      <c r="A1235" s="260">
        <v>1</v>
      </c>
      <c r="B1235" s="31" t="s">
        <v>114</v>
      </c>
      <c r="C1235" s="260"/>
      <c r="D1235" s="260"/>
      <c r="E1235" s="258" t="e">
        <f>F1235/D1235/C1235</f>
        <v>#DIV/0!</v>
      </c>
      <c r="F1235" s="258"/>
      <c r="I1235" s="220"/>
      <c r="J1235" s="220"/>
    </row>
    <row r="1236" spans="1:17" s="160" customFormat="1" ht="52.5" hidden="1" customHeight="1">
      <c r="A1236" s="260">
        <v>2</v>
      </c>
      <c r="B1236" s="31" t="s">
        <v>115</v>
      </c>
      <c r="C1236" s="260"/>
      <c r="D1236" s="260"/>
      <c r="E1236" s="258" t="e">
        <f t="shared" ref="E1236:E1240" si="42">F1236/D1236/C1236</f>
        <v>#DIV/0!</v>
      </c>
      <c r="F1236" s="258"/>
      <c r="G1236" s="149"/>
      <c r="H1236" s="149"/>
      <c r="I1236" s="220"/>
      <c r="J1236" s="220"/>
      <c r="K1236" s="161"/>
      <c r="O1236" s="283"/>
      <c r="P1236" s="283"/>
      <c r="Q1236" s="283"/>
    </row>
    <row r="1237" spans="1:17" ht="50.25" hidden="1" customHeight="1">
      <c r="A1237" s="260">
        <v>3</v>
      </c>
      <c r="B1237" s="31" t="s">
        <v>116</v>
      </c>
      <c r="C1237" s="260"/>
      <c r="D1237" s="260"/>
      <c r="E1237" s="258" t="e">
        <f t="shared" si="42"/>
        <v>#DIV/0!</v>
      </c>
      <c r="F1237" s="258"/>
      <c r="I1237" s="220"/>
      <c r="J1237" s="220"/>
    </row>
    <row r="1238" spans="1:17" ht="36.75" hidden="1" customHeight="1">
      <c r="A1238" s="260">
        <v>4</v>
      </c>
      <c r="B1238" s="31" t="s">
        <v>117</v>
      </c>
      <c r="C1238" s="260"/>
      <c r="D1238" s="260"/>
      <c r="E1238" s="258" t="e">
        <f t="shared" si="42"/>
        <v>#DIV/0!</v>
      </c>
      <c r="F1238" s="258"/>
      <c r="I1238" s="222"/>
      <c r="J1238" s="222"/>
    </row>
    <row r="1239" spans="1:17" ht="95.25" customHeight="1">
      <c r="A1239" s="260">
        <v>1</v>
      </c>
      <c r="B1239" s="31" t="s">
        <v>143</v>
      </c>
      <c r="C1239" s="260">
        <v>1</v>
      </c>
      <c r="D1239" s="260">
        <v>12</v>
      </c>
      <c r="E1239" s="258">
        <f t="shared" si="42"/>
        <v>500</v>
      </c>
      <c r="F1239" s="258">
        <v>6000</v>
      </c>
      <c r="I1239" s="220"/>
      <c r="J1239" s="220"/>
    </row>
    <row r="1240" spans="1:17" ht="34.5" hidden="1" customHeight="1">
      <c r="A1240" s="260">
        <v>6</v>
      </c>
      <c r="B1240" s="31" t="s">
        <v>144</v>
      </c>
      <c r="C1240" s="260"/>
      <c r="D1240" s="260"/>
      <c r="E1240" s="258" t="e">
        <f t="shared" si="42"/>
        <v>#DIV/0!</v>
      </c>
      <c r="F1240" s="258"/>
      <c r="I1240" s="220"/>
      <c r="J1240" s="220"/>
    </row>
    <row r="1241" spans="1:17" ht="31.5" customHeight="1">
      <c r="A1241" s="226"/>
      <c r="B1241" s="227" t="s">
        <v>73</v>
      </c>
      <c r="C1241" s="226" t="s">
        <v>74</v>
      </c>
      <c r="D1241" s="226" t="s">
        <v>74</v>
      </c>
      <c r="E1241" s="226" t="s">
        <v>74</v>
      </c>
      <c r="F1241" s="228">
        <f>F1240+F1239+F1238+F1237+F1236+F1235</f>
        <v>6000</v>
      </c>
      <c r="I1241" s="217">
        <f>SUM(I1235:I1240)</f>
        <v>0</v>
      </c>
      <c r="J1241" s="217">
        <f>SUM(J1235:J1240)</f>
        <v>0</v>
      </c>
    </row>
    <row r="1242" spans="1:17" ht="28.5" customHeight="1">
      <c r="A1242" s="38"/>
      <c r="B1242" s="32"/>
      <c r="C1242" s="38"/>
      <c r="D1242" s="38"/>
      <c r="E1242" s="38"/>
      <c r="F1242" s="38"/>
    </row>
    <row r="1243" spans="1:17" ht="33" hidden="1" customHeight="1">
      <c r="A1243" s="2009" t="s">
        <v>516</v>
      </c>
      <c r="B1243" s="2009"/>
      <c r="C1243" s="2009"/>
      <c r="D1243" s="2009"/>
      <c r="E1243" s="2009"/>
      <c r="F1243" s="2009"/>
      <c r="G1243" s="2009"/>
      <c r="H1243" s="2009"/>
      <c r="I1243" s="2009"/>
      <c r="J1243" s="2009"/>
    </row>
    <row r="1244" spans="1:17" hidden="1">
      <c r="A1244" s="256"/>
      <c r="B1244" s="45"/>
      <c r="C1244" s="256"/>
      <c r="D1244" s="256"/>
      <c r="E1244" s="256"/>
      <c r="F1244" s="38"/>
      <c r="I1244" s="1986" t="s">
        <v>545</v>
      </c>
      <c r="J1244" s="1986"/>
    </row>
    <row r="1245" spans="1:17" ht="54" hidden="1">
      <c r="A1245" s="260" t="s">
        <v>77</v>
      </c>
      <c r="B1245" s="260" t="s">
        <v>67</v>
      </c>
      <c r="C1245" s="260" t="s">
        <v>119</v>
      </c>
      <c r="D1245" s="260" t="s">
        <v>518</v>
      </c>
      <c r="E1245" s="262" t="s">
        <v>166</v>
      </c>
      <c r="F1245" s="260" t="s">
        <v>517</v>
      </c>
      <c r="I1245" s="215" t="s">
        <v>186</v>
      </c>
      <c r="J1245" s="215" t="s">
        <v>546</v>
      </c>
      <c r="K1245" s="204"/>
    </row>
    <row r="1246" spans="1:17" hidden="1">
      <c r="A1246" s="195">
        <v>1</v>
      </c>
      <c r="B1246" s="195">
        <v>2</v>
      </c>
      <c r="C1246" s="195">
        <v>3</v>
      </c>
      <c r="D1246" s="195">
        <v>4</v>
      </c>
      <c r="E1246" s="14">
        <v>5</v>
      </c>
      <c r="F1246" s="195">
        <v>6</v>
      </c>
      <c r="G1246" s="160"/>
      <c r="H1246" s="160"/>
      <c r="I1246" s="214"/>
      <c r="J1246" s="214"/>
    </row>
    <row r="1247" spans="1:17" ht="45.6" hidden="1">
      <c r="A1247" s="260">
        <v>1</v>
      </c>
      <c r="B1247" s="31" t="s">
        <v>140</v>
      </c>
      <c r="C1247" s="260"/>
      <c r="D1247" s="258" t="e">
        <f>F1247/C1247</f>
        <v>#DIV/0!</v>
      </c>
      <c r="E1247" s="262" t="s">
        <v>43</v>
      </c>
      <c r="F1247" s="258"/>
      <c r="I1247" s="220"/>
      <c r="J1247" s="220"/>
    </row>
    <row r="1248" spans="1:17" s="160" customFormat="1" ht="45.6" hidden="1">
      <c r="A1248" s="260">
        <v>2</v>
      </c>
      <c r="B1248" s="31" t="s">
        <v>629</v>
      </c>
      <c r="C1248" s="260" t="s">
        <v>43</v>
      </c>
      <c r="D1248" s="258"/>
      <c r="E1248" s="262" t="e">
        <f>F1248/D1248</f>
        <v>#DIV/0!</v>
      </c>
      <c r="F1248" s="258"/>
      <c r="G1248" s="149"/>
      <c r="H1248" s="149"/>
      <c r="I1248" s="220"/>
      <c r="J1248" s="220"/>
      <c r="K1248" s="161"/>
      <c r="O1248" s="283"/>
      <c r="P1248" s="283"/>
      <c r="Q1248" s="283"/>
    </row>
    <row r="1249" spans="1:17" ht="33" hidden="1" customHeight="1">
      <c r="A1249" s="226"/>
      <c r="B1249" s="227" t="s">
        <v>73</v>
      </c>
      <c r="C1249" s="226" t="s">
        <v>43</v>
      </c>
      <c r="D1249" s="226" t="s">
        <v>43</v>
      </c>
      <c r="E1249" s="226" t="s">
        <v>43</v>
      </c>
      <c r="F1249" s="228">
        <f>F1247+F1248</f>
        <v>0</v>
      </c>
      <c r="I1249" s="213">
        <f>SUM(I1247:I1248)</f>
        <v>0</v>
      </c>
      <c r="J1249" s="213">
        <f>SUM(J1247:J1248)</f>
        <v>0</v>
      </c>
    </row>
    <row r="1250" spans="1:17" ht="56.25" hidden="1" customHeight="1">
      <c r="A1250" s="38"/>
      <c r="B1250" s="32"/>
      <c r="C1250" s="38"/>
      <c r="D1250" s="38"/>
      <c r="E1250" s="38"/>
      <c r="F1250" s="38"/>
    </row>
    <row r="1251" spans="1:17">
      <c r="A1251" s="2004" t="s">
        <v>519</v>
      </c>
      <c r="B1251" s="2004"/>
      <c r="C1251" s="2004"/>
      <c r="D1251" s="2004"/>
      <c r="E1251" s="2004"/>
      <c r="F1251" s="2004"/>
      <c r="G1251" s="2004"/>
      <c r="H1251" s="2004"/>
      <c r="I1251" s="2004"/>
      <c r="J1251" s="2004"/>
    </row>
    <row r="1252" spans="1:17">
      <c r="A1252" s="265"/>
      <c r="B1252" s="265"/>
      <c r="C1252" s="265"/>
      <c r="D1252" s="265"/>
      <c r="E1252" s="265"/>
      <c r="F1252" s="265"/>
      <c r="G1252" s="265"/>
      <c r="H1252" s="265"/>
      <c r="I1252" s="1986" t="s">
        <v>545</v>
      </c>
      <c r="J1252" s="1986"/>
    </row>
    <row r="1253" spans="1:17" s="38" customFormat="1" ht="82.5" customHeight="1">
      <c r="A1253" s="260" t="s">
        <v>77</v>
      </c>
      <c r="B1253" s="260" t="s">
        <v>0</v>
      </c>
      <c r="C1253" s="260" t="s">
        <v>122</v>
      </c>
      <c r="D1253" s="260" t="s">
        <v>120</v>
      </c>
      <c r="E1253" s="260" t="s">
        <v>123</v>
      </c>
      <c r="F1253" s="260" t="s">
        <v>33</v>
      </c>
      <c r="I1253" s="215" t="s">
        <v>186</v>
      </c>
      <c r="J1253" s="215" t="s">
        <v>546</v>
      </c>
      <c r="K1253" s="163"/>
      <c r="O1253" s="41"/>
      <c r="P1253" s="41"/>
      <c r="Q1253" s="41"/>
    </row>
    <row r="1254" spans="1:17" s="38" customFormat="1">
      <c r="A1254" s="195">
        <v>1</v>
      </c>
      <c r="B1254" s="195">
        <v>2</v>
      </c>
      <c r="C1254" s="195">
        <v>4</v>
      </c>
      <c r="D1254" s="195">
        <v>5</v>
      </c>
      <c r="E1254" s="195">
        <v>6</v>
      </c>
      <c r="F1254" s="195">
        <v>7</v>
      </c>
      <c r="G1254" s="14"/>
      <c r="H1254" s="14"/>
      <c r="I1254" s="217"/>
      <c r="J1254" s="217"/>
      <c r="K1254" s="40"/>
      <c r="O1254" s="41"/>
      <c r="P1254" s="41"/>
      <c r="Q1254" s="41"/>
    </row>
    <row r="1255" spans="1:17" s="38" customFormat="1" ht="33" hidden="1" customHeight="1">
      <c r="A1255" s="474">
        <v>1</v>
      </c>
      <c r="B1255" s="31" t="s">
        <v>145</v>
      </c>
      <c r="C1255" s="615">
        <f>F1255/D1255</f>
        <v>0</v>
      </c>
      <c r="D1255" s="615">
        <v>10.4</v>
      </c>
      <c r="E1255" s="615">
        <v>0</v>
      </c>
      <c r="F1255" s="615"/>
      <c r="I1255" s="220"/>
      <c r="J1255" s="220"/>
      <c r="K1255" s="40"/>
      <c r="O1255" s="41"/>
      <c r="P1255" s="41"/>
      <c r="Q1255" s="41"/>
    </row>
    <row r="1256" spans="1:17" s="38" customFormat="1" ht="33" hidden="1" customHeight="1">
      <c r="A1256" s="474">
        <v>2</v>
      </c>
      <c r="B1256" s="31" t="s">
        <v>814</v>
      </c>
      <c r="C1256" s="615">
        <f t="shared" ref="C1256:C1266" si="43">F1256/D1256</f>
        <v>0</v>
      </c>
      <c r="D1256" s="615">
        <v>10.4</v>
      </c>
      <c r="E1256" s="615">
        <v>0</v>
      </c>
      <c r="F1256" s="615"/>
      <c r="I1256" s="220"/>
      <c r="J1256" s="220"/>
      <c r="K1256" s="40"/>
      <c r="O1256" s="41"/>
      <c r="P1256" s="41"/>
      <c r="Q1256" s="41"/>
    </row>
    <row r="1257" spans="1:17" s="14" customFormat="1" ht="36" hidden="1" customHeight="1">
      <c r="A1257" s="474">
        <v>3</v>
      </c>
      <c r="B1257" s="31" t="s">
        <v>121</v>
      </c>
      <c r="C1257" s="615">
        <f t="shared" si="43"/>
        <v>0</v>
      </c>
      <c r="D1257" s="615">
        <v>2265.86</v>
      </c>
      <c r="E1257" s="615">
        <v>0</v>
      </c>
      <c r="F1257" s="616"/>
      <c r="G1257" s="38"/>
      <c r="H1257" s="38"/>
      <c r="I1257" s="220"/>
      <c r="J1257" s="220"/>
      <c r="K1257" s="186"/>
      <c r="O1257" s="286"/>
      <c r="P1257" s="286"/>
      <c r="Q1257" s="286"/>
    </row>
    <row r="1258" spans="1:17" s="14" customFormat="1" hidden="1">
      <c r="A1258" s="474">
        <v>4</v>
      </c>
      <c r="B1258" s="31" t="s">
        <v>815</v>
      </c>
      <c r="C1258" s="615">
        <f t="shared" si="43"/>
        <v>0</v>
      </c>
      <c r="D1258" s="615">
        <v>2265.86</v>
      </c>
      <c r="E1258" s="615">
        <v>0</v>
      </c>
      <c r="F1258" s="615"/>
      <c r="G1258" s="38"/>
      <c r="H1258" s="38"/>
      <c r="I1258" s="220"/>
      <c r="J1258" s="220"/>
      <c r="K1258" s="186"/>
      <c r="O1258" s="286"/>
      <c r="P1258" s="286"/>
      <c r="Q1258" s="286"/>
    </row>
    <row r="1259" spans="1:17" s="38" customFormat="1" ht="32.25" hidden="1" customHeight="1">
      <c r="A1259" s="474">
        <v>5</v>
      </c>
      <c r="B1259" s="31" t="s">
        <v>146</v>
      </c>
      <c r="C1259" s="615">
        <f t="shared" si="43"/>
        <v>0</v>
      </c>
      <c r="D1259" s="615">
        <v>41.3</v>
      </c>
      <c r="E1259" s="615">
        <v>0</v>
      </c>
      <c r="F1259" s="615"/>
      <c r="I1259" s="220"/>
      <c r="J1259" s="220"/>
      <c r="K1259" s="40"/>
      <c r="O1259" s="41"/>
      <c r="P1259" s="41"/>
      <c r="Q1259" s="41"/>
    </row>
    <row r="1260" spans="1:17" s="38" customFormat="1" ht="52.5" hidden="1" customHeight="1">
      <c r="A1260" s="474">
        <v>6</v>
      </c>
      <c r="B1260" s="31" t="s">
        <v>816</v>
      </c>
      <c r="C1260" s="615" t="e">
        <f t="shared" si="43"/>
        <v>#DIV/0!</v>
      </c>
      <c r="D1260" s="615"/>
      <c r="E1260" s="615">
        <v>0</v>
      </c>
      <c r="F1260" s="615"/>
      <c r="I1260" s="220"/>
      <c r="J1260" s="220"/>
      <c r="K1260" s="40"/>
      <c r="O1260" s="41"/>
      <c r="P1260" s="41"/>
      <c r="Q1260" s="41"/>
    </row>
    <row r="1261" spans="1:17" s="38" customFormat="1" ht="32.25" customHeight="1">
      <c r="A1261" s="1033">
        <v>1</v>
      </c>
      <c r="B1261" s="31" t="s">
        <v>1094</v>
      </c>
      <c r="C1261" s="1034">
        <f t="shared" si="43"/>
        <v>2068.5414416529698</v>
      </c>
      <c r="D1261" s="1034">
        <v>42.59</v>
      </c>
      <c r="E1261" s="1034">
        <v>0</v>
      </c>
      <c r="F1261" s="1014">
        <v>88099.18</v>
      </c>
      <c r="I1261" s="220"/>
      <c r="J1261" s="220"/>
      <c r="K1261" s="40"/>
      <c r="O1261" s="41"/>
      <c r="P1261" s="41"/>
      <c r="Q1261" s="41"/>
    </row>
    <row r="1262" spans="1:17" s="38" customFormat="1" ht="49.5" customHeight="1">
      <c r="A1262" s="1033">
        <v>1</v>
      </c>
      <c r="B1262" s="31" t="s">
        <v>1126</v>
      </c>
      <c r="C1262" s="1034" t="e">
        <f t="shared" si="43"/>
        <v>#DIV/0!</v>
      </c>
      <c r="D1262" s="1034"/>
      <c r="E1262" s="1034">
        <v>0</v>
      </c>
      <c r="F1262" s="1014"/>
      <c r="I1262" s="220"/>
      <c r="J1262" s="220"/>
      <c r="K1262" s="40"/>
      <c r="O1262" s="41"/>
      <c r="P1262" s="41"/>
      <c r="Q1262" s="41"/>
    </row>
    <row r="1263" spans="1:17" s="38" customFormat="1" ht="32.25" customHeight="1">
      <c r="A1263" s="1033">
        <v>2</v>
      </c>
      <c r="B1263" s="31" t="s">
        <v>1095</v>
      </c>
      <c r="C1263" s="1034">
        <f t="shared" si="43"/>
        <v>1952.2907468294975</v>
      </c>
      <c r="D1263" s="1034">
        <f>42.58+21.29</f>
        <v>63.87</v>
      </c>
      <c r="E1263" s="1034">
        <v>0</v>
      </c>
      <c r="F1263" s="1014">
        <f>83128.54+41564.27</f>
        <v>124692.81</v>
      </c>
      <c r="I1263" s="220"/>
      <c r="J1263" s="220"/>
      <c r="K1263" s="40"/>
      <c r="O1263" s="41"/>
      <c r="P1263" s="41"/>
      <c r="Q1263" s="41"/>
    </row>
    <row r="1264" spans="1:17" s="38" customFormat="1" ht="61.5" customHeight="1">
      <c r="A1264" s="1033">
        <v>2</v>
      </c>
      <c r="B1264" s="31" t="s">
        <v>1127</v>
      </c>
      <c r="C1264" s="1034" t="e">
        <f t="shared" si="43"/>
        <v>#DIV/0!</v>
      </c>
      <c r="D1264" s="1034"/>
      <c r="E1264" s="1034">
        <v>0</v>
      </c>
      <c r="F1264" s="1014"/>
      <c r="I1264" s="220"/>
      <c r="J1264" s="220"/>
      <c r="K1264" s="40"/>
      <c r="O1264" s="41"/>
      <c r="P1264" s="41"/>
      <c r="Q1264" s="41"/>
    </row>
    <row r="1265" spans="1:17" s="38" customFormat="1" ht="46.5" customHeight="1">
      <c r="A1265" s="1033">
        <v>3</v>
      </c>
      <c r="B1265" s="31" t="s">
        <v>623</v>
      </c>
      <c r="C1265" s="1034">
        <f t="shared" si="43"/>
        <v>855.36496913580243</v>
      </c>
      <c r="D1265" s="1034">
        <v>142.56</v>
      </c>
      <c r="E1265" s="1034">
        <v>0</v>
      </c>
      <c r="F1265" s="1014">
        <v>121940.83</v>
      </c>
      <c r="I1265" s="220"/>
      <c r="J1265" s="220"/>
      <c r="K1265" s="498" t="s">
        <v>819</v>
      </c>
      <c r="O1265" s="41"/>
      <c r="P1265" s="41"/>
      <c r="Q1265" s="41"/>
    </row>
    <row r="1266" spans="1:17" s="38" customFormat="1" ht="46.5" customHeight="1">
      <c r="A1266" s="1033">
        <v>3</v>
      </c>
      <c r="B1266" s="31" t="s">
        <v>817</v>
      </c>
      <c r="C1266" s="1034" t="e">
        <f t="shared" si="43"/>
        <v>#DIV/0!</v>
      </c>
      <c r="D1266" s="1034"/>
      <c r="E1266" s="1034"/>
      <c r="F1266" s="476"/>
      <c r="I1266" s="220"/>
      <c r="J1266" s="220"/>
      <c r="K1266" s="498" t="s">
        <v>819</v>
      </c>
      <c r="O1266" s="41"/>
      <c r="P1266" s="41"/>
      <c r="Q1266" s="41"/>
    </row>
    <row r="1267" spans="1:17" s="38" customFormat="1" ht="32.25" customHeight="1">
      <c r="A1267" s="226"/>
      <c r="B1267" s="227" t="s">
        <v>73</v>
      </c>
      <c r="C1267" s="226" t="s">
        <v>74</v>
      </c>
      <c r="D1267" s="226" t="s">
        <v>74</v>
      </c>
      <c r="E1267" s="226" t="s">
        <v>74</v>
      </c>
      <c r="F1267" s="228">
        <f>SUM(F1255:F1266)</f>
        <v>334732.82</v>
      </c>
      <c r="I1267" s="217">
        <f>SUM(I1255:I1266)</f>
        <v>0</v>
      </c>
      <c r="J1267" s="217">
        <f>SUM(J1255:J1266)</f>
        <v>0</v>
      </c>
      <c r="K1267" s="40"/>
      <c r="O1267" s="41"/>
      <c r="P1267" s="41"/>
      <c r="Q1267" s="41"/>
    </row>
    <row r="1268" spans="1:17" s="38" customFormat="1" ht="32.25" customHeight="1">
      <c r="B1268" s="32"/>
      <c r="G1268" s="149"/>
      <c r="H1268" s="149"/>
      <c r="I1268" s="149"/>
      <c r="J1268" s="149"/>
      <c r="K1268" s="40"/>
      <c r="O1268" s="41"/>
      <c r="P1268" s="41"/>
      <c r="Q1268" s="41"/>
    </row>
    <row r="1269" spans="1:17" s="38" customFormat="1">
      <c r="A1269" s="2017" t="s">
        <v>513</v>
      </c>
      <c r="B1269" s="2017"/>
      <c r="C1269" s="2017"/>
      <c r="D1269" s="2017"/>
      <c r="E1269" s="2017"/>
      <c r="F1269" s="2017"/>
      <c r="G1269" s="2017"/>
      <c r="H1269" s="2017"/>
      <c r="I1269" s="2017"/>
      <c r="J1269" s="2017"/>
      <c r="K1269" s="40"/>
      <c r="O1269" s="41"/>
      <c r="P1269" s="41"/>
      <c r="Q1269" s="41"/>
    </row>
    <row r="1270" spans="1:17">
      <c r="A1270" s="53"/>
      <c r="B1270" s="32"/>
      <c r="C1270" s="38"/>
      <c r="D1270" s="38"/>
      <c r="E1270" s="38"/>
      <c r="F1270" s="38"/>
      <c r="I1270" s="1986" t="s">
        <v>545</v>
      </c>
      <c r="J1270" s="1986"/>
    </row>
    <row r="1271" spans="1:17" ht="54">
      <c r="A1271" s="260" t="s">
        <v>77</v>
      </c>
      <c r="B1271" s="260" t="s">
        <v>67</v>
      </c>
      <c r="C1271" s="260" t="s">
        <v>124</v>
      </c>
      <c r="D1271" s="260" t="s">
        <v>125</v>
      </c>
      <c r="E1271" s="260" t="s">
        <v>520</v>
      </c>
      <c r="I1271" s="215" t="s">
        <v>186</v>
      </c>
      <c r="J1271" s="215" t="s">
        <v>546</v>
      </c>
      <c r="K1271" s="209"/>
    </row>
    <row r="1272" spans="1:17">
      <c r="A1272" s="195">
        <v>1</v>
      </c>
      <c r="B1272" s="195">
        <v>2</v>
      </c>
      <c r="C1272" s="195">
        <v>3</v>
      </c>
      <c r="D1272" s="195">
        <v>4</v>
      </c>
      <c r="E1272" s="195">
        <v>5</v>
      </c>
      <c r="F1272" s="160"/>
      <c r="G1272" s="160"/>
      <c r="H1272" s="160"/>
      <c r="I1272" s="217"/>
      <c r="J1272" s="217"/>
    </row>
    <row r="1273" spans="1:17" hidden="1">
      <c r="A1273" s="1016">
        <v>1</v>
      </c>
      <c r="B1273" s="1029" t="s">
        <v>1096</v>
      </c>
      <c r="C1273" s="1016">
        <v>1</v>
      </c>
      <c r="D1273" s="1016">
        <v>1</v>
      </c>
      <c r="E1273" s="1015"/>
      <c r="I1273" s="220"/>
      <c r="J1273" s="220"/>
    </row>
    <row r="1274" spans="1:17" s="160" customFormat="1" hidden="1">
      <c r="A1274" s="1016">
        <v>2</v>
      </c>
      <c r="B1274" s="1029" t="s">
        <v>1097</v>
      </c>
      <c r="C1274" s="1016">
        <v>1</v>
      </c>
      <c r="D1274" s="1016">
        <v>1</v>
      </c>
      <c r="E1274" s="1015"/>
      <c r="F1274" s="149"/>
      <c r="G1274" s="149"/>
      <c r="H1274" s="149"/>
      <c r="I1274" s="220"/>
      <c r="J1274" s="220"/>
      <c r="K1274" s="161"/>
      <c r="O1274" s="283"/>
      <c r="P1274" s="283"/>
      <c r="Q1274" s="283"/>
    </row>
    <row r="1275" spans="1:17" s="160" customFormat="1" hidden="1">
      <c r="A1275" s="1016">
        <v>3</v>
      </c>
      <c r="B1275" s="1029" t="s">
        <v>1098</v>
      </c>
      <c r="C1275" s="1016">
        <v>1</v>
      </c>
      <c r="D1275" s="1016">
        <v>1</v>
      </c>
      <c r="E1275" s="1015"/>
      <c r="F1275" s="537"/>
      <c r="G1275" s="537"/>
      <c r="H1275" s="537"/>
      <c r="I1275" s="220"/>
      <c r="J1275" s="220"/>
      <c r="K1275" s="161"/>
      <c r="O1275" s="283"/>
      <c r="P1275" s="283"/>
      <c r="Q1275" s="283"/>
    </row>
    <row r="1276" spans="1:17" s="160" customFormat="1" hidden="1">
      <c r="A1276" s="1016">
        <v>4</v>
      </c>
      <c r="B1276" s="1029" t="s">
        <v>1112</v>
      </c>
      <c r="C1276" s="1016">
        <v>1</v>
      </c>
      <c r="D1276" s="1016">
        <v>1</v>
      </c>
      <c r="E1276" s="1015"/>
      <c r="F1276" s="537"/>
      <c r="G1276" s="537"/>
      <c r="H1276" s="537"/>
      <c r="I1276" s="220"/>
      <c r="J1276" s="220"/>
      <c r="K1276" s="161"/>
      <c r="O1276" s="283"/>
      <c r="P1276" s="283"/>
      <c r="Q1276" s="283"/>
    </row>
    <row r="1277" spans="1:17" s="160" customFormat="1">
      <c r="A1277" s="1016">
        <v>5</v>
      </c>
      <c r="B1277" s="1029" t="s">
        <v>1099</v>
      </c>
      <c r="C1277" s="1016"/>
      <c r="D1277" s="1016"/>
      <c r="E1277" s="1015">
        <v>29388.5</v>
      </c>
      <c r="F1277" s="537"/>
      <c r="G1277" s="537"/>
      <c r="H1277" s="537"/>
      <c r="I1277" s="220"/>
      <c r="J1277" s="220"/>
      <c r="K1277" s="161"/>
      <c r="O1277" s="283"/>
      <c r="P1277" s="283"/>
      <c r="Q1277" s="283"/>
    </row>
    <row r="1278" spans="1:17" s="160" customFormat="1" ht="45.6" hidden="1">
      <c r="A1278" s="1016">
        <v>6</v>
      </c>
      <c r="B1278" s="1029" t="s">
        <v>1100</v>
      </c>
      <c r="C1278" s="1016">
        <v>1</v>
      </c>
      <c r="D1278" s="1016">
        <v>1</v>
      </c>
      <c r="E1278" s="1015"/>
      <c r="F1278" s="537"/>
      <c r="G1278" s="537"/>
      <c r="H1278" s="537"/>
      <c r="I1278" s="220"/>
      <c r="J1278" s="220"/>
      <c r="K1278" s="161"/>
      <c r="O1278" s="283"/>
      <c r="P1278" s="283"/>
      <c r="Q1278" s="283"/>
    </row>
    <row r="1279" spans="1:17" s="160" customFormat="1" ht="45.6">
      <c r="A1279" s="1016">
        <v>7</v>
      </c>
      <c r="B1279" s="1029" t="s">
        <v>1101</v>
      </c>
      <c r="C1279" s="1016">
        <v>1</v>
      </c>
      <c r="D1279" s="1016">
        <v>1</v>
      </c>
      <c r="E1279" s="1015">
        <v>21000</v>
      </c>
      <c r="F1279" s="537"/>
      <c r="G1279" s="537"/>
      <c r="H1279" s="537"/>
      <c r="I1279" s="220"/>
      <c r="J1279" s="220"/>
      <c r="K1279" s="161"/>
      <c r="O1279" s="283"/>
      <c r="P1279" s="283"/>
      <c r="Q1279" s="283"/>
    </row>
    <row r="1280" spans="1:17" s="160" customFormat="1">
      <c r="A1280" s="1016">
        <v>8</v>
      </c>
      <c r="B1280" s="1029" t="s">
        <v>1102</v>
      </c>
      <c r="C1280" s="1016">
        <v>1</v>
      </c>
      <c r="D1280" s="1016">
        <v>1</v>
      </c>
      <c r="E1280" s="1015">
        <v>19200</v>
      </c>
      <c r="F1280" s="537"/>
      <c r="G1280" s="537"/>
      <c r="H1280" s="537"/>
      <c r="I1280" s="220"/>
      <c r="J1280" s="220"/>
      <c r="K1280" s="161"/>
      <c r="O1280" s="283"/>
      <c r="P1280" s="283"/>
      <c r="Q1280" s="283"/>
    </row>
    <row r="1281" spans="1:17" s="160" customFormat="1">
      <c r="A1281" s="1016">
        <v>9</v>
      </c>
      <c r="B1281" s="1029" t="s">
        <v>1104</v>
      </c>
      <c r="C1281" s="1016">
        <v>1</v>
      </c>
      <c r="D1281" s="1016">
        <v>1</v>
      </c>
      <c r="E1281" s="1015">
        <v>9880</v>
      </c>
      <c r="F1281" s="537"/>
      <c r="G1281" s="537"/>
      <c r="H1281" s="537"/>
      <c r="I1281" s="220"/>
      <c r="J1281" s="220"/>
      <c r="K1281" s="161"/>
      <c r="O1281" s="283"/>
      <c r="P1281" s="283"/>
      <c r="Q1281" s="283"/>
    </row>
    <row r="1282" spans="1:17" s="160" customFormat="1">
      <c r="A1282" s="1016">
        <v>10</v>
      </c>
      <c r="B1282" s="1029" t="s">
        <v>1105</v>
      </c>
      <c r="C1282" s="1016">
        <v>1</v>
      </c>
      <c r="D1282" s="1016">
        <v>1</v>
      </c>
      <c r="E1282" s="1015">
        <v>6840</v>
      </c>
      <c r="F1282" s="537"/>
      <c r="G1282" s="537"/>
      <c r="H1282" s="537"/>
      <c r="I1282" s="220"/>
      <c r="J1282" s="220"/>
      <c r="K1282" s="161"/>
      <c r="O1282" s="283"/>
      <c r="P1282" s="283"/>
      <c r="Q1282" s="283"/>
    </row>
    <row r="1283" spans="1:17" hidden="1">
      <c r="A1283" s="1016">
        <v>11</v>
      </c>
      <c r="B1283" s="1029" t="s">
        <v>1103</v>
      </c>
      <c r="C1283" s="1016">
        <v>1</v>
      </c>
      <c r="D1283" s="1016">
        <v>1</v>
      </c>
      <c r="E1283" s="1015"/>
      <c r="I1283" s="220"/>
      <c r="J1283" s="220"/>
      <c r="P1283" s="188"/>
      <c r="Q1283" s="290"/>
    </row>
    <row r="1284" spans="1:17" s="537" customFormat="1" ht="68.400000000000006" hidden="1">
      <c r="A1284" s="1016">
        <v>12</v>
      </c>
      <c r="B1284" s="1029" t="s">
        <v>1106</v>
      </c>
      <c r="C1284" s="1016">
        <v>1</v>
      </c>
      <c r="D1284" s="1016">
        <v>1</v>
      </c>
      <c r="E1284" s="1015"/>
      <c r="I1284" s="220"/>
      <c r="J1284" s="220"/>
      <c r="K1284" s="150"/>
      <c r="O1284" s="279"/>
      <c r="P1284" s="188"/>
      <c r="Q1284" s="290"/>
    </row>
    <row r="1285" spans="1:17" s="747" customFormat="1" ht="45.6">
      <c r="A1285" s="1016">
        <v>13</v>
      </c>
      <c r="B1285" s="1029" t="s">
        <v>1107</v>
      </c>
      <c r="C1285" s="1016">
        <v>1</v>
      </c>
      <c r="D1285" s="1016">
        <v>1</v>
      </c>
      <c r="E1285" s="1015">
        <v>37000</v>
      </c>
      <c r="I1285" s="220"/>
      <c r="J1285" s="220"/>
      <c r="K1285" s="150"/>
      <c r="O1285" s="279"/>
      <c r="P1285" s="188"/>
      <c r="Q1285" s="290"/>
    </row>
    <row r="1286" spans="1:17" s="747" customFormat="1" ht="45.6">
      <c r="A1286" s="1016">
        <v>14</v>
      </c>
      <c r="B1286" s="1029" t="s">
        <v>1108</v>
      </c>
      <c r="C1286" s="1016">
        <v>1</v>
      </c>
      <c r="D1286" s="1016">
        <v>1</v>
      </c>
      <c r="E1286" s="1015">
        <v>15534.72</v>
      </c>
      <c r="I1286" s="220"/>
      <c r="J1286" s="220"/>
      <c r="K1286" s="150"/>
      <c r="O1286" s="279"/>
      <c r="P1286" s="188"/>
      <c r="Q1286" s="290"/>
    </row>
    <row r="1287" spans="1:17" s="580" customFormat="1" ht="45.6">
      <c r="A1287" s="1016">
        <v>15</v>
      </c>
      <c r="B1287" s="1029" t="s">
        <v>1109</v>
      </c>
      <c r="C1287" s="1016">
        <v>1</v>
      </c>
      <c r="D1287" s="1016">
        <v>1</v>
      </c>
      <c r="E1287" s="1015">
        <v>9800</v>
      </c>
      <c r="I1287" s="220"/>
      <c r="J1287" s="220"/>
      <c r="K1287" s="150"/>
      <c r="O1287" s="279"/>
      <c r="P1287" s="188"/>
      <c r="Q1287" s="290"/>
    </row>
    <row r="1288" spans="1:17" s="580" customFormat="1" hidden="1">
      <c r="A1288" s="1016">
        <v>16</v>
      </c>
      <c r="B1288" s="1029" t="s">
        <v>1013</v>
      </c>
      <c r="C1288" s="1016">
        <v>1</v>
      </c>
      <c r="D1288" s="1016">
        <v>1</v>
      </c>
      <c r="E1288" s="1015"/>
      <c r="I1288" s="220"/>
      <c r="J1288" s="220"/>
      <c r="K1288" s="150"/>
      <c r="O1288" s="279"/>
      <c r="P1288" s="188"/>
      <c r="Q1288" s="290"/>
    </row>
    <row r="1289" spans="1:17" s="1012" customFormat="1" hidden="1">
      <c r="A1289" s="1016">
        <v>17</v>
      </c>
      <c r="B1289" s="1029" t="s">
        <v>1110</v>
      </c>
      <c r="C1289" s="1016">
        <v>1</v>
      </c>
      <c r="D1289" s="1016">
        <v>1</v>
      </c>
      <c r="E1289" s="1015"/>
      <c r="I1289" s="220"/>
      <c r="J1289" s="220"/>
      <c r="K1289" s="150"/>
      <c r="O1289" s="279"/>
      <c r="P1289" s="188"/>
      <c r="Q1289" s="290"/>
    </row>
    <row r="1290" spans="1:17" s="1012" customFormat="1" ht="45.6" hidden="1">
      <c r="A1290" s="1016">
        <v>18</v>
      </c>
      <c r="B1290" s="1029" t="s">
        <v>1111</v>
      </c>
      <c r="C1290" s="1016">
        <v>1</v>
      </c>
      <c r="D1290" s="1016">
        <v>1</v>
      </c>
      <c r="E1290" s="1015"/>
      <c r="I1290" s="220"/>
      <c r="J1290" s="220"/>
      <c r="K1290" s="150"/>
      <c r="O1290" s="279"/>
      <c r="P1290" s="188"/>
      <c r="Q1290" s="290"/>
    </row>
    <row r="1291" spans="1:17" s="1012" customFormat="1" hidden="1">
      <c r="A1291" s="1016">
        <v>19</v>
      </c>
      <c r="B1291" s="1029" t="s">
        <v>1119</v>
      </c>
      <c r="C1291" s="1016">
        <v>1</v>
      </c>
      <c r="D1291" s="1016">
        <v>1</v>
      </c>
      <c r="E1291" s="1015"/>
      <c r="I1291" s="220"/>
      <c r="J1291" s="220"/>
      <c r="K1291" s="150"/>
      <c r="O1291" s="279"/>
      <c r="P1291" s="188"/>
      <c r="Q1291" s="290"/>
    </row>
    <row r="1292" spans="1:17" s="1012" customFormat="1" hidden="1">
      <c r="A1292" s="1013"/>
      <c r="B1292" s="31"/>
      <c r="C1292" s="1013"/>
      <c r="D1292" s="1013"/>
      <c r="E1292" s="1014"/>
      <c r="I1292" s="220"/>
      <c r="J1292" s="220"/>
      <c r="K1292" s="150"/>
      <c r="O1292" s="279"/>
      <c r="P1292" s="188"/>
      <c r="Q1292" s="290"/>
    </row>
    <row r="1293" spans="1:17" ht="34.5" customHeight="1">
      <c r="A1293" s="226"/>
      <c r="B1293" s="227" t="s">
        <v>73</v>
      </c>
      <c r="C1293" s="226" t="s">
        <v>74</v>
      </c>
      <c r="D1293" s="226" t="s">
        <v>74</v>
      </c>
      <c r="E1293" s="228">
        <f>SUM(E1273:E1292)</f>
        <v>148643.22</v>
      </c>
      <c r="I1293" s="217">
        <f>SUM(I1273:I1288)</f>
        <v>0</v>
      </c>
      <c r="J1293" s="217">
        <f>SUM(J1273:J1288)</f>
        <v>0</v>
      </c>
      <c r="P1293" s="188"/>
      <c r="Q1293" s="290"/>
    </row>
    <row r="1294" spans="1:17">
      <c r="A1294" s="38"/>
      <c r="B1294" s="32"/>
      <c r="C1294" s="38"/>
      <c r="D1294" s="38"/>
      <c r="E1294" s="38"/>
      <c r="F1294" s="38"/>
      <c r="P1294" s="188"/>
      <c r="Q1294" s="290"/>
    </row>
    <row r="1295" spans="1:17">
      <c r="A1295" s="2016" t="s">
        <v>491</v>
      </c>
      <c r="B1295" s="2016"/>
      <c r="C1295" s="2016"/>
      <c r="D1295" s="2016"/>
      <c r="E1295" s="2016"/>
      <c r="F1295" s="2016"/>
      <c r="G1295" s="2016"/>
      <c r="H1295" s="2016"/>
      <c r="I1295" s="2016"/>
      <c r="J1295" s="2016"/>
      <c r="P1295" s="188"/>
    </row>
    <row r="1296" spans="1:17">
      <c r="A1296" s="51"/>
      <c r="B1296" s="32"/>
      <c r="C1296" s="38"/>
      <c r="D1296" s="38"/>
      <c r="E1296" s="38"/>
      <c r="F1296" s="38"/>
      <c r="P1296" s="188"/>
    </row>
    <row r="1297" spans="1:17">
      <c r="A1297" s="51"/>
      <c r="B1297" s="32"/>
      <c r="C1297" s="38"/>
      <c r="D1297" s="38"/>
      <c r="E1297" s="38"/>
      <c r="F1297" s="38"/>
      <c r="I1297" s="1986" t="s">
        <v>545</v>
      </c>
      <c r="J1297" s="1986"/>
      <c r="K1297" s="210"/>
    </row>
    <row r="1298" spans="1:17" ht="54">
      <c r="A1298" s="260" t="s">
        <v>77</v>
      </c>
      <c r="B1298" s="260" t="s">
        <v>67</v>
      </c>
      <c r="C1298" s="260" t="s">
        <v>127</v>
      </c>
      <c r="D1298" s="260" t="s">
        <v>490</v>
      </c>
      <c r="F1298" s="38"/>
      <c r="I1298" s="215" t="s">
        <v>186</v>
      </c>
      <c r="J1298" s="215" t="s">
        <v>546</v>
      </c>
      <c r="P1298" s="188"/>
    </row>
    <row r="1299" spans="1:17">
      <c r="A1299" s="195">
        <v>1</v>
      </c>
      <c r="B1299" s="195">
        <v>2</v>
      </c>
      <c r="C1299" s="195">
        <v>3</v>
      </c>
      <c r="D1299" s="195">
        <v>4</v>
      </c>
      <c r="E1299" s="160"/>
      <c r="F1299" s="14"/>
      <c r="G1299" s="160"/>
      <c r="H1299" s="160"/>
      <c r="I1299" s="217"/>
      <c r="J1299" s="217"/>
      <c r="P1299" s="188"/>
    </row>
    <row r="1300" spans="1:17" s="537" customFormat="1" ht="45.6">
      <c r="A1300" s="1013">
        <v>1</v>
      </c>
      <c r="B1300" s="1029" t="s">
        <v>1113</v>
      </c>
      <c r="C1300" s="34">
        <v>1</v>
      </c>
      <c r="D1300" s="1032">
        <f>6850*12</f>
        <v>82200</v>
      </c>
      <c r="E1300" s="160"/>
      <c r="F1300" s="14"/>
      <c r="G1300" s="160"/>
      <c r="H1300" s="160"/>
      <c r="I1300" s="217"/>
      <c r="J1300" s="217"/>
      <c r="K1300" s="150"/>
      <c r="O1300" s="279"/>
      <c r="P1300" s="188"/>
      <c r="Q1300" s="279"/>
    </row>
    <row r="1301" spans="1:17" s="537" customFormat="1">
      <c r="A1301" s="1013">
        <v>2</v>
      </c>
      <c r="B1301" s="1029" t="s">
        <v>1114</v>
      </c>
      <c r="C1301" s="34">
        <v>1</v>
      </c>
      <c r="D1301" s="1014">
        <v>6403.2</v>
      </c>
      <c r="E1301" s="160"/>
      <c r="F1301" s="14"/>
      <c r="G1301" s="160"/>
      <c r="H1301" s="160"/>
      <c r="I1301" s="217"/>
      <c r="J1301" s="217"/>
      <c r="K1301" s="150"/>
      <c r="O1301" s="279"/>
      <c r="P1301" s="188"/>
      <c r="Q1301" s="279"/>
    </row>
    <row r="1302" spans="1:17" s="537" customFormat="1" ht="45.6">
      <c r="A1302" s="1013">
        <v>3</v>
      </c>
      <c r="B1302" s="1029" t="s">
        <v>1115</v>
      </c>
      <c r="C1302" s="1013">
        <v>1</v>
      </c>
      <c r="D1302" s="1014">
        <v>49432.32</v>
      </c>
      <c r="E1302" s="160"/>
      <c r="F1302" s="14"/>
      <c r="G1302" s="160"/>
      <c r="H1302" s="160"/>
      <c r="I1302" s="217"/>
      <c r="J1302" s="217"/>
      <c r="K1302" s="150"/>
      <c r="O1302" s="279"/>
      <c r="P1302" s="188"/>
      <c r="Q1302" s="279"/>
    </row>
    <row r="1303" spans="1:17" s="537" customFormat="1">
      <c r="A1303" s="1013">
        <v>4</v>
      </c>
      <c r="B1303" s="36" t="s">
        <v>1116</v>
      </c>
      <c r="C1303" s="1013">
        <v>1</v>
      </c>
      <c r="D1303" s="1014">
        <v>1548448</v>
      </c>
      <c r="E1303" s="160"/>
      <c r="F1303" s="14"/>
      <c r="G1303" s="160"/>
      <c r="H1303" s="160"/>
      <c r="I1303" s="217"/>
      <c r="J1303" s="217"/>
      <c r="K1303" s="150"/>
      <c r="O1303" s="279"/>
      <c r="P1303" s="188"/>
      <c r="Q1303" s="279"/>
    </row>
    <row r="1304" spans="1:17" ht="91.2">
      <c r="A1304" s="1013">
        <v>5</v>
      </c>
      <c r="B1304" s="1029" t="s">
        <v>1117</v>
      </c>
      <c r="C1304" s="1013">
        <v>1</v>
      </c>
      <c r="D1304" s="1014">
        <v>20000</v>
      </c>
      <c r="F1304" s="38"/>
      <c r="I1304" s="220"/>
      <c r="J1304" s="220"/>
      <c r="P1304" s="188"/>
    </row>
    <row r="1305" spans="1:17" ht="45.6">
      <c r="A1305" s="1013">
        <v>6</v>
      </c>
      <c r="B1305" s="1029" t="s">
        <v>1118</v>
      </c>
      <c r="C1305" s="1013">
        <v>1</v>
      </c>
      <c r="D1305" s="1014"/>
      <c r="F1305" s="38"/>
      <c r="I1305" s="220"/>
      <c r="J1305" s="220"/>
      <c r="P1305" s="188"/>
      <c r="Q1305" s="290"/>
    </row>
    <row r="1306" spans="1:17" ht="38.25" customHeight="1">
      <c r="A1306" s="226"/>
      <c r="B1306" s="227" t="s">
        <v>73</v>
      </c>
      <c r="C1306" s="226" t="s">
        <v>74</v>
      </c>
      <c r="D1306" s="228">
        <f>SUM(D1300:D1305)</f>
        <v>1706483.52</v>
      </c>
      <c r="F1306" s="38"/>
      <c r="I1306" s="217">
        <f>SUM(I1304:I1305)</f>
        <v>0</v>
      </c>
      <c r="J1306" s="217">
        <f>SUM(J1304:J1305)</f>
        <v>0</v>
      </c>
      <c r="P1306" s="188"/>
      <c r="Q1306" s="290"/>
    </row>
    <row r="1307" spans="1:17">
      <c r="A1307" s="56"/>
      <c r="B1307" s="32"/>
      <c r="C1307" s="38"/>
      <c r="D1307" s="38"/>
      <c r="E1307" s="38"/>
      <c r="F1307" s="38"/>
      <c r="P1307" s="188"/>
      <c r="Q1307" s="290"/>
    </row>
    <row r="1308" spans="1:17">
      <c r="A1308" s="2018" t="s">
        <v>521</v>
      </c>
      <c r="B1308" s="2018"/>
      <c r="C1308" s="2018"/>
      <c r="D1308" s="2018"/>
      <c r="E1308" s="2018"/>
      <c r="F1308" s="2018"/>
      <c r="G1308" s="2018"/>
      <c r="H1308" s="2018"/>
      <c r="I1308" s="2018"/>
      <c r="J1308" s="2018"/>
      <c r="P1308" s="188"/>
    </row>
    <row r="1309" spans="1:17">
      <c r="A1309" s="51"/>
      <c r="B1309" s="32"/>
      <c r="C1309" s="38"/>
      <c r="D1309" s="38"/>
      <c r="E1309" s="38"/>
      <c r="F1309" s="38"/>
      <c r="P1309" s="188"/>
    </row>
    <row r="1310" spans="1:17">
      <c r="A1310" s="51"/>
      <c r="B1310" s="32"/>
      <c r="C1310" s="38"/>
      <c r="D1310" s="38"/>
      <c r="E1310" s="38"/>
      <c r="F1310" s="38"/>
      <c r="I1310" s="1986" t="s">
        <v>545</v>
      </c>
      <c r="J1310" s="1986"/>
      <c r="K1310" s="211"/>
      <c r="P1310" s="188"/>
    </row>
    <row r="1311" spans="1:17" ht="54">
      <c r="A1311" s="260" t="s">
        <v>77</v>
      </c>
      <c r="B1311" s="260" t="s">
        <v>67</v>
      </c>
      <c r="C1311" s="260" t="s">
        <v>127</v>
      </c>
      <c r="D1311" s="260" t="s">
        <v>490</v>
      </c>
      <c r="F1311" s="38"/>
      <c r="I1311" s="215" t="s">
        <v>186</v>
      </c>
      <c r="J1311" s="215" t="s">
        <v>546</v>
      </c>
      <c r="P1311" s="188"/>
    </row>
    <row r="1312" spans="1:17">
      <c r="A1312" s="195">
        <v>1</v>
      </c>
      <c r="B1312" s="195">
        <v>2</v>
      </c>
      <c r="C1312" s="195">
        <v>3</v>
      </c>
      <c r="D1312" s="195">
        <v>4</v>
      </c>
      <c r="E1312" s="160"/>
      <c r="F1312" s="14"/>
      <c r="G1312" s="160"/>
      <c r="H1312" s="160"/>
      <c r="I1312" s="217"/>
      <c r="J1312" s="217"/>
      <c r="P1312" s="188"/>
    </row>
    <row r="1313" spans="1:17" ht="87" customHeight="1">
      <c r="A1313" s="1013">
        <v>1</v>
      </c>
      <c r="B1313" s="1029" t="s">
        <v>1120</v>
      </c>
      <c r="C1313" s="34">
        <v>1</v>
      </c>
      <c r="D1313" s="1014">
        <v>3325</v>
      </c>
      <c r="F1313" s="38"/>
      <c r="G1313" s="157"/>
      <c r="I1313" s="220"/>
      <c r="J1313" s="220"/>
      <c r="P1313" s="188"/>
    </row>
    <row r="1314" spans="1:17" s="160" customFormat="1" ht="27" hidden="1" customHeight="1">
      <c r="A1314" s="260">
        <v>2</v>
      </c>
      <c r="B1314" s="31"/>
      <c r="C1314" s="34"/>
      <c r="D1314" s="582"/>
      <c r="E1314" s="149"/>
      <c r="F1314" s="38"/>
      <c r="G1314" s="149"/>
      <c r="H1314" s="149"/>
      <c r="I1314" s="220"/>
      <c r="J1314" s="220"/>
      <c r="K1314" s="161"/>
      <c r="O1314" s="283"/>
      <c r="P1314" s="281"/>
      <c r="Q1314" s="283"/>
    </row>
    <row r="1315" spans="1:17" hidden="1">
      <c r="A1315" s="260"/>
      <c r="B1315" s="36"/>
      <c r="C1315" s="34"/>
      <c r="D1315" s="258"/>
      <c r="F1315" s="38"/>
      <c r="I1315" s="220"/>
      <c r="J1315" s="220"/>
      <c r="P1315" s="188"/>
      <c r="Q1315" s="290"/>
    </row>
    <row r="1316" spans="1:17" hidden="1">
      <c r="A1316" s="260"/>
      <c r="B1316" s="36"/>
      <c r="C1316" s="34"/>
      <c r="D1316" s="258"/>
      <c r="F1316" s="38"/>
      <c r="I1316" s="220"/>
      <c r="J1316" s="220"/>
      <c r="P1316" s="188"/>
      <c r="Q1316" s="290"/>
    </row>
    <row r="1317" spans="1:17" ht="32.25" customHeight="1">
      <c r="A1317" s="226"/>
      <c r="B1317" s="227" t="s">
        <v>73</v>
      </c>
      <c r="C1317" s="226" t="s">
        <v>74</v>
      </c>
      <c r="D1317" s="228">
        <f>SUM(D1313:D1316)</f>
        <v>3325</v>
      </c>
      <c r="F1317" s="38"/>
      <c r="I1317" s="217">
        <f>SUM(I1313:I1316)</f>
        <v>0</v>
      </c>
      <c r="J1317" s="217">
        <f>SUM(J1313:J1316)</f>
        <v>0</v>
      </c>
      <c r="P1317" s="188"/>
      <c r="Q1317" s="290"/>
    </row>
    <row r="1318" spans="1:17">
      <c r="A1318" s="56"/>
      <c r="B1318" s="32"/>
      <c r="C1318" s="38"/>
      <c r="D1318" s="38"/>
      <c r="E1318" s="38"/>
      <c r="F1318" s="38"/>
      <c r="P1318" s="188"/>
      <c r="Q1318" s="290"/>
    </row>
    <row r="1319" spans="1:17" hidden="1">
      <c r="A1319" s="2004" t="s">
        <v>523</v>
      </c>
      <c r="B1319" s="2004"/>
      <c r="C1319" s="2004"/>
      <c r="D1319" s="2004"/>
      <c r="E1319" s="2004"/>
      <c r="F1319" s="2004"/>
      <c r="G1319" s="2004"/>
      <c r="H1319" s="2004"/>
      <c r="I1319" s="2004"/>
      <c r="J1319" s="2004"/>
      <c r="P1319" s="188"/>
    </row>
    <row r="1320" spans="1:17" hidden="1">
      <c r="A1320" s="2012"/>
      <c r="B1320" s="2012"/>
      <c r="C1320" s="2012"/>
      <c r="D1320" s="2012"/>
      <c r="E1320" s="2012"/>
      <c r="F1320" s="38"/>
      <c r="I1320" s="1986" t="s">
        <v>545</v>
      </c>
      <c r="J1320" s="1986"/>
      <c r="P1320" s="188"/>
    </row>
    <row r="1321" spans="1:17" ht="54" hidden="1">
      <c r="A1321" s="260" t="s">
        <v>68</v>
      </c>
      <c r="B1321" s="260" t="s">
        <v>67</v>
      </c>
      <c r="C1321" s="260" t="s">
        <v>80</v>
      </c>
      <c r="D1321" s="260" t="s">
        <v>128</v>
      </c>
      <c r="E1321" s="260" t="s">
        <v>33</v>
      </c>
      <c r="I1321" s="215" t="s">
        <v>186</v>
      </c>
      <c r="J1321" s="215" t="s">
        <v>546</v>
      </c>
      <c r="P1321" s="188"/>
    </row>
    <row r="1322" spans="1:17" hidden="1">
      <c r="A1322" s="195">
        <v>1</v>
      </c>
      <c r="B1322" s="195">
        <v>2</v>
      </c>
      <c r="C1322" s="195">
        <v>3</v>
      </c>
      <c r="D1322" s="195">
        <v>4</v>
      </c>
      <c r="E1322" s="195">
        <v>5</v>
      </c>
      <c r="F1322" s="160"/>
      <c r="G1322" s="160"/>
      <c r="H1322" s="160"/>
      <c r="I1322" s="217"/>
      <c r="J1322" s="217"/>
      <c r="P1322" s="188"/>
    </row>
    <row r="1323" spans="1:17" hidden="1">
      <c r="A1323" s="260">
        <v>1</v>
      </c>
      <c r="B1323" s="31"/>
      <c r="C1323" s="583"/>
      <c r="D1323" s="595" t="e">
        <f>E1323/C1323</f>
        <v>#DIV/0!</v>
      </c>
      <c r="E1323" s="582"/>
      <c r="I1323" s="220"/>
      <c r="J1323" s="220"/>
      <c r="P1323" s="188"/>
    </row>
    <row r="1324" spans="1:17" s="160" customFormat="1" hidden="1">
      <c r="A1324" s="260"/>
      <c r="B1324" s="31"/>
      <c r="C1324" s="260"/>
      <c r="D1324" s="258"/>
      <c r="E1324" s="258"/>
      <c r="F1324" s="149"/>
      <c r="G1324" s="149"/>
      <c r="H1324" s="149"/>
      <c r="I1324" s="220"/>
      <c r="J1324" s="220"/>
      <c r="K1324" s="161"/>
      <c r="O1324" s="283"/>
      <c r="P1324" s="281"/>
      <c r="Q1324" s="283"/>
    </row>
    <row r="1325" spans="1:17" hidden="1">
      <c r="A1325" s="260"/>
      <c r="B1325" s="31"/>
      <c r="C1325" s="260"/>
      <c r="D1325" s="258"/>
      <c r="E1325" s="258"/>
      <c r="I1325" s="220"/>
      <c r="J1325" s="220"/>
      <c r="P1325" s="188"/>
      <c r="Q1325" s="290"/>
    </row>
    <row r="1326" spans="1:17" hidden="1">
      <c r="A1326" s="260"/>
      <c r="B1326" s="31"/>
      <c r="C1326" s="260"/>
      <c r="D1326" s="258"/>
      <c r="E1326" s="258"/>
      <c r="I1326" s="220"/>
      <c r="J1326" s="220"/>
      <c r="P1326" s="188"/>
      <c r="Q1326" s="290"/>
    </row>
    <row r="1327" spans="1:17" ht="30.75" hidden="1" customHeight="1">
      <c r="A1327" s="226"/>
      <c r="B1327" s="227" t="s">
        <v>73</v>
      </c>
      <c r="C1327" s="226"/>
      <c r="D1327" s="226" t="s">
        <v>74</v>
      </c>
      <c r="E1327" s="228">
        <f>E1326+E1323+E1324+E1325</f>
        <v>0</v>
      </c>
      <c r="I1327" s="217">
        <f>SUM(I1323:I1326)</f>
        <v>0</v>
      </c>
      <c r="J1327" s="217">
        <f>SUM(J1323:J1326)</f>
        <v>0</v>
      </c>
      <c r="P1327" s="188"/>
      <c r="Q1327" s="290"/>
    </row>
    <row r="1328" spans="1:17">
      <c r="A1328" s="38"/>
      <c r="B1328" s="32"/>
      <c r="C1328" s="38"/>
      <c r="D1328" s="38"/>
      <c r="E1328" s="38"/>
      <c r="F1328" s="38"/>
      <c r="P1328" s="188"/>
      <c r="Q1328" s="290"/>
    </row>
    <row r="1329" spans="1:17" hidden="1">
      <c r="A1329" s="2004" t="s">
        <v>524</v>
      </c>
      <c r="B1329" s="2004"/>
      <c r="C1329" s="2004"/>
      <c r="D1329" s="2004"/>
      <c r="E1329" s="2004"/>
      <c r="F1329" s="2004"/>
      <c r="G1329" s="2004"/>
      <c r="H1329" s="2004"/>
      <c r="I1329" s="2004"/>
      <c r="J1329" s="2004"/>
      <c r="P1329" s="188"/>
    </row>
    <row r="1330" spans="1:17" hidden="1">
      <c r="A1330" s="2012"/>
      <c r="B1330" s="2012"/>
      <c r="C1330" s="2012"/>
      <c r="D1330" s="2012"/>
      <c r="E1330" s="2012"/>
      <c r="F1330" s="2012"/>
      <c r="I1330" s="1986" t="s">
        <v>545</v>
      </c>
      <c r="J1330" s="1986"/>
      <c r="P1330" s="188"/>
    </row>
    <row r="1331" spans="1:17" ht="54" hidden="1">
      <c r="A1331" s="260" t="s">
        <v>77</v>
      </c>
      <c r="B1331" s="260" t="s">
        <v>67</v>
      </c>
      <c r="C1331" s="260" t="s">
        <v>131</v>
      </c>
      <c r="D1331" s="260" t="s">
        <v>80</v>
      </c>
      <c r="E1331" s="260" t="s">
        <v>132</v>
      </c>
      <c r="F1331" s="260" t="s">
        <v>33</v>
      </c>
      <c r="I1331" s="215" t="s">
        <v>186</v>
      </c>
      <c r="J1331" s="215" t="s">
        <v>546</v>
      </c>
      <c r="K1331" s="163"/>
      <c r="L1331" s="163"/>
      <c r="P1331" s="188"/>
    </row>
    <row r="1332" spans="1:17" hidden="1">
      <c r="A1332" s="195">
        <v>1</v>
      </c>
      <c r="B1332" s="195">
        <v>2</v>
      </c>
      <c r="C1332" s="195">
        <v>3</v>
      </c>
      <c r="D1332" s="195">
        <v>4</v>
      </c>
      <c r="E1332" s="195">
        <v>5</v>
      </c>
      <c r="F1332" s="195">
        <v>6</v>
      </c>
      <c r="G1332" s="160"/>
      <c r="H1332" s="160"/>
      <c r="I1332" s="217"/>
      <c r="J1332" s="217"/>
      <c r="P1332" s="188"/>
    </row>
    <row r="1333" spans="1:17" hidden="1">
      <c r="A1333" s="260">
        <v>1</v>
      </c>
      <c r="B1333" s="31"/>
      <c r="C1333" s="260"/>
      <c r="D1333" s="260"/>
      <c r="E1333" s="258"/>
      <c r="F1333" s="258"/>
      <c r="I1333" s="220"/>
      <c r="J1333" s="220"/>
      <c r="P1333" s="188"/>
    </row>
    <row r="1334" spans="1:17" s="160" customFormat="1" hidden="1">
      <c r="A1334" s="260">
        <v>2</v>
      </c>
      <c r="B1334" s="31"/>
      <c r="C1334" s="260"/>
      <c r="D1334" s="260"/>
      <c r="E1334" s="258"/>
      <c r="F1334" s="258"/>
      <c r="G1334" s="149"/>
      <c r="H1334" s="149"/>
      <c r="I1334" s="220"/>
      <c r="J1334" s="220"/>
      <c r="K1334" s="161"/>
      <c r="O1334" s="283"/>
      <c r="P1334" s="281"/>
      <c r="Q1334" s="283"/>
    </row>
    <row r="1335" spans="1:17" hidden="1">
      <c r="A1335" s="260">
        <v>3</v>
      </c>
      <c r="B1335" s="31"/>
      <c r="C1335" s="260"/>
      <c r="D1335" s="260"/>
      <c r="E1335" s="258"/>
      <c r="F1335" s="258"/>
      <c r="I1335" s="220"/>
      <c r="J1335" s="220"/>
      <c r="K1335" s="158"/>
      <c r="P1335" s="188"/>
      <c r="Q1335" s="290"/>
    </row>
    <row r="1336" spans="1:17" hidden="1">
      <c r="A1336" s="260">
        <v>4</v>
      </c>
      <c r="B1336" s="31"/>
      <c r="C1336" s="260"/>
      <c r="D1336" s="260"/>
      <c r="E1336" s="258"/>
      <c r="F1336" s="258"/>
      <c r="I1336" s="220"/>
      <c r="J1336" s="220"/>
      <c r="P1336" s="188"/>
      <c r="Q1336" s="290"/>
    </row>
    <row r="1337" spans="1:17" ht="33" hidden="1" customHeight="1">
      <c r="A1337" s="226"/>
      <c r="B1337" s="227" t="s">
        <v>73</v>
      </c>
      <c r="C1337" s="226" t="s">
        <v>74</v>
      </c>
      <c r="D1337" s="226" t="s">
        <v>74</v>
      </c>
      <c r="E1337" s="226" t="s">
        <v>74</v>
      </c>
      <c r="F1337" s="228">
        <f>F1336+F1334+F1335+F1333</f>
        <v>0</v>
      </c>
      <c r="I1337" s="217">
        <f>SUM(I1333:I1336)</f>
        <v>0</v>
      </c>
      <c r="J1337" s="217">
        <f>SUM(J1333:J1336)</f>
        <v>0</v>
      </c>
      <c r="P1337" s="188"/>
      <c r="Q1337" s="290"/>
    </row>
    <row r="1338" spans="1:17" hidden="1">
      <c r="A1338" s="38"/>
      <c r="B1338" s="32"/>
      <c r="C1338" s="38"/>
      <c r="D1338" s="38"/>
      <c r="E1338" s="38"/>
      <c r="F1338" s="57"/>
      <c r="P1338" s="188"/>
      <c r="Q1338" s="290"/>
    </row>
    <row r="1339" spans="1:17" hidden="1">
      <c r="A1339" s="2004" t="s">
        <v>525</v>
      </c>
      <c r="B1339" s="2004"/>
      <c r="C1339" s="2004"/>
      <c r="D1339" s="2004"/>
      <c r="E1339" s="2004"/>
      <c r="F1339" s="2004"/>
      <c r="G1339" s="2004"/>
      <c r="H1339" s="2004"/>
      <c r="I1339" s="2004"/>
      <c r="J1339" s="2004"/>
      <c r="P1339" s="188"/>
    </row>
    <row r="1340" spans="1:17" hidden="1">
      <c r="A1340" s="2012"/>
      <c r="B1340" s="2012"/>
      <c r="C1340" s="2012"/>
      <c r="D1340" s="2012"/>
      <c r="E1340" s="2012"/>
      <c r="F1340" s="2012"/>
      <c r="I1340" s="1986" t="s">
        <v>545</v>
      </c>
      <c r="J1340" s="1986"/>
      <c r="P1340" s="188"/>
    </row>
    <row r="1341" spans="1:17" ht="54" hidden="1">
      <c r="A1341" s="260" t="s">
        <v>77</v>
      </c>
      <c r="B1341" s="260" t="s">
        <v>67</v>
      </c>
      <c r="C1341" s="260" t="s">
        <v>131</v>
      </c>
      <c r="D1341" s="260" t="s">
        <v>80</v>
      </c>
      <c r="E1341" s="260" t="s">
        <v>132</v>
      </c>
      <c r="F1341" s="260" t="s">
        <v>33</v>
      </c>
      <c r="I1341" s="215" t="s">
        <v>186</v>
      </c>
      <c r="J1341" s="215" t="s">
        <v>546</v>
      </c>
      <c r="K1341" s="163"/>
      <c r="L1341" s="163"/>
      <c r="P1341" s="188"/>
    </row>
    <row r="1342" spans="1:17" hidden="1">
      <c r="A1342" s="195">
        <v>1</v>
      </c>
      <c r="B1342" s="195">
        <v>2</v>
      </c>
      <c r="C1342" s="195">
        <v>3</v>
      </c>
      <c r="D1342" s="195">
        <v>4</v>
      </c>
      <c r="E1342" s="195">
        <v>5</v>
      </c>
      <c r="F1342" s="195">
        <v>6</v>
      </c>
      <c r="G1342" s="160"/>
      <c r="H1342" s="160"/>
      <c r="I1342" s="217"/>
      <c r="J1342" s="217"/>
      <c r="P1342" s="188"/>
    </row>
    <row r="1343" spans="1:17" hidden="1">
      <c r="A1343" s="260">
        <v>1</v>
      </c>
      <c r="B1343" s="31"/>
      <c r="C1343" s="260"/>
      <c r="D1343" s="260"/>
      <c r="E1343" s="258" t="e">
        <f>F1343/D1343</f>
        <v>#DIV/0!</v>
      </c>
      <c r="F1343" s="258"/>
      <c r="I1343" s="220"/>
      <c r="J1343" s="220"/>
      <c r="P1343" s="188"/>
    </row>
    <row r="1344" spans="1:17" s="160" customFormat="1" hidden="1">
      <c r="A1344" s="260">
        <v>2</v>
      </c>
      <c r="B1344" s="31"/>
      <c r="C1344" s="35"/>
      <c r="D1344" s="35"/>
      <c r="E1344" s="258" t="e">
        <f t="shared" ref="E1344:E1346" si="44">F1344/D1344</f>
        <v>#DIV/0!</v>
      </c>
      <c r="F1344" s="258"/>
      <c r="G1344" s="149"/>
      <c r="H1344" s="149"/>
      <c r="I1344" s="220"/>
      <c r="J1344" s="220"/>
      <c r="K1344" s="161"/>
      <c r="O1344" s="283"/>
      <c r="P1344" s="281"/>
      <c r="Q1344" s="283"/>
    </row>
    <row r="1345" spans="1:17" hidden="1">
      <c r="A1345" s="260"/>
      <c r="B1345" s="31"/>
      <c r="C1345" s="35"/>
      <c r="D1345" s="35"/>
      <c r="E1345" s="258" t="e">
        <f t="shared" si="44"/>
        <v>#DIV/0!</v>
      </c>
      <c r="F1345" s="258"/>
      <c r="I1345" s="220"/>
      <c r="J1345" s="220"/>
      <c r="P1345" s="188"/>
    </row>
    <row r="1346" spans="1:17" hidden="1">
      <c r="A1346" s="260">
        <v>3</v>
      </c>
      <c r="B1346" s="31"/>
      <c r="C1346" s="260"/>
      <c r="D1346" s="260"/>
      <c r="E1346" s="258" t="e">
        <f t="shared" si="44"/>
        <v>#DIV/0!</v>
      </c>
      <c r="F1346" s="258"/>
      <c r="I1346" s="220"/>
      <c r="J1346" s="220"/>
      <c r="P1346" s="188"/>
    </row>
    <row r="1347" spans="1:17" ht="36" hidden="1" customHeight="1">
      <c r="A1347" s="226"/>
      <c r="B1347" s="227" t="s">
        <v>73</v>
      </c>
      <c r="C1347" s="226" t="s">
        <v>74</v>
      </c>
      <c r="D1347" s="226" t="s">
        <v>74</v>
      </c>
      <c r="E1347" s="226" t="s">
        <v>74</v>
      </c>
      <c r="F1347" s="228">
        <f>F1346+F1344+F1343+F1345</f>
        <v>0</v>
      </c>
      <c r="I1347" s="217">
        <f>SUM(I1343:I1346)</f>
        <v>0</v>
      </c>
      <c r="J1347" s="217">
        <f>SUM(J1343:J1346)</f>
        <v>0</v>
      </c>
      <c r="P1347" s="188"/>
    </row>
    <row r="1348" spans="1:17" hidden="1">
      <c r="A1348" s="38"/>
      <c r="B1348" s="32"/>
      <c r="C1348" s="38"/>
      <c r="D1348" s="38"/>
      <c r="E1348" s="38"/>
      <c r="F1348" s="57"/>
      <c r="P1348" s="188"/>
    </row>
    <row r="1349" spans="1:17" hidden="1">
      <c r="A1349" s="2004" t="s">
        <v>526</v>
      </c>
      <c r="B1349" s="2004"/>
      <c r="C1349" s="2004"/>
      <c r="D1349" s="2004"/>
      <c r="E1349" s="2004"/>
      <c r="F1349" s="2004"/>
      <c r="G1349" s="2004"/>
      <c r="H1349" s="2004"/>
      <c r="I1349" s="2004"/>
      <c r="J1349" s="2004"/>
      <c r="P1349" s="188"/>
    </row>
    <row r="1350" spans="1:17" hidden="1">
      <c r="A1350" s="2012"/>
      <c r="B1350" s="2012"/>
      <c r="C1350" s="2012"/>
      <c r="D1350" s="2012"/>
      <c r="E1350" s="2012"/>
      <c r="F1350" s="2012"/>
      <c r="I1350" s="1986" t="s">
        <v>545</v>
      </c>
      <c r="J1350" s="1986"/>
      <c r="P1350" s="188"/>
    </row>
    <row r="1351" spans="1:17" ht="54" hidden="1">
      <c r="A1351" s="260" t="s">
        <v>77</v>
      </c>
      <c r="B1351" s="260" t="s">
        <v>67</v>
      </c>
      <c r="C1351" s="260" t="s">
        <v>131</v>
      </c>
      <c r="D1351" s="260" t="s">
        <v>80</v>
      </c>
      <c r="E1351" s="260" t="s">
        <v>132</v>
      </c>
      <c r="F1351" s="260" t="s">
        <v>33</v>
      </c>
      <c r="I1351" s="215" t="s">
        <v>186</v>
      </c>
      <c r="J1351" s="215" t="s">
        <v>546</v>
      </c>
      <c r="K1351" s="163"/>
      <c r="L1351" s="163"/>
      <c r="P1351" s="188"/>
    </row>
    <row r="1352" spans="1:17" hidden="1">
      <c r="A1352" s="195">
        <v>1</v>
      </c>
      <c r="B1352" s="195">
        <v>2</v>
      </c>
      <c r="C1352" s="195">
        <v>3</v>
      </c>
      <c r="D1352" s="195">
        <v>4</v>
      </c>
      <c r="E1352" s="195">
        <v>5</v>
      </c>
      <c r="F1352" s="195">
        <v>6</v>
      </c>
      <c r="G1352" s="160"/>
      <c r="H1352" s="160"/>
      <c r="I1352" s="217"/>
      <c r="J1352" s="217"/>
      <c r="P1352" s="188"/>
    </row>
    <row r="1353" spans="1:17" hidden="1">
      <c r="A1353" s="260">
        <v>1</v>
      </c>
      <c r="B1353" s="31"/>
      <c r="C1353" s="260"/>
      <c r="D1353" s="260"/>
      <c r="E1353" s="258" t="e">
        <f>F1353/D1353</f>
        <v>#DIV/0!</v>
      </c>
      <c r="F1353" s="258"/>
      <c r="I1353" s="220"/>
      <c r="J1353" s="220"/>
      <c r="P1353" s="188"/>
    </row>
    <row r="1354" spans="1:17" s="160" customFormat="1" hidden="1">
      <c r="A1354" s="260">
        <v>2</v>
      </c>
      <c r="B1354" s="31"/>
      <c r="C1354" s="35"/>
      <c r="D1354" s="35"/>
      <c r="E1354" s="258" t="e">
        <f t="shared" ref="E1354:E1356" si="45">F1354/D1354</f>
        <v>#DIV/0!</v>
      </c>
      <c r="F1354" s="258"/>
      <c r="G1354" s="149"/>
      <c r="H1354" s="149"/>
      <c r="I1354" s="220"/>
      <c r="J1354" s="220"/>
      <c r="K1354" s="161"/>
      <c r="O1354" s="283"/>
      <c r="P1354" s="281"/>
      <c r="Q1354" s="283"/>
    </row>
    <row r="1355" spans="1:17" hidden="1">
      <c r="A1355" s="260"/>
      <c r="B1355" s="31"/>
      <c r="C1355" s="35"/>
      <c r="D1355" s="35"/>
      <c r="E1355" s="258" t="e">
        <f t="shared" si="45"/>
        <v>#DIV/0!</v>
      </c>
      <c r="F1355" s="258"/>
      <c r="I1355" s="220"/>
      <c r="J1355" s="220"/>
      <c r="P1355" s="188"/>
    </row>
    <row r="1356" spans="1:17" hidden="1">
      <c r="A1356" s="260">
        <v>3</v>
      </c>
      <c r="B1356" s="31"/>
      <c r="C1356" s="260"/>
      <c r="D1356" s="260"/>
      <c r="E1356" s="258" t="e">
        <f t="shared" si="45"/>
        <v>#DIV/0!</v>
      </c>
      <c r="F1356" s="258"/>
      <c r="I1356" s="220"/>
      <c r="J1356" s="220"/>
      <c r="P1356" s="188"/>
    </row>
    <row r="1357" spans="1:17" ht="32.25" hidden="1" customHeight="1">
      <c r="A1357" s="226"/>
      <c r="B1357" s="227" t="s">
        <v>73</v>
      </c>
      <c r="C1357" s="226" t="s">
        <v>74</v>
      </c>
      <c r="D1357" s="226" t="s">
        <v>74</v>
      </c>
      <c r="E1357" s="226" t="s">
        <v>74</v>
      </c>
      <c r="F1357" s="228">
        <f>F1356+F1354+F1353+F1355</f>
        <v>0</v>
      </c>
      <c r="I1357" s="217">
        <f>SUM(I1353:I1356)</f>
        <v>0</v>
      </c>
      <c r="J1357" s="217">
        <f>SUM(J1353:J1356)</f>
        <v>0</v>
      </c>
      <c r="P1357" s="188"/>
    </row>
    <row r="1358" spans="1:17" hidden="1">
      <c r="A1358" s="38"/>
      <c r="B1358" s="32"/>
      <c r="C1358" s="38"/>
      <c r="D1358" s="38"/>
      <c r="E1358" s="38"/>
      <c r="F1358" s="57"/>
      <c r="P1358" s="188"/>
    </row>
    <row r="1359" spans="1:17" hidden="1">
      <c r="A1359" s="2004" t="s">
        <v>527</v>
      </c>
      <c r="B1359" s="2004"/>
      <c r="C1359" s="2004"/>
      <c r="D1359" s="2004"/>
      <c r="E1359" s="2004"/>
      <c r="F1359" s="2004"/>
      <c r="G1359" s="2004"/>
      <c r="H1359" s="2004"/>
      <c r="I1359" s="2004"/>
      <c r="J1359" s="2004"/>
      <c r="P1359" s="188"/>
    </row>
    <row r="1360" spans="1:17" hidden="1">
      <c r="A1360" s="2012"/>
      <c r="B1360" s="2012"/>
      <c r="C1360" s="2012"/>
      <c r="D1360" s="2012"/>
      <c r="E1360" s="2012"/>
      <c r="F1360" s="2012"/>
      <c r="I1360" s="1986" t="s">
        <v>545</v>
      </c>
      <c r="J1360" s="1986"/>
      <c r="P1360" s="188"/>
    </row>
    <row r="1361" spans="1:17" ht="54" hidden="1">
      <c r="A1361" s="260" t="s">
        <v>77</v>
      </c>
      <c r="B1361" s="260" t="s">
        <v>67</v>
      </c>
      <c r="C1361" s="260" t="s">
        <v>131</v>
      </c>
      <c r="D1361" s="260" t="s">
        <v>80</v>
      </c>
      <c r="E1361" s="260" t="s">
        <v>132</v>
      </c>
      <c r="F1361" s="260" t="s">
        <v>33</v>
      </c>
      <c r="I1361" s="215" t="s">
        <v>186</v>
      </c>
      <c r="J1361" s="215" t="s">
        <v>546</v>
      </c>
      <c r="K1361" s="163"/>
      <c r="L1361" s="163"/>
      <c r="P1361" s="188"/>
    </row>
    <row r="1362" spans="1:17" hidden="1">
      <c r="A1362" s="194">
        <v>1</v>
      </c>
      <c r="B1362" s="194">
        <v>2</v>
      </c>
      <c r="C1362" s="194">
        <v>3</v>
      </c>
      <c r="D1362" s="194">
        <v>4</v>
      </c>
      <c r="E1362" s="195">
        <v>5</v>
      </c>
      <c r="F1362" s="195">
        <v>6</v>
      </c>
      <c r="G1362" s="25"/>
      <c r="H1362" s="25"/>
      <c r="I1362" s="217"/>
      <c r="J1362" s="217"/>
      <c r="P1362" s="188"/>
    </row>
    <row r="1363" spans="1:17" hidden="1">
      <c r="A1363" s="260">
        <v>1</v>
      </c>
      <c r="B1363" s="31"/>
      <c r="C1363" s="260" t="s">
        <v>881</v>
      </c>
      <c r="D1363" s="260"/>
      <c r="E1363" s="258" t="e">
        <f>F1363/D1363</f>
        <v>#DIV/0!</v>
      </c>
      <c r="F1363" s="258"/>
      <c r="I1363" s="220"/>
      <c r="J1363" s="220"/>
      <c r="P1363" s="188"/>
    </row>
    <row r="1364" spans="1:17" s="25" customFormat="1" hidden="1">
      <c r="A1364" s="260">
        <v>2</v>
      </c>
      <c r="B1364" s="31"/>
      <c r="C1364" s="35" t="s">
        <v>877</v>
      </c>
      <c r="D1364" s="35"/>
      <c r="E1364" s="258" t="e">
        <f t="shared" ref="E1364:E1366" si="46">F1364/D1364</f>
        <v>#DIV/0!</v>
      </c>
      <c r="F1364" s="258"/>
      <c r="G1364" s="149"/>
      <c r="H1364" s="149"/>
      <c r="I1364" s="220"/>
      <c r="J1364" s="220"/>
      <c r="K1364" s="162"/>
      <c r="O1364" s="287"/>
      <c r="P1364" s="282"/>
      <c r="Q1364" s="287"/>
    </row>
    <row r="1365" spans="1:17" hidden="1">
      <c r="A1365" s="260"/>
      <c r="B1365" s="31"/>
      <c r="C1365" s="35"/>
      <c r="D1365" s="35"/>
      <c r="E1365" s="258" t="e">
        <f t="shared" si="46"/>
        <v>#DIV/0!</v>
      </c>
      <c r="F1365" s="258"/>
      <c r="I1365" s="220"/>
      <c r="J1365" s="220"/>
      <c r="P1365" s="188"/>
    </row>
    <row r="1366" spans="1:17" hidden="1">
      <c r="A1366" s="260">
        <v>3</v>
      </c>
      <c r="B1366" s="31"/>
      <c r="C1366" s="260"/>
      <c r="D1366" s="260"/>
      <c r="E1366" s="258" t="e">
        <f t="shared" si="46"/>
        <v>#DIV/0!</v>
      </c>
      <c r="F1366" s="258"/>
      <c r="I1366" s="220"/>
      <c r="J1366" s="220"/>
      <c r="P1366" s="188"/>
    </row>
    <row r="1367" spans="1:17" ht="33" hidden="1" customHeight="1">
      <c r="A1367" s="226"/>
      <c r="B1367" s="227" t="s">
        <v>73</v>
      </c>
      <c r="C1367" s="226" t="s">
        <v>74</v>
      </c>
      <c r="D1367" s="226" t="s">
        <v>74</v>
      </c>
      <c r="E1367" s="226" t="s">
        <v>74</v>
      </c>
      <c r="F1367" s="228">
        <f>F1366+F1364+F1363+F1365</f>
        <v>0</v>
      </c>
      <c r="I1367" s="217">
        <f>SUM(I1363:I1366)</f>
        <v>0</v>
      </c>
      <c r="J1367" s="217">
        <f>SUM(J1363:J1366)</f>
        <v>0</v>
      </c>
      <c r="P1367" s="188"/>
    </row>
    <row r="1368" spans="1:17" hidden="1">
      <c r="A1368" s="38"/>
      <c r="B1368" s="32"/>
      <c r="C1368" s="38"/>
      <c r="D1368" s="38"/>
      <c r="E1368" s="38"/>
      <c r="F1368" s="57"/>
      <c r="P1368" s="188"/>
    </row>
    <row r="1369" spans="1:17" hidden="1">
      <c r="A1369" s="2004" t="s">
        <v>528</v>
      </c>
      <c r="B1369" s="2004"/>
      <c r="C1369" s="2004"/>
      <c r="D1369" s="2004"/>
      <c r="E1369" s="2004"/>
      <c r="F1369" s="2004"/>
      <c r="G1369" s="2004"/>
      <c r="H1369" s="2004"/>
      <c r="I1369" s="2004"/>
      <c r="J1369" s="2004"/>
      <c r="P1369" s="188"/>
    </row>
    <row r="1370" spans="1:17" hidden="1">
      <c r="A1370" s="2012"/>
      <c r="B1370" s="2012"/>
      <c r="C1370" s="2012"/>
      <c r="D1370" s="2012"/>
      <c r="E1370" s="2012"/>
      <c r="F1370" s="2012"/>
      <c r="I1370" s="1986" t="s">
        <v>545</v>
      </c>
      <c r="J1370" s="1986"/>
      <c r="P1370" s="188"/>
    </row>
    <row r="1371" spans="1:17" ht="54" hidden="1">
      <c r="A1371" s="260" t="s">
        <v>77</v>
      </c>
      <c r="B1371" s="260" t="s">
        <v>67</v>
      </c>
      <c r="C1371" s="260" t="s">
        <v>131</v>
      </c>
      <c r="D1371" s="260" t="s">
        <v>80</v>
      </c>
      <c r="E1371" s="260" t="s">
        <v>132</v>
      </c>
      <c r="F1371" s="260" t="s">
        <v>33</v>
      </c>
      <c r="I1371" s="215" t="s">
        <v>186</v>
      </c>
      <c r="J1371" s="215" t="s">
        <v>546</v>
      </c>
      <c r="K1371" s="163"/>
      <c r="L1371" s="187"/>
      <c r="P1371" s="188"/>
    </row>
    <row r="1372" spans="1:17" hidden="1">
      <c r="A1372" s="195">
        <v>1</v>
      </c>
      <c r="B1372" s="195">
        <v>2</v>
      </c>
      <c r="C1372" s="195">
        <v>3</v>
      </c>
      <c r="D1372" s="195">
        <v>4</v>
      </c>
      <c r="E1372" s="195">
        <v>5</v>
      </c>
      <c r="F1372" s="195">
        <v>6</v>
      </c>
      <c r="G1372" s="160"/>
      <c r="H1372" s="160"/>
      <c r="I1372" s="217"/>
      <c r="J1372" s="217"/>
      <c r="P1372" s="188"/>
    </row>
    <row r="1373" spans="1:17" hidden="1">
      <c r="A1373" s="260">
        <v>1</v>
      </c>
      <c r="B1373" s="31"/>
      <c r="C1373" s="260"/>
      <c r="D1373" s="260"/>
      <c r="E1373" s="258" t="e">
        <f>F1373/D1373</f>
        <v>#DIV/0!</v>
      </c>
      <c r="F1373" s="258"/>
      <c r="I1373" s="220"/>
      <c r="J1373" s="220"/>
      <c r="P1373" s="188"/>
    </row>
    <row r="1374" spans="1:17" s="160" customFormat="1" hidden="1">
      <c r="A1374" s="260">
        <v>2</v>
      </c>
      <c r="B1374" s="31"/>
      <c r="C1374" s="35"/>
      <c r="D1374" s="35"/>
      <c r="E1374" s="258" t="e">
        <f t="shared" ref="E1374:E1376" si="47">F1374/D1374</f>
        <v>#DIV/0!</v>
      </c>
      <c r="F1374" s="258"/>
      <c r="G1374" s="149"/>
      <c r="H1374" s="149"/>
      <c r="I1374" s="220"/>
      <c r="J1374" s="220"/>
      <c r="K1374" s="161"/>
      <c r="O1374" s="283"/>
      <c r="P1374" s="281"/>
      <c r="Q1374" s="283"/>
    </row>
    <row r="1375" spans="1:17" hidden="1">
      <c r="A1375" s="260"/>
      <c r="B1375" s="31"/>
      <c r="C1375" s="35"/>
      <c r="D1375" s="35"/>
      <c r="E1375" s="258" t="e">
        <f t="shared" si="47"/>
        <v>#DIV/0!</v>
      </c>
      <c r="F1375" s="258"/>
      <c r="I1375" s="220"/>
      <c r="J1375" s="220"/>
      <c r="P1375" s="188"/>
    </row>
    <row r="1376" spans="1:17" hidden="1">
      <c r="A1376" s="260">
        <v>3</v>
      </c>
      <c r="B1376" s="31"/>
      <c r="C1376" s="260"/>
      <c r="D1376" s="260"/>
      <c r="E1376" s="258" t="e">
        <f t="shared" si="47"/>
        <v>#DIV/0!</v>
      </c>
      <c r="F1376" s="258"/>
      <c r="I1376" s="220"/>
      <c r="J1376" s="220"/>
      <c r="P1376" s="188"/>
    </row>
    <row r="1377" spans="1:17" ht="28.5" hidden="1" customHeight="1">
      <c r="A1377" s="226"/>
      <c r="B1377" s="227" t="s">
        <v>73</v>
      </c>
      <c r="C1377" s="226" t="s">
        <v>74</v>
      </c>
      <c r="D1377" s="226" t="s">
        <v>74</v>
      </c>
      <c r="E1377" s="226" t="s">
        <v>74</v>
      </c>
      <c r="F1377" s="228">
        <f>F1376+F1374+F1373+F1375</f>
        <v>0</v>
      </c>
      <c r="I1377" s="217">
        <f>SUM(I1373:I1376)</f>
        <v>0</v>
      </c>
      <c r="J1377" s="217">
        <f>SUM(J1373:J1376)</f>
        <v>0</v>
      </c>
      <c r="P1377" s="188"/>
    </row>
    <row r="1378" spans="1:17" hidden="1">
      <c r="A1378" s="38"/>
      <c r="B1378" s="32"/>
      <c r="C1378" s="38"/>
      <c r="D1378" s="38"/>
      <c r="E1378" s="38"/>
      <c r="F1378" s="57"/>
      <c r="P1378" s="188"/>
    </row>
    <row r="1379" spans="1:17">
      <c r="A1379" s="2004" t="s">
        <v>529</v>
      </c>
      <c r="B1379" s="2004"/>
      <c r="C1379" s="2004"/>
      <c r="D1379" s="2004"/>
      <c r="E1379" s="2004"/>
      <c r="F1379" s="2004"/>
      <c r="G1379" s="2004"/>
      <c r="H1379" s="2004"/>
      <c r="I1379" s="2004"/>
      <c r="J1379" s="2004"/>
      <c r="P1379" s="188"/>
    </row>
    <row r="1380" spans="1:17">
      <c r="A1380" s="2012"/>
      <c r="B1380" s="2012"/>
      <c r="C1380" s="2012"/>
      <c r="D1380" s="2012"/>
      <c r="E1380" s="2012"/>
      <c r="F1380" s="2012"/>
      <c r="I1380" s="1986" t="s">
        <v>545</v>
      </c>
      <c r="J1380" s="1986"/>
      <c r="P1380" s="188"/>
    </row>
    <row r="1381" spans="1:17" ht="54">
      <c r="A1381" s="260" t="s">
        <v>77</v>
      </c>
      <c r="B1381" s="260" t="s">
        <v>67</v>
      </c>
      <c r="C1381" s="260" t="s">
        <v>131</v>
      </c>
      <c r="D1381" s="260" t="s">
        <v>80</v>
      </c>
      <c r="E1381" s="260" t="s">
        <v>132</v>
      </c>
      <c r="F1381" s="260" t="s">
        <v>33</v>
      </c>
      <c r="I1381" s="215" t="s">
        <v>186</v>
      </c>
      <c r="J1381" s="215" t="s">
        <v>546</v>
      </c>
      <c r="K1381" s="163"/>
      <c r="L1381" s="187"/>
      <c r="P1381" s="188"/>
    </row>
    <row r="1382" spans="1:17">
      <c r="A1382" s="195">
        <v>1</v>
      </c>
      <c r="B1382" s="195">
        <v>2</v>
      </c>
      <c r="C1382" s="195">
        <v>3</v>
      </c>
      <c r="D1382" s="195">
        <v>4</v>
      </c>
      <c r="E1382" s="195">
        <v>5</v>
      </c>
      <c r="F1382" s="195">
        <v>6</v>
      </c>
      <c r="G1382" s="160"/>
      <c r="H1382" s="160"/>
      <c r="I1382" s="217"/>
      <c r="J1382" s="217"/>
      <c r="P1382" s="188"/>
    </row>
    <row r="1383" spans="1:17" ht="45.6">
      <c r="A1383" s="1013">
        <v>1</v>
      </c>
      <c r="B1383" s="596" t="s">
        <v>1123</v>
      </c>
      <c r="C1383" s="1013" t="s">
        <v>877</v>
      </c>
      <c r="D1383" s="597">
        <v>3</v>
      </c>
      <c r="E1383" s="1014">
        <f>F1383/D1383</f>
        <v>7400</v>
      </c>
      <c r="F1383" s="176">
        <v>22200</v>
      </c>
      <c r="I1383" s="220"/>
      <c r="J1383" s="220"/>
      <c r="P1383" s="188"/>
    </row>
    <row r="1384" spans="1:17" s="160" customFormat="1" ht="45.6">
      <c r="A1384" s="1013">
        <v>2</v>
      </c>
      <c r="B1384" s="1031" t="s">
        <v>1124</v>
      </c>
      <c r="C1384" s="1013" t="s">
        <v>877</v>
      </c>
      <c r="D1384" s="597">
        <v>1</v>
      </c>
      <c r="E1384" s="1014">
        <f t="shared" ref="E1384" si="48">F1384/D1384</f>
        <v>2500</v>
      </c>
      <c r="F1384" s="176">
        <v>2500</v>
      </c>
      <c r="G1384" s="149"/>
      <c r="H1384" s="149"/>
      <c r="I1384" s="220"/>
      <c r="J1384" s="220"/>
      <c r="K1384" s="161"/>
      <c r="O1384" s="283"/>
      <c r="P1384" s="281"/>
      <c r="Q1384" s="283"/>
    </row>
    <row r="1385" spans="1:17">
      <c r="A1385" s="260">
        <v>3</v>
      </c>
      <c r="B1385" s="617"/>
      <c r="C1385" s="749" t="s">
        <v>877</v>
      </c>
      <c r="D1385" s="597"/>
      <c r="E1385" s="748" t="e">
        <f t="shared" ref="E1385" si="49">F1385/D1385</f>
        <v>#DIV/0!</v>
      </c>
      <c r="F1385" s="176"/>
      <c r="I1385" s="220"/>
      <c r="J1385" s="220"/>
      <c r="P1385" s="188"/>
      <c r="Q1385" s="290"/>
    </row>
    <row r="1386" spans="1:17" ht="36" customHeight="1">
      <c r="A1386" s="226"/>
      <c r="B1386" s="227" t="s">
        <v>73</v>
      </c>
      <c r="C1386" s="226" t="s">
        <v>74</v>
      </c>
      <c r="D1386" s="226" t="s">
        <v>74</v>
      </c>
      <c r="E1386" s="226" t="s">
        <v>74</v>
      </c>
      <c r="F1386" s="228">
        <f>F1385+F1384+F1383</f>
        <v>24700</v>
      </c>
      <c r="I1386" s="217">
        <f>SUM(I1383:I1385)</f>
        <v>0</v>
      </c>
      <c r="J1386" s="217">
        <f>SUM(J1383:J1385)</f>
        <v>0</v>
      </c>
      <c r="K1386" s="158"/>
      <c r="P1386" s="188"/>
      <c r="Q1386" s="290"/>
    </row>
    <row r="1387" spans="1:17">
      <c r="A1387" s="38"/>
      <c r="B1387" s="32"/>
      <c r="C1387" s="38"/>
      <c r="D1387" s="38"/>
      <c r="E1387" s="38"/>
      <c r="F1387" s="57"/>
      <c r="P1387" s="188"/>
      <c r="Q1387" s="290"/>
    </row>
    <row r="1388" spans="1:17" hidden="1">
      <c r="A1388" s="2004" t="s">
        <v>522</v>
      </c>
      <c r="B1388" s="2004"/>
      <c r="C1388" s="2004"/>
      <c r="D1388" s="2004"/>
      <c r="E1388" s="2004"/>
      <c r="F1388" s="2004"/>
      <c r="G1388" s="2004"/>
      <c r="H1388" s="2004"/>
      <c r="I1388" s="2004"/>
      <c r="J1388" s="2004"/>
      <c r="P1388" s="188"/>
      <c r="Q1388" s="290"/>
    </row>
    <row r="1389" spans="1:17" hidden="1">
      <c r="A1389" s="2012"/>
      <c r="B1389" s="2012"/>
      <c r="C1389" s="2012"/>
      <c r="D1389" s="2012"/>
      <c r="E1389" s="2012"/>
      <c r="F1389" s="38"/>
      <c r="I1389" s="1986" t="s">
        <v>545</v>
      </c>
      <c r="J1389" s="1986"/>
      <c r="O1389" s="188"/>
    </row>
    <row r="1390" spans="1:17" ht="54" hidden="1">
      <c r="A1390" s="260" t="s">
        <v>68</v>
      </c>
      <c r="B1390" s="260" t="s">
        <v>67</v>
      </c>
      <c r="C1390" s="260" t="s">
        <v>80</v>
      </c>
      <c r="D1390" s="260" t="s">
        <v>128</v>
      </c>
      <c r="E1390" s="260" t="s">
        <v>33</v>
      </c>
      <c r="I1390" s="215" t="s">
        <v>186</v>
      </c>
      <c r="J1390" s="215" t="s">
        <v>546</v>
      </c>
      <c r="K1390" s="163"/>
      <c r="O1390" s="188"/>
    </row>
    <row r="1391" spans="1:17" hidden="1">
      <c r="A1391" s="195">
        <v>1</v>
      </c>
      <c r="B1391" s="195">
        <v>2</v>
      </c>
      <c r="C1391" s="195">
        <v>3</v>
      </c>
      <c r="D1391" s="195">
        <v>4</v>
      </c>
      <c r="E1391" s="195">
        <v>5</v>
      </c>
      <c r="F1391" s="160"/>
      <c r="G1391" s="160"/>
      <c r="H1391" s="160"/>
      <c r="I1391" s="217"/>
      <c r="J1391" s="217"/>
      <c r="O1391" s="188"/>
    </row>
    <row r="1392" spans="1:17" ht="33" hidden="1" customHeight="1">
      <c r="A1392" s="260">
        <v>1</v>
      </c>
      <c r="B1392" s="31" t="s">
        <v>137</v>
      </c>
      <c r="C1392" s="260"/>
      <c r="D1392" s="258" t="e">
        <f>E1392/C1392</f>
        <v>#DIV/0!</v>
      </c>
      <c r="E1392" s="258"/>
      <c r="I1392" s="220"/>
      <c r="J1392" s="220"/>
      <c r="O1392" s="188"/>
    </row>
    <row r="1393" spans="1:17" s="160" customFormat="1" ht="33" hidden="1" customHeight="1">
      <c r="A1393" s="260">
        <v>2</v>
      </c>
      <c r="B1393" s="31" t="s">
        <v>136</v>
      </c>
      <c r="C1393" s="260"/>
      <c r="D1393" s="258" t="e">
        <f>E1393/C1393</f>
        <v>#DIV/0!</v>
      </c>
      <c r="E1393" s="258"/>
      <c r="F1393" s="149"/>
      <c r="G1393" s="149"/>
      <c r="H1393" s="149"/>
      <c r="I1393" s="220"/>
      <c r="J1393" s="220"/>
      <c r="K1393" s="161"/>
      <c r="O1393" s="281"/>
      <c r="P1393" s="283"/>
      <c r="Q1393" s="283"/>
    </row>
    <row r="1394" spans="1:17" ht="33" hidden="1" customHeight="1">
      <c r="A1394" s="260">
        <v>3</v>
      </c>
      <c r="B1394" s="31" t="s">
        <v>138</v>
      </c>
      <c r="C1394" s="260"/>
      <c r="D1394" s="258" t="e">
        <f>E1394/C1394</f>
        <v>#DIV/0!</v>
      </c>
      <c r="E1394" s="258"/>
      <c r="I1394" s="220"/>
      <c r="J1394" s="220"/>
      <c r="O1394" s="188"/>
    </row>
    <row r="1395" spans="1:17" ht="33" hidden="1" customHeight="1">
      <c r="A1395" s="260">
        <v>4</v>
      </c>
      <c r="B1395" s="31" t="s">
        <v>139</v>
      </c>
      <c r="C1395" s="260"/>
      <c r="D1395" s="258" t="e">
        <f>E1395/C1395</f>
        <v>#DIV/0!</v>
      </c>
      <c r="E1395" s="258"/>
      <c r="I1395" s="220"/>
      <c r="J1395" s="220"/>
      <c r="O1395" s="188"/>
    </row>
    <row r="1396" spans="1:17" ht="27" hidden="1" customHeight="1">
      <c r="A1396" s="226"/>
      <c r="B1396" s="227" t="s">
        <v>73</v>
      </c>
      <c r="C1396" s="226"/>
      <c r="D1396" s="226" t="s">
        <v>74</v>
      </c>
      <c r="E1396" s="228">
        <f>E1395+E1394+E1393+E1392</f>
        <v>0</v>
      </c>
      <c r="I1396" s="217">
        <f>SUM(I1392:I1395)</f>
        <v>0</v>
      </c>
      <c r="J1396" s="217">
        <f>SUM(J1392:J1395)</f>
        <v>0</v>
      </c>
      <c r="O1396" s="188"/>
    </row>
    <row r="1397" spans="1:17" hidden="1">
      <c r="A1397" s="56"/>
      <c r="B1397" s="32"/>
      <c r="C1397" s="38"/>
      <c r="D1397" s="38"/>
      <c r="E1397" s="38"/>
      <c r="F1397" s="57"/>
      <c r="O1397" s="188"/>
    </row>
    <row r="1398" spans="1:17" hidden="1">
      <c r="A1398" s="2004" t="s">
        <v>531</v>
      </c>
      <c r="B1398" s="2004"/>
      <c r="C1398" s="2004"/>
      <c r="D1398" s="2004"/>
      <c r="E1398" s="2004"/>
      <c r="F1398" s="2004"/>
      <c r="G1398" s="2004"/>
      <c r="H1398" s="2004"/>
      <c r="I1398" s="2004"/>
      <c r="J1398" s="2004"/>
      <c r="O1398" s="188"/>
    </row>
    <row r="1399" spans="1:17" hidden="1">
      <c r="A1399" s="51"/>
      <c r="B1399" s="32"/>
      <c r="C1399" s="38"/>
      <c r="D1399" s="38"/>
      <c r="E1399" s="38"/>
      <c r="F1399" s="38"/>
      <c r="P1399" s="188"/>
    </row>
    <row r="1400" spans="1:17" hidden="1">
      <c r="A1400" s="51"/>
      <c r="B1400" s="32"/>
      <c r="C1400" s="38"/>
      <c r="D1400" s="38"/>
      <c r="E1400" s="38"/>
      <c r="F1400" s="38"/>
      <c r="I1400" s="1986" t="s">
        <v>545</v>
      </c>
      <c r="J1400" s="1986"/>
      <c r="K1400" s="210"/>
    </row>
    <row r="1401" spans="1:17" ht="54" hidden="1">
      <c r="A1401" s="260" t="s">
        <v>77</v>
      </c>
      <c r="B1401" s="260" t="s">
        <v>67</v>
      </c>
      <c r="C1401" s="260" t="s">
        <v>127</v>
      </c>
      <c r="D1401" s="260" t="s">
        <v>490</v>
      </c>
      <c r="F1401" s="38"/>
      <c r="I1401" s="215" t="s">
        <v>186</v>
      </c>
      <c r="J1401" s="215" t="s">
        <v>546</v>
      </c>
      <c r="P1401" s="188"/>
    </row>
    <row r="1402" spans="1:17" hidden="1">
      <c r="A1402" s="195">
        <v>1</v>
      </c>
      <c r="B1402" s="195">
        <v>2</v>
      </c>
      <c r="C1402" s="195">
        <v>3</v>
      </c>
      <c r="D1402" s="195">
        <v>4</v>
      </c>
      <c r="E1402" s="160"/>
      <c r="F1402" s="14"/>
      <c r="G1402" s="160"/>
      <c r="H1402" s="160"/>
      <c r="I1402" s="217"/>
      <c r="J1402" s="217"/>
      <c r="P1402" s="188"/>
    </row>
    <row r="1403" spans="1:17" hidden="1">
      <c r="A1403" s="260"/>
      <c r="B1403" s="36"/>
      <c r="C1403" s="34"/>
      <c r="D1403" s="258"/>
      <c r="F1403" s="38"/>
      <c r="I1403" s="220"/>
      <c r="J1403" s="220"/>
      <c r="P1403" s="188"/>
    </row>
    <row r="1404" spans="1:17" s="160" customFormat="1" hidden="1">
      <c r="A1404" s="260"/>
      <c r="B1404" s="36"/>
      <c r="C1404" s="34"/>
      <c r="D1404" s="258"/>
      <c r="E1404" s="149"/>
      <c r="F1404" s="57"/>
      <c r="G1404" s="149"/>
      <c r="H1404" s="149"/>
      <c r="I1404" s="220"/>
      <c r="J1404" s="220"/>
      <c r="K1404" s="161"/>
      <c r="O1404" s="283"/>
      <c r="P1404" s="281"/>
      <c r="Q1404" s="283"/>
    </row>
    <row r="1405" spans="1:17" hidden="1">
      <c r="A1405" s="260"/>
      <c r="B1405" s="36"/>
      <c r="C1405" s="34"/>
      <c r="D1405" s="258"/>
      <c r="F1405" s="38"/>
      <c r="I1405" s="220"/>
      <c r="J1405" s="220"/>
      <c r="P1405" s="188"/>
      <c r="Q1405" s="290"/>
    </row>
    <row r="1406" spans="1:17" hidden="1">
      <c r="A1406" s="260"/>
      <c r="B1406" s="36"/>
      <c r="C1406" s="34"/>
      <c r="D1406" s="258"/>
      <c r="F1406" s="38"/>
      <c r="I1406" s="220"/>
      <c r="J1406" s="220"/>
      <c r="P1406" s="188"/>
      <c r="Q1406" s="290"/>
    </row>
    <row r="1407" spans="1:17" ht="30.75" hidden="1" customHeight="1">
      <c r="A1407" s="226"/>
      <c r="B1407" s="227" t="s">
        <v>73</v>
      </c>
      <c r="C1407" s="226" t="s">
        <v>74</v>
      </c>
      <c r="D1407" s="228">
        <f>SUM(D1403:D1406)</f>
        <v>0</v>
      </c>
      <c r="F1407" s="38"/>
      <c r="I1407" s="217">
        <f>SUM(I1403:I1406)</f>
        <v>0</v>
      </c>
      <c r="J1407" s="217">
        <f>SUM(J1403:J1406)</f>
        <v>0</v>
      </c>
      <c r="P1407" s="188"/>
      <c r="Q1407" s="290"/>
    </row>
    <row r="1408" spans="1:17" hidden="1">
      <c r="A1408" s="56"/>
      <c r="B1408" s="32"/>
      <c r="C1408" s="38"/>
      <c r="D1408" s="38"/>
      <c r="E1408" s="38"/>
      <c r="F1408" s="57"/>
      <c r="P1408" s="188"/>
      <c r="Q1408" s="290"/>
    </row>
    <row r="1409" spans="1:17" s="774" customFormat="1">
      <c r="A1409" s="2010" t="s">
        <v>1014</v>
      </c>
      <c r="B1409" s="2010"/>
      <c r="C1409" s="2010"/>
      <c r="D1409" s="2010"/>
      <c r="E1409" s="2010"/>
      <c r="F1409" s="2010"/>
      <c r="G1409" s="2010"/>
      <c r="H1409" s="2010"/>
      <c r="I1409" s="2010"/>
      <c r="J1409" s="2010"/>
      <c r="K1409" s="497"/>
      <c r="M1409" s="775"/>
      <c r="O1409" s="776"/>
      <c r="P1409" s="776"/>
      <c r="Q1409" s="776"/>
    </row>
    <row r="1410" spans="1:17" s="497" customFormat="1" ht="12" hidden="1" customHeight="1">
      <c r="A1410" s="777"/>
      <c r="B1410" s="778"/>
      <c r="C1410" s="779"/>
      <c r="D1410" s="779"/>
      <c r="E1410" s="779"/>
      <c r="F1410" s="780"/>
      <c r="G1410" s="774"/>
      <c r="H1410" s="774"/>
      <c r="I1410" s="774"/>
      <c r="J1410" s="774"/>
      <c r="M1410" s="781"/>
      <c r="O1410" s="782"/>
      <c r="P1410" s="781"/>
      <c r="Q1410" s="782"/>
    </row>
    <row r="1411" spans="1:17" s="774" customFormat="1">
      <c r="A1411" s="2020" t="s">
        <v>996</v>
      </c>
      <c r="B1411" s="2020"/>
      <c r="C1411" s="2020"/>
      <c r="D1411" s="2020"/>
      <c r="E1411" s="2020"/>
      <c r="F1411" s="2020"/>
      <c r="G1411" s="2020"/>
      <c r="H1411" s="2020"/>
      <c r="I1411" s="2020"/>
      <c r="J1411" s="2020"/>
      <c r="K1411" s="497"/>
      <c r="M1411" s="775"/>
      <c r="O1411" s="776"/>
      <c r="P1411" s="776"/>
      <c r="Q1411" s="776"/>
    </row>
    <row r="1412" spans="1:17" s="774" customFormat="1">
      <c r="A1412" s="783"/>
      <c r="B1412" s="783"/>
      <c r="C1412" s="783"/>
      <c r="D1412" s="783"/>
      <c r="E1412" s="783"/>
      <c r="F1412" s="783"/>
      <c r="G1412" s="783"/>
      <c r="H1412" s="783"/>
      <c r="I1412" s="1986" t="s">
        <v>545</v>
      </c>
      <c r="J1412" s="1986"/>
      <c r="K1412" s="497"/>
      <c r="M1412" s="775"/>
      <c r="O1412" s="776"/>
      <c r="P1412" s="776"/>
      <c r="Q1412" s="776"/>
    </row>
    <row r="1413" spans="1:17" s="779" customFormat="1" ht="82.5" customHeight="1">
      <c r="A1413" s="762" t="s">
        <v>77</v>
      </c>
      <c r="B1413" s="762" t="s">
        <v>0</v>
      </c>
      <c r="C1413" s="762" t="s">
        <v>122</v>
      </c>
      <c r="D1413" s="762" t="s">
        <v>120</v>
      </c>
      <c r="E1413" s="762" t="s">
        <v>123</v>
      </c>
      <c r="F1413" s="762" t="s">
        <v>33</v>
      </c>
      <c r="I1413" s="215" t="s">
        <v>186</v>
      </c>
      <c r="J1413" s="215" t="s">
        <v>546</v>
      </c>
      <c r="K1413" s="785"/>
      <c r="M1413" s="775"/>
      <c r="N1413" s="780"/>
      <c r="O1413" s="786"/>
      <c r="P1413" s="786"/>
      <c r="Q1413" s="786"/>
    </row>
    <row r="1414" spans="1:17" s="779" customFormat="1">
      <c r="A1414" s="763">
        <v>1</v>
      </c>
      <c r="B1414" s="763">
        <v>2</v>
      </c>
      <c r="C1414" s="763">
        <v>4</v>
      </c>
      <c r="D1414" s="763">
        <v>5</v>
      </c>
      <c r="E1414" s="763">
        <v>6</v>
      </c>
      <c r="F1414" s="763">
        <v>7</v>
      </c>
      <c r="G1414" s="788"/>
      <c r="H1414" s="788"/>
      <c r="I1414" s="217"/>
      <c r="J1414" s="217"/>
      <c r="K1414" s="298"/>
      <c r="M1414" s="775"/>
      <c r="O1414" s="786"/>
      <c r="P1414" s="786"/>
      <c r="Q1414" s="786"/>
    </row>
    <row r="1415" spans="1:17" s="779" customFormat="1" ht="33" customHeight="1">
      <c r="A1415" s="762">
        <v>1</v>
      </c>
      <c r="B1415" s="620" t="s">
        <v>145</v>
      </c>
      <c r="C1415" s="622">
        <f>F1415/D1415</f>
        <v>130253.50649350649</v>
      </c>
      <c r="D1415" s="622">
        <v>11.55</v>
      </c>
      <c r="E1415" s="622">
        <v>0</v>
      </c>
      <c r="F1415" s="622">
        <v>1504428</v>
      </c>
      <c r="I1415" s="220"/>
      <c r="J1415" s="804"/>
      <c r="K1415" s="807"/>
      <c r="L1415" s="775"/>
      <c r="M1415" s="775"/>
      <c r="N1415" s="792"/>
      <c r="O1415" s="786"/>
      <c r="P1415" s="786"/>
      <c r="Q1415" s="786"/>
    </row>
    <row r="1416" spans="1:17" s="779" customFormat="1" ht="33" customHeight="1">
      <c r="A1416" s="762">
        <v>2</v>
      </c>
      <c r="B1416" s="620" t="s">
        <v>814</v>
      </c>
      <c r="C1416" s="622" t="e">
        <f t="shared" ref="C1416:C1419" si="50">F1416/D1416</f>
        <v>#DIV/0!</v>
      </c>
      <c r="D1416" s="622"/>
      <c r="E1416" s="622">
        <v>0</v>
      </c>
      <c r="F1416" s="622"/>
      <c r="I1416" s="220"/>
      <c r="J1416" s="804"/>
      <c r="K1416" s="807"/>
      <c r="L1416" s="775"/>
      <c r="M1416" s="775"/>
      <c r="N1416" s="792"/>
      <c r="O1416" s="786"/>
      <c r="P1416" s="786"/>
      <c r="Q1416" s="786"/>
    </row>
    <row r="1417" spans="1:17" s="788" customFormat="1" ht="36" customHeight="1">
      <c r="A1417" s="762">
        <v>3</v>
      </c>
      <c r="B1417" s="620" t="s">
        <v>121</v>
      </c>
      <c r="C1417" s="622">
        <f t="shared" si="50"/>
        <v>1019.7681970760602</v>
      </c>
      <c r="D1417" s="622">
        <v>2707.99</v>
      </c>
      <c r="E1417" s="622">
        <v>0</v>
      </c>
      <c r="F1417" s="764">
        <v>2761522.08</v>
      </c>
      <c r="G1417" s="779"/>
      <c r="H1417" s="779"/>
      <c r="I1417" s="220"/>
      <c r="J1417" s="804"/>
      <c r="K1417" s="807"/>
      <c r="L1417" s="775"/>
      <c r="M1417" s="775"/>
      <c r="N1417" s="792"/>
      <c r="O1417" s="794"/>
      <c r="P1417" s="794"/>
      <c r="Q1417" s="795"/>
    </row>
    <row r="1418" spans="1:17" s="788" customFormat="1" ht="36" customHeight="1">
      <c r="A1418" s="762">
        <v>4</v>
      </c>
      <c r="B1418" s="620" t="s">
        <v>815</v>
      </c>
      <c r="C1418" s="622" t="e">
        <f t="shared" si="50"/>
        <v>#DIV/0!</v>
      </c>
      <c r="D1418" s="622"/>
      <c r="E1418" s="622">
        <v>0</v>
      </c>
      <c r="F1418" s="622"/>
      <c r="G1418" s="779"/>
      <c r="H1418" s="779"/>
      <c r="I1418" s="220"/>
      <c r="J1418" s="804"/>
      <c r="K1418" s="807"/>
      <c r="L1418" s="775"/>
      <c r="M1418" s="775"/>
      <c r="N1418" s="792"/>
      <c r="O1418" s="795"/>
      <c r="P1418" s="795"/>
      <c r="Q1418" s="795"/>
    </row>
    <row r="1419" spans="1:17" s="779" customFormat="1" ht="32.25" hidden="1" customHeight="1">
      <c r="A1419" s="762">
        <v>5</v>
      </c>
      <c r="B1419" s="620" t="s">
        <v>146</v>
      </c>
      <c r="C1419" s="622">
        <f t="shared" si="50"/>
        <v>227.18845573982341</v>
      </c>
      <c r="D1419" s="622">
        <v>46.43</v>
      </c>
      <c r="E1419" s="622">
        <v>0</v>
      </c>
      <c r="F1419" s="622">
        <v>10548.36</v>
      </c>
      <c r="I1419" s="220"/>
      <c r="J1419" s="804"/>
      <c r="K1419" s="802"/>
      <c r="L1419" s="786"/>
      <c r="M1419" s="775"/>
      <c r="N1419" s="792"/>
      <c r="O1419" s="786"/>
      <c r="P1419" s="775"/>
      <c r="Q1419" s="786"/>
    </row>
    <row r="1420" spans="1:17" s="779" customFormat="1" ht="52.5" hidden="1" customHeight="1">
      <c r="A1420" s="762">
        <v>6</v>
      </c>
      <c r="B1420" s="620" t="s">
        <v>999</v>
      </c>
      <c r="C1420" s="622"/>
      <c r="D1420" s="622"/>
      <c r="E1420" s="622">
        <v>0</v>
      </c>
      <c r="F1420" s="622"/>
      <c r="I1420" s="220"/>
      <c r="J1420" s="804"/>
      <c r="K1420" s="802"/>
      <c r="L1420" s="786"/>
      <c r="M1420" s="775"/>
      <c r="N1420" s="792"/>
      <c r="O1420" s="786"/>
      <c r="P1420" s="786"/>
      <c r="Q1420" s="786"/>
    </row>
    <row r="1421" spans="1:17" s="779" customFormat="1" ht="32.25" hidden="1" customHeight="1">
      <c r="A1421" s="762">
        <v>7</v>
      </c>
      <c r="B1421" s="620" t="s">
        <v>891</v>
      </c>
      <c r="C1421" s="622"/>
      <c r="D1421" s="622"/>
      <c r="E1421" s="622">
        <v>0</v>
      </c>
      <c r="F1421" s="622"/>
      <c r="I1421" s="220"/>
      <c r="J1421" s="804"/>
      <c r="K1421" s="802"/>
      <c r="L1421" s="786"/>
      <c r="M1421" s="775"/>
      <c r="N1421" s="792"/>
      <c r="O1421" s="786"/>
      <c r="P1421" s="786"/>
      <c r="Q1421" s="786"/>
    </row>
    <row r="1422" spans="1:17" s="779" customFormat="1" ht="49.5" hidden="1" customHeight="1">
      <c r="A1422" s="762">
        <v>8</v>
      </c>
      <c r="B1422" s="620" t="s">
        <v>1000</v>
      </c>
      <c r="C1422" s="622"/>
      <c r="D1422" s="622"/>
      <c r="E1422" s="622">
        <v>0</v>
      </c>
      <c r="F1422" s="622"/>
      <c r="I1422" s="220"/>
      <c r="J1422" s="804"/>
      <c r="K1422" s="802"/>
      <c r="L1422" s="786"/>
      <c r="M1422" s="775"/>
      <c r="N1422" s="792"/>
      <c r="O1422" s="786"/>
      <c r="P1422" s="786"/>
      <c r="Q1422" s="786"/>
    </row>
    <row r="1423" spans="1:17" s="779" customFormat="1" ht="32.25" hidden="1" customHeight="1">
      <c r="A1423" s="762">
        <v>9</v>
      </c>
      <c r="B1423" s="620" t="s">
        <v>623</v>
      </c>
      <c r="C1423" s="622"/>
      <c r="D1423" s="622"/>
      <c r="E1423" s="622"/>
      <c r="F1423" s="622"/>
      <c r="I1423" s="220"/>
      <c r="J1423" s="804"/>
      <c r="K1423" s="802"/>
      <c r="L1423" s="786"/>
      <c r="M1423" s="775"/>
      <c r="N1423" s="792"/>
      <c r="O1423" s="786"/>
      <c r="P1423" s="786"/>
      <c r="Q1423" s="786"/>
    </row>
    <row r="1424" spans="1:17" s="779" customFormat="1" ht="47.25" hidden="1" customHeight="1">
      <c r="A1424" s="762">
        <v>10</v>
      </c>
      <c r="B1424" s="620" t="s">
        <v>1001</v>
      </c>
      <c r="C1424" s="622"/>
      <c r="D1424" s="622"/>
      <c r="E1424" s="622"/>
      <c r="F1424" s="622"/>
      <c r="I1424" s="220"/>
      <c r="J1424" s="804"/>
      <c r="K1424" s="802"/>
      <c r="L1424" s="786"/>
      <c r="M1424" s="775"/>
      <c r="N1424" s="792"/>
      <c r="O1424" s="786"/>
      <c r="P1424" s="786"/>
      <c r="Q1424" s="786"/>
    </row>
    <row r="1425" spans="1:17" s="779" customFormat="1" ht="81" hidden="1" customHeight="1">
      <c r="A1425" s="762">
        <v>11</v>
      </c>
      <c r="B1425" s="620" t="s">
        <v>813</v>
      </c>
      <c r="C1425" s="622"/>
      <c r="D1425" s="622"/>
      <c r="E1425" s="622"/>
      <c r="F1425" s="622"/>
      <c r="I1425" s="220"/>
      <c r="J1425" s="804"/>
      <c r="K1425" s="2022"/>
      <c r="L1425" s="2024"/>
      <c r="M1425" s="775"/>
      <c r="N1425" s="792"/>
      <c r="O1425" s="786"/>
      <c r="P1425" s="786"/>
      <c r="Q1425" s="786"/>
    </row>
    <row r="1426" spans="1:17" s="779" customFormat="1" ht="93.75" hidden="1" customHeight="1">
      <c r="A1426" s="762">
        <v>12</v>
      </c>
      <c r="B1426" s="620" t="s">
        <v>1002</v>
      </c>
      <c r="C1426" s="622" t="e">
        <f t="shared" ref="C1426" si="51">F1426/D1426</f>
        <v>#DIV/0!</v>
      </c>
      <c r="D1426" s="622"/>
      <c r="E1426" s="622"/>
      <c r="F1426" s="622"/>
      <c r="I1426" s="220"/>
      <c r="J1426" s="804"/>
      <c r="K1426" s="803"/>
      <c r="L1426" s="786"/>
      <c r="M1426" s="775"/>
      <c r="O1426" s="786"/>
      <c r="P1426" s="786"/>
      <c r="Q1426" s="786"/>
    </row>
    <row r="1427" spans="1:17" s="779" customFormat="1" ht="32.25" customHeight="1">
      <c r="A1427" s="765"/>
      <c r="B1427" s="766" t="s">
        <v>73</v>
      </c>
      <c r="C1427" s="765" t="s">
        <v>74</v>
      </c>
      <c r="D1427" s="765" t="s">
        <v>74</v>
      </c>
      <c r="E1427" s="765" t="s">
        <v>74</v>
      </c>
      <c r="F1427" s="767">
        <f>SUM(F1415:F1425)</f>
        <v>4276498.4400000004</v>
      </c>
      <c r="I1427" s="217">
        <f>SUM(I1415:I1426)</f>
        <v>0</v>
      </c>
      <c r="J1427" s="805">
        <f>SUM(J1415:J1426)</f>
        <v>0</v>
      </c>
      <c r="K1427" s="802"/>
      <c r="L1427" s="786"/>
      <c r="M1427" s="775"/>
      <c r="O1427" s="786"/>
      <c r="P1427" s="786"/>
      <c r="Q1427" s="786"/>
    </row>
    <row r="1428" spans="1:17" s="779" customFormat="1">
      <c r="A1428" s="799"/>
      <c r="B1428" s="800"/>
      <c r="C1428" s="799"/>
      <c r="D1428" s="799"/>
      <c r="E1428" s="799"/>
      <c r="F1428" s="801"/>
      <c r="I1428" s="772"/>
      <c r="J1428" s="772"/>
      <c r="K1428" s="298"/>
      <c r="M1428" s="775"/>
      <c r="O1428" s="786"/>
      <c r="P1428" s="786"/>
      <c r="Q1428" s="786"/>
    </row>
    <row r="1429" spans="1:17" ht="38.25" hidden="1" customHeight="1">
      <c r="A1429" s="2014" t="s">
        <v>611</v>
      </c>
      <c r="B1429" s="2014"/>
      <c r="C1429" s="2014"/>
      <c r="D1429" s="2014"/>
      <c r="E1429" s="2014"/>
      <c r="F1429" s="2014"/>
      <c r="G1429" s="2014"/>
      <c r="H1429" s="2014"/>
      <c r="I1429" s="2014"/>
      <c r="J1429" s="2014"/>
      <c r="P1429" s="188"/>
    </row>
    <row r="1430" spans="1:17" hidden="1">
      <c r="A1430" s="56"/>
      <c r="B1430" s="32"/>
      <c r="C1430" s="38"/>
      <c r="D1430" s="38"/>
      <c r="E1430" s="38"/>
      <c r="F1430" s="57"/>
      <c r="P1430" s="188"/>
    </row>
    <row r="1431" spans="1:17" hidden="1">
      <c r="A1431" s="2016" t="s">
        <v>491</v>
      </c>
      <c r="B1431" s="2016"/>
      <c r="C1431" s="2016"/>
      <c r="D1431" s="2016"/>
      <c r="E1431" s="2016"/>
      <c r="F1431" s="2016"/>
      <c r="G1431" s="2016"/>
      <c r="H1431" s="2016"/>
      <c r="I1431" s="2016"/>
      <c r="J1431" s="2016"/>
      <c r="K1431" s="205"/>
    </row>
    <row r="1432" spans="1:17" hidden="1">
      <c r="A1432" s="76"/>
      <c r="B1432" s="76"/>
      <c r="C1432" s="76"/>
      <c r="D1432" s="76"/>
      <c r="E1432" s="76"/>
      <c r="F1432" s="38"/>
      <c r="I1432" s="1986" t="s">
        <v>545</v>
      </c>
      <c r="J1432" s="1986"/>
      <c r="P1432" s="188"/>
    </row>
    <row r="1433" spans="1:17" ht="54" hidden="1">
      <c r="A1433" s="260" t="s">
        <v>77</v>
      </c>
      <c r="B1433" s="260" t="s">
        <v>67</v>
      </c>
      <c r="C1433" s="260" t="s">
        <v>127</v>
      </c>
      <c r="D1433" s="260" t="s">
        <v>490</v>
      </c>
      <c r="E1433" s="150"/>
      <c r="F1433" s="58"/>
      <c r="G1433" s="20"/>
      <c r="H1433" s="58"/>
      <c r="I1433" s="215" t="s">
        <v>186</v>
      </c>
      <c r="J1433" s="215" t="s">
        <v>546</v>
      </c>
      <c r="K1433" s="210"/>
      <c r="P1433" s="188"/>
    </row>
    <row r="1434" spans="1:17" hidden="1">
      <c r="A1434" s="195">
        <v>1</v>
      </c>
      <c r="B1434" s="195">
        <v>2</v>
      </c>
      <c r="C1434" s="195">
        <v>3</v>
      </c>
      <c r="D1434" s="195">
        <v>4</v>
      </c>
      <c r="E1434" s="161"/>
      <c r="F1434" s="189"/>
      <c r="G1434" s="190"/>
      <c r="H1434" s="191"/>
      <c r="I1434" s="223"/>
      <c r="J1434" s="223"/>
      <c r="P1434" s="188"/>
    </row>
    <row r="1435" spans="1:17" s="150" customFormat="1" hidden="1">
      <c r="A1435" s="260">
        <v>1</v>
      </c>
      <c r="B1435" s="31"/>
      <c r="C1435" s="34"/>
      <c r="D1435" s="258"/>
      <c r="F1435" s="58"/>
      <c r="G1435" s="20"/>
      <c r="H1435" s="42"/>
      <c r="I1435" s="224"/>
      <c r="J1435" s="224"/>
      <c r="O1435" s="203"/>
      <c r="P1435" s="170"/>
      <c r="Q1435" s="203"/>
    </row>
    <row r="1436" spans="1:17" s="161" customFormat="1" hidden="1">
      <c r="A1436" s="226"/>
      <c r="B1436" s="227" t="s">
        <v>73</v>
      </c>
      <c r="C1436" s="226" t="s">
        <v>74</v>
      </c>
      <c r="D1436" s="228">
        <f>SUM(D1435:D1435)</f>
        <v>0</v>
      </c>
      <c r="E1436" s="150"/>
      <c r="F1436" s="58"/>
      <c r="G1436" s="20"/>
      <c r="H1436" s="42"/>
      <c r="I1436" s="217">
        <f>SUM(I1435)</f>
        <v>0</v>
      </c>
      <c r="J1436" s="217">
        <f>SUM(J1435)</f>
        <v>0</v>
      </c>
      <c r="O1436" s="288"/>
      <c r="P1436" s="293"/>
      <c r="Q1436" s="288"/>
    </row>
    <row r="1437" spans="1:17" s="150" customFormat="1" ht="29.25" hidden="1" customHeight="1">
      <c r="A1437" s="58"/>
      <c r="B1437" s="58"/>
      <c r="C1437" s="58"/>
      <c r="D1437" s="58"/>
      <c r="E1437" s="58"/>
      <c r="F1437" s="58"/>
      <c r="G1437" s="20"/>
      <c r="H1437" s="42"/>
      <c r="I1437" s="20"/>
      <c r="J1437" s="20"/>
      <c r="O1437" s="203"/>
      <c r="P1437" s="170"/>
      <c r="Q1437" s="294"/>
    </row>
    <row r="1438" spans="1:17" s="150" customFormat="1" ht="30.75" hidden="1" customHeight="1">
      <c r="A1438" s="2004" t="s">
        <v>525</v>
      </c>
      <c r="B1438" s="2004"/>
      <c r="C1438" s="2004"/>
      <c r="D1438" s="2004"/>
      <c r="E1438" s="2004"/>
      <c r="F1438" s="2004"/>
      <c r="G1438" s="2004"/>
      <c r="H1438" s="2004"/>
      <c r="I1438" s="2004"/>
      <c r="J1438" s="2004"/>
      <c r="O1438" s="203"/>
      <c r="P1438" s="170"/>
      <c r="Q1438" s="203"/>
    </row>
    <row r="1439" spans="1:17" s="150" customFormat="1" hidden="1">
      <c r="A1439" s="2012"/>
      <c r="B1439" s="2012"/>
      <c r="C1439" s="2012"/>
      <c r="D1439" s="2012"/>
      <c r="E1439" s="2012"/>
      <c r="F1439" s="2012"/>
      <c r="G1439" s="149"/>
      <c r="H1439" s="149"/>
      <c r="I1439" s="1986" t="s">
        <v>545</v>
      </c>
      <c r="J1439" s="1986"/>
      <c r="O1439" s="203"/>
      <c r="P1439" s="170"/>
      <c r="Q1439" s="203"/>
    </row>
    <row r="1440" spans="1:17" s="150" customFormat="1" ht="54" hidden="1">
      <c r="A1440" s="260" t="s">
        <v>77</v>
      </c>
      <c r="B1440" s="260" t="s">
        <v>67</v>
      </c>
      <c r="C1440" s="260" t="s">
        <v>131</v>
      </c>
      <c r="D1440" s="260" t="s">
        <v>80</v>
      </c>
      <c r="E1440" s="260" t="s">
        <v>132</v>
      </c>
      <c r="F1440" s="260" t="s">
        <v>33</v>
      </c>
      <c r="H1440" s="149"/>
      <c r="I1440" s="215" t="s">
        <v>186</v>
      </c>
      <c r="J1440" s="215" t="s">
        <v>546</v>
      </c>
      <c r="M1440" s="158"/>
      <c r="O1440" s="203"/>
      <c r="P1440" s="170"/>
      <c r="Q1440" s="203"/>
    </row>
    <row r="1441" spans="1:17" s="150" customFormat="1" hidden="1">
      <c r="A1441" s="195">
        <v>1</v>
      </c>
      <c r="B1441" s="195">
        <v>2</v>
      </c>
      <c r="C1441" s="195">
        <v>3</v>
      </c>
      <c r="D1441" s="195">
        <v>4</v>
      </c>
      <c r="E1441" s="195">
        <v>5</v>
      </c>
      <c r="F1441" s="195">
        <v>6</v>
      </c>
      <c r="G1441" s="161"/>
      <c r="H1441" s="160"/>
      <c r="I1441" s="212"/>
      <c r="J1441" s="212"/>
      <c r="O1441" s="203"/>
      <c r="P1441" s="170"/>
      <c r="Q1441" s="203"/>
    </row>
    <row r="1442" spans="1:17" s="150" customFormat="1" ht="33" hidden="1" customHeight="1">
      <c r="A1442" s="260">
        <v>1</v>
      </c>
      <c r="B1442" s="31" t="s">
        <v>548</v>
      </c>
      <c r="C1442" s="260"/>
      <c r="D1442" s="260"/>
      <c r="E1442" s="258" t="e">
        <f>F1442/D1442</f>
        <v>#DIV/0!</v>
      </c>
      <c r="F1442" s="258"/>
      <c r="H1442" s="149"/>
      <c r="I1442" s="224"/>
      <c r="J1442" s="224"/>
      <c r="O1442" s="203"/>
      <c r="P1442" s="170"/>
      <c r="Q1442" s="203"/>
    </row>
    <row r="1443" spans="1:17" s="161" customFormat="1" ht="30.75" hidden="1" customHeight="1">
      <c r="A1443" s="226"/>
      <c r="B1443" s="227" t="s">
        <v>73</v>
      </c>
      <c r="C1443" s="226" t="s">
        <v>74</v>
      </c>
      <c r="D1443" s="226" t="s">
        <v>74</v>
      </c>
      <c r="E1443" s="226" t="s">
        <v>74</v>
      </c>
      <c r="F1443" s="228">
        <f>F1442</f>
        <v>0</v>
      </c>
      <c r="G1443" s="149"/>
      <c r="H1443" s="149"/>
      <c r="I1443" s="217">
        <f>SUM(I1442)</f>
        <v>0</v>
      </c>
      <c r="J1443" s="217">
        <f>SUM(J1442)</f>
        <v>0</v>
      </c>
      <c r="O1443" s="288"/>
      <c r="P1443" s="293"/>
      <c r="Q1443" s="288"/>
    </row>
    <row r="1444" spans="1:17" s="150" customFormat="1" ht="33" hidden="1" customHeight="1">
      <c r="A1444" s="56"/>
      <c r="B1444" s="32"/>
      <c r="C1444" s="38"/>
      <c r="D1444" s="38"/>
      <c r="E1444" s="38"/>
      <c r="F1444" s="57"/>
      <c r="G1444" s="149"/>
      <c r="H1444" s="149"/>
      <c r="I1444" s="149"/>
      <c r="J1444" s="149"/>
      <c r="O1444" s="203"/>
      <c r="P1444" s="170"/>
      <c r="Q1444" s="203"/>
    </row>
    <row r="1445" spans="1:17" ht="38.25" customHeight="1">
      <c r="A1445" s="56"/>
      <c r="B1445" s="270" t="s">
        <v>625</v>
      </c>
      <c r="C1445" s="257">
        <f>C1446+C1447+C1448</f>
        <v>7670500</v>
      </c>
      <c r="D1445" s="289"/>
      <c r="K1445" s="1058">
        <f>C1445-ДОХОДЫ!BC27</f>
        <v>0</v>
      </c>
      <c r="P1445" s="188"/>
    </row>
    <row r="1446" spans="1:17" ht="32.25" customHeight="1">
      <c r="A1446" s="56"/>
      <c r="B1446" s="32" t="s">
        <v>167</v>
      </c>
      <c r="C1446" s="257">
        <f>F1443+D1436+D1407+E1396+F1386+F1377+F1367+F1357+F1347+F1337+E1327+D1317+D1306+E1293+F1267+F1249+F1241+F1226+D1217+D1208+E1199+E1187+E1178+C1166+C1155+C1144+C1133+C1120+E1107+E1092+E1081+D1070+E1054+F1045+F1038+F1020+E1006+J998+F1427-C1447-C1448</f>
        <v>7670500</v>
      </c>
      <c r="D1446" s="290"/>
      <c r="E1446" s="157"/>
      <c r="K1446" s="158">
        <f>ДОХОДЫ!AU43</f>
        <v>7670500</v>
      </c>
      <c r="P1446" s="188"/>
    </row>
    <row r="1447" spans="1:17" ht="29.25" customHeight="1">
      <c r="A1447" s="38"/>
      <c r="B1447" s="32" t="s">
        <v>65</v>
      </c>
      <c r="C1447" s="257">
        <f>I1443+I1436+I1407+I1396+I1386+I1377+I1367+I1347+I1357+I1337+I1327+I1317+I1306+I1293+I1267+I1249+I1241+I1226+I1217+I1208+I1199+I1187+I1178+I1166+I1155+I1144+I1133+I1120+I1107+I1092+I1081+I1070+I1054+I1045+I1038+I1020+I1006</f>
        <v>0</v>
      </c>
      <c r="D1447" s="290"/>
      <c r="L1447" s="59"/>
      <c r="M1447" s="32"/>
      <c r="N1447" s="157"/>
      <c r="P1447" s="188"/>
    </row>
    <row r="1448" spans="1:17" ht="34.5" customHeight="1">
      <c r="A1448" s="38"/>
      <c r="B1448" s="32" t="s">
        <v>165</v>
      </c>
      <c r="C1448" s="257">
        <f>J1443+J1436+J1407+J1396+J1386+J1377+J1367+J1357+J1347+J1337+J1327+J1317+J1306+J1293+J1267+J1249+J1241+J1226+J1217+J1208+J1199+J1187+J1178+J1166+J1155+J1144+J1133+J1120+J1107+J1092+J1081+J1070+J1054+J1045+J1038+J1020+J1006</f>
        <v>0</v>
      </c>
      <c r="D1448" s="290"/>
    </row>
    <row r="1449" spans="1:17">
      <c r="A1449" s="38"/>
      <c r="B1449" s="32"/>
      <c r="C1449" s="38"/>
      <c r="D1449" s="38"/>
      <c r="E1449" s="38"/>
      <c r="F1449" s="38"/>
    </row>
    <row r="1450" spans="1:17">
      <c r="A1450" s="38"/>
      <c r="B1450" s="268" t="s">
        <v>626</v>
      </c>
      <c r="C1450" s="296">
        <f>F1443+D1436+D1407+E1396+F1386+F1377+F1367+F1357+F1347+F1337+E1327+D1317+D1306+E1293+F1267+F1249+F1241+F1226+D1217+D1208+E1199+F1427</f>
        <v>6500383</v>
      </c>
      <c r="D1450" s="38"/>
      <c r="E1450" s="38"/>
      <c r="F1450" s="38"/>
    </row>
    <row r="1451" spans="1:17" ht="54.75" customHeight="1">
      <c r="A1451" s="38"/>
      <c r="B1451" s="295" t="s">
        <v>627</v>
      </c>
      <c r="C1451" s="297"/>
      <c r="D1451" s="38"/>
      <c r="E1451" s="38"/>
      <c r="F1451" s="38"/>
    </row>
    <row r="1452" spans="1:17" ht="45.6">
      <c r="A1452" s="38"/>
      <c r="B1452" s="268" t="s">
        <v>628</v>
      </c>
      <c r="C1452" s="296">
        <f>C1450-C1451</f>
        <v>6500383</v>
      </c>
      <c r="D1452" s="38"/>
      <c r="E1452" s="38"/>
      <c r="F1452" s="38"/>
    </row>
    <row r="1453" spans="1:17">
      <c r="A1453" s="38"/>
      <c r="B1453" s="32"/>
      <c r="C1453" s="38"/>
      <c r="D1453" s="38"/>
      <c r="E1453" s="38"/>
      <c r="F1453" s="38"/>
    </row>
    <row r="1454" spans="1:17">
      <c r="A1454" s="38"/>
      <c r="B1454" s="32"/>
      <c r="C1454" s="38"/>
      <c r="D1454" s="38"/>
      <c r="E1454" s="38"/>
      <c r="F1454" s="38"/>
    </row>
    <row r="1455" spans="1:17">
      <c r="A1455" s="38"/>
      <c r="B1455" s="32"/>
      <c r="C1455" s="38"/>
      <c r="D1455" s="38"/>
      <c r="E1455" s="38"/>
      <c r="F1455" s="38"/>
    </row>
    <row r="1456" spans="1:17">
      <c r="A1456" s="38"/>
      <c r="B1456" s="32"/>
      <c r="C1456" s="38"/>
      <c r="D1456" s="38"/>
      <c r="E1456" s="38"/>
      <c r="F1456" s="38"/>
    </row>
    <row r="1457" spans="1:17" s="38" customFormat="1">
      <c r="A1457" s="1927" t="s">
        <v>42</v>
      </c>
      <c r="B1457" s="1927"/>
      <c r="C1457" s="68"/>
      <c r="D1457" s="1945" t="str">
        <f>ДОХОДЫ!AC358</f>
        <v>Кондакова Е.В.</v>
      </c>
      <c r="E1457" s="1945"/>
      <c r="L1457" s="193"/>
      <c r="O1457" s="41"/>
      <c r="P1457" s="41"/>
      <c r="Q1457" s="41"/>
    </row>
    <row r="1458" spans="1:17" s="38" customFormat="1">
      <c r="B1458" s="61"/>
      <c r="C1458" s="254" t="s">
        <v>41</v>
      </c>
      <c r="D1458" s="2019" t="s">
        <v>12</v>
      </c>
      <c r="E1458" s="2019"/>
      <c r="L1458" s="193"/>
      <c r="O1458" s="41"/>
      <c r="P1458" s="41"/>
      <c r="Q1458" s="41"/>
    </row>
    <row r="1459" spans="1:17">
      <c r="A1459" s="38"/>
      <c r="B1459" s="32"/>
      <c r="C1459" s="38"/>
      <c r="D1459" s="38"/>
      <c r="E1459" s="38"/>
      <c r="F1459" s="38"/>
    </row>
    <row r="1460" spans="1:17">
      <c r="A1460" s="38"/>
      <c r="B1460" s="32"/>
      <c r="C1460" s="38"/>
      <c r="D1460" s="38"/>
      <c r="E1460" s="38"/>
      <c r="F1460" s="38"/>
    </row>
    <row r="1461" spans="1:17">
      <c r="A1461" s="38"/>
      <c r="B1461" s="32"/>
      <c r="C1461" s="38"/>
      <c r="D1461" s="38"/>
      <c r="E1461" s="38"/>
      <c r="F1461" s="38"/>
    </row>
    <row r="1462" spans="1:17">
      <c r="A1462" s="38"/>
      <c r="B1462" s="32"/>
      <c r="C1462" s="38"/>
      <c r="D1462" s="38"/>
      <c r="E1462" s="38"/>
      <c r="F1462" s="38"/>
    </row>
    <row r="1463" spans="1:17">
      <c r="A1463" s="38"/>
      <c r="B1463" s="32"/>
      <c r="C1463" s="38"/>
      <c r="D1463" s="38"/>
      <c r="E1463" s="38"/>
      <c r="F1463" s="38"/>
    </row>
    <row r="1464" spans="1:17">
      <c r="A1464" s="38"/>
      <c r="B1464" s="32"/>
      <c r="C1464" s="38"/>
      <c r="D1464" s="38"/>
      <c r="E1464" s="38"/>
      <c r="F1464" s="38"/>
    </row>
    <row r="1465" spans="1:17">
      <c r="A1465" s="38"/>
      <c r="B1465" s="32"/>
      <c r="C1465" s="38"/>
      <c r="D1465" s="38"/>
      <c r="E1465" s="38"/>
      <c r="F1465" s="38"/>
    </row>
    <row r="1466" spans="1:17">
      <c r="A1466" s="38"/>
      <c r="B1466" s="32"/>
      <c r="C1466" s="38"/>
      <c r="D1466" s="38"/>
      <c r="E1466" s="38"/>
      <c r="F1466" s="38"/>
    </row>
  </sheetData>
  <mergeCells count="393">
    <mergeCell ref="K943:L943"/>
    <mergeCell ref="A1409:J1409"/>
    <mergeCell ref="A1411:J1411"/>
    <mergeCell ref="I1412:J1412"/>
    <mergeCell ref="K1425:L1425"/>
    <mergeCell ref="A1103:A1104"/>
    <mergeCell ref="C1103:C1104"/>
    <mergeCell ref="D1103:D1104"/>
    <mergeCell ref="E1103:E1104"/>
    <mergeCell ref="A1086:E1086"/>
    <mergeCell ref="I1086:J1086"/>
    <mergeCell ref="I1095:J1095"/>
    <mergeCell ref="A1100:A1101"/>
    <mergeCell ref="C1100:C1101"/>
    <mergeCell ref="D1100:D1101"/>
    <mergeCell ref="E1100:E1101"/>
    <mergeCell ref="A1074:J1074"/>
    <mergeCell ref="I1075:J1075"/>
    <mergeCell ref="A957:F957"/>
    <mergeCell ref="I957:J957"/>
    <mergeCell ref="A977:J977"/>
    <mergeCell ref="A979:J979"/>
    <mergeCell ref="A975:B975"/>
    <mergeCell ref="D975:E975"/>
    <mergeCell ref="K289:L289"/>
    <mergeCell ref="A1457:B1457"/>
    <mergeCell ref="D1457:E1457"/>
    <mergeCell ref="D1458:E1458"/>
    <mergeCell ref="A494:J494"/>
    <mergeCell ref="A496:J496"/>
    <mergeCell ref="A500:B500"/>
    <mergeCell ref="C500:J500"/>
    <mergeCell ref="A1379:J1379"/>
    <mergeCell ref="A1380:F1380"/>
    <mergeCell ref="I1380:J1380"/>
    <mergeCell ref="A1388:J1388"/>
    <mergeCell ref="A1389:E1389"/>
    <mergeCell ref="I1389:J1389"/>
    <mergeCell ref="A1398:J1398"/>
    <mergeCell ref="I1400:J1400"/>
    <mergeCell ref="A1429:J1429"/>
    <mergeCell ref="A1349:J1349"/>
    <mergeCell ref="A1350:F1350"/>
    <mergeCell ref="I1350:J1350"/>
    <mergeCell ref="L1063:L1068"/>
    <mergeCell ref="A1065:A1066"/>
    <mergeCell ref="A1083:J1083"/>
    <mergeCell ref="A1085:J1085"/>
    <mergeCell ref="D976:E976"/>
    <mergeCell ref="A867:F867"/>
    <mergeCell ref="I867:J867"/>
    <mergeCell ref="A876:J876"/>
    <mergeCell ref="A877:F877"/>
    <mergeCell ref="I877:J877"/>
    <mergeCell ref="A886:J886"/>
    <mergeCell ref="A887:F887"/>
    <mergeCell ref="I887:J887"/>
    <mergeCell ref="A896:J896"/>
    <mergeCell ref="A897:F897"/>
    <mergeCell ref="I897:J897"/>
    <mergeCell ref="A906:J906"/>
    <mergeCell ref="A907:E907"/>
    <mergeCell ref="I907:J907"/>
    <mergeCell ref="A916:J916"/>
    <mergeCell ref="A927:J927"/>
    <mergeCell ref="A929:J929"/>
    <mergeCell ref="I930:J930"/>
    <mergeCell ref="A983:B983"/>
    <mergeCell ref="C983:J983"/>
    <mergeCell ref="I769:J769"/>
    <mergeCell ref="A856:J856"/>
    <mergeCell ref="A857:F857"/>
    <mergeCell ref="I857:J857"/>
    <mergeCell ref="A866:J866"/>
    <mergeCell ref="A825:J825"/>
    <mergeCell ref="I827:J827"/>
    <mergeCell ref="A836:J836"/>
    <mergeCell ref="A837:E837"/>
    <mergeCell ref="I837:J837"/>
    <mergeCell ref="A846:J846"/>
    <mergeCell ref="A847:F847"/>
    <mergeCell ref="I847:J847"/>
    <mergeCell ref="A786:J786"/>
    <mergeCell ref="I787:J787"/>
    <mergeCell ref="A811:J811"/>
    <mergeCell ref="I813:J813"/>
    <mergeCell ref="I918:J918"/>
    <mergeCell ref="A947:J947"/>
    <mergeCell ref="A949:J949"/>
    <mergeCell ref="I950:J950"/>
    <mergeCell ref="A956:J956"/>
    <mergeCell ref="A517:J517"/>
    <mergeCell ref="I518:J518"/>
    <mergeCell ref="A527:J527"/>
    <mergeCell ref="I528:J528"/>
    <mergeCell ref="A532:A533"/>
    <mergeCell ref="A535:A536"/>
    <mergeCell ref="A539:J539"/>
    <mergeCell ref="I540:J540"/>
    <mergeCell ref="A557:J557"/>
    <mergeCell ref="A525:J525"/>
    <mergeCell ref="A507:J507"/>
    <mergeCell ref="A510:A512"/>
    <mergeCell ref="B510:B512"/>
    <mergeCell ref="C510:C512"/>
    <mergeCell ref="D510:G510"/>
    <mergeCell ref="H510:H512"/>
    <mergeCell ref="I510:I512"/>
    <mergeCell ref="J510:J512"/>
    <mergeCell ref="D511:D512"/>
    <mergeCell ref="E511:G511"/>
    <mergeCell ref="D493:E493"/>
    <mergeCell ref="A492:B492"/>
    <mergeCell ref="D492:E492"/>
    <mergeCell ref="A466:J466"/>
    <mergeCell ref="I467:J467"/>
    <mergeCell ref="A473:J473"/>
    <mergeCell ref="A474:F474"/>
    <mergeCell ref="I474:J474"/>
    <mergeCell ref="A423:J423"/>
    <mergeCell ref="A424:E424"/>
    <mergeCell ref="I424:J424"/>
    <mergeCell ref="A433:J433"/>
    <mergeCell ref="I435:J435"/>
    <mergeCell ref="A464:J464"/>
    <mergeCell ref="A444:J444"/>
    <mergeCell ref="A446:J446"/>
    <mergeCell ref="I447:J447"/>
    <mergeCell ref="A400:J400"/>
    <mergeCell ref="A401:F401"/>
    <mergeCell ref="I401:J401"/>
    <mergeCell ref="A410:J410"/>
    <mergeCell ref="A411:F411"/>
    <mergeCell ref="I411:J411"/>
    <mergeCell ref="A380:J380"/>
    <mergeCell ref="A381:F381"/>
    <mergeCell ref="I381:J381"/>
    <mergeCell ref="A390:J390"/>
    <mergeCell ref="A391:F391"/>
    <mergeCell ref="I391:J391"/>
    <mergeCell ref="A360:J360"/>
    <mergeCell ref="A361:F361"/>
    <mergeCell ref="I361:J361"/>
    <mergeCell ref="A370:J370"/>
    <mergeCell ref="A371:F371"/>
    <mergeCell ref="I371:J371"/>
    <mergeCell ref="A322:J322"/>
    <mergeCell ref="I324:J324"/>
    <mergeCell ref="A339:J339"/>
    <mergeCell ref="I341:J341"/>
    <mergeCell ref="A350:J350"/>
    <mergeCell ref="A351:E351"/>
    <mergeCell ref="I351:J351"/>
    <mergeCell ref="A267:J267"/>
    <mergeCell ref="I268:J268"/>
    <mergeCell ref="A275:J275"/>
    <mergeCell ref="I276:J276"/>
    <mergeCell ref="A293:J293"/>
    <mergeCell ref="I294:J294"/>
    <mergeCell ref="A243:J243"/>
    <mergeCell ref="A244:F244"/>
    <mergeCell ref="I244:J244"/>
    <mergeCell ref="A253:J253"/>
    <mergeCell ref="A255:J255"/>
    <mergeCell ref="I256:J256"/>
    <mergeCell ref="A216:J216"/>
    <mergeCell ref="I217:J217"/>
    <mergeCell ref="A225:J225"/>
    <mergeCell ref="I226:J226"/>
    <mergeCell ref="A234:J234"/>
    <mergeCell ref="I235:J235"/>
    <mergeCell ref="A193:J193"/>
    <mergeCell ref="A195:J195"/>
    <mergeCell ref="I196:J196"/>
    <mergeCell ref="A204:J204"/>
    <mergeCell ref="I205:J205"/>
    <mergeCell ref="A214:J214"/>
    <mergeCell ref="A159:J159"/>
    <mergeCell ref="I160:J160"/>
    <mergeCell ref="A170:J170"/>
    <mergeCell ref="I171:J171"/>
    <mergeCell ref="A181:J181"/>
    <mergeCell ref="I182:J182"/>
    <mergeCell ref="A133:J133"/>
    <mergeCell ref="A135:J135"/>
    <mergeCell ref="I136:J136"/>
    <mergeCell ref="A146:J146"/>
    <mergeCell ref="A148:J148"/>
    <mergeCell ref="I149:J149"/>
    <mergeCell ref="A39:A40"/>
    <mergeCell ref="A42:A43"/>
    <mergeCell ref="A46:J46"/>
    <mergeCell ref="I47:J47"/>
    <mergeCell ref="A124:A125"/>
    <mergeCell ref="C124:C125"/>
    <mergeCell ref="D124:D125"/>
    <mergeCell ref="E124:E125"/>
    <mergeCell ref="A127:A128"/>
    <mergeCell ref="C127:C128"/>
    <mergeCell ref="D127:D128"/>
    <mergeCell ref="E127:E128"/>
    <mergeCell ref="A98:J98"/>
    <mergeCell ref="I99:J99"/>
    <mergeCell ref="A109:J109"/>
    <mergeCell ref="A110:E110"/>
    <mergeCell ref="I110:J110"/>
    <mergeCell ref="I119:J119"/>
    <mergeCell ref="A107:J107"/>
    <mergeCell ref="A80:J80"/>
    <mergeCell ref="A82:J82"/>
    <mergeCell ref="I83:J83"/>
    <mergeCell ref="L87:L92"/>
    <mergeCell ref="A89:A90"/>
    <mergeCell ref="A96:J96"/>
    <mergeCell ref="A64:J64"/>
    <mergeCell ref="I65:J65"/>
    <mergeCell ref="A71:J71"/>
    <mergeCell ref="A73:J73"/>
    <mergeCell ref="A74:E74"/>
    <mergeCell ref="I74:J74"/>
    <mergeCell ref="A1:J1"/>
    <mergeCell ref="A3:J3"/>
    <mergeCell ref="A7:B7"/>
    <mergeCell ref="C7:J7"/>
    <mergeCell ref="A10:J10"/>
    <mergeCell ref="A12:J12"/>
    <mergeCell ref="A34:J34"/>
    <mergeCell ref="I35:J35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  <mergeCell ref="A24:J24"/>
    <mergeCell ref="I25:J25"/>
    <mergeCell ref="A32:J32"/>
    <mergeCell ref="I558:J558"/>
    <mergeCell ref="A564:J564"/>
    <mergeCell ref="A566:J566"/>
    <mergeCell ref="A567:E567"/>
    <mergeCell ref="I567:J567"/>
    <mergeCell ref="A573:J573"/>
    <mergeCell ref="A575:J575"/>
    <mergeCell ref="I576:J576"/>
    <mergeCell ref="A582:A583"/>
    <mergeCell ref="L580:L585"/>
    <mergeCell ref="A589:J589"/>
    <mergeCell ref="A591:J591"/>
    <mergeCell ref="I592:J592"/>
    <mergeCell ref="A600:J600"/>
    <mergeCell ref="A602:J602"/>
    <mergeCell ref="A603:E603"/>
    <mergeCell ref="I603:J603"/>
    <mergeCell ref="A626:J626"/>
    <mergeCell ref="I612:J612"/>
    <mergeCell ref="A617:A618"/>
    <mergeCell ref="C617:C618"/>
    <mergeCell ref="D617:D618"/>
    <mergeCell ref="E617:E618"/>
    <mergeCell ref="A620:A621"/>
    <mergeCell ref="C620:C621"/>
    <mergeCell ref="D620:D621"/>
    <mergeCell ref="E620:E621"/>
    <mergeCell ref="A628:J628"/>
    <mergeCell ref="I629:J629"/>
    <mergeCell ref="A639:J639"/>
    <mergeCell ref="A641:J641"/>
    <mergeCell ref="I642:J642"/>
    <mergeCell ref="A652:J652"/>
    <mergeCell ref="I653:J653"/>
    <mergeCell ref="A663:J663"/>
    <mergeCell ref="I664:J664"/>
    <mergeCell ref="A674:J674"/>
    <mergeCell ref="I675:J675"/>
    <mergeCell ref="A686:J686"/>
    <mergeCell ref="A688:J688"/>
    <mergeCell ref="I689:J689"/>
    <mergeCell ref="A697:J697"/>
    <mergeCell ref="I698:J698"/>
    <mergeCell ref="A707:J707"/>
    <mergeCell ref="A709:J709"/>
    <mergeCell ref="I710:J710"/>
    <mergeCell ref="A718:J718"/>
    <mergeCell ref="I719:J719"/>
    <mergeCell ref="A727:J727"/>
    <mergeCell ref="I728:J728"/>
    <mergeCell ref="A736:J736"/>
    <mergeCell ref="A737:F737"/>
    <mergeCell ref="I737:J737"/>
    <mergeCell ref="A768:J768"/>
    <mergeCell ref="A746:J746"/>
    <mergeCell ref="A748:J748"/>
    <mergeCell ref="I749:J749"/>
    <mergeCell ref="A760:J760"/>
    <mergeCell ref="I761:J761"/>
    <mergeCell ref="A990:J990"/>
    <mergeCell ref="A993:A995"/>
    <mergeCell ref="B993:B995"/>
    <mergeCell ref="C993:C995"/>
    <mergeCell ref="D993:G993"/>
    <mergeCell ref="H993:H995"/>
    <mergeCell ref="I993:I995"/>
    <mergeCell ref="J993:J995"/>
    <mergeCell ref="A986:J986"/>
    <mergeCell ref="A988:J988"/>
    <mergeCell ref="A1022:J1022"/>
    <mergeCell ref="D994:D995"/>
    <mergeCell ref="E994:G994"/>
    <mergeCell ref="A1000:J1000"/>
    <mergeCell ref="I1001:J1001"/>
    <mergeCell ref="A1008:J1008"/>
    <mergeCell ref="A1010:J1010"/>
    <mergeCell ref="I1011:J1011"/>
    <mergeCell ref="A1015:A1016"/>
    <mergeCell ref="A1018:A1019"/>
    <mergeCell ref="A1109:J1109"/>
    <mergeCell ref="A1111:J1111"/>
    <mergeCell ref="I1112:J1112"/>
    <mergeCell ref="A1122:J1122"/>
    <mergeCell ref="A1124:J1124"/>
    <mergeCell ref="A1243:J1243"/>
    <mergeCell ref="I1244:J1244"/>
    <mergeCell ref="A1251:J1251"/>
    <mergeCell ref="I1252:J1252"/>
    <mergeCell ref="I1158:J1158"/>
    <mergeCell ref="A1169:J1169"/>
    <mergeCell ref="I1232:J1232"/>
    <mergeCell ref="A1229:J1229"/>
    <mergeCell ref="A1231:J1231"/>
    <mergeCell ref="A1157:J1157"/>
    <mergeCell ref="A1171:J1171"/>
    <mergeCell ref="I1136:J1136"/>
    <mergeCell ref="A1146:J1146"/>
    <mergeCell ref="I1147:J1147"/>
    <mergeCell ref="I1023:J1023"/>
    <mergeCell ref="A1040:J1040"/>
    <mergeCell ref="I1041:J1041"/>
    <mergeCell ref="A1047:J1047"/>
    <mergeCell ref="A1049:J1049"/>
    <mergeCell ref="A1050:E1050"/>
    <mergeCell ref="I1050:J1050"/>
    <mergeCell ref="A1056:J1056"/>
    <mergeCell ref="A1072:J1072"/>
    <mergeCell ref="A1058:J1058"/>
    <mergeCell ref="I1059:J1059"/>
    <mergeCell ref="A1308:J1308"/>
    <mergeCell ref="A1359:J1359"/>
    <mergeCell ref="A1360:F1360"/>
    <mergeCell ref="I1360:J1360"/>
    <mergeCell ref="A1369:J1369"/>
    <mergeCell ref="A1431:J1431"/>
    <mergeCell ref="I1432:J1432"/>
    <mergeCell ref="A1370:F1370"/>
    <mergeCell ref="I1370:J1370"/>
    <mergeCell ref="I1310:J1310"/>
    <mergeCell ref="A1319:J1319"/>
    <mergeCell ref="I1320:J1320"/>
    <mergeCell ref="A1329:J1329"/>
    <mergeCell ref="A1330:F1330"/>
    <mergeCell ref="I1330:J1330"/>
    <mergeCell ref="A1339:J1339"/>
    <mergeCell ref="A1340:F1340"/>
    <mergeCell ref="I1340:J1340"/>
    <mergeCell ref="A1320:E1320"/>
    <mergeCell ref="A1269:J1269"/>
    <mergeCell ref="I1270:J1270"/>
    <mergeCell ref="A503:J503"/>
    <mergeCell ref="A505:J505"/>
    <mergeCell ref="A1438:J1438"/>
    <mergeCell ref="A1439:F1439"/>
    <mergeCell ref="I1439:J1439"/>
    <mergeCell ref="I1172:J1172"/>
    <mergeCell ref="A1180:J1180"/>
    <mergeCell ref="I1181:J1181"/>
    <mergeCell ref="A1190:J1190"/>
    <mergeCell ref="A1192:J1192"/>
    <mergeCell ref="I1193:J1193"/>
    <mergeCell ref="A1201:J1201"/>
    <mergeCell ref="I1202:J1202"/>
    <mergeCell ref="A1210:J1210"/>
    <mergeCell ref="I1125:J1125"/>
    <mergeCell ref="A1135:J1135"/>
    <mergeCell ref="I1211:J1211"/>
    <mergeCell ref="A1219:J1219"/>
    <mergeCell ref="A1220:F1220"/>
    <mergeCell ref="I1220:J1220"/>
    <mergeCell ref="A1295:J1295"/>
    <mergeCell ref="I1297:J1297"/>
  </mergeCells>
  <pageMargins left="0.78740157480314965" right="0" top="0.59055118110236227" bottom="0.19685039370078741" header="0.31496062992125984" footer="0.31496062992125984"/>
  <pageSetup paperSize="9" scale="32" fitToHeight="10" orientation="portrait" r:id="rId1"/>
  <rowBreaks count="1" manualBreakCount="1">
    <brk id="421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7030A0"/>
  </sheetPr>
  <dimension ref="A1:T1372"/>
  <sheetViews>
    <sheetView view="pageBreakPreview" topLeftCell="A260" zoomScale="55" zoomScaleNormal="60" zoomScaleSheetLayoutView="55" workbookViewId="0">
      <selection activeCell="M456" sqref="M456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3.44140625" style="149" customWidth="1"/>
    <col min="4" max="4" width="28" style="149" customWidth="1"/>
    <col min="5" max="5" width="28.44140625" style="149" customWidth="1"/>
    <col min="6" max="6" width="24" style="149" customWidth="1"/>
    <col min="7" max="7" width="21.6640625" style="149" customWidth="1"/>
    <col min="8" max="8" width="8.6640625" style="149" customWidth="1"/>
    <col min="9" max="9" width="8.109375" style="149" customWidth="1"/>
    <col min="10" max="10" width="24.5546875" style="149" customWidth="1"/>
    <col min="11" max="11" width="21.88671875" style="150" customWidth="1"/>
    <col min="12" max="12" width="25.44140625" style="149" customWidth="1"/>
    <col min="13" max="13" width="28.33203125" style="701" customWidth="1"/>
    <col min="14" max="14" width="27" style="149" customWidth="1"/>
    <col min="15" max="15" width="21.33203125" style="279" customWidth="1"/>
    <col min="16" max="16" width="30.109375" style="279" customWidth="1"/>
    <col min="17" max="17" width="19.109375" style="279" customWidth="1"/>
    <col min="18" max="18" width="9.109375" style="279"/>
    <col min="19" max="16384" width="9.109375" style="149"/>
  </cols>
  <sheetData>
    <row r="1" spans="1:18" ht="33" customHeight="1">
      <c r="A1" s="1987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1" s="1987"/>
      <c r="C1" s="1987"/>
      <c r="D1" s="1987"/>
      <c r="E1" s="1987"/>
      <c r="F1" s="1987"/>
      <c r="G1" s="1987"/>
      <c r="H1" s="1987"/>
      <c r="I1" s="1987"/>
      <c r="J1" s="1987"/>
      <c r="K1" s="536"/>
    </row>
    <row r="2" spans="1:18" ht="9" customHeight="1"/>
    <row r="3" spans="1:18" ht="33.75" customHeight="1">
      <c r="A3" s="1959" t="s">
        <v>130</v>
      </c>
      <c r="B3" s="1959"/>
      <c r="C3" s="1959"/>
      <c r="D3" s="1959"/>
      <c r="E3" s="1959"/>
      <c r="F3" s="1959"/>
      <c r="G3" s="1959"/>
      <c r="H3" s="1959"/>
      <c r="I3" s="1959"/>
      <c r="J3" s="1959"/>
      <c r="K3" s="1959"/>
    </row>
    <row r="5" spans="1:18" ht="19.5" customHeight="1">
      <c r="A5" s="17"/>
      <c r="B5" s="17"/>
      <c r="C5" s="17"/>
      <c r="D5" s="17"/>
      <c r="E5" s="17"/>
      <c r="F5" s="17"/>
      <c r="G5" s="151" t="s">
        <v>161</v>
      </c>
      <c r="H5" s="16"/>
      <c r="I5" s="152"/>
      <c r="J5" s="16"/>
      <c r="K5" s="153" t="s">
        <v>1057</v>
      </c>
    </row>
    <row r="6" spans="1:18">
      <c r="B6" s="38"/>
    </row>
    <row r="7" spans="1:18" ht="45.75" customHeight="1">
      <c r="A7" s="1988" t="s">
        <v>148</v>
      </c>
      <c r="B7" s="1988"/>
      <c r="C7" s="2035" t="s">
        <v>19</v>
      </c>
      <c r="D7" s="2035"/>
      <c r="E7" s="2035"/>
      <c r="F7" s="2035"/>
      <c r="G7" s="2035"/>
      <c r="H7" s="2035"/>
      <c r="I7" s="2035"/>
      <c r="J7" s="2035"/>
      <c r="K7" s="2035"/>
    </row>
    <row r="8" spans="1:18" ht="14.25" customHeight="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9" spans="1:18" ht="21" customHeight="1"/>
    <row r="10" spans="1:18" ht="48" customHeight="1">
      <c r="A10" s="1992" t="s">
        <v>610</v>
      </c>
      <c r="B10" s="1992"/>
      <c r="C10" s="1992"/>
      <c r="D10" s="1992"/>
      <c r="E10" s="1992"/>
      <c r="F10" s="1992"/>
      <c r="G10" s="1992"/>
      <c r="H10" s="1992"/>
      <c r="I10" s="1992"/>
      <c r="J10" s="1992"/>
      <c r="K10" s="1992"/>
    </row>
    <row r="11" spans="1:18" ht="24" customHeight="1">
      <c r="A11" s="164"/>
      <c r="B11" s="164"/>
      <c r="C11" s="164"/>
      <c r="D11" s="164"/>
      <c r="E11" s="164"/>
      <c r="F11" s="164"/>
      <c r="G11" s="164"/>
      <c r="H11" s="164"/>
      <c r="I11" s="164"/>
      <c r="J11" s="164"/>
      <c r="K11" s="164"/>
    </row>
    <row r="12" spans="1:18" ht="30" hidden="1" customHeight="1">
      <c r="A12" s="1993" t="s">
        <v>622</v>
      </c>
      <c r="B12" s="1993"/>
      <c r="C12" s="1993"/>
      <c r="D12" s="1993"/>
      <c r="E12" s="1993"/>
      <c r="F12" s="1993"/>
      <c r="G12" s="1993"/>
      <c r="H12" s="1993"/>
      <c r="I12" s="1993"/>
      <c r="J12" s="1993"/>
      <c r="K12" s="1993"/>
    </row>
    <row r="13" spans="1:18" s="150" customFormat="1" ht="30" hidden="1" customHeight="1">
      <c r="A13" s="298"/>
      <c r="B13" s="298"/>
      <c r="C13" s="298"/>
      <c r="D13" s="298"/>
      <c r="E13" s="298"/>
      <c r="F13" s="298"/>
      <c r="G13" s="298"/>
      <c r="H13" s="298"/>
      <c r="I13" s="298"/>
      <c r="J13" s="298"/>
      <c r="K13" s="298"/>
      <c r="M13" s="649"/>
      <c r="O13" s="203"/>
      <c r="P13" s="203"/>
      <c r="Q13" s="203"/>
      <c r="R13" s="203"/>
    </row>
    <row r="14" spans="1:18" ht="38.25" hidden="1" customHeight="1">
      <c r="A14" s="1995" t="s">
        <v>493</v>
      </c>
      <c r="B14" s="1995"/>
      <c r="C14" s="1995"/>
      <c r="D14" s="1995"/>
      <c r="E14" s="1995"/>
      <c r="F14" s="1995"/>
      <c r="G14" s="1995"/>
      <c r="H14" s="1995"/>
      <c r="I14" s="1995"/>
      <c r="J14" s="1995"/>
      <c r="K14" s="1995"/>
    </row>
    <row r="15" spans="1:18" ht="5.25" hidden="1" customHeight="1">
      <c r="B15" s="17"/>
      <c r="C15" s="17"/>
      <c r="D15" s="17"/>
      <c r="E15" s="17"/>
      <c r="F15" s="17"/>
      <c r="G15" s="17"/>
      <c r="H15" s="17"/>
      <c r="I15" s="17"/>
      <c r="J15" s="17"/>
      <c r="K15" s="39"/>
    </row>
    <row r="16" spans="1:18" ht="6.75" hidden="1" customHeight="1">
      <c r="B16" s="17"/>
      <c r="C16" s="17"/>
      <c r="D16" s="17"/>
      <c r="E16" s="17"/>
      <c r="F16" s="17"/>
      <c r="G16" s="17"/>
      <c r="H16" s="17"/>
      <c r="I16" s="17"/>
      <c r="J16" s="17"/>
      <c r="K16" s="39"/>
    </row>
    <row r="17" spans="1:18" ht="8.25" hidden="1" customHeight="1">
      <c r="B17" s="38"/>
      <c r="C17" s="38"/>
      <c r="D17" s="38"/>
      <c r="E17" s="38"/>
      <c r="F17" s="38"/>
      <c r="G17" s="38"/>
      <c r="H17" s="38"/>
      <c r="I17" s="38"/>
      <c r="J17" s="38"/>
      <c r="K17" s="40"/>
    </row>
    <row r="18" spans="1:18" ht="3" hidden="1" customHeight="1">
      <c r="B18" s="32"/>
      <c r="C18" s="32"/>
      <c r="D18" s="41"/>
      <c r="E18" s="41"/>
      <c r="F18" s="41"/>
      <c r="G18" s="41"/>
      <c r="H18" s="41"/>
      <c r="I18" s="41"/>
      <c r="J18" s="41"/>
      <c r="K18" s="42"/>
    </row>
    <row r="19" spans="1:18" ht="52.5" hidden="1" customHeight="1">
      <c r="A19" s="1996" t="s">
        <v>77</v>
      </c>
      <c r="B19" s="1996" t="s">
        <v>75</v>
      </c>
      <c r="C19" s="1996" t="s">
        <v>76</v>
      </c>
      <c r="D19" s="1997" t="s">
        <v>69</v>
      </c>
      <c r="E19" s="1998"/>
      <c r="F19" s="1998"/>
      <c r="G19" s="1999"/>
      <c r="H19" s="2000" t="s">
        <v>70</v>
      </c>
      <c r="I19" s="2000" t="s">
        <v>78</v>
      </c>
      <c r="J19" s="2008" t="s">
        <v>987</v>
      </c>
      <c r="K19" s="2034" t="s">
        <v>156</v>
      </c>
    </row>
    <row r="20" spans="1:18" hidden="1">
      <c r="A20" s="1980"/>
      <c r="B20" s="1980"/>
      <c r="C20" s="1980"/>
      <c r="D20" s="1996" t="s">
        <v>20</v>
      </c>
      <c r="E20" s="1997" t="s">
        <v>2</v>
      </c>
      <c r="F20" s="1998"/>
      <c r="G20" s="1999"/>
      <c r="H20" s="2001"/>
      <c r="I20" s="2001"/>
      <c r="J20" s="2008"/>
      <c r="K20" s="2034"/>
    </row>
    <row r="21" spans="1:18" ht="159.6" hidden="1">
      <c r="A21" s="1981"/>
      <c r="B21" s="1981"/>
      <c r="C21" s="1981"/>
      <c r="D21" s="1981"/>
      <c r="E21" s="73" t="s">
        <v>71</v>
      </c>
      <c r="F21" s="73" t="s">
        <v>986</v>
      </c>
      <c r="G21" s="73" t="s">
        <v>72</v>
      </c>
      <c r="H21" s="2002"/>
      <c r="I21" s="2002"/>
      <c r="J21" s="2008"/>
      <c r="K21" s="2034"/>
    </row>
    <row r="22" spans="1:18" s="160" customFormat="1" ht="15.6" hidden="1">
      <c r="A22" s="78">
        <v>1</v>
      </c>
      <c r="B22" s="78">
        <v>2</v>
      </c>
      <c r="C22" s="78">
        <v>3</v>
      </c>
      <c r="D22" s="78">
        <v>4</v>
      </c>
      <c r="E22" s="78">
        <v>5</v>
      </c>
      <c r="F22" s="78">
        <v>6</v>
      </c>
      <c r="G22" s="78">
        <v>7</v>
      </c>
      <c r="H22" s="78">
        <v>8</v>
      </c>
      <c r="I22" s="78">
        <v>9</v>
      </c>
      <c r="J22" s="78">
        <v>10</v>
      </c>
      <c r="K22" s="236">
        <v>11</v>
      </c>
      <c r="M22" s="702"/>
      <c r="O22" s="283"/>
      <c r="P22" s="283"/>
      <c r="Q22" s="283"/>
      <c r="R22" s="283"/>
    </row>
    <row r="23" spans="1:18" ht="79.5" hidden="1" customHeight="1">
      <c r="A23" s="73" t="s">
        <v>142</v>
      </c>
      <c r="B23" s="31" t="s">
        <v>989</v>
      </c>
      <c r="C23" s="22">
        <v>0</v>
      </c>
      <c r="D23" s="22">
        <f>F23+G23+E23</f>
        <v>0</v>
      </c>
      <c r="E23" s="22">
        <v>0</v>
      </c>
      <c r="F23" s="22">
        <v>0</v>
      </c>
      <c r="G23" s="22"/>
      <c r="H23" s="22">
        <v>0</v>
      </c>
      <c r="I23" s="22">
        <v>1</v>
      </c>
      <c r="J23" s="21">
        <f>C23*D23*(1+H23/100)*I23*12</f>
        <v>0</v>
      </c>
      <c r="K23" s="718" t="s">
        <v>985</v>
      </c>
    </row>
    <row r="24" spans="1:18" ht="35.1" hidden="1" customHeight="1">
      <c r="A24" s="226"/>
      <c r="B24" s="227" t="s">
        <v>73</v>
      </c>
      <c r="C24" s="228">
        <f>SUM(C23:C23)</f>
        <v>0</v>
      </c>
      <c r="D24" s="228">
        <f>SUM(D23:D23)</f>
        <v>0</v>
      </c>
      <c r="E24" s="226" t="s">
        <v>74</v>
      </c>
      <c r="F24" s="226" t="s">
        <v>74</v>
      </c>
      <c r="G24" s="226" t="s">
        <v>74</v>
      </c>
      <c r="H24" s="226" t="s">
        <v>74</v>
      </c>
      <c r="I24" s="226" t="s">
        <v>74</v>
      </c>
      <c r="J24" s="228">
        <f>SUM(J23:J23)</f>
        <v>0</v>
      </c>
      <c r="K24" s="237" t="s">
        <v>43</v>
      </c>
    </row>
    <row r="25" spans="1:18" hidden="1"/>
    <row r="26" spans="1:18" hidden="1">
      <c r="A26" s="1994" t="s">
        <v>497</v>
      </c>
      <c r="B26" s="1994"/>
      <c r="C26" s="1994"/>
      <c r="D26" s="1994"/>
      <c r="E26" s="1994"/>
      <c r="F26" s="1994"/>
      <c r="G26" s="1994"/>
      <c r="H26" s="1994"/>
      <c r="I26" s="1994"/>
      <c r="J26" s="1994"/>
      <c r="K26" s="1994"/>
    </row>
    <row r="27" spans="1:18" hidden="1">
      <c r="A27" s="43"/>
      <c r="B27" s="43"/>
      <c r="C27" s="43"/>
      <c r="D27" s="43"/>
      <c r="E27" s="43"/>
      <c r="F27" s="43"/>
      <c r="G27" s="43"/>
      <c r="H27" s="43"/>
      <c r="I27" s="43"/>
      <c r="J27" s="43"/>
    </row>
    <row r="28" spans="1:18" ht="59.25" hidden="1" customHeight="1">
      <c r="A28" s="35" t="s">
        <v>77</v>
      </c>
      <c r="B28" s="35" t="s">
        <v>67</v>
      </c>
      <c r="C28" s="73" t="s">
        <v>505</v>
      </c>
      <c r="D28" s="73" t="s">
        <v>506</v>
      </c>
      <c r="E28" s="73" t="s">
        <v>507</v>
      </c>
      <c r="F28" s="232" t="s">
        <v>156</v>
      </c>
      <c r="G28" s="43"/>
      <c r="H28" s="43"/>
      <c r="I28" s="43"/>
      <c r="J28" s="43"/>
    </row>
    <row r="29" spans="1:18" hidden="1">
      <c r="A29" s="173">
        <v>1</v>
      </c>
      <c r="B29" s="173">
        <v>2</v>
      </c>
      <c r="C29" s="78">
        <v>3</v>
      </c>
      <c r="D29" s="78">
        <v>4</v>
      </c>
      <c r="E29" s="78">
        <v>5</v>
      </c>
      <c r="F29" s="233">
        <v>6</v>
      </c>
      <c r="G29" s="43"/>
      <c r="H29" s="43"/>
      <c r="I29" s="43"/>
      <c r="J29" s="43"/>
    </row>
    <row r="30" spans="1:18" ht="131.25" hidden="1" customHeight="1">
      <c r="A30" s="166">
        <v>1</v>
      </c>
      <c r="B30" s="172" t="s">
        <v>496</v>
      </c>
      <c r="C30" s="22"/>
      <c r="D30" s="159">
        <v>12</v>
      </c>
      <c r="E30" s="167"/>
      <c r="F30" s="234"/>
      <c r="G30" s="168"/>
      <c r="H30" s="169"/>
      <c r="I30" s="37"/>
      <c r="J30" s="170"/>
    </row>
    <row r="31" spans="1:18" ht="42" hidden="1" customHeight="1">
      <c r="A31" s="166">
        <v>2</v>
      </c>
      <c r="B31" s="172" t="s">
        <v>533</v>
      </c>
      <c r="C31" s="22"/>
      <c r="D31" s="159"/>
      <c r="E31" s="167"/>
      <c r="F31" s="234"/>
      <c r="G31" s="168"/>
      <c r="H31" s="169"/>
      <c r="I31" s="37"/>
      <c r="J31" s="170"/>
    </row>
    <row r="32" spans="1:18" ht="36" hidden="1" customHeight="1">
      <c r="A32" s="229"/>
      <c r="B32" s="227" t="s">
        <v>73</v>
      </c>
      <c r="C32" s="230"/>
      <c r="D32" s="231"/>
      <c r="E32" s="228">
        <f>E31+E30</f>
        <v>0</v>
      </c>
      <c r="F32" s="235" t="s">
        <v>43</v>
      </c>
      <c r="G32" s="43"/>
      <c r="H32" s="43"/>
      <c r="I32" s="37"/>
      <c r="J32" s="171"/>
    </row>
    <row r="33" spans="1:18" hidden="1"/>
    <row r="34" spans="1:18" ht="39" hidden="1" customHeight="1">
      <c r="A34" s="1993" t="s">
        <v>621</v>
      </c>
      <c r="B34" s="1993"/>
      <c r="C34" s="1993"/>
      <c r="D34" s="1993"/>
      <c r="E34" s="1993"/>
      <c r="F34" s="1993"/>
      <c r="G34" s="1993"/>
      <c r="H34" s="1993"/>
      <c r="I34" s="1993"/>
      <c r="J34" s="1993"/>
      <c r="K34" s="1993"/>
    </row>
    <row r="35" spans="1:18" ht="12.75" hidden="1" customHeight="1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</row>
    <row r="36" spans="1:18" ht="31.5" hidden="1" customHeight="1">
      <c r="A36" s="2009" t="s">
        <v>494</v>
      </c>
      <c r="B36" s="2009"/>
      <c r="C36" s="2009"/>
      <c r="D36" s="2009"/>
      <c r="E36" s="2009"/>
      <c r="F36" s="2009"/>
      <c r="G36" s="2009"/>
      <c r="H36" s="2009"/>
      <c r="I36" s="2009"/>
      <c r="J36" s="2009"/>
      <c r="K36" s="2009"/>
      <c r="O36" s="188"/>
    </row>
    <row r="37" spans="1:18" hidden="1">
      <c r="A37" s="74"/>
      <c r="B37" s="45"/>
      <c r="C37" s="74"/>
      <c r="D37" s="74"/>
      <c r="E37" s="74"/>
      <c r="F37" s="74"/>
      <c r="O37" s="188"/>
    </row>
    <row r="38" spans="1:18" ht="68.400000000000006" hidden="1">
      <c r="A38" s="73" t="s">
        <v>77</v>
      </c>
      <c r="B38" s="73" t="s">
        <v>67</v>
      </c>
      <c r="C38" s="73" t="s">
        <v>93</v>
      </c>
      <c r="D38" s="73" t="s">
        <v>91</v>
      </c>
      <c r="E38" s="73" t="s">
        <v>92</v>
      </c>
      <c r="F38" s="73" t="s">
        <v>133</v>
      </c>
      <c r="G38" s="232" t="s">
        <v>156</v>
      </c>
      <c r="O38" s="188"/>
    </row>
    <row r="39" spans="1:18" s="160" customFormat="1" ht="15.6" hidden="1">
      <c r="A39" s="78">
        <v>1</v>
      </c>
      <c r="B39" s="78">
        <v>2</v>
      </c>
      <c r="C39" s="78">
        <v>3</v>
      </c>
      <c r="D39" s="78">
        <v>4</v>
      </c>
      <c r="E39" s="78">
        <v>5</v>
      </c>
      <c r="F39" s="78">
        <v>6</v>
      </c>
      <c r="G39" s="236">
        <v>7</v>
      </c>
      <c r="K39" s="161"/>
      <c r="M39" s="702"/>
      <c r="O39" s="281"/>
      <c r="P39" s="283"/>
      <c r="Q39" s="283"/>
      <c r="R39" s="283"/>
    </row>
    <row r="40" spans="1:18" ht="78" hidden="1" customHeight="1">
      <c r="A40" s="73">
        <v>1</v>
      </c>
      <c r="B40" s="31" t="s">
        <v>81</v>
      </c>
      <c r="C40" s="73" t="s">
        <v>74</v>
      </c>
      <c r="D40" s="73" t="s">
        <v>74</v>
      </c>
      <c r="E40" s="73" t="s">
        <v>74</v>
      </c>
      <c r="F40" s="21">
        <f>F42</f>
        <v>0</v>
      </c>
      <c r="G40" s="238"/>
      <c r="O40" s="188"/>
    </row>
    <row r="41" spans="1:18" hidden="1">
      <c r="A41" s="2008" t="s">
        <v>82</v>
      </c>
      <c r="B41" s="31" t="s">
        <v>2</v>
      </c>
      <c r="C41" s="73"/>
      <c r="D41" s="73"/>
      <c r="E41" s="73"/>
      <c r="F41" s="21"/>
      <c r="G41" s="238"/>
      <c r="O41" s="188"/>
    </row>
    <row r="42" spans="1:18" ht="78" hidden="1" customHeight="1">
      <c r="A42" s="2008"/>
      <c r="B42" s="31" t="s">
        <v>83</v>
      </c>
      <c r="C42" s="73" t="e">
        <f>F42/E42/D42</f>
        <v>#DIV/0!</v>
      </c>
      <c r="D42" s="73"/>
      <c r="E42" s="73"/>
      <c r="F42" s="21"/>
      <c r="G42" s="238"/>
      <c r="O42" s="188"/>
    </row>
    <row r="43" spans="1:18" ht="78" hidden="1" customHeight="1">
      <c r="A43" s="73">
        <v>2</v>
      </c>
      <c r="B43" s="31" t="s">
        <v>87</v>
      </c>
      <c r="C43" s="73" t="s">
        <v>74</v>
      </c>
      <c r="D43" s="73" t="s">
        <v>74</v>
      </c>
      <c r="E43" s="73" t="s">
        <v>74</v>
      </c>
      <c r="F43" s="21">
        <f>F45</f>
        <v>0</v>
      </c>
      <c r="G43" s="238"/>
      <c r="O43" s="188"/>
    </row>
    <row r="44" spans="1:18" hidden="1">
      <c r="A44" s="2008" t="s">
        <v>88</v>
      </c>
      <c r="B44" s="31" t="s">
        <v>2</v>
      </c>
      <c r="C44" s="73"/>
      <c r="D44" s="73"/>
      <c r="E44" s="73"/>
      <c r="F44" s="21"/>
      <c r="G44" s="238"/>
      <c r="O44" s="188"/>
    </row>
    <row r="45" spans="1:18" ht="78" hidden="1" customHeight="1">
      <c r="A45" s="2008"/>
      <c r="B45" s="31" t="s">
        <v>83</v>
      </c>
      <c r="C45" s="73" t="e">
        <f t="shared" ref="C45" si="0">F45/E45/D45</f>
        <v>#DIV/0!</v>
      </c>
      <c r="D45" s="73"/>
      <c r="E45" s="73"/>
      <c r="F45" s="21"/>
      <c r="G45" s="238"/>
      <c r="O45" s="188"/>
    </row>
    <row r="46" spans="1:18" ht="33" hidden="1" customHeight="1">
      <c r="A46" s="229"/>
      <c r="B46" s="227" t="s">
        <v>73</v>
      </c>
      <c r="C46" s="226" t="s">
        <v>74</v>
      </c>
      <c r="D46" s="226" t="s">
        <v>74</v>
      </c>
      <c r="E46" s="226" t="s">
        <v>74</v>
      </c>
      <c r="F46" s="228">
        <f>F43+F40</f>
        <v>0</v>
      </c>
      <c r="G46" s="238" t="s">
        <v>43</v>
      </c>
      <c r="O46" s="188"/>
    </row>
    <row r="47" spans="1:18" hidden="1">
      <c r="A47" s="38"/>
      <c r="B47" s="32"/>
      <c r="C47" s="38"/>
      <c r="D47" s="38"/>
      <c r="E47" s="38"/>
      <c r="F47" s="38"/>
      <c r="O47" s="188"/>
    </row>
    <row r="48" spans="1:18" ht="30.75" hidden="1" customHeight="1">
      <c r="A48" s="2009" t="s">
        <v>491</v>
      </c>
      <c r="B48" s="2009"/>
      <c r="C48" s="2009"/>
      <c r="D48" s="2009"/>
      <c r="E48" s="2009"/>
      <c r="F48" s="2009"/>
      <c r="G48" s="2009"/>
      <c r="H48" s="2009"/>
      <c r="I48" s="2009"/>
      <c r="J48" s="2009"/>
      <c r="K48" s="2009"/>
      <c r="O48" s="188"/>
    </row>
    <row r="49" spans="1:18" hidden="1">
      <c r="A49" s="74"/>
      <c r="B49" s="45"/>
      <c r="C49" s="74"/>
      <c r="D49" s="74"/>
      <c r="E49" s="74"/>
      <c r="F49" s="74"/>
      <c r="O49" s="188"/>
    </row>
    <row r="50" spans="1:18" ht="96" hidden="1" customHeight="1">
      <c r="A50" s="73" t="s">
        <v>77</v>
      </c>
      <c r="B50" s="73" t="s">
        <v>67</v>
      </c>
      <c r="C50" s="73" t="s">
        <v>536</v>
      </c>
      <c r="D50" s="73" t="s">
        <v>91</v>
      </c>
      <c r="E50" s="73" t="s">
        <v>92</v>
      </c>
      <c r="F50" s="73" t="s">
        <v>133</v>
      </c>
      <c r="G50" s="232" t="s">
        <v>156</v>
      </c>
      <c r="O50" s="188"/>
    </row>
    <row r="51" spans="1:18" s="25" customFormat="1" ht="18" hidden="1">
      <c r="A51" s="77">
        <v>1</v>
      </c>
      <c r="B51" s="77">
        <v>2</v>
      </c>
      <c r="C51" s="77">
        <v>3</v>
      </c>
      <c r="D51" s="77">
        <v>4</v>
      </c>
      <c r="E51" s="77">
        <v>5</v>
      </c>
      <c r="F51" s="77">
        <v>6</v>
      </c>
      <c r="G51" s="239">
        <v>7</v>
      </c>
      <c r="K51" s="162"/>
      <c r="M51" s="703"/>
      <c r="O51" s="282"/>
      <c r="P51" s="287"/>
      <c r="Q51" s="287"/>
      <c r="R51" s="287"/>
    </row>
    <row r="52" spans="1:18" ht="78" hidden="1" customHeight="1">
      <c r="A52" s="73">
        <v>1</v>
      </c>
      <c r="B52" s="31" t="s">
        <v>81</v>
      </c>
      <c r="C52" s="73" t="s">
        <v>74</v>
      </c>
      <c r="D52" s="73" t="s">
        <v>74</v>
      </c>
      <c r="E52" s="73" t="s">
        <v>74</v>
      </c>
      <c r="F52" s="21">
        <f>F54+F56+F55+F57</f>
        <v>0</v>
      </c>
      <c r="G52" s="238"/>
      <c r="O52" s="188"/>
    </row>
    <row r="53" spans="1:18" hidden="1">
      <c r="A53" s="73"/>
      <c r="B53" s="31" t="s">
        <v>2</v>
      </c>
      <c r="C53" s="73"/>
      <c r="D53" s="73"/>
      <c r="E53" s="73"/>
      <c r="F53" s="21"/>
      <c r="G53" s="238"/>
      <c r="O53" s="188"/>
    </row>
    <row r="54" spans="1:18" ht="52.5" hidden="1" customHeight="1">
      <c r="A54" s="73" t="s">
        <v>82</v>
      </c>
      <c r="B54" s="31" t="s">
        <v>85</v>
      </c>
      <c r="C54" s="73" t="e">
        <f t="shared" ref="C54:C55" si="1">F54/E54/D54</f>
        <v>#DIV/0!</v>
      </c>
      <c r="D54" s="73"/>
      <c r="E54" s="73"/>
      <c r="F54" s="21"/>
      <c r="G54" s="238"/>
      <c r="O54" s="188"/>
    </row>
    <row r="55" spans="1:18" ht="54" hidden="1" customHeight="1">
      <c r="A55" s="73" t="s">
        <v>84</v>
      </c>
      <c r="B55" s="31" t="s">
        <v>86</v>
      </c>
      <c r="C55" s="73" t="e">
        <f t="shared" si="1"/>
        <v>#DIV/0!</v>
      </c>
      <c r="D55" s="73"/>
      <c r="E55" s="73"/>
      <c r="F55" s="21"/>
      <c r="G55" s="238"/>
      <c r="O55" s="188"/>
    </row>
    <row r="56" spans="1:18" hidden="1">
      <c r="A56" s="73"/>
      <c r="B56" s="31"/>
      <c r="C56" s="73"/>
      <c r="D56" s="73"/>
      <c r="E56" s="73"/>
      <c r="F56" s="21"/>
      <c r="G56" s="238"/>
      <c r="O56" s="188"/>
    </row>
    <row r="57" spans="1:18" hidden="1">
      <c r="A57" s="73"/>
      <c r="B57" s="31"/>
      <c r="C57" s="73"/>
      <c r="D57" s="73"/>
      <c r="E57" s="73"/>
      <c r="F57" s="21"/>
      <c r="G57" s="238"/>
      <c r="O57" s="188"/>
    </row>
    <row r="58" spans="1:18" ht="72" hidden="1" customHeight="1">
      <c r="A58" s="73">
        <v>2</v>
      </c>
      <c r="B58" s="31" t="s">
        <v>87</v>
      </c>
      <c r="C58" s="73" t="s">
        <v>74</v>
      </c>
      <c r="D58" s="73" t="s">
        <v>74</v>
      </c>
      <c r="E58" s="73" t="s">
        <v>74</v>
      </c>
      <c r="F58" s="21">
        <f>F60+F62+F61+F63</f>
        <v>0</v>
      </c>
      <c r="G58" s="238"/>
      <c r="O58" s="188"/>
    </row>
    <row r="59" spans="1:18" hidden="1">
      <c r="A59" s="73"/>
      <c r="B59" s="31" t="s">
        <v>2</v>
      </c>
      <c r="C59" s="73"/>
      <c r="D59" s="73"/>
      <c r="E59" s="73"/>
      <c r="F59" s="21"/>
      <c r="G59" s="238"/>
      <c r="O59" s="188"/>
    </row>
    <row r="60" spans="1:18" ht="50.25" hidden="1" customHeight="1">
      <c r="A60" s="73" t="s">
        <v>88</v>
      </c>
      <c r="B60" s="31" t="s">
        <v>85</v>
      </c>
      <c r="C60" s="73" t="e">
        <f t="shared" ref="C60:C61" si="2">F60/E60/D60</f>
        <v>#DIV/0!</v>
      </c>
      <c r="D60" s="73"/>
      <c r="E60" s="73"/>
      <c r="F60" s="21"/>
      <c r="G60" s="238"/>
      <c r="O60" s="188"/>
    </row>
    <row r="61" spans="1:18" ht="50.25" hidden="1" customHeight="1">
      <c r="A61" s="73" t="s">
        <v>89</v>
      </c>
      <c r="B61" s="31" t="s">
        <v>86</v>
      </c>
      <c r="C61" s="73" t="e">
        <f t="shared" si="2"/>
        <v>#DIV/0!</v>
      </c>
      <c r="D61" s="73"/>
      <c r="E61" s="73"/>
      <c r="F61" s="21"/>
      <c r="G61" s="238"/>
      <c r="O61" s="188"/>
    </row>
    <row r="62" spans="1:18" ht="67.5" hidden="1" customHeight="1">
      <c r="A62" s="73"/>
      <c r="B62" s="31"/>
      <c r="C62" s="73"/>
      <c r="D62" s="73"/>
      <c r="E62" s="73"/>
      <c r="F62" s="21"/>
      <c r="G62" s="238"/>
      <c r="O62" s="188"/>
    </row>
    <row r="63" spans="1:18" hidden="1">
      <c r="A63" s="73"/>
      <c r="B63" s="31"/>
      <c r="C63" s="73"/>
      <c r="D63" s="73"/>
      <c r="E63" s="73"/>
      <c r="F63" s="21"/>
      <c r="G63" s="238"/>
      <c r="O63" s="188"/>
    </row>
    <row r="64" spans="1:18" ht="38.25" hidden="1" customHeight="1">
      <c r="A64" s="229"/>
      <c r="B64" s="227" t="s">
        <v>73</v>
      </c>
      <c r="C64" s="226" t="s">
        <v>74</v>
      </c>
      <c r="D64" s="226" t="s">
        <v>74</v>
      </c>
      <c r="E64" s="226" t="s">
        <v>74</v>
      </c>
      <c r="F64" s="228">
        <f>F58+F52</f>
        <v>0</v>
      </c>
      <c r="G64" s="238" t="s">
        <v>43</v>
      </c>
      <c r="O64" s="188"/>
    </row>
    <row r="65" spans="1:18" hidden="1">
      <c r="A65" s="38"/>
      <c r="B65" s="32"/>
      <c r="C65" s="38"/>
      <c r="D65" s="38"/>
      <c r="E65" s="38"/>
      <c r="F65" s="38"/>
      <c r="O65" s="188"/>
    </row>
    <row r="66" spans="1:18" ht="40.5" hidden="1" customHeight="1">
      <c r="A66" s="2009" t="s">
        <v>492</v>
      </c>
      <c r="B66" s="2009"/>
      <c r="C66" s="2009"/>
      <c r="D66" s="2009"/>
      <c r="E66" s="2009"/>
      <c r="F66" s="2009"/>
      <c r="G66" s="2009"/>
      <c r="H66" s="2009"/>
      <c r="I66" s="2009"/>
      <c r="J66" s="2009"/>
      <c r="K66" s="2009"/>
      <c r="O66" s="188"/>
    </row>
    <row r="67" spans="1:18" hidden="1">
      <c r="A67" s="74"/>
      <c r="B67" s="45"/>
      <c r="C67" s="74"/>
      <c r="D67" s="74"/>
      <c r="E67" s="74"/>
      <c r="F67" s="74"/>
      <c r="O67" s="188"/>
    </row>
    <row r="68" spans="1:18" hidden="1">
      <c r="A68" s="2008" t="s">
        <v>77</v>
      </c>
      <c r="B68" s="2008" t="s">
        <v>67</v>
      </c>
      <c r="C68" s="2008" t="s">
        <v>96</v>
      </c>
      <c r="D68" s="2008" t="s">
        <v>94</v>
      </c>
      <c r="E68" s="2008" t="s">
        <v>97</v>
      </c>
      <c r="F68" s="2008" t="s">
        <v>95</v>
      </c>
      <c r="G68" s="2034" t="s">
        <v>156</v>
      </c>
      <c r="O68" s="188"/>
    </row>
    <row r="69" spans="1:18" hidden="1">
      <c r="A69" s="2008"/>
      <c r="B69" s="2008"/>
      <c r="C69" s="2008"/>
      <c r="D69" s="2008"/>
      <c r="E69" s="2008"/>
      <c r="F69" s="2008"/>
      <c r="G69" s="2034"/>
      <c r="O69" s="188"/>
    </row>
    <row r="70" spans="1:18" hidden="1">
      <c r="A70" s="2008"/>
      <c r="B70" s="2008"/>
      <c r="C70" s="2008"/>
      <c r="D70" s="2008"/>
      <c r="E70" s="2008"/>
      <c r="F70" s="2008"/>
      <c r="G70" s="2034"/>
      <c r="O70" s="188"/>
    </row>
    <row r="71" spans="1:18" hidden="1">
      <c r="A71" s="2008"/>
      <c r="B71" s="2008"/>
      <c r="C71" s="2008"/>
      <c r="D71" s="2008"/>
      <c r="E71" s="2008"/>
      <c r="F71" s="2008"/>
      <c r="G71" s="2034"/>
      <c r="O71" s="188"/>
    </row>
    <row r="72" spans="1:18" s="160" customFormat="1" ht="15.6" hidden="1">
      <c r="A72" s="78">
        <v>1</v>
      </c>
      <c r="B72" s="78">
        <v>2</v>
      </c>
      <c r="C72" s="78">
        <v>3</v>
      </c>
      <c r="D72" s="78">
        <v>4</v>
      </c>
      <c r="E72" s="78">
        <v>5</v>
      </c>
      <c r="F72" s="78">
        <v>6</v>
      </c>
      <c r="G72" s="236">
        <v>7</v>
      </c>
      <c r="K72" s="161"/>
      <c r="M72" s="702"/>
      <c r="O72" s="281"/>
      <c r="P72" s="283"/>
      <c r="Q72" s="283"/>
      <c r="R72" s="283"/>
    </row>
    <row r="73" spans="1:18" ht="35.25" hidden="1" customHeight="1">
      <c r="A73" s="73">
        <v>1</v>
      </c>
      <c r="B73" s="31" t="s">
        <v>98</v>
      </c>
      <c r="C73" s="73"/>
      <c r="D73" s="73"/>
      <c r="E73" s="73">
        <v>50</v>
      </c>
      <c r="F73" s="21">
        <f>E73*D73*C73</f>
        <v>0</v>
      </c>
      <c r="G73" s="235"/>
      <c r="O73" s="188"/>
    </row>
    <row r="74" spans="1:18" ht="33" hidden="1" customHeight="1">
      <c r="A74" s="229"/>
      <c r="B74" s="227" t="s">
        <v>73</v>
      </c>
      <c r="C74" s="226" t="s">
        <v>74</v>
      </c>
      <c r="D74" s="226" t="s">
        <v>74</v>
      </c>
      <c r="E74" s="226" t="s">
        <v>74</v>
      </c>
      <c r="F74" s="228">
        <f>F73</f>
        <v>0</v>
      </c>
      <c r="G74" s="235" t="s">
        <v>43</v>
      </c>
      <c r="O74" s="188"/>
    </row>
    <row r="75" spans="1:18" hidden="1"/>
    <row r="76" spans="1:18" ht="48.75" hidden="1" customHeight="1">
      <c r="A76" s="2010" t="s">
        <v>620</v>
      </c>
      <c r="B76" s="2010"/>
      <c r="C76" s="2010"/>
      <c r="D76" s="2010"/>
      <c r="E76" s="2010"/>
      <c r="F76" s="2010"/>
      <c r="G76" s="2010"/>
      <c r="H76" s="2010"/>
      <c r="I76" s="2010"/>
      <c r="J76" s="2010"/>
      <c r="K76" s="2010"/>
    </row>
    <row r="77" spans="1:18" ht="28.5" hidden="1" customHeight="1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164"/>
    </row>
    <row r="78" spans="1:18" ht="29.25" hidden="1" customHeight="1">
      <c r="A78" s="2004" t="s">
        <v>491</v>
      </c>
      <c r="B78" s="2004"/>
      <c r="C78" s="2004"/>
      <c r="D78" s="2004"/>
      <c r="E78" s="2004"/>
      <c r="F78" s="2004"/>
      <c r="G78" s="2004"/>
      <c r="H78" s="2004"/>
      <c r="I78" s="2004"/>
      <c r="J78" s="2004"/>
      <c r="K78" s="2004"/>
    </row>
    <row r="79" spans="1:18" hidden="1">
      <c r="A79" s="2012"/>
      <c r="B79" s="2012"/>
      <c r="C79" s="2012"/>
      <c r="D79" s="2012"/>
      <c r="E79" s="2012"/>
      <c r="F79" s="38"/>
    </row>
    <row r="80" spans="1:18" ht="51" hidden="1" customHeight="1">
      <c r="A80" s="73" t="s">
        <v>68</v>
      </c>
      <c r="B80" s="73" t="s">
        <v>67</v>
      </c>
      <c r="C80" s="73" t="s">
        <v>80</v>
      </c>
      <c r="D80" s="73" t="s">
        <v>128</v>
      </c>
      <c r="E80" s="73" t="s">
        <v>129</v>
      </c>
      <c r="F80" s="232" t="s">
        <v>156</v>
      </c>
    </row>
    <row r="81" spans="1:18" s="160" customFormat="1" ht="15.6" hidden="1">
      <c r="A81" s="78">
        <v>1</v>
      </c>
      <c r="B81" s="78">
        <v>2</v>
      </c>
      <c r="C81" s="78">
        <v>3</v>
      </c>
      <c r="D81" s="78">
        <v>4</v>
      </c>
      <c r="E81" s="78">
        <v>5</v>
      </c>
      <c r="F81" s="236">
        <v>6</v>
      </c>
      <c r="K81" s="161"/>
      <c r="M81" s="702"/>
      <c r="O81" s="283"/>
      <c r="P81" s="283"/>
      <c r="Q81" s="283"/>
      <c r="R81" s="283"/>
    </row>
    <row r="82" spans="1:18" ht="120.75" hidden="1" customHeight="1">
      <c r="A82" s="73">
        <v>1</v>
      </c>
      <c r="B82" s="31" t="s">
        <v>163</v>
      </c>
      <c r="C82" s="73"/>
      <c r="D82" s="22" t="e">
        <f>E82/C82</f>
        <v>#DIV/0!</v>
      </c>
      <c r="E82" s="22"/>
      <c r="F82" s="235"/>
    </row>
    <row r="83" spans="1:18" ht="35.1" hidden="1" customHeight="1">
      <c r="A83" s="226"/>
      <c r="B83" s="227" t="s">
        <v>73</v>
      </c>
      <c r="C83" s="226"/>
      <c r="D83" s="226" t="s">
        <v>74</v>
      </c>
      <c r="E83" s="228">
        <f>E82</f>
        <v>0</v>
      </c>
      <c r="F83" s="235" t="s">
        <v>43</v>
      </c>
    </row>
    <row r="84" spans="1:18" hidden="1"/>
    <row r="85" spans="1:18" ht="45" hidden="1" customHeight="1">
      <c r="A85" s="2010" t="s">
        <v>619</v>
      </c>
      <c r="B85" s="2010"/>
      <c r="C85" s="2010"/>
      <c r="D85" s="2010"/>
      <c r="E85" s="2010"/>
      <c r="F85" s="2010"/>
      <c r="G85" s="2010"/>
      <c r="H85" s="2010"/>
      <c r="I85" s="2010"/>
      <c r="J85" s="2010"/>
      <c r="K85" s="2010"/>
    </row>
    <row r="86" spans="1:18" hidden="1">
      <c r="A86" s="38"/>
      <c r="B86" s="32"/>
      <c r="C86" s="38"/>
      <c r="D86" s="38"/>
      <c r="E86" s="38"/>
      <c r="F86" s="38"/>
    </row>
    <row r="87" spans="1:18" ht="40.5" hidden="1" customHeight="1">
      <c r="A87" s="2037" t="s">
        <v>495</v>
      </c>
      <c r="B87" s="2037"/>
      <c r="C87" s="2037"/>
      <c r="D87" s="2037"/>
      <c r="E87" s="2037"/>
      <c r="F87" s="2037"/>
      <c r="G87" s="2037"/>
      <c r="H87" s="2037"/>
      <c r="I87" s="2037"/>
      <c r="J87" s="2037"/>
    </row>
    <row r="88" spans="1:18" hidden="1">
      <c r="A88" s="44"/>
      <c r="B88" s="32"/>
      <c r="C88" s="38"/>
      <c r="D88" s="38"/>
      <c r="E88" s="38"/>
      <c r="F88" s="38"/>
    </row>
    <row r="89" spans="1:18" ht="111.75" hidden="1" customHeight="1">
      <c r="A89" s="73" t="s">
        <v>77</v>
      </c>
      <c r="B89" s="73" t="s">
        <v>99</v>
      </c>
      <c r="C89" s="73" t="s">
        <v>106</v>
      </c>
      <c r="D89" s="73" t="s">
        <v>107</v>
      </c>
      <c r="E89" s="232" t="s">
        <v>156</v>
      </c>
      <c r="F89" s="38"/>
    </row>
    <row r="90" spans="1:18" s="160" customFormat="1" ht="15.6" hidden="1">
      <c r="A90" s="78">
        <v>1</v>
      </c>
      <c r="B90" s="78">
        <v>2</v>
      </c>
      <c r="C90" s="78">
        <v>3</v>
      </c>
      <c r="D90" s="78">
        <v>4</v>
      </c>
      <c r="E90" s="236">
        <v>5</v>
      </c>
      <c r="F90" s="14"/>
      <c r="K90" s="161"/>
      <c r="M90" s="702"/>
      <c r="O90" s="283"/>
      <c r="P90" s="283"/>
      <c r="Q90" s="283"/>
      <c r="R90" s="283"/>
    </row>
    <row r="91" spans="1:18" ht="54.75" hidden="1" customHeight="1">
      <c r="A91" s="46">
        <v>1</v>
      </c>
      <c r="B91" s="47" t="s">
        <v>100</v>
      </c>
      <c r="C91" s="46" t="s">
        <v>74</v>
      </c>
      <c r="D91" s="21">
        <f>D92</f>
        <v>0</v>
      </c>
      <c r="E91" s="718"/>
      <c r="F91" s="38"/>
    </row>
    <row r="92" spans="1:18" ht="34.5" hidden="1" customHeight="1">
      <c r="A92" s="73" t="s">
        <v>82</v>
      </c>
      <c r="B92" s="31" t="s">
        <v>101</v>
      </c>
      <c r="C92" s="22">
        <f>J24+E30</f>
        <v>0</v>
      </c>
      <c r="D92" s="22">
        <v>0</v>
      </c>
      <c r="E92" s="718" t="s">
        <v>985</v>
      </c>
      <c r="F92" s="38"/>
      <c r="L92" s="156">
        <f>C92*0.22</f>
        <v>0</v>
      </c>
      <c r="M92" s="2038" t="s">
        <v>984</v>
      </c>
      <c r="N92" s="48"/>
      <c r="O92" s="48"/>
      <c r="P92" s="48"/>
      <c r="Q92" s="48"/>
    </row>
    <row r="93" spans="1:18" ht="48.75" hidden="1" customHeight="1">
      <c r="A93" s="46">
        <v>2</v>
      </c>
      <c r="B93" s="47" t="s">
        <v>102</v>
      </c>
      <c r="C93" s="46" t="s">
        <v>74</v>
      </c>
      <c r="D93" s="21">
        <f>D95+D96</f>
        <v>0</v>
      </c>
      <c r="E93" s="718"/>
      <c r="F93" s="38"/>
      <c r="L93" s="156"/>
      <c r="M93" s="2038"/>
      <c r="N93" s="48"/>
      <c r="O93" s="48"/>
      <c r="P93" s="48"/>
      <c r="Q93" s="48"/>
    </row>
    <row r="94" spans="1:18" ht="30" hidden="1" customHeight="1">
      <c r="A94" s="2008" t="s">
        <v>88</v>
      </c>
      <c r="B94" s="31" t="s">
        <v>2</v>
      </c>
      <c r="C94" s="73"/>
      <c r="D94" s="22"/>
      <c r="E94" s="718"/>
      <c r="F94" s="38"/>
      <c r="L94" s="156"/>
      <c r="M94" s="2038"/>
      <c r="N94" s="48"/>
      <c r="O94" s="48"/>
      <c r="P94" s="48"/>
      <c r="Q94" s="48"/>
    </row>
    <row r="95" spans="1:18" ht="78" hidden="1" customHeight="1">
      <c r="A95" s="2008"/>
      <c r="B95" s="31" t="s">
        <v>103</v>
      </c>
      <c r="C95" s="23">
        <f>C92</f>
        <v>0</v>
      </c>
      <c r="D95" s="23">
        <v>0</v>
      </c>
      <c r="E95" s="718" t="s">
        <v>985</v>
      </c>
      <c r="F95" s="38"/>
      <c r="L95" s="156">
        <f>C95*0.029</f>
        <v>0</v>
      </c>
      <c r="M95" s="2038"/>
      <c r="N95" s="48"/>
      <c r="O95" s="48"/>
      <c r="P95" s="48"/>
      <c r="Q95" s="48"/>
    </row>
    <row r="96" spans="1:18" ht="85.5" hidden="1" customHeight="1">
      <c r="A96" s="73" t="s">
        <v>90</v>
      </c>
      <c r="B96" s="31" t="s">
        <v>104</v>
      </c>
      <c r="C96" s="22">
        <f>C92</f>
        <v>0</v>
      </c>
      <c r="D96" s="22">
        <v>0</v>
      </c>
      <c r="E96" s="718" t="s">
        <v>985</v>
      </c>
      <c r="F96" s="38"/>
      <c r="L96" s="156">
        <f>C96*0.002</f>
        <v>0</v>
      </c>
      <c r="M96" s="2038"/>
      <c r="N96" s="48"/>
      <c r="O96" s="48"/>
      <c r="P96" s="48"/>
      <c r="Q96" s="48"/>
    </row>
    <row r="97" spans="1:17" ht="76.5" hidden="1" customHeight="1">
      <c r="A97" s="46">
        <v>3</v>
      </c>
      <c r="B97" s="47" t="s">
        <v>105</v>
      </c>
      <c r="C97" s="22">
        <f>C92</f>
        <v>0</v>
      </c>
      <c r="D97" s="22">
        <v>0</v>
      </c>
      <c r="E97" s="718" t="s">
        <v>985</v>
      </c>
      <c r="F97" s="38"/>
      <c r="L97" s="156">
        <f>C97*0.051</f>
        <v>0</v>
      </c>
      <c r="M97" s="2038"/>
      <c r="N97" s="48"/>
      <c r="O97" s="48"/>
      <c r="P97" s="48"/>
      <c r="Q97" s="48"/>
    </row>
    <row r="98" spans="1:17" ht="30.75" hidden="1" customHeight="1">
      <c r="A98" s="46">
        <v>4</v>
      </c>
      <c r="B98" s="47" t="s">
        <v>165</v>
      </c>
      <c r="C98" s="22"/>
      <c r="D98" s="22"/>
      <c r="E98" s="718"/>
      <c r="F98" s="38"/>
    </row>
    <row r="99" spans="1:17" ht="35.1" hidden="1" customHeight="1">
      <c r="A99" s="226"/>
      <c r="B99" s="227" t="s">
        <v>73</v>
      </c>
      <c r="C99" s="226" t="s">
        <v>74</v>
      </c>
      <c r="D99" s="228">
        <f>D97+D93+D91+D98</f>
        <v>0</v>
      </c>
      <c r="E99" s="235" t="s">
        <v>43</v>
      </c>
      <c r="F99" s="38"/>
    </row>
    <row r="100" spans="1:17" hidden="1"/>
    <row r="101" spans="1:17" ht="28.5" hidden="1" customHeight="1">
      <c r="A101" s="2011" t="s">
        <v>618</v>
      </c>
      <c r="B101" s="2011"/>
      <c r="C101" s="2011"/>
      <c r="D101" s="2011"/>
      <c r="E101" s="2011"/>
      <c r="F101" s="2011"/>
      <c r="G101" s="2011"/>
      <c r="H101" s="2011"/>
      <c r="I101" s="2011"/>
      <c r="J101" s="2011"/>
      <c r="K101" s="2011"/>
    </row>
    <row r="102" spans="1:17" hidden="1"/>
    <row r="103" spans="1:17" ht="32.25" hidden="1" customHeight="1">
      <c r="A103" s="1994" t="s">
        <v>535</v>
      </c>
      <c r="B103" s="1994"/>
      <c r="C103" s="1994"/>
      <c r="D103" s="1994"/>
      <c r="E103" s="1994"/>
      <c r="F103" s="1994"/>
      <c r="G103" s="1994"/>
      <c r="H103" s="1994"/>
      <c r="I103" s="1994"/>
      <c r="J103" s="1994"/>
      <c r="K103" s="1994"/>
    </row>
    <row r="104" spans="1:17" hidden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</row>
    <row r="105" spans="1:17" ht="63" hidden="1" customHeight="1">
      <c r="A105" s="35" t="s">
        <v>77</v>
      </c>
      <c r="B105" s="35" t="s">
        <v>67</v>
      </c>
      <c r="C105" s="73" t="s">
        <v>505</v>
      </c>
      <c r="D105" s="73" t="s">
        <v>506</v>
      </c>
      <c r="E105" s="73" t="s">
        <v>168</v>
      </c>
      <c r="F105" s="232" t="s">
        <v>156</v>
      </c>
      <c r="G105" s="43"/>
      <c r="H105" s="43"/>
      <c r="I105" s="43"/>
      <c r="J105" s="43"/>
    </row>
    <row r="106" spans="1:17" hidden="1">
      <c r="A106" s="173">
        <v>1</v>
      </c>
      <c r="B106" s="173">
        <v>2</v>
      </c>
      <c r="C106" s="78">
        <v>3</v>
      </c>
      <c r="D106" s="78">
        <v>4</v>
      </c>
      <c r="E106" s="78">
        <v>5</v>
      </c>
      <c r="F106" s="233">
        <v>6</v>
      </c>
      <c r="G106" s="43"/>
      <c r="H106" s="43"/>
      <c r="I106" s="43"/>
      <c r="J106" s="43"/>
    </row>
    <row r="107" spans="1:17" ht="81.75" hidden="1" customHeight="1">
      <c r="A107" s="166">
        <v>1</v>
      </c>
      <c r="B107" s="183" t="s">
        <v>539</v>
      </c>
      <c r="C107" s="22"/>
      <c r="D107" s="159" t="e">
        <f>E107/C107*100</f>
        <v>#DIV/0!</v>
      </c>
      <c r="E107" s="167"/>
      <c r="F107" s="234"/>
      <c r="G107" s="168"/>
      <c r="H107" s="169"/>
      <c r="I107" s="37"/>
      <c r="J107" s="170"/>
    </row>
    <row r="108" spans="1:17" ht="102.75" hidden="1" customHeight="1">
      <c r="A108" s="166">
        <v>2</v>
      </c>
      <c r="B108" s="183" t="s">
        <v>537</v>
      </c>
      <c r="C108" s="178"/>
      <c r="D108" s="159" t="e">
        <f>E108/C108*100</f>
        <v>#DIV/0!</v>
      </c>
      <c r="E108" s="167"/>
      <c r="F108" s="234"/>
      <c r="G108" s="168"/>
      <c r="H108" s="169"/>
      <c r="I108" s="37"/>
      <c r="J108" s="170"/>
    </row>
    <row r="109" spans="1:17" ht="84" hidden="1" customHeight="1">
      <c r="A109" s="166">
        <v>3</v>
      </c>
      <c r="B109" s="183" t="s">
        <v>538</v>
      </c>
      <c r="C109" s="22"/>
      <c r="D109" s="159" t="e">
        <f>E109/C109*100</f>
        <v>#DIV/0!</v>
      </c>
      <c r="E109" s="167"/>
      <c r="F109" s="234"/>
      <c r="G109" s="168"/>
      <c r="H109" s="169"/>
      <c r="I109" s="37"/>
      <c r="J109" s="170"/>
    </row>
    <row r="110" spans="1:17" ht="39.75" hidden="1" customHeight="1">
      <c r="A110" s="229"/>
      <c r="B110" s="227" t="s">
        <v>73</v>
      </c>
      <c r="C110" s="230"/>
      <c r="D110" s="231"/>
      <c r="E110" s="228">
        <f>E107</f>
        <v>0</v>
      </c>
      <c r="F110" s="235" t="s">
        <v>43</v>
      </c>
      <c r="G110" s="43"/>
      <c r="H110" s="43"/>
      <c r="I110" s="37"/>
      <c r="J110" s="171"/>
    </row>
    <row r="111" spans="1:17" hidden="1"/>
    <row r="112" spans="1:17" hidden="1">
      <c r="A112" s="2011" t="s">
        <v>617</v>
      </c>
      <c r="B112" s="2011"/>
      <c r="C112" s="2011"/>
      <c r="D112" s="2011"/>
      <c r="E112" s="2011"/>
      <c r="F112" s="2011"/>
      <c r="G112" s="2011"/>
      <c r="H112" s="2011"/>
      <c r="I112" s="2011"/>
      <c r="J112" s="2011"/>
      <c r="K112" s="2011"/>
    </row>
    <row r="113" spans="1:20" hidden="1"/>
    <row r="114" spans="1:20" s="33" customFormat="1" ht="41.25" hidden="1" customHeight="1">
      <c r="A114" s="2004" t="s">
        <v>504</v>
      </c>
      <c r="B114" s="2004"/>
      <c r="C114" s="2004"/>
      <c r="D114" s="2004"/>
      <c r="E114" s="2004"/>
      <c r="F114" s="2004"/>
      <c r="G114" s="2004"/>
      <c r="H114" s="2004"/>
      <c r="I114" s="2004"/>
      <c r="J114" s="2004"/>
      <c r="K114" s="2004"/>
      <c r="L114" s="57"/>
      <c r="M114" s="704"/>
      <c r="O114" s="284"/>
      <c r="P114" s="291"/>
      <c r="Q114" s="291"/>
      <c r="R114" s="291"/>
      <c r="S114" s="174"/>
      <c r="T114" s="174"/>
    </row>
    <row r="115" spans="1:20" s="33" customFormat="1" ht="24" hidden="1" customHeight="1">
      <c r="A115" s="2015"/>
      <c r="B115" s="2015"/>
      <c r="C115" s="2015"/>
      <c r="D115" s="2015"/>
      <c r="E115" s="2015"/>
      <c r="F115" s="38"/>
      <c r="K115" s="37"/>
      <c r="L115" s="57"/>
      <c r="M115" s="704"/>
      <c r="O115" s="284"/>
      <c r="P115" s="291"/>
      <c r="Q115" s="291"/>
      <c r="R115" s="291"/>
      <c r="S115" s="174"/>
      <c r="T115" s="174"/>
    </row>
    <row r="116" spans="1:20" s="33" customFormat="1" ht="100.5" hidden="1" customHeight="1">
      <c r="A116" s="73" t="s">
        <v>77</v>
      </c>
      <c r="B116" s="73" t="s">
        <v>67</v>
      </c>
      <c r="C116" s="73" t="s">
        <v>111</v>
      </c>
      <c r="D116" s="73" t="s">
        <v>108</v>
      </c>
      <c r="E116" s="73" t="s">
        <v>33</v>
      </c>
      <c r="F116" s="232" t="s">
        <v>156</v>
      </c>
      <c r="K116" s="37"/>
      <c r="L116" s="57"/>
      <c r="M116" s="704"/>
      <c r="O116" s="284"/>
      <c r="P116" s="291"/>
      <c r="Q116" s="291"/>
      <c r="R116" s="291"/>
      <c r="S116" s="174"/>
      <c r="T116" s="174"/>
    </row>
    <row r="117" spans="1:20" s="179" customFormat="1" ht="24.9" hidden="1" customHeight="1">
      <c r="A117" s="78">
        <v>1</v>
      </c>
      <c r="B117" s="78">
        <v>2</v>
      </c>
      <c r="C117" s="78">
        <v>3</v>
      </c>
      <c r="D117" s="78">
        <v>4</v>
      </c>
      <c r="E117" s="78">
        <v>5</v>
      </c>
      <c r="F117" s="233">
        <v>6</v>
      </c>
      <c r="K117" s="180"/>
      <c r="L117" s="181"/>
      <c r="M117" s="705"/>
      <c r="O117" s="285"/>
      <c r="P117" s="292"/>
      <c r="Q117" s="292"/>
      <c r="R117" s="292"/>
      <c r="S117" s="182"/>
      <c r="T117" s="182"/>
    </row>
    <row r="118" spans="1:20" s="33" customFormat="1" ht="24.9" hidden="1" customHeight="1">
      <c r="A118" s="73">
        <v>1</v>
      </c>
      <c r="B118" s="31" t="s">
        <v>109</v>
      </c>
      <c r="C118" s="176">
        <f>C120</f>
        <v>0</v>
      </c>
      <c r="D118" s="35">
        <f>D120</f>
        <v>1.5</v>
      </c>
      <c r="E118" s="176">
        <f>E120</f>
        <v>0</v>
      </c>
      <c r="F118" s="2030"/>
      <c r="K118" s="37"/>
      <c r="L118" s="57"/>
      <c r="M118" s="704"/>
      <c r="O118" s="284"/>
      <c r="P118" s="291"/>
      <c r="Q118" s="291"/>
      <c r="R118" s="291"/>
      <c r="S118" s="174"/>
      <c r="T118" s="174"/>
    </row>
    <row r="119" spans="1:20" s="33" customFormat="1" ht="33.75" hidden="1" customHeight="1">
      <c r="A119" s="73"/>
      <c r="B119" s="31" t="s">
        <v>110</v>
      </c>
      <c r="C119" s="22"/>
      <c r="D119" s="73"/>
      <c r="E119" s="22"/>
      <c r="F119" s="2031"/>
      <c r="K119" s="37"/>
      <c r="L119" s="57"/>
      <c r="M119" s="704"/>
      <c r="O119" s="284"/>
      <c r="P119" s="291"/>
      <c r="Q119" s="291"/>
      <c r="R119" s="291"/>
      <c r="S119" s="174"/>
      <c r="T119" s="174"/>
    </row>
    <row r="120" spans="1:20" s="33" customFormat="1" ht="30.75" hidden="1" customHeight="1">
      <c r="A120" s="73"/>
      <c r="B120" s="31" t="s">
        <v>503</v>
      </c>
      <c r="C120" s="22"/>
      <c r="D120" s="73">
        <v>1.5</v>
      </c>
      <c r="E120" s="22"/>
      <c r="F120" s="2032"/>
      <c r="K120" s="37"/>
      <c r="L120" s="57"/>
      <c r="M120" s="704"/>
      <c r="O120" s="284"/>
      <c r="P120" s="291"/>
      <c r="Q120" s="291"/>
      <c r="R120" s="291"/>
      <c r="S120" s="174"/>
      <c r="T120" s="174"/>
    </row>
    <row r="121" spans="1:20" s="33" customFormat="1" ht="34.5" hidden="1" customHeight="1">
      <c r="A121" s="226"/>
      <c r="B121" s="227" t="s">
        <v>73</v>
      </c>
      <c r="C121" s="226" t="s">
        <v>74</v>
      </c>
      <c r="D121" s="226" t="s">
        <v>74</v>
      </c>
      <c r="E121" s="228">
        <f>E118</f>
        <v>0</v>
      </c>
      <c r="F121" s="240" t="s">
        <v>43</v>
      </c>
      <c r="K121" s="37"/>
      <c r="L121" s="57"/>
      <c r="M121" s="704"/>
      <c r="O121" s="284"/>
      <c r="P121" s="291"/>
      <c r="Q121" s="291"/>
      <c r="R121" s="291"/>
      <c r="S121" s="174"/>
      <c r="T121" s="174"/>
    </row>
    <row r="122" spans="1:20" s="33" customFormat="1" ht="13.5" hidden="1" customHeight="1">
      <c r="A122" s="49"/>
      <c r="B122" s="50"/>
      <c r="C122" s="49"/>
      <c r="D122" s="49"/>
      <c r="E122" s="38"/>
      <c r="F122" s="38"/>
      <c r="K122" s="37"/>
      <c r="L122" s="57"/>
      <c r="M122" s="704"/>
      <c r="O122" s="284"/>
      <c r="P122" s="291"/>
      <c r="Q122" s="291"/>
      <c r="R122" s="291"/>
      <c r="S122" s="174"/>
      <c r="T122" s="174"/>
    </row>
    <row r="123" spans="1:20" s="33" customFormat="1" ht="13.5" hidden="1" customHeight="1">
      <c r="A123" s="49"/>
      <c r="B123" s="50"/>
      <c r="C123" s="49"/>
      <c r="D123" s="49"/>
      <c r="E123" s="38"/>
      <c r="F123" s="38"/>
      <c r="K123" s="37"/>
      <c r="L123" s="57"/>
      <c r="M123" s="704"/>
      <c r="O123" s="284"/>
      <c r="P123" s="291"/>
      <c r="Q123" s="291"/>
      <c r="R123" s="291"/>
      <c r="S123" s="174"/>
      <c r="T123" s="174"/>
    </row>
    <row r="124" spans="1:20" s="33" customFormat="1" ht="13.5" hidden="1" customHeight="1">
      <c r="A124" s="49"/>
      <c r="B124" s="50"/>
      <c r="C124" s="49"/>
      <c r="D124" s="49"/>
      <c r="E124" s="38"/>
      <c r="F124" s="38"/>
      <c r="K124" s="37"/>
      <c r="L124" s="57"/>
      <c r="M124" s="704"/>
      <c r="O124" s="284"/>
      <c r="P124" s="291"/>
      <c r="Q124" s="291"/>
      <c r="R124" s="291"/>
      <c r="S124" s="174"/>
      <c r="T124" s="174"/>
    </row>
    <row r="125" spans="1:20" s="33" customFormat="1" ht="125.25" hidden="1" customHeight="1">
      <c r="A125" s="84" t="s">
        <v>77</v>
      </c>
      <c r="B125" s="81" t="s">
        <v>67</v>
      </c>
      <c r="C125" s="84" t="s">
        <v>498</v>
      </c>
      <c r="D125" s="81" t="s">
        <v>108</v>
      </c>
      <c r="E125" s="84" t="s">
        <v>534</v>
      </c>
      <c r="F125" s="232" t="s">
        <v>156</v>
      </c>
      <c r="K125" s="37"/>
      <c r="L125" s="57"/>
      <c r="M125" s="704"/>
      <c r="O125" s="284"/>
      <c r="P125" s="291"/>
      <c r="Q125" s="291"/>
      <c r="R125" s="291"/>
      <c r="S125" s="174"/>
      <c r="T125" s="174"/>
    </row>
    <row r="126" spans="1:20" s="179" customFormat="1" ht="15.75" hidden="1" customHeight="1">
      <c r="A126" s="78">
        <v>1</v>
      </c>
      <c r="B126" s="78">
        <v>2</v>
      </c>
      <c r="C126" s="78">
        <v>3</v>
      </c>
      <c r="D126" s="78">
        <v>4</v>
      </c>
      <c r="E126" s="78">
        <v>5</v>
      </c>
      <c r="F126" s="233">
        <v>6</v>
      </c>
      <c r="K126" s="180"/>
      <c r="L126" s="181"/>
      <c r="M126" s="705"/>
      <c r="O126" s="285"/>
      <c r="P126" s="292"/>
      <c r="Q126" s="292"/>
      <c r="R126" s="292"/>
      <c r="S126" s="182"/>
      <c r="T126" s="182"/>
    </row>
    <row r="127" spans="1:20" s="33" customFormat="1" ht="30.75" hidden="1" customHeight="1">
      <c r="A127" s="34">
        <v>1</v>
      </c>
      <c r="B127" s="177" t="s">
        <v>499</v>
      </c>
      <c r="C127" s="22" t="s">
        <v>43</v>
      </c>
      <c r="D127" s="22" t="s">
        <v>43</v>
      </c>
      <c r="E127" s="22">
        <f>E131</f>
        <v>0</v>
      </c>
      <c r="F127" s="2036"/>
      <c r="K127" s="37"/>
      <c r="L127" s="57"/>
      <c r="M127" s="704"/>
      <c r="O127" s="284"/>
      <c r="P127" s="291"/>
      <c r="Q127" s="291"/>
      <c r="R127" s="291"/>
      <c r="S127" s="174"/>
      <c r="T127" s="174"/>
    </row>
    <row r="128" spans="1:20" s="33" customFormat="1" ht="34.5" hidden="1" customHeight="1">
      <c r="A128" s="22"/>
      <c r="B128" s="177" t="s">
        <v>500</v>
      </c>
      <c r="C128" s="22">
        <f>C131</f>
        <v>0</v>
      </c>
      <c r="D128" s="22">
        <f>D131</f>
        <v>2.2000000000000002</v>
      </c>
      <c r="E128" s="22">
        <f>E131</f>
        <v>0</v>
      </c>
      <c r="F128" s="2036"/>
      <c r="K128" s="37"/>
      <c r="L128" s="57"/>
      <c r="M128" s="704"/>
      <c r="O128" s="284"/>
      <c r="P128" s="291"/>
      <c r="Q128" s="291"/>
      <c r="R128" s="291"/>
      <c r="S128" s="174"/>
      <c r="T128" s="174"/>
    </row>
    <row r="129" spans="1:20" s="33" customFormat="1" ht="30.75" hidden="1" customHeight="1">
      <c r="A129" s="2013"/>
      <c r="B129" s="177" t="s">
        <v>326</v>
      </c>
      <c r="C129" s="2013"/>
      <c r="D129" s="2013"/>
      <c r="E129" s="2013"/>
      <c r="F129" s="2036"/>
      <c r="K129" s="37"/>
      <c r="L129" s="57"/>
      <c r="M129" s="704"/>
      <c r="O129" s="284"/>
      <c r="P129" s="291"/>
      <c r="Q129" s="291"/>
      <c r="R129" s="291"/>
      <c r="S129" s="174"/>
      <c r="T129" s="174"/>
    </row>
    <row r="130" spans="1:20" s="33" customFormat="1" ht="30.75" hidden="1" customHeight="1">
      <c r="A130" s="2013"/>
      <c r="B130" s="177" t="s">
        <v>501</v>
      </c>
      <c r="C130" s="2013"/>
      <c r="D130" s="2013"/>
      <c r="E130" s="2013"/>
      <c r="F130" s="2036"/>
      <c r="K130" s="37"/>
      <c r="L130" s="57"/>
      <c r="M130" s="704"/>
      <c r="O130" s="284"/>
      <c r="P130" s="291"/>
      <c r="Q130" s="291"/>
      <c r="R130" s="291"/>
      <c r="S130" s="174"/>
      <c r="T130" s="174"/>
    </row>
    <row r="131" spans="1:20" s="33" customFormat="1" ht="30.75" hidden="1" customHeight="1">
      <c r="A131" s="22"/>
      <c r="B131" s="177" t="s">
        <v>502</v>
      </c>
      <c r="C131" s="22">
        <f>E131/D131*100</f>
        <v>0</v>
      </c>
      <c r="D131" s="22">
        <v>2.2000000000000002</v>
      </c>
      <c r="E131" s="22"/>
      <c r="F131" s="2036"/>
      <c r="K131" s="37"/>
      <c r="L131" s="57"/>
      <c r="M131" s="704"/>
      <c r="O131" s="284"/>
      <c r="P131" s="291"/>
      <c r="Q131" s="291"/>
      <c r="R131" s="291"/>
      <c r="S131" s="174"/>
      <c r="T131" s="174"/>
    </row>
    <row r="132" spans="1:20" s="33" customFormat="1" ht="30.75" hidden="1" customHeight="1">
      <c r="A132" s="2013"/>
      <c r="B132" s="22" t="s">
        <v>326</v>
      </c>
      <c r="C132" s="2013"/>
      <c r="D132" s="2013"/>
      <c r="E132" s="2013"/>
      <c r="F132" s="241"/>
      <c r="K132" s="37"/>
      <c r="L132" s="57"/>
      <c r="M132" s="704"/>
      <c r="O132" s="284"/>
      <c r="P132" s="291"/>
      <c r="Q132" s="291"/>
      <c r="R132" s="291"/>
      <c r="S132" s="174"/>
      <c r="T132" s="174"/>
    </row>
    <row r="133" spans="1:20" s="33" customFormat="1" ht="30.75" hidden="1" customHeight="1">
      <c r="A133" s="2013"/>
      <c r="B133" s="22" t="s">
        <v>501</v>
      </c>
      <c r="C133" s="2013"/>
      <c r="D133" s="2013"/>
      <c r="E133" s="2013"/>
      <c r="F133" s="241"/>
      <c r="K133" s="37"/>
      <c r="L133" s="57"/>
      <c r="M133" s="704"/>
      <c r="O133" s="284"/>
      <c r="P133" s="291"/>
      <c r="Q133" s="291"/>
      <c r="R133" s="291"/>
      <c r="S133" s="174"/>
      <c r="T133" s="174"/>
    </row>
    <row r="134" spans="1:20" s="33" customFormat="1" ht="30.75" hidden="1" customHeight="1">
      <c r="A134" s="22"/>
      <c r="B134" s="22"/>
      <c r="C134" s="22"/>
      <c r="D134" s="22"/>
      <c r="E134" s="22"/>
      <c r="F134" s="241"/>
      <c r="K134" s="37"/>
      <c r="L134" s="57"/>
      <c r="M134" s="704"/>
      <c r="O134" s="284"/>
      <c r="P134" s="291"/>
      <c r="Q134" s="291"/>
      <c r="R134" s="291"/>
      <c r="S134" s="174"/>
      <c r="T134" s="174"/>
    </row>
    <row r="135" spans="1:20" s="33" customFormat="1" ht="30.75" hidden="1" customHeight="1">
      <c r="A135" s="22"/>
      <c r="B135" s="22"/>
      <c r="C135" s="22"/>
      <c r="D135" s="22"/>
      <c r="E135" s="22"/>
      <c r="F135" s="241"/>
      <c r="K135" s="37"/>
      <c r="L135" s="57"/>
      <c r="M135" s="704"/>
      <c r="O135" s="284"/>
      <c r="P135" s="291"/>
      <c r="Q135" s="291"/>
      <c r="R135" s="291"/>
      <c r="S135" s="174"/>
      <c r="T135" s="174"/>
    </row>
    <row r="136" spans="1:20" s="33" customFormat="1" ht="30.75" hidden="1" customHeight="1">
      <c r="A136" s="228"/>
      <c r="B136" s="228" t="s">
        <v>73</v>
      </c>
      <c r="C136" s="228"/>
      <c r="D136" s="228" t="s">
        <v>74</v>
      </c>
      <c r="E136" s="228">
        <f>E127</f>
        <v>0</v>
      </c>
      <c r="F136" s="240" t="s">
        <v>43</v>
      </c>
      <c r="K136" s="37"/>
      <c r="L136" s="57"/>
      <c r="M136" s="704"/>
      <c r="O136" s="284"/>
      <c r="P136" s="291"/>
      <c r="Q136" s="291"/>
      <c r="R136" s="291"/>
      <c r="S136" s="174"/>
      <c r="T136" s="174"/>
    </row>
    <row r="137" spans="1:20" hidden="1"/>
    <row r="138" spans="1:20" ht="58.5" hidden="1" customHeight="1">
      <c r="A138" s="2014" t="s">
        <v>616</v>
      </c>
      <c r="B138" s="2014"/>
      <c r="C138" s="2014"/>
      <c r="D138" s="2014"/>
      <c r="E138" s="2014"/>
      <c r="F138" s="2014"/>
      <c r="G138" s="2014"/>
      <c r="H138" s="2014"/>
      <c r="I138" s="2014"/>
      <c r="J138" s="2014"/>
      <c r="K138" s="2014"/>
    </row>
    <row r="139" spans="1:20" ht="13.5" hidden="1" customHeight="1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</row>
    <row r="140" spans="1:20" s="33" customFormat="1" ht="41.25" hidden="1" customHeight="1">
      <c r="A140" s="2004" t="s">
        <v>504</v>
      </c>
      <c r="B140" s="2004"/>
      <c r="C140" s="2004"/>
      <c r="D140" s="2004"/>
      <c r="E140" s="2004"/>
      <c r="F140" s="2004"/>
      <c r="G140" s="2004"/>
      <c r="H140" s="2004"/>
      <c r="I140" s="2004"/>
      <c r="J140" s="2004"/>
      <c r="K140" s="2004"/>
      <c r="L140" s="57"/>
      <c r="M140" s="704"/>
      <c r="O140" s="284"/>
      <c r="P140" s="291"/>
      <c r="Q140" s="291"/>
      <c r="R140" s="291"/>
      <c r="S140" s="174"/>
      <c r="T140" s="174"/>
    </row>
    <row r="141" spans="1:20" ht="17.25" hidden="1" customHeight="1"/>
    <row r="142" spans="1:20" ht="45.6" hidden="1">
      <c r="A142" s="35" t="s">
        <v>77</v>
      </c>
      <c r="B142" s="35" t="s">
        <v>67</v>
      </c>
      <c r="C142" s="35" t="s">
        <v>134</v>
      </c>
      <c r="D142" s="232" t="s">
        <v>156</v>
      </c>
    </row>
    <row r="143" spans="1:20" s="160" customFormat="1" ht="15.75" hidden="1" customHeight="1">
      <c r="A143" s="173">
        <v>1</v>
      </c>
      <c r="B143" s="173">
        <v>2</v>
      </c>
      <c r="C143" s="173">
        <v>3</v>
      </c>
      <c r="D143" s="233">
        <v>4</v>
      </c>
      <c r="K143" s="161"/>
      <c r="M143" s="702"/>
      <c r="O143" s="283"/>
      <c r="P143" s="283"/>
      <c r="Q143" s="283"/>
      <c r="R143" s="283"/>
    </row>
    <row r="144" spans="1:20" ht="36.75" hidden="1" customHeight="1">
      <c r="A144" s="35">
        <v>1</v>
      </c>
      <c r="B144" s="183" t="s">
        <v>135</v>
      </c>
      <c r="C144" s="184">
        <f>C145+C146+C147+C148</f>
        <v>0</v>
      </c>
      <c r="D144" s="242"/>
    </row>
    <row r="145" spans="1:20" hidden="1">
      <c r="A145" s="35"/>
      <c r="B145" s="183"/>
      <c r="C145" s="176"/>
      <c r="D145" s="242"/>
    </row>
    <row r="146" spans="1:20" hidden="1">
      <c r="A146" s="35"/>
      <c r="B146" s="183"/>
      <c r="C146" s="176"/>
      <c r="D146" s="242"/>
    </row>
    <row r="147" spans="1:20" hidden="1">
      <c r="A147" s="35"/>
      <c r="B147" s="183"/>
      <c r="C147" s="176"/>
      <c r="D147" s="242"/>
    </row>
    <row r="148" spans="1:20" hidden="1">
      <c r="A148" s="35"/>
      <c r="B148" s="183"/>
      <c r="C148" s="176"/>
      <c r="D148" s="242"/>
    </row>
    <row r="149" spans="1:20" ht="33" hidden="1" customHeight="1">
      <c r="A149" s="226"/>
      <c r="B149" s="227" t="s">
        <v>73</v>
      </c>
      <c r="C149" s="228">
        <f>C144</f>
        <v>0</v>
      </c>
      <c r="D149" s="240" t="s">
        <v>43</v>
      </c>
    </row>
    <row r="150" spans="1:20" hidden="1"/>
    <row r="151" spans="1:20" ht="41.25" hidden="1" customHeight="1">
      <c r="A151" s="2014" t="s">
        <v>615</v>
      </c>
      <c r="B151" s="2014"/>
      <c r="C151" s="2014"/>
      <c r="D151" s="2014"/>
      <c r="E151" s="2014"/>
      <c r="F151" s="2014"/>
      <c r="G151" s="2014"/>
      <c r="H151" s="2014"/>
      <c r="I151" s="2014"/>
      <c r="J151" s="2014"/>
      <c r="K151" s="2014"/>
    </row>
    <row r="152" spans="1:20" ht="12.75" hidden="1" customHeight="1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</row>
    <row r="153" spans="1:20" s="33" customFormat="1" ht="41.25" hidden="1" customHeight="1">
      <c r="A153" s="2004" t="s">
        <v>504</v>
      </c>
      <c r="B153" s="2004"/>
      <c r="C153" s="2004"/>
      <c r="D153" s="2004"/>
      <c r="E153" s="2004"/>
      <c r="F153" s="2004"/>
      <c r="G153" s="2004"/>
      <c r="H153" s="2004"/>
      <c r="I153" s="2004"/>
      <c r="J153" s="2004"/>
      <c r="K153" s="2004"/>
      <c r="L153" s="57"/>
      <c r="M153" s="704"/>
      <c r="O153" s="284"/>
      <c r="P153" s="291"/>
      <c r="Q153" s="291"/>
      <c r="R153" s="291"/>
      <c r="S153" s="174"/>
      <c r="T153" s="174"/>
    </row>
    <row r="154" spans="1:20" ht="19.5" hidden="1" customHeight="1"/>
    <row r="155" spans="1:20" ht="45.6" hidden="1">
      <c r="A155" s="35" t="s">
        <v>77</v>
      </c>
      <c r="B155" s="35" t="s">
        <v>67</v>
      </c>
      <c r="C155" s="35" t="s">
        <v>134</v>
      </c>
      <c r="D155" s="232" t="s">
        <v>156</v>
      </c>
    </row>
    <row r="156" spans="1:20" s="160" customFormat="1" ht="15.6" hidden="1">
      <c r="A156" s="173">
        <v>1</v>
      </c>
      <c r="B156" s="173">
        <v>2</v>
      </c>
      <c r="C156" s="173">
        <v>3</v>
      </c>
      <c r="D156" s="233">
        <v>4</v>
      </c>
      <c r="K156" s="161"/>
      <c r="M156" s="702"/>
      <c r="O156" s="283"/>
      <c r="P156" s="283"/>
      <c r="Q156" s="283"/>
      <c r="R156" s="283"/>
    </row>
    <row r="157" spans="1:20" ht="36.75" hidden="1" customHeight="1">
      <c r="A157" s="35">
        <v>1</v>
      </c>
      <c r="B157" s="183"/>
      <c r="C157" s="184"/>
      <c r="D157" s="242"/>
    </row>
    <row r="158" spans="1:20" hidden="1">
      <c r="A158" s="35"/>
      <c r="B158" s="183"/>
      <c r="C158" s="176"/>
      <c r="D158" s="242"/>
    </row>
    <row r="159" spans="1:20" hidden="1">
      <c r="A159" s="35"/>
      <c r="B159" s="183"/>
      <c r="C159" s="176"/>
      <c r="D159" s="242"/>
    </row>
    <row r="160" spans="1:20" hidden="1">
      <c r="A160" s="35"/>
      <c r="B160" s="183"/>
      <c r="C160" s="176"/>
      <c r="D160" s="242"/>
    </row>
    <row r="161" spans="1:20" hidden="1">
      <c r="A161" s="35"/>
      <c r="B161" s="183"/>
      <c r="C161" s="176"/>
      <c r="D161" s="242"/>
    </row>
    <row r="162" spans="1:20" ht="33" hidden="1" customHeight="1">
      <c r="A162" s="226"/>
      <c r="B162" s="227" t="s">
        <v>73</v>
      </c>
      <c r="C162" s="228">
        <f>SUM(C157:C161)</f>
        <v>0</v>
      </c>
      <c r="D162" s="240" t="s">
        <v>43</v>
      </c>
    </row>
    <row r="163" spans="1:20" hidden="1"/>
    <row r="164" spans="1:20" s="33" customFormat="1" ht="41.25" hidden="1" customHeight="1">
      <c r="A164" s="2004" t="s">
        <v>508</v>
      </c>
      <c r="B164" s="2004"/>
      <c r="C164" s="2004"/>
      <c r="D164" s="2004"/>
      <c r="E164" s="2004"/>
      <c r="F164" s="2004"/>
      <c r="G164" s="2004"/>
      <c r="H164" s="2004"/>
      <c r="I164" s="2004"/>
      <c r="J164" s="2004"/>
      <c r="K164" s="2004"/>
      <c r="L164" s="57"/>
      <c r="M164" s="704"/>
      <c r="O164" s="284"/>
      <c r="P164" s="291"/>
      <c r="Q164" s="291"/>
      <c r="R164" s="291"/>
      <c r="S164" s="174"/>
      <c r="T164" s="174"/>
    </row>
    <row r="165" spans="1:20" ht="19.5" hidden="1" customHeight="1"/>
    <row r="166" spans="1:20" ht="45.6" hidden="1">
      <c r="A166" s="35" t="s">
        <v>77</v>
      </c>
      <c r="B166" s="35" t="s">
        <v>67</v>
      </c>
      <c r="C166" s="35" t="s">
        <v>134</v>
      </c>
      <c r="D166" s="232" t="s">
        <v>156</v>
      </c>
    </row>
    <row r="167" spans="1:20" s="160" customFormat="1" ht="15.6" hidden="1">
      <c r="A167" s="173">
        <v>1</v>
      </c>
      <c r="B167" s="173">
        <v>2</v>
      </c>
      <c r="C167" s="173">
        <v>3</v>
      </c>
      <c r="D167" s="233">
        <v>4</v>
      </c>
      <c r="K167" s="161"/>
      <c r="M167" s="702"/>
      <c r="O167" s="283"/>
      <c r="P167" s="283"/>
      <c r="Q167" s="283"/>
      <c r="R167" s="283"/>
    </row>
    <row r="168" spans="1:20" ht="36.75" hidden="1" customHeight="1">
      <c r="A168" s="35">
        <v>1</v>
      </c>
      <c r="B168" s="183"/>
      <c r="C168" s="184"/>
      <c r="D168" s="242"/>
    </row>
    <row r="169" spans="1:20" hidden="1">
      <c r="A169" s="35"/>
      <c r="B169" s="183"/>
      <c r="C169" s="176"/>
      <c r="D169" s="242"/>
    </row>
    <row r="170" spans="1:20" hidden="1">
      <c r="A170" s="35"/>
      <c r="B170" s="183"/>
      <c r="C170" s="176"/>
      <c r="D170" s="242"/>
    </row>
    <row r="171" spans="1:20" hidden="1">
      <c r="A171" s="35"/>
      <c r="B171" s="183"/>
      <c r="C171" s="176"/>
      <c r="D171" s="242"/>
    </row>
    <row r="172" spans="1:20" hidden="1">
      <c r="A172" s="35"/>
      <c r="B172" s="183"/>
      <c r="C172" s="176"/>
      <c r="D172" s="242"/>
    </row>
    <row r="173" spans="1:20" ht="33" hidden="1" customHeight="1">
      <c r="A173" s="226"/>
      <c r="B173" s="227" t="s">
        <v>73</v>
      </c>
      <c r="C173" s="228">
        <f>SUM(C168:C172)</f>
        <v>0</v>
      </c>
      <c r="D173" s="240" t="s">
        <v>43</v>
      </c>
    </row>
    <row r="174" spans="1:20" hidden="1"/>
    <row r="175" spans="1:20" s="33" customFormat="1" ht="41.25" hidden="1" customHeight="1">
      <c r="A175" s="2004" t="s">
        <v>509</v>
      </c>
      <c r="B175" s="2004"/>
      <c r="C175" s="2004"/>
      <c r="D175" s="2004"/>
      <c r="E175" s="2004"/>
      <c r="F175" s="2004"/>
      <c r="G175" s="2004"/>
      <c r="H175" s="2004"/>
      <c r="I175" s="2004"/>
      <c r="J175" s="2004"/>
      <c r="K175" s="2004"/>
      <c r="L175" s="57"/>
      <c r="M175" s="704"/>
      <c r="O175" s="284"/>
      <c r="P175" s="291"/>
      <c r="Q175" s="291"/>
      <c r="R175" s="291"/>
      <c r="S175" s="174"/>
      <c r="T175" s="174"/>
    </row>
    <row r="176" spans="1:20" ht="19.5" hidden="1" customHeight="1"/>
    <row r="177" spans="1:20" ht="45.6" hidden="1">
      <c r="A177" s="35" t="s">
        <v>77</v>
      </c>
      <c r="B177" s="35" t="s">
        <v>67</v>
      </c>
      <c r="C177" s="35" t="s">
        <v>134</v>
      </c>
      <c r="D177" s="232" t="s">
        <v>156</v>
      </c>
    </row>
    <row r="178" spans="1:20" s="160" customFormat="1" ht="15.6" hidden="1">
      <c r="A178" s="173">
        <v>1</v>
      </c>
      <c r="B178" s="173">
        <v>2</v>
      </c>
      <c r="C178" s="173">
        <v>3</v>
      </c>
      <c r="D178" s="233">
        <v>4</v>
      </c>
      <c r="K178" s="161"/>
      <c r="M178" s="702"/>
      <c r="O178" s="283"/>
      <c r="P178" s="283"/>
      <c r="Q178" s="283"/>
      <c r="R178" s="283"/>
    </row>
    <row r="179" spans="1:20" ht="36.75" hidden="1" customHeight="1">
      <c r="A179" s="35">
        <v>1</v>
      </c>
      <c r="B179" s="183"/>
      <c r="C179" s="184"/>
      <c r="D179" s="242"/>
    </row>
    <row r="180" spans="1:20" hidden="1">
      <c r="A180" s="35"/>
      <c r="B180" s="183"/>
      <c r="C180" s="176"/>
      <c r="D180" s="242"/>
    </row>
    <row r="181" spans="1:20" hidden="1">
      <c r="A181" s="35"/>
      <c r="B181" s="183"/>
      <c r="C181" s="176"/>
      <c r="D181" s="242"/>
    </row>
    <row r="182" spans="1:20" hidden="1">
      <c r="A182" s="35"/>
      <c r="B182" s="183"/>
      <c r="C182" s="176"/>
      <c r="D182" s="242"/>
    </row>
    <row r="183" spans="1:20" hidden="1">
      <c r="A183" s="35"/>
      <c r="B183" s="183"/>
      <c r="C183" s="176"/>
      <c r="D183" s="242"/>
    </row>
    <row r="184" spans="1:20" ht="33" hidden="1" customHeight="1">
      <c r="A184" s="226"/>
      <c r="B184" s="227" t="s">
        <v>73</v>
      </c>
      <c r="C184" s="228">
        <f>SUM(C179:C183)</f>
        <v>0</v>
      </c>
      <c r="D184" s="240" t="s">
        <v>43</v>
      </c>
    </row>
    <row r="185" spans="1:20" hidden="1"/>
    <row r="186" spans="1:20" s="33" customFormat="1" ht="41.25" hidden="1" customHeight="1">
      <c r="A186" s="2004" t="s">
        <v>510</v>
      </c>
      <c r="B186" s="2004"/>
      <c r="C186" s="2004"/>
      <c r="D186" s="2004"/>
      <c r="E186" s="2004"/>
      <c r="F186" s="2004"/>
      <c r="G186" s="2004"/>
      <c r="H186" s="2004"/>
      <c r="I186" s="2004"/>
      <c r="J186" s="2004"/>
      <c r="K186" s="2004"/>
      <c r="L186" s="57"/>
      <c r="M186" s="704"/>
      <c r="O186" s="284"/>
      <c r="P186" s="291"/>
      <c r="Q186" s="291"/>
      <c r="R186" s="291"/>
      <c r="S186" s="174"/>
      <c r="T186" s="174"/>
    </row>
    <row r="187" spans="1:20" ht="19.5" hidden="1" customHeight="1"/>
    <row r="188" spans="1:20" ht="45.6" hidden="1">
      <c r="A188" s="35" t="s">
        <v>77</v>
      </c>
      <c r="B188" s="35" t="s">
        <v>67</v>
      </c>
      <c r="C188" s="35" t="s">
        <v>134</v>
      </c>
      <c r="D188" s="232" t="s">
        <v>156</v>
      </c>
    </row>
    <row r="189" spans="1:20" s="160" customFormat="1" ht="15.6" hidden="1">
      <c r="A189" s="173">
        <v>1</v>
      </c>
      <c r="B189" s="173">
        <v>2</v>
      </c>
      <c r="C189" s="173">
        <v>3</v>
      </c>
      <c r="D189" s="233">
        <v>4</v>
      </c>
      <c r="K189" s="161"/>
      <c r="M189" s="702"/>
      <c r="O189" s="283"/>
      <c r="P189" s="283"/>
      <c r="Q189" s="283"/>
      <c r="R189" s="283"/>
    </row>
    <row r="190" spans="1:20" ht="36.75" hidden="1" customHeight="1">
      <c r="A190" s="35">
        <v>1</v>
      </c>
      <c r="B190" s="183"/>
      <c r="C190" s="184"/>
      <c r="D190" s="242"/>
    </row>
    <row r="191" spans="1:20" hidden="1">
      <c r="A191" s="35"/>
      <c r="B191" s="183"/>
      <c r="C191" s="176"/>
      <c r="D191" s="242"/>
    </row>
    <row r="192" spans="1:20" hidden="1">
      <c r="A192" s="35"/>
      <c r="B192" s="183"/>
      <c r="C192" s="176"/>
      <c r="D192" s="242"/>
    </row>
    <row r="193" spans="1:20" hidden="1">
      <c r="A193" s="35"/>
      <c r="B193" s="183"/>
      <c r="C193" s="176"/>
      <c r="D193" s="242"/>
    </row>
    <row r="194" spans="1:20" hidden="1">
      <c r="A194" s="35"/>
      <c r="B194" s="183"/>
      <c r="C194" s="176"/>
      <c r="D194" s="242"/>
    </row>
    <row r="195" spans="1:20" ht="33" hidden="1" customHeight="1">
      <c r="A195" s="226"/>
      <c r="B195" s="227" t="s">
        <v>73</v>
      </c>
      <c r="C195" s="228">
        <f>SUM(C190:C194)</f>
        <v>0</v>
      </c>
      <c r="D195" s="240" t="s">
        <v>43</v>
      </c>
    </row>
    <row r="196" spans="1:20" hidden="1"/>
    <row r="197" spans="1:20" hidden="1"/>
    <row r="198" spans="1:20" ht="47.25" hidden="1" customHeight="1">
      <c r="A198" s="2014" t="s">
        <v>614</v>
      </c>
      <c r="B198" s="2014"/>
      <c r="C198" s="2014"/>
      <c r="D198" s="2014"/>
      <c r="E198" s="2014"/>
      <c r="F198" s="2014"/>
      <c r="G198" s="2014"/>
      <c r="H198" s="2014"/>
      <c r="I198" s="2014"/>
      <c r="J198" s="2014"/>
      <c r="K198" s="2014"/>
    </row>
    <row r="199" spans="1:20" hidden="1"/>
    <row r="200" spans="1:20" s="33" customFormat="1" ht="41.25" hidden="1" customHeight="1">
      <c r="A200" s="2004" t="s">
        <v>511</v>
      </c>
      <c r="B200" s="2004"/>
      <c r="C200" s="2004"/>
      <c r="D200" s="2004"/>
      <c r="E200" s="2004"/>
      <c r="F200" s="2004"/>
      <c r="G200" s="2004"/>
      <c r="H200" s="2004"/>
      <c r="I200" s="2004"/>
      <c r="J200" s="2004"/>
      <c r="K200" s="2004"/>
      <c r="L200" s="57"/>
      <c r="M200" s="704"/>
      <c r="O200" s="284"/>
      <c r="P200" s="291"/>
      <c r="Q200" s="291"/>
      <c r="R200" s="291"/>
      <c r="S200" s="174"/>
      <c r="T200" s="174"/>
    </row>
    <row r="201" spans="1:20" hidden="1"/>
    <row r="202" spans="1:20" ht="72.75" hidden="1" customHeight="1">
      <c r="A202" s="35" t="s">
        <v>77</v>
      </c>
      <c r="B202" s="35" t="s">
        <v>67</v>
      </c>
      <c r="C202" s="73" t="s">
        <v>505</v>
      </c>
      <c r="D202" s="73" t="s">
        <v>506</v>
      </c>
      <c r="E202" s="73" t="s">
        <v>507</v>
      </c>
      <c r="F202" s="232" t="s">
        <v>156</v>
      </c>
    </row>
    <row r="203" spans="1:20" s="160" customFormat="1" ht="15.6" hidden="1">
      <c r="A203" s="173">
        <v>1</v>
      </c>
      <c r="B203" s="173">
        <v>2</v>
      </c>
      <c r="C203" s="78">
        <v>3</v>
      </c>
      <c r="D203" s="78">
        <v>4</v>
      </c>
      <c r="E203" s="78">
        <v>5</v>
      </c>
      <c r="F203" s="233">
        <v>6</v>
      </c>
      <c r="K203" s="161"/>
      <c r="M203" s="702"/>
      <c r="O203" s="283"/>
      <c r="P203" s="283"/>
      <c r="Q203" s="283"/>
      <c r="R203" s="283"/>
    </row>
    <row r="204" spans="1:20" ht="36.75" hidden="1" customHeight="1">
      <c r="A204" s="35">
        <v>1</v>
      </c>
      <c r="B204" s="183"/>
      <c r="C204" s="176"/>
      <c r="D204" s="35"/>
      <c r="E204" s="176"/>
      <c r="F204" s="234"/>
    </row>
    <row r="205" spans="1:20" ht="27" hidden="1" customHeight="1">
      <c r="A205" s="35"/>
      <c r="B205" s="183"/>
      <c r="C205" s="22"/>
      <c r="D205" s="73"/>
      <c r="E205" s="22"/>
      <c r="F205" s="234"/>
    </row>
    <row r="206" spans="1:20" ht="32.25" hidden="1" customHeight="1">
      <c r="A206" s="35"/>
      <c r="B206" s="183"/>
      <c r="C206" s="22"/>
      <c r="D206" s="73"/>
      <c r="E206" s="22"/>
      <c r="F206" s="234"/>
    </row>
    <row r="207" spans="1:20" ht="39.75" hidden="1" customHeight="1">
      <c r="A207" s="226"/>
      <c r="B207" s="227" t="s">
        <v>73</v>
      </c>
      <c r="C207" s="226" t="s">
        <v>74</v>
      </c>
      <c r="D207" s="226" t="s">
        <v>74</v>
      </c>
      <c r="E207" s="228">
        <f>E204</f>
        <v>0</v>
      </c>
      <c r="F207" s="240" t="s">
        <v>43</v>
      </c>
    </row>
    <row r="208" spans="1:20" hidden="1"/>
    <row r="209" spans="1:20" s="33" customFormat="1" ht="41.25" hidden="1" customHeight="1">
      <c r="A209" s="2004" t="s">
        <v>512</v>
      </c>
      <c r="B209" s="2004"/>
      <c r="C209" s="2004"/>
      <c r="D209" s="2004"/>
      <c r="E209" s="2004"/>
      <c r="F209" s="2004"/>
      <c r="G209" s="2004"/>
      <c r="H209" s="2004"/>
      <c r="I209" s="2004"/>
      <c r="J209" s="2004"/>
      <c r="K209" s="2004"/>
      <c r="L209" s="57"/>
      <c r="M209" s="704"/>
      <c r="O209" s="284"/>
      <c r="P209" s="291"/>
      <c r="Q209" s="291"/>
      <c r="R209" s="291"/>
      <c r="S209" s="174"/>
      <c r="T209" s="174"/>
    </row>
    <row r="210" spans="1:20" hidden="1"/>
    <row r="211" spans="1:20" ht="72.75" hidden="1" customHeight="1">
      <c r="A211" s="35" t="s">
        <v>77</v>
      </c>
      <c r="B211" s="35" t="s">
        <v>67</v>
      </c>
      <c r="C211" s="73" t="s">
        <v>505</v>
      </c>
      <c r="D211" s="73" t="s">
        <v>506</v>
      </c>
      <c r="E211" s="73" t="s">
        <v>507</v>
      </c>
      <c r="F211" s="232" t="s">
        <v>156</v>
      </c>
    </row>
    <row r="212" spans="1:20" s="160" customFormat="1" ht="15.6" hidden="1">
      <c r="A212" s="173">
        <v>1</v>
      </c>
      <c r="B212" s="173">
        <v>2</v>
      </c>
      <c r="C212" s="78">
        <v>3</v>
      </c>
      <c r="D212" s="78">
        <v>4</v>
      </c>
      <c r="E212" s="78">
        <v>5</v>
      </c>
      <c r="F212" s="233">
        <v>6</v>
      </c>
      <c r="K212" s="161"/>
      <c r="M212" s="702"/>
      <c r="O212" s="283"/>
      <c r="P212" s="283"/>
      <c r="Q212" s="283"/>
      <c r="R212" s="283"/>
    </row>
    <row r="213" spans="1:20" ht="36.75" hidden="1" customHeight="1">
      <c r="A213" s="35">
        <v>1</v>
      </c>
      <c r="B213" s="183"/>
      <c r="C213" s="176"/>
      <c r="D213" s="35"/>
      <c r="E213" s="176"/>
      <c r="F213" s="234"/>
    </row>
    <row r="214" spans="1:20" ht="27" hidden="1" customHeight="1">
      <c r="A214" s="35"/>
      <c r="B214" s="183"/>
      <c r="C214" s="22"/>
      <c r="D214" s="73"/>
      <c r="E214" s="22"/>
      <c r="F214" s="234"/>
    </row>
    <row r="215" spans="1:20" ht="32.25" hidden="1" customHeight="1">
      <c r="A215" s="35"/>
      <c r="B215" s="183"/>
      <c r="C215" s="22"/>
      <c r="D215" s="73"/>
      <c r="E215" s="22"/>
      <c r="F215" s="234"/>
    </row>
    <row r="216" spans="1:20" ht="39.75" hidden="1" customHeight="1">
      <c r="A216" s="226"/>
      <c r="B216" s="227" t="s">
        <v>73</v>
      </c>
      <c r="C216" s="226" t="s">
        <v>74</v>
      </c>
      <c r="D216" s="226" t="s">
        <v>74</v>
      </c>
      <c r="E216" s="228">
        <f>E213</f>
        <v>0</v>
      </c>
      <c r="F216" s="240" t="s">
        <v>43</v>
      </c>
    </row>
    <row r="217" spans="1:20" hidden="1"/>
    <row r="218" spans="1:20" hidden="1"/>
    <row r="219" spans="1:20" ht="47.25" hidden="1" customHeight="1">
      <c r="A219" s="2014" t="s">
        <v>613</v>
      </c>
      <c r="B219" s="2014"/>
      <c r="C219" s="2014"/>
      <c r="D219" s="2014"/>
      <c r="E219" s="2014"/>
      <c r="F219" s="2014"/>
      <c r="G219" s="2014"/>
      <c r="H219" s="2014"/>
      <c r="I219" s="2014"/>
      <c r="J219" s="2014"/>
      <c r="K219" s="2014"/>
    </row>
    <row r="220" spans="1:20" hidden="1"/>
    <row r="221" spans="1:20" ht="38.25" hidden="1" customHeight="1">
      <c r="A221" s="2017" t="s">
        <v>513</v>
      </c>
      <c r="B221" s="2017"/>
      <c r="C221" s="2017"/>
      <c r="D221" s="2017"/>
      <c r="E221" s="2017"/>
      <c r="F221" s="2017"/>
      <c r="G221" s="2017"/>
      <c r="H221" s="2017"/>
      <c r="I221" s="2017"/>
      <c r="J221" s="2017"/>
      <c r="K221" s="2017"/>
    </row>
    <row r="222" spans="1:20" hidden="1">
      <c r="A222" s="53"/>
      <c r="B222" s="32"/>
      <c r="C222" s="38"/>
      <c r="D222" s="38"/>
      <c r="E222" s="38"/>
      <c r="F222" s="38"/>
    </row>
    <row r="223" spans="1:20" ht="63" hidden="1" customHeight="1">
      <c r="A223" s="73" t="s">
        <v>77</v>
      </c>
      <c r="B223" s="73" t="s">
        <v>67</v>
      </c>
      <c r="C223" s="73" t="s">
        <v>124</v>
      </c>
      <c r="D223" s="73" t="s">
        <v>125</v>
      </c>
      <c r="E223" s="73" t="s">
        <v>126</v>
      </c>
      <c r="F223" s="232" t="s">
        <v>156</v>
      </c>
    </row>
    <row r="224" spans="1:20" s="160" customFormat="1" ht="15.6" hidden="1">
      <c r="A224" s="78">
        <v>1</v>
      </c>
      <c r="B224" s="78">
        <v>2</v>
      </c>
      <c r="C224" s="78">
        <v>3</v>
      </c>
      <c r="D224" s="78">
        <v>4</v>
      </c>
      <c r="E224" s="78">
        <v>5</v>
      </c>
      <c r="F224" s="236">
        <v>6</v>
      </c>
      <c r="K224" s="161"/>
      <c r="M224" s="702"/>
      <c r="O224" s="283"/>
      <c r="P224" s="283"/>
      <c r="Q224" s="283"/>
      <c r="R224" s="283"/>
    </row>
    <row r="225" spans="1:18" hidden="1">
      <c r="A225" s="46"/>
      <c r="B225" s="47"/>
      <c r="C225" s="73"/>
      <c r="D225" s="34"/>
      <c r="E225" s="22"/>
      <c r="F225" s="235"/>
    </row>
    <row r="226" spans="1:18" hidden="1">
      <c r="A226" s="73"/>
      <c r="B226" s="31"/>
      <c r="C226" s="73"/>
      <c r="D226" s="34"/>
      <c r="E226" s="22"/>
      <c r="F226" s="235"/>
    </row>
    <row r="227" spans="1:18" hidden="1">
      <c r="A227" s="73"/>
      <c r="B227" s="31"/>
      <c r="C227" s="73"/>
      <c r="D227" s="34"/>
      <c r="E227" s="22"/>
      <c r="F227" s="235"/>
    </row>
    <row r="228" spans="1:18" hidden="1">
      <c r="A228" s="73"/>
      <c r="B228" s="31"/>
      <c r="C228" s="73"/>
      <c r="D228" s="34"/>
      <c r="E228" s="22"/>
      <c r="F228" s="235"/>
    </row>
    <row r="229" spans="1:18" ht="35.1" hidden="1" customHeight="1">
      <c r="A229" s="226"/>
      <c r="B229" s="227" t="s">
        <v>73</v>
      </c>
      <c r="C229" s="226" t="s">
        <v>74</v>
      </c>
      <c r="D229" s="226" t="s">
        <v>74</v>
      </c>
      <c r="E229" s="228">
        <f>SUM(E225:E228)</f>
        <v>0</v>
      </c>
      <c r="F229" s="237" t="s">
        <v>43</v>
      </c>
    </row>
    <row r="230" spans="1:18" hidden="1">
      <c r="A230" s="51"/>
      <c r="B230" s="52"/>
      <c r="C230" s="51"/>
      <c r="D230" s="51"/>
      <c r="E230" s="51"/>
      <c r="F230" s="51"/>
    </row>
    <row r="231" spans="1:18" hidden="1">
      <c r="A231" s="2016" t="s">
        <v>491</v>
      </c>
      <c r="B231" s="2016"/>
      <c r="C231" s="2016"/>
      <c r="D231" s="2016"/>
      <c r="E231" s="2016"/>
      <c r="F231" s="2016"/>
      <c r="G231" s="2016"/>
      <c r="H231" s="2016"/>
      <c r="I231" s="2016"/>
      <c r="J231" s="2016"/>
      <c r="K231" s="2016"/>
    </row>
    <row r="232" spans="1:18" hidden="1">
      <c r="A232" s="51"/>
      <c r="B232" s="32"/>
      <c r="C232" s="38"/>
      <c r="D232" s="38"/>
      <c r="E232" s="38"/>
      <c r="F232" s="38"/>
    </row>
    <row r="233" spans="1:18" ht="60" hidden="1" customHeight="1">
      <c r="A233" s="73" t="s">
        <v>77</v>
      </c>
      <c r="B233" s="73" t="s">
        <v>67</v>
      </c>
      <c r="C233" s="73" t="s">
        <v>127</v>
      </c>
      <c r="D233" s="73" t="s">
        <v>490</v>
      </c>
      <c r="E233" s="232" t="s">
        <v>156</v>
      </c>
      <c r="F233" s="38"/>
    </row>
    <row r="234" spans="1:18" s="160" customFormat="1" ht="15.6" hidden="1">
      <c r="A234" s="78">
        <v>1</v>
      </c>
      <c r="B234" s="78">
        <v>2</v>
      </c>
      <c r="C234" s="78">
        <v>3</v>
      </c>
      <c r="D234" s="78">
        <v>4</v>
      </c>
      <c r="E234" s="236">
        <v>5</v>
      </c>
      <c r="F234" s="14"/>
      <c r="K234" s="161"/>
      <c r="M234" s="702"/>
      <c r="O234" s="283"/>
      <c r="P234" s="283"/>
      <c r="Q234" s="283"/>
      <c r="R234" s="283"/>
    </row>
    <row r="235" spans="1:18" hidden="1">
      <c r="A235" s="73"/>
      <c r="B235" s="47"/>
      <c r="C235" s="34"/>
      <c r="D235" s="22"/>
      <c r="E235" s="235"/>
      <c r="F235" s="38"/>
    </row>
    <row r="236" spans="1:18" hidden="1">
      <c r="A236" s="73"/>
      <c r="B236" s="31"/>
      <c r="C236" s="34"/>
      <c r="D236" s="22"/>
      <c r="E236" s="235"/>
      <c r="F236" s="38"/>
    </row>
    <row r="237" spans="1:18" hidden="1">
      <c r="A237" s="73"/>
      <c r="B237" s="31"/>
      <c r="C237" s="34"/>
      <c r="D237" s="22"/>
      <c r="E237" s="235"/>
      <c r="F237" s="38"/>
    </row>
    <row r="238" spans="1:18" ht="35.1" hidden="1" customHeight="1">
      <c r="A238" s="226"/>
      <c r="B238" s="227" t="s">
        <v>73</v>
      </c>
      <c r="C238" s="226" t="s">
        <v>74</v>
      </c>
      <c r="D238" s="228">
        <f>SUM(D235:D237)</f>
        <v>0</v>
      </c>
      <c r="E238" s="235" t="s">
        <v>43</v>
      </c>
      <c r="F238" s="38"/>
    </row>
    <row r="239" spans="1:18" hidden="1">
      <c r="A239" s="51"/>
      <c r="B239" s="52"/>
      <c r="C239" s="51"/>
      <c r="D239" s="51"/>
      <c r="E239" s="51"/>
      <c r="F239" s="51"/>
    </row>
    <row r="240" spans="1:18" hidden="1">
      <c r="A240" s="2016" t="s">
        <v>514</v>
      </c>
      <c r="B240" s="2016"/>
      <c r="C240" s="2016"/>
      <c r="D240" s="2016"/>
      <c r="E240" s="2016"/>
      <c r="F240" s="2016"/>
      <c r="G240" s="2016"/>
      <c r="H240" s="2016"/>
      <c r="I240" s="2016"/>
      <c r="J240" s="2016"/>
      <c r="K240" s="2016"/>
    </row>
    <row r="241" spans="1:18" hidden="1">
      <c r="A241" s="51"/>
      <c r="B241" s="32"/>
      <c r="C241" s="38"/>
      <c r="D241" s="38"/>
      <c r="E241" s="38"/>
      <c r="F241" s="38"/>
    </row>
    <row r="242" spans="1:18" ht="60" hidden="1" customHeight="1">
      <c r="A242" s="73" t="s">
        <v>77</v>
      </c>
      <c r="B242" s="73" t="s">
        <v>67</v>
      </c>
      <c r="C242" s="73" t="s">
        <v>127</v>
      </c>
      <c r="D242" s="73" t="s">
        <v>490</v>
      </c>
      <c r="E242" s="232" t="s">
        <v>156</v>
      </c>
      <c r="F242" s="38"/>
    </row>
    <row r="243" spans="1:18" s="160" customFormat="1" ht="15.6" hidden="1">
      <c r="A243" s="78">
        <v>1</v>
      </c>
      <c r="B243" s="78">
        <v>2</v>
      </c>
      <c r="C243" s="78">
        <v>3</v>
      </c>
      <c r="D243" s="78">
        <v>4</v>
      </c>
      <c r="E243" s="236">
        <v>5</v>
      </c>
      <c r="F243" s="14"/>
      <c r="K243" s="161"/>
      <c r="M243" s="702"/>
      <c r="O243" s="283"/>
      <c r="P243" s="283"/>
      <c r="Q243" s="283"/>
      <c r="R243" s="283"/>
    </row>
    <row r="244" spans="1:18" hidden="1">
      <c r="A244" s="73"/>
      <c r="B244" s="47"/>
      <c r="C244" s="34"/>
      <c r="D244" s="22"/>
      <c r="E244" s="235"/>
      <c r="F244" s="38"/>
    </row>
    <row r="245" spans="1:18" hidden="1">
      <c r="A245" s="73"/>
      <c r="B245" s="31"/>
      <c r="C245" s="34"/>
      <c r="D245" s="22"/>
      <c r="E245" s="235"/>
      <c r="F245" s="38"/>
    </row>
    <row r="246" spans="1:18" hidden="1">
      <c r="A246" s="73"/>
      <c r="B246" s="31"/>
      <c r="C246" s="34"/>
      <c r="D246" s="22"/>
      <c r="E246" s="235"/>
      <c r="F246" s="38"/>
    </row>
    <row r="247" spans="1:18" ht="35.1" hidden="1" customHeight="1">
      <c r="A247" s="226"/>
      <c r="B247" s="227" t="s">
        <v>73</v>
      </c>
      <c r="C247" s="226" t="s">
        <v>74</v>
      </c>
      <c r="D247" s="228">
        <f>SUM(D244:D246)</f>
        <v>0</v>
      </c>
      <c r="E247" s="235" t="s">
        <v>43</v>
      </c>
      <c r="F247" s="38"/>
    </row>
    <row r="248" spans="1:18" hidden="1">
      <c r="A248" s="51"/>
      <c r="B248" s="52"/>
      <c r="C248" s="51"/>
      <c r="D248" s="51"/>
      <c r="E248" s="51"/>
      <c r="F248" s="51"/>
    </row>
    <row r="249" spans="1:18" hidden="1">
      <c r="A249" s="2033" t="s">
        <v>530</v>
      </c>
      <c r="B249" s="2033"/>
      <c r="C249" s="2033"/>
      <c r="D249" s="2033"/>
      <c r="E249" s="2033"/>
      <c r="F249" s="2033"/>
      <c r="G249" s="2033"/>
      <c r="H249" s="2033"/>
      <c r="I249" s="2033"/>
      <c r="J249" s="2033"/>
      <c r="K249" s="2033"/>
    </row>
    <row r="250" spans="1:18" hidden="1">
      <c r="A250" s="2012"/>
      <c r="B250" s="2012"/>
      <c r="C250" s="2012"/>
      <c r="D250" s="2012"/>
      <c r="E250" s="2012"/>
      <c r="F250" s="2012"/>
    </row>
    <row r="251" spans="1:18" ht="60" hidden="1" customHeight="1">
      <c r="A251" s="73" t="s">
        <v>77</v>
      </c>
      <c r="B251" s="73" t="s">
        <v>67</v>
      </c>
      <c r="C251" s="73" t="s">
        <v>131</v>
      </c>
      <c r="D251" s="73" t="s">
        <v>80</v>
      </c>
      <c r="E251" s="73" t="s">
        <v>132</v>
      </c>
      <c r="F251" s="73" t="s">
        <v>33</v>
      </c>
      <c r="G251" s="232" t="s">
        <v>156</v>
      </c>
    </row>
    <row r="252" spans="1:18" s="160" customFormat="1" ht="15.6" hidden="1">
      <c r="A252" s="78">
        <v>1</v>
      </c>
      <c r="B252" s="78">
        <v>2</v>
      </c>
      <c r="C252" s="78">
        <v>3</v>
      </c>
      <c r="D252" s="78">
        <v>4</v>
      </c>
      <c r="E252" s="78">
        <v>5</v>
      </c>
      <c r="F252" s="78">
        <v>6</v>
      </c>
      <c r="G252" s="236">
        <v>7</v>
      </c>
      <c r="K252" s="161"/>
      <c r="M252" s="702"/>
      <c r="O252" s="283"/>
      <c r="P252" s="283"/>
      <c r="Q252" s="283"/>
      <c r="R252" s="283"/>
    </row>
    <row r="253" spans="1:18" ht="34.5" hidden="1" customHeight="1">
      <c r="A253" s="73">
        <v>1</v>
      </c>
      <c r="B253" s="31"/>
      <c r="C253" s="73"/>
      <c r="D253" s="73"/>
      <c r="E253" s="22" t="e">
        <f>F253/D253</f>
        <v>#DIV/0!</v>
      </c>
      <c r="F253" s="22"/>
      <c r="G253" s="234"/>
    </row>
    <row r="254" spans="1:18" ht="34.5" hidden="1" customHeight="1">
      <c r="A254" s="73">
        <v>2</v>
      </c>
      <c r="B254" s="31"/>
      <c r="C254" s="35"/>
      <c r="D254" s="35"/>
      <c r="E254" s="22" t="e">
        <f t="shared" ref="E254:E255" si="3">F254/D254</f>
        <v>#DIV/0!</v>
      </c>
      <c r="F254" s="22"/>
      <c r="G254" s="234"/>
    </row>
    <row r="255" spans="1:18" ht="34.5" hidden="1" customHeight="1">
      <c r="A255" s="73">
        <v>3</v>
      </c>
      <c r="B255" s="31"/>
      <c r="C255" s="73"/>
      <c r="D255" s="73"/>
      <c r="E255" s="22" t="e">
        <f t="shared" si="3"/>
        <v>#DIV/0!</v>
      </c>
      <c r="F255" s="22"/>
      <c r="G255" s="234"/>
    </row>
    <row r="256" spans="1:18" ht="34.5" hidden="1" customHeight="1">
      <c r="A256" s="226"/>
      <c r="B256" s="227" t="s">
        <v>73</v>
      </c>
      <c r="C256" s="226" t="s">
        <v>74</v>
      </c>
      <c r="D256" s="226" t="s">
        <v>74</v>
      </c>
      <c r="E256" s="226" t="s">
        <v>74</v>
      </c>
      <c r="F256" s="228">
        <f>F255+F254+F253</f>
        <v>0</v>
      </c>
      <c r="G256" s="235" t="s">
        <v>43</v>
      </c>
    </row>
    <row r="257" spans="1:18">
      <c r="A257" s="51"/>
      <c r="B257" s="52"/>
      <c r="C257" s="51"/>
      <c r="D257" s="51"/>
      <c r="E257" s="51"/>
      <c r="F257" s="51"/>
    </row>
    <row r="258" spans="1:18">
      <c r="A258" s="51"/>
      <c r="B258" s="52"/>
      <c r="C258" s="51"/>
      <c r="D258" s="51"/>
      <c r="E258" s="51"/>
      <c r="F258" s="51"/>
    </row>
    <row r="259" spans="1:18" ht="39.75" customHeight="1">
      <c r="A259" s="2014" t="s">
        <v>612</v>
      </c>
      <c r="B259" s="2014"/>
      <c r="C259" s="2014"/>
      <c r="D259" s="2014"/>
      <c r="E259" s="2014"/>
      <c r="F259" s="2014"/>
      <c r="G259" s="2014"/>
      <c r="H259" s="2014"/>
      <c r="I259" s="2014"/>
      <c r="J259" s="2014"/>
      <c r="K259" s="2014"/>
    </row>
    <row r="260" spans="1:18">
      <c r="A260" s="51"/>
      <c r="B260" s="52"/>
      <c r="C260" s="51"/>
      <c r="D260" s="51"/>
      <c r="E260" s="51"/>
      <c r="F260" s="51"/>
    </row>
    <row r="261" spans="1:18" ht="28.5" hidden="1" customHeight="1">
      <c r="A261" s="2009" t="s">
        <v>515</v>
      </c>
      <c r="B261" s="2009"/>
      <c r="C261" s="2009"/>
      <c r="D261" s="2009"/>
      <c r="E261" s="2009"/>
      <c r="F261" s="2009"/>
      <c r="G261" s="2009"/>
      <c r="H261" s="2009"/>
      <c r="I261" s="2009"/>
      <c r="J261" s="2009"/>
      <c r="K261" s="2009"/>
    </row>
    <row r="262" spans="1:18" hidden="1">
      <c r="A262" s="54"/>
      <c r="B262" s="55"/>
      <c r="C262" s="54"/>
      <c r="D262" s="54"/>
      <c r="E262" s="54"/>
      <c r="F262" s="54"/>
    </row>
    <row r="263" spans="1:18" ht="72" hidden="1" customHeight="1">
      <c r="A263" s="73" t="s">
        <v>77</v>
      </c>
      <c r="B263" s="73" t="s">
        <v>67</v>
      </c>
      <c r="C263" s="73" t="s">
        <v>118</v>
      </c>
      <c r="D263" s="73" t="s">
        <v>112</v>
      </c>
      <c r="E263" s="73" t="s">
        <v>113</v>
      </c>
      <c r="F263" s="73" t="s">
        <v>532</v>
      </c>
      <c r="G263" s="232" t="s">
        <v>156</v>
      </c>
    </row>
    <row r="264" spans="1:18" s="160" customFormat="1" ht="15.6" hidden="1">
      <c r="A264" s="78">
        <v>1</v>
      </c>
      <c r="B264" s="78">
        <v>2</v>
      </c>
      <c r="C264" s="78">
        <v>3</v>
      </c>
      <c r="D264" s="78">
        <v>4</v>
      </c>
      <c r="E264" s="78">
        <v>5</v>
      </c>
      <c r="F264" s="78">
        <v>6</v>
      </c>
      <c r="G264" s="236">
        <v>7</v>
      </c>
      <c r="K264" s="161"/>
      <c r="M264" s="702"/>
      <c r="O264" s="283"/>
      <c r="P264" s="283"/>
      <c r="Q264" s="283"/>
      <c r="R264" s="283"/>
    </row>
    <row r="265" spans="1:18" ht="30" hidden="1" customHeight="1">
      <c r="A265" s="73">
        <v>1</v>
      </c>
      <c r="B265" s="31" t="s">
        <v>114</v>
      </c>
      <c r="C265" s="73"/>
      <c r="D265" s="73"/>
      <c r="E265" s="22" t="e">
        <f>F265/D265/C265</f>
        <v>#DIV/0!</v>
      </c>
      <c r="F265" s="22"/>
      <c r="G265" s="235"/>
    </row>
    <row r="266" spans="1:18" ht="48" hidden="1" customHeight="1">
      <c r="A266" s="73">
        <v>2</v>
      </c>
      <c r="B266" s="31" t="s">
        <v>115</v>
      </c>
      <c r="C266" s="73"/>
      <c r="D266" s="73"/>
      <c r="E266" s="22" t="e">
        <f t="shared" ref="E266:E270" si="4">F266/D266/C266</f>
        <v>#DIV/0!</v>
      </c>
      <c r="F266" s="22"/>
      <c r="G266" s="235"/>
    </row>
    <row r="267" spans="1:18" ht="57" hidden="1" customHeight="1">
      <c r="A267" s="73">
        <v>3</v>
      </c>
      <c r="B267" s="31" t="s">
        <v>116</v>
      </c>
      <c r="C267" s="73"/>
      <c r="D267" s="73"/>
      <c r="E267" s="22" t="e">
        <f t="shared" si="4"/>
        <v>#DIV/0!</v>
      </c>
      <c r="F267" s="22"/>
      <c r="G267" s="235"/>
    </row>
    <row r="268" spans="1:18" ht="28.5" hidden="1" customHeight="1">
      <c r="A268" s="73">
        <v>4</v>
      </c>
      <c r="B268" s="31" t="s">
        <v>117</v>
      </c>
      <c r="C268" s="73"/>
      <c r="D268" s="73"/>
      <c r="E268" s="22" t="e">
        <f t="shared" si="4"/>
        <v>#DIV/0!</v>
      </c>
      <c r="F268" s="22"/>
      <c r="G268" s="235"/>
    </row>
    <row r="269" spans="1:18" ht="103.5" hidden="1" customHeight="1">
      <c r="A269" s="73">
        <v>5</v>
      </c>
      <c r="B269" s="31" t="s">
        <v>143</v>
      </c>
      <c r="C269" s="73"/>
      <c r="D269" s="73"/>
      <c r="E269" s="22" t="e">
        <f t="shared" si="4"/>
        <v>#DIV/0!</v>
      </c>
      <c r="F269" s="22"/>
      <c r="G269" s="235"/>
    </row>
    <row r="270" spans="1:18" ht="42.75" hidden="1" customHeight="1">
      <c r="A270" s="73">
        <v>6</v>
      </c>
      <c r="B270" s="31" t="s">
        <v>144</v>
      </c>
      <c r="C270" s="73"/>
      <c r="D270" s="73"/>
      <c r="E270" s="22" t="e">
        <f t="shared" si="4"/>
        <v>#DIV/0!</v>
      </c>
      <c r="F270" s="22"/>
      <c r="G270" s="235"/>
    </row>
    <row r="271" spans="1:18" ht="35.1" hidden="1" customHeight="1">
      <c r="A271" s="226"/>
      <c r="B271" s="227" t="s">
        <v>73</v>
      </c>
      <c r="C271" s="226" t="s">
        <v>74</v>
      </c>
      <c r="D271" s="226" t="s">
        <v>74</v>
      </c>
      <c r="E271" s="226" t="s">
        <v>74</v>
      </c>
      <c r="F271" s="228">
        <f>F270+F269+F268+F267+F266+F265</f>
        <v>0</v>
      </c>
      <c r="G271" s="235" t="s">
        <v>43</v>
      </c>
    </row>
    <row r="272" spans="1:18" hidden="1">
      <c r="A272" s="38"/>
      <c r="B272" s="32"/>
      <c r="C272" s="38"/>
      <c r="D272" s="38"/>
      <c r="E272" s="38"/>
      <c r="F272" s="38"/>
    </row>
    <row r="273" spans="1:18" ht="40.5" hidden="1" customHeight="1">
      <c r="A273" s="2009" t="s">
        <v>516</v>
      </c>
      <c r="B273" s="2009"/>
      <c r="C273" s="2009"/>
      <c r="D273" s="2009"/>
      <c r="E273" s="2009"/>
      <c r="F273" s="2009"/>
      <c r="G273" s="2009"/>
      <c r="H273" s="2009"/>
      <c r="I273" s="2009"/>
      <c r="J273" s="2009"/>
      <c r="K273" s="2009"/>
    </row>
    <row r="274" spans="1:18" hidden="1">
      <c r="A274" s="74"/>
      <c r="B274" s="45"/>
      <c r="C274" s="74"/>
      <c r="D274" s="74"/>
      <c r="E274" s="74"/>
      <c r="F274" s="38"/>
    </row>
    <row r="275" spans="1:18" ht="62.25" hidden="1" customHeight="1">
      <c r="A275" s="73" t="s">
        <v>77</v>
      </c>
      <c r="B275" s="73" t="s">
        <v>67</v>
      </c>
      <c r="C275" s="73" t="s">
        <v>119</v>
      </c>
      <c r="D275" s="73" t="s">
        <v>518</v>
      </c>
      <c r="E275" s="75" t="s">
        <v>166</v>
      </c>
      <c r="F275" s="73" t="s">
        <v>517</v>
      </c>
      <c r="G275" s="232" t="s">
        <v>156</v>
      </c>
    </row>
    <row r="276" spans="1:18" s="160" customFormat="1" ht="15.6" hidden="1">
      <c r="A276" s="78">
        <v>1</v>
      </c>
      <c r="B276" s="78">
        <v>2</v>
      </c>
      <c r="C276" s="78">
        <v>3</v>
      </c>
      <c r="D276" s="78">
        <v>4</v>
      </c>
      <c r="E276" s="14">
        <v>5</v>
      </c>
      <c r="F276" s="78">
        <v>6</v>
      </c>
      <c r="G276" s="236">
        <v>7</v>
      </c>
      <c r="K276" s="161"/>
      <c r="M276" s="702"/>
      <c r="O276" s="283"/>
      <c r="P276" s="283"/>
      <c r="Q276" s="283"/>
      <c r="R276" s="283"/>
    </row>
    <row r="277" spans="1:18" ht="58.5" hidden="1" customHeight="1">
      <c r="A277" s="73">
        <v>1</v>
      </c>
      <c r="B277" s="31" t="s">
        <v>140</v>
      </c>
      <c r="C277" s="73"/>
      <c r="D277" s="22" t="e">
        <f>F277/C277</f>
        <v>#DIV/0!</v>
      </c>
      <c r="E277" s="75" t="s">
        <v>43</v>
      </c>
      <c r="F277" s="22"/>
      <c r="G277" s="235"/>
    </row>
    <row r="278" spans="1:18" ht="57.75" hidden="1" customHeight="1">
      <c r="A278" s="73">
        <v>2</v>
      </c>
      <c r="B278" s="31" t="s">
        <v>629</v>
      </c>
      <c r="C278" s="73" t="s">
        <v>43</v>
      </c>
      <c r="D278" s="22"/>
      <c r="E278" s="75" t="e">
        <f>F278/D278</f>
        <v>#DIV/0!</v>
      </c>
      <c r="F278" s="22"/>
      <c r="G278" s="235"/>
    </row>
    <row r="279" spans="1:18" ht="34.5" hidden="1" customHeight="1">
      <c r="A279" s="226"/>
      <c r="B279" s="227" t="s">
        <v>73</v>
      </c>
      <c r="C279" s="226" t="s">
        <v>43</v>
      </c>
      <c r="D279" s="226" t="s">
        <v>43</v>
      </c>
      <c r="E279" s="226" t="s">
        <v>43</v>
      </c>
      <c r="F279" s="228">
        <f>F277+F278</f>
        <v>0</v>
      </c>
      <c r="G279" s="235" t="s">
        <v>43</v>
      </c>
    </row>
    <row r="280" spans="1:18" hidden="1">
      <c r="A280" s="38"/>
      <c r="B280" s="32"/>
      <c r="C280" s="38"/>
      <c r="D280" s="38"/>
      <c r="E280" s="38"/>
      <c r="F280" s="38"/>
    </row>
    <row r="281" spans="1:18" s="38" customFormat="1" ht="42" hidden="1" customHeight="1">
      <c r="A281" s="2004" t="s">
        <v>519</v>
      </c>
      <c r="B281" s="2004"/>
      <c r="C281" s="2004"/>
      <c r="D281" s="2004"/>
      <c r="E281" s="2004"/>
      <c r="F281" s="2004"/>
      <c r="G281" s="2004"/>
      <c r="H281" s="2004"/>
      <c r="I281" s="2004"/>
      <c r="J281" s="2004"/>
      <c r="K281" s="2004"/>
      <c r="M281" s="706"/>
      <c r="O281" s="41"/>
      <c r="P281" s="41"/>
      <c r="Q281" s="41"/>
      <c r="R281" s="41"/>
    </row>
    <row r="282" spans="1:18" s="38" customFormat="1" ht="15.75" hidden="1" customHeight="1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40"/>
      <c r="M282" s="706"/>
      <c r="O282" s="41"/>
      <c r="P282" s="41"/>
      <c r="Q282" s="41"/>
      <c r="R282" s="41"/>
    </row>
    <row r="283" spans="1:18" s="38" customFormat="1" ht="82.5" hidden="1" customHeight="1">
      <c r="A283" s="73" t="s">
        <v>77</v>
      </c>
      <c r="B283" s="73" t="s">
        <v>0</v>
      </c>
      <c r="C283" s="73" t="s">
        <v>122</v>
      </c>
      <c r="D283" s="73" t="s">
        <v>120</v>
      </c>
      <c r="E283" s="73" t="s">
        <v>123</v>
      </c>
      <c r="F283" s="73" t="s">
        <v>33</v>
      </c>
      <c r="G283" s="232" t="s">
        <v>156</v>
      </c>
      <c r="K283" s="40"/>
      <c r="M283" s="706"/>
      <c r="O283" s="41"/>
      <c r="P283" s="41"/>
      <c r="Q283" s="41"/>
      <c r="R283" s="41"/>
    </row>
    <row r="284" spans="1:18" s="14" customFormat="1" ht="15.6" hidden="1">
      <c r="A284" s="78">
        <v>1</v>
      </c>
      <c r="B284" s="78">
        <v>2</v>
      </c>
      <c r="C284" s="78">
        <v>4</v>
      </c>
      <c r="D284" s="78">
        <v>5</v>
      </c>
      <c r="E284" s="78">
        <v>6</v>
      </c>
      <c r="F284" s="78">
        <v>7</v>
      </c>
      <c r="G284" s="236">
        <v>8</v>
      </c>
      <c r="K284" s="186"/>
      <c r="M284" s="337"/>
      <c r="O284" s="286"/>
      <c r="P284" s="286"/>
      <c r="Q284" s="286"/>
      <c r="R284" s="286"/>
    </row>
    <row r="285" spans="1:18" s="38" customFormat="1" ht="36" hidden="1" customHeight="1">
      <c r="A285" s="73">
        <v>1</v>
      </c>
      <c r="B285" s="31" t="s">
        <v>145</v>
      </c>
      <c r="C285" s="22" t="e">
        <f>F285/D285</f>
        <v>#DIV/0!</v>
      </c>
      <c r="D285" s="22"/>
      <c r="E285" s="22"/>
      <c r="F285" s="22"/>
      <c r="G285" s="235"/>
      <c r="K285" s="40"/>
      <c r="M285" s="706"/>
      <c r="O285" s="41"/>
      <c r="P285" s="41"/>
      <c r="Q285" s="41"/>
      <c r="R285" s="41"/>
    </row>
    <row r="286" spans="1:18" s="38" customFormat="1" ht="33" hidden="1" customHeight="1">
      <c r="A286" s="73">
        <v>2</v>
      </c>
      <c r="B286" s="31" t="s">
        <v>121</v>
      </c>
      <c r="C286" s="22" t="e">
        <f t="shared" ref="C286:C288" si="5">F286/D286</f>
        <v>#DIV/0!</v>
      </c>
      <c r="D286" s="22"/>
      <c r="E286" s="22"/>
      <c r="F286" s="22"/>
      <c r="G286" s="235"/>
      <c r="K286" s="40"/>
      <c r="M286" s="706"/>
      <c r="O286" s="41"/>
      <c r="P286" s="41"/>
      <c r="Q286" s="41"/>
      <c r="R286" s="41"/>
    </row>
    <row r="287" spans="1:18" s="38" customFormat="1" ht="34.5" hidden="1" customHeight="1">
      <c r="A287" s="73">
        <v>3</v>
      </c>
      <c r="B287" s="31" t="s">
        <v>146</v>
      </c>
      <c r="C287" s="22" t="e">
        <f t="shared" si="5"/>
        <v>#DIV/0!</v>
      </c>
      <c r="D287" s="22"/>
      <c r="E287" s="22"/>
      <c r="F287" s="22"/>
      <c r="G287" s="235"/>
      <c r="K287" s="40"/>
      <c r="M287" s="706"/>
      <c r="O287" s="41"/>
      <c r="P287" s="41"/>
      <c r="Q287" s="41"/>
      <c r="R287" s="41"/>
    </row>
    <row r="288" spans="1:18" s="38" customFormat="1" ht="47.25" hidden="1" customHeight="1">
      <c r="A288" s="73">
        <v>4</v>
      </c>
      <c r="B288" s="31" t="s">
        <v>147</v>
      </c>
      <c r="C288" s="22" t="e">
        <f t="shared" si="5"/>
        <v>#DIV/0!</v>
      </c>
      <c r="D288" s="22"/>
      <c r="E288" s="22"/>
      <c r="F288" s="22"/>
      <c r="G288" s="235"/>
      <c r="K288" s="40"/>
      <c r="M288" s="706"/>
      <c r="O288" s="41"/>
      <c r="P288" s="41"/>
      <c r="Q288" s="41"/>
      <c r="R288" s="41"/>
    </row>
    <row r="289" spans="1:18" s="38" customFormat="1" ht="35.1" hidden="1" customHeight="1">
      <c r="A289" s="226"/>
      <c r="B289" s="227" t="s">
        <v>73</v>
      </c>
      <c r="C289" s="226" t="s">
        <v>74</v>
      </c>
      <c r="D289" s="226" t="s">
        <v>74</v>
      </c>
      <c r="E289" s="226" t="s">
        <v>74</v>
      </c>
      <c r="F289" s="228">
        <f>SUM(F285:F288)</f>
        <v>0</v>
      </c>
      <c r="G289" s="237" t="s">
        <v>43</v>
      </c>
      <c r="K289" s="40"/>
      <c r="M289" s="706"/>
      <c r="O289" s="41"/>
      <c r="P289" s="41"/>
      <c r="Q289" s="41"/>
      <c r="R289" s="41"/>
    </row>
    <row r="290" spans="1:18">
      <c r="A290" s="38"/>
      <c r="B290" s="32"/>
      <c r="C290" s="38"/>
      <c r="D290" s="38"/>
      <c r="E290" s="38"/>
      <c r="F290" s="38"/>
    </row>
    <row r="291" spans="1:18" ht="23.25" customHeight="1">
      <c r="A291" s="2017" t="s">
        <v>513</v>
      </c>
      <c r="B291" s="2017"/>
      <c r="C291" s="2017"/>
      <c r="D291" s="2017"/>
      <c r="E291" s="2017"/>
      <c r="F291" s="2017"/>
      <c r="G291" s="2017"/>
      <c r="H291" s="2017"/>
      <c r="I291" s="2017"/>
      <c r="J291" s="2017"/>
      <c r="K291" s="2017"/>
    </row>
    <row r="292" spans="1:18">
      <c r="A292" s="53"/>
      <c r="B292" s="32"/>
      <c r="C292" s="38"/>
      <c r="D292" s="38"/>
      <c r="E292" s="38"/>
      <c r="F292" s="38"/>
    </row>
    <row r="293" spans="1:18" ht="75.75" customHeight="1">
      <c r="A293" s="73" t="s">
        <v>77</v>
      </c>
      <c r="B293" s="73" t="s">
        <v>67</v>
      </c>
      <c r="C293" s="73" t="s">
        <v>124</v>
      </c>
      <c r="D293" s="73" t="s">
        <v>125</v>
      </c>
      <c r="E293" s="73" t="s">
        <v>520</v>
      </c>
      <c r="F293" s="232" t="s">
        <v>156</v>
      </c>
    </row>
    <row r="294" spans="1:18" s="160" customFormat="1" ht="15.6">
      <c r="A294" s="78">
        <v>1</v>
      </c>
      <c r="B294" s="78">
        <v>2</v>
      </c>
      <c r="C294" s="78">
        <v>3</v>
      </c>
      <c r="D294" s="78">
        <v>4</v>
      </c>
      <c r="E294" s="78">
        <v>5</v>
      </c>
      <c r="F294" s="236">
        <v>6</v>
      </c>
      <c r="K294" s="161"/>
      <c r="M294" s="702"/>
      <c r="O294" s="283"/>
      <c r="P294" s="283"/>
      <c r="Q294" s="283"/>
      <c r="R294" s="283"/>
    </row>
    <row r="295" spans="1:18" ht="54" customHeight="1" thickBot="1">
      <c r="A295" s="73">
        <v>1</v>
      </c>
      <c r="B295" s="31" t="s">
        <v>1150</v>
      </c>
      <c r="C295" s="73">
        <v>1</v>
      </c>
      <c r="D295" s="34">
        <v>1</v>
      </c>
      <c r="E295" s="22">
        <v>2223000</v>
      </c>
      <c r="F295" s="234" t="s">
        <v>892</v>
      </c>
      <c r="M295" s="707"/>
      <c r="N295" s="623">
        <f>2067258.46+155741.54</f>
        <v>2223000</v>
      </c>
      <c r="O295" s="1073">
        <f>E295-N295</f>
        <v>0</v>
      </c>
      <c r="P295" s="188"/>
      <c r="Q295" s="290"/>
    </row>
    <row r="296" spans="1:18" hidden="1">
      <c r="A296" s="73">
        <v>1</v>
      </c>
      <c r="B296" s="31"/>
      <c r="C296" s="73">
        <v>1</v>
      </c>
      <c r="D296" s="34">
        <v>1</v>
      </c>
      <c r="E296" s="22"/>
      <c r="F296" s="653"/>
      <c r="M296" s="707"/>
      <c r="N296" s="623"/>
      <c r="O296" s="290">
        <f t="shared" ref="O296:O298" si="6">E296-N296</f>
        <v>0</v>
      </c>
      <c r="P296" s="188"/>
      <c r="Q296" s="290"/>
    </row>
    <row r="297" spans="1:18" s="605" customFormat="1" hidden="1">
      <c r="A297" s="636">
        <v>2</v>
      </c>
      <c r="B297" s="640"/>
      <c r="C297" s="731">
        <v>1</v>
      </c>
      <c r="D297" s="34">
        <v>1</v>
      </c>
      <c r="E297" s="606"/>
      <c r="F297" s="609"/>
      <c r="K297" s="150"/>
      <c r="M297" s="701"/>
      <c r="N297" s="623"/>
      <c r="O297" s="290">
        <f t="shared" si="6"/>
        <v>0</v>
      </c>
      <c r="P297" s="188"/>
      <c r="Q297" s="290"/>
      <c r="R297" s="279"/>
    </row>
    <row r="298" spans="1:18" s="605" customFormat="1" hidden="1">
      <c r="A298" s="635">
        <v>3</v>
      </c>
      <c r="B298" s="639"/>
      <c r="C298" s="943">
        <v>1</v>
      </c>
      <c r="D298" s="619">
        <v>1</v>
      </c>
      <c r="E298" s="944"/>
      <c r="F298" s="945"/>
      <c r="K298" s="150"/>
      <c r="M298" s="701"/>
      <c r="N298" s="623"/>
      <c r="O298" s="290">
        <f t="shared" si="6"/>
        <v>0</v>
      </c>
      <c r="P298" s="188"/>
      <c r="Q298" s="290"/>
      <c r="R298" s="279"/>
    </row>
    <row r="299" spans="1:18" s="605" customFormat="1" hidden="1">
      <c r="A299" s="608"/>
      <c r="B299" s="618"/>
      <c r="C299" s="608"/>
      <c r="D299" s="619"/>
      <c r="E299" s="606"/>
      <c r="F299" s="609"/>
      <c r="K299" s="150"/>
      <c r="M299" s="701"/>
      <c r="N299" s="623"/>
      <c r="O299" s="279"/>
      <c r="P299" s="188"/>
      <c r="Q299" s="290"/>
      <c r="R299" s="279"/>
    </row>
    <row r="300" spans="1:18" s="605" customFormat="1" hidden="1">
      <c r="A300" s="607"/>
      <c r="B300" s="31"/>
      <c r="C300" s="607"/>
      <c r="D300" s="34"/>
      <c r="E300" s="606"/>
      <c r="F300" s="609"/>
      <c r="K300" s="150"/>
      <c r="M300" s="701"/>
      <c r="N300" s="623"/>
      <c r="O300" s="279"/>
      <c r="P300" s="188"/>
      <c r="Q300" s="290"/>
      <c r="R300" s="279"/>
    </row>
    <row r="301" spans="1:18" hidden="1">
      <c r="A301" s="73">
        <v>4</v>
      </c>
      <c r="B301" s="31"/>
      <c r="C301" s="73"/>
      <c r="D301" s="34"/>
      <c r="E301" s="22"/>
      <c r="F301" s="234"/>
      <c r="N301" s="623"/>
      <c r="P301" s="188"/>
      <c r="Q301" s="290"/>
    </row>
    <row r="302" spans="1:18" s="605" customFormat="1" hidden="1">
      <c r="A302" s="607"/>
      <c r="B302" s="31"/>
      <c r="C302" s="607"/>
      <c r="D302" s="34"/>
      <c r="E302" s="606"/>
      <c r="F302" s="609"/>
      <c r="K302" s="150"/>
      <c r="M302" s="701"/>
      <c r="N302" s="623"/>
      <c r="O302" s="279"/>
      <c r="P302" s="188"/>
      <c r="Q302" s="290"/>
      <c r="R302" s="279"/>
    </row>
    <row r="303" spans="1:18" ht="23.4" hidden="1" thickBot="1">
      <c r="A303" s="73">
        <v>5</v>
      </c>
      <c r="B303" s="31"/>
      <c r="C303" s="73"/>
      <c r="D303" s="34"/>
      <c r="E303" s="22"/>
      <c r="F303" s="234"/>
      <c r="N303" s="736"/>
      <c r="P303" s="188"/>
      <c r="Q303" s="290"/>
    </row>
    <row r="304" spans="1:18" ht="23.4" thickBot="1">
      <c r="A304" s="226"/>
      <c r="B304" s="227" t="s">
        <v>73</v>
      </c>
      <c r="C304" s="226" t="s">
        <v>74</v>
      </c>
      <c r="D304" s="226" t="s">
        <v>74</v>
      </c>
      <c r="E304" s="228">
        <f>SUM(E295:E303)</f>
        <v>2223000</v>
      </c>
      <c r="F304" s="237" t="s">
        <v>43</v>
      </c>
      <c r="M304" s="738" t="s">
        <v>13</v>
      </c>
      <c r="N304" s="739">
        <f>N295+N296+N297</f>
        <v>2223000</v>
      </c>
      <c r="O304" s="739">
        <f>O295+O296+O297</f>
        <v>0</v>
      </c>
      <c r="P304" s="188"/>
    </row>
    <row r="305" spans="1:18">
      <c r="A305" s="38"/>
      <c r="B305" s="32"/>
      <c r="C305" s="38"/>
      <c r="D305" s="38"/>
      <c r="E305" s="38"/>
      <c r="F305" s="38"/>
      <c r="N305" s="737"/>
      <c r="P305" s="188"/>
    </row>
    <row r="306" spans="1:18">
      <c r="A306" s="2016" t="s">
        <v>491</v>
      </c>
      <c r="B306" s="2016"/>
      <c r="C306" s="2016"/>
      <c r="D306" s="2016"/>
      <c r="E306" s="2016"/>
      <c r="F306" s="2016"/>
      <c r="G306" s="2016"/>
      <c r="H306" s="2016"/>
      <c r="I306" s="2016"/>
      <c r="J306" s="2016"/>
      <c r="K306" s="2016"/>
      <c r="N306" s="623"/>
    </row>
    <row r="307" spans="1:18">
      <c r="A307" s="51"/>
      <c r="B307" s="32"/>
      <c r="C307" s="38"/>
      <c r="D307" s="38"/>
      <c r="E307" s="38"/>
      <c r="F307" s="38"/>
      <c r="N307" s="623"/>
      <c r="P307" s="188"/>
    </row>
    <row r="308" spans="1:18">
      <c r="A308" s="51"/>
      <c r="B308" s="32"/>
      <c r="C308" s="38"/>
      <c r="D308" s="38"/>
      <c r="E308" s="38"/>
      <c r="F308" s="38"/>
      <c r="N308" s="623"/>
      <c r="P308" s="188"/>
    </row>
    <row r="309" spans="1:18" ht="45.6">
      <c r="A309" s="73" t="s">
        <v>77</v>
      </c>
      <c r="B309" s="73" t="s">
        <v>67</v>
      </c>
      <c r="C309" s="73" t="s">
        <v>127</v>
      </c>
      <c r="D309" s="73" t="s">
        <v>490</v>
      </c>
      <c r="E309" s="232" t="s">
        <v>156</v>
      </c>
      <c r="F309" s="38"/>
      <c r="N309" s="623"/>
      <c r="P309" s="188"/>
    </row>
    <row r="310" spans="1:18" s="160" customFormat="1" ht="15.6">
      <c r="A310" s="78">
        <v>1</v>
      </c>
      <c r="B310" s="78">
        <v>2</v>
      </c>
      <c r="C310" s="78">
        <v>3</v>
      </c>
      <c r="D310" s="78">
        <v>4</v>
      </c>
      <c r="E310" s="236">
        <v>5</v>
      </c>
      <c r="F310" s="14"/>
      <c r="K310" s="161"/>
      <c r="M310" s="702"/>
      <c r="N310" s="363"/>
      <c r="O310" s="283"/>
      <c r="P310" s="281"/>
      <c r="Q310" s="283"/>
      <c r="R310" s="283"/>
    </row>
    <row r="311" spans="1:18" s="160" customFormat="1" ht="68.400000000000006">
      <c r="A311" s="1082">
        <v>1</v>
      </c>
      <c r="B311" s="31" t="s">
        <v>1163</v>
      </c>
      <c r="C311" s="1085">
        <v>1</v>
      </c>
      <c r="D311" s="1083">
        <v>9560</v>
      </c>
      <c r="E311" s="1084" t="s">
        <v>945</v>
      </c>
      <c r="F311" s="14"/>
      <c r="K311" s="161"/>
      <c r="M311" s="702"/>
      <c r="N311" s="1129">
        <v>9560</v>
      </c>
      <c r="O311" s="1130">
        <f>D311-N311</f>
        <v>0</v>
      </c>
      <c r="P311" s="281"/>
      <c r="Q311" s="283"/>
      <c r="R311" s="283"/>
    </row>
    <row r="312" spans="1:18" ht="45.6">
      <c r="A312" s="73">
        <v>2</v>
      </c>
      <c r="B312" s="1066" t="s">
        <v>1151</v>
      </c>
      <c r="C312" s="1026">
        <v>1</v>
      </c>
      <c r="D312" s="1023">
        <v>160000</v>
      </c>
      <c r="E312" s="1067" t="s">
        <v>940</v>
      </c>
      <c r="F312" s="38"/>
      <c r="N312" s="1129">
        <v>160000</v>
      </c>
      <c r="O312" s="1131">
        <f>D312-N312</f>
        <v>0</v>
      </c>
      <c r="P312" s="188"/>
      <c r="Q312" s="290"/>
    </row>
    <row r="313" spans="1:18" ht="31.5" customHeight="1">
      <c r="A313" s="1070">
        <v>3</v>
      </c>
      <c r="B313" s="36" t="s">
        <v>37</v>
      </c>
      <c r="C313" s="34">
        <v>1</v>
      </c>
      <c r="D313" s="1071">
        <f>25103.4-0.17</f>
        <v>25103.230000000003</v>
      </c>
      <c r="E313" s="1072" t="s">
        <v>1157</v>
      </c>
      <c r="F313" s="57"/>
      <c r="N313" s="1129">
        <f>11798.52+4016.52+3012.39+2008.26+4267.54</f>
        <v>25103.23</v>
      </c>
      <c r="O313" s="1173">
        <f>D313-N313</f>
        <v>0</v>
      </c>
      <c r="P313" s="188"/>
      <c r="Q313" s="290"/>
    </row>
    <row r="314" spans="1:18" ht="31.5" customHeight="1">
      <c r="A314" s="1070">
        <v>4</v>
      </c>
      <c r="B314" s="36" t="s">
        <v>1158</v>
      </c>
      <c r="C314" s="34">
        <v>1</v>
      </c>
      <c r="D314" s="1071">
        <f>7581+0.17</f>
        <v>7581.17</v>
      </c>
      <c r="E314" s="1072" t="s">
        <v>1157</v>
      </c>
      <c r="F314" s="38"/>
      <c r="L314" s="150"/>
      <c r="M314" s="649"/>
      <c r="N314" s="631">
        <f>3563.15+1212.99+909.74+606.49+1288.8</f>
        <v>7581.17</v>
      </c>
      <c r="O314" s="1173">
        <f>D314-N314</f>
        <v>0</v>
      </c>
      <c r="P314" s="188"/>
      <c r="Q314" s="290"/>
    </row>
    <row r="315" spans="1:18" s="1069" customFormat="1" ht="31.5" customHeight="1">
      <c r="A315" s="1070">
        <v>5</v>
      </c>
      <c r="B315" s="36" t="s">
        <v>1159</v>
      </c>
      <c r="C315" s="34">
        <v>1</v>
      </c>
      <c r="D315" s="1071">
        <v>129612</v>
      </c>
      <c r="E315" s="1072" t="s">
        <v>1157</v>
      </c>
      <c r="F315" s="38"/>
      <c r="K315" s="150"/>
      <c r="L315" s="150"/>
      <c r="M315" s="649"/>
      <c r="N315" s="631">
        <v>129612</v>
      </c>
      <c r="O315" s="1131">
        <f t="shared" ref="O315:O320" si="7">D315-N315</f>
        <v>0</v>
      </c>
      <c r="P315" s="188"/>
      <c r="Q315" s="290"/>
      <c r="R315" s="279"/>
    </row>
    <row r="316" spans="1:18" s="1069" customFormat="1" ht="31.5" customHeight="1">
      <c r="A316" s="1070">
        <v>6</v>
      </c>
      <c r="B316" s="36" t="s">
        <v>1160</v>
      </c>
      <c r="C316" s="34">
        <v>1</v>
      </c>
      <c r="D316" s="1071">
        <f>2730-2730</f>
        <v>0</v>
      </c>
      <c r="E316" s="1072" t="s">
        <v>1157</v>
      </c>
      <c r="F316" s="38"/>
      <c r="K316" s="150"/>
      <c r="L316" s="150"/>
      <c r="M316" s="649"/>
      <c r="N316" s="631"/>
      <c r="O316" s="1131">
        <f t="shared" si="7"/>
        <v>0</v>
      </c>
      <c r="P316" s="188"/>
      <c r="Q316" s="290"/>
      <c r="R316" s="279"/>
    </row>
    <row r="317" spans="1:18" s="1069" customFormat="1" ht="68.400000000000006">
      <c r="A317" s="1113">
        <v>7</v>
      </c>
      <c r="B317" s="36" t="s">
        <v>1179</v>
      </c>
      <c r="C317" s="34">
        <v>1</v>
      </c>
      <c r="D317" s="1071">
        <f>124720-58000-138</f>
        <v>66582</v>
      </c>
      <c r="E317" s="1072" t="s">
        <v>1171</v>
      </c>
      <c r="F317" s="38"/>
      <c r="K317" s="150"/>
      <c r="L317" s="150"/>
      <c r="M317" s="649"/>
      <c r="N317" s="631">
        <v>66582</v>
      </c>
      <c r="O317" s="1131">
        <f t="shared" si="7"/>
        <v>0</v>
      </c>
      <c r="P317" s="188"/>
      <c r="Q317" s="290"/>
      <c r="R317" s="279"/>
    </row>
    <row r="318" spans="1:18" s="1069" customFormat="1" ht="45.6">
      <c r="A318" s="1113">
        <v>8</v>
      </c>
      <c r="B318" s="1116" t="s">
        <v>1180</v>
      </c>
      <c r="C318" s="34">
        <v>1</v>
      </c>
      <c r="D318" s="1071">
        <v>451172</v>
      </c>
      <c r="E318" s="1115" t="s">
        <v>1171</v>
      </c>
      <c r="F318" s="38"/>
      <c r="K318" s="150"/>
      <c r="L318" s="150"/>
      <c r="M318" s="649"/>
      <c r="N318" s="631">
        <f>151564+299608</f>
        <v>451172</v>
      </c>
      <c r="O318" s="1131">
        <f t="shared" si="7"/>
        <v>0</v>
      </c>
      <c r="P318" s="188"/>
      <c r="Q318" s="290"/>
      <c r="R318" s="279"/>
    </row>
    <row r="319" spans="1:18" ht="68.400000000000006">
      <c r="A319" s="1113">
        <v>9</v>
      </c>
      <c r="B319" s="36" t="s">
        <v>1181</v>
      </c>
      <c r="C319" s="34">
        <v>1</v>
      </c>
      <c r="D319" s="22">
        <v>60917.64</v>
      </c>
      <c r="E319" s="1115" t="s">
        <v>1171</v>
      </c>
      <c r="F319" s="38"/>
      <c r="N319" s="1129">
        <v>60917.64</v>
      </c>
      <c r="O319" s="1131">
        <f t="shared" si="7"/>
        <v>0</v>
      </c>
      <c r="P319" s="188"/>
      <c r="Q319" s="290"/>
    </row>
    <row r="320" spans="1:18" s="1165" customFormat="1" ht="99" customHeight="1" thickBot="1">
      <c r="A320" s="1167">
        <v>10</v>
      </c>
      <c r="B320" s="36" t="s">
        <v>1212</v>
      </c>
      <c r="C320" s="34">
        <v>1</v>
      </c>
      <c r="D320" s="1166">
        <v>90000</v>
      </c>
      <c r="E320" s="1168" t="s">
        <v>1139</v>
      </c>
      <c r="F320" s="38"/>
      <c r="K320" s="150"/>
      <c r="M320" s="701"/>
      <c r="N320" s="1132">
        <v>90000</v>
      </c>
      <c r="O320" s="1174">
        <f t="shared" si="7"/>
        <v>0</v>
      </c>
      <c r="P320" s="188"/>
      <c r="Q320" s="290"/>
      <c r="R320" s="279"/>
    </row>
    <row r="321" spans="1:18" ht="30.75" customHeight="1" thickBot="1">
      <c r="A321" s="226"/>
      <c r="B321" s="227" t="s">
        <v>73</v>
      </c>
      <c r="C321" s="226" t="s">
        <v>74</v>
      </c>
      <c r="D321" s="228">
        <f>SUM(D311:D320)</f>
        <v>1000528.04</v>
      </c>
      <c r="E321" s="235" t="s">
        <v>43</v>
      </c>
      <c r="F321" s="38"/>
      <c r="M321" s="738" t="s">
        <v>13</v>
      </c>
      <c r="N321" s="739">
        <f>SUM(N311:N320)</f>
        <v>1000528.04</v>
      </c>
      <c r="O321" s="1100">
        <f>SUM(O311:O320)</f>
        <v>0</v>
      </c>
      <c r="P321" s="188"/>
    </row>
    <row r="322" spans="1:18">
      <c r="A322" s="56"/>
      <c r="B322" s="32"/>
      <c r="C322" s="38"/>
      <c r="D322" s="38"/>
      <c r="E322" s="38"/>
      <c r="F322" s="38"/>
      <c r="N322" s="623"/>
      <c r="P322" s="188"/>
    </row>
    <row r="323" spans="1:18">
      <c r="A323" s="2018" t="s">
        <v>521</v>
      </c>
      <c r="B323" s="2018"/>
      <c r="C323" s="2018"/>
      <c r="D323" s="2018"/>
      <c r="E323" s="2018"/>
      <c r="F323" s="2018"/>
      <c r="G323" s="2018"/>
      <c r="H323" s="2018"/>
      <c r="I323" s="2018"/>
      <c r="J323" s="2018"/>
      <c r="K323" s="2018"/>
      <c r="N323" s="623"/>
      <c r="P323" s="188"/>
    </row>
    <row r="324" spans="1:18">
      <c r="A324" s="51"/>
      <c r="B324" s="32"/>
      <c r="C324" s="38"/>
      <c r="D324" s="38"/>
      <c r="E324" s="38"/>
      <c r="F324" s="38"/>
      <c r="N324" s="623"/>
      <c r="P324" s="188"/>
    </row>
    <row r="325" spans="1:18">
      <c r="A325" s="51"/>
      <c r="B325" s="32"/>
      <c r="C325" s="38"/>
      <c r="D325" s="38"/>
      <c r="E325" s="38"/>
      <c r="F325" s="38"/>
      <c r="N325" s="623"/>
      <c r="P325" s="188"/>
    </row>
    <row r="326" spans="1:18" ht="45.6">
      <c r="A326" s="73" t="s">
        <v>77</v>
      </c>
      <c r="B326" s="73" t="s">
        <v>67</v>
      </c>
      <c r="C326" s="73" t="s">
        <v>127</v>
      </c>
      <c r="D326" s="73" t="s">
        <v>490</v>
      </c>
      <c r="E326" s="232" t="s">
        <v>156</v>
      </c>
      <c r="F326" s="38"/>
      <c r="N326" s="623"/>
      <c r="P326" s="188"/>
    </row>
    <row r="327" spans="1:18" s="160" customFormat="1" ht="15.6">
      <c r="A327" s="78">
        <v>1</v>
      </c>
      <c r="B327" s="78">
        <v>2</v>
      </c>
      <c r="C327" s="78">
        <v>3</v>
      </c>
      <c r="D327" s="78">
        <v>4</v>
      </c>
      <c r="E327" s="236">
        <v>5</v>
      </c>
      <c r="F327" s="14"/>
      <c r="K327" s="161"/>
      <c r="M327" s="702"/>
      <c r="N327" s="363"/>
      <c r="O327" s="283"/>
      <c r="P327" s="281"/>
      <c r="Q327" s="283"/>
      <c r="R327" s="283"/>
    </row>
    <row r="328" spans="1:18" ht="23.4" thickBot="1">
      <c r="A328" s="1070">
        <v>1</v>
      </c>
      <c r="B328" s="36" t="s">
        <v>1161</v>
      </c>
      <c r="C328" s="34">
        <v>1</v>
      </c>
      <c r="D328" s="1071">
        <v>2352</v>
      </c>
      <c r="E328" s="1072" t="s">
        <v>1157</v>
      </c>
      <c r="F328" s="38"/>
      <c r="G328" s="157"/>
      <c r="N328" s="623">
        <v>2352</v>
      </c>
      <c r="O328" s="1073">
        <f>D328-N328</f>
        <v>0</v>
      </c>
      <c r="P328" s="188"/>
      <c r="Q328" s="290"/>
    </row>
    <row r="329" spans="1:18" hidden="1">
      <c r="A329" s="73">
        <v>2</v>
      </c>
      <c r="B329" s="36"/>
      <c r="C329" s="34"/>
      <c r="D329" s="22"/>
      <c r="E329" s="235"/>
      <c r="F329" s="38"/>
      <c r="N329" s="736"/>
      <c r="P329" s="188"/>
      <c r="Q329" s="290"/>
    </row>
    <row r="330" spans="1:18" ht="23.4" thickBot="1">
      <c r="A330" s="226"/>
      <c r="B330" s="227" t="s">
        <v>73</v>
      </c>
      <c r="C330" s="226" t="s">
        <v>74</v>
      </c>
      <c r="D330" s="228">
        <f>SUM(D328:D329)</f>
        <v>2352</v>
      </c>
      <c r="E330" s="235" t="s">
        <v>43</v>
      </c>
      <c r="F330" s="38"/>
      <c r="M330" s="738" t="s">
        <v>13</v>
      </c>
      <c r="N330" s="739">
        <f>SUM(N328)</f>
        <v>2352</v>
      </c>
      <c r="O330" s="1100">
        <f>SUM(O328)</f>
        <v>0</v>
      </c>
      <c r="P330" s="188"/>
    </row>
    <row r="331" spans="1:18">
      <c r="A331" s="56"/>
      <c r="B331" s="32"/>
      <c r="C331" s="38"/>
      <c r="D331" s="38"/>
      <c r="E331" s="38"/>
      <c r="F331" s="38"/>
      <c r="N331" s="737"/>
      <c r="P331" s="188"/>
    </row>
    <row r="332" spans="1:18" ht="30.75" customHeight="1">
      <c r="A332" s="2004" t="s">
        <v>523</v>
      </c>
      <c r="B332" s="2004"/>
      <c r="C332" s="2004"/>
      <c r="D332" s="2004"/>
      <c r="E332" s="2004"/>
      <c r="F332" s="2004"/>
      <c r="G332" s="2004"/>
      <c r="H332" s="2004"/>
      <c r="I332" s="2004"/>
      <c r="J332" s="2004"/>
      <c r="N332" s="623"/>
      <c r="P332" s="188"/>
    </row>
    <row r="333" spans="1:18">
      <c r="A333" s="2012"/>
      <c r="B333" s="2012"/>
      <c r="C333" s="2012"/>
      <c r="D333" s="2012"/>
      <c r="E333" s="2012"/>
      <c r="F333" s="38"/>
      <c r="N333" s="623"/>
      <c r="P333" s="188"/>
    </row>
    <row r="334" spans="1:18" ht="63" customHeight="1">
      <c r="A334" s="73" t="s">
        <v>68</v>
      </c>
      <c r="B334" s="73" t="s">
        <v>67</v>
      </c>
      <c r="C334" s="73" t="s">
        <v>80</v>
      </c>
      <c r="D334" s="73" t="s">
        <v>128</v>
      </c>
      <c r="E334" s="73" t="s">
        <v>33</v>
      </c>
      <c r="F334" s="232" t="s">
        <v>156</v>
      </c>
      <c r="N334" s="623"/>
      <c r="P334" s="188"/>
    </row>
    <row r="335" spans="1:18" s="160" customFormat="1" ht="15.6">
      <c r="A335" s="78">
        <v>1</v>
      </c>
      <c r="B335" s="78">
        <v>2</v>
      </c>
      <c r="C335" s="78">
        <v>3</v>
      </c>
      <c r="D335" s="78">
        <v>4</v>
      </c>
      <c r="E335" s="78">
        <v>5</v>
      </c>
      <c r="F335" s="236">
        <v>6</v>
      </c>
      <c r="K335" s="161"/>
      <c r="M335" s="702"/>
      <c r="N335" s="363"/>
      <c r="O335" s="283"/>
      <c r="P335" s="281"/>
      <c r="Q335" s="283"/>
      <c r="R335" s="283"/>
    </row>
    <row r="336" spans="1:18" ht="46.2" thickBot="1">
      <c r="A336" s="73">
        <v>1</v>
      </c>
      <c r="B336" s="31" t="s">
        <v>1140</v>
      </c>
      <c r="C336" s="73">
        <v>2</v>
      </c>
      <c r="D336" s="22">
        <f>E336/C336</f>
        <v>11274</v>
      </c>
      <c r="E336" s="22">
        <v>22548</v>
      </c>
      <c r="F336" s="234" t="s">
        <v>1139</v>
      </c>
      <c r="N336" s="623">
        <v>22548</v>
      </c>
      <c r="O336" s="1073">
        <f>E336-N336</f>
        <v>0</v>
      </c>
      <c r="P336" s="188"/>
      <c r="Q336" s="290"/>
    </row>
    <row r="337" spans="1:18" hidden="1">
      <c r="A337" s="73">
        <v>2</v>
      </c>
      <c r="B337" s="31"/>
      <c r="C337" s="73"/>
      <c r="D337" s="637" t="e">
        <f>E337/C337</f>
        <v>#DIV/0!</v>
      </c>
      <c r="E337" s="22"/>
      <c r="F337" s="234"/>
      <c r="M337" s="707"/>
      <c r="N337" s="623"/>
      <c r="O337" s="290">
        <f t="shared" ref="O337:O341" si="8">E337-N337</f>
        <v>0</v>
      </c>
      <c r="P337" s="188"/>
      <c r="Q337" s="290"/>
    </row>
    <row r="338" spans="1:18" s="923" customFormat="1" hidden="1">
      <c r="A338" s="925">
        <v>2</v>
      </c>
      <c r="B338" s="31"/>
      <c r="C338" s="925"/>
      <c r="D338" s="924" t="e">
        <f>E338/C338</f>
        <v>#DIV/0!</v>
      </c>
      <c r="E338" s="924"/>
      <c r="F338" s="926"/>
      <c r="K338" s="150"/>
      <c r="M338" s="707"/>
      <c r="N338" s="623"/>
      <c r="O338" s="290">
        <f t="shared" ref="O338" si="9">E338-N338</f>
        <v>0</v>
      </c>
      <c r="P338" s="188"/>
      <c r="Q338" s="290"/>
      <c r="R338" s="279"/>
    </row>
    <row r="339" spans="1:18" s="657" customFormat="1" hidden="1">
      <c r="A339" s="658">
        <v>3</v>
      </c>
      <c r="B339" s="31"/>
      <c r="C339" s="658"/>
      <c r="D339" s="659" t="e">
        <f t="shared" ref="D339:D341" si="10">E339/C339</f>
        <v>#DIV/0!</v>
      </c>
      <c r="E339" s="659"/>
      <c r="F339" s="660"/>
      <c r="K339" s="150"/>
      <c r="M339" s="701"/>
      <c r="N339" s="623"/>
      <c r="O339" s="290">
        <f t="shared" si="8"/>
        <v>0</v>
      </c>
      <c r="P339" s="188"/>
      <c r="Q339" s="290"/>
      <c r="R339" s="279"/>
    </row>
    <row r="340" spans="1:18" s="696" customFormat="1" hidden="1">
      <c r="A340" s="697">
        <v>4</v>
      </c>
      <c r="B340" s="31"/>
      <c r="C340" s="697"/>
      <c r="D340" s="698" t="e">
        <f t="shared" ref="D340" si="11">E340/C340</f>
        <v>#DIV/0!</v>
      </c>
      <c r="E340" s="698"/>
      <c r="F340" s="699"/>
      <c r="K340" s="150"/>
      <c r="M340" s="701"/>
      <c r="N340" s="623"/>
      <c r="O340" s="290">
        <f t="shared" ref="O340" si="12">E340-N340</f>
        <v>0</v>
      </c>
      <c r="P340" s="188"/>
      <c r="Q340" s="290"/>
      <c r="R340" s="279"/>
    </row>
    <row r="341" spans="1:18" s="657" customFormat="1" ht="23.4" hidden="1" thickBot="1">
      <c r="A341" s="658">
        <v>5</v>
      </c>
      <c r="B341" s="31"/>
      <c r="C341" s="658"/>
      <c r="D341" s="659" t="e">
        <f t="shared" si="10"/>
        <v>#DIV/0!</v>
      </c>
      <c r="E341" s="659"/>
      <c r="F341" s="660"/>
      <c r="K341" s="150"/>
      <c r="M341" s="701"/>
      <c r="N341" s="623"/>
      <c r="O341" s="290">
        <f t="shared" si="8"/>
        <v>0</v>
      </c>
      <c r="P341" s="188"/>
      <c r="Q341" s="290"/>
      <c r="R341" s="279"/>
    </row>
    <row r="342" spans="1:18" ht="35.1" customHeight="1" thickBot="1">
      <c r="A342" s="226"/>
      <c r="B342" s="227" t="s">
        <v>73</v>
      </c>
      <c r="C342" s="226"/>
      <c r="D342" s="226" t="s">
        <v>74</v>
      </c>
      <c r="E342" s="228">
        <f>SUM(E336:E341)</f>
        <v>22548</v>
      </c>
      <c r="F342" s="235" t="s">
        <v>43</v>
      </c>
      <c r="M342" s="738" t="s">
        <v>13</v>
      </c>
      <c r="N342" s="739">
        <f>SUM(N336:N341)</f>
        <v>22548</v>
      </c>
      <c r="O342" s="739">
        <f>SUM(O336:O341)</f>
        <v>0</v>
      </c>
      <c r="P342" s="188"/>
    </row>
    <row r="343" spans="1:18">
      <c r="A343" s="38"/>
      <c r="B343" s="32"/>
      <c r="C343" s="38"/>
      <c r="D343" s="38"/>
      <c r="E343" s="38"/>
      <c r="F343" s="38"/>
      <c r="N343" s="623"/>
      <c r="P343" s="188"/>
    </row>
    <row r="344" spans="1:18" ht="30.75" customHeight="1">
      <c r="A344" s="2004" t="s">
        <v>524</v>
      </c>
      <c r="B344" s="2004"/>
      <c r="C344" s="2004"/>
      <c r="D344" s="2004"/>
      <c r="E344" s="2004"/>
      <c r="F344" s="2004"/>
      <c r="G344" s="2004"/>
      <c r="H344" s="2004"/>
      <c r="I344" s="2004"/>
      <c r="J344" s="2004"/>
      <c r="K344" s="2004"/>
      <c r="L344" s="163"/>
      <c r="N344" s="623"/>
      <c r="P344" s="188"/>
    </row>
    <row r="345" spans="1:18">
      <c r="A345" s="2012"/>
      <c r="B345" s="2012"/>
      <c r="C345" s="2012"/>
      <c r="D345" s="2012"/>
      <c r="E345" s="2012"/>
      <c r="F345" s="2012"/>
      <c r="N345" s="623"/>
      <c r="P345" s="188"/>
    </row>
    <row r="346" spans="1:18" ht="56.25" customHeight="1">
      <c r="A346" s="73" t="s">
        <v>77</v>
      </c>
      <c r="B346" s="73" t="s">
        <v>67</v>
      </c>
      <c r="C346" s="73" t="s">
        <v>131</v>
      </c>
      <c r="D346" s="73" t="s">
        <v>80</v>
      </c>
      <c r="E346" s="73" t="s">
        <v>132</v>
      </c>
      <c r="F346" s="73" t="s">
        <v>33</v>
      </c>
      <c r="G346" s="232" t="s">
        <v>156</v>
      </c>
      <c r="N346" s="623"/>
      <c r="P346" s="188"/>
    </row>
    <row r="347" spans="1:18" s="160" customFormat="1" ht="15.6">
      <c r="A347" s="78">
        <v>1</v>
      </c>
      <c r="B347" s="78">
        <v>2</v>
      </c>
      <c r="C347" s="78">
        <v>3</v>
      </c>
      <c r="D347" s="78">
        <v>4</v>
      </c>
      <c r="E347" s="78">
        <v>5</v>
      </c>
      <c r="F347" s="78">
        <v>6</v>
      </c>
      <c r="G347" s="236">
        <v>7</v>
      </c>
      <c r="K347" s="161"/>
      <c r="M347" s="702"/>
      <c r="N347" s="363"/>
      <c r="O347" s="283"/>
      <c r="P347" s="281"/>
      <c r="Q347" s="283"/>
      <c r="R347" s="283"/>
    </row>
    <row r="348" spans="1:18" ht="27" customHeight="1">
      <c r="A348" s="1095">
        <v>1</v>
      </c>
      <c r="B348" s="31" t="s">
        <v>1166</v>
      </c>
      <c r="C348" s="1095" t="s">
        <v>877</v>
      </c>
      <c r="D348" s="1095">
        <v>144</v>
      </c>
      <c r="E348" s="1094">
        <f t="shared" ref="E348:E349" si="13">F348/D348</f>
        <v>8.5496527777777782</v>
      </c>
      <c r="F348" s="1094">
        <v>1231.1500000000001</v>
      </c>
      <c r="G348" s="2030" t="s">
        <v>939</v>
      </c>
      <c r="K348" s="158"/>
      <c r="N348" s="623">
        <v>1231.1500000000001</v>
      </c>
      <c r="O348" s="1073">
        <f>F348-N348</f>
        <v>0</v>
      </c>
      <c r="P348" s="188"/>
      <c r="Q348" s="290"/>
    </row>
    <row r="349" spans="1:18" ht="27" customHeight="1">
      <c r="A349" s="1095">
        <v>2</v>
      </c>
      <c r="B349" s="31" t="s">
        <v>1167</v>
      </c>
      <c r="C349" s="1095" t="s">
        <v>877</v>
      </c>
      <c r="D349" s="1095">
        <v>16</v>
      </c>
      <c r="E349" s="1094">
        <f t="shared" si="13"/>
        <v>10.553125</v>
      </c>
      <c r="F349" s="1094">
        <v>168.85</v>
      </c>
      <c r="G349" s="2032"/>
      <c r="N349" s="623">
        <v>168.85</v>
      </c>
      <c r="O349" s="1073">
        <f t="shared" ref="O349:O351" si="14">F349-N349</f>
        <v>0</v>
      </c>
      <c r="P349" s="188"/>
      <c r="Q349" s="290"/>
    </row>
    <row r="350" spans="1:18" ht="27" customHeight="1" thickBot="1">
      <c r="A350" s="1070">
        <v>3</v>
      </c>
      <c r="B350" s="31" t="s">
        <v>936</v>
      </c>
      <c r="C350" s="1070" t="s">
        <v>877</v>
      </c>
      <c r="D350" s="1070">
        <v>100</v>
      </c>
      <c r="E350" s="1071">
        <f t="shared" ref="E350" si="15">F350/D350</f>
        <v>27.3</v>
      </c>
      <c r="F350" s="1071">
        <v>2730</v>
      </c>
      <c r="G350" s="1072" t="s">
        <v>1157</v>
      </c>
      <c r="N350" s="623">
        <v>2730</v>
      </c>
      <c r="O350" s="1073">
        <f t="shared" si="14"/>
        <v>0</v>
      </c>
      <c r="P350" s="188"/>
      <c r="Q350" s="290"/>
    </row>
    <row r="351" spans="1:18" ht="27" hidden="1" customHeight="1" thickBot="1">
      <c r="A351" s="73">
        <v>4</v>
      </c>
      <c r="B351" s="31"/>
      <c r="C351" s="73"/>
      <c r="D351" s="73"/>
      <c r="E351" s="22"/>
      <c r="F351" s="22"/>
      <c r="G351" s="234"/>
      <c r="N351" s="623"/>
      <c r="O351" s="1073">
        <f t="shared" si="14"/>
        <v>0</v>
      </c>
      <c r="P351" s="188"/>
      <c r="Q351" s="290"/>
    </row>
    <row r="352" spans="1:18" ht="29.25" customHeight="1" thickBot="1">
      <c r="A352" s="226"/>
      <c r="B352" s="227" t="s">
        <v>73</v>
      </c>
      <c r="C352" s="226" t="s">
        <v>74</v>
      </c>
      <c r="D352" s="226" t="s">
        <v>74</v>
      </c>
      <c r="E352" s="226" t="s">
        <v>74</v>
      </c>
      <c r="F352" s="228">
        <f>SUM(F348:F350)</f>
        <v>4130</v>
      </c>
      <c r="G352" s="235" t="s">
        <v>43</v>
      </c>
      <c r="M352" s="738" t="s">
        <v>13</v>
      </c>
      <c r="N352" s="739">
        <f>SUM(N348:N351)</f>
        <v>4130</v>
      </c>
      <c r="O352" s="739">
        <f>SUM(O348:O351)</f>
        <v>0</v>
      </c>
      <c r="P352" s="188"/>
    </row>
    <row r="353" spans="1:18" ht="24.9" customHeight="1">
      <c r="A353" s="38"/>
      <c r="B353" s="32"/>
      <c r="C353" s="38"/>
      <c r="D353" s="38"/>
      <c r="E353" s="38"/>
      <c r="F353" s="57"/>
      <c r="N353" s="623"/>
      <c r="P353" s="188"/>
    </row>
    <row r="354" spans="1:18" ht="30.75" hidden="1" customHeight="1">
      <c r="A354" s="2004" t="s">
        <v>525</v>
      </c>
      <c r="B354" s="2004"/>
      <c r="C354" s="2004"/>
      <c r="D354" s="2004"/>
      <c r="E354" s="2004"/>
      <c r="F354" s="2004"/>
      <c r="G354" s="2004"/>
      <c r="H354" s="2004"/>
      <c r="I354" s="2004"/>
      <c r="J354" s="2004"/>
      <c r="K354" s="2004"/>
      <c r="L354" s="163"/>
      <c r="N354" s="623"/>
      <c r="P354" s="188"/>
    </row>
    <row r="355" spans="1:18" hidden="1">
      <c r="A355" s="2012"/>
      <c r="B355" s="2012"/>
      <c r="C355" s="2012"/>
      <c r="D355" s="2012"/>
      <c r="E355" s="2012"/>
      <c r="F355" s="2012"/>
      <c r="N355" s="623"/>
      <c r="P355" s="188"/>
    </row>
    <row r="356" spans="1:18" ht="125.25" hidden="1" customHeight="1">
      <c r="A356" s="466" t="s">
        <v>77</v>
      </c>
      <c r="B356" s="466" t="s">
        <v>67</v>
      </c>
      <c r="C356" s="466" t="s">
        <v>802</v>
      </c>
      <c r="D356" s="466" t="s">
        <v>803</v>
      </c>
      <c r="E356" s="73" t="s">
        <v>33</v>
      </c>
      <c r="F356" s="232" t="s">
        <v>156</v>
      </c>
      <c r="N356" s="623"/>
      <c r="P356" s="188"/>
    </row>
    <row r="357" spans="1:18" s="160" customFormat="1" ht="15.6" hidden="1">
      <c r="A357" s="195">
        <v>1</v>
      </c>
      <c r="B357" s="195">
        <v>2</v>
      </c>
      <c r="C357" s="195">
        <v>3</v>
      </c>
      <c r="D357" s="195">
        <v>5</v>
      </c>
      <c r="E357" s="78">
        <v>6</v>
      </c>
      <c r="F357" s="236">
        <v>7</v>
      </c>
      <c r="K357" s="161"/>
      <c r="M357" s="702"/>
      <c r="N357" s="363"/>
      <c r="O357" s="283"/>
      <c r="P357" s="281"/>
      <c r="Q357" s="283"/>
      <c r="R357" s="283"/>
    </row>
    <row r="358" spans="1:18" ht="28.5" hidden="1" customHeight="1">
      <c r="A358" s="466">
        <v>1</v>
      </c>
      <c r="B358" s="31" t="s">
        <v>799</v>
      </c>
      <c r="C358" s="466"/>
      <c r="D358" s="34" t="e">
        <f>ROUND(E358/C358,0)</f>
        <v>#DIV/0!</v>
      </c>
      <c r="E358" s="22"/>
      <c r="F358" s="2030"/>
      <c r="L358" s="494" t="s">
        <v>809</v>
      </c>
      <c r="N358" s="623"/>
      <c r="P358" s="188"/>
    </row>
    <row r="359" spans="1:18" ht="30" hidden="1" customHeight="1">
      <c r="A359" s="466">
        <v>2</v>
      </c>
      <c r="B359" s="31" t="s">
        <v>800</v>
      </c>
      <c r="C359" s="35"/>
      <c r="D359" s="34" t="e">
        <f t="shared" ref="D359:D360" si="16">ROUND(E359/C359,0)</f>
        <v>#DIV/0!</v>
      </c>
      <c r="E359" s="22"/>
      <c r="F359" s="2031"/>
      <c r="L359" s="494" t="s">
        <v>809</v>
      </c>
      <c r="N359" s="623"/>
      <c r="P359" s="188"/>
    </row>
    <row r="360" spans="1:18" ht="34.5" hidden="1" customHeight="1">
      <c r="A360" s="466">
        <v>3</v>
      </c>
      <c r="B360" s="31" t="s">
        <v>801</v>
      </c>
      <c r="C360" s="35"/>
      <c r="D360" s="34" t="e">
        <f t="shared" si="16"/>
        <v>#DIV/0!</v>
      </c>
      <c r="E360" s="22"/>
      <c r="F360" s="2032"/>
      <c r="L360" s="494" t="s">
        <v>809</v>
      </c>
      <c r="N360" s="623"/>
      <c r="P360" s="188"/>
    </row>
    <row r="361" spans="1:18" s="473" customFormat="1" ht="30.75" hidden="1" customHeight="1">
      <c r="A361" s="2027" t="s">
        <v>808</v>
      </c>
      <c r="B361" s="2028"/>
      <c r="C361" s="2028"/>
      <c r="D361" s="2029"/>
      <c r="E361" s="496">
        <f>E360+E359+E358</f>
        <v>0</v>
      </c>
      <c r="F361" s="495"/>
      <c r="K361" s="150"/>
      <c r="L361" s="494"/>
      <c r="M361" s="701"/>
      <c r="N361" s="623"/>
      <c r="O361" s="279"/>
      <c r="P361" s="188"/>
      <c r="Q361" s="279"/>
      <c r="R361" s="279"/>
    </row>
    <row r="362" spans="1:18" s="473" customFormat="1" ht="34.5" hidden="1" customHeight="1">
      <c r="A362" s="474">
        <v>1</v>
      </c>
      <c r="B362" s="31" t="s">
        <v>799</v>
      </c>
      <c r="C362" s="474"/>
      <c r="D362" s="34" t="e">
        <f>ROUND(E362/C362,0)</f>
        <v>#DIV/0!</v>
      </c>
      <c r="E362" s="476"/>
      <c r="F362" s="2030"/>
      <c r="K362" s="150"/>
      <c r="L362" s="494" t="s">
        <v>809</v>
      </c>
      <c r="M362" s="701"/>
      <c r="N362" s="623"/>
      <c r="O362" s="279"/>
      <c r="P362" s="188"/>
      <c r="Q362" s="279"/>
      <c r="R362" s="279"/>
    </row>
    <row r="363" spans="1:18" s="473" customFormat="1" ht="33" hidden="1" customHeight="1">
      <c r="A363" s="474">
        <v>2</v>
      </c>
      <c r="B363" s="31" t="s">
        <v>800</v>
      </c>
      <c r="C363" s="35"/>
      <c r="D363" s="34" t="e">
        <f t="shared" ref="D363:D364" si="17">ROUND(E363/C363,0)</f>
        <v>#DIV/0!</v>
      </c>
      <c r="E363" s="476"/>
      <c r="F363" s="2031"/>
      <c r="K363" s="150"/>
      <c r="L363" s="494" t="s">
        <v>809</v>
      </c>
      <c r="M363" s="701"/>
      <c r="N363" s="623"/>
      <c r="O363" s="279"/>
      <c r="P363" s="188"/>
      <c r="Q363" s="279"/>
      <c r="R363" s="279"/>
    </row>
    <row r="364" spans="1:18" s="473" customFormat="1" ht="31.5" hidden="1" customHeight="1">
      <c r="A364" s="474">
        <v>3</v>
      </c>
      <c r="B364" s="31" t="s">
        <v>801</v>
      </c>
      <c r="C364" s="35"/>
      <c r="D364" s="34" t="e">
        <f t="shared" si="17"/>
        <v>#DIV/0!</v>
      </c>
      <c r="E364" s="476"/>
      <c r="F364" s="2032"/>
      <c r="K364" s="150"/>
      <c r="L364" s="494" t="s">
        <v>809</v>
      </c>
      <c r="M364" s="701"/>
      <c r="N364" s="623"/>
      <c r="O364" s="279"/>
      <c r="P364" s="188"/>
      <c r="Q364" s="279"/>
      <c r="R364" s="279"/>
    </row>
    <row r="365" spans="1:18" s="473" customFormat="1" ht="31.5" hidden="1" customHeight="1">
      <c r="A365" s="2027" t="s">
        <v>808</v>
      </c>
      <c r="B365" s="2028"/>
      <c r="C365" s="2028"/>
      <c r="D365" s="2029"/>
      <c r="E365" s="496">
        <f>E364+E363+E362</f>
        <v>0</v>
      </c>
      <c r="F365" s="495"/>
      <c r="K365" s="150"/>
      <c r="L365" s="494"/>
      <c r="M365" s="701"/>
      <c r="N365" s="623"/>
      <c r="O365" s="279"/>
      <c r="P365" s="188"/>
      <c r="Q365" s="279"/>
      <c r="R365" s="279"/>
    </row>
    <row r="366" spans="1:18" s="473" customFormat="1" ht="30.75" hidden="1" customHeight="1">
      <c r="A366" s="474">
        <v>1</v>
      </c>
      <c r="B366" s="31" t="s">
        <v>799</v>
      </c>
      <c r="C366" s="474"/>
      <c r="D366" s="34" t="e">
        <f>ROUND(E366/C366,0)</f>
        <v>#DIV/0!</v>
      </c>
      <c r="E366" s="476"/>
      <c r="F366" s="2030"/>
      <c r="K366" s="150"/>
      <c r="L366" s="494" t="s">
        <v>809</v>
      </c>
      <c r="M366" s="701"/>
      <c r="N366" s="623"/>
      <c r="O366" s="279"/>
      <c r="P366" s="188"/>
      <c r="Q366" s="279"/>
      <c r="R366" s="279"/>
    </row>
    <row r="367" spans="1:18" s="473" customFormat="1" ht="31.5" hidden="1" customHeight="1">
      <c r="A367" s="474">
        <v>2</v>
      </c>
      <c r="B367" s="31" t="s">
        <v>800</v>
      </c>
      <c r="C367" s="35"/>
      <c r="D367" s="34" t="e">
        <f t="shared" ref="D367:D368" si="18">ROUND(E367/C367,0)</f>
        <v>#DIV/0!</v>
      </c>
      <c r="E367" s="476"/>
      <c r="F367" s="2031"/>
      <c r="K367" s="150"/>
      <c r="L367" s="494" t="s">
        <v>809</v>
      </c>
      <c r="M367" s="701"/>
      <c r="N367" s="623"/>
      <c r="O367" s="279"/>
      <c r="P367" s="188"/>
      <c r="Q367" s="279"/>
      <c r="R367" s="279"/>
    </row>
    <row r="368" spans="1:18" s="473" customFormat="1" ht="30.75" hidden="1" customHeight="1">
      <c r="A368" s="474">
        <v>3</v>
      </c>
      <c r="B368" s="31" t="s">
        <v>801</v>
      </c>
      <c r="C368" s="35"/>
      <c r="D368" s="34" t="e">
        <f t="shared" si="18"/>
        <v>#DIV/0!</v>
      </c>
      <c r="E368" s="476"/>
      <c r="F368" s="2032"/>
      <c r="K368" s="150"/>
      <c r="L368" s="494" t="s">
        <v>809</v>
      </c>
      <c r="M368" s="701"/>
      <c r="N368" s="623"/>
      <c r="O368" s="279"/>
      <c r="P368" s="188"/>
      <c r="Q368" s="279"/>
      <c r="R368" s="279"/>
    </row>
    <row r="369" spans="1:18" s="473" customFormat="1" ht="31.5" hidden="1" customHeight="1">
      <c r="A369" s="2027" t="s">
        <v>808</v>
      </c>
      <c r="B369" s="2028"/>
      <c r="C369" s="2028"/>
      <c r="D369" s="2029"/>
      <c r="E369" s="496">
        <f>E368+E367+E366</f>
        <v>0</v>
      </c>
      <c r="F369" s="495"/>
      <c r="K369" s="150"/>
      <c r="L369" s="494"/>
      <c r="M369" s="701"/>
      <c r="N369" s="623"/>
      <c r="O369" s="279"/>
      <c r="P369" s="188"/>
      <c r="Q369" s="279"/>
      <c r="R369" s="279"/>
    </row>
    <row r="370" spans="1:18" ht="35.1" hidden="1" customHeight="1">
      <c r="A370" s="226"/>
      <c r="B370" s="227" t="s">
        <v>73</v>
      </c>
      <c r="C370" s="226" t="s">
        <v>74</v>
      </c>
      <c r="D370" s="226" t="s">
        <v>74</v>
      </c>
      <c r="E370" s="228">
        <f>E369+E365+E361</f>
        <v>0</v>
      </c>
      <c r="F370" s="235" t="s">
        <v>43</v>
      </c>
      <c r="N370" s="623"/>
      <c r="P370" s="188"/>
    </row>
    <row r="371" spans="1:18" ht="24.9" hidden="1" customHeight="1">
      <c r="A371" s="38"/>
      <c r="B371" s="32"/>
      <c r="C371" s="38"/>
      <c r="D371" s="38"/>
      <c r="E371" s="38"/>
      <c r="F371" s="57"/>
      <c r="N371" s="623"/>
      <c r="P371" s="188"/>
    </row>
    <row r="372" spans="1:18" s="473" customFormat="1" ht="24.9" hidden="1" customHeight="1">
      <c r="A372" s="38"/>
      <c r="B372" s="32"/>
      <c r="C372" s="38"/>
      <c r="D372" s="38"/>
      <c r="E372" s="38"/>
      <c r="F372" s="57"/>
      <c r="K372" s="150"/>
      <c r="M372" s="701"/>
      <c r="N372" s="623"/>
      <c r="O372" s="279"/>
      <c r="P372" s="188"/>
      <c r="Q372" s="279"/>
      <c r="R372" s="279"/>
    </row>
    <row r="373" spans="1:18" ht="30.75" hidden="1" customHeight="1">
      <c r="A373" s="2004" t="s">
        <v>526</v>
      </c>
      <c r="B373" s="2004"/>
      <c r="C373" s="2004"/>
      <c r="D373" s="2004"/>
      <c r="E373" s="2004"/>
      <c r="F373" s="2004"/>
      <c r="G373" s="2004"/>
      <c r="H373" s="2004"/>
      <c r="I373" s="2004"/>
      <c r="J373" s="2004"/>
      <c r="K373" s="2004"/>
      <c r="L373" s="163"/>
      <c r="N373" s="623"/>
      <c r="P373" s="188"/>
    </row>
    <row r="374" spans="1:18" hidden="1">
      <c r="A374" s="2012"/>
      <c r="B374" s="2012"/>
      <c r="C374" s="2012"/>
      <c r="D374" s="2012"/>
      <c r="E374" s="2012"/>
      <c r="F374" s="2012"/>
      <c r="N374" s="623"/>
      <c r="P374" s="188"/>
    </row>
    <row r="375" spans="1:18" ht="56.25" hidden="1" customHeight="1">
      <c r="A375" s="73" t="s">
        <v>77</v>
      </c>
      <c r="B375" s="73" t="s">
        <v>67</v>
      </c>
      <c r="C375" s="73" t="s">
        <v>131</v>
      </c>
      <c r="D375" s="73" t="s">
        <v>80</v>
      </c>
      <c r="E375" s="73" t="s">
        <v>132</v>
      </c>
      <c r="F375" s="73" t="s">
        <v>33</v>
      </c>
      <c r="G375" s="232" t="s">
        <v>156</v>
      </c>
      <c r="N375" s="623"/>
      <c r="P375" s="188"/>
    </row>
    <row r="376" spans="1:18" s="160" customFormat="1" ht="15.6" hidden="1">
      <c r="A376" s="78">
        <v>1</v>
      </c>
      <c r="B376" s="78">
        <v>2</v>
      </c>
      <c r="C376" s="78">
        <v>3</v>
      </c>
      <c r="D376" s="78">
        <v>4</v>
      </c>
      <c r="E376" s="78">
        <v>5</v>
      </c>
      <c r="F376" s="78">
        <v>6</v>
      </c>
      <c r="G376" s="236">
        <v>7</v>
      </c>
      <c r="K376" s="161"/>
      <c r="M376" s="702"/>
      <c r="N376" s="363"/>
      <c r="O376" s="283"/>
      <c r="P376" s="281"/>
      <c r="Q376" s="283"/>
      <c r="R376" s="283"/>
    </row>
    <row r="377" spans="1:18" ht="27" hidden="1" customHeight="1">
      <c r="A377" s="73">
        <v>1</v>
      </c>
      <c r="B377" s="31"/>
      <c r="C377" s="73"/>
      <c r="D377" s="73"/>
      <c r="E377" s="22" t="e">
        <f>F377/D377</f>
        <v>#DIV/0!</v>
      </c>
      <c r="F377" s="22"/>
      <c r="G377" s="234"/>
      <c r="N377" s="623"/>
      <c r="P377" s="188"/>
    </row>
    <row r="378" spans="1:18" ht="27" hidden="1" customHeight="1">
      <c r="A378" s="73">
        <v>2</v>
      </c>
      <c r="B378" s="31"/>
      <c r="C378" s="35"/>
      <c r="D378" s="35"/>
      <c r="E378" s="22" t="e">
        <f t="shared" ref="E378:E379" si="19">F378/D378</f>
        <v>#DIV/0!</v>
      </c>
      <c r="F378" s="22"/>
      <c r="G378" s="234"/>
      <c r="N378" s="623"/>
      <c r="P378" s="188"/>
    </row>
    <row r="379" spans="1:18" ht="27" hidden="1" customHeight="1">
      <c r="A379" s="73">
        <v>3</v>
      </c>
      <c r="B379" s="31"/>
      <c r="C379" s="73"/>
      <c r="D379" s="73"/>
      <c r="E379" s="22" t="e">
        <f t="shared" si="19"/>
        <v>#DIV/0!</v>
      </c>
      <c r="F379" s="22"/>
      <c r="G379" s="234"/>
      <c r="N379" s="623"/>
      <c r="P379" s="188"/>
    </row>
    <row r="380" spans="1:18" ht="35.1" hidden="1" customHeight="1">
      <c r="A380" s="226"/>
      <c r="B380" s="227" t="s">
        <v>73</v>
      </c>
      <c r="C380" s="226" t="s">
        <v>74</v>
      </c>
      <c r="D380" s="226" t="s">
        <v>74</v>
      </c>
      <c r="E380" s="226" t="s">
        <v>74</v>
      </c>
      <c r="F380" s="228">
        <f>F379+F378+F377</f>
        <v>0</v>
      </c>
      <c r="G380" s="235" t="s">
        <v>43</v>
      </c>
      <c r="N380" s="623"/>
      <c r="P380" s="188"/>
    </row>
    <row r="381" spans="1:18" ht="24.9" hidden="1" customHeight="1">
      <c r="A381" s="38"/>
      <c r="B381" s="32"/>
      <c r="C381" s="38"/>
      <c r="D381" s="38"/>
      <c r="E381" s="38"/>
      <c r="F381" s="57"/>
      <c r="N381" s="623"/>
      <c r="P381" s="188"/>
    </row>
    <row r="382" spans="1:18" ht="30.75" hidden="1" customHeight="1">
      <c r="A382" s="2004" t="s">
        <v>527</v>
      </c>
      <c r="B382" s="2004"/>
      <c r="C382" s="2004"/>
      <c r="D382" s="2004"/>
      <c r="E382" s="2004"/>
      <c r="F382" s="2004"/>
      <c r="G382" s="2004"/>
      <c r="H382" s="2004"/>
      <c r="I382" s="2004"/>
      <c r="J382" s="2004"/>
      <c r="K382" s="2004"/>
      <c r="L382" s="163"/>
      <c r="N382" s="623"/>
      <c r="P382" s="188"/>
    </row>
    <row r="383" spans="1:18" hidden="1">
      <c r="A383" s="2012"/>
      <c r="B383" s="2012"/>
      <c r="C383" s="2012"/>
      <c r="D383" s="2012"/>
      <c r="E383" s="2012"/>
      <c r="F383" s="2012"/>
      <c r="N383" s="623"/>
      <c r="P383" s="188"/>
    </row>
    <row r="384" spans="1:18" ht="56.25" hidden="1" customHeight="1">
      <c r="A384" s="73" t="s">
        <v>77</v>
      </c>
      <c r="B384" s="73" t="s">
        <v>67</v>
      </c>
      <c r="C384" s="73" t="s">
        <v>131</v>
      </c>
      <c r="D384" s="73" t="s">
        <v>80</v>
      </c>
      <c r="E384" s="73" t="s">
        <v>132</v>
      </c>
      <c r="F384" s="73" t="s">
        <v>33</v>
      </c>
      <c r="G384" s="232" t="s">
        <v>156</v>
      </c>
      <c r="N384" s="623"/>
      <c r="P384" s="188"/>
    </row>
    <row r="385" spans="1:18" s="25" customFormat="1" ht="18" hidden="1">
      <c r="A385" s="77">
        <v>1</v>
      </c>
      <c r="B385" s="77">
        <v>2</v>
      </c>
      <c r="C385" s="77">
        <v>3</v>
      </c>
      <c r="D385" s="77">
        <v>4</v>
      </c>
      <c r="E385" s="77">
        <v>5</v>
      </c>
      <c r="F385" s="77">
        <v>6</v>
      </c>
      <c r="G385" s="239">
        <v>7</v>
      </c>
      <c r="K385" s="162"/>
      <c r="M385" s="703"/>
      <c r="N385" s="624"/>
      <c r="O385" s="287"/>
      <c r="P385" s="282"/>
      <c r="Q385" s="287"/>
      <c r="R385" s="287"/>
    </row>
    <row r="386" spans="1:18" ht="27" hidden="1" customHeight="1">
      <c r="A386" s="73">
        <v>1</v>
      </c>
      <c r="B386" s="31"/>
      <c r="C386" s="73"/>
      <c r="D386" s="73"/>
      <c r="E386" s="22" t="e">
        <f>F386/D386</f>
        <v>#DIV/0!</v>
      </c>
      <c r="F386" s="22"/>
      <c r="G386" s="234"/>
      <c r="N386" s="623"/>
      <c r="P386" s="188"/>
    </row>
    <row r="387" spans="1:18" ht="27" hidden="1" customHeight="1">
      <c r="A387" s="73">
        <v>2</v>
      </c>
      <c r="B387" s="31"/>
      <c r="C387" s="35"/>
      <c r="D387" s="35"/>
      <c r="E387" s="22" t="e">
        <f t="shared" ref="E387:E388" si="20">F387/D387</f>
        <v>#DIV/0!</v>
      </c>
      <c r="F387" s="22"/>
      <c r="G387" s="234"/>
      <c r="N387" s="623"/>
      <c r="P387" s="188"/>
    </row>
    <row r="388" spans="1:18" ht="27" hidden="1" customHeight="1">
      <c r="A388" s="73">
        <v>3</v>
      </c>
      <c r="B388" s="31"/>
      <c r="C388" s="73"/>
      <c r="D388" s="73"/>
      <c r="E388" s="22" t="e">
        <f t="shared" si="20"/>
        <v>#DIV/0!</v>
      </c>
      <c r="F388" s="22"/>
      <c r="G388" s="234"/>
      <c r="N388" s="623"/>
      <c r="P388" s="188"/>
    </row>
    <row r="389" spans="1:18" ht="35.1" hidden="1" customHeight="1">
      <c r="A389" s="226"/>
      <c r="B389" s="227" t="s">
        <v>73</v>
      </c>
      <c r="C389" s="226" t="s">
        <v>74</v>
      </c>
      <c r="D389" s="226" t="s">
        <v>74</v>
      </c>
      <c r="E389" s="226" t="s">
        <v>74</v>
      </c>
      <c r="F389" s="228">
        <f>F388+F387+F386</f>
        <v>0</v>
      </c>
      <c r="G389" s="235" t="s">
        <v>43</v>
      </c>
      <c r="N389" s="623"/>
      <c r="P389" s="188"/>
    </row>
    <row r="390" spans="1:18" ht="24.9" hidden="1" customHeight="1">
      <c r="A390" s="38"/>
      <c r="B390" s="32"/>
      <c r="C390" s="38"/>
      <c r="D390" s="38"/>
      <c r="E390" s="38"/>
      <c r="F390" s="57"/>
      <c r="N390" s="623"/>
      <c r="P390" s="188"/>
    </row>
    <row r="391" spans="1:18" ht="30.75" hidden="1" customHeight="1">
      <c r="A391" s="2004" t="s">
        <v>528</v>
      </c>
      <c r="B391" s="2004"/>
      <c r="C391" s="2004"/>
      <c r="D391" s="2004"/>
      <c r="E391" s="2004"/>
      <c r="F391" s="2004"/>
      <c r="G391" s="2004"/>
      <c r="H391" s="2004"/>
      <c r="I391" s="2004"/>
      <c r="J391" s="2004"/>
      <c r="K391" s="2004"/>
      <c r="L391" s="187"/>
      <c r="N391" s="623"/>
      <c r="P391" s="188"/>
    </row>
    <row r="392" spans="1:18" hidden="1">
      <c r="A392" s="2012"/>
      <c r="B392" s="2012"/>
      <c r="C392" s="2012"/>
      <c r="D392" s="2012"/>
      <c r="E392" s="2012"/>
      <c r="F392" s="2012"/>
      <c r="N392" s="623"/>
      <c r="P392" s="188"/>
    </row>
    <row r="393" spans="1:18" ht="56.25" hidden="1" customHeight="1">
      <c r="A393" s="73" t="s">
        <v>77</v>
      </c>
      <c r="B393" s="73" t="s">
        <v>67</v>
      </c>
      <c r="C393" s="73" t="s">
        <v>131</v>
      </c>
      <c r="D393" s="73" t="s">
        <v>80</v>
      </c>
      <c r="E393" s="73" t="s">
        <v>132</v>
      </c>
      <c r="F393" s="73" t="s">
        <v>33</v>
      </c>
      <c r="G393" s="232" t="s">
        <v>156</v>
      </c>
      <c r="N393" s="623"/>
      <c r="P393" s="188"/>
    </row>
    <row r="394" spans="1:18" s="160" customFormat="1" ht="15.6" hidden="1">
      <c r="A394" s="78">
        <v>1</v>
      </c>
      <c r="B394" s="78">
        <v>2</v>
      </c>
      <c r="C394" s="78">
        <v>3</v>
      </c>
      <c r="D394" s="78">
        <v>4</v>
      </c>
      <c r="E394" s="78">
        <v>5</v>
      </c>
      <c r="F394" s="78">
        <v>6</v>
      </c>
      <c r="G394" s="236">
        <v>7</v>
      </c>
      <c r="K394" s="161"/>
      <c r="M394" s="702"/>
      <c r="N394" s="363"/>
      <c r="O394" s="283"/>
      <c r="P394" s="281"/>
      <c r="Q394" s="283"/>
      <c r="R394" s="283"/>
    </row>
    <row r="395" spans="1:18" hidden="1">
      <c r="A395" s="474">
        <v>1</v>
      </c>
      <c r="B395" s="31" t="s">
        <v>806</v>
      </c>
      <c r="C395" s="474" t="s">
        <v>804</v>
      </c>
      <c r="D395" s="35">
        <f>ROUND(F395/E395,0)</f>
        <v>0</v>
      </c>
      <c r="E395" s="476">
        <v>64.25</v>
      </c>
      <c r="F395" s="476">
        <v>0</v>
      </c>
      <c r="G395" s="234"/>
      <c r="M395" s="701" t="s">
        <v>810</v>
      </c>
      <c r="N395" s="623"/>
      <c r="P395" s="188"/>
    </row>
    <row r="396" spans="1:18" hidden="1">
      <c r="A396" s="73">
        <v>2</v>
      </c>
      <c r="B396" s="31"/>
      <c r="C396" s="35"/>
      <c r="D396" s="35"/>
      <c r="E396" s="22" t="e">
        <f t="shared" ref="E396:E397" si="21">F396/D396</f>
        <v>#DIV/0!</v>
      </c>
      <c r="F396" s="22"/>
      <c r="G396" s="234"/>
      <c r="N396" s="623"/>
      <c r="P396" s="188"/>
    </row>
    <row r="397" spans="1:18" hidden="1">
      <c r="A397" s="73">
        <v>3</v>
      </c>
      <c r="B397" s="31"/>
      <c r="C397" s="73"/>
      <c r="D397" s="73"/>
      <c r="E397" s="22" t="e">
        <f t="shared" si="21"/>
        <v>#DIV/0!</v>
      </c>
      <c r="F397" s="22"/>
      <c r="G397" s="234"/>
      <c r="N397" s="623"/>
      <c r="P397" s="188"/>
    </row>
    <row r="398" spans="1:18" hidden="1">
      <c r="A398" s="226"/>
      <c r="B398" s="227" t="s">
        <v>73</v>
      </c>
      <c r="C398" s="226" t="s">
        <v>74</v>
      </c>
      <c r="D398" s="226" t="s">
        <v>74</v>
      </c>
      <c r="E398" s="226" t="s">
        <v>74</v>
      </c>
      <c r="F398" s="228">
        <f>F397+F396+F395</f>
        <v>0</v>
      </c>
      <c r="G398" s="235" t="s">
        <v>43</v>
      </c>
      <c r="N398" s="623"/>
      <c r="P398" s="188"/>
    </row>
    <row r="399" spans="1:18">
      <c r="A399" s="38"/>
      <c r="B399" s="32"/>
      <c r="C399" s="38"/>
      <c r="D399" s="38"/>
      <c r="E399" s="38"/>
      <c r="F399" s="57"/>
      <c r="N399" s="623"/>
      <c r="P399" s="188"/>
    </row>
    <row r="400" spans="1:18">
      <c r="A400" s="2004" t="s">
        <v>529</v>
      </c>
      <c r="B400" s="2004"/>
      <c r="C400" s="2004"/>
      <c r="D400" s="2004"/>
      <c r="E400" s="2004"/>
      <c r="F400" s="2004"/>
      <c r="G400" s="2004"/>
      <c r="H400" s="2004"/>
      <c r="I400" s="2004"/>
      <c r="J400" s="2004"/>
      <c r="K400" s="2004"/>
      <c r="L400" s="187"/>
      <c r="N400" s="623"/>
      <c r="P400" s="188"/>
    </row>
    <row r="401" spans="1:18">
      <c r="A401" s="2012"/>
      <c r="B401" s="2012"/>
      <c r="C401" s="2012"/>
      <c r="D401" s="2012"/>
      <c r="E401" s="2012"/>
      <c r="F401" s="2012"/>
      <c r="N401" s="623"/>
      <c r="P401" s="188"/>
    </row>
    <row r="402" spans="1:18" ht="45.6">
      <c r="A402" s="73" t="s">
        <v>77</v>
      </c>
      <c r="B402" s="73" t="s">
        <v>67</v>
      </c>
      <c r="C402" s="73" t="s">
        <v>131</v>
      </c>
      <c r="D402" s="73" t="s">
        <v>80</v>
      </c>
      <c r="E402" s="73" t="s">
        <v>132</v>
      </c>
      <c r="F402" s="73" t="s">
        <v>33</v>
      </c>
      <c r="G402" s="232" t="s">
        <v>156</v>
      </c>
      <c r="N402" s="623"/>
      <c r="P402" s="188"/>
    </row>
    <row r="403" spans="1:18">
      <c r="A403" s="73">
        <v>1</v>
      </c>
      <c r="B403" s="73">
        <v>2</v>
      </c>
      <c r="C403" s="73">
        <v>3</v>
      </c>
      <c r="D403" s="73">
        <v>4</v>
      </c>
      <c r="E403" s="73">
        <v>5</v>
      </c>
      <c r="F403" s="73">
        <v>6</v>
      </c>
      <c r="G403" s="232">
        <v>7</v>
      </c>
      <c r="N403" s="623"/>
      <c r="P403" s="188"/>
    </row>
    <row r="404" spans="1:18">
      <c r="A404" s="73">
        <v>1</v>
      </c>
      <c r="B404" s="31" t="s">
        <v>1182</v>
      </c>
      <c r="C404" s="35" t="s">
        <v>877</v>
      </c>
      <c r="D404" s="1113">
        <v>15</v>
      </c>
      <c r="E404" s="1114">
        <f t="shared" ref="E404:E405" si="22">F404/D404</f>
        <v>252</v>
      </c>
      <c r="F404" s="1114">
        <v>3780</v>
      </c>
      <c r="G404" s="1115" t="s">
        <v>1171</v>
      </c>
      <c r="N404" s="623">
        <f>1260+2520</f>
        <v>3780</v>
      </c>
      <c r="O404" s="1073">
        <f>F404-N404</f>
        <v>0</v>
      </c>
      <c r="P404" s="188"/>
      <c r="Q404" s="290"/>
    </row>
    <row r="405" spans="1:18">
      <c r="A405" s="73">
        <v>2</v>
      </c>
      <c r="B405" s="31" t="s">
        <v>1183</v>
      </c>
      <c r="C405" s="35" t="s">
        <v>877</v>
      </c>
      <c r="D405" s="1113">
        <v>15</v>
      </c>
      <c r="E405" s="1114">
        <f t="shared" si="22"/>
        <v>252</v>
      </c>
      <c r="F405" s="1114">
        <v>3780</v>
      </c>
      <c r="G405" s="1115" t="s">
        <v>1171</v>
      </c>
      <c r="N405" s="623">
        <f>1260+2520</f>
        <v>3780</v>
      </c>
      <c r="O405" s="1073">
        <f>F405-N405</f>
        <v>0</v>
      </c>
      <c r="P405" s="188"/>
      <c r="Q405" s="290"/>
    </row>
    <row r="406" spans="1:18">
      <c r="A406" s="1070">
        <v>3</v>
      </c>
      <c r="B406" s="31" t="s">
        <v>544</v>
      </c>
      <c r="C406" s="35" t="s">
        <v>877</v>
      </c>
      <c r="D406" s="1070">
        <v>10</v>
      </c>
      <c r="E406" s="1071">
        <f t="shared" ref="E406:E409" si="23">F406/D406</f>
        <v>138.6</v>
      </c>
      <c r="F406" s="1071">
        <v>1386</v>
      </c>
      <c r="G406" s="1072" t="s">
        <v>1157</v>
      </c>
      <c r="K406" s="158"/>
      <c r="N406" s="623">
        <v>1386</v>
      </c>
      <c r="O406" s="1073">
        <f>F406-N406</f>
        <v>0</v>
      </c>
      <c r="P406" s="188"/>
      <c r="Q406" s="290"/>
    </row>
    <row r="407" spans="1:18">
      <c r="A407" s="73">
        <v>4</v>
      </c>
      <c r="B407" s="31" t="s">
        <v>1177</v>
      </c>
      <c r="C407" s="73" t="s">
        <v>877</v>
      </c>
      <c r="D407" s="73">
        <v>2</v>
      </c>
      <c r="E407" s="911">
        <f t="shared" si="23"/>
        <v>1365</v>
      </c>
      <c r="F407" s="22">
        <v>2730</v>
      </c>
      <c r="G407" s="1110" t="s">
        <v>1157</v>
      </c>
      <c r="N407" s="623">
        <v>2730</v>
      </c>
      <c r="O407" s="1073">
        <f>F407-N407</f>
        <v>0</v>
      </c>
      <c r="P407" s="188"/>
      <c r="Q407" s="290"/>
    </row>
    <row r="408" spans="1:18" ht="46.2" thickBot="1">
      <c r="A408" s="73">
        <v>5</v>
      </c>
      <c r="B408" s="31" t="s">
        <v>1209</v>
      </c>
      <c r="C408" s="1167" t="s">
        <v>877</v>
      </c>
      <c r="D408" s="73">
        <v>200</v>
      </c>
      <c r="E408" s="911">
        <f>F408/D408</f>
        <v>400</v>
      </c>
      <c r="F408" s="22">
        <v>80000</v>
      </c>
      <c r="G408" s="234" t="s">
        <v>1139</v>
      </c>
      <c r="N408" s="623">
        <v>80000</v>
      </c>
      <c r="O408" s="1175">
        <f>F408-N408</f>
        <v>0</v>
      </c>
      <c r="P408" s="188"/>
      <c r="Q408" s="290"/>
    </row>
    <row r="409" spans="1:18" ht="23.4" hidden="1" thickBot="1">
      <c r="A409" s="73">
        <v>6</v>
      </c>
      <c r="B409" s="31"/>
      <c r="C409" s="73"/>
      <c r="D409" s="73"/>
      <c r="E409" s="911" t="e">
        <f t="shared" si="23"/>
        <v>#DIV/0!</v>
      </c>
      <c r="F409" s="22"/>
      <c r="G409" s="234"/>
      <c r="N409" s="737"/>
      <c r="P409" s="188"/>
      <c r="Q409" s="290"/>
    </row>
    <row r="410" spans="1:18" ht="23.4" thickBot="1">
      <c r="A410" s="226"/>
      <c r="B410" s="227" t="s">
        <v>73</v>
      </c>
      <c r="C410" s="226" t="s">
        <v>74</v>
      </c>
      <c r="D410" s="226" t="s">
        <v>74</v>
      </c>
      <c r="E410" s="226" t="s">
        <v>74</v>
      </c>
      <c r="F410" s="228">
        <f>F407+F405+F404+F406+F408+F409</f>
        <v>91676</v>
      </c>
      <c r="G410" s="235" t="s">
        <v>43</v>
      </c>
      <c r="M410" s="738" t="s">
        <v>13</v>
      </c>
      <c r="N410" s="739">
        <f>SUM(N404:N409)</f>
        <v>91676</v>
      </c>
      <c r="O410" s="739">
        <f>SUM(O404:O409)</f>
        <v>0</v>
      </c>
      <c r="P410" s="188"/>
      <c r="Q410" s="290"/>
    </row>
    <row r="411" spans="1:18">
      <c r="A411" s="38"/>
      <c r="B411" s="32"/>
      <c r="C411" s="38"/>
      <c r="D411" s="38"/>
      <c r="E411" s="38"/>
      <c r="F411" s="57"/>
      <c r="N411" s="623"/>
      <c r="O411" s="188"/>
    </row>
    <row r="412" spans="1:18" hidden="1">
      <c r="A412" s="2004" t="s">
        <v>522</v>
      </c>
      <c r="B412" s="2004"/>
      <c r="C412" s="2004"/>
      <c r="D412" s="2004"/>
      <c r="E412" s="2004"/>
      <c r="F412" s="2004"/>
      <c r="G412" s="2004"/>
      <c r="H412" s="2004"/>
      <c r="I412" s="2004"/>
      <c r="J412" s="2004"/>
      <c r="K412" s="2004"/>
      <c r="N412" s="623"/>
      <c r="O412" s="188"/>
    </row>
    <row r="413" spans="1:18" hidden="1">
      <c r="A413" s="2012"/>
      <c r="B413" s="2012"/>
      <c r="C413" s="2012"/>
      <c r="D413" s="2012"/>
      <c r="E413" s="2012"/>
      <c r="F413" s="38"/>
      <c r="N413" s="623"/>
      <c r="O413" s="188"/>
    </row>
    <row r="414" spans="1:18" ht="45.6" hidden="1">
      <c r="A414" s="73" t="s">
        <v>68</v>
      </c>
      <c r="B414" s="73" t="s">
        <v>67</v>
      </c>
      <c r="C414" s="73" t="s">
        <v>80</v>
      </c>
      <c r="D414" s="73" t="s">
        <v>128</v>
      </c>
      <c r="E414" s="73" t="s">
        <v>33</v>
      </c>
      <c r="F414" s="232" t="s">
        <v>156</v>
      </c>
      <c r="N414" s="623"/>
      <c r="O414" s="188"/>
    </row>
    <row r="415" spans="1:18" s="160" customFormat="1" ht="15.6" hidden="1">
      <c r="A415" s="78">
        <v>1</v>
      </c>
      <c r="B415" s="78">
        <v>2</v>
      </c>
      <c r="C415" s="78">
        <v>3</v>
      </c>
      <c r="D415" s="78">
        <v>4</v>
      </c>
      <c r="E415" s="78">
        <v>5</v>
      </c>
      <c r="F415" s="236">
        <v>6</v>
      </c>
      <c r="K415" s="161"/>
      <c r="M415" s="702"/>
      <c r="N415" s="363"/>
      <c r="O415" s="281"/>
      <c r="P415" s="283"/>
      <c r="Q415" s="283"/>
      <c r="R415" s="283"/>
    </row>
    <row r="416" spans="1:18" hidden="1">
      <c r="A416" s="73">
        <v>1</v>
      </c>
      <c r="B416" s="31" t="s">
        <v>137</v>
      </c>
      <c r="C416" s="73"/>
      <c r="D416" s="22" t="e">
        <f>E416/C416</f>
        <v>#DIV/0!</v>
      </c>
      <c r="E416" s="22"/>
      <c r="F416" s="235"/>
      <c r="N416" s="623"/>
      <c r="O416" s="188"/>
    </row>
    <row r="417" spans="1:18" hidden="1">
      <c r="A417" s="73">
        <v>2</v>
      </c>
      <c r="B417" s="31" t="s">
        <v>136</v>
      </c>
      <c r="C417" s="73"/>
      <c r="D417" s="22" t="e">
        <f>E417/C417</f>
        <v>#DIV/0!</v>
      </c>
      <c r="E417" s="22"/>
      <c r="F417" s="235"/>
      <c r="N417" s="623"/>
      <c r="O417" s="188"/>
    </row>
    <row r="418" spans="1:18" hidden="1">
      <c r="A418" s="73">
        <v>3</v>
      </c>
      <c r="B418" s="31" t="s">
        <v>138</v>
      </c>
      <c r="C418" s="73"/>
      <c r="D418" s="22" t="e">
        <f>E418/C418</f>
        <v>#DIV/0!</v>
      </c>
      <c r="E418" s="22"/>
      <c r="F418" s="235"/>
      <c r="N418" s="623"/>
      <c r="O418" s="188"/>
    </row>
    <row r="419" spans="1:18" hidden="1">
      <c r="A419" s="73">
        <v>4</v>
      </c>
      <c r="B419" s="31" t="s">
        <v>139</v>
      </c>
      <c r="C419" s="73"/>
      <c r="D419" s="22" t="e">
        <f>E419/C419</f>
        <v>#DIV/0!</v>
      </c>
      <c r="E419" s="22"/>
      <c r="F419" s="235"/>
      <c r="N419" s="623"/>
      <c r="O419" s="188"/>
    </row>
    <row r="420" spans="1:18" hidden="1">
      <c r="A420" s="226"/>
      <c r="B420" s="227" t="s">
        <v>73</v>
      </c>
      <c r="C420" s="226"/>
      <c r="D420" s="226" t="s">
        <v>74</v>
      </c>
      <c r="E420" s="228">
        <f>E419+E418+E417+E416</f>
        <v>0</v>
      </c>
      <c r="F420" s="235" t="s">
        <v>43</v>
      </c>
      <c r="N420" s="623"/>
      <c r="O420" s="188"/>
    </row>
    <row r="421" spans="1:18" hidden="1">
      <c r="A421" s="56"/>
      <c r="B421" s="32"/>
      <c r="C421" s="38"/>
      <c r="D421" s="38"/>
      <c r="E421" s="38"/>
      <c r="F421" s="57"/>
      <c r="N421" s="623"/>
      <c r="P421" s="188"/>
    </row>
    <row r="422" spans="1:18" hidden="1">
      <c r="A422" s="2004" t="s">
        <v>531</v>
      </c>
      <c r="B422" s="2016"/>
      <c r="C422" s="2016"/>
      <c r="D422" s="2016"/>
      <c r="E422" s="2016"/>
      <c r="F422" s="2016"/>
      <c r="G422" s="2016"/>
      <c r="H422" s="2016"/>
      <c r="I422" s="2016"/>
      <c r="J422" s="2016"/>
      <c r="K422" s="2016"/>
      <c r="N422" s="623"/>
    </row>
    <row r="423" spans="1:18" hidden="1">
      <c r="A423" s="51"/>
      <c r="B423" s="32"/>
      <c r="C423" s="38"/>
      <c r="D423" s="38"/>
      <c r="E423" s="38"/>
      <c r="F423" s="38"/>
      <c r="N423" s="623"/>
      <c r="P423" s="188"/>
    </row>
    <row r="424" spans="1:18" hidden="1">
      <c r="A424" s="51"/>
      <c r="B424" s="32"/>
      <c r="C424" s="38"/>
      <c r="D424" s="38"/>
      <c r="E424" s="38"/>
      <c r="F424" s="38"/>
      <c r="N424" s="623"/>
      <c r="P424" s="188"/>
    </row>
    <row r="425" spans="1:18" ht="45.6" hidden="1">
      <c r="A425" s="73" t="s">
        <v>77</v>
      </c>
      <c r="B425" s="73" t="s">
        <v>67</v>
      </c>
      <c r="C425" s="73" t="s">
        <v>127</v>
      </c>
      <c r="D425" s="73" t="s">
        <v>490</v>
      </c>
      <c r="E425" s="232" t="s">
        <v>156</v>
      </c>
      <c r="F425" s="38"/>
      <c r="N425" s="623"/>
      <c r="P425" s="188"/>
    </row>
    <row r="426" spans="1:18" s="160" customFormat="1" ht="15.6" hidden="1">
      <c r="A426" s="78">
        <v>1</v>
      </c>
      <c r="B426" s="78">
        <v>2</v>
      </c>
      <c r="C426" s="78">
        <v>3</v>
      </c>
      <c r="D426" s="78">
        <v>4</v>
      </c>
      <c r="E426" s="236">
        <v>5</v>
      </c>
      <c r="F426" s="14"/>
      <c r="K426" s="161"/>
      <c r="M426" s="702"/>
      <c r="N426" s="363"/>
      <c r="O426" s="283"/>
      <c r="P426" s="281"/>
      <c r="Q426" s="283"/>
      <c r="R426" s="283"/>
    </row>
    <row r="427" spans="1:18" hidden="1">
      <c r="A427" s="73"/>
      <c r="B427" s="36"/>
      <c r="C427" s="34"/>
      <c r="D427" s="22"/>
      <c r="E427" s="234"/>
      <c r="F427" s="38"/>
      <c r="N427" s="623"/>
      <c r="P427" s="188"/>
      <c r="Q427" s="290"/>
    </row>
    <row r="428" spans="1:18" hidden="1">
      <c r="A428" s="73"/>
      <c r="B428" s="36"/>
      <c r="C428" s="34"/>
      <c r="D428" s="22"/>
      <c r="E428" s="235"/>
      <c r="F428" s="57"/>
      <c r="N428" s="623"/>
      <c r="P428" s="188"/>
      <c r="Q428" s="290"/>
    </row>
    <row r="429" spans="1:18" hidden="1">
      <c r="A429" s="73"/>
      <c r="B429" s="36"/>
      <c r="C429" s="34"/>
      <c r="D429" s="22"/>
      <c r="E429" s="234"/>
      <c r="F429" s="38"/>
      <c r="N429" s="623"/>
      <c r="P429" s="188"/>
      <c r="Q429" s="290"/>
    </row>
    <row r="430" spans="1:18" hidden="1">
      <c r="A430" s="73"/>
      <c r="B430" s="36"/>
      <c r="C430" s="34"/>
      <c r="D430" s="22"/>
      <c r="E430" s="234"/>
      <c r="F430" s="38"/>
      <c r="N430" s="623"/>
      <c r="P430" s="188"/>
      <c r="Q430" s="290"/>
    </row>
    <row r="431" spans="1:18" hidden="1">
      <c r="A431" s="226"/>
      <c r="B431" s="227" t="s">
        <v>73</v>
      </c>
      <c r="C431" s="226" t="s">
        <v>74</v>
      </c>
      <c r="D431" s="228">
        <f>SUM(D427:D430)</f>
        <v>0</v>
      </c>
      <c r="E431" s="235" t="s">
        <v>43</v>
      </c>
      <c r="F431" s="38"/>
      <c r="N431" s="623"/>
      <c r="P431" s="188"/>
    </row>
    <row r="432" spans="1:18" hidden="1">
      <c r="A432" s="56"/>
      <c r="B432" s="32"/>
      <c r="C432" s="38"/>
      <c r="D432" s="38"/>
      <c r="E432" s="38"/>
      <c r="F432" s="57"/>
      <c r="N432" s="623"/>
      <c r="P432" s="188"/>
    </row>
    <row r="433" spans="1:18" ht="39.75" customHeight="1">
      <c r="A433" s="2014" t="s">
        <v>611</v>
      </c>
      <c r="B433" s="2014"/>
      <c r="C433" s="2014"/>
      <c r="D433" s="2014"/>
      <c r="E433" s="2014"/>
      <c r="F433" s="2014"/>
      <c r="G433" s="2014"/>
      <c r="H433" s="2014"/>
      <c r="I433" s="2014"/>
      <c r="J433" s="2014"/>
      <c r="K433" s="2014"/>
      <c r="N433" s="623"/>
    </row>
    <row r="434" spans="1:18" ht="24.9" customHeight="1">
      <c r="A434" s="56"/>
      <c r="B434" s="32"/>
      <c r="C434" s="38"/>
      <c r="D434" s="38"/>
      <c r="E434" s="38"/>
      <c r="F434" s="57"/>
      <c r="N434" s="623"/>
      <c r="P434" s="188"/>
    </row>
    <row r="435" spans="1:18" ht="29.25" customHeight="1">
      <c r="A435" s="2016" t="s">
        <v>1034</v>
      </c>
      <c r="B435" s="2016"/>
      <c r="C435" s="2016"/>
      <c r="D435" s="2016"/>
      <c r="E435" s="2016"/>
      <c r="F435" s="2016"/>
      <c r="G435" s="2016"/>
      <c r="H435" s="2016"/>
      <c r="I435" s="2016"/>
      <c r="J435" s="2016"/>
      <c r="K435" s="2016"/>
      <c r="N435" s="623"/>
      <c r="P435" s="188"/>
    </row>
    <row r="436" spans="1:18">
      <c r="A436" s="76"/>
      <c r="B436" s="76"/>
      <c r="C436" s="76"/>
      <c r="D436" s="76"/>
      <c r="E436" s="76"/>
      <c r="F436" s="38"/>
      <c r="N436" s="623"/>
      <c r="P436" s="188"/>
    </row>
    <row r="437" spans="1:18" s="150" customFormat="1" ht="57.75" customHeight="1">
      <c r="A437" s="73" t="s">
        <v>77</v>
      </c>
      <c r="B437" s="73" t="s">
        <v>67</v>
      </c>
      <c r="C437" s="73" t="s">
        <v>127</v>
      </c>
      <c r="D437" s="73" t="s">
        <v>490</v>
      </c>
      <c r="E437" s="232" t="s">
        <v>156</v>
      </c>
      <c r="F437" s="58"/>
      <c r="G437" s="20"/>
      <c r="H437" s="58"/>
      <c r="I437" s="20"/>
      <c r="J437" s="20"/>
      <c r="M437" s="649"/>
      <c r="N437" s="159"/>
      <c r="O437" s="203"/>
      <c r="P437" s="170"/>
      <c r="Q437" s="203"/>
      <c r="R437" s="203"/>
    </row>
    <row r="438" spans="1:18" s="161" customFormat="1" ht="15.6">
      <c r="A438" s="78">
        <v>1</v>
      </c>
      <c r="B438" s="78">
        <v>2</v>
      </c>
      <c r="C438" s="78">
        <v>3</v>
      </c>
      <c r="D438" s="78">
        <v>4</v>
      </c>
      <c r="E438" s="236">
        <v>5</v>
      </c>
      <c r="F438" s="189"/>
      <c r="G438" s="190"/>
      <c r="H438" s="191"/>
      <c r="I438" s="190"/>
      <c r="J438" s="190"/>
      <c r="M438" s="708"/>
      <c r="N438" s="625"/>
      <c r="O438" s="288"/>
      <c r="P438" s="293"/>
      <c r="Q438" s="288"/>
      <c r="R438" s="288"/>
    </row>
    <row r="439" spans="1:18" s="150" customFormat="1" ht="46.2" thickBot="1">
      <c r="A439" s="733">
        <v>1</v>
      </c>
      <c r="B439" s="31" t="s">
        <v>991</v>
      </c>
      <c r="C439" s="34">
        <v>5</v>
      </c>
      <c r="D439" s="734">
        <f>2546600-20000</f>
        <v>2526600</v>
      </c>
      <c r="E439" s="735" t="s">
        <v>888</v>
      </c>
      <c r="F439" s="58"/>
      <c r="G439" s="20"/>
      <c r="H439" s="42"/>
      <c r="I439" s="20"/>
      <c r="J439" s="20"/>
      <c r="M439" s="649"/>
      <c r="N439" s="631">
        <f>126198+37422+84234.4+116354+113264.2+366665.4+57138.6+128062+153433.6+128755.6+125439.6+131998+152235.6-15560+69198+363423.2-35770.2-3693.8+323295.4+9431.4</f>
        <v>2431525</v>
      </c>
      <c r="O439" s="1176">
        <f>D439-N439</f>
        <v>95075</v>
      </c>
      <c r="P439" s="170"/>
      <c r="Q439" s="294"/>
      <c r="R439" s="203"/>
    </row>
    <row r="440" spans="1:18" s="150" customFormat="1" ht="69" hidden="1" thickBot="1">
      <c r="A440" s="73">
        <v>2</v>
      </c>
      <c r="B440" s="31" t="s">
        <v>992</v>
      </c>
      <c r="C440" s="34">
        <v>4</v>
      </c>
      <c r="D440" s="22"/>
      <c r="E440" s="234" t="s">
        <v>990</v>
      </c>
      <c r="F440" s="58"/>
      <c r="G440" s="20"/>
      <c r="H440" s="42"/>
      <c r="I440" s="20"/>
      <c r="J440" s="20"/>
      <c r="M440" s="649"/>
      <c r="N440" s="631"/>
      <c r="O440" s="294">
        <f>D440-N440</f>
        <v>0</v>
      </c>
      <c r="P440" s="170"/>
      <c r="Q440" s="294"/>
      <c r="R440" s="203"/>
    </row>
    <row r="441" spans="1:18" s="150" customFormat="1" ht="42" customHeight="1" thickBot="1">
      <c r="A441" s="226"/>
      <c r="B441" s="227" t="s">
        <v>73</v>
      </c>
      <c r="C441" s="226" t="s">
        <v>74</v>
      </c>
      <c r="D441" s="228">
        <f>SUM(D439:D440)</f>
        <v>2526600</v>
      </c>
      <c r="E441" s="235" t="s">
        <v>43</v>
      </c>
      <c r="F441" s="58"/>
      <c r="G441" s="20"/>
      <c r="H441" s="42"/>
      <c r="I441" s="20"/>
      <c r="J441" s="20"/>
      <c r="M441" s="738" t="s">
        <v>13</v>
      </c>
      <c r="N441" s="739">
        <f>SUM(N439:N440)</f>
        <v>2431525</v>
      </c>
      <c r="O441" s="739">
        <f>SUM(O439:O440)</f>
        <v>95075</v>
      </c>
      <c r="P441" s="170"/>
      <c r="Q441" s="203"/>
      <c r="R441" s="203"/>
    </row>
    <row r="442" spans="1:18" s="150" customFormat="1" ht="25.8" thickBot="1">
      <c r="A442" s="58"/>
      <c r="B442" s="58"/>
      <c r="C442" s="58"/>
      <c r="D442" s="58"/>
      <c r="E442" s="58"/>
      <c r="F442" s="58"/>
      <c r="G442" s="20"/>
      <c r="H442" s="42"/>
      <c r="I442" s="20"/>
      <c r="J442" s="20"/>
      <c r="M442" s="649"/>
      <c r="N442" s="1118">
        <f>N441+N410+N352+N342+N330+N321+N304</f>
        <v>5775759.04</v>
      </c>
      <c r="O442" s="203"/>
      <c r="P442" s="170"/>
      <c r="Q442" s="203"/>
      <c r="R442" s="203"/>
    </row>
    <row r="443" spans="1:18" s="150" customFormat="1" ht="30.75" hidden="1" customHeight="1">
      <c r="A443" s="2004" t="s">
        <v>525</v>
      </c>
      <c r="B443" s="2004"/>
      <c r="C443" s="2004"/>
      <c r="D443" s="2004"/>
      <c r="E443" s="2004"/>
      <c r="F443" s="2004"/>
      <c r="G443" s="2004"/>
      <c r="H443" s="2004"/>
      <c r="I443" s="2004"/>
      <c r="J443" s="2004"/>
      <c r="M443" s="649"/>
      <c r="O443" s="203"/>
      <c r="P443" s="170"/>
      <c r="Q443" s="203"/>
      <c r="R443" s="203"/>
    </row>
    <row r="444" spans="1:18" s="150" customFormat="1" hidden="1">
      <c r="A444" s="2012"/>
      <c r="B444" s="2012"/>
      <c r="C444" s="2012"/>
      <c r="D444" s="2012"/>
      <c r="E444" s="2012"/>
      <c r="F444" s="2012"/>
      <c r="G444" s="149"/>
      <c r="H444" s="149"/>
      <c r="I444" s="149"/>
      <c r="J444" s="149"/>
      <c r="M444" s="709"/>
      <c r="O444" s="203"/>
      <c r="P444" s="170"/>
      <c r="Q444" s="203"/>
      <c r="R444" s="203"/>
    </row>
    <row r="445" spans="1:18" s="150" customFormat="1" ht="51.75" hidden="1" customHeight="1">
      <c r="A445" s="73" t="s">
        <v>77</v>
      </c>
      <c r="B445" s="73" t="s">
        <v>67</v>
      </c>
      <c r="C445" s="73" t="s">
        <v>131</v>
      </c>
      <c r="D445" s="73" t="s">
        <v>80</v>
      </c>
      <c r="E445" s="73" t="s">
        <v>132</v>
      </c>
      <c r="F445" s="73" t="s">
        <v>33</v>
      </c>
      <c r="G445" s="232" t="s">
        <v>156</v>
      </c>
      <c r="H445" s="149"/>
      <c r="I445" s="149"/>
      <c r="J445" s="149"/>
      <c r="M445" s="649"/>
      <c r="O445" s="203"/>
      <c r="P445" s="170"/>
      <c r="Q445" s="203"/>
      <c r="R445" s="203"/>
    </row>
    <row r="446" spans="1:18" s="161" customFormat="1" hidden="1">
      <c r="A446" s="78">
        <v>1</v>
      </c>
      <c r="B446" s="78">
        <v>2</v>
      </c>
      <c r="C446" s="78">
        <v>3</v>
      </c>
      <c r="D446" s="78">
        <v>4</v>
      </c>
      <c r="E446" s="78">
        <v>5</v>
      </c>
      <c r="F446" s="78">
        <v>6</v>
      </c>
      <c r="G446" s="236">
        <v>7</v>
      </c>
      <c r="H446" s="160"/>
      <c r="I446" s="160"/>
      <c r="J446" s="160"/>
      <c r="M446" s="649"/>
      <c r="N446" s="150"/>
      <c r="O446" s="203"/>
      <c r="P446" s="293"/>
      <c r="Q446" s="288"/>
      <c r="R446" s="288"/>
    </row>
    <row r="447" spans="1:18" s="150" customFormat="1" ht="50.25" hidden="1" customHeight="1">
      <c r="A447" s="73">
        <v>1</v>
      </c>
      <c r="B447" s="31"/>
      <c r="C447" s="73"/>
      <c r="D447" s="73"/>
      <c r="E447" s="22" t="e">
        <f>F447/D447</f>
        <v>#DIV/0!</v>
      </c>
      <c r="F447" s="22"/>
      <c r="G447" s="234"/>
      <c r="H447" s="149"/>
      <c r="I447" s="149"/>
      <c r="J447" s="149"/>
      <c r="M447" s="708"/>
      <c r="N447" s="161"/>
      <c r="O447" s="288"/>
      <c r="P447" s="170"/>
      <c r="Q447" s="203"/>
      <c r="R447" s="203"/>
    </row>
    <row r="448" spans="1:18" ht="38.25" hidden="1" customHeight="1">
      <c r="A448" s="226"/>
      <c r="B448" s="227" t="s">
        <v>73</v>
      </c>
      <c r="C448" s="226" t="s">
        <v>74</v>
      </c>
      <c r="D448" s="226" t="s">
        <v>74</v>
      </c>
      <c r="E448" s="226" t="s">
        <v>74</v>
      </c>
      <c r="F448" s="228">
        <f>F447</f>
        <v>0</v>
      </c>
      <c r="G448" s="235" t="s">
        <v>43</v>
      </c>
      <c r="M448" s="649"/>
      <c r="N448" s="150"/>
      <c r="O448" s="203"/>
      <c r="P448" s="188"/>
    </row>
    <row r="449" spans="1:18" ht="24.9" customHeight="1">
      <c r="A449" s="56"/>
      <c r="B449" s="32"/>
      <c r="C449" s="38"/>
      <c r="D449" s="38"/>
      <c r="E449" s="38"/>
      <c r="F449" s="57"/>
      <c r="P449" s="188"/>
    </row>
    <row r="450" spans="1:18" ht="45" customHeight="1">
      <c r="A450" s="56"/>
      <c r="B450" s="270" t="s">
        <v>811</v>
      </c>
      <c r="C450" s="257">
        <f>C451+C452+C453</f>
        <v>5870834.04</v>
      </c>
      <c r="D450" s="299"/>
      <c r="E450" s="299"/>
      <c r="F450" s="57"/>
      <c r="L450" s="59">
        <f>SUM('СВЕДЕНИЯ ЦС'!N65:O65)</f>
        <v>5870834.040000001</v>
      </c>
      <c r="P450" s="188"/>
    </row>
    <row r="451" spans="1:18" ht="39.75" customHeight="1">
      <c r="A451" s="56"/>
      <c r="B451" s="32" t="s">
        <v>812</v>
      </c>
      <c r="C451" s="257">
        <f>F448+D441+D431+E420+F410+F398+F389+F380+E370+F352+E342+D330+D321+E304+F289+F279+F271+F256+D247+D238+E229+E216+E207+C195+C184+C173+C162+C149+E136+E121+E110+D99+E83+F74+F64+F46+E32+J24-C452-C453</f>
        <v>5870834.04</v>
      </c>
      <c r="D451" s="38"/>
      <c r="E451" s="38"/>
      <c r="F451" s="57"/>
      <c r="M451" s="269" t="s">
        <v>141</v>
      </c>
      <c r="N451" s="1060">
        <f>C450-L450</f>
        <v>0</v>
      </c>
    </row>
    <row r="452" spans="1:18" ht="34.5" customHeight="1">
      <c r="A452" s="38"/>
      <c r="B452" s="32" t="s">
        <v>65</v>
      </c>
      <c r="C452" s="257">
        <v>0</v>
      </c>
      <c r="D452" s="38"/>
      <c r="E452" s="38"/>
      <c r="F452" s="38"/>
    </row>
    <row r="453" spans="1:18" ht="36" customHeight="1">
      <c r="A453" s="38"/>
      <c r="B453" s="32" t="s">
        <v>165</v>
      </c>
      <c r="C453" s="257">
        <v>0</v>
      </c>
      <c r="D453" s="38"/>
      <c r="E453" s="38"/>
      <c r="F453" s="38"/>
    </row>
    <row r="454" spans="1:18" ht="24.9" customHeight="1">
      <c r="A454" s="38"/>
      <c r="B454" s="32"/>
      <c r="C454" s="38"/>
      <c r="D454" s="663" t="s">
        <v>963</v>
      </c>
      <c r="E454" s="38"/>
      <c r="F454" s="38"/>
    </row>
    <row r="455" spans="1:18" ht="37.5" customHeight="1">
      <c r="A455" s="38"/>
      <c r="B455" s="268" t="s">
        <v>626</v>
      </c>
      <c r="C455" s="296">
        <f>F448+D441+D431+E420+F410+F398+F389+F380+E370+F352+E342+D330+D321+E304+F289+F279+F271+F256+D247+D238+E229</f>
        <v>5870834.04</v>
      </c>
      <c r="D455" s="663" t="s">
        <v>43</v>
      </c>
      <c r="E455" s="38"/>
      <c r="F455" s="38"/>
    </row>
    <row r="456" spans="1:18" ht="54.75" customHeight="1">
      <c r="A456" s="38"/>
      <c r="B456" s="295" t="s">
        <v>627</v>
      </c>
      <c r="C456" s="297"/>
      <c r="D456" s="663" t="s">
        <v>43</v>
      </c>
      <c r="E456" s="38"/>
      <c r="F456" s="38"/>
    </row>
    <row r="457" spans="1:18" s="662" customFormat="1" ht="41.25" customHeight="1">
      <c r="A457" s="38"/>
      <c r="B457" s="2025" t="s">
        <v>957</v>
      </c>
      <c r="C457" s="560"/>
      <c r="D457" s="1055" t="s">
        <v>1141</v>
      </c>
      <c r="E457" s="2026" t="s">
        <v>959</v>
      </c>
      <c r="F457" s="38" t="s">
        <v>1144</v>
      </c>
      <c r="K457" s="150"/>
      <c r="M457" s="701"/>
      <c r="N457" s="149"/>
      <c r="O457" s="279"/>
      <c r="P457" s="279"/>
      <c r="Q457" s="279"/>
      <c r="R457" s="279"/>
    </row>
    <row r="458" spans="1:18" s="662" customFormat="1" ht="38.25" customHeight="1">
      <c r="A458" s="38"/>
      <c r="B458" s="2025"/>
      <c r="C458" s="560"/>
      <c r="D458" s="1055" t="s">
        <v>1142</v>
      </c>
      <c r="E458" s="2026"/>
      <c r="F458" s="38" t="s">
        <v>964</v>
      </c>
      <c r="K458" s="150"/>
      <c r="M458" s="701"/>
      <c r="O458" s="279"/>
      <c r="P458" s="279"/>
      <c r="Q458" s="279"/>
      <c r="R458" s="279"/>
    </row>
    <row r="459" spans="1:18" s="662" customFormat="1" ht="36.75" customHeight="1">
      <c r="A459" s="38"/>
      <c r="B459" s="2025"/>
      <c r="C459" s="560"/>
      <c r="D459" s="1055" t="s">
        <v>1143</v>
      </c>
      <c r="E459" s="2026"/>
      <c r="F459" s="38" t="s">
        <v>941</v>
      </c>
      <c r="K459" s="150"/>
      <c r="M459" s="701"/>
      <c r="O459" s="279"/>
      <c r="P459" s="279"/>
      <c r="Q459" s="279"/>
      <c r="R459" s="279"/>
    </row>
    <row r="460" spans="1:18" s="662" customFormat="1" ht="41.25" customHeight="1">
      <c r="A460" s="38"/>
      <c r="B460" s="2025"/>
      <c r="C460" s="560"/>
      <c r="D460" s="666"/>
      <c r="E460" s="2026"/>
      <c r="F460" s="38" t="s">
        <v>956</v>
      </c>
      <c r="K460" s="150"/>
      <c r="M460" s="701"/>
      <c r="O460" s="279"/>
      <c r="P460" s="279"/>
      <c r="Q460" s="279"/>
      <c r="R460" s="279"/>
    </row>
    <row r="461" spans="1:18" ht="58.5" customHeight="1">
      <c r="A461" s="38"/>
      <c r="B461" s="268" t="s">
        <v>628</v>
      </c>
      <c r="C461" s="296">
        <f>C455-C456</f>
        <v>5870834.04</v>
      </c>
      <c r="D461" s="663" t="s">
        <v>43</v>
      </c>
      <c r="E461" s="38"/>
      <c r="F461" s="38"/>
      <c r="N461" s="662"/>
    </row>
    <row r="462" spans="1:18" ht="24.9" customHeight="1">
      <c r="A462" s="38"/>
      <c r="B462" s="32"/>
      <c r="C462" s="57">
        <f>C455-C457-C458-C459-C460</f>
        <v>5870834.04</v>
      </c>
      <c r="D462" s="38"/>
      <c r="E462" s="38"/>
      <c r="F462" s="38"/>
    </row>
    <row r="463" spans="1:18" ht="24.9" hidden="1" customHeight="1">
      <c r="A463" s="38"/>
      <c r="B463" s="32"/>
      <c r="C463" s="38"/>
      <c r="D463" s="38"/>
      <c r="E463" s="38"/>
      <c r="F463" s="38"/>
    </row>
    <row r="464" spans="1:18" ht="24.9" hidden="1" customHeight="1">
      <c r="A464" s="38"/>
      <c r="B464" s="32"/>
      <c r="C464" s="38"/>
      <c r="D464" s="38"/>
      <c r="E464" s="38"/>
      <c r="F464" s="38"/>
    </row>
    <row r="465" spans="1:18" ht="24.9" customHeight="1">
      <c r="A465" s="38"/>
      <c r="B465" s="32"/>
      <c r="C465" s="38"/>
      <c r="D465" s="38"/>
      <c r="E465" s="38"/>
      <c r="F465" s="38"/>
    </row>
    <row r="466" spans="1:18" s="38" customFormat="1">
      <c r="A466" s="1927" t="s">
        <v>42</v>
      </c>
      <c r="B466" s="1927"/>
      <c r="C466" s="68"/>
      <c r="D466" s="1945" t="str">
        <f>ДОХОДЫ!AC358</f>
        <v>Кондакова Е.В.</v>
      </c>
      <c r="E466" s="1945"/>
      <c r="L466" s="17"/>
      <c r="M466" s="701"/>
      <c r="N466" s="149"/>
      <c r="O466" s="279"/>
      <c r="P466" s="41"/>
      <c r="Q466" s="41"/>
      <c r="R466" s="41"/>
    </row>
    <row r="467" spans="1:18" s="38" customFormat="1">
      <c r="B467" s="61"/>
      <c r="C467" s="71" t="s">
        <v>41</v>
      </c>
      <c r="D467" s="2019" t="s">
        <v>12</v>
      </c>
      <c r="E467" s="2019"/>
      <c r="L467" s="17"/>
      <c r="M467" s="706"/>
      <c r="O467" s="41"/>
      <c r="P467" s="41"/>
      <c r="Q467" s="41"/>
      <c r="R467" s="41"/>
    </row>
    <row r="468" spans="1:18" ht="33" customHeight="1">
      <c r="A468" s="1987" t="str">
        <f>A1</f>
        <v>Муниципальное бюджетное общеобразовательное учреждение "Кингисеппская средняя общеобразовательная школа № 4"</v>
      </c>
      <c r="B468" s="1987"/>
      <c r="C468" s="1987"/>
      <c r="D468" s="1987"/>
      <c r="E468" s="1987"/>
      <c r="F468" s="1987"/>
      <c r="G468" s="1987"/>
      <c r="H468" s="1987"/>
      <c r="I468" s="1987"/>
      <c r="J468" s="1987"/>
      <c r="K468" s="1987"/>
      <c r="M468" s="706"/>
      <c r="N468" s="38"/>
      <c r="O468" s="41"/>
    </row>
    <row r="469" spans="1:18" ht="9" customHeight="1"/>
    <row r="470" spans="1:18" ht="33.75" customHeight="1">
      <c r="A470" s="1959" t="s">
        <v>130</v>
      </c>
      <c r="B470" s="1959"/>
      <c r="C470" s="1959"/>
      <c r="D470" s="1959"/>
      <c r="E470" s="1959"/>
      <c r="F470" s="1959"/>
      <c r="G470" s="1959"/>
      <c r="H470" s="1959"/>
      <c r="I470" s="1959"/>
      <c r="J470" s="1959"/>
      <c r="K470" s="1959"/>
    </row>
    <row r="472" spans="1:18" ht="19.5" customHeight="1">
      <c r="A472" s="193"/>
      <c r="B472" s="193"/>
      <c r="C472" s="193"/>
      <c r="D472" s="193"/>
      <c r="E472" s="193"/>
      <c r="F472" s="193"/>
      <c r="G472" s="151" t="s">
        <v>161</v>
      </c>
      <c r="H472" s="16"/>
      <c r="I472" s="152"/>
      <c r="J472" s="16"/>
      <c r="K472" s="153" t="s">
        <v>1059</v>
      </c>
    </row>
    <row r="473" spans="1:18">
      <c r="B473" s="38"/>
    </row>
    <row r="474" spans="1:18" ht="45.75" customHeight="1">
      <c r="A474" s="1988" t="s">
        <v>148</v>
      </c>
      <c r="B474" s="1988"/>
      <c r="C474" s="2035" t="s">
        <v>19</v>
      </c>
      <c r="D474" s="2035"/>
      <c r="E474" s="2035"/>
      <c r="F474" s="2035"/>
      <c r="G474" s="2035"/>
      <c r="H474" s="2035"/>
      <c r="I474" s="2035"/>
      <c r="J474" s="2035"/>
      <c r="K474" s="2035"/>
    </row>
    <row r="475" spans="1:18" ht="14.25" customHeight="1">
      <c r="A475" s="41"/>
      <c r="B475" s="41"/>
      <c r="C475" s="148"/>
      <c r="D475" s="148"/>
      <c r="E475" s="148"/>
      <c r="F475" s="148"/>
      <c r="G475" s="148"/>
      <c r="H475" s="148"/>
      <c r="I475" s="148"/>
      <c r="J475" s="148"/>
      <c r="K475" s="154"/>
    </row>
    <row r="476" spans="1:18" ht="21" customHeight="1"/>
    <row r="477" spans="1:18" ht="48" customHeight="1">
      <c r="A477" s="1992" t="s">
        <v>1006</v>
      </c>
      <c r="B477" s="1992"/>
      <c r="C477" s="1992"/>
      <c r="D477" s="1992"/>
      <c r="E477" s="1992"/>
      <c r="F477" s="1992"/>
      <c r="G477" s="1992"/>
      <c r="H477" s="1992"/>
      <c r="I477" s="1992"/>
      <c r="J477" s="1992"/>
      <c r="K477" s="1992"/>
    </row>
    <row r="478" spans="1:18" ht="24" customHeight="1">
      <c r="A478" s="263"/>
      <c r="B478" s="263"/>
      <c r="C478" s="263"/>
      <c r="D478" s="263"/>
      <c r="E478" s="263"/>
      <c r="F478" s="263"/>
      <c r="G478" s="263"/>
      <c r="H478" s="263"/>
      <c r="I478" s="263"/>
      <c r="J478" s="263"/>
      <c r="K478" s="263"/>
    </row>
    <row r="479" spans="1:18" ht="30" hidden="1" customHeight="1">
      <c r="A479" s="1993" t="s">
        <v>622</v>
      </c>
      <c r="B479" s="1993"/>
      <c r="C479" s="1993"/>
      <c r="D479" s="1993"/>
      <c r="E479" s="1993"/>
      <c r="F479" s="1993"/>
      <c r="G479" s="1993"/>
      <c r="H479" s="1993"/>
      <c r="I479" s="1993"/>
      <c r="J479" s="1993"/>
      <c r="K479" s="1993"/>
    </row>
    <row r="480" spans="1:18" s="150" customFormat="1" ht="30" hidden="1" customHeight="1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M480" s="701"/>
      <c r="N480" s="149"/>
      <c r="O480" s="279"/>
      <c r="P480" s="203"/>
      <c r="Q480" s="203"/>
      <c r="R480" s="203"/>
    </row>
    <row r="481" spans="1:18" ht="38.25" hidden="1" customHeight="1">
      <c r="A481" s="1995" t="s">
        <v>493</v>
      </c>
      <c r="B481" s="1995"/>
      <c r="C481" s="1995"/>
      <c r="D481" s="1995"/>
      <c r="E481" s="1995"/>
      <c r="F481" s="1995"/>
      <c r="G481" s="1995"/>
      <c r="H481" s="1995"/>
      <c r="I481" s="1995"/>
      <c r="J481" s="1995"/>
      <c r="K481" s="1995"/>
      <c r="M481" s="649"/>
      <c r="N481" s="150"/>
      <c r="O481" s="203"/>
    </row>
    <row r="482" spans="1:18" ht="6.75" hidden="1" customHeight="1">
      <c r="B482" s="193"/>
      <c r="C482" s="193"/>
      <c r="D482" s="193"/>
      <c r="E482" s="193"/>
      <c r="F482" s="193"/>
      <c r="G482" s="193"/>
      <c r="H482" s="193"/>
      <c r="I482" s="193"/>
      <c r="J482" s="193"/>
      <c r="K482" s="39"/>
    </row>
    <row r="483" spans="1:18" ht="6.75" hidden="1" customHeight="1">
      <c r="B483" s="193"/>
      <c r="C483" s="193"/>
      <c r="D483" s="193"/>
      <c r="E483" s="193"/>
      <c r="F483" s="193"/>
      <c r="G483" s="193"/>
      <c r="H483" s="193"/>
      <c r="I483" s="193"/>
      <c r="J483" s="193"/>
      <c r="K483" s="39"/>
    </row>
    <row r="484" spans="1:18" ht="8.25" hidden="1" customHeight="1">
      <c r="B484" s="38"/>
      <c r="C484" s="38"/>
      <c r="D484" s="38"/>
      <c r="E484" s="38"/>
      <c r="F484" s="38"/>
      <c r="G484" s="38"/>
      <c r="H484" s="38"/>
      <c r="I484" s="38"/>
      <c r="J484" s="38"/>
      <c r="K484" s="40"/>
    </row>
    <row r="485" spans="1:18" ht="3" hidden="1" customHeight="1">
      <c r="B485" s="32"/>
      <c r="C485" s="32"/>
      <c r="D485" s="41"/>
      <c r="E485" s="41"/>
      <c r="F485" s="41"/>
      <c r="G485" s="41"/>
      <c r="H485" s="41"/>
      <c r="I485" s="41"/>
      <c r="J485" s="41"/>
      <c r="K485" s="42"/>
    </row>
    <row r="486" spans="1:18" ht="52.5" hidden="1" customHeight="1">
      <c r="A486" s="1996" t="s">
        <v>77</v>
      </c>
      <c r="B486" s="1996" t="s">
        <v>75</v>
      </c>
      <c r="C486" s="1996" t="s">
        <v>76</v>
      </c>
      <c r="D486" s="1997" t="s">
        <v>69</v>
      </c>
      <c r="E486" s="1998"/>
      <c r="F486" s="1998"/>
      <c r="G486" s="1999"/>
      <c r="H486" s="2000" t="s">
        <v>70</v>
      </c>
      <c r="I486" s="2000" t="s">
        <v>78</v>
      </c>
      <c r="J486" s="2008" t="s">
        <v>175</v>
      </c>
      <c r="K486" s="2034" t="s">
        <v>156</v>
      </c>
    </row>
    <row r="487" spans="1:18" hidden="1">
      <c r="A487" s="1980"/>
      <c r="B487" s="1980"/>
      <c r="C487" s="1980"/>
      <c r="D487" s="1996" t="s">
        <v>20</v>
      </c>
      <c r="E487" s="1997" t="s">
        <v>2</v>
      </c>
      <c r="F487" s="1998"/>
      <c r="G487" s="1999"/>
      <c r="H487" s="2001"/>
      <c r="I487" s="2001"/>
      <c r="J487" s="2008"/>
      <c r="K487" s="2034"/>
    </row>
    <row r="488" spans="1:18" ht="68.400000000000006" hidden="1">
      <c r="A488" s="1981"/>
      <c r="B488" s="1981"/>
      <c r="C488" s="1981"/>
      <c r="D488" s="1981"/>
      <c r="E488" s="260" t="s">
        <v>71</v>
      </c>
      <c r="F488" s="260" t="s">
        <v>79</v>
      </c>
      <c r="G488" s="260" t="s">
        <v>72</v>
      </c>
      <c r="H488" s="2002"/>
      <c r="I488" s="2002"/>
      <c r="J488" s="2008"/>
      <c r="K488" s="2034"/>
    </row>
    <row r="489" spans="1:18" s="160" customFormat="1" hidden="1">
      <c r="A489" s="195">
        <v>1</v>
      </c>
      <c r="B489" s="195">
        <v>2</v>
      </c>
      <c r="C489" s="195">
        <v>3</v>
      </c>
      <c r="D489" s="195">
        <v>4</v>
      </c>
      <c r="E489" s="195">
        <v>5</v>
      </c>
      <c r="F489" s="195">
        <v>6</v>
      </c>
      <c r="G489" s="195">
        <v>7</v>
      </c>
      <c r="H489" s="195">
        <v>8</v>
      </c>
      <c r="I489" s="195">
        <v>9</v>
      </c>
      <c r="J489" s="195">
        <v>10</v>
      </c>
      <c r="K489" s="236">
        <v>11</v>
      </c>
      <c r="M489" s="701"/>
      <c r="N489" s="149"/>
      <c r="O489" s="279"/>
      <c r="P489" s="283"/>
      <c r="Q489" s="283"/>
      <c r="R489" s="283"/>
    </row>
    <row r="490" spans="1:18" ht="36" hidden="1" customHeight="1">
      <c r="A490" s="260" t="s">
        <v>142</v>
      </c>
      <c r="B490" s="31" t="s">
        <v>155</v>
      </c>
      <c r="C490" s="582"/>
      <c r="D490" s="582">
        <f>F490+G490+E490</f>
        <v>0</v>
      </c>
      <c r="E490" s="582">
        <v>0</v>
      </c>
      <c r="F490" s="582">
        <v>0</v>
      </c>
      <c r="G490" s="582"/>
      <c r="H490" s="582">
        <v>0</v>
      </c>
      <c r="I490" s="582">
        <v>1</v>
      </c>
      <c r="J490" s="21">
        <f>C490*D490*(1+H490/100)*I490*12</f>
        <v>0</v>
      </c>
      <c r="K490" s="235"/>
      <c r="M490" s="702"/>
      <c r="N490" s="160"/>
      <c r="O490" s="283"/>
    </row>
    <row r="491" spans="1:18" ht="35.1" hidden="1" customHeight="1">
      <c r="A491" s="226"/>
      <c r="B491" s="227" t="s">
        <v>73</v>
      </c>
      <c r="C491" s="228">
        <f>SUM(C490:C490)</f>
        <v>0</v>
      </c>
      <c r="D491" s="228">
        <f>SUM(D490:D490)</f>
        <v>0</v>
      </c>
      <c r="E491" s="226" t="s">
        <v>74</v>
      </c>
      <c r="F491" s="226" t="s">
        <v>74</v>
      </c>
      <c r="G491" s="226" t="s">
        <v>74</v>
      </c>
      <c r="H491" s="226" t="s">
        <v>74</v>
      </c>
      <c r="I491" s="226" t="s">
        <v>74</v>
      </c>
      <c r="J491" s="228">
        <f>SUM(J490:J490)</f>
        <v>0</v>
      </c>
      <c r="K491" s="237" t="s">
        <v>43</v>
      </c>
    </row>
    <row r="492" spans="1:18" hidden="1"/>
    <row r="493" spans="1:18" hidden="1">
      <c r="A493" s="1994" t="s">
        <v>497</v>
      </c>
      <c r="B493" s="1994"/>
      <c r="C493" s="1994"/>
      <c r="D493" s="1994"/>
      <c r="E493" s="1994"/>
      <c r="F493" s="1994"/>
      <c r="G493" s="1994"/>
      <c r="H493" s="1994"/>
      <c r="I493" s="1994"/>
      <c r="J493" s="1994"/>
      <c r="K493" s="1994"/>
    </row>
    <row r="494" spans="1:18" hidden="1">
      <c r="A494" s="267"/>
      <c r="B494" s="267"/>
      <c r="C494" s="267"/>
      <c r="D494" s="267"/>
      <c r="E494" s="267"/>
      <c r="F494" s="267"/>
      <c r="G494" s="267"/>
      <c r="H494" s="267"/>
      <c r="I494" s="267"/>
      <c r="J494" s="267"/>
    </row>
    <row r="495" spans="1:18" ht="59.25" hidden="1" customHeight="1">
      <c r="A495" s="35" t="s">
        <v>77</v>
      </c>
      <c r="B495" s="35" t="s">
        <v>67</v>
      </c>
      <c r="C495" s="260" t="s">
        <v>505</v>
      </c>
      <c r="D495" s="260" t="s">
        <v>506</v>
      </c>
      <c r="E495" s="260" t="s">
        <v>507</v>
      </c>
      <c r="F495" s="271" t="s">
        <v>156</v>
      </c>
      <c r="G495" s="267"/>
      <c r="H495" s="267"/>
      <c r="I495" s="267"/>
      <c r="J495" s="267"/>
    </row>
    <row r="496" spans="1:18" hidden="1">
      <c r="A496" s="173">
        <v>1</v>
      </c>
      <c r="B496" s="173">
        <v>2</v>
      </c>
      <c r="C496" s="195">
        <v>3</v>
      </c>
      <c r="D496" s="195">
        <v>4</v>
      </c>
      <c r="E496" s="195">
        <v>5</v>
      </c>
      <c r="F496" s="233">
        <v>6</v>
      </c>
      <c r="G496" s="267"/>
      <c r="H496" s="267"/>
      <c r="I496" s="267"/>
      <c r="J496" s="267"/>
    </row>
    <row r="497" spans="1:18" ht="131.25" hidden="1" customHeight="1">
      <c r="A497" s="166">
        <v>1</v>
      </c>
      <c r="B497" s="172" t="s">
        <v>496</v>
      </c>
      <c r="C497" s="258"/>
      <c r="D497" s="159">
        <v>12</v>
      </c>
      <c r="E497" s="167"/>
      <c r="F497" s="272"/>
      <c r="G497" s="168"/>
      <c r="H497" s="169"/>
      <c r="I497" s="37"/>
      <c r="J497" s="170"/>
    </row>
    <row r="498" spans="1:18" ht="42" hidden="1" customHeight="1">
      <c r="A498" s="166">
        <v>2</v>
      </c>
      <c r="B498" s="172" t="s">
        <v>533</v>
      </c>
      <c r="C498" s="258"/>
      <c r="D498" s="159"/>
      <c r="E498" s="167"/>
      <c r="F498" s="272"/>
      <c r="G498" s="168"/>
      <c r="H498" s="169"/>
      <c r="I498" s="37"/>
      <c r="J498" s="170"/>
    </row>
    <row r="499" spans="1:18" ht="36" hidden="1" customHeight="1">
      <c r="A499" s="229"/>
      <c r="B499" s="227" t="s">
        <v>73</v>
      </c>
      <c r="C499" s="230"/>
      <c r="D499" s="231"/>
      <c r="E499" s="228">
        <f>E498+E497</f>
        <v>0</v>
      </c>
      <c r="F499" s="235" t="s">
        <v>43</v>
      </c>
      <c r="G499" s="267"/>
      <c r="H499" s="267"/>
      <c r="I499" s="37"/>
      <c r="J499" s="171"/>
    </row>
    <row r="500" spans="1:18" hidden="1"/>
    <row r="501" spans="1:18" ht="39" hidden="1" customHeight="1">
      <c r="A501" s="1993" t="s">
        <v>621</v>
      </c>
      <c r="B501" s="1993"/>
      <c r="C501" s="1993"/>
      <c r="D501" s="1993"/>
      <c r="E501" s="1993"/>
      <c r="F501" s="1993"/>
      <c r="G501" s="1993"/>
      <c r="H501" s="1993"/>
      <c r="I501" s="1993"/>
      <c r="J501" s="1993"/>
      <c r="K501" s="1993"/>
    </row>
    <row r="502" spans="1:18" ht="12.75" hidden="1" customHeight="1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</row>
    <row r="503" spans="1:18" ht="31.5" hidden="1" customHeight="1">
      <c r="A503" s="2009" t="s">
        <v>494</v>
      </c>
      <c r="B503" s="2009"/>
      <c r="C503" s="2009"/>
      <c r="D503" s="2009"/>
      <c r="E503" s="2009"/>
      <c r="F503" s="2009"/>
      <c r="G503" s="2009"/>
      <c r="H503" s="2009"/>
      <c r="I503" s="2009"/>
      <c r="J503" s="2009"/>
      <c r="K503" s="2009"/>
    </row>
    <row r="504" spans="1:18" hidden="1">
      <c r="A504" s="256"/>
      <c r="B504" s="45"/>
      <c r="C504" s="256"/>
      <c r="D504" s="256"/>
      <c r="E504" s="256"/>
      <c r="F504" s="256"/>
      <c r="O504" s="188"/>
    </row>
    <row r="505" spans="1:18" ht="68.400000000000006" hidden="1">
      <c r="A505" s="260" t="s">
        <v>77</v>
      </c>
      <c r="B505" s="260" t="s">
        <v>67</v>
      </c>
      <c r="C505" s="260" t="s">
        <v>93</v>
      </c>
      <c r="D505" s="260" t="s">
        <v>91</v>
      </c>
      <c r="E505" s="260" t="s">
        <v>92</v>
      </c>
      <c r="F505" s="260" t="s">
        <v>133</v>
      </c>
      <c r="G505" s="271" t="s">
        <v>156</v>
      </c>
      <c r="O505" s="188"/>
    </row>
    <row r="506" spans="1:18" s="160" customFormat="1" hidden="1">
      <c r="A506" s="195">
        <v>1</v>
      </c>
      <c r="B506" s="195">
        <v>2</v>
      </c>
      <c r="C506" s="195">
        <v>3</v>
      </c>
      <c r="D506" s="195">
        <v>4</v>
      </c>
      <c r="E506" s="195">
        <v>5</v>
      </c>
      <c r="F506" s="195">
        <v>6</v>
      </c>
      <c r="G506" s="236">
        <v>7</v>
      </c>
      <c r="K506" s="161"/>
      <c r="M506" s="701"/>
      <c r="N506" s="149"/>
      <c r="O506" s="188"/>
      <c r="P506" s="283"/>
      <c r="Q506" s="283"/>
      <c r="R506" s="283"/>
    </row>
    <row r="507" spans="1:18" ht="78" hidden="1" customHeight="1">
      <c r="A507" s="260">
        <v>1</v>
      </c>
      <c r="B507" s="31" t="s">
        <v>81</v>
      </c>
      <c r="C507" s="260" t="s">
        <v>74</v>
      </c>
      <c r="D507" s="260" t="s">
        <v>74</v>
      </c>
      <c r="E507" s="260" t="s">
        <v>74</v>
      </c>
      <c r="F507" s="21">
        <f>F509</f>
        <v>0</v>
      </c>
      <c r="G507" s="238"/>
      <c r="M507" s="702"/>
      <c r="N507" s="160"/>
      <c r="O507" s="281"/>
    </row>
    <row r="508" spans="1:18" hidden="1">
      <c r="A508" s="2008" t="s">
        <v>82</v>
      </c>
      <c r="B508" s="31" t="s">
        <v>2</v>
      </c>
      <c r="C508" s="260"/>
      <c r="D508" s="260"/>
      <c r="E508" s="260"/>
      <c r="F508" s="21"/>
      <c r="G508" s="238"/>
      <c r="O508" s="188"/>
    </row>
    <row r="509" spans="1:18" ht="78" hidden="1" customHeight="1">
      <c r="A509" s="2008"/>
      <c r="B509" s="31" t="s">
        <v>83</v>
      </c>
      <c r="C509" s="260" t="e">
        <f>F509/E509/D509</f>
        <v>#DIV/0!</v>
      </c>
      <c r="D509" s="260"/>
      <c r="E509" s="260"/>
      <c r="F509" s="21"/>
      <c r="G509" s="238"/>
      <c r="O509" s="188"/>
    </row>
    <row r="510" spans="1:18" ht="78" hidden="1" customHeight="1">
      <c r="A510" s="260">
        <v>2</v>
      </c>
      <c r="B510" s="31" t="s">
        <v>87</v>
      </c>
      <c r="C510" s="260" t="s">
        <v>74</v>
      </c>
      <c r="D510" s="260" t="s">
        <v>74</v>
      </c>
      <c r="E510" s="260" t="s">
        <v>74</v>
      </c>
      <c r="F510" s="21">
        <f>F512</f>
        <v>0</v>
      </c>
      <c r="G510" s="238"/>
      <c r="O510" s="188"/>
    </row>
    <row r="511" spans="1:18" hidden="1">
      <c r="A511" s="2008" t="s">
        <v>88</v>
      </c>
      <c r="B511" s="31" t="s">
        <v>2</v>
      </c>
      <c r="C511" s="260"/>
      <c r="D511" s="260"/>
      <c r="E511" s="260"/>
      <c r="F511" s="21"/>
      <c r="G511" s="238"/>
      <c r="O511" s="188"/>
    </row>
    <row r="512" spans="1:18" ht="78" hidden="1" customHeight="1">
      <c r="A512" s="2008"/>
      <c r="B512" s="31" t="s">
        <v>83</v>
      </c>
      <c r="C512" s="260" t="e">
        <f t="shared" ref="C512" si="24">F512/E512/D512</f>
        <v>#DIV/0!</v>
      </c>
      <c r="D512" s="260"/>
      <c r="E512" s="260"/>
      <c r="F512" s="21"/>
      <c r="G512" s="238"/>
      <c r="O512" s="188"/>
    </row>
    <row r="513" spans="1:18" ht="33" hidden="1" customHeight="1">
      <c r="A513" s="229"/>
      <c r="B513" s="227" t="s">
        <v>73</v>
      </c>
      <c r="C513" s="226" t="s">
        <v>74</v>
      </c>
      <c r="D513" s="226" t="s">
        <v>74</v>
      </c>
      <c r="E513" s="226" t="s">
        <v>74</v>
      </c>
      <c r="F513" s="228">
        <f>F510+F507</f>
        <v>0</v>
      </c>
      <c r="G513" s="238" t="s">
        <v>43</v>
      </c>
      <c r="O513" s="188"/>
    </row>
    <row r="514" spans="1:18" hidden="1">
      <c r="A514" s="38"/>
      <c r="B514" s="32"/>
      <c r="C514" s="38"/>
      <c r="D514" s="38"/>
      <c r="E514" s="38"/>
      <c r="F514" s="38"/>
      <c r="O514" s="188"/>
    </row>
    <row r="515" spans="1:18" ht="30.75" hidden="1" customHeight="1">
      <c r="A515" s="2009" t="s">
        <v>491</v>
      </c>
      <c r="B515" s="2009"/>
      <c r="C515" s="2009"/>
      <c r="D515" s="2009"/>
      <c r="E515" s="2009"/>
      <c r="F515" s="2009"/>
      <c r="G515" s="2009"/>
      <c r="H515" s="2009"/>
      <c r="I515" s="2009"/>
      <c r="J515" s="2009"/>
      <c r="K515" s="2009"/>
      <c r="O515" s="188"/>
    </row>
    <row r="516" spans="1:18" hidden="1">
      <c r="A516" s="256"/>
      <c r="B516" s="45"/>
      <c r="C516" s="256"/>
      <c r="D516" s="256"/>
      <c r="E516" s="256"/>
      <c r="F516" s="256"/>
      <c r="O516" s="188"/>
    </row>
    <row r="517" spans="1:18" ht="96" hidden="1" customHeight="1">
      <c r="A517" s="260" t="s">
        <v>77</v>
      </c>
      <c r="B517" s="260" t="s">
        <v>67</v>
      </c>
      <c r="C517" s="260" t="s">
        <v>536</v>
      </c>
      <c r="D517" s="260" t="s">
        <v>91</v>
      </c>
      <c r="E517" s="260" t="s">
        <v>92</v>
      </c>
      <c r="F517" s="260" t="s">
        <v>133</v>
      </c>
      <c r="G517" s="271" t="s">
        <v>156</v>
      </c>
      <c r="O517" s="188"/>
    </row>
    <row r="518" spans="1:18" s="25" customFormat="1" hidden="1">
      <c r="A518" s="194">
        <v>1</v>
      </c>
      <c r="B518" s="194">
        <v>2</v>
      </c>
      <c r="C518" s="194">
        <v>3</v>
      </c>
      <c r="D518" s="194">
        <v>4</v>
      </c>
      <c r="E518" s="194">
        <v>5</v>
      </c>
      <c r="F518" s="194">
        <v>6</v>
      </c>
      <c r="G518" s="239">
        <v>7</v>
      </c>
      <c r="K518" s="162"/>
      <c r="M518" s="701"/>
      <c r="N518" s="149"/>
      <c r="O518" s="188"/>
      <c r="P518" s="287"/>
      <c r="Q518" s="287"/>
      <c r="R518" s="287"/>
    </row>
    <row r="519" spans="1:18" ht="78" hidden="1" customHeight="1">
      <c r="A519" s="260">
        <v>1</v>
      </c>
      <c r="B519" s="31" t="s">
        <v>81</v>
      </c>
      <c r="C519" s="260" t="s">
        <v>74</v>
      </c>
      <c r="D519" s="260" t="s">
        <v>74</v>
      </c>
      <c r="E519" s="260" t="s">
        <v>74</v>
      </c>
      <c r="F519" s="21">
        <f>F521+F523+F522+F524</f>
        <v>0</v>
      </c>
      <c r="G519" s="238"/>
      <c r="M519" s="703"/>
      <c r="N519" s="25"/>
      <c r="O519" s="282"/>
    </row>
    <row r="520" spans="1:18" hidden="1">
      <c r="A520" s="260"/>
      <c r="B520" s="31" t="s">
        <v>2</v>
      </c>
      <c r="C520" s="260"/>
      <c r="D520" s="260"/>
      <c r="E520" s="260"/>
      <c r="F520" s="21"/>
      <c r="G520" s="238"/>
      <c r="O520" s="188"/>
    </row>
    <row r="521" spans="1:18" ht="52.5" hidden="1" customHeight="1">
      <c r="A521" s="260" t="s">
        <v>82</v>
      </c>
      <c r="B521" s="31" t="s">
        <v>85</v>
      </c>
      <c r="C521" s="260" t="e">
        <f t="shared" ref="C521:C522" si="25">F521/E521/D521</f>
        <v>#DIV/0!</v>
      </c>
      <c r="D521" s="260"/>
      <c r="E521" s="260"/>
      <c r="F521" s="21"/>
      <c r="G521" s="238"/>
      <c r="O521" s="188"/>
    </row>
    <row r="522" spans="1:18" ht="54" hidden="1" customHeight="1">
      <c r="A522" s="260" t="s">
        <v>84</v>
      </c>
      <c r="B522" s="31" t="s">
        <v>86</v>
      </c>
      <c r="C522" s="260" t="e">
        <f t="shared" si="25"/>
        <v>#DIV/0!</v>
      </c>
      <c r="D522" s="260"/>
      <c r="E522" s="260"/>
      <c r="F522" s="21"/>
      <c r="G522" s="238"/>
      <c r="O522" s="188"/>
    </row>
    <row r="523" spans="1:18" hidden="1">
      <c r="A523" s="260"/>
      <c r="B523" s="31"/>
      <c r="C523" s="260"/>
      <c r="D523" s="260"/>
      <c r="E523" s="260"/>
      <c r="F523" s="21"/>
      <c r="G523" s="238"/>
      <c r="O523" s="188"/>
    </row>
    <row r="524" spans="1:18" hidden="1">
      <c r="A524" s="260"/>
      <c r="B524" s="31"/>
      <c r="C524" s="260"/>
      <c r="D524" s="260"/>
      <c r="E524" s="260"/>
      <c r="F524" s="21"/>
      <c r="G524" s="238"/>
      <c r="O524" s="188"/>
    </row>
    <row r="525" spans="1:18" ht="72" hidden="1" customHeight="1">
      <c r="A525" s="260">
        <v>2</v>
      </c>
      <c r="B525" s="31" t="s">
        <v>87</v>
      </c>
      <c r="C525" s="260" t="s">
        <v>74</v>
      </c>
      <c r="D525" s="260" t="s">
        <v>74</v>
      </c>
      <c r="E525" s="260" t="s">
        <v>74</v>
      </c>
      <c r="F525" s="21">
        <f>F527+F529+F528+F530</f>
        <v>0</v>
      </c>
      <c r="G525" s="238"/>
      <c r="O525" s="188"/>
    </row>
    <row r="526" spans="1:18" hidden="1">
      <c r="A526" s="260"/>
      <c r="B526" s="31" t="s">
        <v>2</v>
      </c>
      <c r="C526" s="260"/>
      <c r="D526" s="260"/>
      <c r="E526" s="260"/>
      <c r="F526" s="21"/>
      <c r="G526" s="238"/>
      <c r="O526" s="188"/>
    </row>
    <row r="527" spans="1:18" ht="50.25" hidden="1" customHeight="1">
      <c r="A527" s="260" t="s">
        <v>88</v>
      </c>
      <c r="B527" s="31" t="s">
        <v>85</v>
      </c>
      <c r="C527" s="260" t="e">
        <f t="shared" ref="C527:C528" si="26">F527/E527/D527</f>
        <v>#DIV/0!</v>
      </c>
      <c r="D527" s="260"/>
      <c r="E527" s="260"/>
      <c r="F527" s="21"/>
      <c r="G527" s="238"/>
      <c r="O527" s="188"/>
    </row>
    <row r="528" spans="1:18" ht="50.25" hidden="1" customHeight="1">
      <c r="A528" s="260" t="s">
        <v>89</v>
      </c>
      <c r="B528" s="31" t="s">
        <v>86</v>
      </c>
      <c r="C528" s="260" t="e">
        <f t="shared" si="26"/>
        <v>#DIV/0!</v>
      </c>
      <c r="D528" s="260"/>
      <c r="E528" s="260"/>
      <c r="F528" s="21"/>
      <c r="G528" s="238"/>
      <c r="O528" s="188"/>
    </row>
    <row r="529" spans="1:18" ht="67.5" hidden="1" customHeight="1">
      <c r="A529" s="260"/>
      <c r="B529" s="31"/>
      <c r="C529" s="260"/>
      <c r="D529" s="260"/>
      <c r="E529" s="260"/>
      <c r="F529" s="21"/>
      <c r="G529" s="238"/>
      <c r="O529" s="188"/>
    </row>
    <row r="530" spans="1:18" hidden="1">
      <c r="A530" s="260"/>
      <c r="B530" s="31"/>
      <c r="C530" s="260"/>
      <c r="D530" s="260"/>
      <c r="E530" s="260"/>
      <c r="F530" s="21"/>
      <c r="G530" s="238"/>
      <c r="O530" s="188"/>
    </row>
    <row r="531" spans="1:18" ht="38.25" hidden="1" customHeight="1">
      <c r="A531" s="229"/>
      <c r="B531" s="227" t="s">
        <v>73</v>
      </c>
      <c r="C531" s="226" t="s">
        <v>74</v>
      </c>
      <c r="D531" s="226" t="s">
        <v>74</v>
      </c>
      <c r="E531" s="226" t="s">
        <v>74</v>
      </c>
      <c r="F531" s="228">
        <f>F525+F519</f>
        <v>0</v>
      </c>
      <c r="G531" s="238" t="s">
        <v>43</v>
      </c>
      <c r="O531" s="188"/>
    </row>
    <row r="532" spans="1:18" hidden="1">
      <c r="A532" s="38"/>
      <c r="B532" s="32"/>
      <c r="C532" s="38"/>
      <c r="D532" s="38"/>
      <c r="E532" s="38"/>
      <c r="F532" s="38"/>
      <c r="O532" s="188"/>
    </row>
    <row r="533" spans="1:18" ht="40.5" hidden="1" customHeight="1">
      <c r="A533" s="2009" t="s">
        <v>492</v>
      </c>
      <c r="B533" s="2009"/>
      <c r="C533" s="2009"/>
      <c r="D533" s="2009"/>
      <c r="E533" s="2009"/>
      <c r="F533" s="2009"/>
      <c r="G533" s="2009"/>
      <c r="H533" s="2009"/>
      <c r="I533" s="2009"/>
      <c r="J533" s="2009"/>
      <c r="K533" s="2009"/>
      <c r="O533" s="188"/>
    </row>
    <row r="534" spans="1:18" hidden="1">
      <c r="A534" s="256"/>
      <c r="B534" s="45"/>
      <c r="C534" s="256"/>
      <c r="D534" s="256"/>
      <c r="E534" s="256"/>
      <c r="F534" s="256"/>
      <c r="O534" s="188"/>
    </row>
    <row r="535" spans="1:18" hidden="1">
      <c r="A535" s="2008" t="s">
        <v>77</v>
      </c>
      <c r="B535" s="2008" t="s">
        <v>67</v>
      </c>
      <c r="C535" s="2008" t="s">
        <v>96</v>
      </c>
      <c r="D535" s="2008" t="s">
        <v>94</v>
      </c>
      <c r="E535" s="2008" t="s">
        <v>97</v>
      </c>
      <c r="F535" s="2008" t="s">
        <v>95</v>
      </c>
      <c r="G535" s="2034" t="s">
        <v>156</v>
      </c>
      <c r="O535" s="188"/>
    </row>
    <row r="536" spans="1:18" hidden="1">
      <c r="A536" s="2008"/>
      <c r="B536" s="2008"/>
      <c r="C536" s="2008"/>
      <c r="D536" s="2008"/>
      <c r="E536" s="2008"/>
      <c r="F536" s="2008"/>
      <c r="G536" s="2034"/>
      <c r="O536" s="188"/>
    </row>
    <row r="537" spans="1:18" hidden="1">
      <c r="A537" s="2008"/>
      <c r="B537" s="2008"/>
      <c r="C537" s="2008"/>
      <c r="D537" s="2008"/>
      <c r="E537" s="2008"/>
      <c r="F537" s="2008"/>
      <c r="G537" s="2034"/>
      <c r="O537" s="188"/>
    </row>
    <row r="538" spans="1:18" hidden="1">
      <c r="A538" s="2008"/>
      <c r="B538" s="2008"/>
      <c r="C538" s="2008"/>
      <c r="D538" s="2008"/>
      <c r="E538" s="2008"/>
      <c r="F538" s="2008"/>
      <c r="G538" s="2034"/>
      <c r="O538" s="188"/>
    </row>
    <row r="539" spans="1:18" s="160" customFormat="1" hidden="1">
      <c r="A539" s="195">
        <v>1</v>
      </c>
      <c r="B539" s="195">
        <v>2</v>
      </c>
      <c r="C539" s="195">
        <v>3</v>
      </c>
      <c r="D539" s="195">
        <v>4</v>
      </c>
      <c r="E539" s="195">
        <v>5</v>
      </c>
      <c r="F539" s="195">
        <v>6</v>
      </c>
      <c r="G539" s="236">
        <v>7</v>
      </c>
      <c r="K539" s="161"/>
      <c r="M539" s="701"/>
      <c r="N539" s="149"/>
      <c r="O539" s="188"/>
      <c r="P539" s="283"/>
      <c r="Q539" s="283"/>
      <c r="R539" s="283"/>
    </row>
    <row r="540" spans="1:18" ht="35.25" hidden="1" customHeight="1">
      <c r="A540" s="260">
        <v>1</v>
      </c>
      <c r="B540" s="31" t="s">
        <v>98</v>
      </c>
      <c r="C540" s="260"/>
      <c r="D540" s="260"/>
      <c r="E540" s="260">
        <v>50</v>
      </c>
      <c r="F540" s="21">
        <f>E540*D540*C540</f>
        <v>0</v>
      </c>
      <c r="G540" s="235"/>
      <c r="M540" s="702"/>
      <c r="N540" s="160"/>
      <c r="O540" s="281"/>
    </row>
    <row r="541" spans="1:18" ht="33" hidden="1" customHeight="1">
      <c r="A541" s="229"/>
      <c r="B541" s="227" t="s">
        <v>73</v>
      </c>
      <c r="C541" s="226" t="s">
        <v>74</v>
      </c>
      <c r="D541" s="226" t="s">
        <v>74</v>
      </c>
      <c r="E541" s="226" t="s">
        <v>74</v>
      </c>
      <c r="F541" s="228">
        <f>F540</f>
        <v>0</v>
      </c>
      <c r="G541" s="235" t="s">
        <v>43</v>
      </c>
      <c r="O541" s="188"/>
    </row>
    <row r="542" spans="1:18" hidden="1">
      <c r="O542" s="188"/>
    </row>
    <row r="543" spans="1:18" ht="66" hidden="1" customHeight="1">
      <c r="A543" s="2010" t="s">
        <v>620</v>
      </c>
      <c r="B543" s="2010"/>
      <c r="C543" s="2010"/>
      <c r="D543" s="2010"/>
      <c r="E543" s="2010"/>
      <c r="F543" s="2010"/>
      <c r="G543" s="2010"/>
      <c r="H543" s="2010"/>
      <c r="I543" s="2010"/>
      <c r="J543" s="2010"/>
      <c r="K543" s="2010"/>
    </row>
    <row r="544" spans="1:18" ht="28.5" hidden="1" customHeight="1">
      <c r="A544" s="263"/>
      <c r="B544" s="263"/>
      <c r="C544" s="263"/>
      <c r="D544" s="263"/>
      <c r="E544" s="263"/>
      <c r="F544" s="263"/>
      <c r="G544" s="263"/>
      <c r="H544" s="263"/>
      <c r="I544" s="263"/>
      <c r="J544" s="263"/>
      <c r="K544" s="263"/>
    </row>
    <row r="545" spans="1:18" ht="29.25" hidden="1" customHeight="1">
      <c r="A545" s="2004" t="s">
        <v>491</v>
      </c>
      <c r="B545" s="2004"/>
      <c r="C545" s="2004"/>
      <c r="D545" s="2004"/>
      <c r="E545" s="2004"/>
      <c r="F545" s="2004"/>
      <c r="G545" s="2004"/>
      <c r="H545" s="2004"/>
      <c r="I545" s="2004"/>
      <c r="J545" s="2004"/>
      <c r="K545" s="2004"/>
    </row>
    <row r="546" spans="1:18" hidden="1">
      <c r="A546" s="2012"/>
      <c r="B546" s="2012"/>
      <c r="C546" s="2012"/>
      <c r="D546" s="2012"/>
      <c r="E546" s="2012"/>
      <c r="F546" s="38"/>
    </row>
    <row r="547" spans="1:18" ht="51" hidden="1" customHeight="1">
      <c r="A547" s="260" t="s">
        <v>68</v>
      </c>
      <c r="B547" s="260" t="s">
        <v>67</v>
      </c>
      <c r="C547" s="260" t="s">
        <v>80</v>
      </c>
      <c r="D547" s="260" t="s">
        <v>128</v>
      </c>
      <c r="E547" s="260" t="s">
        <v>129</v>
      </c>
      <c r="F547" s="271" t="s">
        <v>156</v>
      </c>
    </row>
    <row r="548" spans="1:18" s="160" customFormat="1" hidden="1">
      <c r="A548" s="195">
        <v>1</v>
      </c>
      <c r="B548" s="195">
        <v>2</v>
      </c>
      <c r="C548" s="195">
        <v>3</v>
      </c>
      <c r="D548" s="195">
        <v>4</v>
      </c>
      <c r="E548" s="195">
        <v>5</v>
      </c>
      <c r="F548" s="236">
        <v>6</v>
      </c>
      <c r="K548" s="161"/>
      <c r="M548" s="701"/>
      <c r="N548" s="149"/>
      <c r="O548" s="279"/>
      <c r="P548" s="283"/>
      <c r="Q548" s="283"/>
      <c r="R548" s="283"/>
    </row>
    <row r="549" spans="1:18" ht="120.75" hidden="1" customHeight="1">
      <c r="A549" s="260">
        <v>1</v>
      </c>
      <c r="B549" s="31" t="s">
        <v>163</v>
      </c>
      <c r="C549" s="260"/>
      <c r="D549" s="258" t="e">
        <f>E549/C549</f>
        <v>#DIV/0!</v>
      </c>
      <c r="E549" s="258"/>
      <c r="F549" s="235"/>
      <c r="M549" s="702"/>
      <c r="N549" s="160"/>
      <c r="O549" s="283"/>
    </row>
    <row r="550" spans="1:18" ht="35.1" hidden="1" customHeight="1">
      <c r="A550" s="226"/>
      <c r="B550" s="227" t="s">
        <v>73</v>
      </c>
      <c r="C550" s="226"/>
      <c r="D550" s="226" t="s">
        <v>74</v>
      </c>
      <c r="E550" s="228">
        <f>E549</f>
        <v>0</v>
      </c>
      <c r="F550" s="235" t="s">
        <v>43</v>
      </c>
    </row>
    <row r="551" spans="1:18" hidden="1"/>
    <row r="552" spans="1:18" ht="55.5" hidden="1" customHeight="1">
      <c r="A552" s="2010" t="s">
        <v>619</v>
      </c>
      <c r="B552" s="2010"/>
      <c r="C552" s="2010"/>
      <c r="D552" s="2010"/>
      <c r="E552" s="2010"/>
      <c r="F552" s="2010"/>
      <c r="G552" s="2010"/>
      <c r="H552" s="2010"/>
      <c r="I552" s="2010"/>
      <c r="J552" s="2010"/>
      <c r="K552" s="2010"/>
    </row>
    <row r="553" spans="1:18" hidden="1">
      <c r="A553" s="38"/>
      <c r="B553" s="32"/>
      <c r="C553" s="38"/>
      <c r="D553" s="38"/>
      <c r="E553" s="38"/>
      <c r="F553" s="38"/>
    </row>
    <row r="554" spans="1:18" ht="40.5" hidden="1" customHeight="1">
      <c r="A554" s="2037" t="s">
        <v>495</v>
      </c>
      <c r="B554" s="2037"/>
      <c r="C554" s="2037"/>
      <c r="D554" s="2037"/>
      <c r="E554" s="2037"/>
      <c r="F554" s="2037"/>
      <c r="G554" s="2037"/>
      <c r="H554" s="2037"/>
      <c r="I554" s="2037"/>
      <c r="J554" s="2037"/>
    </row>
    <row r="555" spans="1:18" hidden="1">
      <c r="A555" s="44"/>
      <c r="B555" s="32"/>
      <c r="C555" s="38"/>
      <c r="D555" s="38"/>
      <c r="E555" s="38"/>
      <c r="F555" s="38"/>
    </row>
    <row r="556" spans="1:18" ht="111.75" hidden="1" customHeight="1">
      <c r="A556" s="260" t="s">
        <v>77</v>
      </c>
      <c r="B556" s="260" t="s">
        <v>99</v>
      </c>
      <c r="C556" s="260" t="s">
        <v>106</v>
      </c>
      <c r="D556" s="260" t="s">
        <v>107</v>
      </c>
      <c r="E556" s="271" t="s">
        <v>156</v>
      </c>
      <c r="F556" s="38"/>
    </row>
    <row r="557" spans="1:18" s="160" customFormat="1" hidden="1">
      <c r="A557" s="195">
        <v>1</v>
      </c>
      <c r="B557" s="195">
        <v>2</v>
      </c>
      <c r="C557" s="195">
        <v>3</v>
      </c>
      <c r="D557" s="195">
        <v>4</v>
      </c>
      <c r="E557" s="236">
        <v>5</v>
      </c>
      <c r="F557" s="14"/>
      <c r="K557" s="161"/>
      <c r="M557" s="701"/>
      <c r="N557" s="149"/>
      <c r="O557" s="279"/>
      <c r="P557" s="283"/>
      <c r="Q557" s="283"/>
      <c r="R557" s="283"/>
    </row>
    <row r="558" spans="1:18" ht="54.75" hidden="1" customHeight="1">
      <c r="A558" s="264">
        <v>1</v>
      </c>
      <c r="B558" s="47" t="s">
        <v>100</v>
      </c>
      <c r="C558" s="584" t="s">
        <v>74</v>
      </c>
      <c r="D558" s="21">
        <f>D559</f>
        <v>0</v>
      </c>
      <c r="E558" s="235"/>
      <c r="F558" s="38"/>
      <c r="M558" s="702"/>
      <c r="N558" s="160"/>
      <c r="O558" s="283"/>
    </row>
    <row r="559" spans="1:18" ht="34.5" hidden="1" customHeight="1">
      <c r="A559" s="260" t="s">
        <v>82</v>
      </c>
      <c r="B559" s="31" t="s">
        <v>101</v>
      </c>
      <c r="C559" s="582">
        <f>J491+E497</f>
        <v>0</v>
      </c>
      <c r="D559" s="582"/>
      <c r="E559" s="235"/>
      <c r="F559" s="38"/>
      <c r="L559" s="156">
        <f>C559*0.22</f>
        <v>0</v>
      </c>
      <c r="P559" s="48"/>
      <c r="Q559" s="48"/>
    </row>
    <row r="560" spans="1:18" ht="48.75" hidden="1" customHeight="1">
      <c r="A560" s="264">
        <v>2</v>
      </c>
      <c r="B560" s="47" t="s">
        <v>102</v>
      </c>
      <c r="C560" s="584" t="s">
        <v>74</v>
      </c>
      <c r="D560" s="21">
        <f>D562+D563</f>
        <v>0</v>
      </c>
      <c r="E560" s="235"/>
      <c r="F560" s="38"/>
      <c r="L560" s="156"/>
      <c r="M560" s="2038" t="s">
        <v>984</v>
      </c>
      <c r="N560" s="48"/>
      <c r="O560" s="48"/>
      <c r="P560" s="48"/>
      <c r="Q560" s="48"/>
    </row>
    <row r="561" spans="1:17" ht="30" hidden="1" customHeight="1">
      <c r="A561" s="2008" t="s">
        <v>88</v>
      </c>
      <c r="B561" s="31" t="s">
        <v>2</v>
      </c>
      <c r="C561" s="583"/>
      <c r="D561" s="582"/>
      <c r="E561" s="235"/>
      <c r="F561" s="38"/>
      <c r="L561" s="156"/>
      <c r="M561" s="2038"/>
      <c r="N561" s="48"/>
      <c r="O561" s="48"/>
      <c r="P561" s="48"/>
      <c r="Q561" s="48"/>
    </row>
    <row r="562" spans="1:17" ht="78" hidden="1" customHeight="1">
      <c r="A562" s="2008"/>
      <c r="B562" s="31" t="s">
        <v>103</v>
      </c>
      <c r="C562" s="23">
        <f>C559</f>
        <v>0</v>
      </c>
      <c r="D562" s="23"/>
      <c r="E562" s="235"/>
      <c r="F562" s="38"/>
      <c r="L562" s="156">
        <f>C562*0.029</f>
        <v>0</v>
      </c>
      <c r="M562" s="2038"/>
      <c r="N562" s="48"/>
      <c r="O562" s="48"/>
      <c r="P562" s="48"/>
      <c r="Q562" s="48"/>
    </row>
    <row r="563" spans="1:17" ht="85.5" hidden="1" customHeight="1">
      <c r="A563" s="260" t="s">
        <v>90</v>
      </c>
      <c r="B563" s="31" t="s">
        <v>104</v>
      </c>
      <c r="C563" s="582">
        <f>C559</f>
        <v>0</v>
      </c>
      <c r="D563" s="582"/>
      <c r="E563" s="235"/>
      <c r="F563" s="38"/>
      <c r="L563" s="156">
        <f>C563*0.002</f>
        <v>0</v>
      </c>
      <c r="M563" s="2038"/>
      <c r="N563" s="48"/>
      <c r="O563" s="48"/>
      <c r="P563" s="48"/>
      <c r="Q563" s="48"/>
    </row>
    <row r="564" spans="1:17" ht="76.5" hidden="1" customHeight="1">
      <c r="A564" s="264">
        <v>3</v>
      </c>
      <c r="B564" s="47" t="s">
        <v>105</v>
      </c>
      <c r="C564" s="582">
        <f>C559</f>
        <v>0</v>
      </c>
      <c r="D564" s="582"/>
      <c r="E564" s="235"/>
      <c r="F564" s="38"/>
      <c r="L564" s="156">
        <f>C564*0.051</f>
        <v>0</v>
      </c>
      <c r="M564" s="2038"/>
      <c r="N564" s="48"/>
      <c r="O564" s="48"/>
      <c r="P564" s="48"/>
      <c r="Q564" s="48"/>
    </row>
    <row r="565" spans="1:17" ht="30.75" hidden="1" customHeight="1">
      <c r="A565" s="264">
        <v>4</v>
      </c>
      <c r="B565" s="47" t="s">
        <v>165</v>
      </c>
      <c r="C565" s="258"/>
      <c r="D565" s="258"/>
      <c r="E565" s="235"/>
      <c r="F565" s="38"/>
      <c r="M565" s="2038"/>
      <c r="N565" s="48"/>
      <c r="O565" s="48"/>
    </row>
    <row r="566" spans="1:17" ht="35.1" hidden="1" customHeight="1">
      <c r="A566" s="226"/>
      <c r="B566" s="227" t="s">
        <v>73</v>
      </c>
      <c r="C566" s="226" t="s">
        <v>74</v>
      </c>
      <c r="D566" s="228">
        <f>D564+D560+D558+D565</f>
        <v>0</v>
      </c>
      <c r="E566" s="235" t="s">
        <v>43</v>
      </c>
      <c r="F566" s="38"/>
    </row>
    <row r="567" spans="1:17" hidden="1"/>
    <row r="568" spans="1:17" ht="28.5" hidden="1" customHeight="1">
      <c r="A568" s="2011" t="s">
        <v>618</v>
      </c>
      <c r="B568" s="2011"/>
      <c r="C568" s="2011"/>
      <c r="D568" s="2011"/>
      <c r="E568" s="2011"/>
      <c r="F568" s="2011"/>
      <c r="G568" s="2011"/>
      <c r="H568" s="2011"/>
      <c r="I568" s="2011"/>
      <c r="J568" s="2011"/>
      <c r="K568" s="2011"/>
    </row>
    <row r="569" spans="1:17" hidden="1"/>
    <row r="570" spans="1:17" ht="32.25" hidden="1" customHeight="1">
      <c r="A570" s="1994" t="s">
        <v>535</v>
      </c>
      <c r="B570" s="1994"/>
      <c r="C570" s="1994"/>
      <c r="D570" s="1994"/>
      <c r="E570" s="1994"/>
      <c r="F570" s="1994"/>
      <c r="G570" s="1994"/>
      <c r="H570" s="1994"/>
      <c r="I570" s="1994"/>
      <c r="J570" s="1994"/>
      <c r="K570" s="1994"/>
    </row>
    <row r="571" spans="1:17" hidden="1">
      <c r="A571" s="267"/>
      <c r="B571" s="267"/>
      <c r="C571" s="267"/>
      <c r="D571" s="267"/>
      <c r="E571" s="267"/>
      <c r="F571" s="267"/>
      <c r="G571" s="267"/>
      <c r="H571" s="267"/>
      <c r="I571" s="267"/>
      <c r="J571" s="267"/>
    </row>
    <row r="572" spans="1:17" ht="63" hidden="1" customHeight="1">
      <c r="A572" s="35" t="s">
        <v>77</v>
      </c>
      <c r="B572" s="35" t="s">
        <v>67</v>
      </c>
      <c r="C572" s="260" t="s">
        <v>505</v>
      </c>
      <c r="D572" s="260" t="s">
        <v>506</v>
      </c>
      <c r="E572" s="260" t="s">
        <v>168</v>
      </c>
      <c r="F572" s="271" t="s">
        <v>156</v>
      </c>
      <c r="G572" s="267"/>
      <c r="H572" s="267"/>
      <c r="I572" s="267"/>
      <c r="J572" s="267"/>
    </row>
    <row r="573" spans="1:17" hidden="1">
      <c r="A573" s="173">
        <v>1</v>
      </c>
      <c r="B573" s="173">
        <v>2</v>
      </c>
      <c r="C573" s="195">
        <v>3</v>
      </c>
      <c r="D573" s="195">
        <v>4</v>
      </c>
      <c r="E573" s="195">
        <v>5</v>
      </c>
      <c r="F573" s="233">
        <v>6</v>
      </c>
      <c r="G573" s="267"/>
      <c r="H573" s="267"/>
      <c r="I573" s="267"/>
      <c r="J573" s="267"/>
    </row>
    <row r="574" spans="1:17" ht="81.75" hidden="1" customHeight="1">
      <c r="A574" s="166">
        <v>1</v>
      </c>
      <c r="B574" s="183" t="s">
        <v>539</v>
      </c>
      <c r="C574" s="258"/>
      <c r="D574" s="159" t="e">
        <f>E574/C574*100</f>
        <v>#DIV/0!</v>
      </c>
      <c r="E574" s="167"/>
      <c r="F574" s="272"/>
      <c r="G574" s="168"/>
      <c r="H574" s="169"/>
      <c r="I574" s="37"/>
      <c r="J574" s="170"/>
    </row>
    <row r="575" spans="1:17" ht="102.75" hidden="1" customHeight="1">
      <c r="A575" s="166">
        <v>2</v>
      </c>
      <c r="B575" s="183" t="s">
        <v>537</v>
      </c>
      <c r="C575" s="258"/>
      <c r="D575" s="159" t="e">
        <f>E575/C575*100</f>
        <v>#DIV/0!</v>
      </c>
      <c r="E575" s="167"/>
      <c r="F575" s="272"/>
      <c r="G575" s="168"/>
      <c r="H575" s="169"/>
      <c r="I575" s="37"/>
      <c r="J575" s="170"/>
    </row>
    <row r="576" spans="1:17" ht="84" hidden="1" customHeight="1">
      <c r="A576" s="166">
        <v>3</v>
      </c>
      <c r="B576" s="183" t="s">
        <v>538</v>
      </c>
      <c r="C576" s="258"/>
      <c r="D576" s="159" t="e">
        <f>E576/C576*100</f>
        <v>#DIV/0!</v>
      </c>
      <c r="E576" s="167"/>
      <c r="F576" s="272"/>
      <c r="G576" s="168"/>
      <c r="H576" s="169"/>
      <c r="I576" s="37"/>
      <c r="J576" s="170"/>
    </row>
    <row r="577" spans="1:20" ht="39.75" hidden="1" customHeight="1">
      <c r="A577" s="229"/>
      <c r="B577" s="227" t="s">
        <v>73</v>
      </c>
      <c r="C577" s="230"/>
      <c r="D577" s="231"/>
      <c r="E577" s="228">
        <f>E574</f>
        <v>0</v>
      </c>
      <c r="F577" s="235" t="s">
        <v>43</v>
      </c>
      <c r="G577" s="267"/>
      <c r="H577" s="267"/>
      <c r="I577" s="37"/>
      <c r="J577" s="171"/>
    </row>
    <row r="578" spans="1:20" hidden="1"/>
    <row r="579" spans="1:20" hidden="1">
      <c r="A579" s="2011" t="s">
        <v>617</v>
      </c>
      <c r="B579" s="2011"/>
      <c r="C579" s="2011"/>
      <c r="D579" s="2011"/>
      <c r="E579" s="2011"/>
      <c r="F579" s="2011"/>
      <c r="G579" s="2011"/>
      <c r="H579" s="2011"/>
      <c r="I579" s="2011"/>
      <c r="J579" s="2011"/>
      <c r="K579" s="2011"/>
    </row>
    <row r="580" spans="1:20" hidden="1"/>
    <row r="581" spans="1:20" s="33" customFormat="1" ht="41.25" hidden="1" customHeight="1">
      <c r="A581" s="2004" t="s">
        <v>504</v>
      </c>
      <c r="B581" s="2004"/>
      <c r="C581" s="2004"/>
      <c r="D581" s="2004"/>
      <c r="E581" s="2004"/>
      <c r="F581" s="2004"/>
      <c r="G581" s="2004"/>
      <c r="H581" s="2004"/>
      <c r="I581" s="2004"/>
      <c r="J581" s="2004"/>
      <c r="K581" s="2004"/>
      <c r="L581" s="57"/>
      <c r="M581" s="701"/>
      <c r="N581" s="149"/>
      <c r="O581" s="279"/>
      <c r="P581" s="291"/>
      <c r="Q581" s="291"/>
      <c r="R581" s="291"/>
      <c r="S581" s="174"/>
      <c r="T581" s="174"/>
    </row>
    <row r="582" spans="1:20" s="33" customFormat="1" ht="24" hidden="1" customHeight="1">
      <c r="A582" s="2015"/>
      <c r="B582" s="2015"/>
      <c r="C582" s="2015"/>
      <c r="D582" s="2015"/>
      <c r="E582" s="2015"/>
      <c r="F582" s="38"/>
      <c r="K582" s="37"/>
      <c r="L582" s="57"/>
      <c r="M582" s="704"/>
      <c r="O582" s="284"/>
      <c r="P582" s="291"/>
      <c r="Q582" s="291"/>
      <c r="R582" s="291"/>
      <c r="S582" s="174"/>
      <c r="T582" s="174"/>
    </row>
    <row r="583" spans="1:20" s="33" customFormat="1" ht="100.5" hidden="1" customHeight="1">
      <c r="A583" s="260" t="s">
        <v>77</v>
      </c>
      <c r="B583" s="260" t="s">
        <v>67</v>
      </c>
      <c r="C583" s="260" t="s">
        <v>111</v>
      </c>
      <c r="D583" s="260" t="s">
        <v>108</v>
      </c>
      <c r="E583" s="260" t="s">
        <v>33</v>
      </c>
      <c r="F583" s="271" t="s">
        <v>156</v>
      </c>
      <c r="K583" s="37"/>
      <c r="L583" s="57"/>
      <c r="M583" s="704"/>
      <c r="O583" s="284"/>
      <c r="P583" s="291"/>
      <c r="Q583" s="291"/>
      <c r="R583" s="291"/>
      <c r="S583" s="174"/>
      <c r="T583" s="174"/>
    </row>
    <row r="584" spans="1:20" s="179" customFormat="1" ht="24.9" hidden="1" customHeight="1">
      <c r="A584" s="195">
        <v>1</v>
      </c>
      <c r="B584" s="195">
        <v>2</v>
      </c>
      <c r="C584" s="195">
        <v>3</v>
      </c>
      <c r="D584" s="195">
        <v>4</v>
      </c>
      <c r="E584" s="195">
        <v>5</v>
      </c>
      <c r="F584" s="233">
        <v>6</v>
      </c>
      <c r="K584" s="180"/>
      <c r="L584" s="181"/>
      <c r="M584" s="704"/>
      <c r="N584" s="33"/>
      <c r="O584" s="284"/>
      <c r="P584" s="292"/>
      <c r="Q584" s="292"/>
      <c r="R584" s="292"/>
      <c r="S584" s="182"/>
      <c r="T584" s="182"/>
    </row>
    <row r="585" spans="1:20" s="33" customFormat="1" ht="24.9" hidden="1" customHeight="1">
      <c r="A585" s="260">
        <v>1</v>
      </c>
      <c r="B585" s="31" t="s">
        <v>109</v>
      </c>
      <c r="C585" s="176">
        <f>C587</f>
        <v>0</v>
      </c>
      <c r="D585" s="35">
        <f>D587</f>
        <v>1.5</v>
      </c>
      <c r="E585" s="176">
        <f>E587</f>
        <v>0</v>
      </c>
      <c r="F585" s="2030"/>
      <c r="K585" s="37"/>
      <c r="L585" s="57"/>
      <c r="M585" s="705"/>
      <c r="N585" s="179"/>
      <c r="O585" s="285"/>
      <c r="P585" s="291"/>
      <c r="Q585" s="291"/>
      <c r="R585" s="291"/>
      <c r="S585" s="174"/>
      <c r="T585" s="174"/>
    </row>
    <row r="586" spans="1:20" s="33" customFormat="1" ht="33.75" hidden="1" customHeight="1">
      <c r="A586" s="260"/>
      <c r="B586" s="31" t="s">
        <v>110</v>
      </c>
      <c r="C586" s="258"/>
      <c r="D586" s="260"/>
      <c r="E586" s="258"/>
      <c r="F586" s="2031"/>
      <c r="K586" s="37"/>
      <c r="L586" s="57"/>
      <c r="M586" s="704"/>
      <c r="O586" s="284"/>
      <c r="P586" s="291"/>
      <c r="Q586" s="291"/>
      <c r="R586" s="291"/>
      <c r="S586" s="174"/>
      <c r="T586" s="174"/>
    </row>
    <row r="587" spans="1:20" s="33" customFormat="1" ht="30.75" hidden="1" customHeight="1">
      <c r="A587" s="260"/>
      <c r="B587" s="31" t="s">
        <v>503</v>
      </c>
      <c r="C587" s="258"/>
      <c r="D587" s="260">
        <v>1.5</v>
      </c>
      <c r="E587" s="258"/>
      <c r="F587" s="2032"/>
      <c r="K587" s="37"/>
      <c r="L587" s="57"/>
      <c r="M587" s="704"/>
      <c r="O587" s="284"/>
      <c r="P587" s="291"/>
      <c r="Q587" s="291"/>
      <c r="R587" s="291"/>
      <c r="S587" s="174"/>
      <c r="T587" s="174"/>
    </row>
    <row r="588" spans="1:20" s="33" customFormat="1" ht="34.5" hidden="1" customHeight="1">
      <c r="A588" s="226"/>
      <c r="B588" s="227" t="s">
        <v>73</v>
      </c>
      <c r="C588" s="226" t="s">
        <v>74</v>
      </c>
      <c r="D588" s="226" t="s">
        <v>74</v>
      </c>
      <c r="E588" s="228">
        <f>E585</f>
        <v>0</v>
      </c>
      <c r="F588" s="240" t="s">
        <v>43</v>
      </c>
      <c r="K588" s="37"/>
      <c r="L588" s="57"/>
      <c r="M588" s="704"/>
      <c r="O588" s="284"/>
      <c r="P588" s="291"/>
      <c r="Q588" s="291"/>
      <c r="R588" s="291"/>
      <c r="S588" s="174"/>
      <c r="T588" s="174"/>
    </row>
    <row r="589" spans="1:20" s="33" customFormat="1" ht="13.5" hidden="1" customHeight="1">
      <c r="A589" s="49"/>
      <c r="B589" s="50"/>
      <c r="C589" s="49"/>
      <c r="D589" s="49"/>
      <c r="E589" s="38"/>
      <c r="F589" s="38"/>
      <c r="K589" s="37"/>
      <c r="L589" s="57"/>
      <c r="M589" s="704"/>
      <c r="O589" s="284"/>
      <c r="P589" s="291"/>
      <c r="Q589" s="291"/>
      <c r="R589" s="291"/>
      <c r="S589" s="174"/>
      <c r="T589" s="174"/>
    </row>
    <row r="590" spans="1:20" s="33" customFormat="1" ht="13.5" hidden="1" customHeight="1">
      <c r="A590" s="49"/>
      <c r="B590" s="50"/>
      <c r="C590" s="49"/>
      <c r="D590" s="49"/>
      <c r="E590" s="38"/>
      <c r="F590" s="38"/>
      <c r="K590" s="37"/>
      <c r="L590" s="57"/>
      <c r="M590" s="704"/>
      <c r="O590" s="284"/>
      <c r="P590" s="291"/>
      <c r="Q590" s="291"/>
      <c r="R590" s="291"/>
      <c r="S590" s="174"/>
      <c r="T590" s="174"/>
    </row>
    <row r="591" spans="1:20" s="33" customFormat="1" ht="13.5" hidden="1" customHeight="1">
      <c r="A591" s="49"/>
      <c r="B591" s="50"/>
      <c r="C591" s="49"/>
      <c r="D591" s="49"/>
      <c r="E591" s="38"/>
      <c r="F591" s="38"/>
      <c r="K591" s="37"/>
      <c r="L591" s="57"/>
      <c r="M591" s="704"/>
      <c r="O591" s="284"/>
      <c r="P591" s="291"/>
      <c r="Q591" s="291"/>
      <c r="R591" s="291"/>
      <c r="S591" s="174"/>
      <c r="T591" s="174"/>
    </row>
    <row r="592" spans="1:20" s="33" customFormat="1" ht="125.25" hidden="1" customHeight="1">
      <c r="A592" s="261" t="s">
        <v>77</v>
      </c>
      <c r="B592" s="260" t="s">
        <v>67</v>
      </c>
      <c r="C592" s="261" t="s">
        <v>498</v>
      </c>
      <c r="D592" s="260" t="s">
        <v>108</v>
      </c>
      <c r="E592" s="261" t="s">
        <v>534</v>
      </c>
      <c r="F592" s="271" t="s">
        <v>156</v>
      </c>
      <c r="K592" s="37"/>
      <c r="L592" s="57"/>
      <c r="M592" s="704"/>
      <c r="O592" s="284"/>
      <c r="P592" s="291"/>
      <c r="Q592" s="291"/>
      <c r="R592" s="291"/>
      <c r="S592" s="174"/>
      <c r="T592" s="174"/>
    </row>
    <row r="593" spans="1:20" s="179" customFormat="1" ht="15.75" hidden="1" customHeight="1">
      <c r="A593" s="195">
        <v>1</v>
      </c>
      <c r="B593" s="195">
        <v>2</v>
      </c>
      <c r="C593" s="195">
        <v>3</v>
      </c>
      <c r="D593" s="195">
        <v>4</v>
      </c>
      <c r="E593" s="195">
        <v>5</v>
      </c>
      <c r="F593" s="233">
        <v>6</v>
      </c>
      <c r="K593" s="180"/>
      <c r="L593" s="181"/>
      <c r="M593" s="704"/>
      <c r="N593" s="33"/>
      <c r="O593" s="284"/>
      <c r="P593" s="292"/>
      <c r="Q593" s="292"/>
      <c r="R593" s="292"/>
      <c r="S593" s="182"/>
      <c r="T593" s="182"/>
    </row>
    <row r="594" spans="1:20" s="33" customFormat="1" ht="30.75" hidden="1" customHeight="1">
      <c r="A594" s="34">
        <v>1</v>
      </c>
      <c r="B594" s="177" t="s">
        <v>499</v>
      </c>
      <c r="C594" s="258" t="s">
        <v>43</v>
      </c>
      <c r="D594" s="258" t="s">
        <v>43</v>
      </c>
      <c r="E594" s="258">
        <f>E598</f>
        <v>0</v>
      </c>
      <c r="F594" s="2036"/>
      <c r="K594" s="37"/>
      <c r="L594" s="57"/>
      <c r="M594" s="705"/>
      <c r="N594" s="179"/>
      <c r="O594" s="285"/>
      <c r="P594" s="291"/>
      <c r="Q594" s="291"/>
      <c r="R594" s="291"/>
      <c r="S594" s="174"/>
      <c r="T594" s="174"/>
    </row>
    <row r="595" spans="1:20" s="33" customFormat="1" ht="34.5" hidden="1" customHeight="1">
      <c r="A595" s="258"/>
      <c r="B595" s="177" t="s">
        <v>500</v>
      </c>
      <c r="C595" s="258">
        <f>C598</f>
        <v>0</v>
      </c>
      <c r="D595" s="258">
        <f>D598</f>
        <v>2.2000000000000002</v>
      </c>
      <c r="E595" s="258">
        <f>E598</f>
        <v>0</v>
      </c>
      <c r="F595" s="2036"/>
      <c r="K595" s="37"/>
      <c r="L595" s="57"/>
      <c r="M595" s="704"/>
      <c r="O595" s="284"/>
      <c r="P595" s="291"/>
      <c r="Q595" s="291"/>
      <c r="R595" s="291"/>
      <c r="S595" s="174"/>
      <c r="T595" s="174"/>
    </row>
    <row r="596" spans="1:20" s="33" customFormat="1" ht="30.75" hidden="1" customHeight="1">
      <c r="A596" s="2013"/>
      <c r="B596" s="177" t="s">
        <v>326</v>
      </c>
      <c r="C596" s="2013"/>
      <c r="D596" s="2013"/>
      <c r="E596" s="2013"/>
      <c r="F596" s="2036"/>
      <c r="K596" s="37"/>
      <c r="L596" s="57"/>
      <c r="M596" s="704"/>
      <c r="O596" s="284"/>
      <c r="P596" s="291"/>
      <c r="Q596" s="291"/>
      <c r="R596" s="291"/>
      <c r="S596" s="174"/>
      <c r="T596" s="174"/>
    </row>
    <row r="597" spans="1:20" s="33" customFormat="1" ht="30.75" hidden="1" customHeight="1">
      <c r="A597" s="2013"/>
      <c r="B597" s="177" t="s">
        <v>501</v>
      </c>
      <c r="C597" s="2013"/>
      <c r="D597" s="2013"/>
      <c r="E597" s="2013"/>
      <c r="F597" s="2036"/>
      <c r="K597" s="37"/>
      <c r="L597" s="57"/>
      <c r="M597" s="704"/>
      <c r="O597" s="284"/>
      <c r="P597" s="291"/>
      <c r="Q597" s="291"/>
      <c r="R597" s="291"/>
      <c r="S597" s="174"/>
      <c r="T597" s="174"/>
    </row>
    <row r="598" spans="1:20" s="33" customFormat="1" ht="30.75" hidden="1" customHeight="1">
      <c r="A598" s="258"/>
      <c r="B598" s="177" t="s">
        <v>502</v>
      </c>
      <c r="C598" s="258">
        <f>E598/D598*100</f>
        <v>0</v>
      </c>
      <c r="D598" s="258">
        <v>2.2000000000000002</v>
      </c>
      <c r="E598" s="258"/>
      <c r="F598" s="2036"/>
      <c r="K598" s="37"/>
      <c r="L598" s="57"/>
      <c r="M598" s="704"/>
      <c r="O598" s="284"/>
      <c r="P598" s="291"/>
      <c r="Q598" s="291"/>
      <c r="R598" s="291"/>
      <c r="S598" s="174"/>
      <c r="T598" s="174"/>
    </row>
    <row r="599" spans="1:20" s="33" customFormat="1" ht="30.75" hidden="1" customHeight="1">
      <c r="A599" s="2013"/>
      <c r="B599" s="258" t="s">
        <v>326</v>
      </c>
      <c r="C599" s="2013"/>
      <c r="D599" s="2013"/>
      <c r="E599" s="2013"/>
      <c r="F599" s="241"/>
      <c r="K599" s="37"/>
      <c r="L599" s="57"/>
      <c r="M599" s="704"/>
      <c r="O599" s="284"/>
      <c r="P599" s="291"/>
      <c r="Q599" s="291"/>
      <c r="R599" s="291"/>
      <c r="S599" s="174"/>
      <c r="T599" s="174"/>
    </row>
    <row r="600" spans="1:20" s="33" customFormat="1" ht="30.75" hidden="1" customHeight="1">
      <c r="A600" s="2013"/>
      <c r="B600" s="258" t="s">
        <v>501</v>
      </c>
      <c r="C600" s="2013"/>
      <c r="D600" s="2013"/>
      <c r="E600" s="2013"/>
      <c r="F600" s="241"/>
      <c r="K600" s="37"/>
      <c r="L600" s="57"/>
      <c r="M600" s="704"/>
      <c r="O600" s="284"/>
      <c r="P600" s="291"/>
      <c r="Q600" s="291"/>
      <c r="R600" s="291"/>
      <c r="S600" s="174"/>
      <c r="T600" s="174"/>
    </row>
    <row r="601" spans="1:20" s="33" customFormat="1" ht="30.75" hidden="1" customHeight="1">
      <c r="A601" s="258"/>
      <c r="B601" s="258"/>
      <c r="C601" s="258"/>
      <c r="D601" s="258"/>
      <c r="E601" s="258"/>
      <c r="F601" s="241"/>
      <c r="K601" s="37"/>
      <c r="L601" s="57"/>
      <c r="M601" s="704"/>
      <c r="O601" s="284"/>
      <c r="P601" s="291"/>
      <c r="Q601" s="291"/>
      <c r="R601" s="291"/>
      <c r="S601" s="174"/>
      <c r="T601" s="174"/>
    </row>
    <row r="602" spans="1:20" s="33" customFormat="1" ht="30.75" hidden="1" customHeight="1">
      <c r="A602" s="258"/>
      <c r="B602" s="258"/>
      <c r="C602" s="258"/>
      <c r="D602" s="258"/>
      <c r="E602" s="258"/>
      <c r="F602" s="241"/>
      <c r="K602" s="37"/>
      <c r="L602" s="57"/>
      <c r="M602" s="704"/>
      <c r="O602" s="284"/>
      <c r="P602" s="291"/>
      <c r="Q602" s="291"/>
      <c r="R602" s="291"/>
      <c r="S602" s="174"/>
      <c r="T602" s="174"/>
    </row>
    <row r="603" spans="1:20" s="33" customFormat="1" ht="30.75" hidden="1" customHeight="1">
      <c r="A603" s="228"/>
      <c r="B603" s="228" t="s">
        <v>73</v>
      </c>
      <c r="C603" s="228"/>
      <c r="D603" s="228" t="s">
        <v>74</v>
      </c>
      <c r="E603" s="228">
        <f>E594</f>
        <v>0</v>
      </c>
      <c r="F603" s="240" t="s">
        <v>43</v>
      </c>
      <c r="K603" s="37"/>
      <c r="L603" s="57"/>
      <c r="M603" s="704"/>
      <c r="O603" s="284"/>
      <c r="P603" s="291"/>
      <c r="Q603" s="291"/>
      <c r="R603" s="291"/>
      <c r="S603" s="174"/>
      <c r="T603" s="174"/>
    </row>
    <row r="604" spans="1:20" hidden="1">
      <c r="M604" s="704"/>
      <c r="N604" s="33"/>
      <c r="O604" s="284"/>
    </row>
    <row r="605" spans="1:20" ht="58.5" hidden="1" customHeight="1">
      <c r="A605" s="2014" t="s">
        <v>616</v>
      </c>
      <c r="B605" s="2014"/>
      <c r="C605" s="2014"/>
      <c r="D605" s="2014"/>
      <c r="E605" s="2014"/>
      <c r="F605" s="2014"/>
      <c r="G605" s="2014"/>
      <c r="H605" s="2014"/>
      <c r="I605" s="2014"/>
      <c r="J605" s="2014"/>
      <c r="K605" s="2014"/>
    </row>
    <row r="606" spans="1:20" ht="13.5" hidden="1" customHeight="1">
      <c r="A606" s="266"/>
      <c r="B606" s="266"/>
      <c r="C606" s="266"/>
      <c r="D606" s="266"/>
      <c r="E606" s="266"/>
      <c r="F606" s="266"/>
      <c r="G606" s="266"/>
      <c r="H606" s="266"/>
      <c r="I606" s="266"/>
      <c r="J606" s="266"/>
      <c r="K606" s="266"/>
    </row>
    <row r="607" spans="1:20" s="33" customFormat="1" ht="41.25" hidden="1" customHeight="1">
      <c r="A607" s="2004" t="s">
        <v>504</v>
      </c>
      <c r="B607" s="2004"/>
      <c r="C607" s="2004"/>
      <c r="D607" s="2004"/>
      <c r="E607" s="2004"/>
      <c r="F607" s="2004"/>
      <c r="G607" s="2004"/>
      <c r="H607" s="2004"/>
      <c r="I607" s="2004"/>
      <c r="J607" s="2004"/>
      <c r="K607" s="2004"/>
      <c r="L607" s="57"/>
      <c r="M607" s="701"/>
      <c r="N607" s="149"/>
      <c r="O607" s="279"/>
      <c r="P607" s="291"/>
      <c r="Q607" s="291"/>
      <c r="R607" s="291"/>
      <c r="S607" s="174"/>
      <c r="T607" s="174"/>
    </row>
    <row r="608" spans="1:20" ht="17.25" hidden="1" customHeight="1">
      <c r="M608" s="704"/>
      <c r="N608" s="33"/>
      <c r="O608" s="284"/>
    </row>
    <row r="609" spans="1:20" ht="45.6" hidden="1">
      <c r="A609" s="35" t="s">
        <v>77</v>
      </c>
      <c r="B609" s="35" t="s">
        <v>67</v>
      </c>
      <c r="C609" s="35" t="s">
        <v>134</v>
      </c>
      <c r="D609" s="271" t="s">
        <v>156</v>
      </c>
    </row>
    <row r="610" spans="1:20" s="160" customFormat="1" ht="15.75" hidden="1" customHeight="1">
      <c r="A610" s="173">
        <v>1</v>
      </c>
      <c r="B610" s="173">
        <v>2</v>
      </c>
      <c r="C610" s="173">
        <v>3</v>
      </c>
      <c r="D610" s="233">
        <v>4</v>
      </c>
      <c r="K610" s="161"/>
      <c r="M610" s="701"/>
      <c r="N610" s="149"/>
      <c r="O610" s="279"/>
      <c r="P610" s="283"/>
      <c r="Q610" s="283"/>
      <c r="R610" s="283"/>
    </row>
    <row r="611" spans="1:20" ht="36.75" hidden="1" customHeight="1">
      <c r="A611" s="35">
        <v>1</v>
      </c>
      <c r="B611" s="183" t="s">
        <v>135</v>
      </c>
      <c r="C611" s="184">
        <f>C612+C613+C614+C615</f>
        <v>0</v>
      </c>
      <c r="D611" s="242"/>
      <c r="M611" s="702"/>
      <c r="N611" s="160"/>
      <c r="O611" s="283"/>
    </row>
    <row r="612" spans="1:20" hidden="1">
      <c r="A612" s="35"/>
      <c r="B612" s="183"/>
      <c r="C612" s="176"/>
      <c r="D612" s="242"/>
    </row>
    <row r="613" spans="1:20" hidden="1">
      <c r="A613" s="35"/>
      <c r="B613" s="183"/>
      <c r="C613" s="176"/>
      <c r="D613" s="242"/>
    </row>
    <row r="614" spans="1:20" hidden="1">
      <c r="A614" s="35"/>
      <c r="B614" s="183"/>
      <c r="C614" s="176"/>
      <c r="D614" s="242"/>
    </row>
    <row r="615" spans="1:20" hidden="1">
      <c r="A615" s="35"/>
      <c r="B615" s="183"/>
      <c r="C615" s="176"/>
      <c r="D615" s="242"/>
    </row>
    <row r="616" spans="1:20" ht="33" hidden="1" customHeight="1">
      <c r="A616" s="226"/>
      <c r="B616" s="227" t="s">
        <v>73</v>
      </c>
      <c r="C616" s="228">
        <f>C611</f>
        <v>0</v>
      </c>
      <c r="D616" s="240" t="s">
        <v>43</v>
      </c>
    </row>
    <row r="617" spans="1:20" hidden="1"/>
    <row r="618" spans="1:20" ht="41.25" hidden="1" customHeight="1">
      <c r="A618" s="2014" t="s">
        <v>615</v>
      </c>
      <c r="B618" s="2014"/>
      <c r="C618" s="2014"/>
      <c r="D618" s="2014"/>
      <c r="E618" s="2014"/>
      <c r="F618" s="2014"/>
      <c r="G618" s="2014"/>
      <c r="H618" s="2014"/>
      <c r="I618" s="2014"/>
      <c r="J618" s="2014"/>
      <c r="K618" s="2014"/>
    </row>
    <row r="619" spans="1:20" ht="12.75" hidden="1" customHeight="1">
      <c r="A619" s="266"/>
      <c r="B619" s="266"/>
      <c r="C619" s="266"/>
      <c r="D619" s="266"/>
      <c r="E619" s="266"/>
      <c r="F619" s="266"/>
      <c r="G619" s="266"/>
      <c r="H619" s="266"/>
      <c r="I619" s="266"/>
      <c r="J619" s="266"/>
      <c r="K619" s="266"/>
    </row>
    <row r="620" spans="1:20" s="33" customFormat="1" ht="41.25" hidden="1" customHeight="1">
      <c r="A620" s="2004" t="s">
        <v>504</v>
      </c>
      <c r="B620" s="2004"/>
      <c r="C620" s="2004"/>
      <c r="D620" s="2004"/>
      <c r="E620" s="2004"/>
      <c r="F620" s="2004"/>
      <c r="G620" s="2004"/>
      <c r="H620" s="2004"/>
      <c r="I620" s="2004"/>
      <c r="J620" s="2004"/>
      <c r="K620" s="2004"/>
      <c r="L620" s="57"/>
      <c r="M620" s="701"/>
      <c r="N620" s="149"/>
      <c r="O620" s="279"/>
      <c r="P620" s="291"/>
      <c r="Q620" s="291"/>
      <c r="R620" s="291"/>
      <c r="S620" s="174"/>
      <c r="T620" s="174"/>
    </row>
    <row r="621" spans="1:20" ht="19.5" hidden="1" customHeight="1">
      <c r="M621" s="704"/>
      <c r="N621" s="33"/>
      <c r="O621" s="284"/>
    </row>
    <row r="622" spans="1:20" ht="45.6" hidden="1">
      <c r="A622" s="35" t="s">
        <v>77</v>
      </c>
      <c r="B622" s="35" t="s">
        <v>67</v>
      </c>
      <c r="C622" s="35" t="s">
        <v>134</v>
      </c>
      <c r="D622" s="271" t="s">
        <v>156</v>
      </c>
    </row>
    <row r="623" spans="1:20" s="160" customFormat="1" hidden="1">
      <c r="A623" s="173">
        <v>1</v>
      </c>
      <c r="B623" s="173">
        <v>2</v>
      </c>
      <c r="C623" s="173">
        <v>3</v>
      </c>
      <c r="D623" s="233">
        <v>4</v>
      </c>
      <c r="K623" s="161"/>
      <c r="M623" s="701"/>
      <c r="N623" s="149"/>
      <c r="O623" s="279"/>
      <c r="P623" s="283"/>
      <c r="Q623" s="283"/>
      <c r="R623" s="283"/>
    </row>
    <row r="624" spans="1:20" ht="36.75" hidden="1" customHeight="1">
      <c r="A624" s="35">
        <v>1</v>
      </c>
      <c r="B624" s="183"/>
      <c r="C624" s="184"/>
      <c r="D624" s="242"/>
      <c r="M624" s="702"/>
      <c r="N624" s="160"/>
      <c r="O624" s="283"/>
    </row>
    <row r="625" spans="1:20" hidden="1">
      <c r="A625" s="35"/>
      <c r="B625" s="183"/>
      <c r="C625" s="176"/>
      <c r="D625" s="242"/>
    </row>
    <row r="626" spans="1:20" hidden="1">
      <c r="A626" s="35"/>
      <c r="B626" s="183"/>
      <c r="C626" s="176"/>
      <c r="D626" s="242"/>
    </row>
    <row r="627" spans="1:20" hidden="1">
      <c r="A627" s="35"/>
      <c r="B627" s="183"/>
      <c r="C627" s="176"/>
      <c r="D627" s="242"/>
    </row>
    <row r="628" spans="1:20" hidden="1">
      <c r="A628" s="35"/>
      <c r="B628" s="183"/>
      <c r="C628" s="176"/>
      <c r="D628" s="242"/>
    </row>
    <row r="629" spans="1:20" ht="33" hidden="1" customHeight="1">
      <c r="A629" s="226"/>
      <c r="B629" s="227" t="s">
        <v>73</v>
      </c>
      <c r="C629" s="228">
        <f>SUM(C624:C628)</f>
        <v>0</v>
      </c>
      <c r="D629" s="240" t="s">
        <v>43</v>
      </c>
    </row>
    <row r="630" spans="1:20" hidden="1"/>
    <row r="631" spans="1:20" s="33" customFormat="1" ht="41.25" hidden="1" customHeight="1">
      <c r="A631" s="2004" t="s">
        <v>508</v>
      </c>
      <c r="B631" s="2004"/>
      <c r="C631" s="2004"/>
      <c r="D631" s="2004"/>
      <c r="E631" s="2004"/>
      <c r="F631" s="2004"/>
      <c r="G631" s="2004"/>
      <c r="H631" s="2004"/>
      <c r="I631" s="2004"/>
      <c r="J631" s="2004"/>
      <c r="K631" s="2004"/>
      <c r="L631" s="57"/>
      <c r="M631" s="701"/>
      <c r="N631" s="149"/>
      <c r="O631" s="279"/>
      <c r="P631" s="291"/>
      <c r="Q631" s="291"/>
      <c r="R631" s="291"/>
      <c r="S631" s="174"/>
      <c r="T631" s="174"/>
    </row>
    <row r="632" spans="1:20" ht="19.5" hidden="1" customHeight="1">
      <c r="M632" s="704"/>
      <c r="N632" s="33"/>
      <c r="O632" s="284"/>
    </row>
    <row r="633" spans="1:20" ht="45.6" hidden="1">
      <c r="A633" s="35" t="s">
        <v>77</v>
      </c>
      <c r="B633" s="35" t="s">
        <v>67</v>
      </c>
      <c r="C633" s="35" t="s">
        <v>134</v>
      </c>
      <c r="D633" s="271" t="s">
        <v>156</v>
      </c>
    </row>
    <row r="634" spans="1:20" s="160" customFormat="1" hidden="1">
      <c r="A634" s="173">
        <v>1</v>
      </c>
      <c r="B634" s="173">
        <v>2</v>
      </c>
      <c r="C634" s="173">
        <v>3</v>
      </c>
      <c r="D634" s="233">
        <v>4</v>
      </c>
      <c r="K634" s="161"/>
      <c r="M634" s="701"/>
      <c r="N634" s="149"/>
      <c r="O634" s="279"/>
      <c r="P634" s="283"/>
      <c r="Q634" s="283"/>
      <c r="R634" s="283"/>
    </row>
    <row r="635" spans="1:20" ht="36.75" hidden="1" customHeight="1">
      <c r="A635" s="35">
        <v>1</v>
      </c>
      <c r="B635" s="183"/>
      <c r="C635" s="184"/>
      <c r="D635" s="242"/>
      <c r="M635" s="702"/>
      <c r="N635" s="160"/>
      <c r="O635" s="283"/>
    </row>
    <row r="636" spans="1:20" hidden="1">
      <c r="A636" s="35"/>
      <c r="B636" s="183"/>
      <c r="C636" s="176"/>
      <c r="D636" s="242"/>
    </row>
    <row r="637" spans="1:20" hidden="1">
      <c r="A637" s="35"/>
      <c r="B637" s="183"/>
      <c r="C637" s="176"/>
      <c r="D637" s="242"/>
    </row>
    <row r="638" spans="1:20" hidden="1">
      <c r="A638" s="35"/>
      <c r="B638" s="183"/>
      <c r="C638" s="176"/>
      <c r="D638" s="242"/>
    </row>
    <row r="639" spans="1:20" hidden="1">
      <c r="A639" s="35"/>
      <c r="B639" s="183"/>
      <c r="C639" s="176"/>
      <c r="D639" s="242"/>
    </row>
    <row r="640" spans="1:20" ht="33" hidden="1" customHeight="1">
      <c r="A640" s="226"/>
      <c r="B640" s="227" t="s">
        <v>73</v>
      </c>
      <c r="C640" s="228">
        <f>SUM(C635:C639)</f>
        <v>0</v>
      </c>
      <c r="D640" s="240" t="s">
        <v>43</v>
      </c>
    </row>
    <row r="641" spans="1:20" hidden="1"/>
    <row r="642" spans="1:20" s="33" customFormat="1" ht="41.25" hidden="1" customHeight="1">
      <c r="A642" s="2004" t="s">
        <v>509</v>
      </c>
      <c r="B642" s="2004"/>
      <c r="C642" s="2004"/>
      <c r="D642" s="2004"/>
      <c r="E642" s="2004"/>
      <c r="F642" s="2004"/>
      <c r="G642" s="2004"/>
      <c r="H642" s="2004"/>
      <c r="I642" s="2004"/>
      <c r="J642" s="2004"/>
      <c r="K642" s="2004"/>
      <c r="L642" s="57"/>
      <c r="M642" s="701"/>
      <c r="N642" s="149"/>
      <c r="O642" s="279"/>
      <c r="P642" s="291"/>
      <c r="Q642" s="291"/>
      <c r="R642" s="291"/>
      <c r="S642" s="174"/>
      <c r="T642" s="174"/>
    </row>
    <row r="643" spans="1:20" ht="19.5" hidden="1" customHeight="1">
      <c r="M643" s="704"/>
      <c r="N643" s="33"/>
      <c r="O643" s="284"/>
    </row>
    <row r="644" spans="1:20" ht="45.6" hidden="1">
      <c r="A644" s="35" t="s">
        <v>77</v>
      </c>
      <c r="B644" s="35" t="s">
        <v>67</v>
      </c>
      <c r="C644" s="35" t="s">
        <v>134</v>
      </c>
      <c r="D644" s="271" t="s">
        <v>156</v>
      </c>
    </row>
    <row r="645" spans="1:20" s="160" customFormat="1" hidden="1">
      <c r="A645" s="173">
        <v>1</v>
      </c>
      <c r="B645" s="173">
        <v>2</v>
      </c>
      <c r="C645" s="173">
        <v>3</v>
      </c>
      <c r="D645" s="233">
        <v>4</v>
      </c>
      <c r="K645" s="161"/>
      <c r="M645" s="701"/>
      <c r="N645" s="149"/>
      <c r="O645" s="279"/>
      <c r="P645" s="283"/>
      <c r="Q645" s="283"/>
      <c r="R645" s="283"/>
    </row>
    <row r="646" spans="1:20" ht="36.75" hidden="1" customHeight="1">
      <c r="A646" s="35">
        <v>1</v>
      </c>
      <c r="B646" s="183"/>
      <c r="C646" s="184"/>
      <c r="D646" s="242"/>
      <c r="M646" s="702"/>
      <c r="N646" s="160"/>
      <c r="O646" s="283"/>
    </row>
    <row r="647" spans="1:20" hidden="1">
      <c r="A647" s="35"/>
      <c r="B647" s="183"/>
      <c r="C647" s="176"/>
      <c r="D647" s="242"/>
    </row>
    <row r="648" spans="1:20" hidden="1">
      <c r="A648" s="35"/>
      <c r="B648" s="183"/>
      <c r="C648" s="176"/>
      <c r="D648" s="242"/>
    </row>
    <row r="649" spans="1:20" hidden="1">
      <c r="A649" s="35"/>
      <c r="B649" s="183"/>
      <c r="C649" s="176"/>
      <c r="D649" s="242"/>
    </row>
    <row r="650" spans="1:20" hidden="1">
      <c r="A650" s="35"/>
      <c r="B650" s="183"/>
      <c r="C650" s="176"/>
      <c r="D650" s="242"/>
    </row>
    <row r="651" spans="1:20" ht="33" hidden="1" customHeight="1">
      <c r="A651" s="226"/>
      <c r="B651" s="227" t="s">
        <v>73</v>
      </c>
      <c r="C651" s="228">
        <f>SUM(C646:C650)</f>
        <v>0</v>
      </c>
      <c r="D651" s="240" t="s">
        <v>43</v>
      </c>
    </row>
    <row r="652" spans="1:20" hidden="1"/>
    <row r="653" spans="1:20" s="33" customFormat="1" ht="41.25" hidden="1" customHeight="1">
      <c r="A653" s="2004" t="s">
        <v>510</v>
      </c>
      <c r="B653" s="2004"/>
      <c r="C653" s="2004"/>
      <c r="D653" s="2004"/>
      <c r="E653" s="2004"/>
      <c r="F653" s="2004"/>
      <c r="G653" s="2004"/>
      <c r="H653" s="2004"/>
      <c r="I653" s="2004"/>
      <c r="J653" s="2004"/>
      <c r="K653" s="2004"/>
      <c r="L653" s="57"/>
      <c r="M653" s="701"/>
      <c r="N653" s="149"/>
      <c r="O653" s="279"/>
      <c r="P653" s="291"/>
      <c r="Q653" s="291"/>
      <c r="R653" s="291"/>
      <c r="S653" s="174"/>
      <c r="T653" s="174"/>
    </row>
    <row r="654" spans="1:20" ht="19.5" hidden="1" customHeight="1">
      <c r="M654" s="704"/>
      <c r="N654" s="33"/>
      <c r="O654" s="284"/>
    </row>
    <row r="655" spans="1:20" ht="45.6" hidden="1">
      <c r="A655" s="35" t="s">
        <v>77</v>
      </c>
      <c r="B655" s="35" t="s">
        <v>67</v>
      </c>
      <c r="C655" s="35" t="s">
        <v>134</v>
      </c>
      <c r="D655" s="271" t="s">
        <v>156</v>
      </c>
    </row>
    <row r="656" spans="1:20" s="160" customFormat="1" hidden="1">
      <c r="A656" s="173">
        <v>1</v>
      </c>
      <c r="B656" s="173">
        <v>2</v>
      </c>
      <c r="C656" s="173">
        <v>3</v>
      </c>
      <c r="D656" s="233">
        <v>4</v>
      </c>
      <c r="K656" s="161"/>
      <c r="M656" s="701"/>
      <c r="N656" s="149"/>
      <c r="O656" s="279"/>
      <c r="P656" s="283"/>
      <c r="Q656" s="283"/>
      <c r="R656" s="283"/>
    </row>
    <row r="657" spans="1:20" ht="36.75" hidden="1" customHeight="1">
      <c r="A657" s="35">
        <v>1</v>
      </c>
      <c r="B657" s="183"/>
      <c r="C657" s="184"/>
      <c r="D657" s="242"/>
      <c r="M657" s="702"/>
      <c r="N657" s="160"/>
      <c r="O657" s="283"/>
    </row>
    <row r="658" spans="1:20" hidden="1">
      <c r="A658" s="35"/>
      <c r="B658" s="183"/>
      <c r="C658" s="176"/>
      <c r="D658" s="242"/>
    </row>
    <row r="659" spans="1:20" hidden="1">
      <c r="A659" s="35"/>
      <c r="B659" s="183"/>
      <c r="C659" s="176"/>
      <c r="D659" s="242"/>
    </row>
    <row r="660" spans="1:20" hidden="1">
      <c r="A660" s="35"/>
      <c r="B660" s="183"/>
      <c r="C660" s="176"/>
      <c r="D660" s="242"/>
    </row>
    <row r="661" spans="1:20" hidden="1">
      <c r="A661" s="35"/>
      <c r="B661" s="183"/>
      <c r="C661" s="176"/>
      <c r="D661" s="242"/>
    </row>
    <row r="662" spans="1:20" ht="33" hidden="1" customHeight="1">
      <c r="A662" s="226"/>
      <c r="B662" s="227" t="s">
        <v>73</v>
      </c>
      <c r="C662" s="228">
        <f>SUM(C657:C661)</f>
        <v>0</v>
      </c>
      <c r="D662" s="240" t="s">
        <v>43</v>
      </c>
    </row>
    <row r="663" spans="1:20" hidden="1"/>
    <row r="664" spans="1:20" hidden="1"/>
    <row r="665" spans="1:20" ht="47.25" hidden="1" customHeight="1">
      <c r="A665" s="2014" t="s">
        <v>614</v>
      </c>
      <c r="B665" s="2014"/>
      <c r="C665" s="2014"/>
      <c r="D665" s="2014"/>
      <c r="E665" s="2014"/>
      <c r="F665" s="2014"/>
      <c r="G665" s="2014"/>
      <c r="H665" s="2014"/>
      <c r="I665" s="2014"/>
      <c r="J665" s="2014"/>
      <c r="K665" s="2014"/>
    </row>
    <row r="666" spans="1:20" hidden="1"/>
    <row r="667" spans="1:20" s="33" customFormat="1" ht="41.25" hidden="1" customHeight="1">
      <c r="A667" s="2004" t="s">
        <v>511</v>
      </c>
      <c r="B667" s="2004"/>
      <c r="C667" s="2004"/>
      <c r="D667" s="2004"/>
      <c r="E667" s="2004"/>
      <c r="F667" s="2004"/>
      <c r="G667" s="2004"/>
      <c r="H667" s="2004"/>
      <c r="I667" s="2004"/>
      <c r="J667" s="2004"/>
      <c r="K667" s="2004"/>
      <c r="L667" s="57"/>
      <c r="M667" s="701"/>
      <c r="N667" s="149"/>
      <c r="O667" s="279"/>
      <c r="P667" s="291"/>
      <c r="Q667" s="291"/>
      <c r="R667" s="291"/>
      <c r="S667" s="174"/>
      <c r="T667" s="174"/>
    </row>
    <row r="668" spans="1:20" hidden="1">
      <c r="M668" s="704"/>
      <c r="N668" s="33"/>
      <c r="O668" s="284"/>
    </row>
    <row r="669" spans="1:20" ht="72.75" hidden="1" customHeight="1">
      <c r="A669" s="35" t="s">
        <v>77</v>
      </c>
      <c r="B669" s="35" t="s">
        <v>67</v>
      </c>
      <c r="C669" s="260" t="s">
        <v>505</v>
      </c>
      <c r="D669" s="260" t="s">
        <v>506</v>
      </c>
      <c r="E669" s="260" t="s">
        <v>507</v>
      </c>
      <c r="F669" s="271" t="s">
        <v>156</v>
      </c>
    </row>
    <row r="670" spans="1:20" s="160" customFormat="1" hidden="1">
      <c r="A670" s="173">
        <v>1</v>
      </c>
      <c r="B670" s="173">
        <v>2</v>
      </c>
      <c r="C670" s="195">
        <v>3</v>
      </c>
      <c r="D670" s="195">
        <v>4</v>
      </c>
      <c r="E670" s="195">
        <v>5</v>
      </c>
      <c r="F670" s="233">
        <v>6</v>
      </c>
      <c r="K670" s="161"/>
      <c r="M670" s="701"/>
      <c r="N670" s="149"/>
      <c r="O670" s="279"/>
      <c r="P670" s="283"/>
      <c r="Q670" s="283"/>
      <c r="R670" s="283"/>
    </row>
    <row r="671" spans="1:20" ht="36.75" hidden="1" customHeight="1">
      <c r="A671" s="35">
        <v>1</v>
      </c>
      <c r="B671" s="183"/>
      <c r="C671" s="176"/>
      <c r="D671" s="35"/>
      <c r="E671" s="176"/>
      <c r="F671" s="272"/>
      <c r="M671" s="702"/>
      <c r="N671" s="160"/>
      <c r="O671" s="283"/>
    </row>
    <row r="672" spans="1:20" ht="27" hidden="1" customHeight="1">
      <c r="A672" s="35"/>
      <c r="B672" s="183"/>
      <c r="C672" s="258"/>
      <c r="D672" s="260"/>
      <c r="E672" s="258"/>
      <c r="F672" s="272"/>
    </row>
    <row r="673" spans="1:20" ht="32.25" hidden="1" customHeight="1">
      <c r="A673" s="35"/>
      <c r="B673" s="183"/>
      <c r="C673" s="258"/>
      <c r="D673" s="260"/>
      <c r="E673" s="258"/>
      <c r="F673" s="272"/>
    </row>
    <row r="674" spans="1:20" ht="39.75" hidden="1" customHeight="1">
      <c r="A674" s="226"/>
      <c r="B674" s="227" t="s">
        <v>73</v>
      </c>
      <c r="C674" s="226" t="s">
        <v>74</v>
      </c>
      <c r="D674" s="226" t="s">
        <v>74</v>
      </c>
      <c r="E674" s="228">
        <f>E671</f>
        <v>0</v>
      </c>
      <c r="F674" s="240" t="s">
        <v>43</v>
      </c>
    </row>
    <row r="675" spans="1:20" hidden="1"/>
    <row r="676" spans="1:20" s="33" customFormat="1" ht="41.25" hidden="1" customHeight="1">
      <c r="A676" s="2004" t="s">
        <v>512</v>
      </c>
      <c r="B676" s="2004"/>
      <c r="C676" s="2004"/>
      <c r="D676" s="2004"/>
      <c r="E676" s="2004"/>
      <c r="F676" s="2004"/>
      <c r="G676" s="2004"/>
      <c r="H676" s="2004"/>
      <c r="I676" s="2004"/>
      <c r="J676" s="2004"/>
      <c r="K676" s="2004"/>
      <c r="L676" s="57"/>
      <c r="M676" s="701"/>
      <c r="N676" s="149"/>
      <c r="O676" s="279"/>
      <c r="P676" s="291"/>
      <c r="Q676" s="291"/>
      <c r="R676" s="291"/>
      <c r="S676" s="174"/>
      <c r="T676" s="174"/>
    </row>
    <row r="677" spans="1:20" hidden="1">
      <c r="M677" s="704"/>
      <c r="N677" s="33"/>
      <c r="O677" s="284"/>
    </row>
    <row r="678" spans="1:20" ht="72.75" hidden="1" customHeight="1">
      <c r="A678" s="35" t="s">
        <v>77</v>
      </c>
      <c r="B678" s="35" t="s">
        <v>67</v>
      </c>
      <c r="C678" s="260" t="s">
        <v>505</v>
      </c>
      <c r="D678" s="260" t="s">
        <v>506</v>
      </c>
      <c r="E678" s="260" t="s">
        <v>507</v>
      </c>
      <c r="F678" s="271" t="s">
        <v>156</v>
      </c>
    </row>
    <row r="679" spans="1:20" s="160" customFormat="1" hidden="1">
      <c r="A679" s="173">
        <v>1</v>
      </c>
      <c r="B679" s="173">
        <v>2</v>
      </c>
      <c r="C679" s="195">
        <v>3</v>
      </c>
      <c r="D679" s="195">
        <v>4</v>
      </c>
      <c r="E679" s="195">
        <v>5</v>
      </c>
      <c r="F679" s="233">
        <v>6</v>
      </c>
      <c r="K679" s="161"/>
      <c r="M679" s="701"/>
      <c r="N679" s="149"/>
      <c r="O679" s="279"/>
      <c r="P679" s="283"/>
      <c r="Q679" s="283"/>
      <c r="R679" s="283"/>
    </row>
    <row r="680" spans="1:20" ht="36.75" hidden="1" customHeight="1">
      <c r="A680" s="35">
        <v>1</v>
      </c>
      <c r="B680" s="183"/>
      <c r="C680" s="176"/>
      <c r="D680" s="35"/>
      <c r="E680" s="176"/>
      <c r="F680" s="272"/>
      <c r="M680" s="702"/>
      <c r="N680" s="160"/>
      <c r="O680" s="283"/>
    </row>
    <row r="681" spans="1:20" ht="27" hidden="1" customHeight="1">
      <c r="A681" s="35"/>
      <c r="B681" s="183"/>
      <c r="C681" s="258"/>
      <c r="D681" s="260"/>
      <c r="E681" s="258"/>
      <c r="F681" s="272"/>
    </row>
    <row r="682" spans="1:20" ht="32.25" hidden="1" customHeight="1">
      <c r="A682" s="35"/>
      <c r="B682" s="183"/>
      <c r="C682" s="258"/>
      <c r="D682" s="260"/>
      <c r="E682" s="258"/>
      <c r="F682" s="272"/>
    </row>
    <row r="683" spans="1:20" ht="39.75" hidden="1" customHeight="1">
      <c r="A683" s="226"/>
      <c r="B683" s="227" t="s">
        <v>73</v>
      </c>
      <c r="C683" s="226" t="s">
        <v>74</v>
      </c>
      <c r="D683" s="226" t="s">
        <v>74</v>
      </c>
      <c r="E683" s="228">
        <f>E680</f>
        <v>0</v>
      </c>
      <c r="F683" s="240" t="s">
        <v>43</v>
      </c>
    </row>
    <row r="684" spans="1:20" hidden="1"/>
    <row r="685" spans="1:20" hidden="1"/>
    <row r="686" spans="1:20" ht="47.25" hidden="1" customHeight="1">
      <c r="A686" s="2014" t="s">
        <v>613</v>
      </c>
      <c r="B686" s="2014"/>
      <c r="C686" s="2014"/>
      <c r="D686" s="2014"/>
      <c r="E686" s="2014"/>
      <c r="F686" s="2014"/>
      <c r="G686" s="2014"/>
      <c r="H686" s="2014"/>
      <c r="I686" s="2014"/>
      <c r="J686" s="2014"/>
      <c r="K686" s="2014"/>
    </row>
    <row r="687" spans="1:20" hidden="1"/>
    <row r="688" spans="1:20" ht="38.25" hidden="1" customHeight="1">
      <c r="A688" s="2017" t="s">
        <v>513</v>
      </c>
      <c r="B688" s="2017"/>
      <c r="C688" s="2017"/>
      <c r="D688" s="2017"/>
      <c r="E688" s="2017"/>
      <c r="F688" s="2017"/>
      <c r="G688" s="2017"/>
      <c r="H688" s="2017"/>
      <c r="I688" s="2017"/>
      <c r="J688" s="2017"/>
      <c r="K688" s="2017"/>
    </row>
    <row r="689" spans="1:18" hidden="1">
      <c r="A689" s="53"/>
      <c r="B689" s="32"/>
      <c r="C689" s="38"/>
      <c r="D689" s="38"/>
      <c r="E689" s="38"/>
      <c r="F689" s="38"/>
    </row>
    <row r="690" spans="1:18" ht="63" hidden="1" customHeight="1">
      <c r="A690" s="260" t="s">
        <v>77</v>
      </c>
      <c r="B690" s="260" t="s">
        <v>67</v>
      </c>
      <c r="C690" s="260" t="s">
        <v>124</v>
      </c>
      <c r="D690" s="260" t="s">
        <v>125</v>
      </c>
      <c r="E690" s="260" t="s">
        <v>126</v>
      </c>
      <c r="F690" s="271" t="s">
        <v>156</v>
      </c>
    </row>
    <row r="691" spans="1:18" s="160" customFormat="1" hidden="1">
      <c r="A691" s="195">
        <v>1</v>
      </c>
      <c r="B691" s="195">
        <v>2</v>
      </c>
      <c r="C691" s="195">
        <v>3</v>
      </c>
      <c r="D691" s="195">
        <v>4</v>
      </c>
      <c r="E691" s="195">
        <v>5</v>
      </c>
      <c r="F691" s="236">
        <v>6</v>
      </c>
      <c r="K691" s="161"/>
      <c r="M691" s="701"/>
      <c r="N691" s="149"/>
      <c r="O691" s="279"/>
      <c r="P691" s="283"/>
      <c r="Q691" s="283"/>
      <c r="R691" s="283"/>
    </row>
    <row r="692" spans="1:18" hidden="1">
      <c r="A692" s="264"/>
      <c r="B692" s="47"/>
      <c r="C692" s="260"/>
      <c r="D692" s="34"/>
      <c r="E692" s="258"/>
      <c r="F692" s="235"/>
      <c r="M692" s="702"/>
      <c r="N692" s="160"/>
      <c r="O692" s="283"/>
    </row>
    <row r="693" spans="1:18" hidden="1">
      <c r="A693" s="260"/>
      <c r="B693" s="31"/>
      <c r="C693" s="260"/>
      <c r="D693" s="34"/>
      <c r="E693" s="258"/>
      <c r="F693" s="235"/>
    </row>
    <row r="694" spans="1:18" hidden="1">
      <c r="A694" s="260"/>
      <c r="B694" s="31"/>
      <c r="C694" s="260"/>
      <c r="D694" s="34"/>
      <c r="E694" s="258"/>
      <c r="F694" s="235"/>
    </row>
    <row r="695" spans="1:18" hidden="1">
      <c r="A695" s="260"/>
      <c r="B695" s="31"/>
      <c r="C695" s="260"/>
      <c r="D695" s="34"/>
      <c r="E695" s="258"/>
      <c r="F695" s="235"/>
    </row>
    <row r="696" spans="1:18" ht="35.1" hidden="1" customHeight="1">
      <c r="A696" s="226"/>
      <c r="B696" s="227" t="s">
        <v>73</v>
      </c>
      <c r="C696" s="226" t="s">
        <v>74</v>
      </c>
      <c r="D696" s="226" t="s">
        <v>74</v>
      </c>
      <c r="E696" s="228">
        <f>SUM(E692:E695)</f>
        <v>0</v>
      </c>
      <c r="F696" s="237" t="s">
        <v>43</v>
      </c>
    </row>
    <row r="697" spans="1:18" hidden="1">
      <c r="A697" s="51"/>
      <c r="B697" s="52"/>
      <c r="C697" s="51"/>
      <c r="D697" s="51"/>
      <c r="E697" s="51"/>
      <c r="F697" s="51"/>
    </row>
    <row r="698" spans="1:18" hidden="1">
      <c r="A698" s="2016" t="s">
        <v>491</v>
      </c>
      <c r="B698" s="2016"/>
      <c r="C698" s="2016"/>
      <c r="D698" s="2016"/>
      <c r="E698" s="2016"/>
      <c r="F698" s="2016"/>
      <c r="G698" s="2016"/>
      <c r="H698" s="2016"/>
      <c r="I698" s="2016"/>
      <c r="J698" s="2016"/>
      <c r="K698" s="2016"/>
    </row>
    <row r="699" spans="1:18" hidden="1">
      <c r="A699" s="51"/>
      <c r="B699" s="32"/>
      <c r="C699" s="38"/>
      <c r="D699" s="38"/>
      <c r="E699" s="38"/>
      <c r="F699" s="38"/>
    </row>
    <row r="700" spans="1:18" ht="60" hidden="1" customHeight="1">
      <c r="A700" s="260" t="s">
        <v>77</v>
      </c>
      <c r="B700" s="260" t="s">
        <v>67</v>
      </c>
      <c r="C700" s="260" t="s">
        <v>127</v>
      </c>
      <c r="D700" s="260" t="s">
        <v>490</v>
      </c>
      <c r="E700" s="271" t="s">
        <v>156</v>
      </c>
      <c r="F700" s="38"/>
    </row>
    <row r="701" spans="1:18" s="160" customFormat="1" hidden="1">
      <c r="A701" s="195">
        <v>1</v>
      </c>
      <c r="B701" s="195">
        <v>2</v>
      </c>
      <c r="C701" s="195">
        <v>3</v>
      </c>
      <c r="D701" s="195">
        <v>4</v>
      </c>
      <c r="E701" s="236">
        <v>5</v>
      </c>
      <c r="F701" s="14"/>
      <c r="K701" s="161"/>
      <c r="M701" s="701"/>
      <c r="N701" s="149"/>
      <c r="O701" s="279"/>
      <c r="P701" s="283"/>
      <c r="Q701" s="283"/>
      <c r="R701" s="283"/>
    </row>
    <row r="702" spans="1:18" hidden="1">
      <c r="A702" s="260"/>
      <c r="B702" s="47"/>
      <c r="C702" s="34"/>
      <c r="D702" s="258"/>
      <c r="E702" s="235"/>
      <c r="F702" s="38"/>
      <c r="M702" s="702"/>
      <c r="N702" s="160"/>
      <c r="O702" s="283"/>
    </row>
    <row r="703" spans="1:18" hidden="1">
      <c r="A703" s="260"/>
      <c r="B703" s="31"/>
      <c r="C703" s="34"/>
      <c r="D703" s="258"/>
      <c r="E703" s="235"/>
      <c r="F703" s="38"/>
    </row>
    <row r="704" spans="1:18" hidden="1">
      <c r="A704" s="260"/>
      <c r="B704" s="31"/>
      <c r="C704" s="34"/>
      <c r="D704" s="258"/>
      <c r="E704" s="235"/>
      <c r="F704" s="38"/>
    </row>
    <row r="705" spans="1:18" ht="35.1" hidden="1" customHeight="1">
      <c r="A705" s="226"/>
      <c r="B705" s="227" t="s">
        <v>73</v>
      </c>
      <c r="C705" s="226" t="s">
        <v>74</v>
      </c>
      <c r="D705" s="228">
        <f>SUM(D702:D704)</f>
        <v>0</v>
      </c>
      <c r="E705" s="235" t="s">
        <v>43</v>
      </c>
      <c r="F705" s="38"/>
    </row>
    <row r="706" spans="1:18" hidden="1">
      <c r="A706" s="51"/>
      <c r="B706" s="52"/>
      <c r="C706" s="51"/>
      <c r="D706" s="51"/>
      <c r="E706" s="51"/>
      <c r="F706" s="51"/>
    </row>
    <row r="707" spans="1:18" hidden="1">
      <c r="A707" s="2016" t="s">
        <v>514</v>
      </c>
      <c r="B707" s="2016"/>
      <c r="C707" s="2016"/>
      <c r="D707" s="2016"/>
      <c r="E707" s="2016"/>
      <c r="F707" s="2016"/>
      <c r="G707" s="2016"/>
      <c r="H707" s="2016"/>
      <c r="I707" s="2016"/>
      <c r="J707" s="2016"/>
      <c r="K707" s="2016"/>
    </row>
    <row r="708" spans="1:18" hidden="1">
      <c r="A708" s="51"/>
      <c r="B708" s="32"/>
      <c r="C708" s="38"/>
      <c r="D708" s="38"/>
      <c r="E708" s="38"/>
      <c r="F708" s="38"/>
    </row>
    <row r="709" spans="1:18" ht="60" hidden="1" customHeight="1">
      <c r="A709" s="260" t="s">
        <v>77</v>
      </c>
      <c r="B709" s="260" t="s">
        <v>67</v>
      </c>
      <c r="C709" s="260" t="s">
        <v>127</v>
      </c>
      <c r="D709" s="260" t="s">
        <v>490</v>
      </c>
      <c r="E709" s="271" t="s">
        <v>156</v>
      </c>
      <c r="F709" s="38"/>
    </row>
    <row r="710" spans="1:18" s="160" customFormat="1" hidden="1">
      <c r="A710" s="195">
        <v>1</v>
      </c>
      <c r="B710" s="195">
        <v>2</v>
      </c>
      <c r="C710" s="195">
        <v>3</v>
      </c>
      <c r="D710" s="195">
        <v>4</v>
      </c>
      <c r="E710" s="236">
        <v>5</v>
      </c>
      <c r="F710" s="14"/>
      <c r="K710" s="161"/>
      <c r="M710" s="701"/>
      <c r="N710" s="149"/>
      <c r="O710" s="279"/>
      <c r="P710" s="283"/>
      <c r="Q710" s="283"/>
      <c r="R710" s="283"/>
    </row>
    <row r="711" spans="1:18" hidden="1">
      <c r="A711" s="260"/>
      <c r="B711" s="47"/>
      <c r="C711" s="34"/>
      <c r="D711" s="258"/>
      <c r="E711" s="235"/>
      <c r="F711" s="38"/>
      <c r="M711" s="702"/>
      <c r="N711" s="160"/>
      <c r="O711" s="283"/>
    </row>
    <row r="712" spans="1:18" hidden="1">
      <c r="A712" s="260"/>
      <c r="B712" s="31"/>
      <c r="C712" s="34"/>
      <c r="D712" s="258"/>
      <c r="E712" s="235"/>
      <c r="F712" s="38"/>
    </row>
    <row r="713" spans="1:18" hidden="1">
      <c r="A713" s="260"/>
      <c r="B713" s="31"/>
      <c r="C713" s="34"/>
      <c r="D713" s="258"/>
      <c r="E713" s="235"/>
      <c r="F713" s="38"/>
    </row>
    <row r="714" spans="1:18" ht="35.1" hidden="1" customHeight="1">
      <c r="A714" s="226"/>
      <c r="B714" s="227" t="s">
        <v>73</v>
      </c>
      <c r="C714" s="226" t="s">
        <v>74</v>
      </c>
      <c r="D714" s="228">
        <f>SUM(D711:D713)</f>
        <v>0</v>
      </c>
      <c r="E714" s="235" t="s">
        <v>43</v>
      </c>
      <c r="F714" s="38"/>
    </row>
    <row r="715" spans="1:18" hidden="1">
      <c r="A715" s="51"/>
      <c r="B715" s="52"/>
      <c r="C715" s="51"/>
      <c r="D715" s="51"/>
      <c r="E715" s="51"/>
      <c r="F715" s="51"/>
    </row>
    <row r="716" spans="1:18" hidden="1">
      <c r="A716" s="2033" t="s">
        <v>530</v>
      </c>
      <c r="B716" s="2033"/>
      <c r="C716" s="2033"/>
      <c r="D716" s="2033"/>
      <c r="E716" s="2033"/>
      <c r="F716" s="2033"/>
      <c r="G716" s="2033"/>
      <c r="H716" s="2033"/>
      <c r="I716" s="2033"/>
      <c r="J716" s="2033"/>
      <c r="K716" s="2033"/>
    </row>
    <row r="717" spans="1:18" hidden="1">
      <c r="A717" s="2012"/>
      <c r="B717" s="2012"/>
      <c r="C717" s="2012"/>
      <c r="D717" s="2012"/>
      <c r="E717" s="2012"/>
      <c r="F717" s="2012"/>
    </row>
    <row r="718" spans="1:18" ht="60" hidden="1" customHeight="1">
      <c r="A718" s="260" t="s">
        <v>77</v>
      </c>
      <c r="B718" s="260" t="s">
        <v>67</v>
      </c>
      <c r="C718" s="260" t="s">
        <v>131</v>
      </c>
      <c r="D718" s="260" t="s">
        <v>80</v>
      </c>
      <c r="E718" s="260" t="s">
        <v>132</v>
      </c>
      <c r="F718" s="260" t="s">
        <v>33</v>
      </c>
      <c r="G718" s="271" t="s">
        <v>156</v>
      </c>
    </row>
    <row r="719" spans="1:18" s="160" customFormat="1" hidden="1">
      <c r="A719" s="195">
        <v>1</v>
      </c>
      <c r="B719" s="195">
        <v>2</v>
      </c>
      <c r="C719" s="195">
        <v>3</v>
      </c>
      <c r="D719" s="195">
        <v>4</v>
      </c>
      <c r="E719" s="195">
        <v>5</v>
      </c>
      <c r="F719" s="195">
        <v>6</v>
      </c>
      <c r="G719" s="236">
        <v>7</v>
      </c>
      <c r="K719" s="161"/>
      <c r="M719" s="701"/>
      <c r="N719" s="149"/>
      <c r="O719" s="279"/>
      <c r="P719" s="283"/>
      <c r="Q719" s="283"/>
      <c r="R719" s="283"/>
    </row>
    <row r="720" spans="1:18" ht="34.5" hidden="1" customHeight="1">
      <c r="A720" s="260">
        <v>1</v>
      </c>
      <c r="B720" s="31"/>
      <c r="C720" s="260"/>
      <c r="D720" s="260"/>
      <c r="E720" s="258" t="e">
        <f>F720/D720</f>
        <v>#DIV/0!</v>
      </c>
      <c r="F720" s="258"/>
      <c r="G720" s="272"/>
      <c r="M720" s="702"/>
      <c r="N720" s="160"/>
      <c r="O720" s="283"/>
    </row>
    <row r="721" spans="1:18" ht="34.5" hidden="1" customHeight="1">
      <c r="A721" s="260">
        <v>2</v>
      </c>
      <c r="B721" s="31"/>
      <c r="C721" s="35"/>
      <c r="D721" s="35"/>
      <c r="E721" s="258" t="e">
        <f t="shared" ref="E721:E722" si="27">F721/D721</f>
        <v>#DIV/0!</v>
      </c>
      <c r="F721" s="258"/>
      <c r="G721" s="272"/>
    </row>
    <row r="722" spans="1:18" ht="34.5" hidden="1" customHeight="1">
      <c r="A722" s="260">
        <v>3</v>
      </c>
      <c r="B722" s="31"/>
      <c r="C722" s="260"/>
      <c r="D722" s="260"/>
      <c r="E722" s="258" t="e">
        <f t="shared" si="27"/>
        <v>#DIV/0!</v>
      </c>
      <c r="F722" s="258"/>
      <c r="G722" s="272"/>
    </row>
    <row r="723" spans="1:18" ht="34.5" hidden="1" customHeight="1">
      <c r="A723" s="226"/>
      <c r="B723" s="227" t="s">
        <v>73</v>
      </c>
      <c r="C723" s="226" t="s">
        <v>74</v>
      </c>
      <c r="D723" s="226" t="s">
        <v>74</v>
      </c>
      <c r="E723" s="226" t="s">
        <v>74</v>
      </c>
      <c r="F723" s="228">
        <f>F722+F721+F720</f>
        <v>0</v>
      </c>
      <c r="G723" s="235" t="s">
        <v>43</v>
      </c>
    </row>
    <row r="724" spans="1:18" hidden="1">
      <c r="A724" s="51"/>
      <c r="B724" s="52"/>
      <c r="C724" s="51"/>
      <c r="D724" s="51"/>
      <c r="E724" s="51"/>
      <c r="F724" s="51"/>
    </row>
    <row r="725" spans="1:18" hidden="1">
      <c r="A725" s="51"/>
      <c r="B725" s="52"/>
      <c r="C725" s="51"/>
      <c r="D725" s="51"/>
      <c r="E725" s="51"/>
      <c r="F725" s="51"/>
    </row>
    <row r="726" spans="1:18" ht="39.75" customHeight="1">
      <c r="A726" s="2014" t="s">
        <v>612</v>
      </c>
      <c r="B726" s="2014"/>
      <c r="C726" s="2014"/>
      <c r="D726" s="2014"/>
      <c r="E726" s="2014"/>
      <c r="F726" s="2014"/>
      <c r="G726" s="2014"/>
      <c r="H726" s="2014"/>
      <c r="I726" s="2014"/>
      <c r="J726" s="2014"/>
      <c r="K726" s="2014"/>
    </row>
    <row r="727" spans="1:18">
      <c r="A727" s="51"/>
      <c r="B727" s="52"/>
      <c r="C727" s="51"/>
      <c r="D727" s="51"/>
      <c r="E727" s="51"/>
      <c r="F727" s="51"/>
    </row>
    <row r="728" spans="1:18" ht="28.5" hidden="1" customHeight="1">
      <c r="A728" s="2009" t="s">
        <v>515</v>
      </c>
      <c r="B728" s="2009"/>
      <c r="C728" s="2009"/>
      <c r="D728" s="2009"/>
      <c r="E728" s="2009"/>
      <c r="F728" s="2009"/>
      <c r="G728" s="2009"/>
      <c r="H728" s="2009"/>
      <c r="I728" s="2009"/>
      <c r="J728" s="2009"/>
      <c r="K728" s="2009"/>
    </row>
    <row r="729" spans="1:18" hidden="1">
      <c r="A729" s="259"/>
      <c r="B729" s="55"/>
      <c r="C729" s="259"/>
      <c r="D729" s="259"/>
      <c r="E729" s="259"/>
      <c r="F729" s="259"/>
    </row>
    <row r="730" spans="1:18" ht="72" hidden="1" customHeight="1">
      <c r="A730" s="260" t="s">
        <v>77</v>
      </c>
      <c r="B730" s="260" t="s">
        <v>67</v>
      </c>
      <c r="C730" s="260" t="s">
        <v>118</v>
      </c>
      <c r="D730" s="260" t="s">
        <v>112</v>
      </c>
      <c r="E730" s="260" t="s">
        <v>113</v>
      </c>
      <c r="F730" s="260" t="s">
        <v>532</v>
      </c>
      <c r="G730" s="271" t="s">
        <v>156</v>
      </c>
    </row>
    <row r="731" spans="1:18" s="160" customFormat="1" hidden="1">
      <c r="A731" s="195">
        <v>1</v>
      </c>
      <c r="B731" s="195">
        <v>2</v>
      </c>
      <c r="C731" s="195">
        <v>3</v>
      </c>
      <c r="D731" s="195">
        <v>4</v>
      </c>
      <c r="E731" s="195">
        <v>5</v>
      </c>
      <c r="F731" s="195">
        <v>6</v>
      </c>
      <c r="G731" s="236">
        <v>7</v>
      </c>
      <c r="K731" s="161"/>
      <c r="M731" s="701"/>
      <c r="N731" s="149"/>
      <c r="O731" s="279"/>
      <c r="P731" s="283"/>
      <c r="Q731" s="283"/>
      <c r="R731" s="283"/>
    </row>
    <row r="732" spans="1:18" ht="51" hidden="1" customHeight="1">
      <c r="A732" s="260">
        <v>1</v>
      </c>
      <c r="B732" s="31" t="s">
        <v>114</v>
      </c>
      <c r="C732" s="260"/>
      <c r="D732" s="260"/>
      <c r="E732" s="258" t="e">
        <f>F732/D732/C732</f>
        <v>#DIV/0!</v>
      </c>
      <c r="F732" s="258"/>
      <c r="G732" s="235"/>
      <c r="M732" s="702"/>
      <c r="N732" s="160"/>
      <c r="O732" s="283"/>
    </row>
    <row r="733" spans="1:18" ht="61.5" hidden="1" customHeight="1">
      <c r="A733" s="260">
        <v>2</v>
      </c>
      <c r="B733" s="31" t="s">
        <v>115</v>
      </c>
      <c r="C733" s="260"/>
      <c r="D733" s="260"/>
      <c r="E733" s="258" t="e">
        <f t="shared" ref="E733:E737" si="28">F733/D733/C733</f>
        <v>#DIV/0!</v>
      </c>
      <c r="F733" s="258"/>
      <c r="G733" s="235"/>
    </row>
    <row r="734" spans="1:18" ht="57" hidden="1" customHeight="1">
      <c r="A734" s="260">
        <v>3</v>
      </c>
      <c r="B734" s="31" t="s">
        <v>116</v>
      </c>
      <c r="C734" s="260"/>
      <c r="D734" s="260"/>
      <c r="E734" s="258" t="e">
        <f t="shared" si="28"/>
        <v>#DIV/0!</v>
      </c>
      <c r="F734" s="258"/>
      <c r="G734" s="235"/>
    </row>
    <row r="735" spans="1:18" ht="28.5" hidden="1" customHeight="1">
      <c r="A735" s="260">
        <v>4</v>
      </c>
      <c r="B735" s="31" t="s">
        <v>117</v>
      </c>
      <c r="C735" s="260"/>
      <c r="D735" s="260"/>
      <c r="E735" s="258" t="e">
        <f t="shared" si="28"/>
        <v>#DIV/0!</v>
      </c>
      <c r="F735" s="258"/>
      <c r="G735" s="235"/>
    </row>
    <row r="736" spans="1:18" ht="103.5" hidden="1" customHeight="1">
      <c r="A736" s="260">
        <v>5</v>
      </c>
      <c r="B736" s="31" t="s">
        <v>143</v>
      </c>
      <c r="C736" s="260"/>
      <c r="D736" s="260"/>
      <c r="E736" s="258" t="e">
        <f t="shared" si="28"/>
        <v>#DIV/0!</v>
      </c>
      <c r="F736" s="258"/>
      <c r="G736" s="235"/>
    </row>
    <row r="737" spans="1:18" ht="42.75" hidden="1" customHeight="1">
      <c r="A737" s="260">
        <v>6</v>
      </c>
      <c r="B737" s="31" t="s">
        <v>144</v>
      </c>
      <c r="C737" s="260"/>
      <c r="D737" s="260"/>
      <c r="E737" s="258" t="e">
        <f t="shared" si="28"/>
        <v>#DIV/0!</v>
      </c>
      <c r="F737" s="258"/>
      <c r="G737" s="235"/>
    </row>
    <row r="738" spans="1:18" ht="35.1" hidden="1" customHeight="1">
      <c r="A738" s="226"/>
      <c r="B738" s="227" t="s">
        <v>73</v>
      </c>
      <c r="C738" s="226" t="s">
        <v>74</v>
      </c>
      <c r="D738" s="226" t="s">
        <v>74</v>
      </c>
      <c r="E738" s="226" t="s">
        <v>74</v>
      </c>
      <c r="F738" s="228">
        <f>F737+F736+F735+F734+F733+F732</f>
        <v>0</v>
      </c>
      <c r="G738" s="235" t="s">
        <v>43</v>
      </c>
    </row>
    <row r="739" spans="1:18" hidden="1">
      <c r="A739" s="38"/>
      <c r="B739" s="32"/>
      <c r="C739" s="38"/>
      <c r="D739" s="38"/>
      <c r="E739" s="38"/>
      <c r="F739" s="38"/>
    </row>
    <row r="740" spans="1:18" ht="40.5" hidden="1" customHeight="1">
      <c r="A740" s="2009" t="s">
        <v>516</v>
      </c>
      <c r="B740" s="2009"/>
      <c r="C740" s="2009"/>
      <c r="D740" s="2009"/>
      <c r="E740" s="2009"/>
      <c r="F740" s="2009"/>
      <c r="G740" s="2009"/>
      <c r="H740" s="2009"/>
      <c r="I740" s="2009"/>
      <c r="J740" s="2009"/>
      <c r="K740" s="2009"/>
    </row>
    <row r="741" spans="1:18" hidden="1">
      <c r="A741" s="256"/>
      <c r="B741" s="45"/>
      <c r="C741" s="256"/>
      <c r="D741" s="256"/>
      <c r="E741" s="256"/>
      <c r="F741" s="38"/>
    </row>
    <row r="742" spans="1:18" ht="62.25" hidden="1" customHeight="1">
      <c r="A742" s="260" t="s">
        <v>77</v>
      </c>
      <c r="B742" s="260" t="s">
        <v>67</v>
      </c>
      <c r="C742" s="260" t="s">
        <v>119</v>
      </c>
      <c r="D742" s="260" t="s">
        <v>518</v>
      </c>
      <c r="E742" s="262" t="s">
        <v>166</v>
      </c>
      <c r="F742" s="260" t="s">
        <v>517</v>
      </c>
      <c r="G742" s="271" t="s">
        <v>156</v>
      </c>
    </row>
    <row r="743" spans="1:18" s="160" customFormat="1" hidden="1">
      <c r="A743" s="195">
        <v>1</v>
      </c>
      <c r="B743" s="195">
        <v>2</v>
      </c>
      <c r="C743" s="195">
        <v>3</v>
      </c>
      <c r="D743" s="195">
        <v>4</v>
      </c>
      <c r="E743" s="14">
        <v>5</v>
      </c>
      <c r="F743" s="195">
        <v>6</v>
      </c>
      <c r="G743" s="236">
        <v>7</v>
      </c>
      <c r="K743" s="161"/>
      <c r="M743" s="701"/>
      <c r="N743" s="149"/>
      <c r="O743" s="279"/>
      <c r="P743" s="283"/>
      <c r="Q743" s="283"/>
      <c r="R743" s="283"/>
    </row>
    <row r="744" spans="1:18" ht="58.5" hidden="1" customHeight="1">
      <c r="A744" s="260">
        <v>1</v>
      </c>
      <c r="B744" s="31" t="s">
        <v>140</v>
      </c>
      <c r="C744" s="260"/>
      <c r="D744" s="258" t="e">
        <f>F744/C744</f>
        <v>#DIV/0!</v>
      </c>
      <c r="E744" s="262" t="s">
        <v>43</v>
      </c>
      <c r="F744" s="258"/>
      <c r="G744" s="235"/>
      <c r="M744" s="702"/>
      <c r="N744" s="160"/>
      <c r="O744" s="283"/>
    </row>
    <row r="745" spans="1:18" ht="57.75" hidden="1" customHeight="1">
      <c r="A745" s="260">
        <v>2</v>
      </c>
      <c r="B745" s="31" t="s">
        <v>629</v>
      </c>
      <c r="C745" s="260" t="s">
        <v>43</v>
      </c>
      <c r="D745" s="258"/>
      <c r="E745" s="262" t="e">
        <f>F745/D745</f>
        <v>#DIV/0!</v>
      </c>
      <c r="F745" s="258"/>
      <c r="G745" s="235"/>
    </row>
    <row r="746" spans="1:18" ht="34.5" hidden="1" customHeight="1">
      <c r="A746" s="226"/>
      <c r="B746" s="227" t="s">
        <v>73</v>
      </c>
      <c r="C746" s="226" t="s">
        <v>43</v>
      </c>
      <c r="D746" s="226" t="s">
        <v>43</v>
      </c>
      <c r="E746" s="226" t="s">
        <v>43</v>
      </c>
      <c r="F746" s="228">
        <f>F744+F745</f>
        <v>0</v>
      </c>
      <c r="G746" s="235" t="s">
        <v>43</v>
      </c>
    </row>
    <row r="747" spans="1:18" hidden="1">
      <c r="A747" s="38"/>
      <c r="B747" s="32"/>
      <c r="C747" s="38"/>
      <c r="D747" s="38"/>
      <c r="E747" s="38"/>
      <c r="F747" s="38"/>
    </row>
    <row r="748" spans="1:18" s="38" customFormat="1" ht="42" hidden="1" customHeight="1">
      <c r="A748" s="2004" t="s">
        <v>519</v>
      </c>
      <c r="B748" s="2004"/>
      <c r="C748" s="2004"/>
      <c r="D748" s="2004"/>
      <c r="E748" s="2004"/>
      <c r="F748" s="2004"/>
      <c r="G748" s="2004"/>
      <c r="H748" s="2004"/>
      <c r="I748" s="2004"/>
      <c r="J748" s="2004"/>
      <c r="K748" s="2004"/>
      <c r="M748" s="701"/>
      <c r="N748" s="149"/>
      <c r="O748" s="279"/>
      <c r="P748" s="41"/>
      <c r="Q748" s="41"/>
      <c r="R748" s="41"/>
    </row>
    <row r="749" spans="1:18" s="38" customFormat="1" ht="15.75" hidden="1" customHeight="1">
      <c r="A749" s="265"/>
      <c r="B749" s="265"/>
      <c r="C749" s="265"/>
      <c r="D749" s="265"/>
      <c r="E749" s="265"/>
      <c r="F749" s="265"/>
      <c r="G749" s="265"/>
      <c r="H749" s="265"/>
      <c r="I749" s="265"/>
      <c r="J749" s="265"/>
      <c r="K749" s="40"/>
      <c r="M749" s="706"/>
      <c r="O749" s="41"/>
      <c r="P749" s="41"/>
      <c r="Q749" s="41"/>
      <c r="R749" s="41"/>
    </row>
    <row r="750" spans="1:18" s="38" customFormat="1" ht="82.5" hidden="1" customHeight="1">
      <c r="A750" s="260" t="s">
        <v>77</v>
      </c>
      <c r="B750" s="260" t="s">
        <v>0</v>
      </c>
      <c r="C750" s="260" t="s">
        <v>122</v>
      </c>
      <c r="D750" s="260" t="s">
        <v>120</v>
      </c>
      <c r="E750" s="260" t="s">
        <v>123</v>
      </c>
      <c r="F750" s="260" t="s">
        <v>33</v>
      </c>
      <c r="G750" s="271" t="s">
        <v>156</v>
      </c>
      <c r="K750" s="40"/>
      <c r="M750" s="706"/>
      <c r="O750" s="41"/>
      <c r="P750" s="41"/>
      <c r="Q750" s="41"/>
      <c r="R750" s="41"/>
    </row>
    <row r="751" spans="1:18" s="14" customFormat="1" hidden="1">
      <c r="A751" s="195">
        <v>1</v>
      </c>
      <c r="B751" s="195">
        <v>2</v>
      </c>
      <c r="C751" s="195">
        <v>4</v>
      </c>
      <c r="D751" s="195">
        <v>5</v>
      </c>
      <c r="E751" s="195">
        <v>6</v>
      </c>
      <c r="F751" s="195">
        <v>7</v>
      </c>
      <c r="G751" s="236">
        <v>8</v>
      </c>
      <c r="K751" s="186"/>
      <c r="M751" s="706"/>
      <c r="N751" s="38"/>
      <c r="O751" s="41"/>
      <c r="P751" s="286"/>
      <c r="Q751" s="286"/>
      <c r="R751" s="286"/>
    </row>
    <row r="752" spans="1:18" s="38" customFormat="1" ht="36" hidden="1" customHeight="1">
      <c r="A752" s="260">
        <v>1</v>
      </c>
      <c r="B752" s="31" t="s">
        <v>145</v>
      </c>
      <c r="C752" s="258" t="e">
        <f>F752/D752</f>
        <v>#DIV/0!</v>
      </c>
      <c r="D752" s="258"/>
      <c r="E752" s="258"/>
      <c r="F752" s="258"/>
      <c r="G752" s="235"/>
      <c r="K752" s="40"/>
      <c r="M752" s="337"/>
      <c r="N752" s="14"/>
      <c r="O752" s="286"/>
      <c r="P752" s="41"/>
      <c r="Q752" s="41"/>
      <c r="R752" s="41"/>
    </row>
    <row r="753" spans="1:18" s="38" customFormat="1" ht="33" hidden="1" customHeight="1">
      <c r="A753" s="260">
        <v>2</v>
      </c>
      <c r="B753" s="31" t="s">
        <v>121</v>
      </c>
      <c r="C753" s="258" t="e">
        <f t="shared" ref="C753:C755" si="29">F753/D753</f>
        <v>#DIV/0!</v>
      </c>
      <c r="D753" s="258"/>
      <c r="E753" s="258"/>
      <c r="F753" s="258"/>
      <c r="G753" s="235"/>
      <c r="K753" s="40"/>
      <c r="M753" s="706"/>
      <c r="O753" s="41"/>
      <c r="P753" s="41"/>
      <c r="Q753" s="41"/>
      <c r="R753" s="41"/>
    </row>
    <row r="754" spans="1:18" s="38" customFormat="1" ht="34.5" hidden="1" customHeight="1">
      <c r="A754" s="260">
        <v>3</v>
      </c>
      <c r="B754" s="31" t="s">
        <v>146</v>
      </c>
      <c r="C754" s="258" t="e">
        <f t="shared" si="29"/>
        <v>#DIV/0!</v>
      </c>
      <c r="D754" s="258"/>
      <c r="E754" s="258"/>
      <c r="F754" s="258"/>
      <c r="G754" s="235"/>
      <c r="K754" s="40"/>
      <c r="M754" s="706"/>
      <c r="O754" s="41"/>
      <c r="P754" s="41"/>
      <c r="Q754" s="41"/>
      <c r="R754" s="41"/>
    </row>
    <row r="755" spans="1:18" s="38" customFormat="1" ht="47.25" hidden="1" customHeight="1">
      <c r="A755" s="260">
        <v>4</v>
      </c>
      <c r="B755" s="31" t="s">
        <v>147</v>
      </c>
      <c r="C755" s="258" t="e">
        <f t="shared" si="29"/>
        <v>#DIV/0!</v>
      </c>
      <c r="D755" s="258"/>
      <c r="E755" s="258"/>
      <c r="F755" s="258"/>
      <c r="G755" s="235"/>
      <c r="K755" s="40"/>
      <c r="M755" s="706"/>
      <c r="O755" s="41"/>
      <c r="P755" s="41"/>
      <c r="Q755" s="41"/>
      <c r="R755" s="41"/>
    </row>
    <row r="756" spans="1:18" s="38" customFormat="1" ht="35.1" hidden="1" customHeight="1">
      <c r="A756" s="226"/>
      <c r="B756" s="227" t="s">
        <v>73</v>
      </c>
      <c r="C756" s="226" t="s">
        <v>74</v>
      </c>
      <c r="D756" s="226" t="s">
        <v>74</v>
      </c>
      <c r="E756" s="226" t="s">
        <v>74</v>
      </c>
      <c r="F756" s="228">
        <f>SUM(F752:F755)</f>
        <v>0</v>
      </c>
      <c r="G756" s="237" t="s">
        <v>43</v>
      </c>
      <c r="K756" s="40"/>
      <c r="M756" s="706"/>
      <c r="O756" s="41"/>
      <c r="P756" s="41"/>
      <c r="Q756" s="41"/>
      <c r="R756" s="41"/>
    </row>
    <row r="757" spans="1:18">
      <c r="A757" s="38"/>
      <c r="B757" s="32"/>
      <c r="C757" s="38"/>
      <c r="D757" s="38"/>
      <c r="E757" s="38"/>
      <c r="F757" s="38"/>
      <c r="M757" s="706"/>
      <c r="N757" s="38"/>
      <c r="O757" s="41"/>
    </row>
    <row r="758" spans="1:18" ht="23.25" customHeight="1">
      <c r="A758" s="2017" t="s">
        <v>513</v>
      </c>
      <c r="B758" s="2017"/>
      <c r="C758" s="2017"/>
      <c r="D758" s="2017"/>
      <c r="E758" s="2017"/>
      <c r="F758" s="2017"/>
      <c r="G758" s="2017"/>
      <c r="H758" s="2017"/>
      <c r="I758" s="2017"/>
      <c r="J758" s="2017"/>
      <c r="K758" s="2017"/>
    </row>
    <row r="759" spans="1:18">
      <c r="A759" s="53"/>
      <c r="B759" s="32"/>
      <c r="C759" s="38"/>
      <c r="D759" s="38"/>
      <c r="E759" s="38"/>
      <c r="F759" s="38"/>
    </row>
    <row r="760" spans="1:18" ht="75.75" customHeight="1">
      <c r="A760" s="260" t="s">
        <v>77</v>
      </c>
      <c r="B760" s="260" t="s">
        <v>67</v>
      </c>
      <c r="C760" s="260" t="s">
        <v>124</v>
      </c>
      <c r="D760" s="260" t="s">
        <v>125</v>
      </c>
      <c r="E760" s="260" t="s">
        <v>520</v>
      </c>
      <c r="F760" s="271" t="s">
        <v>156</v>
      </c>
    </row>
    <row r="761" spans="1:18" s="160" customFormat="1">
      <c r="A761" s="195">
        <v>1</v>
      </c>
      <c r="B761" s="195">
        <v>2</v>
      </c>
      <c r="C761" s="195">
        <v>3</v>
      </c>
      <c r="D761" s="195">
        <v>4</v>
      </c>
      <c r="E761" s="195">
        <v>5</v>
      </c>
      <c r="F761" s="236">
        <v>6</v>
      </c>
      <c r="K761" s="161"/>
      <c r="M761" s="701"/>
      <c r="N761" s="149"/>
      <c r="O761" s="279"/>
      <c r="P761" s="283"/>
      <c r="Q761" s="283"/>
      <c r="R761" s="283"/>
    </row>
    <row r="762" spans="1:18">
      <c r="A762" s="260">
        <v>1</v>
      </c>
      <c r="B762" s="31"/>
      <c r="C762" s="260">
        <v>1</v>
      </c>
      <c r="D762" s="34">
        <v>1</v>
      </c>
      <c r="E762" s="258"/>
      <c r="F762" s="272"/>
      <c r="M762" s="702"/>
      <c r="N762" s="160"/>
      <c r="O762" s="283"/>
      <c r="P762" s="188"/>
      <c r="Q762" s="290"/>
    </row>
    <row r="763" spans="1:18" ht="31.5" customHeight="1">
      <c r="A763" s="260">
        <v>2</v>
      </c>
      <c r="B763" s="31"/>
      <c r="C763" s="260">
        <v>1</v>
      </c>
      <c r="D763" s="34">
        <v>1</v>
      </c>
      <c r="E763" s="258"/>
      <c r="F763" s="272"/>
      <c r="P763" s="188"/>
      <c r="Q763" s="290"/>
    </row>
    <row r="764" spans="1:18">
      <c r="A764" s="260">
        <v>3</v>
      </c>
      <c r="B764" s="31"/>
      <c r="C764" s="260">
        <v>1</v>
      </c>
      <c r="D764" s="34">
        <v>1</v>
      </c>
      <c r="E764" s="258"/>
      <c r="F764" s="272"/>
      <c r="P764" s="188"/>
      <c r="Q764" s="290"/>
    </row>
    <row r="765" spans="1:18" ht="31.5" customHeight="1">
      <c r="A765" s="260">
        <v>4</v>
      </c>
      <c r="B765" s="31"/>
      <c r="C765" s="260"/>
      <c r="D765" s="34"/>
      <c r="E765" s="258"/>
      <c r="F765" s="272"/>
      <c r="P765" s="188"/>
      <c r="Q765" s="290"/>
    </row>
    <row r="766" spans="1:18" ht="31.5" hidden="1" customHeight="1">
      <c r="A766" s="260">
        <v>5</v>
      </c>
      <c r="B766" s="31"/>
      <c r="C766" s="260"/>
      <c r="D766" s="34"/>
      <c r="E766" s="258"/>
      <c r="F766" s="272"/>
      <c r="P766" s="188"/>
      <c r="Q766" s="290"/>
    </row>
    <row r="767" spans="1:18" ht="35.1" customHeight="1">
      <c r="A767" s="226"/>
      <c r="B767" s="227" t="s">
        <v>73</v>
      </c>
      <c r="C767" s="226" t="s">
        <v>74</v>
      </c>
      <c r="D767" s="226" t="s">
        <v>74</v>
      </c>
      <c r="E767" s="228">
        <f>SUM(E762:E766)</f>
        <v>0</v>
      </c>
      <c r="F767" s="237" t="s">
        <v>43</v>
      </c>
      <c r="P767" s="188"/>
    </row>
    <row r="768" spans="1:18">
      <c r="A768" s="38"/>
      <c r="B768" s="32"/>
      <c r="C768" s="38"/>
      <c r="D768" s="38"/>
      <c r="E768" s="38"/>
      <c r="F768" s="38"/>
      <c r="P768" s="188"/>
    </row>
    <row r="769" spans="1:18">
      <c r="A769" s="2016" t="s">
        <v>491</v>
      </c>
      <c r="B769" s="2016"/>
      <c r="C769" s="2016"/>
      <c r="D769" s="2016"/>
      <c r="E769" s="2016"/>
      <c r="F769" s="2016"/>
      <c r="G769" s="2016"/>
      <c r="H769" s="2016"/>
      <c r="I769" s="2016"/>
      <c r="J769" s="2016"/>
      <c r="K769" s="2016"/>
    </row>
    <row r="770" spans="1:18" ht="9" customHeight="1">
      <c r="A770" s="51"/>
      <c r="B770" s="32"/>
      <c r="C770" s="38"/>
      <c r="D770" s="38"/>
      <c r="E770" s="38"/>
      <c r="F770" s="38"/>
      <c r="P770" s="188"/>
    </row>
    <row r="771" spans="1:18">
      <c r="A771" s="51"/>
      <c r="B771" s="32"/>
      <c r="C771" s="38"/>
      <c r="D771" s="38"/>
      <c r="E771" s="38"/>
      <c r="F771" s="38"/>
      <c r="P771" s="188"/>
    </row>
    <row r="772" spans="1:18" ht="53.25" customHeight="1">
      <c r="A772" s="260" t="s">
        <v>77</v>
      </c>
      <c r="B772" s="260" t="s">
        <v>67</v>
      </c>
      <c r="C772" s="260" t="s">
        <v>127</v>
      </c>
      <c r="D772" s="260" t="s">
        <v>490</v>
      </c>
      <c r="E772" s="271" t="s">
        <v>156</v>
      </c>
      <c r="F772" s="38"/>
      <c r="P772" s="188"/>
    </row>
    <row r="773" spans="1:18" s="160" customFormat="1">
      <c r="A773" s="195">
        <v>1</v>
      </c>
      <c r="B773" s="195">
        <v>2</v>
      </c>
      <c r="C773" s="195">
        <v>3</v>
      </c>
      <c r="D773" s="195">
        <v>4</v>
      </c>
      <c r="E773" s="236">
        <v>5</v>
      </c>
      <c r="F773" s="14"/>
      <c r="K773" s="161"/>
      <c r="M773" s="701"/>
      <c r="N773" s="149"/>
      <c r="O773" s="279"/>
      <c r="P773" s="281"/>
      <c r="Q773" s="283"/>
      <c r="R773" s="283"/>
    </row>
    <row r="774" spans="1:18">
      <c r="A774" s="260">
        <v>1</v>
      </c>
      <c r="B774" s="36"/>
      <c r="C774" s="34">
        <v>1</v>
      </c>
      <c r="D774" s="258"/>
      <c r="E774" s="272"/>
      <c r="F774" s="38"/>
      <c r="M774" s="702"/>
      <c r="N774" s="160"/>
      <c r="O774" s="283"/>
      <c r="P774" s="188"/>
      <c r="Q774" s="290"/>
    </row>
    <row r="775" spans="1:18" ht="27.75" customHeight="1">
      <c r="A775" s="260">
        <v>2</v>
      </c>
      <c r="B775" s="36"/>
      <c r="C775" s="34"/>
      <c r="D775" s="258"/>
      <c r="E775" s="235"/>
      <c r="F775" s="57"/>
      <c r="P775" s="188"/>
      <c r="Q775" s="290"/>
    </row>
    <row r="776" spans="1:18" ht="29.25" hidden="1" customHeight="1">
      <c r="A776" s="260"/>
      <c r="B776" s="36"/>
      <c r="C776" s="34"/>
      <c r="D776" s="258"/>
      <c r="E776" s="272"/>
      <c r="F776" s="38"/>
      <c r="P776" s="188"/>
      <c r="Q776" s="290"/>
    </row>
    <row r="777" spans="1:18" ht="29.25" hidden="1" customHeight="1">
      <c r="A777" s="260"/>
      <c r="B777" s="36"/>
      <c r="C777" s="34"/>
      <c r="D777" s="258"/>
      <c r="E777" s="272"/>
      <c r="F777" s="38"/>
      <c r="P777" s="188"/>
      <c r="Q777" s="290"/>
    </row>
    <row r="778" spans="1:18" ht="35.1" customHeight="1">
      <c r="A778" s="226"/>
      <c r="B778" s="227" t="s">
        <v>73</v>
      </c>
      <c r="C778" s="226" t="s">
        <v>74</v>
      </c>
      <c r="D778" s="228">
        <f>SUM(D774:D777)</f>
        <v>0</v>
      </c>
      <c r="E778" s="235" t="s">
        <v>43</v>
      </c>
      <c r="F778" s="38"/>
      <c r="P778" s="188"/>
    </row>
    <row r="779" spans="1:18">
      <c r="A779" s="56"/>
      <c r="B779" s="32"/>
      <c r="C779" s="38"/>
      <c r="D779" s="38"/>
      <c r="E779" s="38"/>
      <c r="F779" s="38"/>
      <c r="P779" s="188"/>
    </row>
    <row r="780" spans="1:18" hidden="1">
      <c r="A780" s="2018" t="s">
        <v>521</v>
      </c>
      <c r="B780" s="2018"/>
      <c r="C780" s="2018"/>
      <c r="D780" s="2018"/>
      <c r="E780" s="2018"/>
      <c r="F780" s="2018"/>
      <c r="G780" s="2018"/>
      <c r="H780" s="2018"/>
      <c r="I780" s="2018"/>
      <c r="J780" s="2018"/>
      <c r="K780" s="2018"/>
      <c r="P780" s="188"/>
    </row>
    <row r="781" spans="1:18" ht="9" hidden="1" customHeight="1">
      <c r="A781" s="51"/>
      <c r="B781" s="32"/>
      <c r="C781" s="38"/>
      <c r="D781" s="38"/>
      <c r="E781" s="38"/>
      <c r="F781" s="38"/>
      <c r="P781" s="188"/>
    </row>
    <row r="782" spans="1:18" hidden="1">
      <c r="A782" s="51"/>
      <c r="B782" s="32"/>
      <c r="C782" s="38"/>
      <c r="D782" s="38"/>
      <c r="E782" s="38"/>
      <c r="F782" s="38"/>
      <c r="P782" s="188"/>
    </row>
    <row r="783" spans="1:18" ht="53.25" hidden="1" customHeight="1">
      <c r="A783" s="260" t="s">
        <v>77</v>
      </c>
      <c r="B783" s="260" t="s">
        <v>67</v>
      </c>
      <c r="C783" s="260" t="s">
        <v>127</v>
      </c>
      <c r="D783" s="260" t="s">
        <v>490</v>
      </c>
      <c r="E783" s="271" t="s">
        <v>156</v>
      </c>
      <c r="F783" s="38"/>
      <c r="P783" s="188"/>
    </row>
    <row r="784" spans="1:18" s="160" customFormat="1" hidden="1">
      <c r="A784" s="195">
        <v>1</v>
      </c>
      <c r="B784" s="195">
        <v>2</v>
      </c>
      <c r="C784" s="195">
        <v>3</v>
      </c>
      <c r="D784" s="195">
        <v>4</v>
      </c>
      <c r="E784" s="236">
        <v>5</v>
      </c>
      <c r="F784" s="14"/>
      <c r="K784" s="161"/>
      <c r="M784" s="701"/>
      <c r="N784" s="149"/>
      <c r="O784" s="279"/>
      <c r="P784" s="281"/>
      <c r="Q784" s="283"/>
      <c r="R784" s="283"/>
    </row>
    <row r="785" spans="1:18" ht="33" hidden="1" customHeight="1">
      <c r="A785" s="260">
        <v>1</v>
      </c>
      <c r="B785" s="36"/>
      <c r="C785" s="34"/>
      <c r="D785" s="258"/>
      <c r="E785" s="272"/>
      <c r="F785" s="38"/>
      <c r="G785" s="157"/>
      <c r="M785" s="702"/>
      <c r="N785" s="160"/>
      <c r="O785" s="283"/>
      <c r="P785" s="188"/>
      <c r="Q785" s="290"/>
    </row>
    <row r="786" spans="1:18" ht="33" hidden="1" customHeight="1">
      <c r="A786" s="260">
        <v>2</v>
      </c>
      <c r="B786" s="36"/>
      <c r="C786" s="34"/>
      <c r="D786" s="258"/>
      <c r="E786" s="235"/>
      <c r="F786" s="38"/>
      <c r="P786" s="188"/>
      <c r="Q786" s="290"/>
    </row>
    <row r="787" spans="1:18" ht="36.75" hidden="1" customHeight="1">
      <c r="A787" s="226"/>
      <c r="B787" s="227" t="s">
        <v>73</v>
      </c>
      <c r="C787" s="226" t="s">
        <v>74</v>
      </c>
      <c r="D787" s="228">
        <f>SUM(D785:D786)</f>
        <v>0</v>
      </c>
      <c r="E787" s="235" t="s">
        <v>43</v>
      </c>
      <c r="F787" s="38"/>
      <c r="P787" s="188"/>
    </row>
    <row r="788" spans="1:18" hidden="1">
      <c r="A788" s="56"/>
      <c r="B788" s="32"/>
      <c r="C788" s="38"/>
      <c r="D788" s="38"/>
      <c r="E788" s="38"/>
      <c r="F788" s="38"/>
      <c r="P788" s="188"/>
    </row>
    <row r="789" spans="1:18" ht="30.75" hidden="1" customHeight="1">
      <c r="A789" s="2004" t="s">
        <v>523</v>
      </c>
      <c r="B789" s="2004"/>
      <c r="C789" s="2004"/>
      <c r="D789" s="2004"/>
      <c r="E789" s="2004"/>
      <c r="F789" s="2004"/>
      <c r="G789" s="2004"/>
      <c r="H789" s="2004"/>
      <c r="I789" s="2004"/>
      <c r="J789" s="2004"/>
      <c r="P789" s="188"/>
    </row>
    <row r="790" spans="1:18" hidden="1">
      <c r="A790" s="2012"/>
      <c r="B790" s="2012"/>
      <c r="C790" s="2012"/>
      <c r="D790" s="2012"/>
      <c r="E790" s="2012"/>
      <c r="F790" s="38"/>
      <c r="P790" s="188"/>
    </row>
    <row r="791" spans="1:18" ht="75" hidden="1" customHeight="1">
      <c r="A791" s="260" t="s">
        <v>68</v>
      </c>
      <c r="B791" s="260" t="s">
        <v>67</v>
      </c>
      <c r="C791" s="260" t="s">
        <v>80</v>
      </c>
      <c r="D791" s="260" t="s">
        <v>128</v>
      </c>
      <c r="E791" s="260" t="s">
        <v>33</v>
      </c>
      <c r="F791" s="271" t="s">
        <v>156</v>
      </c>
      <c r="P791" s="188"/>
    </row>
    <row r="792" spans="1:18" s="160" customFormat="1" hidden="1">
      <c r="A792" s="195">
        <v>1</v>
      </c>
      <c r="B792" s="195">
        <v>2</v>
      </c>
      <c r="C792" s="195">
        <v>3</v>
      </c>
      <c r="D792" s="195">
        <v>4</v>
      </c>
      <c r="E792" s="195">
        <v>5</v>
      </c>
      <c r="F792" s="236">
        <v>6</v>
      </c>
      <c r="K792" s="161"/>
      <c r="M792" s="701"/>
      <c r="N792" s="149"/>
      <c r="O792" s="279"/>
      <c r="P792" s="281"/>
      <c r="Q792" s="283"/>
      <c r="R792" s="283"/>
    </row>
    <row r="793" spans="1:18" ht="33.75" hidden="1" customHeight="1">
      <c r="A793" s="260"/>
      <c r="B793" s="31"/>
      <c r="C793" s="260"/>
      <c r="D793" s="258"/>
      <c r="E793" s="258"/>
      <c r="F793" s="272"/>
      <c r="M793" s="702"/>
      <c r="N793" s="160"/>
      <c r="O793" s="283"/>
      <c r="P793" s="188"/>
      <c r="Q793" s="290"/>
    </row>
    <row r="794" spans="1:18" ht="51" hidden="1" customHeight="1">
      <c r="A794" s="260"/>
      <c r="B794" s="31"/>
      <c r="C794" s="260"/>
      <c r="D794" s="258"/>
      <c r="E794" s="258"/>
      <c r="F794" s="272"/>
      <c r="P794" s="188"/>
      <c r="Q794" s="290"/>
    </row>
    <row r="795" spans="1:18" ht="35.1" hidden="1" customHeight="1">
      <c r="A795" s="226"/>
      <c r="B795" s="227" t="s">
        <v>73</v>
      </c>
      <c r="C795" s="226"/>
      <c r="D795" s="226" t="s">
        <v>74</v>
      </c>
      <c r="E795" s="228">
        <f>E794+E793</f>
        <v>0</v>
      </c>
      <c r="F795" s="235" t="s">
        <v>43</v>
      </c>
      <c r="P795" s="188"/>
    </row>
    <row r="796" spans="1:18">
      <c r="A796" s="38"/>
      <c r="B796" s="32"/>
      <c r="C796" s="38"/>
      <c r="D796" s="38"/>
      <c r="E796" s="38"/>
      <c r="F796" s="38"/>
      <c r="P796" s="188"/>
    </row>
    <row r="797" spans="1:18" ht="30.75" customHeight="1">
      <c r="A797" s="2004" t="s">
        <v>524</v>
      </c>
      <c r="B797" s="2004"/>
      <c r="C797" s="2004"/>
      <c r="D797" s="2004"/>
      <c r="E797" s="2004"/>
      <c r="F797" s="2004"/>
      <c r="G797" s="2004"/>
      <c r="H797" s="2004"/>
      <c r="I797" s="2004"/>
      <c r="J797" s="2004"/>
      <c r="K797" s="2004"/>
      <c r="L797" s="163"/>
      <c r="P797" s="188"/>
    </row>
    <row r="798" spans="1:18">
      <c r="A798" s="2012"/>
      <c r="B798" s="2012"/>
      <c r="C798" s="2012"/>
      <c r="D798" s="2012"/>
      <c r="E798" s="2012"/>
      <c r="F798" s="2012"/>
      <c r="P798" s="188"/>
    </row>
    <row r="799" spans="1:18" ht="56.25" customHeight="1">
      <c r="A799" s="260" t="s">
        <v>77</v>
      </c>
      <c r="B799" s="260" t="s">
        <v>67</v>
      </c>
      <c r="C799" s="260" t="s">
        <v>131</v>
      </c>
      <c r="D799" s="260" t="s">
        <v>80</v>
      </c>
      <c r="E799" s="260" t="s">
        <v>132</v>
      </c>
      <c r="F799" s="260" t="s">
        <v>33</v>
      </c>
      <c r="G799" s="271" t="s">
        <v>156</v>
      </c>
      <c r="P799" s="188"/>
    </row>
    <row r="800" spans="1:18" s="160" customFormat="1">
      <c r="A800" s="195">
        <v>1</v>
      </c>
      <c r="B800" s="195">
        <v>2</v>
      </c>
      <c r="C800" s="195">
        <v>3</v>
      </c>
      <c r="D800" s="195">
        <v>4</v>
      </c>
      <c r="E800" s="195">
        <v>5</v>
      </c>
      <c r="F800" s="195">
        <v>6</v>
      </c>
      <c r="G800" s="236">
        <v>7</v>
      </c>
      <c r="K800" s="161"/>
      <c r="M800" s="701"/>
      <c r="N800" s="149"/>
      <c r="O800" s="279"/>
      <c r="P800" s="281"/>
      <c r="Q800" s="283"/>
      <c r="R800" s="283"/>
    </row>
    <row r="801" spans="1:18" ht="27" customHeight="1">
      <c r="A801" s="260">
        <v>1</v>
      </c>
      <c r="B801" s="31"/>
      <c r="C801" s="260" t="s">
        <v>938</v>
      </c>
      <c r="D801" s="260">
        <v>40</v>
      </c>
      <c r="E801" s="258">
        <f>F801/D801</f>
        <v>0</v>
      </c>
      <c r="F801" s="258"/>
      <c r="G801" s="272"/>
      <c r="K801" s="158"/>
      <c r="M801" s="702"/>
      <c r="N801" s="160"/>
      <c r="O801" s="283"/>
      <c r="P801" s="188"/>
      <c r="Q801" s="290"/>
    </row>
    <row r="802" spans="1:18" ht="27" customHeight="1">
      <c r="A802" s="260">
        <v>2</v>
      </c>
      <c r="B802" s="31"/>
      <c r="C802" s="260"/>
      <c r="D802" s="260"/>
      <c r="E802" s="258"/>
      <c r="F802" s="258"/>
      <c r="G802" s="272"/>
      <c r="P802" s="188"/>
      <c r="Q802" s="290"/>
    </row>
    <row r="803" spans="1:18" ht="27" hidden="1" customHeight="1">
      <c r="A803" s="260">
        <v>3</v>
      </c>
      <c r="B803" s="31"/>
      <c r="C803" s="260"/>
      <c r="D803" s="260"/>
      <c r="E803" s="258"/>
      <c r="F803" s="258"/>
      <c r="G803" s="272"/>
      <c r="P803" s="188"/>
      <c r="Q803" s="290"/>
    </row>
    <row r="804" spans="1:18" ht="27" hidden="1" customHeight="1">
      <c r="A804" s="260">
        <v>4</v>
      </c>
      <c r="B804" s="31"/>
      <c r="C804" s="260"/>
      <c r="D804" s="260"/>
      <c r="E804" s="258"/>
      <c r="F804" s="258"/>
      <c r="G804" s="272"/>
      <c r="P804" s="188"/>
      <c r="Q804" s="290"/>
    </row>
    <row r="805" spans="1:18" ht="29.25" customHeight="1">
      <c r="A805" s="226"/>
      <c r="B805" s="227" t="s">
        <v>73</v>
      </c>
      <c r="C805" s="226" t="s">
        <v>74</v>
      </c>
      <c r="D805" s="226" t="s">
        <v>74</v>
      </c>
      <c r="E805" s="226" t="s">
        <v>74</v>
      </c>
      <c r="F805" s="228">
        <f>F804+F802+F803+F801</f>
        <v>0</v>
      </c>
      <c r="G805" s="235" t="s">
        <v>43</v>
      </c>
      <c r="P805" s="188"/>
    </row>
    <row r="806" spans="1:18" ht="24.9" customHeight="1">
      <c r="A806" s="38"/>
      <c r="B806" s="32"/>
      <c r="C806" s="38"/>
      <c r="D806" s="38"/>
      <c r="E806" s="38"/>
      <c r="F806" s="57"/>
      <c r="P806" s="188"/>
    </row>
    <row r="807" spans="1:18" ht="30.75" hidden="1" customHeight="1">
      <c r="A807" s="2004" t="s">
        <v>525</v>
      </c>
      <c r="B807" s="2004"/>
      <c r="C807" s="2004"/>
      <c r="D807" s="2004"/>
      <c r="E807" s="2004"/>
      <c r="F807" s="2004"/>
      <c r="G807" s="2004"/>
      <c r="H807" s="2004"/>
      <c r="I807" s="2004"/>
      <c r="J807" s="2004"/>
      <c r="K807" s="2004"/>
      <c r="L807" s="163"/>
      <c r="P807" s="188"/>
    </row>
    <row r="808" spans="1:18" hidden="1">
      <c r="A808" s="2012"/>
      <c r="B808" s="2012"/>
      <c r="C808" s="2012"/>
      <c r="D808" s="2012"/>
      <c r="E808" s="2012"/>
      <c r="F808" s="2012"/>
      <c r="P808" s="188"/>
    </row>
    <row r="809" spans="1:18" ht="56.25" hidden="1" customHeight="1">
      <c r="A809" s="260" t="s">
        <v>77</v>
      </c>
      <c r="B809" s="260" t="s">
        <v>67</v>
      </c>
      <c r="C809" s="260" t="s">
        <v>131</v>
      </c>
      <c r="D809" s="260" t="s">
        <v>80</v>
      </c>
      <c r="E809" s="260" t="s">
        <v>33</v>
      </c>
      <c r="F809" s="271" t="s">
        <v>156</v>
      </c>
      <c r="P809" s="188"/>
    </row>
    <row r="810" spans="1:18" s="160" customFormat="1" hidden="1">
      <c r="A810" s="195">
        <v>1</v>
      </c>
      <c r="B810" s="195">
        <v>2</v>
      </c>
      <c r="C810" s="195">
        <v>3</v>
      </c>
      <c r="D810" s="195">
        <v>4</v>
      </c>
      <c r="E810" s="195">
        <v>6</v>
      </c>
      <c r="F810" s="236">
        <v>7</v>
      </c>
      <c r="K810" s="161"/>
      <c r="M810" s="701"/>
      <c r="N810" s="149"/>
      <c r="O810" s="279"/>
      <c r="P810" s="281"/>
      <c r="Q810" s="283"/>
      <c r="R810" s="283"/>
    </row>
    <row r="811" spans="1:18" ht="34.5" hidden="1" customHeight="1">
      <c r="A811" s="474">
        <v>1</v>
      </c>
      <c r="B811" s="31" t="s">
        <v>799</v>
      </c>
      <c r="C811" s="474"/>
      <c r="D811" s="34" t="e">
        <f>ROUND(E811/C811,0)</f>
        <v>#DIV/0!</v>
      </c>
      <c r="E811" s="476"/>
      <c r="F811" s="2030"/>
      <c r="M811" s="702"/>
      <c r="N811" s="160"/>
      <c r="O811" s="283"/>
      <c r="P811" s="188"/>
    </row>
    <row r="812" spans="1:18" ht="36.75" hidden="1" customHeight="1">
      <c r="A812" s="474">
        <v>2</v>
      </c>
      <c r="B812" s="31" t="s">
        <v>800</v>
      </c>
      <c r="C812" s="35"/>
      <c r="D812" s="34" t="e">
        <f t="shared" ref="D812:D813" si="30">ROUND(E812/C812,0)</f>
        <v>#DIV/0!</v>
      </c>
      <c r="E812" s="476"/>
      <c r="F812" s="2031"/>
      <c r="M812" s="701" t="s">
        <v>809</v>
      </c>
      <c r="P812" s="188"/>
    </row>
    <row r="813" spans="1:18" ht="36" hidden="1" customHeight="1">
      <c r="A813" s="474">
        <v>3</v>
      </c>
      <c r="B813" s="31" t="s">
        <v>801</v>
      </c>
      <c r="C813" s="35"/>
      <c r="D813" s="34" t="e">
        <f t="shared" si="30"/>
        <v>#DIV/0!</v>
      </c>
      <c r="E813" s="476"/>
      <c r="F813" s="2032"/>
      <c r="M813" s="701" t="s">
        <v>809</v>
      </c>
      <c r="P813" s="188"/>
    </row>
    <row r="814" spans="1:18" s="473" customFormat="1" ht="32.25" hidden="1" customHeight="1">
      <c r="A814" s="2027" t="s">
        <v>808</v>
      </c>
      <c r="B814" s="2028"/>
      <c r="C814" s="2028"/>
      <c r="D814" s="2029"/>
      <c r="E814" s="496">
        <f>E813+E812+E811</f>
        <v>0</v>
      </c>
      <c r="F814" s="495"/>
      <c r="K814" s="150"/>
      <c r="M814" s="701" t="s">
        <v>809</v>
      </c>
      <c r="N814" s="149"/>
      <c r="O814" s="279"/>
      <c r="P814" s="188"/>
      <c r="Q814" s="279"/>
      <c r="R814" s="279"/>
    </row>
    <row r="815" spans="1:18" s="473" customFormat="1" ht="34.5" hidden="1" customHeight="1">
      <c r="A815" s="474">
        <v>1</v>
      </c>
      <c r="B815" s="31" t="s">
        <v>799</v>
      </c>
      <c r="C815" s="474"/>
      <c r="D815" s="34" t="e">
        <f>ROUND(E815/C815,0)</f>
        <v>#DIV/0!</v>
      </c>
      <c r="E815" s="476"/>
      <c r="F815" s="2030"/>
      <c r="K815" s="150"/>
      <c r="M815" s="701"/>
      <c r="O815" s="279"/>
      <c r="P815" s="188"/>
      <c r="Q815" s="279"/>
      <c r="R815" s="279"/>
    </row>
    <row r="816" spans="1:18" s="473" customFormat="1" ht="36.75" hidden="1" customHeight="1">
      <c r="A816" s="474">
        <v>2</v>
      </c>
      <c r="B816" s="31" t="s">
        <v>800</v>
      </c>
      <c r="C816" s="35"/>
      <c r="D816" s="34" t="e">
        <f t="shared" ref="D816:D817" si="31">ROUND(E816/C816,0)</f>
        <v>#DIV/0!</v>
      </c>
      <c r="E816" s="476"/>
      <c r="F816" s="2031"/>
      <c r="K816" s="150"/>
      <c r="M816" s="701" t="s">
        <v>809</v>
      </c>
      <c r="O816" s="279"/>
      <c r="P816" s="188"/>
      <c r="Q816" s="279"/>
      <c r="R816" s="279"/>
    </row>
    <row r="817" spans="1:18" s="473" customFormat="1" ht="38.25" hidden="1" customHeight="1">
      <c r="A817" s="474">
        <v>3</v>
      </c>
      <c r="B817" s="31" t="s">
        <v>801</v>
      </c>
      <c r="C817" s="35"/>
      <c r="D817" s="34" t="e">
        <f t="shared" si="31"/>
        <v>#DIV/0!</v>
      </c>
      <c r="E817" s="476"/>
      <c r="F817" s="2032"/>
      <c r="K817" s="150"/>
      <c r="M817" s="701" t="s">
        <v>809</v>
      </c>
      <c r="O817" s="279"/>
      <c r="P817" s="188"/>
      <c r="Q817" s="279"/>
      <c r="R817" s="279"/>
    </row>
    <row r="818" spans="1:18" s="473" customFormat="1" ht="34.5" hidden="1" customHeight="1">
      <c r="A818" s="2027" t="s">
        <v>808</v>
      </c>
      <c r="B818" s="2028"/>
      <c r="C818" s="2028"/>
      <c r="D818" s="2029"/>
      <c r="E818" s="496">
        <f>E817+E816+E815</f>
        <v>0</v>
      </c>
      <c r="F818" s="495"/>
      <c r="K818" s="150"/>
      <c r="M818" s="701" t="s">
        <v>809</v>
      </c>
      <c r="O818" s="279"/>
      <c r="P818" s="188"/>
      <c r="Q818" s="279"/>
      <c r="R818" s="279"/>
    </row>
    <row r="819" spans="1:18" s="473" customFormat="1" ht="27" hidden="1" customHeight="1">
      <c r="A819" s="474">
        <v>1</v>
      </c>
      <c r="B819" s="31" t="s">
        <v>799</v>
      </c>
      <c r="C819" s="474"/>
      <c r="D819" s="34" t="e">
        <f>ROUND(E819/C819,0)</f>
        <v>#DIV/0!</v>
      </c>
      <c r="E819" s="476"/>
      <c r="F819" s="2030"/>
      <c r="K819" s="150"/>
      <c r="M819" s="701"/>
      <c r="O819" s="279"/>
      <c r="P819" s="188"/>
      <c r="Q819" s="279"/>
      <c r="R819" s="279"/>
    </row>
    <row r="820" spans="1:18" s="473" customFormat="1" ht="27" hidden="1" customHeight="1">
      <c r="A820" s="474">
        <v>2</v>
      </c>
      <c r="B820" s="31" t="s">
        <v>800</v>
      </c>
      <c r="C820" s="35"/>
      <c r="D820" s="34" t="e">
        <f t="shared" ref="D820:D821" si="32">ROUND(E820/C820,0)</f>
        <v>#DIV/0!</v>
      </c>
      <c r="E820" s="476"/>
      <c r="F820" s="2031"/>
      <c r="K820" s="150"/>
      <c r="M820" s="701" t="s">
        <v>809</v>
      </c>
      <c r="O820" s="279"/>
      <c r="P820" s="188"/>
      <c r="Q820" s="279"/>
      <c r="R820" s="279"/>
    </row>
    <row r="821" spans="1:18" s="473" customFormat="1" ht="27" hidden="1" customHeight="1">
      <c r="A821" s="474">
        <v>3</v>
      </c>
      <c r="B821" s="31" t="s">
        <v>801</v>
      </c>
      <c r="C821" s="35"/>
      <c r="D821" s="34" t="e">
        <f t="shared" si="32"/>
        <v>#DIV/0!</v>
      </c>
      <c r="E821" s="476"/>
      <c r="F821" s="2032"/>
      <c r="K821" s="150"/>
      <c r="M821" s="701" t="s">
        <v>809</v>
      </c>
      <c r="O821" s="279"/>
      <c r="P821" s="188"/>
      <c r="Q821" s="279"/>
      <c r="R821" s="279"/>
    </row>
    <row r="822" spans="1:18" s="473" customFormat="1" ht="27" hidden="1" customHeight="1">
      <c r="A822" s="2027" t="s">
        <v>808</v>
      </c>
      <c r="B822" s="2028"/>
      <c r="C822" s="2028"/>
      <c r="D822" s="2029"/>
      <c r="E822" s="496">
        <f>E821+E820+E819</f>
        <v>0</v>
      </c>
      <c r="F822" s="495"/>
      <c r="K822" s="150"/>
      <c r="M822" s="701" t="s">
        <v>809</v>
      </c>
      <c r="O822" s="279"/>
      <c r="P822" s="188"/>
      <c r="Q822" s="279"/>
      <c r="R822" s="279"/>
    </row>
    <row r="823" spans="1:18" ht="35.1" hidden="1" customHeight="1">
      <c r="A823" s="226"/>
      <c r="B823" s="227" t="s">
        <v>73</v>
      </c>
      <c r="C823" s="226" t="s">
        <v>74</v>
      </c>
      <c r="D823" s="226" t="s">
        <v>74</v>
      </c>
      <c r="E823" s="228">
        <f>E822+E818+E814</f>
        <v>0</v>
      </c>
      <c r="F823" s="235" t="s">
        <v>43</v>
      </c>
      <c r="N823" s="473"/>
      <c r="P823" s="188"/>
    </row>
    <row r="824" spans="1:18" ht="24.9" hidden="1" customHeight="1">
      <c r="A824" s="38"/>
      <c r="B824" s="32"/>
      <c r="C824" s="38"/>
      <c r="D824" s="38"/>
      <c r="E824" s="38"/>
      <c r="F824" s="57"/>
      <c r="P824" s="188"/>
    </row>
    <row r="825" spans="1:18" s="473" customFormat="1" ht="24.9" hidden="1" customHeight="1">
      <c r="A825" s="38"/>
      <c r="B825" s="32"/>
      <c r="C825" s="38"/>
      <c r="D825" s="38"/>
      <c r="E825" s="38"/>
      <c r="F825" s="57"/>
      <c r="K825" s="150"/>
      <c r="M825" s="701"/>
      <c r="N825" s="149"/>
      <c r="O825" s="279"/>
      <c r="P825" s="188"/>
      <c r="Q825" s="279"/>
      <c r="R825" s="279"/>
    </row>
    <row r="826" spans="1:18" ht="30.75" hidden="1" customHeight="1">
      <c r="A826" s="2004" t="s">
        <v>526</v>
      </c>
      <c r="B826" s="2004"/>
      <c r="C826" s="2004"/>
      <c r="D826" s="2004"/>
      <c r="E826" s="2004"/>
      <c r="F826" s="2004"/>
      <c r="G826" s="2004"/>
      <c r="H826" s="2004"/>
      <c r="I826" s="2004"/>
      <c r="J826" s="2004"/>
      <c r="K826" s="2004"/>
      <c r="L826" s="163"/>
      <c r="N826" s="473"/>
      <c r="P826" s="188"/>
    </row>
    <row r="827" spans="1:18" hidden="1">
      <c r="A827" s="2012"/>
      <c r="B827" s="2012"/>
      <c r="C827" s="2012"/>
      <c r="D827" s="2012"/>
      <c r="E827" s="2012"/>
      <c r="F827" s="2012"/>
      <c r="P827" s="188"/>
    </row>
    <row r="828" spans="1:18" ht="56.25" hidden="1" customHeight="1">
      <c r="A828" s="260" t="s">
        <v>77</v>
      </c>
      <c r="B828" s="260" t="s">
        <v>67</v>
      </c>
      <c r="C828" s="260" t="s">
        <v>131</v>
      </c>
      <c r="D828" s="260" t="s">
        <v>80</v>
      </c>
      <c r="E828" s="260" t="s">
        <v>132</v>
      </c>
      <c r="F828" s="260" t="s">
        <v>33</v>
      </c>
      <c r="G828" s="271" t="s">
        <v>156</v>
      </c>
      <c r="P828" s="188"/>
    </row>
    <row r="829" spans="1:18" s="160" customFormat="1" hidden="1">
      <c r="A829" s="195">
        <v>1</v>
      </c>
      <c r="B829" s="195">
        <v>2</v>
      </c>
      <c r="C829" s="195">
        <v>3</v>
      </c>
      <c r="D829" s="195">
        <v>4</v>
      </c>
      <c r="E829" s="195">
        <v>5</v>
      </c>
      <c r="F829" s="195">
        <v>6</v>
      </c>
      <c r="G829" s="236">
        <v>7</v>
      </c>
      <c r="K829" s="161"/>
      <c r="M829" s="701"/>
      <c r="N829" s="149"/>
      <c r="O829" s="279"/>
      <c r="P829" s="281"/>
      <c r="Q829" s="283"/>
      <c r="R829" s="283"/>
    </row>
    <row r="830" spans="1:18" ht="27" hidden="1" customHeight="1">
      <c r="A830" s="260">
        <v>1</v>
      </c>
      <c r="B830" s="31"/>
      <c r="C830" s="260"/>
      <c r="D830" s="260"/>
      <c r="E830" s="258" t="e">
        <f>F830/D830</f>
        <v>#DIV/0!</v>
      </c>
      <c r="F830" s="258"/>
      <c r="G830" s="272"/>
      <c r="M830" s="702"/>
      <c r="N830" s="160"/>
      <c r="O830" s="283"/>
      <c r="P830" s="188"/>
    </row>
    <row r="831" spans="1:18" ht="27" hidden="1" customHeight="1">
      <c r="A831" s="260">
        <v>2</v>
      </c>
      <c r="B831" s="31"/>
      <c r="C831" s="35"/>
      <c r="D831" s="35"/>
      <c r="E831" s="258" t="e">
        <f t="shared" ref="E831:E832" si="33">F831/D831</f>
        <v>#DIV/0!</v>
      </c>
      <c r="F831" s="258"/>
      <c r="G831" s="272"/>
      <c r="P831" s="188"/>
    </row>
    <row r="832" spans="1:18" ht="27" hidden="1" customHeight="1">
      <c r="A832" s="260">
        <v>3</v>
      </c>
      <c r="B832" s="31"/>
      <c r="C832" s="260"/>
      <c r="D832" s="260"/>
      <c r="E832" s="258" t="e">
        <f t="shared" si="33"/>
        <v>#DIV/0!</v>
      </c>
      <c r="F832" s="258"/>
      <c r="G832" s="272"/>
      <c r="P832" s="188"/>
    </row>
    <row r="833" spans="1:18" ht="35.1" hidden="1" customHeight="1">
      <c r="A833" s="226"/>
      <c r="B833" s="227" t="s">
        <v>73</v>
      </c>
      <c r="C833" s="226" t="s">
        <v>74</v>
      </c>
      <c r="D833" s="226" t="s">
        <v>74</v>
      </c>
      <c r="E833" s="226" t="s">
        <v>74</v>
      </c>
      <c r="F833" s="228">
        <f>F832+F831+F830</f>
        <v>0</v>
      </c>
      <c r="G833" s="235" t="s">
        <v>43</v>
      </c>
      <c r="P833" s="188"/>
    </row>
    <row r="834" spans="1:18" ht="24.9" hidden="1" customHeight="1">
      <c r="A834" s="38"/>
      <c r="B834" s="32"/>
      <c r="C834" s="38"/>
      <c r="D834" s="38"/>
      <c r="E834" s="38"/>
      <c r="F834" s="57"/>
      <c r="P834" s="188"/>
    </row>
    <row r="835" spans="1:18" ht="30.75" hidden="1" customHeight="1">
      <c r="A835" s="2004" t="s">
        <v>527</v>
      </c>
      <c r="B835" s="2004"/>
      <c r="C835" s="2004"/>
      <c r="D835" s="2004"/>
      <c r="E835" s="2004"/>
      <c r="F835" s="2004"/>
      <c r="G835" s="2004"/>
      <c r="H835" s="2004"/>
      <c r="I835" s="2004"/>
      <c r="J835" s="2004"/>
      <c r="K835" s="2004"/>
      <c r="L835" s="163"/>
      <c r="P835" s="188"/>
    </row>
    <row r="836" spans="1:18" hidden="1">
      <c r="A836" s="2012"/>
      <c r="B836" s="2012"/>
      <c r="C836" s="2012"/>
      <c r="D836" s="2012"/>
      <c r="E836" s="2012"/>
      <c r="F836" s="2012"/>
      <c r="P836" s="188"/>
    </row>
    <row r="837" spans="1:18" ht="56.25" hidden="1" customHeight="1">
      <c r="A837" s="260" t="s">
        <v>77</v>
      </c>
      <c r="B837" s="260" t="s">
        <v>67</v>
      </c>
      <c r="C837" s="260" t="s">
        <v>131</v>
      </c>
      <c r="D837" s="260" t="s">
        <v>80</v>
      </c>
      <c r="E837" s="260" t="s">
        <v>132</v>
      </c>
      <c r="F837" s="260" t="s">
        <v>33</v>
      </c>
      <c r="G837" s="271" t="s">
        <v>156</v>
      </c>
      <c r="P837" s="188"/>
    </row>
    <row r="838" spans="1:18" s="25" customFormat="1" hidden="1">
      <c r="A838" s="194">
        <v>1</v>
      </c>
      <c r="B838" s="194">
        <v>2</v>
      </c>
      <c r="C838" s="194">
        <v>3</v>
      </c>
      <c r="D838" s="194">
        <v>4</v>
      </c>
      <c r="E838" s="194">
        <v>5</v>
      </c>
      <c r="F838" s="194">
        <v>6</v>
      </c>
      <c r="G838" s="239">
        <v>7</v>
      </c>
      <c r="K838" s="162"/>
      <c r="M838" s="701"/>
      <c r="N838" s="149"/>
      <c r="O838" s="279"/>
      <c r="P838" s="282"/>
      <c r="Q838" s="287"/>
      <c r="R838" s="287"/>
    </row>
    <row r="839" spans="1:18" ht="27" hidden="1" customHeight="1">
      <c r="A839" s="260">
        <v>1</v>
      </c>
      <c r="B839" s="31"/>
      <c r="C839" s="260"/>
      <c r="D839" s="260"/>
      <c r="E839" s="258" t="e">
        <f>F839/D839</f>
        <v>#DIV/0!</v>
      </c>
      <c r="F839" s="258"/>
      <c r="G839" s="272"/>
      <c r="M839" s="703"/>
      <c r="N839" s="25"/>
      <c r="O839" s="287"/>
      <c r="P839" s="188"/>
    </row>
    <row r="840" spans="1:18" ht="27" hidden="1" customHeight="1">
      <c r="A840" s="260">
        <v>2</v>
      </c>
      <c r="B840" s="31"/>
      <c r="C840" s="35"/>
      <c r="D840" s="35"/>
      <c r="E840" s="258" t="e">
        <f t="shared" ref="E840:E841" si="34">F840/D840</f>
        <v>#DIV/0!</v>
      </c>
      <c r="F840" s="258"/>
      <c r="G840" s="272"/>
      <c r="P840" s="188"/>
    </row>
    <row r="841" spans="1:18" ht="27" hidden="1" customHeight="1">
      <c r="A841" s="260">
        <v>3</v>
      </c>
      <c r="B841" s="31"/>
      <c r="C841" s="260"/>
      <c r="D841" s="260"/>
      <c r="E841" s="258" t="e">
        <f t="shared" si="34"/>
        <v>#DIV/0!</v>
      </c>
      <c r="F841" s="258"/>
      <c r="G841" s="272"/>
      <c r="P841" s="188"/>
    </row>
    <row r="842" spans="1:18" ht="35.1" hidden="1" customHeight="1">
      <c r="A842" s="226"/>
      <c r="B842" s="227" t="s">
        <v>73</v>
      </c>
      <c r="C842" s="226" t="s">
        <v>74</v>
      </c>
      <c r="D842" s="226" t="s">
        <v>74</v>
      </c>
      <c r="E842" s="226" t="s">
        <v>74</v>
      </c>
      <c r="F842" s="228">
        <f>F841+F840+F839</f>
        <v>0</v>
      </c>
      <c r="G842" s="235" t="s">
        <v>43</v>
      </c>
      <c r="P842" s="188"/>
    </row>
    <row r="843" spans="1:18" ht="24.9" hidden="1" customHeight="1">
      <c r="A843" s="38"/>
      <c r="B843" s="32"/>
      <c r="C843" s="38"/>
      <c r="D843" s="38"/>
      <c r="E843" s="38"/>
      <c r="F843" s="57"/>
      <c r="P843" s="188"/>
    </row>
    <row r="844" spans="1:18" ht="30.75" hidden="1" customHeight="1">
      <c r="A844" s="2004" t="s">
        <v>528</v>
      </c>
      <c r="B844" s="2004"/>
      <c r="C844" s="2004"/>
      <c r="D844" s="2004"/>
      <c r="E844" s="2004"/>
      <c r="F844" s="2004"/>
      <c r="G844" s="2004"/>
      <c r="H844" s="2004"/>
      <c r="I844" s="2004"/>
      <c r="J844" s="2004"/>
      <c r="K844" s="2004"/>
      <c r="L844" s="187"/>
      <c r="P844" s="188"/>
    </row>
    <row r="845" spans="1:18" hidden="1">
      <c r="A845" s="2012"/>
      <c r="B845" s="2012"/>
      <c r="C845" s="2012"/>
      <c r="D845" s="2012"/>
      <c r="E845" s="2012"/>
      <c r="F845" s="2012"/>
      <c r="P845" s="188"/>
    </row>
    <row r="846" spans="1:18" ht="56.25" hidden="1" customHeight="1">
      <c r="A846" s="260" t="s">
        <v>77</v>
      </c>
      <c r="B846" s="260" t="s">
        <v>67</v>
      </c>
      <c r="C846" s="260" t="s">
        <v>131</v>
      </c>
      <c r="D846" s="260" t="s">
        <v>80</v>
      </c>
      <c r="E846" s="260" t="s">
        <v>132</v>
      </c>
      <c r="F846" s="260" t="s">
        <v>33</v>
      </c>
      <c r="G846" s="271" t="s">
        <v>156</v>
      </c>
      <c r="P846" s="188"/>
    </row>
    <row r="847" spans="1:18" s="160" customFormat="1" hidden="1">
      <c r="A847" s="195">
        <v>1</v>
      </c>
      <c r="B847" s="195">
        <v>2</v>
      </c>
      <c r="C847" s="195">
        <v>3</v>
      </c>
      <c r="D847" s="195">
        <v>4</v>
      </c>
      <c r="E847" s="195">
        <v>5</v>
      </c>
      <c r="F847" s="195">
        <v>6</v>
      </c>
      <c r="G847" s="236">
        <v>7</v>
      </c>
      <c r="K847" s="161"/>
      <c r="M847" s="701"/>
      <c r="N847" s="149"/>
      <c r="O847" s="279"/>
      <c r="P847" s="281"/>
      <c r="Q847" s="283"/>
      <c r="R847" s="283"/>
    </row>
    <row r="848" spans="1:18" s="473" customFormat="1" ht="27" hidden="1" customHeight="1">
      <c r="A848" s="474">
        <v>1</v>
      </c>
      <c r="B848" s="31" t="s">
        <v>806</v>
      </c>
      <c r="C848" s="474" t="s">
        <v>804</v>
      </c>
      <c r="D848" s="35">
        <f>ROUND(F848/E848,0)</f>
        <v>0</v>
      </c>
      <c r="E848" s="476">
        <v>64.25</v>
      </c>
      <c r="F848" s="476">
        <v>0</v>
      </c>
      <c r="G848" s="478"/>
      <c r="K848" s="150"/>
      <c r="M848" s="702"/>
      <c r="N848" s="160"/>
      <c r="O848" s="283"/>
      <c r="P848" s="188"/>
      <c r="Q848" s="279"/>
      <c r="R848" s="279"/>
    </row>
    <row r="849" spans="1:17" ht="27" hidden="1" customHeight="1">
      <c r="A849" s="260">
        <v>2</v>
      </c>
      <c r="B849" s="31"/>
      <c r="C849" s="35"/>
      <c r="D849" s="35"/>
      <c r="E849" s="258" t="e">
        <f t="shared" ref="E849:E850" si="35">F849/D849</f>
        <v>#DIV/0!</v>
      </c>
      <c r="F849" s="258"/>
      <c r="G849" s="272"/>
      <c r="M849" s="701" t="s">
        <v>810</v>
      </c>
      <c r="N849" s="473"/>
      <c r="P849" s="188"/>
    </row>
    <row r="850" spans="1:17" ht="27" hidden="1" customHeight="1">
      <c r="A850" s="260">
        <v>3</v>
      </c>
      <c r="B850" s="31"/>
      <c r="C850" s="260"/>
      <c r="D850" s="260"/>
      <c r="E850" s="258" t="e">
        <f t="shared" si="35"/>
        <v>#DIV/0!</v>
      </c>
      <c r="F850" s="258"/>
      <c r="G850" s="272"/>
      <c r="P850" s="188"/>
    </row>
    <row r="851" spans="1:17" ht="35.1" hidden="1" customHeight="1">
      <c r="A851" s="226"/>
      <c r="B851" s="227" t="s">
        <v>73</v>
      </c>
      <c r="C851" s="226" t="s">
        <v>74</v>
      </c>
      <c r="D851" s="226" t="s">
        <v>74</v>
      </c>
      <c r="E851" s="226" t="s">
        <v>74</v>
      </c>
      <c r="F851" s="228">
        <f>F850+F849+F848</f>
        <v>0</v>
      </c>
      <c r="G851" s="235" t="s">
        <v>43</v>
      </c>
      <c r="P851" s="188"/>
    </row>
    <row r="852" spans="1:17" ht="24.9" hidden="1" customHeight="1">
      <c r="A852" s="38"/>
      <c r="B852" s="32"/>
      <c r="C852" s="38"/>
      <c r="D852" s="38"/>
      <c r="E852" s="38"/>
      <c r="F852" s="57"/>
      <c r="P852" s="188"/>
    </row>
    <row r="853" spans="1:17" ht="30.75" customHeight="1">
      <c r="A853" s="2004" t="s">
        <v>529</v>
      </c>
      <c r="B853" s="2004"/>
      <c r="C853" s="2004"/>
      <c r="D853" s="2004"/>
      <c r="E853" s="2004"/>
      <c r="F853" s="2004"/>
      <c r="G853" s="2004"/>
      <c r="H853" s="2004"/>
      <c r="I853" s="2004"/>
      <c r="J853" s="2004"/>
      <c r="K853" s="2004"/>
      <c r="L853" s="187"/>
      <c r="P853" s="188"/>
    </row>
    <row r="854" spans="1:17">
      <c r="A854" s="2012"/>
      <c r="B854" s="2012"/>
      <c r="C854" s="2012"/>
      <c r="D854" s="2012"/>
      <c r="E854" s="2012"/>
      <c r="F854" s="2012"/>
      <c r="P854" s="188"/>
    </row>
    <row r="855" spans="1:17" ht="56.25" customHeight="1">
      <c r="A855" s="260" t="s">
        <v>77</v>
      </c>
      <c r="B855" s="260" t="s">
        <v>67</v>
      </c>
      <c r="C855" s="260" t="s">
        <v>131</v>
      </c>
      <c r="D855" s="260" t="s">
        <v>80</v>
      </c>
      <c r="E855" s="260" t="s">
        <v>132</v>
      </c>
      <c r="F855" s="260" t="s">
        <v>33</v>
      </c>
      <c r="G855" s="271" t="s">
        <v>156</v>
      </c>
      <c r="P855" s="188"/>
    </row>
    <row r="856" spans="1:17">
      <c r="A856" s="260">
        <v>1</v>
      </c>
      <c r="B856" s="260">
        <v>2</v>
      </c>
      <c r="C856" s="260">
        <v>3</v>
      </c>
      <c r="D856" s="260">
        <v>4</v>
      </c>
      <c r="E856" s="260">
        <v>5</v>
      </c>
      <c r="F856" s="260">
        <v>6</v>
      </c>
      <c r="G856" s="271">
        <v>7</v>
      </c>
      <c r="P856" s="188"/>
    </row>
    <row r="857" spans="1:17" ht="27" customHeight="1">
      <c r="A857" s="260">
        <v>1</v>
      </c>
      <c r="B857" s="31"/>
      <c r="C857" s="260" t="s">
        <v>877</v>
      </c>
      <c r="D857" s="260">
        <v>6</v>
      </c>
      <c r="E857" s="258">
        <f t="shared" ref="E857:E862" si="36">F857/D857</f>
        <v>0</v>
      </c>
      <c r="F857" s="258"/>
      <c r="G857" s="272"/>
      <c r="P857" s="188"/>
      <c r="Q857" s="290"/>
    </row>
    <row r="858" spans="1:17" ht="27" customHeight="1">
      <c r="A858" s="260">
        <v>2</v>
      </c>
      <c r="B858" s="31"/>
      <c r="C858" s="648" t="s">
        <v>877</v>
      </c>
      <c r="D858" s="35">
        <v>6</v>
      </c>
      <c r="E858" s="258">
        <f t="shared" si="36"/>
        <v>0</v>
      </c>
      <c r="F858" s="258"/>
      <c r="G858" s="272"/>
      <c r="P858" s="188"/>
      <c r="Q858" s="290"/>
    </row>
    <row r="859" spans="1:17" ht="27" hidden="1" customHeight="1">
      <c r="A859" s="260">
        <v>3</v>
      </c>
      <c r="B859" s="31"/>
      <c r="C859" s="260"/>
      <c r="D859" s="260"/>
      <c r="E859" s="258" t="e">
        <f t="shared" si="36"/>
        <v>#DIV/0!</v>
      </c>
      <c r="F859" s="258"/>
      <c r="G859" s="272"/>
      <c r="K859" s="158"/>
      <c r="P859" s="188"/>
      <c r="Q859" s="290"/>
    </row>
    <row r="860" spans="1:17" ht="27" hidden="1" customHeight="1">
      <c r="A860" s="260">
        <v>4</v>
      </c>
      <c r="B860" s="31"/>
      <c r="C860" s="260"/>
      <c r="D860" s="260"/>
      <c r="E860" s="258" t="e">
        <f t="shared" si="36"/>
        <v>#DIV/0!</v>
      </c>
      <c r="F860" s="258"/>
      <c r="G860" s="272"/>
      <c r="P860" s="188"/>
      <c r="Q860" s="290"/>
    </row>
    <row r="861" spans="1:17" ht="27" hidden="1" customHeight="1">
      <c r="A861" s="260">
        <v>5</v>
      </c>
      <c r="B861" s="31"/>
      <c r="C861" s="260"/>
      <c r="D861" s="260"/>
      <c r="E861" s="258" t="e">
        <f t="shared" si="36"/>
        <v>#DIV/0!</v>
      </c>
      <c r="F861" s="258"/>
      <c r="G861" s="272"/>
      <c r="P861" s="188"/>
      <c r="Q861" s="290"/>
    </row>
    <row r="862" spans="1:17" ht="27" hidden="1" customHeight="1">
      <c r="A862" s="260">
        <v>6</v>
      </c>
      <c r="B862" s="31"/>
      <c r="C862" s="260"/>
      <c r="D862" s="260"/>
      <c r="E862" s="258" t="e">
        <f t="shared" si="36"/>
        <v>#DIV/0!</v>
      </c>
      <c r="F862" s="258"/>
      <c r="G862" s="272"/>
      <c r="P862" s="188"/>
      <c r="Q862" s="290"/>
    </row>
    <row r="863" spans="1:17" ht="27" customHeight="1">
      <c r="A863" s="226"/>
      <c r="B863" s="227" t="s">
        <v>73</v>
      </c>
      <c r="C863" s="226" t="s">
        <v>74</v>
      </c>
      <c r="D863" s="226" t="s">
        <v>74</v>
      </c>
      <c r="E863" s="226" t="s">
        <v>74</v>
      </c>
      <c r="F863" s="228">
        <f>F860+F858+F857+F859+F861+F862</f>
        <v>0</v>
      </c>
      <c r="G863" s="235" t="s">
        <v>43</v>
      </c>
      <c r="P863" s="188"/>
      <c r="Q863" s="290"/>
    </row>
    <row r="864" spans="1:17" ht="24.9" customHeight="1">
      <c r="A864" s="38"/>
      <c r="B864" s="32"/>
      <c r="C864" s="38"/>
      <c r="D864" s="38"/>
      <c r="E864" s="38"/>
      <c r="F864" s="57"/>
    </row>
    <row r="865" spans="1:18" ht="36" hidden="1" customHeight="1">
      <c r="A865" s="2004" t="s">
        <v>522</v>
      </c>
      <c r="B865" s="2004"/>
      <c r="C865" s="2004"/>
      <c r="D865" s="2004"/>
      <c r="E865" s="2004"/>
      <c r="F865" s="2004"/>
      <c r="G865" s="2004"/>
      <c r="H865" s="2004"/>
      <c r="I865" s="2004"/>
      <c r="J865" s="2004"/>
      <c r="K865" s="2004"/>
      <c r="O865" s="188"/>
    </row>
    <row r="866" spans="1:18" hidden="1">
      <c r="A866" s="2012"/>
      <c r="B866" s="2012"/>
      <c r="C866" s="2012"/>
      <c r="D866" s="2012"/>
      <c r="E866" s="2012"/>
      <c r="F866" s="38"/>
      <c r="O866" s="188"/>
    </row>
    <row r="867" spans="1:18" ht="66" hidden="1" customHeight="1">
      <c r="A867" s="260" t="s">
        <v>68</v>
      </c>
      <c r="B867" s="260" t="s">
        <v>67</v>
      </c>
      <c r="C867" s="260" t="s">
        <v>80</v>
      </c>
      <c r="D867" s="260" t="s">
        <v>128</v>
      </c>
      <c r="E867" s="260" t="s">
        <v>33</v>
      </c>
      <c r="F867" s="271" t="s">
        <v>156</v>
      </c>
      <c r="O867" s="188"/>
    </row>
    <row r="868" spans="1:18" s="160" customFormat="1" ht="21" hidden="1" customHeight="1">
      <c r="A868" s="195">
        <v>1</v>
      </c>
      <c r="B868" s="195">
        <v>2</v>
      </c>
      <c r="C868" s="195">
        <v>3</v>
      </c>
      <c r="D868" s="195">
        <v>4</v>
      </c>
      <c r="E868" s="195">
        <v>5</v>
      </c>
      <c r="F868" s="236">
        <v>6</v>
      </c>
      <c r="K868" s="161"/>
      <c r="M868" s="701"/>
      <c r="N868" s="149"/>
      <c r="O868" s="188"/>
      <c r="P868" s="283"/>
      <c r="Q868" s="283"/>
      <c r="R868" s="283"/>
    </row>
    <row r="869" spans="1:18" ht="27" hidden="1" customHeight="1">
      <c r="A869" s="260">
        <v>1</v>
      </c>
      <c r="B869" s="31" t="s">
        <v>137</v>
      </c>
      <c r="C869" s="260"/>
      <c r="D869" s="258" t="e">
        <f>E869/C869</f>
        <v>#DIV/0!</v>
      </c>
      <c r="E869" s="258"/>
      <c r="F869" s="235"/>
      <c r="M869" s="702"/>
      <c r="N869" s="160"/>
      <c r="O869" s="281"/>
    </row>
    <row r="870" spans="1:18" ht="35.1" hidden="1" customHeight="1">
      <c r="A870" s="260">
        <v>2</v>
      </c>
      <c r="B870" s="31" t="s">
        <v>136</v>
      </c>
      <c r="C870" s="260"/>
      <c r="D870" s="258" t="e">
        <f>E870/C870</f>
        <v>#DIV/0!</v>
      </c>
      <c r="E870" s="258"/>
      <c r="F870" s="235"/>
      <c r="O870" s="188"/>
    </row>
    <row r="871" spans="1:18" ht="36" hidden="1" customHeight="1">
      <c r="A871" s="260">
        <v>3</v>
      </c>
      <c r="B871" s="31" t="s">
        <v>138</v>
      </c>
      <c r="C871" s="260"/>
      <c r="D871" s="258" t="e">
        <f>E871/C871</f>
        <v>#DIV/0!</v>
      </c>
      <c r="E871" s="258"/>
      <c r="F871" s="235"/>
      <c r="O871" s="188"/>
    </row>
    <row r="872" spans="1:18" ht="32.25" hidden="1" customHeight="1">
      <c r="A872" s="260">
        <v>4</v>
      </c>
      <c r="B872" s="31" t="s">
        <v>139</v>
      </c>
      <c r="C872" s="260"/>
      <c r="D872" s="258" t="e">
        <f>E872/C872</f>
        <v>#DIV/0!</v>
      </c>
      <c r="E872" s="258"/>
      <c r="F872" s="235"/>
      <c r="O872" s="188"/>
    </row>
    <row r="873" spans="1:18" ht="38.25" hidden="1" customHeight="1">
      <c r="A873" s="226"/>
      <c r="B873" s="227" t="s">
        <v>73</v>
      </c>
      <c r="C873" s="226"/>
      <c r="D873" s="226" t="s">
        <v>74</v>
      </c>
      <c r="E873" s="228">
        <f>E872+E871+E870+E869</f>
        <v>0</v>
      </c>
      <c r="F873" s="235" t="s">
        <v>43</v>
      </c>
      <c r="O873" s="188"/>
    </row>
    <row r="874" spans="1:18" ht="24.9" hidden="1" customHeight="1">
      <c r="A874" s="56"/>
      <c r="B874" s="32"/>
      <c r="C874" s="38"/>
      <c r="D874" s="38"/>
      <c r="E874" s="38"/>
      <c r="F874" s="57"/>
      <c r="O874" s="188"/>
      <c r="P874" s="188"/>
    </row>
    <row r="875" spans="1:18" ht="33" hidden="1" customHeight="1">
      <c r="A875" s="2004" t="s">
        <v>531</v>
      </c>
      <c r="B875" s="2016"/>
      <c r="C875" s="2016"/>
      <c r="D875" s="2016"/>
      <c r="E875" s="2016"/>
      <c r="F875" s="2016"/>
      <c r="G875" s="2016"/>
      <c r="H875" s="2016"/>
      <c r="I875" s="2016"/>
      <c r="J875" s="2016"/>
      <c r="K875" s="2016"/>
    </row>
    <row r="876" spans="1:18" ht="9" hidden="1" customHeight="1">
      <c r="A876" s="51"/>
      <c r="B876" s="32"/>
      <c r="C876" s="38"/>
      <c r="D876" s="38"/>
      <c r="E876" s="38"/>
      <c r="F876" s="38"/>
      <c r="P876" s="188"/>
    </row>
    <row r="877" spans="1:18" hidden="1">
      <c r="A877" s="51"/>
      <c r="B877" s="32"/>
      <c r="C877" s="38"/>
      <c r="D877" s="38"/>
      <c r="E877" s="38"/>
      <c r="F877" s="38"/>
      <c r="P877" s="188"/>
    </row>
    <row r="878" spans="1:18" ht="53.25" hidden="1" customHeight="1">
      <c r="A878" s="260" t="s">
        <v>77</v>
      </c>
      <c r="B878" s="260" t="s">
        <v>67</v>
      </c>
      <c r="C878" s="260" t="s">
        <v>127</v>
      </c>
      <c r="D878" s="260" t="s">
        <v>490</v>
      </c>
      <c r="E878" s="271" t="s">
        <v>156</v>
      </c>
      <c r="F878" s="38"/>
      <c r="P878" s="188"/>
    </row>
    <row r="879" spans="1:18" s="160" customFormat="1" hidden="1">
      <c r="A879" s="195">
        <v>1</v>
      </c>
      <c r="B879" s="195">
        <v>2</v>
      </c>
      <c r="C879" s="195">
        <v>3</v>
      </c>
      <c r="D879" s="195">
        <v>4</v>
      </c>
      <c r="E879" s="236">
        <v>5</v>
      </c>
      <c r="F879" s="14"/>
      <c r="K879" s="161"/>
      <c r="M879" s="701"/>
      <c r="N879" s="149"/>
      <c r="O879" s="279"/>
      <c r="P879" s="281"/>
      <c r="Q879" s="283"/>
      <c r="R879" s="283"/>
    </row>
    <row r="880" spans="1:18" ht="49.5" hidden="1" customHeight="1">
      <c r="A880" s="260"/>
      <c r="B880" s="36"/>
      <c r="C880" s="34"/>
      <c r="D880" s="258"/>
      <c r="E880" s="272"/>
      <c r="F880" s="38"/>
      <c r="M880" s="702"/>
      <c r="N880" s="160"/>
      <c r="O880" s="283"/>
      <c r="P880" s="188"/>
      <c r="Q880" s="290"/>
    </row>
    <row r="881" spans="1:18" ht="27.75" hidden="1" customHeight="1">
      <c r="A881" s="260"/>
      <c r="B881" s="36"/>
      <c r="C881" s="34"/>
      <c r="D881" s="258"/>
      <c r="E881" s="235"/>
      <c r="F881" s="57"/>
      <c r="P881" s="188"/>
      <c r="Q881" s="290"/>
    </row>
    <row r="882" spans="1:18" ht="29.25" hidden="1" customHeight="1">
      <c r="A882" s="260"/>
      <c r="B882" s="36"/>
      <c r="C882" s="34"/>
      <c r="D882" s="258"/>
      <c r="E882" s="272"/>
      <c r="F882" s="38"/>
      <c r="P882" s="188"/>
      <c r="Q882" s="290"/>
    </row>
    <row r="883" spans="1:18" ht="29.25" hidden="1" customHeight="1">
      <c r="A883" s="260"/>
      <c r="B883" s="36"/>
      <c r="C883" s="34"/>
      <c r="D883" s="258"/>
      <c r="E883" s="272"/>
      <c r="F883" s="38"/>
      <c r="P883" s="188"/>
      <c r="Q883" s="290"/>
    </row>
    <row r="884" spans="1:18" ht="35.1" hidden="1" customHeight="1">
      <c r="A884" s="226"/>
      <c r="B884" s="227" t="s">
        <v>73</v>
      </c>
      <c r="C884" s="226" t="s">
        <v>74</v>
      </c>
      <c r="D884" s="228">
        <f>SUM(D880:D883)</f>
        <v>0</v>
      </c>
      <c r="E884" s="235" t="s">
        <v>43</v>
      </c>
      <c r="F884" s="38"/>
      <c r="P884" s="188"/>
    </row>
    <row r="885" spans="1:18" ht="24.9" hidden="1" customHeight="1">
      <c r="A885" s="56"/>
      <c r="B885" s="32"/>
      <c r="C885" s="38"/>
      <c r="D885" s="38"/>
      <c r="E885" s="38"/>
      <c r="F885" s="57"/>
      <c r="P885" s="188"/>
    </row>
    <row r="886" spans="1:18" ht="39.75" customHeight="1">
      <c r="A886" s="2014" t="s">
        <v>611</v>
      </c>
      <c r="B886" s="2014"/>
      <c r="C886" s="2014"/>
      <c r="D886" s="2014"/>
      <c r="E886" s="2014"/>
      <c r="F886" s="2014"/>
      <c r="G886" s="2014"/>
      <c r="H886" s="2014"/>
      <c r="I886" s="2014"/>
      <c r="J886" s="2014"/>
      <c r="K886" s="2014"/>
    </row>
    <row r="887" spans="1:18" ht="24.9" customHeight="1">
      <c r="A887" s="56"/>
      <c r="B887" s="32"/>
      <c r="C887" s="38"/>
      <c r="D887" s="38"/>
      <c r="E887" s="38"/>
      <c r="F887" s="57"/>
      <c r="P887" s="188"/>
    </row>
    <row r="888" spans="1:18" ht="29.25" customHeight="1">
      <c r="A888" s="2016" t="s">
        <v>491</v>
      </c>
      <c r="B888" s="2016"/>
      <c r="C888" s="2016"/>
      <c r="D888" s="2016"/>
      <c r="E888" s="2016"/>
      <c r="F888" s="2016"/>
      <c r="G888" s="2016"/>
      <c r="H888" s="2016"/>
      <c r="I888" s="2016"/>
      <c r="J888" s="2016"/>
      <c r="K888" s="2016"/>
      <c r="P888" s="188"/>
    </row>
    <row r="889" spans="1:18">
      <c r="A889" s="76"/>
      <c r="B889" s="76"/>
      <c r="C889" s="76"/>
      <c r="D889" s="76"/>
      <c r="E889" s="76"/>
      <c r="F889" s="38"/>
      <c r="P889" s="188"/>
    </row>
    <row r="890" spans="1:18" s="150" customFormat="1" ht="57.75" customHeight="1">
      <c r="A890" s="260" t="s">
        <v>77</v>
      </c>
      <c r="B890" s="260" t="s">
        <v>67</v>
      </c>
      <c r="C890" s="260" t="s">
        <v>127</v>
      </c>
      <c r="D890" s="260" t="s">
        <v>490</v>
      </c>
      <c r="E890" s="271" t="s">
        <v>156</v>
      </c>
      <c r="F890" s="58"/>
      <c r="G890" s="20"/>
      <c r="H890" s="58"/>
      <c r="I890" s="20"/>
      <c r="J890" s="20"/>
      <c r="M890" s="701"/>
      <c r="N890" s="149"/>
      <c r="O890" s="279"/>
      <c r="P890" s="170"/>
      <c r="Q890" s="203"/>
      <c r="R890" s="203"/>
    </row>
    <row r="891" spans="1:18" s="161" customFormat="1">
      <c r="A891" s="195">
        <v>1</v>
      </c>
      <c r="B891" s="195">
        <v>2</v>
      </c>
      <c r="C891" s="195">
        <v>3</v>
      </c>
      <c r="D891" s="195">
        <v>4</v>
      </c>
      <c r="E891" s="236">
        <v>5</v>
      </c>
      <c r="F891" s="189"/>
      <c r="G891" s="190"/>
      <c r="H891" s="191"/>
      <c r="I891" s="190"/>
      <c r="J891" s="190"/>
      <c r="M891" s="649"/>
      <c r="N891" s="150"/>
      <c r="O891" s="203"/>
      <c r="P891" s="293"/>
      <c r="Q891" s="288"/>
      <c r="R891" s="288"/>
    </row>
    <row r="892" spans="1:18" s="150" customFormat="1" ht="30.75" customHeight="1">
      <c r="A892" s="260">
        <v>1</v>
      </c>
      <c r="B892" s="31" t="s">
        <v>893</v>
      </c>
      <c r="C892" s="34">
        <v>1</v>
      </c>
      <c r="D892" s="582"/>
      <c r="E892" s="585"/>
      <c r="F892" s="58"/>
      <c r="G892" s="20"/>
      <c r="H892" s="42"/>
      <c r="I892" s="20"/>
      <c r="J892" s="20"/>
      <c r="M892" s="708"/>
      <c r="N892" s="161"/>
      <c r="O892" s="288"/>
      <c r="P892" s="170"/>
      <c r="Q892" s="294"/>
      <c r="R892" s="203"/>
    </row>
    <row r="893" spans="1:18" s="150" customFormat="1" ht="42" customHeight="1">
      <c r="A893" s="226"/>
      <c r="B893" s="227" t="s">
        <v>73</v>
      </c>
      <c r="C893" s="226" t="s">
        <v>74</v>
      </c>
      <c r="D893" s="228">
        <f>SUM(D892:D892)</f>
        <v>0</v>
      </c>
      <c r="E893" s="235" t="s">
        <v>43</v>
      </c>
      <c r="F893" s="58"/>
      <c r="G893" s="20"/>
      <c r="H893" s="42"/>
      <c r="I893" s="20"/>
      <c r="J893" s="20"/>
      <c r="M893" s="649"/>
      <c r="O893" s="203"/>
      <c r="P893" s="170"/>
      <c r="Q893" s="203"/>
      <c r="R893" s="203"/>
    </row>
    <row r="894" spans="1:18" s="150" customFormat="1">
      <c r="A894" s="58"/>
      <c r="B894" s="58"/>
      <c r="C894" s="58"/>
      <c r="D894" s="58"/>
      <c r="E894" s="58"/>
      <c r="F894" s="58"/>
      <c r="G894" s="20"/>
      <c r="H894" s="42"/>
      <c r="I894" s="20"/>
      <c r="J894" s="20"/>
      <c r="M894" s="649"/>
      <c r="O894" s="203"/>
      <c r="P894" s="170"/>
      <c r="Q894" s="203"/>
      <c r="R894" s="203"/>
    </row>
    <row r="895" spans="1:18" s="150" customFormat="1" ht="30.75" hidden="1" customHeight="1">
      <c r="A895" s="2004" t="s">
        <v>525</v>
      </c>
      <c r="B895" s="2004"/>
      <c r="C895" s="2004"/>
      <c r="D895" s="2004"/>
      <c r="E895" s="2004"/>
      <c r="F895" s="2004"/>
      <c r="G895" s="2004"/>
      <c r="H895" s="2004"/>
      <c r="I895" s="2004"/>
      <c r="J895" s="2004"/>
      <c r="M895" s="649"/>
      <c r="O895" s="203"/>
      <c r="P895" s="170"/>
      <c r="Q895" s="203"/>
      <c r="R895" s="203"/>
    </row>
    <row r="896" spans="1:18" s="150" customFormat="1" hidden="1">
      <c r="A896" s="2012"/>
      <c r="B896" s="2012"/>
      <c r="C896" s="2012"/>
      <c r="D896" s="2012"/>
      <c r="E896" s="2012"/>
      <c r="F896" s="2012"/>
      <c r="G896" s="149"/>
      <c r="H896" s="149"/>
      <c r="I896" s="149"/>
      <c r="J896" s="149"/>
      <c r="M896" s="709"/>
      <c r="O896" s="203"/>
      <c r="P896" s="170"/>
      <c r="Q896" s="203"/>
      <c r="R896" s="203"/>
    </row>
    <row r="897" spans="1:18" s="150" customFormat="1" ht="51.75" hidden="1" customHeight="1">
      <c r="A897" s="260" t="s">
        <v>77</v>
      </c>
      <c r="B897" s="260" t="s">
        <v>67</v>
      </c>
      <c r="C897" s="260" t="s">
        <v>131</v>
      </c>
      <c r="D897" s="260" t="s">
        <v>80</v>
      </c>
      <c r="E897" s="260" t="s">
        <v>132</v>
      </c>
      <c r="F897" s="260" t="s">
        <v>33</v>
      </c>
      <c r="G897" s="271" t="s">
        <v>156</v>
      </c>
      <c r="H897" s="149"/>
      <c r="I897" s="149"/>
      <c r="J897" s="149"/>
      <c r="M897" s="649"/>
      <c r="O897" s="203"/>
      <c r="P897" s="170"/>
      <c r="Q897" s="203"/>
      <c r="R897" s="203"/>
    </row>
    <row r="898" spans="1:18" s="161" customFormat="1" hidden="1">
      <c r="A898" s="195">
        <v>1</v>
      </c>
      <c r="B898" s="195">
        <v>2</v>
      </c>
      <c r="C898" s="195">
        <v>3</v>
      </c>
      <c r="D898" s="195">
        <v>4</v>
      </c>
      <c r="E898" s="195">
        <v>5</v>
      </c>
      <c r="F898" s="195">
        <v>6</v>
      </c>
      <c r="G898" s="236">
        <v>7</v>
      </c>
      <c r="H898" s="160"/>
      <c r="I898" s="160"/>
      <c r="J898" s="160"/>
      <c r="M898" s="649"/>
      <c r="N898" s="150"/>
      <c r="O898" s="203"/>
      <c r="P898" s="293"/>
      <c r="Q898" s="288"/>
      <c r="R898" s="288"/>
    </row>
    <row r="899" spans="1:18" s="150" customFormat="1" ht="50.25" hidden="1" customHeight="1">
      <c r="A899" s="260">
        <v>1</v>
      </c>
      <c r="B899" s="31"/>
      <c r="C899" s="260"/>
      <c r="D899" s="260"/>
      <c r="E899" s="258" t="e">
        <f>F899/D899</f>
        <v>#DIV/0!</v>
      </c>
      <c r="F899" s="258"/>
      <c r="G899" s="272"/>
      <c r="H899" s="149"/>
      <c r="I899" s="149"/>
      <c r="J899" s="149"/>
      <c r="M899" s="708"/>
      <c r="N899" s="161"/>
      <c r="O899" s="288"/>
      <c r="P899" s="170"/>
      <c r="Q899" s="203"/>
      <c r="R899" s="203"/>
    </row>
    <row r="900" spans="1:18" ht="38.25" hidden="1" customHeight="1">
      <c r="A900" s="226"/>
      <c r="B900" s="227" t="s">
        <v>73</v>
      </c>
      <c r="C900" s="226" t="s">
        <v>74</v>
      </c>
      <c r="D900" s="226" t="s">
        <v>74</v>
      </c>
      <c r="E900" s="226" t="s">
        <v>74</v>
      </c>
      <c r="F900" s="228">
        <f>F899</f>
        <v>0</v>
      </c>
      <c r="G900" s="235" t="s">
        <v>43</v>
      </c>
      <c r="M900" s="649"/>
      <c r="N900" s="150"/>
      <c r="O900" s="203"/>
      <c r="P900" s="188"/>
    </row>
    <row r="901" spans="1:18" ht="24.9" customHeight="1">
      <c r="A901" s="56"/>
      <c r="B901" s="32"/>
      <c r="C901" s="38"/>
      <c r="D901" s="38"/>
      <c r="E901" s="38"/>
      <c r="F901" s="57"/>
      <c r="P901" s="188"/>
    </row>
    <row r="902" spans="1:18" ht="45" customHeight="1">
      <c r="A902" s="56"/>
      <c r="B902" s="270" t="s">
        <v>811</v>
      </c>
      <c r="C902" s="257">
        <f>C903+C904+C905</f>
        <v>0</v>
      </c>
      <c r="D902" s="299"/>
      <c r="E902" s="299"/>
      <c r="F902" s="57"/>
      <c r="L902" s="59">
        <f>SUM('СВЕДЕНИЯ ЦС'!N512:O512)</f>
        <v>0</v>
      </c>
      <c r="P902" s="188"/>
    </row>
    <row r="903" spans="1:18" ht="39.75" customHeight="1">
      <c r="A903" s="56"/>
      <c r="B903" s="32" t="s">
        <v>812</v>
      </c>
      <c r="C903" s="257">
        <f>F900+D893+D884+E873+F863+F851+F842+F833+E823+F805+E795+D787+D778+E767+F756+F746+F738+F723+D714+D705+E696+E683+E674+C662+C651+C640+C629+C616+E603+E588+E577+D566+E550+F541+F531+F513+E499+J491-C904-C905</f>
        <v>0</v>
      </c>
      <c r="D903" s="38"/>
      <c r="E903" s="38"/>
      <c r="F903" s="57"/>
      <c r="M903" s="710" t="s">
        <v>141</v>
      </c>
      <c r="N903" s="157">
        <f>D902-L902</f>
        <v>0</v>
      </c>
    </row>
    <row r="904" spans="1:18" ht="34.5" customHeight="1">
      <c r="A904" s="38"/>
      <c r="B904" s="32" t="s">
        <v>65</v>
      </c>
      <c r="C904" s="257">
        <v>0</v>
      </c>
      <c r="D904" s="38"/>
      <c r="E904" s="38"/>
      <c r="F904" s="38"/>
    </row>
    <row r="905" spans="1:18" ht="36" customHeight="1">
      <c r="A905" s="38"/>
      <c r="B905" s="32" t="s">
        <v>165</v>
      </c>
      <c r="C905" s="257">
        <v>0</v>
      </c>
      <c r="D905" s="38"/>
      <c r="E905" s="38"/>
      <c r="F905" s="38"/>
    </row>
    <row r="906" spans="1:18" ht="24.9" customHeight="1">
      <c r="A906" s="38"/>
      <c r="B906" s="32"/>
      <c r="C906" s="38"/>
      <c r="D906" s="663" t="s">
        <v>963</v>
      </c>
      <c r="E906" s="38"/>
      <c r="F906" s="38"/>
    </row>
    <row r="907" spans="1:18" ht="37.5" customHeight="1">
      <c r="A907" s="38"/>
      <c r="B907" s="268" t="s">
        <v>626</v>
      </c>
      <c r="C907" s="296">
        <f>F900+D893+D884+E873+F863+F851+F842+F833+E823+F805+E795+D787+D778+E767+F756+F746+F738+F723+D714+D705+E696</f>
        <v>0</v>
      </c>
      <c r="D907" s="663" t="s">
        <v>43</v>
      </c>
      <c r="E907" s="38"/>
      <c r="F907" s="38"/>
    </row>
    <row r="908" spans="1:18" ht="54.75" customHeight="1">
      <c r="A908" s="38"/>
      <c r="B908" s="295" t="s">
        <v>627</v>
      </c>
      <c r="C908" s="297"/>
      <c r="D908" s="663" t="s">
        <v>43</v>
      </c>
      <c r="E908" s="38"/>
      <c r="F908" s="38"/>
    </row>
    <row r="909" spans="1:18" s="662" customFormat="1" ht="41.25" customHeight="1">
      <c r="A909" s="38"/>
      <c r="B909" s="2025" t="s">
        <v>957</v>
      </c>
      <c r="C909" s="560"/>
      <c r="D909" s="666" t="s">
        <v>958</v>
      </c>
      <c r="E909" s="2026" t="s">
        <v>959</v>
      </c>
      <c r="F909" s="38" t="s">
        <v>964</v>
      </c>
      <c r="G909" s="685"/>
      <c r="K909" s="150"/>
      <c r="M909" s="701"/>
      <c r="N909" s="149"/>
      <c r="O909" s="279"/>
      <c r="P909" s="279"/>
      <c r="Q909" s="279"/>
      <c r="R909" s="279"/>
    </row>
    <row r="910" spans="1:18" s="662" customFormat="1" ht="38.25" customHeight="1">
      <c r="A910" s="38"/>
      <c r="B910" s="2025"/>
      <c r="C910" s="560"/>
      <c r="D910" s="666" t="s">
        <v>960</v>
      </c>
      <c r="E910" s="2026"/>
      <c r="F910" s="38" t="s">
        <v>956</v>
      </c>
      <c r="G910" s="685" t="s">
        <v>965</v>
      </c>
      <c r="K910" s="150"/>
      <c r="M910" s="701"/>
      <c r="O910" s="279"/>
      <c r="P910" s="279"/>
      <c r="Q910" s="279"/>
      <c r="R910" s="279"/>
    </row>
    <row r="911" spans="1:18" s="662" customFormat="1" ht="36.75" customHeight="1">
      <c r="A911" s="38"/>
      <c r="B911" s="2025"/>
      <c r="C911" s="560"/>
      <c r="D911" s="666" t="s">
        <v>961</v>
      </c>
      <c r="E911" s="2026"/>
      <c r="F911" s="38" t="s">
        <v>941</v>
      </c>
      <c r="G911" s="685"/>
      <c r="K911" s="150"/>
      <c r="M911" s="701"/>
      <c r="O911" s="279"/>
      <c r="P911" s="279"/>
      <c r="Q911" s="279"/>
      <c r="R911" s="279"/>
    </row>
    <row r="912" spans="1:18" s="662" customFormat="1" ht="41.25" customHeight="1">
      <c r="A912" s="38"/>
      <c r="B912" s="2025"/>
      <c r="C912" s="560"/>
      <c r="D912" s="666" t="s">
        <v>962</v>
      </c>
      <c r="E912" s="2026"/>
      <c r="F912" s="38" t="s">
        <v>956</v>
      </c>
      <c r="G912" s="685" t="s">
        <v>966</v>
      </c>
      <c r="K912" s="150"/>
      <c r="M912" s="701"/>
      <c r="O912" s="279"/>
      <c r="P912" s="279"/>
      <c r="Q912" s="279"/>
      <c r="R912" s="279"/>
    </row>
    <row r="913" spans="1:18" ht="58.5" customHeight="1">
      <c r="A913" s="38"/>
      <c r="B913" s="268" t="s">
        <v>628</v>
      </c>
      <c r="C913" s="296">
        <f>C907-C908</f>
        <v>0</v>
      </c>
      <c r="D913" s="663" t="s">
        <v>43</v>
      </c>
      <c r="E913" s="38"/>
      <c r="F913" s="38"/>
      <c r="N913" s="662"/>
    </row>
    <row r="914" spans="1:18" ht="24.9" customHeight="1">
      <c r="A914" s="38"/>
      <c r="B914" s="32"/>
      <c r="C914" s="57">
        <f>C907-C909-C910-C911-C912</f>
        <v>0</v>
      </c>
      <c r="D914" s="38"/>
      <c r="E914" s="38"/>
      <c r="F914" s="38"/>
    </row>
    <row r="915" spans="1:18" s="580" customFormat="1" ht="24.9" customHeight="1">
      <c r="A915" s="38"/>
      <c r="B915" s="32"/>
      <c r="C915" s="38"/>
      <c r="D915" s="38"/>
      <c r="E915" s="38"/>
      <c r="F915" s="38"/>
      <c r="K915" s="150"/>
      <c r="M915" s="701"/>
      <c r="N915" s="149"/>
      <c r="O915" s="279"/>
      <c r="P915" s="279"/>
      <c r="Q915" s="279"/>
      <c r="R915" s="279"/>
    </row>
    <row r="916" spans="1:18" s="580" customFormat="1" ht="24.9" customHeight="1">
      <c r="A916" s="38"/>
      <c r="B916" s="32"/>
      <c r="C916" s="38"/>
      <c r="D916" s="38"/>
      <c r="E916" s="38"/>
      <c r="F916" s="38"/>
      <c r="K916" s="150"/>
      <c r="M916" s="701"/>
      <c r="O916" s="279"/>
      <c r="P916" s="279"/>
      <c r="Q916" s="279"/>
      <c r="R916" s="279"/>
    </row>
    <row r="917" spans="1:18" ht="24.9" customHeight="1">
      <c r="A917" s="38"/>
      <c r="B917" s="32"/>
      <c r="C917" s="38"/>
      <c r="D917" s="38"/>
      <c r="E917" s="38"/>
      <c r="F917" s="38"/>
      <c r="N917" s="580"/>
    </row>
    <row r="918" spans="1:18" s="38" customFormat="1">
      <c r="A918" s="1927" t="s">
        <v>42</v>
      </c>
      <c r="B918" s="1927"/>
      <c r="C918" s="68"/>
      <c r="D918" s="1945" t="str">
        <f>ДОХОДЫ!AC358</f>
        <v>Кондакова Е.В.</v>
      </c>
      <c r="E918" s="1945"/>
      <c r="L918" s="193"/>
      <c r="M918" s="701"/>
      <c r="N918" s="149"/>
      <c r="O918" s="279"/>
      <c r="P918" s="41"/>
      <c r="Q918" s="41"/>
      <c r="R918" s="41"/>
    </row>
    <row r="919" spans="1:18" s="38" customFormat="1">
      <c r="B919" s="61"/>
      <c r="C919" s="254" t="s">
        <v>41</v>
      </c>
      <c r="D919" s="2019" t="s">
        <v>12</v>
      </c>
      <c r="E919" s="2019"/>
      <c r="L919" s="193"/>
      <c r="M919" s="706"/>
      <c r="O919" s="41"/>
      <c r="P919" s="41"/>
      <c r="Q919" s="41"/>
      <c r="R919" s="41"/>
    </row>
    <row r="920" spans="1:18" ht="33" customHeight="1">
      <c r="A920" s="1987" t="str">
        <f>'МЗ МБ'!A977:J977</f>
        <v>Муниципальное бюджетное общеобразовательное учреждение "Кингисеппская средняя общеобразовательная школа № 4"</v>
      </c>
      <c r="B920" s="1987"/>
      <c r="C920" s="1987"/>
      <c r="D920" s="1987"/>
      <c r="E920" s="1987"/>
      <c r="F920" s="1987"/>
      <c r="G920" s="1987"/>
      <c r="H920" s="1987"/>
      <c r="I920" s="1987"/>
      <c r="J920" s="1987"/>
      <c r="K920" s="1987"/>
      <c r="M920" s="706"/>
      <c r="N920" s="38"/>
      <c r="O920" s="41"/>
    </row>
    <row r="921" spans="1:18" ht="9" customHeight="1"/>
    <row r="922" spans="1:18" ht="33.75" customHeight="1">
      <c r="A922" s="1959" t="s">
        <v>130</v>
      </c>
      <c r="B922" s="1959"/>
      <c r="C922" s="1959"/>
      <c r="D922" s="1959"/>
      <c r="E922" s="1959"/>
      <c r="F922" s="1959"/>
      <c r="G922" s="1959"/>
      <c r="H922" s="1959"/>
      <c r="I922" s="1959"/>
      <c r="J922" s="1959"/>
      <c r="K922" s="1959"/>
    </row>
    <row r="924" spans="1:18" ht="19.5" customHeight="1">
      <c r="A924" s="193"/>
      <c r="B924" s="193"/>
      <c r="C924" s="193"/>
      <c r="D924" s="193"/>
      <c r="E924" s="193"/>
      <c r="F924" s="193"/>
      <c r="G924" s="151" t="s">
        <v>161</v>
      </c>
      <c r="H924" s="16"/>
      <c r="I924" s="152"/>
      <c r="J924" s="16"/>
      <c r="K924" s="153" t="s">
        <v>1057</v>
      </c>
    </row>
    <row r="925" spans="1:18">
      <c r="B925" s="38"/>
    </row>
    <row r="926" spans="1:18" ht="45.75" customHeight="1">
      <c r="A926" s="1988" t="s">
        <v>148</v>
      </c>
      <c r="B926" s="1988"/>
      <c r="C926" s="2035" t="s">
        <v>19</v>
      </c>
      <c r="D926" s="2035"/>
      <c r="E926" s="2035"/>
      <c r="F926" s="2035"/>
      <c r="G926" s="2035"/>
      <c r="H926" s="2035"/>
      <c r="I926" s="2035"/>
      <c r="J926" s="2035"/>
      <c r="K926" s="2035"/>
    </row>
    <row r="927" spans="1:18" ht="14.25" customHeight="1">
      <c r="A927" s="41"/>
      <c r="B927" s="41"/>
      <c r="C927" s="148"/>
      <c r="D927" s="148"/>
      <c r="E927" s="148"/>
      <c r="F927" s="148"/>
      <c r="G927" s="148"/>
      <c r="H927" s="148"/>
      <c r="I927" s="148"/>
      <c r="J927" s="148"/>
      <c r="K927" s="154"/>
    </row>
    <row r="928" spans="1:18" ht="21" customHeight="1"/>
    <row r="929" spans="1:18" ht="48" customHeight="1">
      <c r="A929" s="1992" t="s">
        <v>1058</v>
      </c>
      <c r="B929" s="1992"/>
      <c r="C929" s="1992"/>
      <c r="D929" s="1992"/>
      <c r="E929" s="1992"/>
      <c r="F929" s="1992"/>
      <c r="G929" s="1992"/>
      <c r="H929" s="1992"/>
      <c r="I929" s="1992"/>
      <c r="J929" s="1992"/>
      <c r="K929" s="1992"/>
    </row>
    <row r="930" spans="1:18" ht="24" customHeight="1">
      <c r="A930" s="263"/>
      <c r="B930" s="263"/>
      <c r="C930" s="263"/>
      <c r="D930" s="263"/>
      <c r="E930" s="263"/>
      <c r="F930" s="263"/>
      <c r="G930" s="263"/>
      <c r="H930" s="263"/>
      <c r="I930" s="263"/>
      <c r="J930" s="263"/>
      <c r="K930" s="263"/>
    </row>
    <row r="931" spans="1:18" ht="30" hidden="1" customHeight="1">
      <c r="A931" s="1993" t="s">
        <v>622</v>
      </c>
      <c r="B931" s="1993"/>
      <c r="C931" s="1993"/>
      <c r="D931" s="1993"/>
      <c r="E931" s="1993"/>
      <c r="F931" s="1993"/>
      <c r="G931" s="1993"/>
      <c r="H931" s="1993"/>
      <c r="I931" s="1993"/>
      <c r="J931" s="1993"/>
      <c r="K931" s="1993"/>
    </row>
    <row r="932" spans="1:18" s="150" customFormat="1" ht="30" hidden="1" customHeight="1">
      <c r="A932" s="298"/>
      <c r="B932" s="298"/>
      <c r="C932" s="298"/>
      <c r="D932" s="298"/>
      <c r="E932" s="298"/>
      <c r="F932" s="298"/>
      <c r="G932" s="298"/>
      <c r="H932" s="298"/>
      <c r="I932" s="298"/>
      <c r="J932" s="298"/>
      <c r="K932" s="298"/>
      <c r="M932" s="701"/>
      <c r="N932" s="149"/>
      <c r="O932" s="279"/>
      <c r="P932" s="203"/>
      <c r="Q932" s="203"/>
      <c r="R932" s="203"/>
    </row>
    <row r="933" spans="1:18" ht="38.25" hidden="1" customHeight="1">
      <c r="A933" s="1995" t="s">
        <v>493</v>
      </c>
      <c r="B933" s="1995"/>
      <c r="C933" s="1995"/>
      <c r="D933" s="1995"/>
      <c r="E933" s="1995"/>
      <c r="F933" s="1995"/>
      <c r="G933" s="1995"/>
      <c r="H933" s="1995"/>
      <c r="I933" s="1995"/>
      <c r="J933" s="1995"/>
      <c r="K933" s="1995"/>
      <c r="M933" s="649"/>
      <c r="N933" s="150"/>
      <c r="O933" s="203"/>
    </row>
    <row r="934" spans="1:18" ht="6.75" hidden="1" customHeight="1">
      <c r="B934" s="193"/>
      <c r="C934" s="193"/>
      <c r="D934" s="193"/>
      <c r="E934" s="193"/>
      <c r="F934" s="193"/>
      <c r="G934" s="193"/>
      <c r="H934" s="193"/>
      <c r="I934" s="193"/>
      <c r="J934" s="193"/>
      <c r="K934" s="39"/>
    </row>
    <row r="935" spans="1:18" ht="6.75" hidden="1" customHeight="1">
      <c r="B935" s="193"/>
      <c r="C935" s="193"/>
      <c r="D935" s="193"/>
      <c r="E935" s="193"/>
      <c r="F935" s="193"/>
      <c r="G935" s="193"/>
      <c r="H935" s="193"/>
      <c r="I935" s="193"/>
      <c r="J935" s="193"/>
      <c r="K935" s="39"/>
    </row>
    <row r="936" spans="1:18" ht="8.25" hidden="1" customHeight="1">
      <c r="B936" s="38"/>
      <c r="C936" s="38"/>
      <c r="D936" s="38"/>
      <c r="E936" s="38"/>
      <c r="F936" s="38"/>
      <c r="G936" s="38"/>
      <c r="H936" s="38"/>
      <c r="I936" s="38"/>
      <c r="J936" s="38"/>
      <c r="K936" s="40"/>
    </row>
    <row r="937" spans="1:18" ht="3" hidden="1" customHeight="1">
      <c r="B937" s="32"/>
      <c r="C937" s="32"/>
      <c r="D937" s="41"/>
      <c r="E937" s="41"/>
      <c r="F937" s="41"/>
      <c r="G937" s="41"/>
      <c r="H937" s="41"/>
      <c r="I937" s="41"/>
      <c r="J937" s="41"/>
      <c r="K937" s="42"/>
    </row>
    <row r="938" spans="1:18" ht="52.5" hidden="1" customHeight="1">
      <c r="A938" s="1996" t="s">
        <v>77</v>
      </c>
      <c r="B938" s="1996" t="s">
        <v>75</v>
      </c>
      <c r="C938" s="1996" t="s">
        <v>76</v>
      </c>
      <c r="D938" s="1997" t="s">
        <v>69</v>
      </c>
      <c r="E938" s="1998"/>
      <c r="F938" s="1998"/>
      <c r="G938" s="1999"/>
      <c r="H938" s="2000" t="s">
        <v>70</v>
      </c>
      <c r="I938" s="2000" t="s">
        <v>78</v>
      </c>
      <c r="J938" s="2008" t="s">
        <v>175</v>
      </c>
      <c r="K938" s="2034" t="s">
        <v>156</v>
      </c>
    </row>
    <row r="939" spans="1:18" hidden="1">
      <c r="A939" s="1980"/>
      <c r="B939" s="1980"/>
      <c r="C939" s="1980"/>
      <c r="D939" s="1996" t="s">
        <v>20</v>
      </c>
      <c r="E939" s="1997" t="s">
        <v>2</v>
      </c>
      <c r="F939" s="1998"/>
      <c r="G939" s="1999"/>
      <c r="H939" s="2001"/>
      <c r="I939" s="2001"/>
      <c r="J939" s="2008"/>
      <c r="K939" s="2034"/>
    </row>
    <row r="940" spans="1:18" ht="68.400000000000006" hidden="1">
      <c r="A940" s="1981"/>
      <c r="B940" s="1981"/>
      <c r="C940" s="1981"/>
      <c r="D940" s="1981"/>
      <c r="E940" s="260" t="s">
        <v>71</v>
      </c>
      <c r="F940" s="260" t="s">
        <v>79</v>
      </c>
      <c r="G940" s="260" t="s">
        <v>72</v>
      </c>
      <c r="H940" s="2002"/>
      <c r="I940" s="2002"/>
      <c r="J940" s="2008"/>
      <c r="K940" s="2034"/>
    </row>
    <row r="941" spans="1:18" s="160" customFormat="1" hidden="1">
      <c r="A941" s="195">
        <v>1</v>
      </c>
      <c r="B941" s="195">
        <v>2</v>
      </c>
      <c r="C941" s="195">
        <v>3</v>
      </c>
      <c r="D941" s="195">
        <v>4</v>
      </c>
      <c r="E941" s="195">
        <v>5</v>
      </c>
      <c r="F941" s="195">
        <v>6</v>
      </c>
      <c r="G941" s="195">
        <v>7</v>
      </c>
      <c r="H941" s="195">
        <v>8</v>
      </c>
      <c r="I941" s="195">
        <v>9</v>
      </c>
      <c r="J941" s="195">
        <v>10</v>
      </c>
      <c r="K941" s="236">
        <v>11</v>
      </c>
      <c r="M941" s="701"/>
      <c r="N941" s="149"/>
      <c r="O941" s="279"/>
      <c r="P941" s="283"/>
      <c r="Q941" s="283"/>
      <c r="R941" s="283"/>
    </row>
    <row r="942" spans="1:18" ht="36" hidden="1" customHeight="1">
      <c r="A942" s="260" t="s">
        <v>142</v>
      </c>
      <c r="B942" s="31" t="s">
        <v>155</v>
      </c>
      <c r="C942" s="582"/>
      <c r="D942" s="582">
        <f>F942+G942+E942</f>
        <v>0</v>
      </c>
      <c r="E942" s="582">
        <v>0</v>
      </c>
      <c r="F942" s="582">
        <v>0</v>
      </c>
      <c r="G942" s="582"/>
      <c r="H942" s="582">
        <v>0</v>
      </c>
      <c r="I942" s="582">
        <v>1</v>
      </c>
      <c r="J942" s="21">
        <f>C942*D942*(1+H942/100)*I942*12</f>
        <v>0</v>
      </c>
      <c r="K942" s="235"/>
      <c r="M942" s="702"/>
      <c r="N942" s="160"/>
      <c r="O942" s="283"/>
    </row>
    <row r="943" spans="1:18" ht="35.1" hidden="1" customHeight="1">
      <c r="A943" s="226"/>
      <c r="B943" s="227" t="s">
        <v>73</v>
      </c>
      <c r="C943" s="228">
        <f>SUM(C942:C942)</f>
        <v>0</v>
      </c>
      <c r="D943" s="228">
        <f>SUM(D942:D942)</f>
        <v>0</v>
      </c>
      <c r="E943" s="226" t="s">
        <v>74</v>
      </c>
      <c r="F943" s="226" t="s">
        <v>74</v>
      </c>
      <c r="G943" s="226" t="s">
        <v>74</v>
      </c>
      <c r="H943" s="226" t="s">
        <v>74</v>
      </c>
      <c r="I943" s="226" t="s">
        <v>74</v>
      </c>
      <c r="J943" s="228">
        <f>SUM(J942:J942)</f>
        <v>0</v>
      </c>
      <c r="K943" s="237" t="s">
        <v>43</v>
      </c>
    </row>
    <row r="944" spans="1:18" hidden="1"/>
    <row r="945" spans="1:18" hidden="1">
      <c r="A945" s="1994" t="s">
        <v>497</v>
      </c>
      <c r="B945" s="1994"/>
      <c r="C945" s="1994"/>
      <c r="D945" s="1994"/>
      <c r="E945" s="1994"/>
      <c r="F945" s="1994"/>
      <c r="G945" s="1994"/>
      <c r="H945" s="1994"/>
      <c r="I945" s="1994"/>
      <c r="J945" s="1994"/>
      <c r="K945" s="1994"/>
    </row>
    <row r="946" spans="1:18" hidden="1">
      <c r="A946" s="267"/>
      <c r="B946" s="267"/>
      <c r="C946" s="267"/>
      <c r="D946" s="267"/>
      <c r="E946" s="267"/>
      <c r="F946" s="267"/>
      <c r="G946" s="267"/>
      <c r="H946" s="267"/>
      <c r="I946" s="267"/>
      <c r="J946" s="267"/>
    </row>
    <row r="947" spans="1:18" ht="59.25" hidden="1" customHeight="1">
      <c r="A947" s="35" t="s">
        <v>77</v>
      </c>
      <c r="B947" s="35" t="s">
        <v>67</v>
      </c>
      <c r="C947" s="260" t="s">
        <v>505</v>
      </c>
      <c r="D947" s="260" t="s">
        <v>506</v>
      </c>
      <c r="E947" s="260" t="s">
        <v>507</v>
      </c>
      <c r="F947" s="271" t="s">
        <v>156</v>
      </c>
      <c r="G947" s="267"/>
      <c r="H947" s="267"/>
      <c r="I947" s="267"/>
      <c r="J947" s="267"/>
    </row>
    <row r="948" spans="1:18" hidden="1">
      <c r="A948" s="173">
        <v>1</v>
      </c>
      <c r="B948" s="173">
        <v>2</v>
      </c>
      <c r="C948" s="195">
        <v>3</v>
      </c>
      <c r="D948" s="195">
        <v>4</v>
      </c>
      <c r="E948" s="195">
        <v>5</v>
      </c>
      <c r="F948" s="233">
        <v>6</v>
      </c>
      <c r="G948" s="267"/>
      <c r="H948" s="267"/>
      <c r="I948" s="267"/>
      <c r="J948" s="267"/>
    </row>
    <row r="949" spans="1:18" ht="131.25" hidden="1" customHeight="1">
      <c r="A949" s="166">
        <v>1</v>
      </c>
      <c r="B949" s="172" t="s">
        <v>496</v>
      </c>
      <c r="C949" s="258"/>
      <c r="D949" s="159">
        <v>12</v>
      </c>
      <c r="E949" s="167"/>
      <c r="F949" s="272"/>
      <c r="G949" s="168"/>
      <c r="H949" s="169"/>
      <c r="I949" s="37"/>
      <c r="J949" s="170"/>
    </row>
    <row r="950" spans="1:18" ht="42" hidden="1" customHeight="1">
      <c r="A950" s="166">
        <v>2</v>
      </c>
      <c r="B950" s="172" t="s">
        <v>533</v>
      </c>
      <c r="C950" s="258"/>
      <c r="D950" s="159"/>
      <c r="E950" s="167"/>
      <c r="F950" s="272"/>
      <c r="G950" s="168"/>
      <c r="H950" s="169"/>
      <c r="I950" s="37"/>
      <c r="J950" s="170"/>
    </row>
    <row r="951" spans="1:18" ht="36" hidden="1" customHeight="1">
      <c r="A951" s="229"/>
      <c r="B951" s="227" t="s">
        <v>73</v>
      </c>
      <c r="C951" s="230"/>
      <c r="D951" s="231"/>
      <c r="E951" s="228">
        <f>E950+E949</f>
        <v>0</v>
      </c>
      <c r="F951" s="235" t="s">
        <v>43</v>
      </c>
      <c r="G951" s="267"/>
      <c r="H951" s="267"/>
      <c r="I951" s="37"/>
      <c r="J951" s="171"/>
    </row>
    <row r="952" spans="1:18" hidden="1"/>
    <row r="953" spans="1:18" ht="39" hidden="1" customHeight="1">
      <c r="A953" s="1993" t="s">
        <v>621</v>
      </c>
      <c r="B953" s="1993"/>
      <c r="C953" s="1993"/>
      <c r="D953" s="1993"/>
      <c r="E953" s="1993"/>
      <c r="F953" s="1993"/>
      <c r="G953" s="1993"/>
      <c r="H953" s="1993"/>
      <c r="I953" s="1993"/>
      <c r="J953" s="1993"/>
      <c r="K953" s="1993"/>
    </row>
    <row r="954" spans="1:18" ht="12.75" hidden="1" customHeight="1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</row>
    <row r="955" spans="1:18" ht="31.5" hidden="1" customHeight="1">
      <c r="A955" s="2009" t="s">
        <v>494</v>
      </c>
      <c r="B955" s="2009"/>
      <c r="C955" s="2009"/>
      <c r="D955" s="2009"/>
      <c r="E955" s="2009"/>
      <c r="F955" s="2009"/>
      <c r="G955" s="2009"/>
      <c r="H955" s="2009"/>
      <c r="I955" s="2009"/>
      <c r="J955" s="2009"/>
      <c r="K955" s="2009"/>
    </row>
    <row r="956" spans="1:18" hidden="1">
      <c r="A956" s="256"/>
      <c r="B956" s="45"/>
      <c r="C956" s="256"/>
      <c r="D956" s="256"/>
      <c r="E956" s="256"/>
      <c r="F956" s="256"/>
      <c r="O956" s="188"/>
    </row>
    <row r="957" spans="1:18" ht="68.400000000000006" hidden="1">
      <c r="A957" s="260" t="s">
        <v>77</v>
      </c>
      <c r="B957" s="260" t="s">
        <v>67</v>
      </c>
      <c r="C957" s="260" t="s">
        <v>93</v>
      </c>
      <c r="D957" s="260" t="s">
        <v>91</v>
      </c>
      <c r="E957" s="260" t="s">
        <v>92</v>
      </c>
      <c r="F957" s="260" t="s">
        <v>133</v>
      </c>
      <c r="G957" s="271" t="s">
        <v>156</v>
      </c>
      <c r="O957" s="188"/>
    </row>
    <row r="958" spans="1:18" s="160" customFormat="1" hidden="1">
      <c r="A958" s="195">
        <v>1</v>
      </c>
      <c r="B958" s="195">
        <v>2</v>
      </c>
      <c r="C958" s="195">
        <v>3</v>
      </c>
      <c r="D958" s="195">
        <v>4</v>
      </c>
      <c r="E958" s="195">
        <v>5</v>
      </c>
      <c r="F958" s="195">
        <v>6</v>
      </c>
      <c r="G958" s="236">
        <v>7</v>
      </c>
      <c r="K958" s="161"/>
      <c r="M958" s="701"/>
      <c r="N958" s="149"/>
      <c r="O958" s="188"/>
      <c r="P958" s="283"/>
      <c r="Q958" s="283"/>
      <c r="R958" s="283"/>
    </row>
    <row r="959" spans="1:18" ht="78" hidden="1" customHeight="1">
      <c r="A959" s="260">
        <v>1</v>
      </c>
      <c r="B959" s="31" t="s">
        <v>81</v>
      </c>
      <c r="C959" s="260" t="s">
        <v>74</v>
      </c>
      <c r="D959" s="260" t="s">
        <v>74</v>
      </c>
      <c r="E959" s="260" t="s">
        <v>74</v>
      </c>
      <c r="F959" s="21">
        <f>F961</f>
        <v>0</v>
      </c>
      <c r="G959" s="238"/>
      <c r="M959" s="702"/>
      <c r="N959" s="160"/>
      <c r="O959" s="281"/>
    </row>
    <row r="960" spans="1:18" hidden="1">
      <c r="A960" s="2008" t="s">
        <v>82</v>
      </c>
      <c r="B960" s="31" t="s">
        <v>2</v>
      </c>
      <c r="C960" s="260"/>
      <c r="D960" s="260"/>
      <c r="E960" s="260"/>
      <c r="F960" s="21"/>
      <c r="G960" s="238"/>
      <c r="O960" s="188"/>
    </row>
    <row r="961" spans="1:18" ht="78" hidden="1" customHeight="1">
      <c r="A961" s="2008"/>
      <c r="B961" s="31" t="s">
        <v>83</v>
      </c>
      <c r="C961" s="260" t="e">
        <f>F961/E961/D961</f>
        <v>#DIV/0!</v>
      </c>
      <c r="D961" s="260"/>
      <c r="E961" s="260"/>
      <c r="F961" s="21"/>
      <c r="G961" s="238"/>
      <c r="O961" s="188"/>
    </row>
    <row r="962" spans="1:18" ht="78" hidden="1" customHeight="1">
      <c r="A962" s="260">
        <v>2</v>
      </c>
      <c r="B962" s="31" t="s">
        <v>87</v>
      </c>
      <c r="C962" s="260" t="s">
        <v>74</v>
      </c>
      <c r="D962" s="260" t="s">
        <v>74</v>
      </c>
      <c r="E962" s="260" t="s">
        <v>74</v>
      </c>
      <c r="F962" s="21">
        <f>F964</f>
        <v>0</v>
      </c>
      <c r="G962" s="238"/>
      <c r="O962" s="188"/>
    </row>
    <row r="963" spans="1:18" hidden="1">
      <c r="A963" s="2008" t="s">
        <v>88</v>
      </c>
      <c r="B963" s="31" t="s">
        <v>2</v>
      </c>
      <c r="C963" s="260"/>
      <c r="D963" s="260"/>
      <c r="E963" s="260"/>
      <c r="F963" s="21"/>
      <c r="G963" s="238"/>
      <c r="O963" s="188"/>
    </row>
    <row r="964" spans="1:18" ht="78" hidden="1" customHeight="1">
      <c r="A964" s="2008"/>
      <c r="B964" s="31" t="s">
        <v>83</v>
      </c>
      <c r="C964" s="260" t="e">
        <f t="shared" ref="C964" si="37">F964/E964/D964</f>
        <v>#DIV/0!</v>
      </c>
      <c r="D964" s="260"/>
      <c r="E964" s="260"/>
      <c r="F964" s="21"/>
      <c r="G964" s="238"/>
      <c r="O964" s="188"/>
    </row>
    <row r="965" spans="1:18" ht="33" hidden="1" customHeight="1">
      <c r="A965" s="229"/>
      <c r="B965" s="227" t="s">
        <v>73</v>
      </c>
      <c r="C965" s="226" t="s">
        <v>74</v>
      </c>
      <c r="D965" s="226" t="s">
        <v>74</v>
      </c>
      <c r="E965" s="226" t="s">
        <v>74</v>
      </c>
      <c r="F965" s="228">
        <f>F962+F959</f>
        <v>0</v>
      </c>
      <c r="G965" s="238" t="s">
        <v>43</v>
      </c>
      <c r="O965" s="188"/>
    </row>
    <row r="966" spans="1:18" hidden="1">
      <c r="A966" s="38"/>
      <c r="B966" s="32"/>
      <c r="C966" s="38"/>
      <c r="D966" s="38"/>
      <c r="E966" s="38"/>
      <c r="F966" s="38"/>
      <c r="O966" s="188"/>
    </row>
    <row r="967" spans="1:18" ht="30.75" hidden="1" customHeight="1">
      <c r="A967" s="2009" t="s">
        <v>491</v>
      </c>
      <c r="B967" s="2009"/>
      <c r="C967" s="2009"/>
      <c r="D967" s="2009"/>
      <c r="E967" s="2009"/>
      <c r="F967" s="2009"/>
      <c r="G967" s="2009"/>
      <c r="H967" s="2009"/>
      <c r="I967" s="2009"/>
      <c r="J967" s="2009"/>
      <c r="K967" s="2009"/>
      <c r="O967" s="188"/>
    </row>
    <row r="968" spans="1:18" hidden="1">
      <c r="A968" s="256"/>
      <c r="B968" s="45"/>
      <c r="C968" s="256"/>
      <c r="D968" s="256"/>
      <c r="E968" s="256"/>
      <c r="F968" s="256"/>
      <c r="O968" s="188"/>
    </row>
    <row r="969" spans="1:18" ht="96" hidden="1" customHeight="1">
      <c r="A969" s="260" t="s">
        <v>77</v>
      </c>
      <c r="B969" s="260" t="s">
        <v>67</v>
      </c>
      <c r="C969" s="260" t="s">
        <v>536</v>
      </c>
      <c r="D969" s="260" t="s">
        <v>91</v>
      </c>
      <c r="E969" s="260" t="s">
        <v>92</v>
      </c>
      <c r="F969" s="260" t="s">
        <v>133</v>
      </c>
      <c r="G969" s="271" t="s">
        <v>156</v>
      </c>
      <c r="O969" s="188"/>
    </row>
    <row r="970" spans="1:18" s="25" customFormat="1" hidden="1">
      <c r="A970" s="194">
        <v>1</v>
      </c>
      <c r="B970" s="194">
        <v>2</v>
      </c>
      <c r="C970" s="194">
        <v>3</v>
      </c>
      <c r="D970" s="194">
        <v>4</v>
      </c>
      <c r="E970" s="194">
        <v>5</v>
      </c>
      <c r="F970" s="194">
        <v>6</v>
      </c>
      <c r="G970" s="239">
        <v>7</v>
      </c>
      <c r="K970" s="162"/>
      <c r="M970" s="701"/>
      <c r="N970" s="149"/>
      <c r="O970" s="188"/>
      <c r="P970" s="287"/>
      <c r="Q970" s="287"/>
      <c r="R970" s="287"/>
    </row>
    <row r="971" spans="1:18" ht="78" hidden="1" customHeight="1">
      <c r="A971" s="260">
        <v>1</v>
      </c>
      <c r="B971" s="31" t="s">
        <v>81</v>
      </c>
      <c r="C971" s="260" t="s">
        <v>74</v>
      </c>
      <c r="D971" s="260" t="s">
        <v>74</v>
      </c>
      <c r="E971" s="260" t="s">
        <v>74</v>
      </c>
      <c r="F971" s="21">
        <f>F973+F975+F974+F976</f>
        <v>0</v>
      </c>
      <c r="G971" s="238"/>
      <c r="M971" s="703"/>
      <c r="N971" s="25"/>
      <c r="O971" s="282"/>
    </row>
    <row r="972" spans="1:18" hidden="1">
      <c r="A972" s="260"/>
      <c r="B972" s="31" t="s">
        <v>2</v>
      </c>
      <c r="C972" s="260"/>
      <c r="D972" s="260"/>
      <c r="E972" s="260"/>
      <c r="F972" s="21"/>
      <c r="G972" s="238"/>
      <c r="O972" s="188"/>
    </row>
    <row r="973" spans="1:18" ht="52.5" hidden="1" customHeight="1">
      <c r="A973" s="260" t="s">
        <v>82</v>
      </c>
      <c r="B973" s="31" t="s">
        <v>85</v>
      </c>
      <c r="C973" s="260" t="e">
        <f t="shared" ref="C973:C974" si="38">F973/E973/D973</f>
        <v>#DIV/0!</v>
      </c>
      <c r="D973" s="260"/>
      <c r="E973" s="260"/>
      <c r="F973" s="21"/>
      <c r="G973" s="238"/>
      <c r="O973" s="188"/>
    </row>
    <row r="974" spans="1:18" ht="54" hidden="1" customHeight="1">
      <c r="A974" s="260" t="s">
        <v>84</v>
      </c>
      <c r="B974" s="31" t="s">
        <v>86</v>
      </c>
      <c r="C974" s="260" t="e">
        <f t="shared" si="38"/>
        <v>#DIV/0!</v>
      </c>
      <c r="D974" s="260"/>
      <c r="E974" s="260"/>
      <c r="F974" s="21"/>
      <c r="G974" s="238"/>
      <c r="O974" s="188"/>
    </row>
    <row r="975" spans="1:18" hidden="1">
      <c r="A975" s="260"/>
      <c r="B975" s="31"/>
      <c r="C975" s="260"/>
      <c r="D975" s="260"/>
      <c r="E975" s="260"/>
      <c r="F975" s="21"/>
      <c r="G975" s="238"/>
      <c r="O975" s="188"/>
    </row>
    <row r="976" spans="1:18" hidden="1">
      <c r="A976" s="260"/>
      <c r="B976" s="31"/>
      <c r="C976" s="260"/>
      <c r="D976" s="260"/>
      <c r="E976" s="260"/>
      <c r="F976" s="21"/>
      <c r="G976" s="238"/>
      <c r="O976" s="188"/>
    </row>
    <row r="977" spans="1:18" ht="72" hidden="1" customHeight="1">
      <c r="A977" s="260">
        <v>2</v>
      </c>
      <c r="B977" s="31" t="s">
        <v>87</v>
      </c>
      <c r="C977" s="260" t="s">
        <v>74</v>
      </c>
      <c r="D977" s="260" t="s">
        <v>74</v>
      </c>
      <c r="E977" s="260" t="s">
        <v>74</v>
      </c>
      <c r="F977" s="21">
        <f>F979+F981+F980+F982</f>
        <v>0</v>
      </c>
      <c r="G977" s="238"/>
      <c r="O977" s="188"/>
    </row>
    <row r="978" spans="1:18" hidden="1">
      <c r="A978" s="260"/>
      <c r="B978" s="31" t="s">
        <v>2</v>
      </c>
      <c r="C978" s="260"/>
      <c r="D978" s="260"/>
      <c r="E978" s="260"/>
      <c r="F978" s="21"/>
      <c r="G978" s="238"/>
      <c r="O978" s="188"/>
    </row>
    <row r="979" spans="1:18" ht="50.25" hidden="1" customHeight="1">
      <c r="A979" s="260" t="s">
        <v>88</v>
      </c>
      <c r="B979" s="31" t="s">
        <v>85</v>
      </c>
      <c r="C979" s="260" t="e">
        <f t="shared" ref="C979:C980" si="39">F979/E979/D979</f>
        <v>#DIV/0!</v>
      </c>
      <c r="D979" s="260"/>
      <c r="E979" s="260"/>
      <c r="F979" s="21"/>
      <c r="G979" s="238"/>
      <c r="O979" s="188"/>
    </row>
    <row r="980" spans="1:18" ht="50.25" hidden="1" customHeight="1">
      <c r="A980" s="260" t="s">
        <v>89</v>
      </c>
      <c r="B980" s="31" t="s">
        <v>86</v>
      </c>
      <c r="C980" s="260" t="e">
        <f t="shared" si="39"/>
        <v>#DIV/0!</v>
      </c>
      <c r="D980" s="260"/>
      <c r="E980" s="260"/>
      <c r="F980" s="21"/>
      <c r="G980" s="238"/>
      <c r="O980" s="188"/>
    </row>
    <row r="981" spans="1:18" ht="67.5" hidden="1" customHeight="1">
      <c r="A981" s="260"/>
      <c r="B981" s="31"/>
      <c r="C981" s="260"/>
      <c r="D981" s="260"/>
      <c r="E981" s="260"/>
      <c r="F981" s="21"/>
      <c r="G981" s="238"/>
      <c r="O981" s="188"/>
    </row>
    <row r="982" spans="1:18" hidden="1">
      <c r="A982" s="260"/>
      <c r="B982" s="31"/>
      <c r="C982" s="260"/>
      <c r="D982" s="260"/>
      <c r="E982" s="260"/>
      <c r="F982" s="21"/>
      <c r="G982" s="238"/>
      <c r="O982" s="188"/>
    </row>
    <row r="983" spans="1:18" ht="38.25" hidden="1" customHeight="1">
      <c r="A983" s="229"/>
      <c r="B983" s="227" t="s">
        <v>73</v>
      </c>
      <c r="C983" s="226" t="s">
        <v>74</v>
      </c>
      <c r="D983" s="226" t="s">
        <v>74</v>
      </c>
      <c r="E983" s="226" t="s">
        <v>74</v>
      </c>
      <c r="F983" s="228">
        <f>F977+F971</f>
        <v>0</v>
      </c>
      <c r="G983" s="238" t="s">
        <v>43</v>
      </c>
      <c r="O983" s="188"/>
    </row>
    <row r="984" spans="1:18" hidden="1">
      <c r="A984" s="38"/>
      <c r="B984" s="32"/>
      <c r="C984" s="38"/>
      <c r="D984" s="38"/>
      <c r="E984" s="38"/>
      <c r="F984" s="38"/>
      <c r="O984" s="188"/>
    </row>
    <row r="985" spans="1:18" ht="40.5" hidden="1" customHeight="1">
      <c r="A985" s="2009" t="s">
        <v>492</v>
      </c>
      <c r="B985" s="2009"/>
      <c r="C985" s="2009"/>
      <c r="D985" s="2009"/>
      <c r="E985" s="2009"/>
      <c r="F985" s="2009"/>
      <c r="G985" s="2009"/>
      <c r="H985" s="2009"/>
      <c r="I985" s="2009"/>
      <c r="J985" s="2009"/>
      <c r="K985" s="2009"/>
      <c r="O985" s="188"/>
    </row>
    <row r="986" spans="1:18" hidden="1">
      <c r="A986" s="256"/>
      <c r="B986" s="45"/>
      <c r="C986" s="256"/>
      <c r="D986" s="256"/>
      <c r="E986" s="256"/>
      <c r="F986" s="256"/>
      <c r="O986" s="188"/>
    </row>
    <row r="987" spans="1:18" hidden="1">
      <c r="A987" s="2008" t="s">
        <v>77</v>
      </c>
      <c r="B987" s="2008" t="s">
        <v>67</v>
      </c>
      <c r="C987" s="2008" t="s">
        <v>96</v>
      </c>
      <c r="D987" s="2008" t="s">
        <v>94</v>
      </c>
      <c r="E987" s="2008" t="s">
        <v>97</v>
      </c>
      <c r="F987" s="2008" t="s">
        <v>95</v>
      </c>
      <c r="G987" s="2034" t="s">
        <v>156</v>
      </c>
      <c r="O987" s="188"/>
    </row>
    <row r="988" spans="1:18" hidden="1">
      <c r="A988" s="2008"/>
      <c r="B988" s="2008"/>
      <c r="C988" s="2008"/>
      <c r="D988" s="2008"/>
      <c r="E988" s="2008"/>
      <c r="F988" s="2008"/>
      <c r="G988" s="2034"/>
      <c r="O988" s="188"/>
    </row>
    <row r="989" spans="1:18" hidden="1">
      <c r="A989" s="2008"/>
      <c r="B989" s="2008"/>
      <c r="C989" s="2008"/>
      <c r="D989" s="2008"/>
      <c r="E989" s="2008"/>
      <c r="F989" s="2008"/>
      <c r="G989" s="2034"/>
      <c r="O989" s="188"/>
    </row>
    <row r="990" spans="1:18" hidden="1">
      <c r="A990" s="2008"/>
      <c r="B990" s="2008"/>
      <c r="C990" s="2008"/>
      <c r="D990" s="2008"/>
      <c r="E990" s="2008"/>
      <c r="F990" s="2008"/>
      <c r="G990" s="2034"/>
      <c r="O990" s="188"/>
    </row>
    <row r="991" spans="1:18" s="160" customFormat="1" hidden="1">
      <c r="A991" s="195">
        <v>1</v>
      </c>
      <c r="B991" s="195">
        <v>2</v>
      </c>
      <c r="C991" s="195">
        <v>3</v>
      </c>
      <c r="D991" s="195">
        <v>4</v>
      </c>
      <c r="E991" s="195">
        <v>5</v>
      </c>
      <c r="F991" s="195">
        <v>6</v>
      </c>
      <c r="G991" s="236">
        <v>7</v>
      </c>
      <c r="K991" s="161"/>
      <c r="M991" s="701"/>
      <c r="N991" s="149"/>
      <c r="O991" s="188"/>
      <c r="P991" s="283"/>
      <c r="Q991" s="283"/>
      <c r="R991" s="283"/>
    </row>
    <row r="992" spans="1:18" ht="35.25" hidden="1" customHeight="1">
      <c r="A992" s="260">
        <v>1</v>
      </c>
      <c r="B992" s="31" t="s">
        <v>98</v>
      </c>
      <c r="C992" s="260"/>
      <c r="D992" s="260"/>
      <c r="E992" s="260">
        <v>50</v>
      </c>
      <c r="F992" s="21">
        <f>E992*D992*C992</f>
        <v>0</v>
      </c>
      <c r="G992" s="235"/>
      <c r="M992" s="702"/>
      <c r="N992" s="160"/>
      <c r="O992" s="281"/>
    </row>
    <row r="993" spans="1:18" ht="33" hidden="1" customHeight="1">
      <c r="A993" s="229"/>
      <c r="B993" s="227" t="s">
        <v>73</v>
      </c>
      <c r="C993" s="226" t="s">
        <v>74</v>
      </c>
      <c r="D993" s="226" t="s">
        <v>74</v>
      </c>
      <c r="E993" s="226" t="s">
        <v>74</v>
      </c>
      <c r="F993" s="228">
        <f>F992</f>
        <v>0</v>
      </c>
      <c r="G993" s="235" t="s">
        <v>43</v>
      </c>
      <c r="O993" s="188"/>
    </row>
    <row r="994" spans="1:18" hidden="1">
      <c r="O994" s="188"/>
    </row>
    <row r="995" spans="1:18" ht="66" hidden="1" customHeight="1">
      <c r="A995" s="2010" t="s">
        <v>620</v>
      </c>
      <c r="B995" s="2010"/>
      <c r="C995" s="2010"/>
      <c r="D995" s="2010"/>
      <c r="E995" s="2010"/>
      <c r="F995" s="2010"/>
      <c r="G995" s="2010"/>
      <c r="H995" s="2010"/>
      <c r="I995" s="2010"/>
      <c r="J995" s="2010"/>
      <c r="K995" s="2010"/>
    </row>
    <row r="996" spans="1:18" ht="28.5" hidden="1" customHeight="1">
      <c r="A996" s="263"/>
      <c r="B996" s="263"/>
      <c r="C996" s="263"/>
      <c r="D996" s="263"/>
      <c r="E996" s="263"/>
      <c r="F996" s="263"/>
      <c r="G996" s="263"/>
      <c r="H996" s="263"/>
      <c r="I996" s="263"/>
      <c r="J996" s="263"/>
      <c r="K996" s="263"/>
    </row>
    <row r="997" spans="1:18" ht="29.25" hidden="1" customHeight="1">
      <c r="A997" s="2004" t="s">
        <v>491</v>
      </c>
      <c r="B997" s="2004"/>
      <c r="C997" s="2004"/>
      <c r="D997" s="2004"/>
      <c r="E997" s="2004"/>
      <c r="F997" s="2004"/>
      <c r="G997" s="2004"/>
      <c r="H997" s="2004"/>
      <c r="I997" s="2004"/>
      <c r="J997" s="2004"/>
      <c r="K997" s="2004"/>
    </row>
    <row r="998" spans="1:18" hidden="1">
      <c r="A998" s="2012"/>
      <c r="B998" s="2012"/>
      <c r="C998" s="2012"/>
      <c r="D998" s="2012"/>
      <c r="E998" s="2012"/>
      <c r="F998" s="38"/>
    </row>
    <row r="999" spans="1:18" ht="51" hidden="1" customHeight="1">
      <c r="A999" s="260" t="s">
        <v>68</v>
      </c>
      <c r="B999" s="260" t="s">
        <v>67</v>
      </c>
      <c r="C999" s="260" t="s">
        <v>80</v>
      </c>
      <c r="D999" s="260" t="s">
        <v>128</v>
      </c>
      <c r="E999" s="260" t="s">
        <v>129</v>
      </c>
      <c r="F999" s="271" t="s">
        <v>156</v>
      </c>
    </row>
    <row r="1000" spans="1:18" s="160" customFormat="1" hidden="1">
      <c r="A1000" s="195">
        <v>1</v>
      </c>
      <c r="B1000" s="195">
        <v>2</v>
      </c>
      <c r="C1000" s="195">
        <v>3</v>
      </c>
      <c r="D1000" s="195">
        <v>4</v>
      </c>
      <c r="E1000" s="195">
        <v>5</v>
      </c>
      <c r="F1000" s="236">
        <v>6</v>
      </c>
      <c r="K1000" s="161"/>
      <c r="M1000" s="701"/>
      <c r="N1000" s="149"/>
      <c r="O1000" s="279"/>
      <c r="P1000" s="283"/>
      <c r="Q1000" s="283"/>
      <c r="R1000" s="283"/>
    </row>
    <row r="1001" spans="1:18" ht="120.75" hidden="1" customHeight="1">
      <c r="A1001" s="260">
        <v>1</v>
      </c>
      <c r="B1001" s="31" t="s">
        <v>163</v>
      </c>
      <c r="C1001" s="260"/>
      <c r="D1001" s="258" t="e">
        <f>E1001/C1001</f>
        <v>#DIV/0!</v>
      </c>
      <c r="E1001" s="258"/>
      <c r="F1001" s="235"/>
      <c r="M1001" s="702"/>
      <c r="N1001" s="160"/>
      <c r="O1001" s="283"/>
    </row>
    <row r="1002" spans="1:18" ht="35.1" hidden="1" customHeight="1">
      <c r="A1002" s="226"/>
      <c r="B1002" s="227" t="s">
        <v>73</v>
      </c>
      <c r="C1002" s="226"/>
      <c r="D1002" s="226" t="s">
        <v>74</v>
      </c>
      <c r="E1002" s="228">
        <f>E1001</f>
        <v>0</v>
      </c>
      <c r="F1002" s="235" t="s">
        <v>43</v>
      </c>
    </row>
    <row r="1003" spans="1:18" hidden="1"/>
    <row r="1004" spans="1:18" ht="55.5" hidden="1" customHeight="1">
      <c r="A1004" s="2010" t="s">
        <v>619</v>
      </c>
      <c r="B1004" s="2010"/>
      <c r="C1004" s="2010"/>
      <c r="D1004" s="2010"/>
      <c r="E1004" s="2010"/>
      <c r="F1004" s="2010"/>
      <c r="G1004" s="2010"/>
      <c r="H1004" s="2010"/>
      <c r="I1004" s="2010"/>
      <c r="J1004" s="2010"/>
      <c r="K1004" s="2010"/>
    </row>
    <row r="1005" spans="1:18" hidden="1">
      <c r="A1005" s="38"/>
      <c r="B1005" s="32"/>
      <c r="C1005" s="38"/>
      <c r="D1005" s="38"/>
      <c r="E1005" s="38"/>
      <c r="F1005" s="38"/>
    </row>
    <row r="1006" spans="1:18" ht="40.5" hidden="1" customHeight="1">
      <c r="A1006" s="2037" t="s">
        <v>495</v>
      </c>
      <c r="B1006" s="2037"/>
      <c r="C1006" s="2037"/>
      <c r="D1006" s="2037"/>
      <c r="E1006" s="2037"/>
      <c r="F1006" s="2037"/>
      <c r="G1006" s="2037"/>
      <c r="H1006" s="2037"/>
      <c r="I1006" s="2037"/>
      <c r="J1006" s="2037"/>
    </row>
    <row r="1007" spans="1:18" hidden="1">
      <c r="A1007" s="44"/>
      <c r="B1007" s="32"/>
      <c r="C1007" s="38"/>
      <c r="D1007" s="38"/>
      <c r="E1007" s="38"/>
      <c r="F1007" s="38"/>
    </row>
    <row r="1008" spans="1:18" ht="111.75" hidden="1" customHeight="1">
      <c r="A1008" s="260" t="s">
        <v>77</v>
      </c>
      <c r="B1008" s="260" t="s">
        <v>99</v>
      </c>
      <c r="C1008" s="260" t="s">
        <v>106</v>
      </c>
      <c r="D1008" s="260" t="s">
        <v>107</v>
      </c>
      <c r="E1008" s="271" t="s">
        <v>156</v>
      </c>
      <c r="F1008" s="38"/>
    </row>
    <row r="1009" spans="1:18" s="160" customFormat="1" hidden="1">
      <c r="A1009" s="195">
        <v>1</v>
      </c>
      <c r="B1009" s="195">
        <v>2</v>
      </c>
      <c r="C1009" s="195">
        <v>3</v>
      </c>
      <c r="D1009" s="195">
        <v>4</v>
      </c>
      <c r="E1009" s="236">
        <v>5</v>
      </c>
      <c r="F1009" s="14"/>
      <c r="K1009" s="161"/>
      <c r="M1009" s="701"/>
      <c r="N1009" s="149"/>
      <c r="O1009" s="279"/>
      <c r="P1009" s="283"/>
      <c r="Q1009" s="283"/>
      <c r="R1009" s="283"/>
    </row>
    <row r="1010" spans="1:18" ht="54.75" hidden="1" customHeight="1">
      <c r="A1010" s="264">
        <v>1</v>
      </c>
      <c r="B1010" s="47" t="s">
        <v>100</v>
      </c>
      <c r="C1010" s="584" t="s">
        <v>74</v>
      </c>
      <c r="D1010" s="21">
        <f>D1011</f>
        <v>0</v>
      </c>
      <c r="E1010" s="235"/>
      <c r="F1010" s="38"/>
      <c r="M1010" s="702"/>
      <c r="N1010" s="160"/>
      <c r="O1010" s="283"/>
    </row>
    <row r="1011" spans="1:18" ht="34.5" hidden="1" customHeight="1">
      <c r="A1011" s="260" t="s">
        <v>82</v>
      </c>
      <c r="B1011" s="31" t="s">
        <v>101</v>
      </c>
      <c r="C1011" s="582">
        <f>J943+E949</f>
        <v>0</v>
      </c>
      <c r="D1011" s="582"/>
      <c r="E1011" s="235"/>
      <c r="F1011" s="38"/>
      <c r="L1011" s="156">
        <f>C1011*0.22</f>
        <v>0</v>
      </c>
      <c r="P1011" s="48"/>
      <c r="Q1011" s="48"/>
    </row>
    <row r="1012" spans="1:18" ht="48.75" hidden="1" customHeight="1">
      <c r="A1012" s="264">
        <v>2</v>
      </c>
      <c r="B1012" s="47" t="s">
        <v>102</v>
      </c>
      <c r="C1012" s="584" t="s">
        <v>74</v>
      </c>
      <c r="D1012" s="21">
        <f>D1014+D1015</f>
        <v>0</v>
      </c>
      <c r="E1012" s="235"/>
      <c r="F1012" s="38"/>
      <c r="L1012" s="156"/>
      <c r="M1012" s="2038" t="s">
        <v>984</v>
      </c>
      <c r="N1012" s="48"/>
      <c r="O1012" s="48"/>
      <c r="P1012" s="48"/>
      <c r="Q1012" s="48"/>
    </row>
    <row r="1013" spans="1:18" ht="30" hidden="1" customHeight="1">
      <c r="A1013" s="2008" t="s">
        <v>88</v>
      </c>
      <c r="B1013" s="31" t="s">
        <v>2</v>
      </c>
      <c r="C1013" s="583"/>
      <c r="D1013" s="582"/>
      <c r="E1013" s="235"/>
      <c r="F1013" s="38"/>
      <c r="L1013" s="156"/>
      <c r="M1013" s="2038"/>
      <c r="N1013" s="48"/>
      <c r="O1013" s="48"/>
      <c r="P1013" s="48"/>
      <c r="Q1013" s="48"/>
    </row>
    <row r="1014" spans="1:18" ht="78" hidden="1" customHeight="1">
      <c r="A1014" s="2008"/>
      <c r="B1014" s="31" t="s">
        <v>103</v>
      </c>
      <c r="C1014" s="23">
        <f>C1011</f>
        <v>0</v>
      </c>
      <c r="D1014" s="23"/>
      <c r="E1014" s="235"/>
      <c r="F1014" s="38"/>
      <c r="L1014" s="156">
        <f>C1014*0.029</f>
        <v>0</v>
      </c>
      <c r="M1014" s="2038"/>
      <c r="N1014" s="48"/>
      <c r="O1014" s="48"/>
      <c r="P1014" s="48"/>
      <c r="Q1014" s="48"/>
    </row>
    <row r="1015" spans="1:18" ht="85.5" hidden="1" customHeight="1">
      <c r="A1015" s="260" t="s">
        <v>90</v>
      </c>
      <c r="B1015" s="31" t="s">
        <v>104</v>
      </c>
      <c r="C1015" s="582">
        <f>C1011</f>
        <v>0</v>
      </c>
      <c r="D1015" s="582"/>
      <c r="E1015" s="235"/>
      <c r="F1015" s="38"/>
      <c r="L1015" s="156">
        <f>C1015*0.002</f>
        <v>0</v>
      </c>
      <c r="M1015" s="2038"/>
      <c r="N1015" s="48"/>
      <c r="O1015" s="48"/>
      <c r="P1015" s="48"/>
      <c r="Q1015" s="48"/>
    </row>
    <row r="1016" spans="1:18" ht="76.5" hidden="1" customHeight="1">
      <c r="A1016" s="264">
        <v>3</v>
      </c>
      <c r="B1016" s="47" t="s">
        <v>105</v>
      </c>
      <c r="C1016" s="582">
        <f>C1011</f>
        <v>0</v>
      </c>
      <c r="D1016" s="582"/>
      <c r="E1016" s="235"/>
      <c r="F1016" s="38"/>
      <c r="L1016" s="156">
        <f>C1016*0.051</f>
        <v>0</v>
      </c>
      <c r="M1016" s="2038"/>
      <c r="N1016" s="48"/>
      <c r="O1016" s="48"/>
      <c r="P1016" s="48"/>
      <c r="Q1016" s="48"/>
    </row>
    <row r="1017" spans="1:18" ht="30.75" hidden="1" customHeight="1">
      <c r="A1017" s="264">
        <v>4</v>
      </c>
      <c r="B1017" s="47" t="s">
        <v>165</v>
      </c>
      <c r="C1017" s="258"/>
      <c r="D1017" s="258"/>
      <c r="E1017" s="235"/>
      <c r="F1017" s="38"/>
      <c r="M1017" s="2038"/>
      <c r="N1017" s="48"/>
      <c r="O1017" s="48"/>
    </row>
    <row r="1018" spans="1:18" ht="35.1" hidden="1" customHeight="1">
      <c r="A1018" s="226"/>
      <c r="B1018" s="227" t="s">
        <v>73</v>
      </c>
      <c r="C1018" s="226" t="s">
        <v>74</v>
      </c>
      <c r="D1018" s="228">
        <f>D1016+D1012+D1010+D1017</f>
        <v>0</v>
      </c>
      <c r="E1018" s="235" t="s">
        <v>43</v>
      </c>
      <c r="F1018" s="38"/>
    </row>
    <row r="1019" spans="1:18" hidden="1"/>
    <row r="1020" spans="1:18" ht="28.5" hidden="1" customHeight="1">
      <c r="A1020" s="2011" t="s">
        <v>618</v>
      </c>
      <c r="B1020" s="2011"/>
      <c r="C1020" s="2011"/>
      <c r="D1020" s="2011"/>
      <c r="E1020" s="2011"/>
      <c r="F1020" s="2011"/>
      <c r="G1020" s="2011"/>
      <c r="H1020" s="2011"/>
      <c r="I1020" s="2011"/>
      <c r="J1020" s="2011"/>
      <c r="K1020" s="2011"/>
    </row>
    <row r="1021" spans="1:18" hidden="1"/>
    <row r="1022" spans="1:18" ht="32.25" hidden="1" customHeight="1">
      <c r="A1022" s="1994" t="s">
        <v>535</v>
      </c>
      <c r="B1022" s="1994"/>
      <c r="C1022" s="1994"/>
      <c r="D1022" s="1994"/>
      <c r="E1022" s="1994"/>
      <c r="F1022" s="1994"/>
      <c r="G1022" s="1994"/>
      <c r="H1022" s="1994"/>
      <c r="I1022" s="1994"/>
      <c r="J1022" s="1994"/>
      <c r="K1022" s="1994"/>
    </row>
    <row r="1023" spans="1:18" hidden="1">
      <c r="A1023" s="267"/>
      <c r="B1023" s="267"/>
      <c r="C1023" s="267"/>
      <c r="D1023" s="267"/>
      <c r="E1023" s="267"/>
      <c r="F1023" s="267"/>
      <c r="G1023" s="267"/>
      <c r="H1023" s="267"/>
      <c r="I1023" s="267"/>
      <c r="J1023" s="267"/>
    </row>
    <row r="1024" spans="1:18" ht="63" hidden="1" customHeight="1">
      <c r="A1024" s="35" t="s">
        <v>77</v>
      </c>
      <c r="B1024" s="35" t="s">
        <v>67</v>
      </c>
      <c r="C1024" s="260" t="s">
        <v>505</v>
      </c>
      <c r="D1024" s="260" t="s">
        <v>506</v>
      </c>
      <c r="E1024" s="260" t="s">
        <v>168</v>
      </c>
      <c r="F1024" s="271" t="s">
        <v>156</v>
      </c>
      <c r="G1024" s="267"/>
      <c r="H1024" s="267"/>
      <c r="I1024" s="267"/>
      <c r="J1024" s="267"/>
    </row>
    <row r="1025" spans="1:20" hidden="1">
      <c r="A1025" s="173">
        <v>1</v>
      </c>
      <c r="B1025" s="173">
        <v>2</v>
      </c>
      <c r="C1025" s="195">
        <v>3</v>
      </c>
      <c r="D1025" s="195">
        <v>4</v>
      </c>
      <c r="E1025" s="195">
        <v>5</v>
      </c>
      <c r="F1025" s="233">
        <v>6</v>
      </c>
      <c r="G1025" s="267"/>
      <c r="H1025" s="267"/>
      <c r="I1025" s="267"/>
      <c r="J1025" s="267"/>
    </row>
    <row r="1026" spans="1:20" ht="81.75" hidden="1" customHeight="1">
      <c r="A1026" s="166">
        <v>1</v>
      </c>
      <c r="B1026" s="183" t="s">
        <v>539</v>
      </c>
      <c r="C1026" s="258"/>
      <c r="D1026" s="159" t="e">
        <f>E1026/C1026*100</f>
        <v>#DIV/0!</v>
      </c>
      <c r="E1026" s="167"/>
      <c r="F1026" s="272"/>
      <c r="G1026" s="168"/>
      <c r="H1026" s="169"/>
      <c r="I1026" s="37"/>
      <c r="J1026" s="170"/>
    </row>
    <row r="1027" spans="1:20" ht="102.75" hidden="1" customHeight="1">
      <c r="A1027" s="166">
        <v>2</v>
      </c>
      <c r="B1027" s="183" t="s">
        <v>537</v>
      </c>
      <c r="C1027" s="258"/>
      <c r="D1027" s="159" t="e">
        <f>E1027/C1027*100</f>
        <v>#DIV/0!</v>
      </c>
      <c r="E1027" s="167"/>
      <c r="F1027" s="272"/>
      <c r="G1027" s="168"/>
      <c r="H1027" s="169"/>
      <c r="I1027" s="37"/>
      <c r="J1027" s="170"/>
    </row>
    <row r="1028" spans="1:20" ht="84" hidden="1" customHeight="1">
      <c r="A1028" s="166">
        <v>3</v>
      </c>
      <c r="B1028" s="183" t="s">
        <v>538</v>
      </c>
      <c r="C1028" s="258"/>
      <c r="D1028" s="159" t="e">
        <f>E1028/C1028*100</f>
        <v>#DIV/0!</v>
      </c>
      <c r="E1028" s="167"/>
      <c r="F1028" s="272"/>
      <c r="G1028" s="168"/>
      <c r="H1028" s="169"/>
      <c r="I1028" s="37"/>
      <c r="J1028" s="170"/>
    </row>
    <row r="1029" spans="1:20" ht="39.75" hidden="1" customHeight="1">
      <c r="A1029" s="229"/>
      <c r="B1029" s="227" t="s">
        <v>73</v>
      </c>
      <c r="C1029" s="230"/>
      <c r="D1029" s="231"/>
      <c r="E1029" s="228">
        <f>E1026</f>
        <v>0</v>
      </c>
      <c r="F1029" s="235" t="s">
        <v>43</v>
      </c>
      <c r="G1029" s="267"/>
      <c r="H1029" s="267"/>
      <c r="I1029" s="37"/>
      <c r="J1029" s="171"/>
    </row>
    <row r="1030" spans="1:20" hidden="1"/>
    <row r="1031" spans="1:20" hidden="1">
      <c r="A1031" s="2011" t="s">
        <v>617</v>
      </c>
      <c r="B1031" s="2011"/>
      <c r="C1031" s="2011"/>
      <c r="D1031" s="2011"/>
      <c r="E1031" s="2011"/>
      <c r="F1031" s="2011"/>
      <c r="G1031" s="2011"/>
      <c r="H1031" s="2011"/>
      <c r="I1031" s="2011"/>
      <c r="J1031" s="2011"/>
      <c r="K1031" s="2011"/>
    </row>
    <row r="1032" spans="1:20" hidden="1"/>
    <row r="1033" spans="1:20" s="33" customFormat="1" ht="41.25" hidden="1" customHeight="1">
      <c r="A1033" s="2004" t="s">
        <v>504</v>
      </c>
      <c r="B1033" s="2004"/>
      <c r="C1033" s="2004"/>
      <c r="D1033" s="2004"/>
      <c r="E1033" s="2004"/>
      <c r="F1033" s="2004"/>
      <c r="G1033" s="2004"/>
      <c r="H1033" s="2004"/>
      <c r="I1033" s="2004"/>
      <c r="J1033" s="2004"/>
      <c r="K1033" s="2004"/>
      <c r="L1033" s="57"/>
      <c r="M1033" s="701"/>
      <c r="N1033" s="149"/>
      <c r="O1033" s="279"/>
      <c r="P1033" s="291"/>
      <c r="Q1033" s="291"/>
      <c r="R1033" s="291"/>
      <c r="S1033" s="174"/>
      <c r="T1033" s="174"/>
    </row>
    <row r="1034" spans="1:20" s="33" customFormat="1" ht="24" hidden="1" customHeight="1">
      <c r="A1034" s="2015"/>
      <c r="B1034" s="2015"/>
      <c r="C1034" s="2015"/>
      <c r="D1034" s="2015"/>
      <c r="E1034" s="2015"/>
      <c r="F1034" s="38"/>
      <c r="K1034" s="37"/>
      <c r="L1034" s="57"/>
      <c r="M1034" s="704"/>
      <c r="O1034" s="284"/>
      <c r="P1034" s="291"/>
      <c r="Q1034" s="291"/>
      <c r="R1034" s="291"/>
      <c r="S1034" s="174"/>
      <c r="T1034" s="174"/>
    </row>
    <row r="1035" spans="1:20" s="33" customFormat="1" ht="100.5" hidden="1" customHeight="1">
      <c r="A1035" s="260" t="s">
        <v>77</v>
      </c>
      <c r="B1035" s="260" t="s">
        <v>67</v>
      </c>
      <c r="C1035" s="260" t="s">
        <v>111</v>
      </c>
      <c r="D1035" s="260" t="s">
        <v>108</v>
      </c>
      <c r="E1035" s="260" t="s">
        <v>33</v>
      </c>
      <c r="F1035" s="271" t="s">
        <v>156</v>
      </c>
      <c r="K1035" s="37"/>
      <c r="L1035" s="57"/>
      <c r="M1035" s="704"/>
      <c r="O1035" s="284"/>
      <c r="P1035" s="291"/>
      <c r="Q1035" s="291"/>
      <c r="R1035" s="291"/>
      <c r="S1035" s="174"/>
      <c r="T1035" s="174"/>
    </row>
    <row r="1036" spans="1:20" s="179" customFormat="1" ht="24.9" hidden="1" customHeight="1">
      <c r="A1036" s="195">
        <v>1</v>
      </c>
      <c r="B1036" s="195">
        <v>2</v>
      </c>
      <c r="C1036" s="195">
        <v>3</v>
      </c>
      <c r="D1036" s="195">
        <v>4</v>
      </c>
      <c r="E1036" s="195">
        <v>5</v>
      </c>
      <c r="F1036" s="233">
        <v>6</v>
      </c>
      <c r="K1036" s="180"/>
      <c r="L1036" s="181"/>
      <c r="M1036" s="704"/>
      <c r="N1036" s="33"/>
      <c r="O1036" s="284"/>
      <c r="P1036" s="292"/>
      <c r="Q1036" s="292"/>
      <c r="R1036" s="292"/>
      <c r="S1036" s="182"/>
      <c r="T1036" s="182"/>
    </row>
    <row r="1037" spans="1:20" s="33" customFormat="1" ht="24.9" hidden="1" customHeight="1">
      <c r="A1037" s="260">
        <v>1</v>
      </c>
      <c r="B1037" s="31" t="s">
        <v>109</v>
      </c>
      <c r="C1037" s="176">
        <f>C1039</f>
        <v>0</v>
      </c>
      <c r="D1037" s="35">
        <f>D1039</f>
        <v>1.5</v>
      </c>
      <c r="E1037" s="176">
        <f>E1039</f>
        <v>0</v>
      </c>
      <c r="F1037" s="2030"/>
      <c r="K1037" s="37"/>
      <c r="L1037" s="57"/>
      <c r="M1037" s="705"/>
      <c r="N1037" s="179"/>
      <c r="O1037" s="285"/>
      <c r="P1037" s="291"/>
      <c r="Q1037" s="291"/>
      <c r="R1037" s="291"/>
      <c r="S1037" s="174"/>
      <c r="T1037" s="174"/>
    </row>
    <row r="1038" spans="1:20" s="33" customFormat="1" ht="33.75" hidden="1" customHeight="1">
      <c r="A1038" s="260"/>
      <c r="B1038" s="31" t="s">
        <v>110</v>
      </c>
      <c r="C1038" s="258"/>
      <c r="D1038" s="260"/>
      <c r="E1038" s="258"/>
      <c r="F1038" s="2031"/>
      <c r="K1038" s="37"/>
      <c r="L1038" s="57"/>
      <c r="M1038" s="704"/>
      <c r="O1038" s="284"/>
      <c r="P1038" s="291"/>
      <c r="Q1038" s="291"/>
      <c r="R1038" s="291"/>
      <c r="S1038" s="174"/>
      <c r="T1038" s="174"/>
    </row>
    <row r="1039" spans="1:20" s="33" customFormat="1" ht="30.75" hidden="1" customHeight="1">
      <c r="A1039" s="260"/>
      <c r="B1039" s="31" t="s">
        <v>503</v>
      </c>
      <c r="C1039" s="258"/>
      <c r="D1039" s="260">
        <v>1.5</v>
      </c>
      <c r="E1039" s="258"/>
      <c r="F1039" s="2032"/>
      <c r="K1039" s="37"/>
      <c r="L1039" s="57"/>
      <c r="M1039" s="704"/>
      <c r="O1039" s="284"/>
      <c r="P1039" s="291"/>
      <c r="Q1039" s="291"/>
      <c r="R1039" s="291"/>
      <c r="S1039" s="174"/>
      <c r="T1039" s="174"/>
    </row>
    <row r="1040" spans="1:20" s="33" customFormat="1" ht="34.5" hidden="1" customHeight="1">
      <c r="A1040" s="226"/>
      <c r="B1040" s="227" t="s">
        <v>73</v>
      </c>
      <c r="C1040" s="226" t="s">
        <v>74</v>
      </c>
      <c r="D1040" s="226" t="s">
        <v>74</v>
      </c>
      <c r="E1040" s="228">
        <f>E1037</f>
        <v>0</v>
      </c>
      <c r="F1040" s="240" t="s">
        <v>43</v>
      </c>
      <c r="K1040" s="37"/>
      <c r="L1040" s="57"/>
      <c r="M1040" s="704"/>
      <c r="O1040" s="284"/>
      <c r="P1040" s="291"/>
      <c r="Q1040" s="291"/>
      <c r="R1040" s="291"/>
      <c r="S1040" s="174"/>
      <c r="T1040" s="174"/>
    </row>
    <row r="1041" spans="1:20" s="33" customFormat="1" ht="13.5" hidden="1" customHeight="1">
      <c r="A1041" s="49"/>
      <c r="B1041" s="50"/>
      <c r="C1041" s="49"/>
      <c r="D1041" s="49"/>
      <c r="E1041" s="38"/>
      <c r="F1041" s="38"/>
      <c r="K1041" s="37"/>
      <c r="L1041" s="57"/>
      <c r="M1041" s="704"/>
      <c r="O1041" s="284"/>
      <c r="P1041" s="291"/>
      <c r="Q1041" s="291"/>
      <c r="R1041" s="291"/>
      <c r="S1041" s="174"/>
      <c r="T1041" s="174"/>
    </row>
    <row r="1042" spans="1:20" s="33" customFormat="1" ht="13.5" hidden="1" customHeight="1">
      <c r="A1042" s="49"/>
      <c r="B1042" s="50"/>
      <c r="C1042" s="49"/>
      <c r="D1042" s="49"/>
      <c r="E1042" s="38"/>
      <c r="F1042" s="38"/>
      <c r="K1042" s="37"/>
      <c r="L1042" s="57"/>
      <c r="M1042" s="704"/>
      <c r="O1042" s="284"/>
      <c r="P1042" s="291"/>
      <c r="Q1042" s="291"/>
      <c r="R1042" s="291"/>
      <c r="S1042" s="174"/>
      <c r="T1042" s="174"/>
    </row>
    <row r="1043" spans="1:20" s="33" customFormat="1" ht="13.5" hidden="1" customHeight="1">
      <c r="A1043" s="49"/>
      <c r="B1043" s="50"/>
      <c r="C1043" s="49"/>
      <c r="D1043" s="49"/>
      <c r="E1043" s="38"/>
      <c r="F1043" s="38"/>
      <c r="K1043" s="37"/>
      <c r="L1043" s="57"/>
      <c r="M1043" s="704"/>
      <c r="O1043" s="284"/>
      <c r="P1043" s="291"/>
      <c r="Q1043" s="291"/>
      <c r="R1043" s="291"/>
      <c r="S1043" s="174"/>
      <c r="T1043" s="174"/>
    </row>
    <row r="1044" spans="1:20" s="33" customFormat="1" ht="125.25" hidden="1" customHeight="1">
      <c r="A1044" s="261" t="s">
        <v>77</v>
      </c>
      <c r="B1044" s="260" t="s">
        <v>67</v>
      </c>
      <c r="C1044" s="261" t="s">
        <v>498</v>
      </c>
      <c r="D1044" s="260" t="s">
        <v>108</v>
      </c>
      <c r="E1044" s="261" t="s">
        <v>534</v>
      </c>
      <c r="F1044" s="271" t="s">
        <v>156</v>
      </c>
      <c r="K1044" s="37"/>
      <c r="L1044" s="57"/>
      <c r="M1044" s="704"/>
      <c r="O1044" s="284"/>
      <c r="P1044" s="291"/>
      <c r="Q1044" s="291"/>
      <c r="R1044" s="291"/>
      <c r="S1044" s="174"/>
      <c r="T1044" s="174"/>
    </row>
    <row r="1045" spans="1:20" s="179" customFormat="1" ht="15.75" hidden="1" customHeight="1">
      <c r="A1045" s="195">
        <v>1</v>
      </c>
      <c r="B1045" s="195">
        <v>2</v>
      </c>
      <c r="C1045" s="195">
        <v>3</v>
      </c>
      <c r="D1045" s="195">
        <v>4</v>
      </c>
      <c r="E1045" s="195">
        <v>5</v>
      </c>
      <c r="F1045" s="233">
        <v>6</v>
      </c>
      <c r="K1045" s="180"/>
      <c r="L1045" s="181"/>
      <c r="M1045" s="704"/>
      <c r="N1045" s="33"/>
      <c r="O1045" s="284"/>
      <c r="P1045" s="292"/>
      <c r="Q1045" s="292"/>
      <c r="R1045" s="292"/>
      <c r="S1045" s="182"/>
      <c r="T1045" s="182"/>
    </row>
    <row r="1046" spans="1:20" s="33" customFormat="1" ht="30.75" hidden="1" customHeight="1">
      <c r="A1046" s="34">
        <v>1</v>
      </c>
      <c r="B1046" s="177" t="s">
        <v>499</v>
      </c>
      <c r="C1046" s="258" t="s">
        <v>43</v>
      </c>
      <c r="D1046" s="258" t="s">
        <v>43</v>
      </c>
      <c r="E1046" s="258">
        <f>E1050</f>
        <v>0</v>
      </c>
      <c r="F1046" s="2036"/>
      <c r="K1046" s="37"/>
      <c r="L1046" s="57"/>
      <c r="M1046" s="705"/>
      <c r="N1046" s="179"/>
      <c r="O1046" s="285"/>
      <c r="P1046" s="291"/>
      <c r="Q1046" s="291"/>
      <c r="R1046" s="291"/>
      <c r="S1046" s="174"/>
      <c r="T1046" s="174"/>
    </row>
    <row r="1047" spans="1:20" s="33" customFormat="1" ht="34.5" hidden="1" customHeight="1">
      <c r="A1047" s="258"/>
      <c r="B1047" s="177" t="s">
        <v>500</v>
      </c>
      <c r="C1047" s="258">
        <f>C1050</f>
        <v>0</v>
      </c>
      <c r="D1047" s="258">
        <f>D1050</f>
        <v>2.2000000000000002</v>
      </c>
      <c r="E1047" s="258">
        <f>E1050</f>
        <v>0</v>
      </c>
      <c r="F1047" s="2036"/>
      <c r="K1047" s="37"/>
      <c r="L1047" s="57"/>
      <c r="M1047" s="704"/>
      <c r="O1047" s="284"/>
      <c r="P1047" s="291"/>
      <c r="Q1047" s="291"/>
      <c r="R1047" s="291"/>
      <c r="S1047" s="174"/>
      <c r="T1047" s="174"/>
    </row>
    <row r="1048" spans="1:20" s="33" customFormat="1" ht="30.75" hidden="1" customHeight="1">
      <c r="A1048" s="2013"/>
      <c r="B1048" s="177" t="s">
        <v>326</v>
      </c>
      <c r="C1048" s="2013"/>
      <c r="D1048" s="2013"/>
      <c r="E1048" s="2013"/>
      <c r="F1048" s="2036"/>
      <c r="K1048" s="37"/>
      <c r="L1048" s="57"/>
      <c r="M1048" s="704"/>
      <c r="O1048" s="284"/>
      <c r="P1048" s="291"/>
      <c r="Q1048" s="291"/>
      <c r="R1048" s="291"/>
      <c r="S1048" s="174"/>
      <c r="T1048" s="174"/>
    </row>
    <row r="1049" spans="1:20" s="33" customFormat="1" ht="30.75" hidden="1" customHeight="1">
      <c r="A1049" s="2013"/>
      <c r="B1049" s="177" t="s">
        <v>501</v>
      </c>
      <c r="C1049" s="2013"/>
      <c r="D1049" s="2013"/>
      <c r="E1049" s="2013"/>
      <c r="F1049" s="2036"/>
      <c r="K1049" s="37"/>
      <c r="L1049" s="57"/>
      <c r="M1049" s="704"/>
      <c r="O1049" s="284"/>
      <c r="P1049" s="291"/>
      <c r="Q1049" s="291"/>
      <c r="R1049" s="291"/>
      <c r="S1049" s="174"/>
      <c r="T1049" s="174"/>
    </row>
    <row r="1050" spans="1:20" s="33" customFormat="1" ht="30.75" hidden="1" customHeight="1">
      <c r="A1050" s="258"/>
      <c r="B1050" s="177" t="s">
        <v>502</v>
      </c>
      <c r="C1050" s="258">
        <f>E1050/D1050*100</f>
        <v>0</v>
      </c>
      <c r="D1050" s="258">
        <v>2.2000000000000002</v>
      </c>
      <c r="E1050" s="258"/>
      <c r="F1050" s="2036"/>
      <c r="K1050" s="37"/>
      <c r="L1050" s="57"/>
      <c r="M1050" s="704"/>
      <c r="O1050" s="284"/>
      <c r="P1050" s="291"/>
      <c r="Q1050" s="291"/>
      <c r="R1050" s="291"/>
      <c r="S1050" s="174"/>
      <c r="T1050" s="174"/>
    </row>
    <row r="1051" spans="1:20" s="33" customFormat="1" ht="30.75" hidden="1" customHeight="1">
      <c r="A1051" s="2013"/>
      <c r="B1051" s="258" t="s">
        <v>326</v>
      </c>
      <c r="C1051" s="2013"/>
      <c r="D1051" s="2013"/>
      <c r="E1051" s="2013"/>
      <c r="F1051" s="241"/>
      <c r="K1051" s="37"/>
      <c r="L1051" s="57"/>
      <c r="M1051" s="704"/>
      <c r="O1051" s="284"/>
      <c r="P1051" s="291"/>
      <c r="Q1051" s="291"/>
      <c r="R1051" s="291"/>
      <c r="S1051" s="174"/>
      <c r="T1051" s="174"/>
    </row>
    <row r="1052" spans="1:20" s="33" customFormat="1" ht="30.75" hidden="1" customHeight="1">
      <c r="A1052" s="2013"/>
      <c r="B1052" s="258" t="s">
        <v>501</v>
      </c>
      <c r="C1052" s="2013"/>
      <c r="D1052" s="2013"/>
      <c r="E1052" s="2013"/>
      <c r="F1052" s="241"/>
      <c r="K1052" s="37"/>
      <c r="L1052" s="57"/>
      <c r="M1052" s="704"/>
      <c r="O1052" s="284"/>
      <c r="P1052" s="291"/>
      <c r="Q1052" s="291"/>
      <c r="R1052" s="291"/>
      <c r="S1052" s="174"/>
      <c r="T1052" s="174"/>
    </row>
    <row r="1053" spans="1:20" s="33" customFormat="1" ht="30.75" hidden="1" customHeight="1">
      <c r="A1053" s="258"/>
      <c r="B1053" s="258"/>
      <c r="C1053" s="258"/>
      <c r="D1053" s="258"/>
      <c r="E1053" s="258"/>
      <c r="F1053" s="241"/>
      <c r="K1053" s="37"/>
      <c r="L1053" s="57"/>
      <c r="M1053" s="704"/>
      <c r="O1053" s="284"/>
      <c r="P1053" s="291"/>
      <c r="Q1053" s="291"/>
      <c r="R1053" s="291"/>
      <c r="S1053" s="174"/>
      <c r="T1053" s="174"/>
    </row>
    <row r="1054" spans="1:20" s="33" customFormat="1" ht="30.75" hidden="1" customHeight="1">
      <c r="A1054" s="258"/>
      <c r="B1054" s="258"/>
      <c r="C1054" s="258"/>
      <c r="D1054" s="258"/>
      <c r="E1054" s="258"/>
      <c r="F1054" s="241"/>
      <c r="K1054" s="37"/>
      <c r="L1054" s="57"/>
      <c r="M1054" s="704"/>
      <c r="O1054" s="284"/>
      <c r="P1054" s="291"/>
      <c r="Q1054" s="291"/>
      <c r="R1054" s="291"/>
      <c r="S1054" s="174"/>
      <c r="T1054" s="174"/>
    </row>
    <row r="1055" spans="1:20" s="33" customFormat="1" ht="30.75" hidden="1" customHeight="1">
      <c r="A1055" s="228"/>
      <c r="B1055" s="228" t="s">
        <v>73</v>
      </c>
      <c r="C1055" s="228"/>
      <c r="D1055" s="228" t="s">
        <v>74</v>
      </c>
      <c r="E1055" s="228">
        <f>E1046</f>
        <v>0</v>
      </c>
      <c r="F1055" s="240" t="s">
        <v>43</v>
      </c>
      <c r="K1055" s="37"/>
      <c r="L1055" s="57"/>
      <c r="M1055" s="704"/>
      <c r="O1055" s="284"/>
      <c r="P1055" s="291"/>
      <c r="Q1055" s="291"/>
      <c r="R1055" s="291"/>
      <c r="S1055" s="174"/>
      <c r="T1055" s="174"/>
    </row>
    <row r="1056" spans="1:20" hidden="1">
      <c r="M1056" s="704"/>
      <c r="N1056" s="33"/>
      <c r="O1056" s="284"/>
    </row>
    <row r="1057" spans="1:20" ht="58.5" hidden="1" customHeight="1">
      <c r="A1057" s="2014" t="s">
        <v>616</v>
      </c>
      <c r="B1057" s="2014"/>
      <c r="C1057" s="2014"/>
      <c r="D1057" s="2014"/>
      <c r="E1057" s="2014"/>
      <c r="F1057" s="2014"/>
      <c r="G1057" s="2014"/>
      <c r="H1057" s="2014"/>
      <c r="I1057" s="2014"/>
      <c r="J1057" s="2014"/>
      <c r="K1057" s="2014"/>
    </row>
    <row r="1058" spans="1:20" ht="13.5" hidden="1" customHeight="1">
      <c r="A1058" s="266"/>
      <c r="B1058" s="266"/>
      <c r="C1058" s="266"/>
      <c r="D1058" s="266"/>
      <c r="E1058" s="266"/>
      <c r="F1058" s="266"/>
      <c r="G1058" s="266"/>
      <c r="H1058" s="266"/>
      <c r="I1058" s="266"/>
      <c r="J1058" s="266"/>
      <c r="K1058" s="266"/>
    </row>
    <row r="1059" spans="1:20" s="33" customFormat="1" ht="41.25" hidden="1" customHeight="1">
      <c r="A1059" s="2004" t="s">
        <v>504</v>
      </c>
      <c r="B1059" s="2004"/>
      <c r="C1059" s="2004"/>
      <c r="D1059" s="2004"/>
      <c r="E1059" s="2004"/>
      <c r="F1059" s="2004"/>
      <c r="G1059" s="2004"/>
      <c r="H1059" s="2004"/>
      <c r="I1059" s="2004"/>
      <c r="J1059" s="2004"/>
      <c r="K1059" s="2004"/>
      <c r="L1059" s="57"/>
      <c r="M1059" s="701"/>
      <c r="N1059" s="149"/>
      <c r="O1059" s="279"/>
      <c r="P1059" s="291"/>
      <c r="Q1059" s="291"/>
      <c r="R1059" s="291"/>
      <c r="S1059" s="174"/>
      <c r="T1059" s="174"/>
    </row>
    <row r="1060" spans="1:20" ht="17.25" hidden="1" customHeight="1">
      <c r="M1060" s="704"/>
      <c r="N1060" s="33"/>
      <c r="O1060" s="284"/>
    </row>
    <row r="1061" spans="1:20" ht="45.6" hidden="1">
      <c r="A1061" s="35" t="s">
        <v>77</v>
      </c>
      <c r="B1061" s="35" t="s">
        <v>67</v>
      </c>
      <c r="C1061" s="35" t="s">
        <v>134</v>
      </c>
      <c r="D1061" s="271" t="s">
        <v>156</v>
      </c>
    </row>
    <row r="1062" spans="1:20" s="160" customFormat="1" ht="15.75" hidden="1" customHeight="1">
      <c r="A1062" s="173">
        <v>1</v>
      </c>
      <c r="B1062" s="173">
        <v>2</v>
      </c>
      <c r="C1062" s="173">
        <v>3</v>
      </c>
      <c r="D1062" s="233">
        <v>4</v>
      </c>
      <c r="K1062" s="161"/>
      <c r="M1062" s="701"/>
      <c r="N1062" s="149"/>
      <c r="O1062" s="279"/>
      <c r="P1062" s="283"/>
      <c r="Q1062" s="283"/>
      <c r="R1062" s="283"/>
    </row>
    <row r="1063" spans="1:20" ht="36.75" hidden="1" customHeight="1">
      <c r="A1063" s="35">
        <v>1</v>
      </c>
      <c r="B1063" s="183" t="s">
        <v>135</v>
      </c>
      <c r="C1063" s="184">
        <f>C1064+C1065+C1066+C1067</f>
        <v>0</v>
      </c>
      <c r="D1063" s="242"/>
      <c r="M1063" s="702"/>
      <c r="N1063" s="160"/>
      <c r="O1063" s="283"/>
    </row>
    <row r="1064" spans="1:20" hidden="1">
      <c r="A1064" s="35"/>
      <c r="B1064" s="183"/>
      <c r="C1064" s="176"/>
      <c r="D1064" s="242"/>
    </row>
    <row r="1065" spans="1:20" hidden="1">
      <c r="A1065" s="35"/>
      <c r="B1065" s="183"/>
      <c r="C1065" s="176"/>
      <c r="D1065" s="242"/>
    </row>
    <row r="1066" spans="1:20" hidden="1">
      <c r="A1066" s="35"/>
      <c r="B1066" s="183"/>
      <c r="C1066" s="176"/>
      <c r="D1066" s="242"/>
    </row>
    <row r="1067" spans="1:20" hidden="1">
      <c r="A1067" s="35"/>
      <c r="B1067" s="183"/>
      <c r="C1067" s="176"/>
      <c r="D1067" s="242"/>
    </row>
    <row r="1068" spans="1:20" ht="33" hidden="1" customHeight="1">
      <c r="A1068" s="226"/>
      <c r="B1068" s="227" t="s">
        <v>73</v>
      </c>
      <c r="C1068" s="228">
        <f>C1063</f>
        <v>0</v>
      </c>
      <c r="D1068" s="240" t="s">
        <v>43</v>
      </c>
    </row>
    <row r="1069" spans="1:20" hidden="1"/>
    <row r="1070" spans="1:20" ht="41.25" hidden="1" customHeight="1">
      <c r="A1070" s="2014" t="s">
        <v>615</v>
      </c>
      <c r="B1070" s="2014"/>
      <c r="C1070" s="2014"/>
      <c r="D1070" s="2014"/>
      <c r="E1070" s="2014"/>
      <c r="F1070" s="2014"/>
      <c r="G1070" s="2014"/>
      <c r="H1070" s="2014"/>
      <c r="I1070" s="2014"/>
      <c r="J1070" s="2014"/>
      <c r="K1070" s="2014"/>
    </row>
    <row r="1071" spans="1:20" ht="12.75" hidden="1" customHeight="1">
      <c r="A1071" s="266"/>
      <c r="B1071" s="266"/>
      <c r="C1071" s="266"/>
      <c r="D1071" s="266"/>
      <c r="E1071" s="266"/>
      <c r="F1071" s="266"/>
      <c r="G1071" s="266"/>
      <c r="H1071" s="266"/>
      <c r="I1071" s="266"/>
      <c r="J1071" s="266"/>
      <c r="K1071" s="266"/>
    </row>
    <row r="1072" spans="1:20" s="33" customFormat="1" ht="41.25" hidden="1" customHeight="1">
      <c r="A1072" s="2004" t="s">
        <v>504</v>
      </c>
      <c r="B1072" s="2004"/>
      <c r="C1072" s="2004"/>
      <c r="D1072" s="2004"/>
      <c r="E1072" s="2004"/>
      <c r="F1072" s="2004"/>
      <c r="G1072" s="2004"/>
      <c r="H1072" s="2004"/>
      <c r="I1072" s="2004"/>
      <c r="J1072" s="2004"/>
      <c r="K1072" s="2004"/>
      <c r="L1072" s="57"/>
      <c r="M1072" s="701"/>
      <c r="N1072" s="149"/>
      <c r="O1072" s="279"/>
      <c r="P1072" s="291"/>
      <c r="Q1072" s="291"/>
      <c r="R1072" s="291"/>
      <c r="S1072" s="174"/>
      <c r="T1072" s="174"/>
    </row>
    <row r="1073" spans="1:20" ht="19.5" hidden="1" customHeight="1">
      <c r="M1073" s="704"/>
      <c r="N1073" s="33"/>
      <c r="O1073" s="284"/>
    </row>
    <row r="1074" spans="1:20" ht="45.6" hidden="1">
      <c r="A1074" s="35" t="s">
        <v>77</v>
      </c>
      <c r="B1074" s="35" t="s">
        <v>67</v>
      </c>
      <c r="C1074" s="35" t="s">
        <v>134</v>
      </c>
      <c r="D1074" s="271" t="s">
        <v>156</v>
      </c>
    </row>
    <row r="1075" spans="1:20" s="160" customFormat="1" hidden="1">
      <c r="A1075" s="173">
        <v>1</v>
      </c>
      <c r="B1075" s="173">
        <v>2</v>
      </c>
      <c r="C1075" s="173">
        <v>3</v>
      </c>
      <c r="D1075" s="233">
        <v>4</v>
      </c>
      <c r="K1075" s="161"/>
      <c r="M1075" s="701"/>
      <c r="N1075" s="149"/>
      <c r="O1075" s="279"/>
      <c r="P1075" s="283"/>
      <c r="Q1075" s="283"/>
      <c r="R1075" s="283"/>
    </row>
    <row r="1076" spans="1:20" ht="36.75" hidden="1" customHeight="1">
      <c r="A1076" s="35">
        <v>1</v>
      </c>
      <c r="B1076" s="183"/>
      <c r="C1076" s="184"/>
      <c r="D1076" s="242"/>
      <c r="M1076" s="702"/>
      <c r="N1076" s="160"/>
      <c r="O1076" s="283"/>
    </row>
    <row r="1077" spans="1:20" hidden="1">
      <c r="A1077" s="35"/>
      <c r="B1077" s="183"/>
      <c r="C1077" s="176"/>
      <c r="D1077" s="242"/>
    </row>
    <row r="1078" spans="1:20" hidden="1">
      <c r="A1078" s="35"/>
      <c r="B1078" s="183"/>
      <c r="C1078" s="176"/>
      <c r="D1078" s="242"/>
    </row>
    <row r="1079" spans="1:20" hidden="1">
      <c r="A1079" s="35"/>
      <c r="B1079" s="183"/>
      <c r="C1079" s="176"/>
      <c r="D1079" s="242"/>
    </row>
    <row r="1080" spans="1:20" hidden="1">
      <c r="A1080" s="35"/>
      <c r="B1080" s="183"/>
      <c r="C1080" s="176"/>
      <c r="D1080" s="242"/>
    </row>
    <row r="1081" spans="1:20" ht="33" hidden="1" customHeight="1">
      <c r="A1081" s="226"/>
      <c r="B1081" s="227" t="s">
        <v>73</v>
      </c>
      <c r="C1081" s="228">
        <f>SUM(C1076:C1080)</f>
        <v>0</v>
      </c>
      <c r="D1081" s="240" t="s">
        <v>43</v>
      </c>
    </row>
    <row r="1082" spans="1:20" hidden="1"/>
    <row r="1083" spans="1:20" s="33" customFormat="1" ht="41.25" hidden="1" customHeight="1">
      <c r="A1083" s="2004" t="s">
        <v>508</v>
      </c>
      <c r="B1083" s="2004"/>
      <c r="C1083" s="2004"/>
      <c r="D1083" s="2004"/>
      <c r="E1083" s="2004"/>
      <c r="F1083" s="2004"/>
      <c r="G1083" s="2004"/>
      <c r="H1083" s="2004"/>
      <c r="I1083" s="2004"/>
      <c r="J1083" s="2004"/>
      <c r="K1083" s="2004"/>
      <c r="L1083" s="57"/>
      <c r="M1083" s="701"/>
      <c r="N1083" s="149"/>
      <c r="O1083" s="279"/>
      <c r="P1083" s="291"/>
      <c r="Q1083" s="291"/>
      <c r="R1083" s="291"/>
      <c r="S1083" s="174"/>
      <c r="T1083" s="174"/>
    </row>
    <row r="1084" spans="1:20" ht="19.5" hidden="1" customHeight="1">
      <c r="M1084" s="704"/>
      <c r="N1084" s="33"/>
      <c r="O1084" s="284"/>
    </row>
    <row r="1085" spans="1:20" ht="45.6" hidden="1">
      <c r="A1085" s="35" t="s">
        <v>77</v>
      </c>
      <c r="B1085" s="35" t="s">
        <v>67</v>
      </c>
      <c r="C1085" s="35" t="s">
        <v>134</v>
      </c>
      <c r="D1085" s="271" t="s">
        <v>156</v>
      </c>
    </row>
    <row r="1086" spans="1:20" s="160" customFormat="1" hidden="1">
      <c r="A1086" s="173">
        <v>1</v>
      </c>
      <c r="B1086" s="173">
        <v>2</v>
      </c>
      <c r="C1086" s="173">
        <v>3</v>
      </c>
      <c r="D1086" s="233">
        <v>4</v>
      </c>
      <c r="K1086" s="161"/>
      <c r="M1086" s="701"/>
      <c r="N1086" s="149"/>
      <c r="O1086" s="279"/>
      <c r="P1086" s="283"/>
      <c r="Q1086" s="283"/>
      <c r="R1086" s="283"/>
    </row>
    <row r="1087" spans="1:20" ht="36.75" hidden="1" customHeight="1">
      <c r="A1087" s="35">
        <v>1</v>
      </c>
      <c r="B1087" s="183"/>
      <c r="C1087" s="184"/>
      <c r="D1087" s="242"/>
      <c r="M1087" s="702"/>
      <c r="N1087" s="160"/>
      <c r="O1087" s="283"/>
    </row>
    <row r="1088" spans="1:20" hidden="1">
      <c r="A1088" s="35"/>
      <c r="B1088" s="183"/>
      <c r="C1088" s="176"/>
      <c r="D1088" s="242"/>
    </row>
    <row r="1089" spans="1:20" hidden="1">
      <c r="A1089" s="35"/>
      <c r="B1089" s="183"/>
      <c r="C1089" s="176"/>
      <c r="D1089" s="242"/>
    </row>
    <row r="1090" spans="1:20" hidden="1">
      <c r="A1090" s="35"/>
      <c r="B1090" s="183"/>
      <c r="C1090" s="176"/>
      <c r="D1090" s="242"/>
    </row>
    <row r="1091" spans="1:20" hidden="1">
      <c r="A1091" s="35"/>
      <c r="B1091" s="183"/>
      <c r="C1091" s="176"/>
      <c r="D1091" s="242"/>
    </row>
    <row r="1092" spans="1:20" ht="33" hidden="1" customHeight="1">
      <c r="A1092" s="226"/>
      <c r="B1092" s="227" t="s">
        <v>73</v>
      </c>
      <c r="C1092" s="228">
        <f>SUM(C1087:C1091)</f>
        <v>0</v>
      </c>
      <c r="D1092" s="240" t="s">
        <v>43</v>
      </c>
    </row>
    <row r="1093" spans="1:20" hidden="1"/>
    <row r="1094" spans="1:20" s="33" customFormat="1" ht="41.25" hidden="1" customHeight="1">
      <c r="A1094" s="2004" t="s">
        <v>509</v>
      </c>
      <c r="B1094" s="2004"/>
      <c r="C1094" s="2004"/>
      <c r="D1094" s="2004"/>
      <c r="E1094" s="2004"/>
      <c r="F1094" s="2004"/>
      <c r="G1094" s="2004"/>
      <c r="H1094" s="2004"/>
      <c r="I1094" s="2004"/>
      <c r="J1094" s="2004"/>
      <c r="K1094" s="2004"/>
      <c r="L1094" s="57"/>
      <c r="M1094" s="701"/>
      <c r="N1094" s="149"/>
      <c r="O1094" s="279"/>
      <c r="P1094" s="291"/>
      <c r="Q1094" s="291"/>
      <c r="R1094" s="291"/>
      <c r="S1094" s="174"/>
      <c r="T1094" s="174"/>
    </row>
    <row r="1095" spans="1:20" ht="19.5" hidden="1" customHeight="1">
      <c r="M1095" s="704"/>
      <c r="N1095" s="33"/>
      <c r="O1095" s="284"/>
    </row>
    <row r="1096" spans="1:20" ht="45.6" hidden="1">
      <c r="A1096" s="35" t="s">
        <v>77</v>
      </c>
      <c r="B1096" s="35" t="s">
        <v>67</v>
      </c>
      <c r="C1096" s="35" t="s">
        <v>134</v>
      </c>
      <c r="D1096" s="271" t="s">
        <v>156</v>
      </c>
    </row>
    <row r="1097" spans="1:20" s="160" customFormat="1" hidden="1">
      <c r="A1097" s="173">
        <v>1</v>
      </c>
      <c r="B1097" s="173">
        <v>2</v>
      </c>
      <c r="C1097" s="173">
        <v>3</v>
      </c>
      <c r="D1097" s="233">
        <v>4</v>
      </c>
      <c r="K1097" s="161"/>
      <c r="M1097" s="701"/>
      <c r="N1097" s="149"/>
      <c r="O1097" s="279"/>
      <c r="P1097" s="283"/>
      <c r="Q1097" s="283"/>
      <c r="R1097" s="283"/>
    </row>
    <row r="1098" spans="1:20" ht="36.75" hidden="1" customHeight="1">
      <c r="A1098" s="35">
        <v>1</v>
      </c>
      <c r="B1098" s="183"/>
      <c r="C1098" s="184"/>
      <c r="D1098" s="242"/>
      <c r="M1098" s="702"/>
      <c r="N1098" s="160"/>
      <c r="O1098" s="283"/>
    </row>
    <row r="1099" spans="1:20" hidden="1">
      <c r="A1099" s="35"/>
      <c r="B1099" s="183"/>
      <c r="C1099" s="176"/>
      <c r="D1099" s="242"/>
    </row>
    <row r="1100" spans="1:20" hidden="1">
      <c r="A1100" s="35"/>
      <c r="B1100" s="183"/>
      <c r="C1100" s="176"/>
      <c r="D1100" s="242"/>
    </row>
    <row r="1101" spans="1:20" hidden="1">
      <c r="A1101" s="35"/>
      <c r="B1101" s="183"/>
      <c r="C1101" s="176"/>
      <c r="D1101" s="242"/>
    </row>
    <row r="1102" spans="1:20" hidden="1">
      <c r="A1102" s="35"/>
      <c r="B1102" s="183"/>
      <c r="C1102" s="176"/>
      <c r="D1102" s="242"/>
    </row>
    <row r="1103" spans="1:20" ht="33" hidden="1" customHeight="1">
      <c r="A1103" s="226"/>
      <c r="B1103" s="227" t="s">
        <v>73</v>
      </c>
      <c r="C1103" s="228">
        <f>SUM(C1098:C1102)</f>
        <v>0</v>
      </c>
      <c r="D1103" s="240" t="s">
        <v>43</v>
      </c>
    </row>
    <row r="1104" spans="1:20" hidden="1"/>
    <row r="1105" spans="1:20" s="33" customFormat="1" ht="41.25" hidden="1" customHeight="1">
      <c r="A1105" s="2004" t="s">
        <v>510</v>
      </c>
      <c r="B1105" s="2004"/>
      <c r="C1105" s="2004"/>
      <c r="D1105" s="2004"/>
      <c r="E1105" s="2004"/>
      <c r="F1105" s="2004"/>
      <c r="G1105" s="2004"/>
      <c r="H1105" s="2004"/>
      <c r="I1105" s="2004"/>
      <c r="J1105" s="2004"/>
      <c r="K1105" s="2004"/>
      <c r="L1105" s="57"/>
      <c r="M1105" s="701"/>
      <c r="N1105" s="149"/>
      <c r="O1105" s="279"/>
      <c r="P1105" s="291"/>
      <c r="Q1105" s="291"/>
      <c r="R1105" s="291"/>
      <c r="S1105" s="174"/>
      <c r="T1105" s="174"/>
    </row>
    <row r="1106" spans="1:20" ht="19.5" hidden="1" customHeight="1">
      <c r="M1106" s="704"/>
      <c r="N1106" s="33"/>
      <c r="O1106" s="284"/>
    </row>
    <row r="1107" spans="1:20" ht="45.6" hidden="1">
      <c r="A1107" s="35" t="s">
        <v>77</v>
      </c>
      <c r="B1107" s="35" t="s">
        <v>67</v>
      </c>
      <c r="C1107" s="35" t="s">
        <v>134</v>
      </c>
      <c r="D1107" s="271" t="s">
        <v>156</v>
      </c>
    </row>
    <row r="1108" spans="1:20" s="160" customFormat="1" hidden="1">
      <c r="A1108" s="173">
        <v>1</v>
      </c>
      <c r="B1108" s="173">
        <v>2</v>
      </c>
      <c r="C1108" s="173">
        <v>3</v>
      </c>
      <c r="D1108" s="233">
        <v>4</v>
      </c>
      <c r="K1108" s="161"/>
      <c r="M1108" s="701"/>
      <c r="N1108" s="149"/>
      <c r="O1108" s="279"/>
      <c r="P1108" s="283"/>
      <c r="Q1108" s="283"/>
      <c r="R1108" s="283"/>
    </row>
    <row r="1109" spans="1:20" ht="36.75" hidden="1" customHeight="1">
      <c r="A1109" s="35">
        <v>1</v>
      </c>
      <c r="B1109" s="183"/>
      <c r="C1109" s="184"/>
      <c r="D1109" s="242"/>
      <c r="M1109" s="702"/>
      <c r="N1109" s="160"/>
      <c r="O1109" s="283"/>
    </row>
    <row r="1110" spans="1:20" hidden="1">
      <c r="A1110" s="35"/>
      <c r="B1110" s="183"/>
      <c r="C1110" s="176"/>
      <c r="D1110" s="242"/>
    </row>
    <row r="1111" spans="1:20" hidden="1">
      <c r="A1111" s="35"/>
      <c r="B1111" s="183"/>
      <c r="C1111" s="176"/>
      <c r="D1111" s="242"/>
    </row>
    <row r="1112" spans="1:20" hidden="1">
      <c r="A1112" s="35"/>
      <c r="B1112" s="183"/>
      <c r="C1112" s="176"/>
      <c r="D1112" s="242"/>
    </row>
    <row r="1113" spans="1:20" hidden="1">
      <c r="A1113" s="35"/>
      <c r="B1113" s="183"/>
      <c r="C1113" s="176"/>
      <c r="D1113" s="242"/>
    </row>
    <row r="1114" spans="1:20" ht="33" hidden="1" customHeight="1">
      <c r="A1114" s="226"/>
      <c r="B1114" s="227" t="s">
        <v>73</v>
      </c>
      <c r="C1114" s="228">
        <f>SUM(C1109:C1113)</f>
        <v>0</v>
      </c>
      <c r="D1114" s="240" t="s">
        <v>43</v>
      </c>
    </row>
    <row r="1115" spans="1:20" hidden="1"/>
    <row r="1116" spans="1:20" hidden="1"/>
    <row r="1117" spans="1:20" ht="47.25" hidden="1" customHeight="1">
      <c r="A1117" s="2014" t="s">
        <v>614</v>
      </c>
      <c r="B1117" s="2014"/>
      <c r="C1117" s="2014"/>
      <c r="D1117" s="2014"/>
      <c r="E1117" s="2014"/>
      <c r="F1117" s="2014"/>
      <c r="G1117" s="2014"/>
      <c r="H1117" s="2014"/>
      <c r="I1117" s="2014"/>
      <c r="J1117" s="2014"/>
      <c r="K1117" s="2014"/>
    </row>
    <row r="1118" spans="1:20" hidden="1"/>
    <row r="1119" spans="1:20" s="33" customFormat="1" ht="41.25" hidden="1" customHeight="1">
      <c r="A1119" s="2004" t="s">
        <v>511</v>
      </c>
      <c r="B1119" s="2004"/>
      <c r="C1119" s="2004"/>
      <c r="D1119" s="2004"/>
      <c r="E1119" s="2004"/>
      <c r="F1119" s="2004"/>
      <c r="G1119" s="2004"/>
      <c r="H1119" s="2004"/>
      <c r="I1119" s="2004"/>
      <c r="J1119" s="2004"/>
      <c r="K1119" s="2004"/>
      <c r="L1119" s="57"/>
      <c r="M1119" s="701"/>
      <c r="N1119" s="149"/>
      <c r="O1119" s="279"/>
      <c r="P1119" s="291"/>
      <c r="Q1119" s="291"/>
      <c r="R1119" s="291"/>
      <c r="S1119" s="174"/>
      <c r="T1119" s="174"/>
    </row>
    <row r="1120" spans="1:20" hidden="1">
      <c r="M1120" s="704"/>
      <c r="N1120" s="33"/>
      <c r="O1120" s="284"/>
    </row>
    <row r="1121" spans="1:20" ht="72.75" hidden="1" customHeight="1">
      <c r="A1121" s="35" t="s">
        <v>77</v>
      </c>
      <c r="B1121" s="35" t="s">
        <v>67</v>
      </c>
      <c r="C1121" s="260" t="s">
        <v>505</v>
      </c>
      <c r="D1121" s="260" t="s">
        <v>506</v>
      </c>
      <c r="E1121" s="260" t="s">
        <v>507</v>
      </c>
      <c r="F1121" s="271" t="s">
        <v>156</v>
      </c>
    </row>
    <row r="1122" spans="1:20" s="160" customFormat="1" hidden="1">
      <c r="A1122" s="173">
        <v>1</v>
      </c>
      <c r="B1122" s="173">
        <v>2</v>
      </c>
      <c r="C1122" s="195">
        <v>3</v>
      </c>
      <c r="D1122" s="195">
        <v>4</v>
      </c>
      <c r="E1122" s="195">
        <v>5</v>
      </c>
      <c r="F1122" s="233">
        <v>6</v>
      </c>
      <c r="K1122" s="161"/>
      <c r="M1122" s="701"/>
      <c r="N1122" s="149"/>
      <c r="O1122" s="279"/>
      <c r="P1122" s="283"/>
      <c r="Q1122" s="283"/>
      <c r="R1122" s="283"/>
    </row>
    <row r="1123" spans="1:20" ht="36.75" hidden="1" customHeight="1">
      <c r="A1123" s="35">
        <v>1</v>
      </c>
      <c r="B1123" s="183"/>
      <c r="C1123" s="176"/>
      <c r="D1123" s="35"/>
      <c r="E1123" s="176"/>
      <c r="F1123" s="272"/>
      <c r="M1123" s="702"/>
      <c r="N1123" s="160"/>
      <c r="O1123" s="283"/>
    </row>
    <row r="1124" spans="1:20" ht="27" hidden="1" customHeight="1">
      <c r="A1124" s="35"/>
      <c r="B1124" s="183"/>
      <c r="C1124" s="258"/>
      <c r="D1124" s="260"/>
      <c r="E1124" s="258"/>
      <c r="F1124" s="272"/>
    </row>
    <row r="1125" spans="1:20" ht="32.25" hidden="1" customHeight="1">
      <c r="A1125" s="35"/>
      <c r="B1125" s="183"/>
      <c r="C1125" s="258"/>
      <c r="D1125" s="260"/>
      <c r="E1125" s="258"/>
      <c r="F1125" s="272"/>
    </row>
    <row r="1126" spans="1:20" ht="39.75" hidden="1" customHeight="1">
      <c r="A1126" s="226"/>
      <c r="B1126" s="227" t="s">
        <v>73</v>
      </c>
      <c r="C1126" s="226" t="s">
        <v>74</v>
      </c>
      <c r="D1126" s="226" t="s">
        <v>74</v>
      </c>
      <c r="E1126" s="228">
        <f>E1123</f>
        <v>0</v>
      </c>
      <c r="F1126" s="240" t="s">
        <v>43</v>
      </c>
    </row>
    <row r="1127" spans="1:20" hidden="1"/>
    <row r="1128" spans="1:20" s="33" customFormat="1" ht="41.25" hidden="1" customHeight="1">
      <c r="A1128" s="2004" t="s">
        <v>512</v>
      </c>
      <c r="B1128" s="2004"/>
      <c r="C1128" s="2004"/>
      <c r="D1128" s="2004"/>
      <c r="E1128" s="2004"/>
      <c r="F1128" s="2004"/>
      <c r="G1128" s="2004"/>
      <c r="H1128" s="2004"/>
      <c r="I1128" s="2004"/>
      <c r="J1128" s="2004"/>
      <c r="K1128" s="2004"/>
      <c r="L1128" s="57"/>
      <c r="M1128" s="701"/>
      <c r="N1128" s="149"/>
      <c r="O1128" s="279"/>
      <c r="P1128" s="291"/>
      <c r="Q1128" s="291"/>
      <c r="R1128" s="291"/>
      <c r="S1128" s="174"/>
      <c r="T1128" s="174"/>
    </row>
    <row r="1129" spans="1:20" hidden="1">
      <c r="M1129" s="704"/>
      <c r="N1129" s="33"/>
      <c r="O1129" s="284"/>
    </row>
    <row r="1130" spans="1:20" ht="72.75" hidden="1" customHeight="1">
      <c r="A1130" s="35" t="s">
        <v>77</v>
      </c>
      <c r="B1130" s="35" t="s">
        <v>67</v>
      </c>
      <c r="C1130" s="260" t="s">
        <v>505</v>
      </c>
      <c r="D1130" s="260" t="s">
        <v>506</v>
      </c>
      <c r="E1130" s="260" t="s">
        <v>507</v>
      </c>
      <c r="F1130" s="271" t="s">
        <v>156</v>
      </c>
    </row>
    <row r="1131" spans="1:20" s="160" customFormat="1" hidden="1">
      <c r="A1131" s="173">
        <v>1</v>
      </c>
      <c r="B1131" s="173">
        <v>2</v>
      </c>
      <c r="C1131" s="195">
        <v>3</v>
      </c>
      <c r="D1131" s="195">
        <v>4</v>
      </c>
      <c r="E1131" s="195">
        <v>5</v>
      </c>
      <c r="F1131" s="233">
        <v>6</v>
      </c>
      <c r="K1131" s="161"/>
      <c r="M1131" s="701"/>
      <c r="N1131" s="149"/>
      <c r="O1131" s="279"/>
      <c r="P1131" s="283"/>
      <c r="Q1131" s="283"/>
      <c r="R1131" s="283"/>
    </row>
    <row r="1132" spans="1:20" ht="36.75" hidden="1" customHeight="1">
      <c r="A1132" s="35">
        <v>1</v>
      </c>
      <c r="B1132" s="183"/>
      <c r="C1132" s="176"/>
      <c r="D1132" s="35"/>
      <c r="E1132" s="176"/>
      <c r="F1132" s="272"/>
      <c r="M1132" s="702"/>
      <c r="N1132" s="160"/>
      <c r="O1132" s="283"/>
    </row>
    <row r="1133" spans="1:20" ht="27" hidden="1" customHeight="1">
      <c r="A1133" s="35"/>
      <c r="B1133" s="183"/>
      <c r="C1133" s="258"/>
      <c r="D1133" s="260"/>
      <c r="E1133" s="258"/>
      <c r="F1133" s="272"/>
    </row>
    <row r="1134" spans="1:20" ht="32.25" hidden="1" customHeight="1">
      <c r="A1134" s="35"/>
      <c r="B1134" s="183"/>
      <c r="C1134" s="258"/>
      <c r="D1134" s="260"/>
      <c r="E1134" s="258"/>
      <c r="F1134" s="272"/>
    </row>
    <row r="1135" spans="1:20" ht="39.75" hidden="1" customHeight="1">
      <c r="A1135" s="226"/>
      <c r="B1135" s="227" t="s">
        <v>73</v>
      </c>
      <c r="C1135" s="226" t="s">
        <v>74</v>
      </c>
      <c r="D1135" s="226" t="s">
        <v>74</v>
      </c>
      <c r="E1135" s="228">
        <f>E1132</f>
        <v>0</v>
      </c>
      <c r="F1135" s="240" t="s">
        <v>43</v>
      </c>
    </row>
    <row r="1136" spans="1:20" hidden="1"/>
    <row r="1137" spans="1:18" hidden="1"/>
    <row r="1138" spans="1:18" ht="47.25" hidden="1" customHeight="1">
      <c r="A1138" s="2014" t="s">
        <v>613</v>
      </c>
      <c r="B1138" s="2014"/>
      <c r="C1138" s="2014"/>
      <c r="D1138" s="2014"/>
      <c r="E1138" s="2014"/>
      <c r="F1138" s="2014"/>
      <c r="G1138" s="2014"/>
      <c r="H1138" s="2014"/>
      <c r="I1138" s="2014"/>
      <c r="J1138" s="2014"/>
      <c r="K1138" s="2014"/>
    </row>
    <row r="1139" spans="1:18" hidden="1"/>
    <row r="1140" spans="1:18" ht="38.25" hidden="1" customHeight="1">
      <c r="A1140" s="2017" t="s">
        <v>513</v>
      </c>
      <c r="B1140" s="2017"/>
      <c r="C1140" s="2017"/>
      <c r="D1140" s="2017"/>
      <c r="E1140" s="2017"/>
      <c r="F1140" s="2017"/>
      <c r="G1140" s="2017"/>
      <c r="H1140" s="2017"/>
      <c r="I1140" s="2017"/>
      <c r="J1140" s="2017"/>
      <c r="K1140" s="2017"/>
    </row>
    <row r="1141" spans="1:18" hidden="1">
      <c r="A1141" s="53"/>
      <c r="B1141" s="32"/>
      <c r="C1141" s="38"/>
      <c r="D1141" s="38"/>
      <c r="E1141" s="38"/>
      <c r="F1141" s="38"/>
    </row>
    <row r="1142" spans="1:18" ht="63" hidden="1" customHeight="1">
      <c r="A1142" s="260" t="s">
        <v>77</v>
      </c>
      <c r="B1142" s="260" t="s">
        <v>67</v>
      </c>
      <c r="C1142" s="260" t="s">
        <v>124</v>
      </c>
      <c r="D1142" s="260" t="s">
        <v>125</v>
      </c>
      <c r="E1142" s="260" t="s">
        <v>126</v>
      </c>
      <c r="F1142" s="271" t="s">
        <v>156</v>
      </c>
    </row>
    <row r="1143" spans="1:18" s="160" customFormat="1" hidden="1">
      <c r="A1143" s="195">
        <v>1</v>
      </c>
      <c r="B1143" s="195">
        <v>2</v>
      </c>
      <c r="C1143" s="195">
        <v>3</v>
      </c>
      <c r="D1143" s="195">
        <v>4</v>
      </c>
      <c r="E1143" s="195">
        <v>5</v>
      </c>
      <c r="F1143" s="236">
        <v>6</v>
      </c>
      <c r="K1143" s="161"/>
      <c r="M1143" s="701"/>
      <c r="N1143" s="149"/>
      <c r="O1143" s="279"/>
      <c r="P1143" s="283"/>
      <c r="Q1143" s="283"/>
      <c r="R1143" s="283"/>
    </row>
    <row r="1144" spans="1:18" hidden="1">
      <c r="A1144" s="264"/>
      <c r="B1144" s="47"/>
      <c r="C1144" s="260"/>
      <c r="D1144" s="34"/>
      <c r="E1144" s="258"/>
      <c r="F1144" s="235"/>
      <c r="M1144" s="702"/>
      <c r="N1144" s="160"/>
      <c r="O1144" s="283"/>
    </row>
    <row r="1145" spans="1:18" hidden="1">
      <c r="A1145" s="260"/>
      <c r="B1145" s="31"/>
      <c r="C1145" s="260"/>
      <c r="D1145" s="34"/>
      <c r="E1145" s="258"/>
      <c r="F1145" s="235"/>
    </row>
    <row r="1146" spans="1:18" hidden="1">
      <c r="A1146" s="260"/>
      <c r="B1146" s="31"/>
      <c r="C1146" s="260"/>
      <c r="D1146" s="34"/>
      <c r="E1146" s="258"/>
      <c r="F1146" s="235"/>
    </row>
    <row r="1147" spans="1:18" hidden="1">
      <c r="A1147" s="260"/>
      <c r="B1147" s="31"/>
      <c r="C1147" s="260"/>
      <c r="D1147" s="34"/>
      <c r="E1147" s="258"/>
      <c r="F1147" s="235"/>
    </row>
    <row r="1148" spans="1:18" ht="35.1" hidden="1" customHeight="1">
      <c r="A1148" s="226"/>
      <c r="B1148" s="227" t="s">
        <v>73</v>
      </c>
      <c r="C1148" s="226" t="s">
        <v>74</v>
      </c>
      <c r="D1148" s="226" t="s">
        <v>74</v>
      </c>
      <c r="E1148" s="228">
        <f>SUM(E1144:E1147)</f>
        <v>0</v>
      </c>
      <c r="F1148" s="237" t="s">
        <v>43</v>
      </c>
    </row>
    <row r="1149" spans="1:18" hidden="1">
      <c r="A1149" s="51"/>
      <c r="B1149" s="52"/>
      <c r="C1149" s="51"/>
      <c r="D1149" s="51"/>
      <c r="E1149" s="51"/>
      <c r="F1149" s="51"/>
    </row>
    <row r="1150" spans="1:18" hidden="1">
      <c r="A1150" s="2016" t="s">
        <v>491</v>
      </c>
      <c r="B1150" s="2016"/>
      <c r="C1150" s="2016"/>
      <c r="D1150" s="2016"/>
      <c r="E1150" s="2016"/>
      <c r="F1150" s="2016"/>
      <c r="G1150" s="2016"/>
      <c r="H1150" s="2016"/>
      <c r="I1150" s="2016"/>
      <c r="J1150" s="2016"/>
      <c r="K1150" s="2016"/>
    </row>
    <row r="1151" spans="1:18" hidden="1">
      <c r="A1151" s="51"/>
      <c r="B1151" s="32"/>
      <c r="C1151" s="38"/>
      <c r="D1151" s="38"/>
      <c r="E1151" s="38"/>
      <c r="F1151" s="38"/>
    </row>
    <row r="1152" spans="1:18" ht="60" hidden="1" customHeight="1">
      <c r="A1152" s="260" t="s">
        <v>77</v>
      </c>
      <c r="B1152" s="260" t="s">
        <v>67</v>
      </c>
      <c r="C1152" s="260" t="s">
        <v>127</v>
      </c>
      <c r="D1152" s="260" t="s">
        <v>490</v>
      </c>
      <c r="E1152" s="271" t="s">
        <v>156</v>
      </c>
      <c r="F1152" s="38"/>
    </row>
    <row r="1153" spans="1:18" s="160" customFormat="1" hidden="1">
      <c r="A1153" s="195">
        <v>1</v>
      </c>
      <c r="B1153" s="195">
        <v>2</v>
      </c>
      <c r="C1153" s="195">
        <v>3</v>
      </c>
      <c r="D1153" s="195">
        <v>4</v>
      </c>
      <c r="E1153" s="236">
        <v>5</v>
      </c>
      <c r="F1153" s="14"/>
      <c r="K1153" s="161"/>
      <c r="M1153" s="701"/>
      <c r="N1153" s="149"/>
      <c r="O1153" s="279"/>
      <c r="P1153" s="283"/>
      <c r="Q1153" s="283"/>
      <c r="R1153" s="283"/>
    </row>
    <row r="1154" spans="1:18" hidden="1">
      <c r="A1154" s="260"/>
      <c r="B1154" s="47"/>
      <c r="C1154" s="34"/>
      <c r="D1154" s="258"/>
      <c r="E1154" s="235"/>
      <c r="F1154" s="38"/>
      <c r="M1154" s="702"/>
      <c r="N1154" s="160"/>
      <c r="O1154" s="283"/>
    </row>
    <row r="1155" spans="1:18" hidden="1">
      <c r="A1155" s="260"/>
      <c r="B1155" s="31"/>
      <c r="C1155" s="34"/>
      <c r="D1155" s="258"/>
      <c r="E1155" s="235"/>
      <c r="F1155" s="38"/>
    </row>
    <row r="1156" spans="1:18" hidden="1">
      <c r="A1156" s="260"/>
      <c r="B1156" s="31"/>
      <c r="C1156" s="34"/>
      <c r="D1156" s="258"/>
      <c r="E1156" s="235"/>
      <c r="F1156" s="38"/>
    </row>
    <row r="1157" spans="1:18" ht="35.1" hidden="1" customHeight="1">
      <c r="A1157" s="226"/>
      <c r="B1157" s="227" t="s">
        <v>73</v>
      </c>
      <c r="C1157" s="226" t="s">
        <v>74</v>
      </c>
      <c r="D1157" s="228">
        <f>SUM(D1154:D1156)</f>
        <v>0</v>
      </c>
      <c r="E1157" s="235" t="s">
        <v>43</v>
      </c>
      <c r="F1157" s="38"/>
    </row>
    <row r="1158" spans="1:18" hidden="1">
      <c r="A1158" s="51"/>
      <c r="B1158" s="52"/>
      <c r="C1158" s="51"/>
      <c r="D1158" s="51"/>
      <c r="E1158" s="51"/>
      <c r="F1158" s="51"/>
    </row>
    <row r="1159" spans="1:18" hidden="1">
      <c r="A1159" s="2016" t="s">
        <v>514</v>
      </c>
      <c r="B1159" s="2016"/>
      <c r="C1159" s="2016"/>
      <c r="D1159" s="2016"/>
      <c r="E1159" s="2016"/>
      <c r="F1159" s="2016"/>
      <c r="G1159" s="2016"/>
      <c r="H1159" s="2016"/>
      <c r="I1159" s="2016"/>
      <c r="J1159" s="2016"/>
      <c r="K1159" s="2016"/>
    </row>
    <row r="1160" spans="1:18" hidden="1">
      <c r="A1160" s="51"/>
      <c r="B1160" s="32"/>
      <c r="C1160" s="38"/>
      <c r="D1160" s="38"/>
      <c r="E1160" s="38"/>
      <c r="F1160" s="38"/>
    </row>
    <row r="1161" spans="1:18" ht="60" hidden="1" customHeight="1">
      <c r="A1161" s="260" t="s">
        <v>77</v>
      </c>
      <c r="B1161" s="260" t="s">
        <v>67</v>
      </c>
      <c r="C1161" s="260" t="s">
        <v>127</v>
      </c>
      <c r="D1161" s="260" t="s">
        <v>490</v>
      </c>
      <c r="E1161" s="271" t="s">
        <v>156</v>
      </c>
      <c r="F1161" s="38"/>
    </row>
    <row r="1162" spans="1:18" s="160" customFormat="1" hidden="1">
      <c r="A1162" s="195">
        <v>1</v>
      </c>
      <c r="B1162" s="195">
        <v>2</v>
      </c>
      <c r="C1162" s="195">
        <v>3</v>
      </c>
      <c r="D1162" s="195">
        <v>4</v>
      </c>
      <c r="E1162" s="236">
        <v>5</v>
      </c>
      <c r="F1162" s="14"/>
      <c r="K1162" s="161"/>
      <c r="M1162" s="701"/>
      <c r="N1162" s="149"/>
      <c r="O1162" s="279"/>
      <c r="P1162" s="283"/>
      <c r="Q1162" s="283"/>
      <c r="R1162" s="283"/>
    </row>
    <row r="1163" spans="1:18" hidden="1">
      <c r="A1163" s="260"/>
      <c r="B1163" s="47"/>
      <c r="C1163" s="34"/>
      <c r="D1163" s="258"/>
      <c r="E1163" s="235"/>
      <c r="F1163" s="38"/>
      <c r="M1163" s="702"/>
      <c r="N1163" s="160"/>
      <c r="O1163" s="283"/>
    </row>
    <row r="1164" spans="1:18" hidden="1">
      <c r="A1164" s="260"/>
      <c r="B1164" s="31"/>
      <c r="C1164" s="34"/>
      <c r="D1164" s="258"/>
      <c r="E1164" s="235"/>
      <c r="F1164" s="38"/>
    </row>
    <row r="1165" spans="1:18" hidden="1">
      <c r="A1165" s="260"/>
      <c r="B1165" s="31"/>
      <c r="C1165" s="34"/>
      <c r="D1165" s="258"/>
      <c r="E1165" s="235"/>
      <c r="F1165" s="38"/>
    </row>
    <row r="1166" spans="1:18" ht="35.1" hidden="1" customHeight="1">
      <c r="A1166" s="226"/>
      <c r="B1166" s="227" t="s">
        <v>73</v>
      </c>
      <c r="C1166" s="226" t="s">
        <v>74</v>
      </c>
      <c r="D1166" s="228">
        <f>SUM(D1163:D1165)</f>
        <v>0</v>
      </c>
      <c r="E1166" s="235" t="s">
        <v>43</v>
      </c>
      <c r="F1166" s="38"/>
    </row>
    <row r="1167" spans="1:18" hidden="1">
      <c r="A1167" s="51"/>
      <c r="B1167" s="52"/>
      <c r="C1167" s="51"/>
      <c r="D1167" s="51"/>
      <c r="E1167" s="51"/>
      <c r="F1167" s="51"/>
    </row>
    <row r="1168" spans="1:18" hidden="1">
      <c r="A1168" s="2033" t="s">
        <v>530</v>
      </c>
      <c r="B1168" s="2033"/>
      <c r="C1168" s="2033"/>
      <c r="D1168" s="2033"/>
      <c r="E1168" s="2033"/>
      <c r="F1168" s="2033"/>
      <c r="G1168" s="2033"/>
      <c r="H1168" s="2033"/>
      <c r="I1168" s="2033"/>
      <c r="J1168" s="2033"/>
      <c r="K1168" s="2033"/>
    </row>
    <row r="1169" spans="1:18" hidden="1">
      <c r="A1169" s="2012"/>
      <c r="B1169" s="2012"/>
      <c r="C1169" s="2012"/>
      <c r="D1169" s="2012"/>
      <c r="E1169" s="2012"/>
      <c r="F1169" s="2012"/>
    </row>
    <row r="1170" spans="1:18" ht="60" hidden="1" customHeight="1">
      <c r="A1170" s="260" t="s">
        <v>77</v>
      </c>
      <c r="B1170" s="260" t="s">
        <v>67</v>
      </c>
      <c r="C1170" s="260" t="s">
        <v>131</v>
      </c>
      <c r="D1170" s="260" t="s">
        <v>80</v>
      </c>
      <c r="E1170" s="260" t="s">
        <v>132</v>
      </c>
      <c r="F1170" s="260" t="s">
        <v>33</v>
      </c>
      <c r="G1170" s="271" t="s">
        <v>156</v>
      </c>
    </row>
    <row r="1171" spans="1:18" s="160" customFormat="1" hidden="1">
      <c r="A1171" s="195">
        <v>1</v>
      </c>
      <c r="B1171" s="195">
        <v>2</v>
      </c>
      <c r="C1171" s="195">
        <v>3</v>
      </c>
      <c r="D1171" s="195">
        <v>4</v>
      </c>
      <c r="E1171" s="195">
        <v>5</v>
      </c>
      <c r="F1171" s="195">
        <v>6</v>
      </c>
      <c r="G1171" s="236">
        <v>7</v>
      </c>
      <c r="K1171" s="161"/>
      <c r="M1171" s="701"/>
      <c r="N1171" s="149"/>
      <c r="O1171" s="279"/>
      <c r="P1171" s="283"/>
      <c r="Q1171" s="283"/>
      <c r="R1171" s="283"/>
    </row>
    <row r="1172" spans="1:18" ht="34.5" hidden="1" customHeight="1">
      <c r="A1172" s="260">
        <v>1</v>
      </c>
      <c r="B1172" s="31"/>
      <c r="C1172" s="260"/>
      <c r="D1172" s="260"/>
      <c r="E1172" s="258" t="e">
        <f>F1172/D1172</f>
        <v>#DIV/0!</v>
      </c>
      <c r="F1172" s="258"/>
      <c r="G1172" s="272"/>
      <c r="M1172" s="702"/>
      <c r="N1172" s="160"/>
      <c r="O1172" s="283"/>
    </row>
    <row r="1173" spans="1:18" ht="34.5" hidden="1" customHeight="1">
      <c r="A1173" s="260">
        <v>2</v>
      </c>
      <c r="B1173" s="31"/>
      <c r="C1173" s="35"/>
      <c r="D1173" s="35"/>
      <c r="E1173" s="258" t="e">
        <f t="shared" ref="E1173:E1174" si="40">F1173/D1173</f>
        <v>#DIV/0!</v>
      </c>
      <c r="F1173" s="258"/>
      <c r="G1173" s="272"/>
    </row>
    <row r="1174" spans="1:18" ht="34.5" hidden="1" customHeight="1">
      <c r="A1174" s="260">
        <v>3</v>
      </c>
      <c r="B1174" s="31"/>
      <c r="C1174" s="260"/>
      <c r="D1174" s="260"/>
      <c r="E1174" s="258" t="e">
        <f t="shared" si="40"/>
        <v>#DIV/0!</v>
      </c>
      <c r="F1174" s="258"/>
      <c r="G1174" s="272"/>
    </row>
    <row r="1175" spans="1:18" ht="34.5" hidden="1" customHeight="1">
      <c r="A1175" s="226"/>
      <c r="B1175" s="227" t="s">
        <v>73</v>
      </c>
      <c r="C1175" s="226" t="s">
        <v>74</v>
      </c>
      <c r="D1175" s="226" t="s">
        <v>74</v>
      </c>
      <c r="E1175" s="226" t="s">
        <v>74</v>
      </c>
      <c r="F1175" s="228">
        <f>F1174+F1173+F1172</f>
        <v>0</v>
      </c>
      <c r="G1175" s="235" t="s">
        <v>43</v>
      </c>
    </row>
    <row r="1176" spans="1:18" hidden="1">
      <c r="A1176" s="51"/>
      <c r="B1176" s="52"/>
      <c r="C1176" s="51"/>
      <c r="D1176" s="51"/>
      <c r="E1176" s="51"/>
      <c r="F1176" s="51"/>
    </row>
    <row r="1177" spans="1:18" hidden="1">
      <c r="A1177" s="51"/>
      <c r="B1177" s="52"/>
      <c r="C1177" s="51"/>
      <c r="D1177" s="51"/>
      <c r="E1177" s="51"/>
      <c r="F1177" s="51"/>
    </row>
    <row r="1178" spans="1:18" ht="39.75" customHeight="1">
      <c r="A1178" s="2014" t="s">
        <v>612</v>
      </c>
      <c r="B1178" s="2014"/>
      <c r="C1178" s="2014"/>
      <c r="D1178" s="2014"/>
      <c r="E1178" s="2014"/>
      <c r="F1178" s="2014"/>
      <c r="G1178" s="2014"/>
      <c r="H1178" s="2014"/>
      <c r="I1178" s="2014"/>
      <c r="J1178" s="2014"/>
      <c r="K1178" s="2014"/>
    </row>
    <row r="1179" spans="1:18" hidden="1">
      <c r="A1179" s="51"/>
      <c r="B1179" s="52"/>
      <c r="C1179" s="51"/>
      <c r="D1179" s="51"/>
      <c r="E1179" s="51"/>
      <c r="F1179" s="51"/>
    </row>
    <row r="1180" spans="1:18" ht="28.5" hidden="1" customHeight="1">
      <c r="A1180" s="2009" t="s">
        <v>515</v>
      </c>
      <c r="B1180" s="2009"/>
      <c r="C1180" s="2009"/>
      <c r="D1180" s="2009"/>
      <c r="E1180" s="2009"/>
      <c r="F1180" s="2009"/>
      <c r="G1180" s="2009"/>
      <c r="H1180" s="2009"/>
      <c r="I1180" s="2009"/>
      <c r="J1180" s="2009"/>
      <c r="K1180" s="2009"/>
    </row>
    <row r="1181" spans="1:18" hidden="1">
      <c r="A1181" s="259"/>
      <c r="B1181" s="55"/>
      <c r="C1181" s="259"/>
      <c r="D1181" s="259"/>
      <c r="E1181" s="259"/>
      <c r="F1181" s="259"/>
    </row>
    <row r="1182" spans="1:18" ht="72" hidden="1" customHeight="1">
      <c r="A1182" s="260" t="s">
        <v>77</v>
      </c>
      <c r="B1182" s="260" t="s">
        <v>67</v>
      </c>
      <c r="C1182" s="260" t="s">
        <v>118</v>
      </c>
      <c r="D1182" s="260" t="s">
        <v>112</v>
      </c>
      <c r="E1182" s="260" t="s">
        <v>113</v>
      </c>
      <c r="F1182" s="260" t="s">
        <v>532</v>
      </c>
      <c r="G1182" s="271" t="s">
        <v>156</v>
      </c>
    </row>
    <row r="1183" spans="1:18" s="160" customFormat="1" hidden="1">
      <c r="A1183" s="195">
        <v>1</v>
      </c>
      <c r="B1183" s="195">
        <v>2</v>
      </c>
      <c r="C1183" s="195">
        <v>3</v>
      </c>
      <c r="D1183" s="195">
        <v>4</v>
      </c>
      <c r="E1183" s="195">
        <v>5</v>
      </c>
      <c r="F1183" s="195">
        <v>6</v>
      </c>
      <c r="G1183" s="236">
        <v>7</v>
      </c>
      <c r="K1183" s="161"/>
      <c r="M1183" s="701"/>
      <c r="N1183" s="149"/>
      <c r="O1183" s="279"/>
      <c r="P1183" s="283"/>
      <c r="Q1183" s="283"/>
      <c r="R1183" s="283"/>
    </row>
    <row r="1184" spans="1:18" ht="51" hidden="1" customHeight="1">
      <c r="A1184" s="260">
        <v>1</v>
      </c>
      <c r="B1184" s="31" t="s">
        <v>114</v>
      </c>
      <c r="C1184" s="260"/>
      <c r="D1184" s="260"/>
      <c r="E1184" s="258" t="e">
        <f>F1184/D1184/C1184</f>
        <v>#DIV/0!</v>
      </c>
      <c r="F1184" s="258"/>
      <c r="G1184" s="235"/>
      <c r="M1184" s="702"/>
      <c r="N1184" s="160"/>
      <c r="O1184" s="283"/>
    </row>
    <row r="1185" spans="1:18" ht="61.5" hidden="1" customHeight="1">
      <c r="A1185" s="260">
        <v>2</v>
      </c>
      <c r="B1185" s="31" t="s">
        <v>115</v>
      </c>
      <c r="C1185" s="260"/>
      <c r="D1185" s="260"/>
      <c r="E1185" s="258" t="e">
        <f t="shared" ref="E1185:E1189" si="41">F1185/D1185/C1185</f>
        <v>#DIV/0!</v>
      </c>
      <c r="F1185" s="258"/>
      <c r="G1185" s="235"/>
    </row>
    <row r="1186" spans="1:18" ht="57" hidden="1" customHeight="1">
      <c r="A1186" s="260">
        <v>3</v>
      </c>
      <c r="B1186" s="31" t="s">
        <v>116</v>
      </c>
      <c r="C1186" s="260"/>
      <c r="D1186" s="260"/>
      <c r="E1186" s="258" t="e">
        <f t="shared" si="41"/>
        <v>#DIV/0!</v>
      </c>
      <c r="F1186" s="258"/>
      <c r="G1186" s="235"/>
    </row>
    <row r="1187" spans="1:18" ht="28.5" hidden="1" customHeight="1">
      <c r="A1187" s="260">
        <v>4</v>
      </c>
      <c r="B1187" s="31" t="s">
        <v>117</v>
      </c>
      <c r="C1187" s="260"/>
      <c r="D1187" s="260"/>
      <c r="E1187" s="258" t="e">
        <f t="shared" si="41"/>
        <v>#DIV/0!</v>
      </c>
      <c r="F1187" s="258"/>
      <c r="G1187" s="235"/>
    </row>
    <row r="1188" spans="1:18" ht="103.5" hidden="1" customHeight="1">
      <c r="A1188" s="260">
        <v>5</v>
      </c>
      <c r="B1188" s="31" t="s">
        <v>143</v>
      </c>
      <c r="C1188" s="260"/>
      <c r="D1188" s="260"/>
      <c r="E1188" s="258" t="e">
        <f t="shared" si="41"/>
        <v>#DIV/0!</v>
      </c>
      <c r="F1188" s="258"/>
      <c r="G1188" s="235"/>
    </row>
    <row r="1189" spans="1:18" ht="42.75" hidden="1" customHeight="1">
      <c r="A1189" s="260">
        <v>6</v>
      </c>
      <c r="B1189" s="31" t="s">
        <v>144</v>
      </c>
      <c r="C1189" s="260"/>
      <c r="D1189" s="260"/>
      <c r="E1189" s="258" t="e">
        <f t="shared" si="41"/>
        <v>#DIV/0!</v>
      </c>
      <c r="F1189" s="258"/>
      <c r="G1189" s="235"/>
    </row>
    <row r="1190" spans="1:18" ht="35.1" hidden="1" customHeight="1">
      <c r="A1190" s="226"/>
      <c r="B1190" s="227" t="s">
        <v>73</v>
      </c>
      <c r="C1190" s="226" t="s">
        <v>74</v>
      </c>
      <c r="D1190" s="226" t="s">
        <v>74</v>
      </c>
      <c r="E1190" s="226" t="s">
        <v>74</v>
      </c>
      <c r="F1190" s="228">
        <f>F1189+F1188+F1187+F1186+F1185+F1184</f>
        <v>0</v>
      </c>
      <c r="G1190" s="235" t="s">
        <v>43</v>
      </c>
    </row>
    <row r="1191" spans="1:18" hidden="1">
      <c r="A1191" s="38"/>
      <c r="B1191" s="32"/>
      <c r="C1191" s="38"/>
      <c r="D1191" s="38"/>
      <c r="E1191" s="38"/>
      <c r="F1191" s="38"/>
    </row>
    <row r="1192" spans="1:18" ht="40.5" hidden="1" customHeight="1">
      <c r="A1192" s="2009" t="s">
        <v>516</v>
      </c>
      <c r="B1192" s="2009"/>
      <c r="C1192" s="2009"/>
      <c r="D1192" s="2009"/>
      <c r="E1192" s="2009"/>
      <c r="F1192" s="2009"/>
      <c r="G1192" s="2009"/>
      <c r="H1192" s="2009"/>
      <c r="I1192" s="2009"/>
      <c r="J1192" s="2009"/>
      <c r="K1192" s="2009"/>
    </row>
    <row r="1193" spans="1:18" hidden="1">
      <c r="A1193" s="256"/>
      <c r="B1193" s="45"/>
      <c r="C1193" s="256"/>
      <c r="D1193" s="256"/>
      <c r="E1193" s="256"/>
      <c r="F1193" s="38"/>
    </row>
    <row r="1194" spans="1:18" ht="62.25" hidden="1" customHeight="1">
      <c r="A1194" s="260" t="s">
        <v>77</v>
      </c>
      <c r="B1194" s="260" t="s">
        <v>67</v>
      </c>
      <c r="C1194" s="260" t="s">
        <v>119</v>
      </c>
      <c r="D1194" s="260" t="s">
        <v>518</v>
      </c>
      <c r="E1194" s="262" t="s">
        <v>166</v>
      </c>
      <c r="F1194" s="260" t="s">
        <v>517</v>
      </c>
      <c r="G1194" s="271" t="s">
        <v>156</v>
      </c>
    </row>
    <row r="1195" spans="1:18" s="160" customFormat="1" hidden="1">
      <c r="A1195" s="195">
        <v>1</v>
      </c>
      <c r="B1195" s="195">
        <v>2</v>
      </c>
      <c r="C1195" s="195">
        <v>3</v>
      </c>
      <c r="D1195" s="195">
        <v>4</v>
      </c>
      <c r="E1195" s="14">
        <v>5</v>
      </c>
      <c r="F1195" s="195">
        <v>6</v>
      </c>
      <c r="G1195" s="236">
        <v>7</v>
      </c>
      <c r="K1195" s="161"/>
      <c r="M1195" s="701"/>
      <c r="N1195" s="149"/>
      <c r="O1195" s="279"/>
      <c r="P1195" s="283"/>
      <c r="Q1195" s="283"/>
      <c r="R1195" s="283"/>
    </row>
    <row r="1196" spans="1:18" ht="58.5" hidden="1" customHeight="1">
      <c r="A1196" s="260">
        <v>1</v>
      </c>
      <c r="B1196" s="31" t="s">
        <v>140</v>
      </c>
      <c r="C1196" s="260"/>
      <c r="D1196" s="258" t="e">
        <f>F1196/C1196</f>
        <v>#DIV/0!</v>
      </c>
      <c r="E1196" s="262" t="s">
        <v>43</v>
      </c>
      <c r="F1196" s="258"/>
      <c r="G1196" s="235"/>
      <c r="M1196" s="702"/>
      <c r="N1196" s="160"/>
      <c r="O1196" s="283"/>
    </row>
    <row r="1197" spans="1:18" ht="57.75" hidden="1" customHeight="1">
      <c r="A1197" s="260">
        <v>2</v>
      </c>
      <c r="B1197" s="31" t="s">
        <v>629</v>
      </c>
      <c r="C1197" s="260" t="s">
        <v>43</v>
      </c>
      <c r="D1197" s="258"/>
      <c r="E1197" s="262" t="e">
        <f>F1197/D1197</f>
        <v>#DIV/0!</v>
      </c>
      <c r="F1197" s="258"/>
      <c r="G1197" s="235"/>
    </row>
    <row r="1198" spans="1:18" ht="34.5" hidden="1" customHeight="1">
      <c r="A1198" s="226"/>
      <c r="B1198" s="227" t="s">
        <v>73</v>
      </c>
      <c r="C1198" s="226" t="s">
        <v>43</v>
      </c>
      <c r="D1198" s="226" t="s">
        <v>43</v>
      </c>
      <c r="E1198" s="226" t="s">
        <v>43</v>
      </c>
      <c r="F1198" s="228">
        <f>F1196+F1197</f>
        <v>0</v>
      </c>
      <c r="G1198" s="235" t="s">
        <v>43</v>
      </c>
    </row>
    <row r="1199" spans="1:18" hidden="1">
      <c r="A1199" s="38"/>
      <c r="B1199" s="32"/>
      <c r="C1199" s="38"/>
      <c r="D1199" s="38"/>
      <c r="E1199" s="38"/>
      <c r="F1199" s="38"/>
    </row>
    <row r="1200" spans="1:18" s="38" customFormat="1" ht="42" hidden="1" customHeight="1">
      <c r="A1200" s="2004" t="s">
        <v>519</v>
      </c>
      <c r="B1200" s="2004"/>
      <c r="C1200" s="2004"/>
      <c r="D1200" s="2004"/>
      <c r="E1200" s="2004"/>
      <c r="F1200" s="2004"/>
      <c r="G1200" s="2004"/>
      <c r="H1200" s="2004"/>
      <c r="I1200" s="2004"/>
      <c r="J1200" s="2004"/>
      <c r="K1200" s="2004"/>
      <c r="M1200" s="701"/>
      <c r="N1200" s="149"/>
      <c r="O1200" s="279"/>
      <c r="P1200" s="41"/>
      <c r="Q1200" s="41"/>
      <c r="R1200" s="41"/>
    </row>
    <row r="1201" spans="1:18" s="38" customFormat="1" ht="15.75" hidden="1" customHeight="1">
      <c r="A1201" s="265"/>
      <c r="B1201" s="265"/>
      <c r="C1201" s="265"/>
      <c r="D1201" s="265"/>
      <c r="E1201" s="265"/>
      <c r="F1201" s="265"/>
      <c r="G1201" s="265"/>
      <c r="H1201" s="265"/>
      <c r="I1201" s="265"/>
      <c r="J1201" s="265"/>
      <c r="K1201" s="40"/>
      <c r="M1201" s="706"/>
      <c r="O1201" s="41"/>
      <c r="P1201" s="41"/>
      <c r="Q1201" s="41"/>
      <c r="R1201" s="41"/>
    </row>
    <row r="1202" spans="1:18" s="38" customFormat="1" ht="82.5" hidden="1" customHeight="1">
      <c r="A1202" s="260" t="s">
        <v>77</v>
      </c>
      <c r="B1202" s="260" t="s">
        <v>0</v>
      </c>
      <c r="C1202" s="260" t="s">
        <v>122</v>
      </c>
      <c r="D1202" s="260" t="s">
        <v>120</v>
      </c>
      <c r="E1202" s="260" t="s">
        <v>123</v>
      </c>
      <c r="F1202" s="260" t="s">
        <v>33</v>
      </c>
      <c r="G1202" s="271" t="s">
        <v>156</v>
      </c>
      <c r="K1202" s="40"/>
      <c r="M1202" s="706"/>
      <c r="O1202" s="41"/>
      <c r="P1202" s="41"/>
      <c r="Q1202" s="41"/>
      <c r="R1202" s="41"/>
    </row>
    <row r="1203" spans="1:18" s="14" customFormat="1" hidden="1">
      <c r="A1203" s="195">
        <v>1</v>
      </c>
      <c r="B1203" s="195">
        <v>2</v>
      </c>
      <c r="C1203" s="195">
        <v>4</v>
      </c>
      <c r="D1203" s="195">
        <v>5</v>
      </c>
      <c r="E1203" s="195">
        <v>6</v>
      </c>
      <c r="F1203" s="195">
        <v>7</v>
      </c>
      <c r="G1203" s="236">
        <v>8</v>
      </c>
      <c r="K1203" s="186"/>
      <c r="M1203" s="706"/>
      <c r="N1203" s="38"/>
      <c r="O1203" s="41"/>
      <c r="P1203" s="286"/>
      <c r="Q1203" s="286"/>
      <c r="R1203" s="286"/>
    </row>
    <row r="1204" spans="1:18" s="38" customFormat="1" ht="36" hidden="1" customHeight="1">
      <c r="A1204" s="260">
        <v>1</v>
      </c>
      <c r="B1204" s="31" t="s">
        <v>145</v>
      </c>
      <c r="C1204" s="258" t="e">
        <f>F1204/D1204</f>
        <v>#DIV/0!</v>
      </c>
      <c r="D1204" s="258"/>
      <c r="E1204" s="258"/>
      <c r="F1204" s="258"/>
      <c r="G1204" s="235"/>
      <c r="K1204" s="40"/>
      <c r="M1204" s="337"/>
      <c r="N1204" s="14"/>
      <c r="O1204" s="286"/>
      <c r="P1204" s="41"/>
      <c r="Q1204" s="41"/>
      <c r="R1204" s="41"/>
    </row>
    <row r="1205" spans="1:18" s="38" customFormat="1" ht="33" hidden="1" customHeight="1">
      <c r="A1205" s="260">
        <v>2</v>
      </c>
      <c r="B1205" s="31" t="s">
        <v>121</v>
      </c>
      <c r="C1205" s="258" t="e">
        <f t="shared" ref="C1205:C1207" si="42">F1205/D1205</f>
        <v>#DIV/0!</v>
      </c>
      <c r="D1205" s="258"/>
      <c r="E1205" s="258"/>
      <c r="F1205" s="258"/>
      <c r="G1205" s="235"/>
      <c r="K1205" s="40"/>
      <c r="M1205" s="706"/>
      <c r="O1205" s="41"/>
      <c r="P1205" s="41"/>
      <c r="Q1205" s="41"/>
      <c r="R1205" s="41"/>
    </row>
    <row r="1206" spans="1:18" s="38" customFormat="1" ht="34.5" hidden="1" customHeight="1">
      <c r="A1206" s="260">
        <v>3</v>
      </c>
      <c r="B1206" s="31" t="s">
        <v>146</v>
      </c>
      <c r="C1206" s="258" t="e">
        <f t="shared" si="42"/>
        <v>#DIV/0!</v>
      </c>
      <c r="D1206" s="258"/>
      <c r="E1206" s="258"/>
      <c r="F1206" s="258"/>
      <c r="G1206" s="235"/>
      <c r="K1206" s="40"/>
      <c r="M1206" s="706"/>
      <c r="O1206" s="41"/>
      <c r="P1206" s="41"/>
      <c r="Q1206" s="41"/>
      <c r="R1206" s="41"/>
    </row>
    <row r="1207" spans="1:18" s="38" customFormat="1" ht="47.25" hidden="1" customHeight="1">
      <c r="A1207" s="260">
        <v>4</v>
      </c>
      <c r="B1207" s="31" t="s">
        <v>147</v>
      </c>
      <c r="C1207" s="258" t="e">
        <f t="shared" si="42"/>
        <v>#DIV/0!</v>
      </c>
      <c r="D1207" s="258"/>
      <c r="E1207" s="258"/>
      <c r="F1207" s="258"/>
      <c r="G1207" s="235"/>
      <c r="K1207" s="40"/>
      <c r="M1207" s="706"/>
      <c r="O1207" s="41"/>
      <c r="P1207" s="41"/>
      <c r="Q1207" s="41"/>
      <c r="R1207" s="41"/>
    </row>
    <row r="1208" spans="1:18" s="38" customFormat="1" ht="35.1" hidden="1" customHeight="1">
      <c r="A1208" s="226"/>
      <c r="B1208" s="227" t="s">
        <v>73</v>
      </c>
      <c r="C1208" s="226" t="s">
        <v>74</v>
      </c>
      <c r="D1208" s="226" t="s">
        <v>74</v>
      </c>
      <c r="E1208" s="226" t="s">
        <v>74</v>
      </c>
      <c r="F1208" s="228">
        <f>SUM(F1204:F1207)</f>
        <v>0</v>
      </c>
      <c r="G1208" s="237" t="s">
        <v>43</v>
      </c>
      <c r="K1208" s="40"/>
      <c r="M1208" s="706"/>
      <c r="O1208" s="41"/>
      <c r="P1208" s="41"/>
      <c r="Q1208" s="41"/>
      <c r="R1208" s="41"/>
    </row>
    <row r="1209" spans="1:18">
      <c r="A1209" s="38"/>
      <c r="B1209" s="32"/>
      <c r="C1209" s="38"/>
      <c r="D1209" s="38"/>
      <c r="E1209" s="38"/>
      <c r="F1209" s="38"/>
      <c r="M1209" s="706"/>
      <c r="N1209" s="38"/>
      <c r="O1209" s="41"/>
    </row>
    <row r="1210" spans="1:18" ht="23.25" customHeight="1">
      <c r="A1210" s="2017" t="s">
        <v>513</v>
      </c>
      <c r="B1210" s="2017"/>
      <c r="C1210" s="2017"/>
      <c r="D1210" s="2017"/>
      <c r="E1210" s="2017"/>
      <c r="F1210" s="2017"/>
      <c r="G1210" s="2017"/>
      <c r="H1210" s="2017"/>
      <c r="I1210" s="2017"/>
      <c r="J1210" s="2017"/>
      <c r="K1210" s="2017"/>
    </row>
    <row r="1211" spans="1:18">
      <c r="A1211" s="53"/>
      <c r="B1211" s="32"/>
      <c r="C1211" s="38"/>
      <c r="D1211" s="38"/>
      <c r="E1211" s="38"/>
      <c r="F1211" s="38"/>
    </row>
    <row r="1212" spans="1:18" ht="75.75" customHeight="1">
      <c r="A1212" s="260" t="s">
        <v>77</v>
      </c>
      <c r="B1212" s="260" t="s">
        <v>67</v>
      </c>
      <c r="C1212" s="260" t="s">
        <v>124</v>
      </c>
      <c r="D1212" s="260" t="s">
        <v>125</v>
      </c>
      <c r="E1212" s="260" t="s">
        <v>520</v>
      </c>
      <c r="F1212" s="271" t="s">
        <v>156</v>
      </c>
    </row>
    <row r="1213" spans="1:18" s="160" customFormat="1">
      <c r="A1213" s="195">
        <v>1</v>
      </c>
      <c r="B1213" s="195">
        <v>2</v>
      </c>
      <c r="C1213" s="195">
        <v>3</v>
      </c>
      <c r="D1213" s="195">
        <v>4</v>
      </c>
      <c r="E1213" s="195">
        <v>5</v>
      </c>
      <c r="F1213" s="236">
        <v>6</v>
      </c>
      <c r="K1213" s="161"/>
      <c r="M1213" s="701"/>
      <c r="N1213" s="149"/>
      <c r="O1213" s="279"/>
      <c r="P1213" s="283"/>
      <c r="Q1213" s="283"/>
      <c r="R1213" s="283"/>
    </row>
    <row r="1214" spans="1:18" ht="31.5" customHeight="1">
      <c r="A1214" s="260">
        <v>1</v>
      </c>
      <c r="B1214" s="31"/>
      <c r="C1214" s="260">
        <v>1</v>
      </c>
      <c r="D1214" s="34">
        <v>1</v>
      </c>
      <c r="E1214" s="258"/>
      <c r="F1214" s="272"/>
      <c r="M1214" s="702"/>
      <c r="N1214" s="160"/>
      <c r="O1214" s="283"/>
      <c r="P1214" s="188"/>
      <c r="Q1214" s="290"/>
    </row>
    <row r="1215" spans="1:18" ht="31.5" customHeight="1">
      <c r="A1215" s="260">
        <v>2</v>
      </c>
      <c r="B1215" s="31"/>
      <c r="C1215" s="260">
        <v>1</v>
      </c>
      <c r="D1215" s="34">
        <v>1</v>
      </c>
      <c r="E1215" s="258"/>
      <c r="F1215" s="272"/>
      <c r="P1215" s="188"/>
      <c r="Q1215" s="290"/>
    </row>
    <row r="1216" spans="1:18">
      <c r="A1216" s="260">
        <v>3</v>
      </c>
      <c r="B1216" s="31"/>
      <c r="C1216" s="260">
        <v>1</v>
      </c>
      <c r="D1216" s="34">
        <v>1</v>
      </c>
      <c r="E1216" s="258"/>
      <c r="F1216" s="272"/>
      <c r="P1216" s="188"/>
      <c r="Q1216" s="290"/>
    </row>
    <row r="1217" spans="1:18" ht="31.5" customHeight="1">
      <c r="A1217" s="260">
        <v>4</v>
      </c>
      <c r="B1217" s="31"/>
      <c r="C1217" s="260"/>
      <c r="D1217" s="34"/>
      <c r="E1217" s="258"/>
      <c r="F1217" s="272"/>
      <c r="P1217" s="188"/>
      <c r="Q1217" s="290"/>
    </row>
    <row r="1218" spans="1:18" ht="31.5" hidden="1" customHeight="1">
      <c r="A1218" s="260">
        <v>5</v>
      </c>
      <c r="B1218" s="31"/>
      <c r="C1218" s="260"/>
      <c r="D1218" s="34"/>
      <c r="E1218" s="258"/>
      <c r="F1218" s="272"/>
      <c r="P1218" s="188"/>
      <c r="Q1218" s="290"/>
    </row>
    <row r="1219" spans="1:18" ht="35.1" customHeight="1">
      <c r="A1219" s="226"/>
      <c r="B1219" s="227" t="s">
        <v>73</v>
      </c>
      <c r="C1219" s="226" t="s">
        <v>74</v>
      </c>
      <c r="D1219" s="226" t="s">
        <v>74</v>
      </c>
      <c r="E1219" s="228">
        <f>SUM(E1214:E1218)</f>
        <v>0</v>
      </c>
      <c r="F1219" s="237" t="s">
        <v>43</v>
      </c>
      <c r="P1219" s="188"/>
    </row>
    <row r="1220" spans="1:18">
      <c r="A1220" s="38"/>
      <c r="B1220" s="32"/>
      <c r="C1220" s="38"/>
      <c r="D1220" s="38"/>
      <c r="E1220" s="38"/>
      <c r="F1220" s="38"/>
      <c r="P1220" s="188"/>
    </row>
    <row r="1221" spans="1:18">
      <c r="A1221" s="2016" t="s">
        <v>491</v>
      </c>
      <c r="B1221" s="2016"/>
      <c r="C1221" s="2016"/>
      <c r="D1221" s="2016"/>
      <c r="E1221" s="2016"/>
      <c r="F1221" s="2016"/>
      <c r="G1221" s="2016"/>
      <c r="H1221" s="2016"/>
      <c r="I1221" s="2016"/>
      <c r="J1221" s="2016"/>
      <c r="K1221" s="2016"/>
    </row>
    <row r="1222" spans="1:18" ht="9" customHeight="1">
      <c r="A1222" s="51"/>
      <c r="B1222" s="32"/>
      <c r="C1222" s="38"/>
      <c r="D1222" s="38"/>
      <c r="E1222" s="38"/>
      <c r="F1222" s="38"/>
      <c r="P1222" s="188"/>
    </row>
    <row r="1223" spans="1:18">
      <c r="A1223" s="51"/>
      <c r="B1223" s="32"/>
      <c r="C1223" s="38"/>
      <c r="D1223" s="38"/>
      <c r="E1223" s="38"/>
      <c r="F1223" s="38"/>
      <c r="P1223" s="188"/>
    </row>
    <row r="1224" spans="1:18" ht="53.25" customHeight="1">
      <c r="A1224" s="260" t="s">
        <v>77</v>
      </c>
      <c r="B1224" s="260" t="s">
        <v>67</v>
      </c>
      <c r="C1224" s="260" t="s">
        <v>127</v>
      </c>
      <c r="D1224" s="260" t="s">
        <v>490</v>
      </c>
      <c r="E1224" s="271" t="s">
        <v>156</v>
      </c>
      <c r="F1224" s="38"/>
      <c r="P1224" s="188"/>
    </row>
    <row r="1225" spans="1:18" s="160" customFormat="1">
      <c r="A1225" s="195">
        <v>1</v>
      </c>
      <c r="B1225" s="195">
        <v>2</v>
      </c>
      <c r="C1225" s="195">
        <v>3</v>
      </c>
      <c r="D1225" s="195">
        <v>4</v>
      </c>
      <c r="E1225" s="236">
        <v>5</v>
      </c>
      <c r="F1225" s="14"/>
      <c r="K1225" s="161"/>
      <c r="M1225" s="701"/>
      <c r="N1225" s="149"/>
      <c r="O1225" s="279"/>
      <c r="P1225" s="281"/>
      <c r="Q1225" s="283"/>
      <c r="R1225" s="283"/>
    </row>
    <row r="1226" spans="1:18">
      <c r="A1226" s="260">
        <v>1</v>
      </c>
      <c r="B1226" s="36"/>
      <c r="C1226" s="34">
        <v>1</v>
      </c>
      <c r="D1226" s="258"/>
      <c r="E1226" s="272"/>
      <c r="F1226" s="38"/>
      <c r="M1226" s="702"/>
      <c r="N1226" s="160"/>
      <c r="O1226" s="283"/>
      <c r="P1226" s="188"/>
      <c r="Q1226" s="290"/>
    </row>
    <row r="1227" spans="1:18">
      <c r="A1227" s="260">
        <v>2</v>
      </c>
      <c r="B1227" s="36"/>
      <c r="C1227" s="34">
        <v>1</v>
      </c>
      <c r="D1227" s="258"/>
      <c r="E1227" s="235"/>
      <c r="F1227" s="57"/>
      <c r="P1227" s="188"/>
      <c r="Q1227" s="290"/>
    </row>
    <row r="1228" spans="1:18" ht="29.25" hidden="1" customHeight="1">
      <c r="A1228" s="260">
        <v>3</v>
      </c>
      <c r="B1228" s="36"/>
      <c r="C1228" s="34"/>
      <c r="D1228" s="258"/>
      <c r="E1228" s="272"/>
      <c r="F1228" s="38"/>
      <c r="P1228" s="188"/>
      <c r="Q1228" s="290"/>
    </row>
    <row r="1229" spans="1:18" ht="29.25" hidden="1" customHeight="1">
      <c r="A1229" s="260"/>
      <c r="B1229" s="36"/>
      <c r="C1229" s="34"/>
      <c r="D1229" s="258"/>
      <c r="E1229" s="272"/>
      <c r="F1229" s="38"/>
      <c r="P1229" s="188"/>
      <c r="Q1229" s="290"/>
    </row>
    <row r="1230" spans="1:18" ht="35.1" customHeight="1">
      <c r="A1230" s="226"/>
      <c r="B1230" s="227" t="s">
        <v>73</v>
      </c>
      <c r="C1230" s="226" t="s">
        <v>74</v>
      </c>
      <c r="D1230" s="228">
        <f>SUM(D1226:D1229)</f>
        <v>0</v>
      </c>
      <c r="E1230" s="235" t="s">
        <v>43</v>
      </c>
      <c r="F1230" s="38"/>
      <c r="P1230" s="188"/>
    </row>
    <row r="1231" spans="1:18">
      <c r="A1231" s="56"/>
      <c r="B1231" s="32"/>
      <c r="C1231" s="38"/>
      <c r="D1231" s="38"/>
      <c r="E1231" s="38"/>
      <c r="F1231" s="38"/>
      <c r="P1231" s="188"/>
    </row>
    <row r="1232" spans="1:18" ht="21.75" hidden="1" customHeight="1">
      <c r="A1232" s="2018" t="s">
        <v>521</v>
      </c>
      <c r="B1232" s="2018"/>
      <c r="C1232" s="2018"/>
      <c r="D1232" s="2018"/>
      <c r="E1232" s="2018"/>
      <c r="F1232" s="2018"/>
      <c r="G1232" s="2018"/>
      <c r="H1232" s="2018"/>
      <c r="I1232" s="2018"/>
      <c r="J1232" s="2018"/>
      <c r="K1232" s="2018"/>
      <c r="P1232" s="188"/>
    </row>
    <row r="1233" spans="1:18" ht="9" hidden="1" customHeight="1">
      <c r="A1233" s="51"/>
      <c r="B1233" s="32"/>
      <c r="C1233" s="38"/>
      <c r="D1233" s="38"/>
      <c r="E1233" s="38"/>
      <c r="F1233" s="38"/>
      <c r="P1233" s="188"/>
    </row>
    <row r="1234" spans="1:18" hidden="1">
      <c r="A1234" s="51"/>
      <c r="B1234" s="32"/>
      <c r="C1234" s="38"/>
      <c r="D1234" s="38"/>
      <c r="E1234" s="38"/>
      <c r="F1234" s="38"/>
      <c r="P1234" s="188"/>
    </row>
    <row r="1235" spans="1:18" ht="53.25" hidden="1" customHeight="1">
      <c r="A1235" s="260" t="s">
        <v>77</v>
      </c>
      <c r="B1235" s="260" t="s">
        <v>67</v>
      </c>
      <c r="C1235" s="260" t="s">
        <v>127</v>
      </c>
      <c r="D1235" s="260" t="s">
        <v>490</v>
      </c>
      <c r="E1235" s="271" t="s">
        <v>156</v>
      </c>
      <c r="F1235" s="38"/>
      <c r="P1235" s="188"/>
    </row>
    <row r="1236" spans="1:18" s="160" customFormat="1" hidden="1">
      <c r="A1236" s="195">
        <v>1</v>
      </c>
      <c r="B1236" s="195">
        <v>2</v>
      </c>
      <c r="C1236" s="195">
        <v>3</v>
      </c>
      <c r="D1236" s="195">
        <v>4</v>
      </c>
      <c r="E1236" s="236">
        <v>5</v>
      </c>
      <c r="F1236" s="14"/>
      <c r="K1236" s="161"/>
      <c r="M1236" s="701"/>
      <c r="N1236" s="149"/>
      <c r="O1236" s="279"/>
      <c r="P1236" s="281"/>
      <c r="Q1236" s="283"/>
      <c r="R1236" s="283"/>
    </row>
    <row r="1237" spans="1:18" ht="33" hidden="1" customHeight="1">
      <c r="A1237" s="260">
        <v>1</v>
      </c>
      <c r="B1237" s="36"/>
      <c r="C1237" s="34"/>
      <c r="D1237" s="258"/>
      <c r="E1237" s="272"/>
      <c r="F1237" s="38"/>
      <c r="G1237" s="157"/>
      <c r="M1237" s="702"/>
      <c r="N1237" s="160"/>
      <c r="O1237" s="283"/>
      <c r="P1237" s="188"/>
      <c r="Q1237" s="290"/>
    </row>
    <row r="1238" spans="1:18" ht="33" hidden="1" customHeight="1">
      <c r="A1238" s="260">
        <v>2</v>
      </c>
      <c r="B1238" s="36"/>
      <c r="C1238" s="34"/>
      <c r="D1238" s="258"/>
      <c r="E1238" s="235"/>
      <c r="F1238" s="38"/>
      <c r="P1238" s="188"/>
      <c r="Q1238" s="290"/>
    </row>
    <row r="1239" spans="1:18" ht="36.75" hidden="1" customHeight="1">
      <c r="A1239" s="226"/>
      <c r="B1239" s="227" t="s">
        <v>73</v>
      </c>
      <c r="C1239" s="226" t="s">
        <v>74</v>
      </c>
      <c r="D1239" s="228">
        <f>SUM(D1237:D1238)</f>
        <v>0</v>
      </c>
      <c r="E1239" s="235" t="s">
        <v>43</v>
      </c>
      <c r="F1239" s="38"/>
      <c r="P1239" s="188"/>
    </row>
    <row r="1240" spans="1:18" hidden="1">
      <c r="A1240" s="56"/>
      <c r="B1240" s="32"/>
      <c r="C1240" s="38"/>
      <c r="D1240" s="38"/>
      <c r="E1240" s="38"/>
      <c r="F1240" s="38"/>
      <c r="P1240" s="188"/>
    </row>
    <row r="1241" spans="1:18" ht="30.75" customHeight="1">
      <c r="A1241" s="2004" t="s">
        <v>523</v>
      </c>
      <c r="B1241" s="2004"/>
      <c r="C1241" s="2004"/>
      <c r="D1241" s="2004"/>
      <c r="E1241" s="2004"/>
      <c r="F1241" s="2004"/>
      <c r="G1241" s="2004"/>
      <c r="H1241" s="2004"/>
      <c r="I1241" s="2004"/>
      <c r="J1241" s="2004"/>
      <c r="P1241" s="188"/>
    </row>
    <row r="1242" spans="1:18">
      <c r="A1242" s="2012"/>
      <c r="B1242" s="2012"/>
      <c r="C1242" s="2012"/>
      <c r="D1242" s="2012"/>
      <c r="E1242" s="2012"/>
      <c r="F1242" s="38"/>
      <c r="P1242" s="188"/>
    </row>
    <row r="1243" spans="1:18" ht="75" customHeight="1">
      <c r="A1243" s="260" t="s">
        <v>68</v>
      </c>
      <c r="B1243" s="260" t="s">
        <v>67</v>
      </c>
      <c r="C1243" s="260" t="s">
        <v>80</v>
      </c>
      <c r="D1243" s="260" t="s">
        <v>128</v>
      </c>
      <c r="E1243" s="260" t="s">
        <v>33</v>
      </c>
      <c r="F1243" s="271" t="s">
        <v>156</v>
      </c>
      <c r="P1243" s="188"/>
    </row>
    <row r="1244" spans="1:18" s="160" customFormat="1">
      <c r="A1244" s="195">
        <v>1</v>
      </c>
      <c r="B1244" s="195">
        <v>2</v>
      </c>
      <c r="C1244" s="195">
        <v>3</v>
      </c>
      <c r="D1244" s="195">
        <v>4</v>
      </c>
      <c r="E1244" s="195">
        <v>5</v>
      </c>
      <c r="F1244" s="236">
        <v>6</v>
      </c>
      <c r="K1244" s="161"/>
      <c r="M1244" s="701"/>
      <c r="N1244" s="149"/>
      <c r="O1244" s="279"/>
      <c r="P1244" s="281"/>
      <c r="Q1244" s="283"/>
      <c r="R1244" s="283"/>
    </row>
    <row r="1245" spans="1:18">
      <c r="A1245" s="260">
        <v>1</v>
      </c>
      <c r="B1245" s="31"/>
      <c r="C1245" s="260">
        <v>30</v>
      </c>
      <c r="D1245" s="258">
        <f>E1245/C1245</f>
        <v>0</v>
      </c>
      <c r="E1245" s="258"/>
      <c r="F1245" s="272"/>
      <c r="M1245" s="702"/>
      <c r="N1245" s="160"/>
      <c r="O1245" s="283"/>
      <c r="P1245" s="188"/>
      <c r="Q1245" s="290"/>
    </row>
    <row r="1246" spans="1:18">
      <c r="A1246" s="260">
        <v>2</v>
      </c>
      <c r="B1246" s="31"/>
      <c r="C1246" s="260"/>
      <c r="D1246" s="258"/>
      <c r="E1246" s="258"/>
      <c r="F1246" s="272"/>
      <c r="P1246" s="188"/>
      <c r="Q1246" s="290"/>
    </row>
    <row r="1247" spans="1:18" ht="35.1" customHeight="1">
      <c r="A1247" s="226"/>
      <c r="B1247" s="227" t="s">
        <v>73</v>
      </c>
      <c r="C1247" s="226"/>
      <c r="D1247" s="226" t="s">
        <v>74</v>
      </c>
      <c r="E1247" s="228">
        <f>E1246+E1245</f>
        <v>0</v>
      </c>
      <c r="F1247" s="235" t="s">
        <v>43</v>
      </c>
      <c r="P1247" s="188"/>
    </row>
    <row r="1248" spans="1:18">
      <c r="A1248" s="38"/>
      <c r="B1248" s="32"/>
      <c r="C1248" s="38"/>
      <c r="D1248" s="38"/>
      <c r="E1248" s="38"/>
      <c r="F1248" s="38"/>
      <c r="P1248" s="188"/>
    </row>
    <row r="1249" spans="1:18" ht="30.75" customHeight="1">
      <c r="A1249" s="2004" t="s">
        <v>524</v>
      </c>
      <c r="B1249" s="2004"/>
      <c r="C1249" s="2004"/>
      <c r="D1249" s="2004"/>
      <c r="E1249" s="2004"/>
      <c r="F1249" s="2004"/>
      <c r="G1249" s="2004"/>
      <c r="H1249" s="2004"/>
      <c r="I1249" s="2004"/>
      <c r="J1249" s="2004"/>
      <c r="K1249" s="2004"/>
      <c r="L1249" s="163"/>
      <c r="P1249" s="188"/>
    </row>
    <row r="1250" spans="1:18">
      <c r="A1250" s="2012"/>
      <c r="B1250" s="2012"/>
      <c r="C1250" s="2012"/>
      <c r="D1250" s="2012"/>
      <c r="E1250" s="2012"/>
      <c r="F1250" s="2012"/>
      <c r="P1250" s="188"/>
    </row>
    <row r="1251" spans="1:18" ht="56.25" customHeight="1">
      <c r="A1251" s="260" t="s">
        <v>77</v>
      </c>
      <c r="B1251" s="260" t="s">
        <v>67</v>
      </c>
      <c r="C1251" s="260" t="s">
        <v>131</v>
      </c>
      <c r="D1251" s="260" t="s">
        <v>80</v>
      </c>
      <c r="E1251" s="260" t="s">
        <v>132</v>
      </c>
      <c r="F1251" s="260" t="s">
        <v>33</v>
      </c>
      <c r="G1251" s="271" t="s">
        <v>156</v>
      </c>
      <c r="P1251" s="188"/>
    </row>
    <row r="1252" spans="1:18" s="160" customFormat="1">
      <c r="A1252" s="195">
        <v>1</v>
      </c>
      <c r="B1252" s="195">
        <v>2</v>
      </c>
      <c r="C1252" s="195">
        <v>3</v>
      </c>
      <c r="D1252" s="195">
        <v>4</v>
      </c>
      <c r="E1252" s="195">
        <v>5</v>
      </c>
      <c r="F1252" s="195">
        <v>6</v>
      </c>
      <c r="G1252" s="236">
        <v>7</v>
      </c>
      <c r="K1252" s="161"/>
      <c r="M1252" s="701"/>
      <c r="N1252" s="149"/>
      <c r="O1252" s="279"/>
      <c r="P1252" s="281"/>
      <c r="Q1252" s="283"/>
      <c r="R1252" s="283"/>
    </row>
    <row r="1253" spans="1:18" ht="27" customHeight="1">
      <c r="A1253" s="260">
        <v>1</v>
      </c>
      <c r="B1253" s="31"/>
      <c r="C1253" s="260" t="s">
        <v>938</v>
      </c>
      <c r="D1253" s="260">
        <v>40</v>
      </c>
      <c r="E1253" s="258">
        <f>F1253/D1253</f>
        <v>0</v>
      </c>
      <c r="F1253" s="258"/>
      <c r="G1253" s="272"/>
      <c r="K1253" s="158"/>
      <c r="M1253" s="702"/>
      <c r="N1253" s="160"/>
      <c r="O1253" s="283"/>
      <c r="P1253" s="188"/>
      <c r="Q1253" s="290"/>
    </row>
    <row r="1254" spans="1:18" ht="27" customHeight="1">
      <c r="A1254" s="260">
        <v>2</v>
      </c>
      <c r="B1254" s="31"/>
      <c r="C1254" s="260"/>
      <c r="D1254" s="260"/>
      <c r="E1254" s="258"/>
      <c r="F1254" s="258"/>
      <c r="G1254" s="272"/>
      <c r="P1254" s="188"/>
      <c r="Q1254" s="290"/>
    </row>
    <row r="1255" spans="1:18" ht="27" hidden="1" customHeight="1">
      <c r="A1255" s="260">
        <v>3</v>
      </c>
      <c r="B1255" s="31"/>
      <c r="C1255" s="260"/>
      <c r="D1255" s="260"/>
      <c r="E1255" s="258"/>
      <c r="F1255" s="258"/>
      <c r="G1255" s="272"/>
      <c r="P1255" s="188"/>
      <c r="Q1255" s="290"/>
    </row>
    <row r="1256" spans="1:18" ht="27" hidden="1" customHeight="1">
      <c r="A1256" s="260">
        <v>4</v>
      </c>
      <c r="B1256" s="31"/>
      <c r="C1256" s="260"/>
      <c r="D1256" s="260"/>
      <c r="E1256" s="258"/>
      <c r="F1256" s="258"/>
      <c r="G1256" s="272"/>
      <c r="P1256" s="188"/>
      <c r="Q1256" s="290"/>
    </row>
    <row r="1257" spans="1:18" ht="29.25" customHeight="1">
      <c r="A1257" s="226"/>
      <c r="B1257" s="227" t="s">
        <v>73</v>
      </c>
      <c r="C1257" s="226" t="s">
        <v>74</v>
      </c>
      <c r="D1257" s="226" t="s">
        <v>74</v>
      </c>
      <c r="E1257" s="226" t="s">
        <v>74</v>
      </c>
      <c r="F1257" s="228">
        <f>F1256+F1254+F1255+F1253</f>
        <v>0</v>
      </c>
      <c r="G1257" s="235" t="s">
        <v>43</v>
      </c>
      <c r="P1257" s="188"/>
    </row>
    <row r="1258" spans="1:18" ht="24.9" customHeight="1">
      <c r="A1258" s="38"/>
      <c r="B1258" s="32"/>
      <c r="C1258" s="38"/>
      <c r="D1258" s="38"/>
      <c r="E1258" s="38"/>
      <c r="F1258" s="57"/>
      <c r="P1258" s="188"/>
    </row>
    <row r="1259" spans="1:18" ht="30.75" hidden="1" customHeight="1">
      <c r="A1259" s="2004" t="s">
        <v>525</v>
      </c>
      <c r="B1259" s="2004"/>
      <c r="C1259" s="2004"/>
      <c r="D1259" s="2004"/>
      <c r="E1259" s="2004"/>
      <c r="F1259" s="2004"/>
      <c r="G1259" s="2004"/>
      <c r="H1259" s="2004"/>
      <c r="I1259" s="2004"/>
      <c r="J1259" s="2004"/>
      <c r="K1259" s="2004"/>
      <c r="L1259" s="163"/>
      <c r="P1259" s="188"/>
    </row>
    <row r="1260" spans="1:18" hidden="1">
      <c r="A1260" s="2012"/>
      <c r="B1260" s="2012"/>
      <c r="C1260" s="2012"/>
      <c r="D1260" s="2012"/>
      <c r="E1260" s="2012"/>
      <c r="F1260" s="2012"/>
      <c r="P1260" s="188"/>
    </row>
    <row r="1261" spans="1:18" s="473" customFormat="1" ht="114" hidden="1">
      <c r="A1261" s="474" t="s">
        <v>77</v>
      </c>
      <c r="B1261" s="474" t="s">
        <v>67</v>
      </c>
      <c r="C1261" s="474" t="s">
        <v>802</v>
      </c>
      <c r="D1261" s="474" t="s">
        <v>803</v>
      </c>
      <c r="E1261" s="474" t="s">
        <v>33</v>
      </c>
      <c r="F1261" s="477" t="s">
        <v>156</v>
      </c>
      <c r="K1261" s="150"/>
      <c r="M1261" s="701"/>
      <c r="N1261" s="149"/>
      <c r="O1261" s="279"/>
      <c r="P1261" s="188"/>
      <c r="Q1261" s="279"/>
      <c r="R1261" s="279"/>
    </row>
    <row r="1262" spans="1:18" s="473" customFormat="1" hidden="1">
      <c r="A1262" s="195">
        <v>1</v>
      </c>
      <c r="B1262" s="195">
        <v>2</v>
      </c>
      <c r="C1262" s="195">
        <v>3</v>
      </c>
      <c r="D1262" s="195">
        <v>5</v>
      </c>
      <c r="E1262" s="195">
        <v>6</v>
      </c>
      <c r="F1262" s="236">
        <v>7</v>
      </c>
      <c r="K1262" s="150"/>
      <c r="M1262" s="701"/>
      <c r="O1262" s="279"/>
      <c r="P1262" s="188"/>
      <c r="Q1262" s="279"/>
      <c r="R1262" s="279"/>
    </row>
    <row r="1263" spans="1:18" s="473" customFormat="1" ht="30.75" hidden="1" customHeight="1">
      <c r="A1263" s="474">
        <v>1</v>
      </c>
      <c r="B1263" s="31" t="s">
        <v>799</v>
      </c>
      <c r="C1263" s="474"/>
      <c r="D1263" s="34" t="e">
        <f>ROUND(E1263/C1263,0)</f>
        <v>#DIV/0!</v>
      </c>
      <c r="E1263" s="476"/>
      <c r="F1263" s="2030"/>
      <c r="K1263" s="150"/>
      <c r="M1263" s="701"/>
      <c r="O1263" s="279"/>
      <c r="P1263" s="188"/>
      <c r="Q1263" s="279"/>
      <c r="R1263" s="279"/>
    </row>
    <row r="1264" spans="1:18" s="473" customFormat="1" ht="30.75" hidden="1" customHeight="1">
      <c r="A1264" s="474">
        <v>2</v>
      </c>
      <c r="B1264" s="31" t="s">
        <v>800</v>
      </c>
      <c r="C1264" s="35"/>
      <c r="D1264" s="34" t="e">
        <f t="shared" ref="D1264:D1265" si="43">ROUND(E1264/C1264,0)</f>
        <v>#DIV/0!</v>
      </c>
      <c r="E1264" s="476"/>
      <c r="F1264" s="2031"/>
      <c r="K1264" s="150"/>
      <c r="M1264" s="701" t="s">
        <v>809</v>
      </c>
      <c r="O1264" s="279"/>
      <c r="P1264" s="188"/>
      <c r="Q1264" s="279"/>
      <c r="R1264" s="279"/>
    </row>
    <row r="1265" spans="1:18" s="473" customFormat="1" ht="30.75" hidden="1" customHeight="1">
      <c r="A1265" s="474">
        <v>3</v>
      </c>
      <c r="B1265" s="31" t="s">
        <v>801</v>
      </c>
      <c r="C1265" s="35"/>
      <c r="D1265" s="34" t="e">
        <f t="shared" si="43"/>
        <v>#DIV/0!</v>
      </c>
      <c r="E1265" s="476"/>
      <c r="F1265" s="2032"/>
      <c r="K1265" s="150"/>
      <c r="M1265" s="701" t="s">
        <v>809</v>
      </c>
      <c r="O1265" s="279"/>
      <c r="P1265" s="188"/>
      <c r="Q1265" s="279"/>
      <c r="R1265" s="279"/>
    </row>
    <row r="1266" spans="1:18" s="473" customFormat="1" ht="30.75" hidden="1" customHeight="1">
      <c r="A1266" s="2027" t="s">
        <v>808</v>
      </c>
      <c r="B1266" s="2028"/>
      <c r="C1266" s="2028"/>
      <c r="D1266" s="2029"/>
      <c r="E1266" s="496">
        <f>E1265+E1264+E1263</f>
        <v>0</v>
      </c>
      <c r="F1266" s="495"/>
      <c r="K1266" s="150"/>
      <c r="M1266" s="701" t="s">
        <v>809</v>
      </c>
      <c r="O1266" s="279"/>
      <c r="P1266" s="188"/>
      <c r="Q1266" s="279"/>
      <c r="R1266" s="279"/>
    </row>
    <row r="1267" spans="1:18" s="473" customFormat="1" ht="30.75" hidden="1" customHeight="1">
      <c r="A1267" s="474">
        <v>1</v>
      </c>
      <c r="B1267" s="31" t="s">
        <v>799</v>
      </c>
      <c r="C1267" s="474"/>
      <c r="D1267" s="34" t="e">
        <f>ROUND(E1267/C1267,0)</f>
        <v>#DIV/0!</v>
      </c>
      <c r="E1267" s="476"/>
      <c r="F1267" s="2030"/>
      <c r="K1267" s="150"/>
      <c r="M1267" s="701"/>
      <c r="O1267" s="279"/>
      <c r="P1267" s="188"/>
      <c r="Q1267" s="279"/>
      <c r="R1267" s="279"/>
    </row>
    <row r="1268" spans="1:18" s="473" customFormat="1" ht="30.75" hidden="1" customHeight="1">
      <c r="A1268" s="474">
        <v>2</v>
      </c>
      <c r="B1268" s="31" t="s">
        <v>800</v>
      </c>
      <c r="C1268" s="35"/>
      <c r="D1268" s="34" t="e">
        <f t="shared" ref="D1268:D1269" si="44">ROUND(E1268/C1268,0)</f>
        <v>#DIV/0!</v>
      </c>
      <c r="E1268" s="476"/>
      <c r="F1268" s="2031"/>
      <c r="K1268" s="150"/>
      <c r="M1268" s="701" t="s">
        <v>809</v>
      </c>
      <c r="O1268" s="279"/>
      <c r="P1268" s="188"/>
      <c r="Q1268" s="279"/>
      <c r="R1268" s="279"/>
    </row>
    <row r="1269" spans="1:18" s="473" customFormat="1" ht="30.75" hidden="1" customHeight="1">
      <c r="A1269" s="474">
        <v>3</v>
      </c>
      <c r="B1269" s="31" t="s">
        <v>801</v>
      </c>
      <c r="C1269" s="35"/>
      <c r="D1269" s="34" t="e">
        <f t="shared" si="44"/>
        <v>#DIV/0!</v>
      </c>
      <c r="E1269" s="476"/>
      <c r="F1269" s="2032"/>
      <c r="K1269" s="150"/>
      <c r="M1269" s="701" t="s">
        <v>809</v>
      </c>
      <c r="O1269" s="279"/>
      <c r="P1269" s="188"/>
      <c r="Q1269" s="279"/>
      <c r="R1269" s="279"/>
    </row>
    <row r="1270" spans="1:18" s="473" customFormat="1" ht="30.75" hidden="1" customHeight="1">
      <c r="A1270" s="2027" t="s">
        <v>808</v>
      </c>
      <c r="B1270" s="2028"/>
      <c r="C1270" s="2028"/>
      <c r="D1270" s="2029"/>
      <c r="E1270" s="496">
        <f>E1269+E1268+E1267</f>
        <v>0</v>
      </c>
      <c r="F1270" s="495"/>
      <c r="K1270" s="150"/>
      <c r="M1270" s="701" t="s">
        <v>809</v>
      </c>
      <c r="O1270" s="279"/>
      <c r="P1270" s="188"/>
      <c r="Q1270" s="279"/>
      <c r="R1270" s="279"/>
    </row>
    <row r="1271" spans="1:18" s="473" customFormat="1" ht="30.75" hidden="1" customHeight="1">
      <c r="A1271" s="474">
        <v>1</v>
      </c>
      <c r="B1271" s="31" t="s">
        <v>799</v>
      </c>
      <c r="C1271" s="474"/>
      <c r="D1271" s="34" t="e">
        <f>ROUND(E1271/C1271,0)</f>
        <v>#DIV/0!</v>
      </c>
      <c r="E1271" s="476"/>
      <c r="F1271" s="2030"/>
      <c r="K1271" s="150"/>
      <c r="M1271" s="701"/>
      <c r="O1271" s="279"/>
      <c r="P1271" s="188"/>
      <c r="Q1271" s="279"/>
      <c r="R1271" s="279"/>
    </row>
    <row r="1272" spans="1:18" s="473" customFormat="1" ht="30.75" hidden="1" customHeight="1">
      <c r="A1272" s="474">
        <v>2</v>
      </c>
      <c r="B1272" s="31" t="s">
        <v>800</v>
      </c>
      <c r="C1272" s="35"/>
      <c r="D1272" s="34" t="e">
        <f t="shared" ref="D1272:D1273" si="45">ROUND(E1272/C1272,0)</f>
        <v>#DIV/0!</v>
      </c>
      <c r="E1272" s="476"/>
      <c r="F1272" s="2031"/>
      <c r="K1272" s="150"/>
      <c r="M1272" s="701" t="s">
        <v>809</v>
      </c>
      <c r="O1272" s="279"/>
      <c r="P1272" s="188"/>
      <c r="Q1272" s="279"/>
      <c r="R1272" s="279"/>
    </row>
    <row r="1273" spans="1:18" s="473" customFormat="1" ht="30.75" hidden="1" customHeight="1">
      <c r="A1273" s="474">
        <v>3</v>
      </c>
      <c r="B1273" s="31" t="s">
        <v>801</v>
      </c>
      <c r="C1273" s="35"/>
      <c r="D1273" s="34" t="e">
        <f t="shared" si="45"/>
        <v>#DIV/0!</v>
      </c>
      <c r="E1273" s="476"/>
      <c r="F1273" s="2032"/>
      <c r="K1273" s="150"/>
      <c r="M1273" s="701" t="s">
        <v>809</v>
      </c>
      <c r="O1273" s="279"/>
      <c r="P1273" s="188"/>
      <c r="Q1273" s="279"/>
      <c r="R1273" s="279"/>
    </row>
    <row r="1274" spans="1:18" s="473" customFormat="1" ht="30.75" hidden="1" customHeight="1">
      <c r="A1274" s="2027" t="s">
        <v>808</v>
      </c>
      <c r="B1274" s="2028"/>
      <c r="C1274" s="2028"/>
      <c r="D1274" s="2029"/>
      <c r="E1274" s="496">
        <f>E1273+E1272+E1271</f>
        <v>0</v>
      </c>
      <c r="F1274" s="495"/>
      <c r="K1274" s="150"/>
      <c r="M1274" s="701" t="s">
        <v>809</v>
      </c>
      <c r="O1274" s="279"/>
      <c r="P1274" s="188"/>
      <c r="Q1274" s="279"/>
      <c r="R1274" s="279"/>
    </row>
    <row r="1275" spans="1:18" s="473" customFormat="1" ht="30.75" hidden="1" customHeight="1">
      <c r="A1275" s="226"/>
      <c r="B1275" s="227" t="s">
        <v>73</v>
      </c>
      <c r="C1275" s="226" t="s">
        <v>74</v>
      </c>
      <c r="D1275" s="226" t="s">
        <v>74</v>
      </c>
      <c r="E1275" s="228">
        <f>E1274+E1270+E1266</f>
        <v>0</v>
      </c>
      <c r="F1275" s="235" t="s">
        <v>43</v>
      </c>
      <c r="K1275" s="150"/>
      <c r="M1275" s="701"/>
      <c r="O1275" s="279"/>
      <c r="P1275" s="188"/>
      <c r="Q1275" s="279"/>
      <c r="R1275" s="279"/>
    </row>
    <row r="1276" spans="1:18" s="473" customFormat="1" hidden="1">
      <c r="A1276" s="475"/>
      <c r="B1276" s="475"/>
      <c r="C1276" s="475"/>
      <c r="D1276" s="475"/>
      <c r="E1276" s="475"/>
      <c r="F1276" s="475"/>
      <c r="K1276" s="150"/>
      <c r="M1276" s="701"/>
      <c r="O1276" s="279"/>
      <c r="P1276" s="188"/>
      <c r="Q1276" s="279"/>
      <c r="R1276" s="279"/>
    </row>
    <row r="1277" spans="1:18" s="473" customFormat="1" ht="25.5" hidden="1" customHeight="1">
      <c r="A1277" s="475"/>
      <c r="B1277" s="475"/>
      <c r="C1277" s="475"/>
      <c r="D1277" s="475"/>
      <c r="E1277" s="475"/>
      <c r="F1277" s="475"/>
      <c r="K1277" s="150"/>
      <c r="M1277" s="701"/>
      <c r="O1277" s="279"/>
      <c r="P1277" s="188"/>
      <c r="Q1277" s="279"/>
      <c r="R1277" s="279"/>
    </row>
    <row r="1278" spans="1:18" ht="30.75" hidden="1" customHeight="1">
      <c r="A1278" s="2004" t="s">
        <v>526</v>
      </c>
      <c r="B1278" s="2004"/>
      <c r="C1278" s="2004"/>
      <c r="D1278" s="2004"/>
      <c r="E1278" s="2004"/>
      <c r="F1278" s="2004"/>
      <c r="G1278" s="2004"/>
      <c r="H1278" s="2004"/>
      <c r="I1278" s="2004"/>
      <c r="J1278" s="2004"/>
      <c r="K1278" s="2004"/>
      <c r="L1278" s="163"/>
      <c r="N1278" s="473"/>
      <c r="P1278" s="188"/>
    </row>
    <row r="1279" spans="1:18" hidden="1">
      <c r="A1279" s="2012"/>
      <c r="B1279" s="2012"/>
      <c r="C1279" s="2012"/>
      <c r="D1279" s="2012"/>
      <c r="E1279" s="2012"/>
      <c r="F1279" s="2012"/>
      <c r="P1279" s="188"/>
    </row>
    <row r="1280" spans="1:18" ht="56.25" hidden="1" customHeight="1">
      <c r="A1280" s="260" t="s">
        <v>77</v>
      </c>
      <c r="B1280" s="260" t="s">
        <v>67</v>
      </c>
      <c r="C1280" s="260" t="s">
        <v>131</v>
      </c>
      <c r="D1280" s="260" t="s">
        <v>80</v>
      </c>
      <c r="E1280" s="260" t="s">
        <v>132</v>
      </c>
      <c r="F1280" s="260" t="s">
        <v>33</v>
      </c>
      <c r="G1280" s="271" t="s">
        <v>156</v>
      </c>
      <c r="P1280" s="188"/>
    </row>
    <row r="1281" spans="1:18" s="160" customFormat="1" hidden="1">
      <c r="A1281" s="195">
        <v>1</v>
      </c>
      <c r="B1281" s="195">
        <v>2</v>
      </c>
      <c r="C1281" s="195">
        <v>3</v>
      </c>
      <c r="D1281" s="195">
        <v>4</v>
      </c>
      <c r="E1281" s="195">
        <v>5</v>
      </c>
      <c r="F1281" s="195">
        <v>6</v>
      </c>
      <c r="G1281" s="236">
        <v>7</v>
      </c>
      <c r="K1281" s="161"/>
      <c r="M1281" s="701"/>
      <c r="N1281" s="149"/>
      <c r="O1281" s="279"/>
      <c r="P1281" s="281"/>
      <c r="Q1281" s="283"/>
      <c r="R1281" s="283"/>
    </row>
    <row r="1282" spans="1:18" ht="27" hidden="1" customHeight="1">
      <c r="A1282" s="260">
        <v>1</v>
      </c>
      <c r="B1282" s="31"/>
      <c r="C1282" s="260"/>
      <c r="D1282" s="260"/>
      <c r="E1282" s="258" t="e">
        <f>F1282/D1282</f>
        <v>#DIV/0!</v>
      </c>
      <c r="F1282" s="258"/>
      <c r="G1282" s="272"/>
      <c r="M1282" s="702"/>
      <c r="N1282" s="160"/>
      <c r="O1282" s="283"/>
      <c r="P1282" s="188"/>
    </row>
    <row r="1283" spans="1:18" ht="27" hidden="1" customHeight="1">
      <c r="A1283" s="260">
        <v>2</v>
      </c>
      <c r="B1283" s="31"/>
      <c r="C1283" s="35"/>
      <c r="D1283" s="35"/>
      <c r="E1283" s="258" t="e">
        <f t="shared" ref="E1283:E1284" si="46">F1283/D1283</f>
        <v>#DIV/0!</v>
      </c>
      <c r="F1283" s="258"/>
      <c r="G1283" s="272"/>
      <c r="P1283" s="188"/>
    </row>
    <row r="1284" spans="1:18" ht="27" hidden="1" customHeight="1">
      <c r="A1284" s="260">
        <v>3</v>
      </c>
      <c r="B1284" s="31"/>
      <c r="C1284" s="260"/>
      <c r="D1284" s="260"/>
      <c r="E1284" s="258" t="e">
        <f t="shared" si="46"/>
        <v>#DIV/0!</v>
      </c>
      <c r="F1284" s="258"/>
      <c r="G1284" s="272"/>
      <c r="P1284" s="188"/>
    </row>
    <row r="1285" spans="1:18" ht="35.1" hidden="1" customHeight="1">
      <c r="A1285" s="226"/>
      <c r="B1285" s="227" t="s">
        <v>73</v>
      </c>
      <c r="C1285" s="226" t="s">
        <v>74</v>
      </c>
      <c r="D1285" s="226" t="s">
        <v>74</v>
      </c>
      <c r="E1285" s="226" t="s">
        <v>74</v>
      </c>
      <c r="F1285" s="228">
        <f>F1284+F1283+F1282</f>
        <v>0</v>
      </c>
      <c r="G1285" s="235" t="s">
        <v>43</v>
      </c>
      <c r="P1285" s="188"/>
    </row>
    <row r="1286" spans="1:18" ht="24.9" hidden="1" customHeight="1">
      <c r="A1286" s="38"/>
      <c r="B1286" s="32"/>
      <c r="C1286" s="38"/>
      <c r="D1286" s="38"/>
      <c r="E1286" s="38"/>
      <c r="F1286" s="57"/>
      <c r="P1286" s="188"/>
    </row>
    <row r="1287" spans="1:18" ht="30.75" hidden="1" customHeight="1">
      <c r="A1287" s="2004" t="s">
        <v>527</v>
      </c>
      <c r="B1287" s="2004"/>
      <c r="C1287" s="2004"/>
      <c r="D1287" s="2004"/>
      <c r="E1287" s="2004"/>
      <c r="F1287" s="2004"/>
      <c r="G1287" s="2004"/>
      <c r="H1287" s="2004"/>
      <c r="I1287" s="2004"/>
      <c r="J1287" s="2004"/>
      <c r="K1287" s="2004"/>
      <c r="L1287" s="163"/>
      <c r="P1287" s="188"/>
    </row>
    <row r="1288" spans="1:18" hidden="1">
      <c r="A1288" s="2012"/>
      <c r="B1288" s="2012"/>
      <c r="C1288" s="2012"/>
      <c r="D1288" s="2012"/>
      <c r="E1288" s="2012"/>
      <c r="F1288" s="2012"/>
      <c r="P1288" s="188"/>
    </row>
    <row r="1289" spans="1:18" ht="56.25" hidden="1" customHeight="1">
      <c r="A1289" s="260" t="s">
        <v>77</v>
      </c>
      <c r="B1289" s="260" t="s">
        <v>67</v>
      </c>
      <c r="C1289" s="260" t="s">
        <v>131</v>
      </c>
      <c r="D1289" s="260" t="s">
        <v>80</v>
      </c>
      <c r="E1289" s="260" t="s">
        <v>132</v>
      </c>
      <c r="F1289" s="260" t="s">
        <v>33</v>
      </c>
      <c r="G1289" s="271" t="s">
        <v>156</v>
      </c>
      <c r="P1289" s="188"/>
    </row>
    <row r="1290" spans="1:18" s="25" customFormat="1" hidden="1">
      <c r="A1290" s="194">
        <v>1</v>
      </c>
      <c r="B1290" s="194">
        <v>2</v>
      </c>
      <c r="C1290" s="194">
        <v>3</v>
      </c>
      <c r="D1290" s="194">
        <v>4</v>
      </c>
      <c r="E1290" s="194">
        <v>5</v>
      </c>
      <c r="F1290" s="194">
        <v>6</v>
      </c>
      <c r="G1290" s="239">
        <v>7</v>
      </c>
      <c r="K1290" s="162"/>
      <c r="M1290" s="701"/>
      <c r="N1290" s="149"/>
      <c r="O1290" s="279"/>
      <c r="P1290" s="282"/>
      <c r="Q1290" s="287"/>
      <c r="R1290" s="287"/>
    </row>
    <row r="1291" spans="1:18" ht="27" hidden="1" customHeight="1">
      <c r="A1291" s="260">
        <v>1</v>
      </c>
      <c r="B1291" s="31"/>
      <c r="C1291" s="260"/>
      <c r="D1291" s="260"/>
      <c r="E1291" s="258" t="e">
        <f>F1291/D1291</f>
        <v>#DIV/0!</v>
      </c>
      <c r="F1291" s="258"/>
      <c r="G1291" s="272"/>
      <c r="M1291" s="703"/>
      <c r="N1291" s="25"/>
      <c r="O1291" s="287"/>
      <c r="P1291" s="188"/>
    </row>
    <row r="1292" spans="1:18" ht="27" hidden="1" customHeight="1">
      <c r="A1292" s="260">
        <v>2</v>
      </c>
      <c r="B1292" s="31"/>
      <c r="C1292" s="35"/>
      <c r="D1292" s="35"/>
      <c r="E1292" s="258" t="e">
        <f t="shared" ref="E1292:E1293" si="47">F1292/D1292</f>
        <v>#DIV/0!</v>
      </c>
      <c r="F1292" s="258"/>
      <c r="G1292" s="272"/>
      <c r="P1292" s="188"/>
    </row>
    <row r="1293" spans="1:18" ht="27" hidden="1" customHeight="1">
      <c r="A1293" s="260">
        <v>3</v>
      </c>
      <c r="B1293" s="31"/>
      <c r="C1293" s="260"/>
      <c r="D1293" s="260"/>
      <c r="E1293" s="258" t="e">
        <f t="shared" si="47"/>
        <v>#DIV/0!</v>
      </c>
      <c r="F1293" s="258"/>
      <c r="G1293" s="272"/>
      <c r="P1293" s="188"/>
    </row>
    <row r="1294" spans="1:18" ht="35.1" hidden="1" customHeight="1">
      <c r="A1294" s="226"/>
      <c r="B1294" s="227" t="s">
        <v>73</v>
      </c>
      <c r="C1294" s="226" t="s">
        <v>74</v>
      </c>
      <c r="D1294" s="226" t="s">
        <v>74</v>
      </c>
      <c r="E1294" s="226" t="s">
        <v>74</v>
      </c>
      <c r="F1294" s="228">
        <f>F1293+F1292+F1291</f>
        <v>0</v>
      </c>
      <c r="G1294" s="235" t="s">
        <v>43</v>
      </c>
      <c r="P1294" s="188"/>
    </row>
    <row r="1295" spans="1:18" ht="24.9" hidden="1" customHeight="1">
      <c r="A1295" s="38"/>
      <c r="B1295" s="32"/>
      <c r="C1295" s="38"/>
      <c r="D1295" s="38"/>
      <c r="E1295" s="38"/>
      <c r="F1295" s="57"/>
      <c r="P1295" s="188"/>
    </row>
    <row r="1296" spans="1:18" ht="30.75" hidden="1" customHeight="1">
      <c r="A1296" s="2004" t="s">
        <v>528</v>
      </c>
      <c r="B1296" s="2004"/>
      <c r="C1296" s="2004"/>
      <c r="D1296" s="2004"/>
      <c r="E1296" s="2004"/>
      <c r="F1296" s="2004"/>
      <c r="G1296" s="2004"/>
      <c r="H1296" s="2004"/>
      <c r="I1296" s="2004"/>
      <c r="J1296" s="2004"/>
      <c r="K1296" s="2004"/>
      <c r="L1296" s="187"/>
      <c r="P1296" s="188"/>
    </row>
    <row r="1297" spans="1:18" hidden="1">
      <c r="A1297" s="2012"/>
      <c r="B1297" s="2012"/>
      <c r="C1297" s="2012"/>
      <c r="D1297" s="2012"/>
      <c r="E1297" s="2012"/>
      <c r="F1297" s="2012"/>
      <c r="P1297" s="188"/>
    </row>
    <row r="1298" spans="1:18" ht="56.25" hidden="1" customHeight="1">
      <c r="A1298" s="260" t="s">
        <v>77</v>
      </c>
      <c r="B1298" s="260" t="s">
        <v>67</v>
      </c>
      <c r="C1298" s="260" t="s">
        <v>131</v>
      </c>
      <c r="D1298" s="260" t="s">
        <v>80</v>
      </c>
      <c r="E1298" s="260" t="s">
        <v>132</v>
      </c>
      <c r="F1298" s="260" t="s">
        <v>33</v>
      </c>
      <c r="G1298" s="271" t="s">
        <v>156</v>
      </c>
      <c r="P1298" s="188"/>
    </row>
    <row r="1299" spans="1:18" s="160" customFormat="1" hidden="1">
      <c r="A1299" s="195">
        <v>1</v>
      </c>
      <c r="B1299" s="195">
        <v>2</v>
      </c>
      <c r="C1299" s="195">
        <v>3</v>
      </c>
      <c r="D1299" s="195">
        <v>4</v>
      </c>
      <c r="E1299" s="195">
        <v>5</v>
      </c>
      <c r="F1299" s="195">
        <v>6</v>
      </c>
      <c r="G1299" s="236">
        <v>7</v>
      </c>
      <c r="K1299" s="161"/>
      <c r="M1299" s="701"/>
      <c r="N1299" s="149"/>
      <c r="O1299" s="279"/>
      <c r="P1299" s="281"/>
      <c r="Q1299" s="283"/>
      <c r="R1299" s="283"/>
    </row>
    <row r="1300" spans="1:18" s="473" customFormat="1" ht="27" hidden="1" customHeight="1">
      <c r="A1300" s="474">
        <v>1</v>
      </c>
      <c r="B1300" s="31" t="s">
        <v>806</v>
      </c>
      <c r="C1300" s="474" t="s">
        <v>804</v>
      </c>
      <c r="D1300" s="35">
        <f>ROUND(F1300/E1300,0)</f>
        <v>0</v>
      </c>
      <c r="E1300" s="476">
        <v>64.25</v>
      </c>
      <c r="F1300" s="476"/>
      <c r="G1300" s="478"/>
      <c r="K1300" s="150"/>
      <c r="M1300" s="702"/>
      <c r="N1300" s="160"/>
      <c r="O1300" s="283"/>
      <c r="P1300" s="188"/>
      <c r="Q1300" s="279"/>
      <c r="R1300" s="279"/>
    </row>
    <row r="1301" spans="1:18" ht="27" hidden="1" customHeight="1">
      <c r="A1301" s="260">
        <v>2</v>
      </c>
      <c r="B1301" s="31"/>
      <c r="C1301" s="35"/>
      <c r="D1301" s="35"/>
      <c r="E1301" s="258" t="e">
        <f t="shared" ref="E1301:E1302" si="48">F1301/D1301</f>
        <v>#DIV/0!</v>
      </c>
      <c r="F1301" s="258"/>
      <c r="G1301" s="272"/>
      <c r="M1301" s="701" t="s">
        <v>810</v>
      </c>
      <c r="N1301" s="473"/>
      <c r="P1301" s="188"/>
    </row>
    <row r="1302" spans="1:18" ht="27" hidden="1" customHeight="1">
      <c r="A1302" s="260">
        <v>3</v>
      </c>
      <c r="B1302" s="31"/>
      <c r="C1302" s="260"/>
      <c r="D1302" s="260"/>
      <c r="E1302" s="258" t="e">
        <f t="shared" si="48"/>
        <v>#DIV/0!</v>
      </c>
      <c r="F1302" s="258"/>
      <c r="G1302" s="272"/>
      <c r="P1302" s="188"/>
    </row>
    <row r="1303" spans="1:18" ht="35.1" hidden="1" customHeight="1">
      <c r="A1303" s="226"/>
      <c r="B1303" s="227" t="s">
        <v>73</v>
      </c>
      <c r="C1303" s="226" t="s">
        <v>74</v>
      </c>
      <c r="D1303" s="226" t="s">
        <v>74</v>
      </c>
      <c r="E1303" s="226" t="s">
        <v>74</v>
      </c>
      <c r="F1303" s="228">
        <f>F1302+F1301+F1300</f>
        <v>0</v>
      </c>
      <c r="G1303" s="235" t="s">
        <v>43</v>
      </c>
      <c r="P1303" s="188"/>
    </row>
    <row r="1304" spans="1:18" ht="24.9" hidden="1" customHeight="1">
      <c r="A1304" s="38"/>
      <c r="B1304" s="32"/>
      <c r="C1304" s="38"/>
      <c r="D1304" s="38"/>
      <c r="E1304" s="38"/>
      <c r="F1304" s="57"/>
      <c r="P1304" s="188"/>
    </row>
    <row r="1305" spans="1:18" ht="30.75" customHeight="1">
      <c r="A1305" s="2004" t="s">
        <v>529</v>
      </c>
      <c r="B1305" s="2004"/>
      <c r="C1305" s="2004"/>
      <c r="D1305" s="2004"/>
      <c r="E1305" s="2004"/>
      <c r="F1305" s="2004"/>
      <c r="G1305" s="2004"/>
      <c r="H1305" s="2004"/>
      <c r="I1305" s="2004"/>
      <c r="J1305" s="2004"/>
      <c r="K1305" s="2004"/>
      <c r="L1305" s="187"/>
      <c r="P1305" s="188"/>
    </row>
    <row r="1306" spans="1:18">
      <c r="A1306" s="2012"/>
      <c r="B1306" s="2012"/>
      <c r="C1306" s="2012"/>
      <c r="D1306" s="2012"/>
      <c r="E1306" s="2012"/>
      <c r="F1306" s="2012"/>
      <c r="P1306" s="188"/>
    </row>
    <row r="1307" spans="1:18" ht="56.25" customHeight="1">
      <c r="A1307" s="260" t="s">
        <v>77</v>
      </c>
      <c r="B1307" s="260" t="s">
        <v>67</v>
      </c>
      <c r="C1307" s="260" t="s">
        <v>131</v>
      </c>
      <c r="D1307" s="260" t="s">
        <v>80</v>
      </c>
      <c r="E1307" s="260" t="s">
        <v>132</v>
      </c>
      <c r="F1307" s="260" t="s">
        <v>33</v>
      </c>
      <c r="G1307" s="271" t="s">
        <v>156</v>
      </c>
      <c r="P1307" s="188"/>
    </row>
    <row r="1308" spans="1:18">
      <c r="A1308" s="260">
        <v>1</v>
      </c>
      <c r="B1308" s="260">
        <v>2</v>
      </c>
      <c r="C1308" s="260">
        <v>3</v>
      </c>
      <c r="D1308" s="260">
        <v>4</v>
      </c>
      <c r="E1308" s="260">
        <v>5</v>
      </c>
      <c r="F1308" s="260">
        <v>6</v>
      </c>
      <c r="G1308" s="271">
        <v>7</v>
      </c>
      <c r="P1308" s="188"/>
    </row>
    <row r="1309" spans="1:18" ht="27" customHeight="1">
      <c r="A1309" s="260">
        <v>1</v>
      </c>
      <c r="B1309" s="31"/>
      <c r="C1309" s="260" t="s">
        <v>877</v>
      </c>
      <c r="D1309" s="260">
        <v>6</v>
      </c>
      <c r="E1309" s="258">
        <v>210</v>
      </c>
      <c r="F1309" s="258"/>
      <c r="G1309" s="272"/>
      <c r="P1309" s="188"/>
      <c r="Q1309" s="290"/>
    </row>
    <row r="1310" spans="1:18" ht="27" customHeight="1">
      <c r="A1310" s="260">
        <v>2</v>
      </c>
      <c r="B1310" s="31"/>
      <c r="C1310" s="35" t="s">
        <v>877</v>
      </c>
      <c r="D1310" s="35">
        <v>6</v>
      </c>
      <c r="E1310" s="258">
        <v>210</v>
      </c>
      <c r="F1310" s="258"/>
      <c r="G1310" s="272"/>
      <c r="P1310" s="188"/>
      <c r="Q1310" s="290"/>
    </row>
    <row r="1311" spans="1:18" ht="27" hidden="1" customHeight="1">
      <c r="A1311" s="260">
        <v>3</v>
      </c>
      <c r="B1311" s="31"/>
      <c r="C1311" s="260"/>
      <c r="D1311" s="260"/>
      <c r="E1311" s="258" t="e">
        <f t="shared" ref="E1311:E1314" si="49">F1311/D1311</f>
        <v>#DIV/0!</v>
      </c>
      <c r="F1311" s="258"/>
      <c r="G1311" s="272"/>
      <c r="K1311" s="158"/>
      <c r="P1311" s="188"/>
      <c r="Q1311" s="290"/>
    </row>
    <row r="1312" spans="1:18" ht="27" hidden="1" customHeight="1">
      <c r="A1312" s="260">
        <v>4</v>
      </c>
      <c r="B1312" s="31"/>
      <c r="C1312" s="260"/>
      <c r="D1312" s="260"/>
      <c r="E1312" s="258" t="e">
        <f t="shared" si="49"/>
        <v>#DIV/0!</v>
      </c>
      <c r="F1312" s="258"/>
      <c r="G1312" s="272"/>
      <c r="P1312" s="188"/>
      <c r="Q1312" s="290"/>
    </row>
    <row r="1313" spans="1:18" ht="27" hidden="1" customHeight="1">
      <c r="A1313" s="260">
        <v>5</v>
      </c>
      <c r="B1313" s="31"/>
      <c r="C1313" s="260"/>
      <c r="D1313" s="260"/>
      <c r="E1313" s="258" t="e">
        <f t="shared" si="49"/>
        <v>#DIV/0!</v>
      </c>
      <c r="F1313" s="258"/>
      <c r="G1313" s="272"/>
      <c r="P1313" s="188"/>
      <c r="Q1313" s="290"/>
    </row>
    <row r="1314" spans="1:18" ht="27" hidden="1" customHeight="1">
      <c r="A1314" s="260">
        <v>6</v>
      </c>
      <c r="B1314" s="31"/>
      <c r="C1314" s="260"/>
      <c r="D1314" s="260"/>
      <c r="E1314" s="258" t="e">
        <f t="shared" si="49"/>
        <v>#DIV/0!</v>
      </c>
      <c r="F1314" s="258"/>
      <c r="G1314" s="272"/>
      <c r="P1314" s="188"/>
      <c r="Q1314" s="290"/>
    </row>
    <row r="1315" spans="1:18" ht="27" customHeight="1">
      <c r="A1315" s="226"/>
      <c r="B1315" s="227" t="s">
        <v>73</v>
      </c>
      <c r="C1315" s="226" t="s">
        <v>74</v>
      </c>
      <c r="D1315" s="226" t="s">
        <v>74</v>
      </c>
      <c r="E1315" s="226" t="s">
        <v>74</v>
      </c>
      <c r="F1315" s="228">
        <f>F1312+F1310+F1309+F1311+F1313+F1314</f>
        <v>0</v>
      </c>
      <c r="G1315" s="235" t="s">
        <v>43</v>
      </c>
      <c r="P1315" s="188"/>
      <c r="Q1315" s="290"/>
    </row>
    <row r="1316" spans="1:18" ht="24.9" customHeight="1">
      <c r="A1316" s="38"/>
      <c r="B1316" s="32"/>
      <c r="C1316" s="38"/>
      <c r="D1316" s="38"/>
      <c r="E1316" s="38"/>
      <c r="F1316" s="57"/>
    </row>
    <row r="1317" spans="1:18" ht="36" hidden="1" customHeight="1">
      <c r="A1317" s="2004" t="s">
        <v>522</v>
      </c>
      <c r="B1317" s="2004"/>
      <c r="C1317" s="2004"/>
      <c r="D1317" s="2004"/>
      <c r="E1317" s="2004"/>
      <c r="F1317" s="2004"/>
      <c r="G1317" s="2004"/>
      <c r="H1317" s="2004"/>
      <c r="I1317" s="2004"/>
      <c r="J1317" s="2004"/>
      <c r="K1317" s="2004"/>
      <c r="O1317" s="188"/>
    </row>
    <row r="1318" spans="1:18" hidden="1">
      <c r="A1318" s="2012"/>
      <c r="B1318" s="2012"/>
      <c r="C1318" s="2012"/>
      <c r="D1318" s="2012"/>
      <c r="E1318" s="2012"/>
      <c r="F1318" s="38"/>
      <c r="O1318" s="188"/>
    </row>
    <row r="1319" spans="1:18" ht="66" hidden="1" customHeight="1">
      <c r="A1319" s="260" t="s">
        <v>68</v>
      </c>
      <c r="B1319" s="260" t="s">
        <v>67</v>
      </c>
      <c r="C1319" s="260" t="s">
        <v>80</v>
      </c>
      <c r="D1319" s="260" t="s">
        <v>128</v>
      </c>
      <c r="E1319" s="260" t="s">
        <v>33</v>
      </c>
      <c r="F1319" s="271" t="s">
        <v>156</v>
      </c>
      <c r="O1319" s="188"/>
    </row>
    <row r="1320" spans="1:18" s="160" customFormat="1" ht="21" hidden="1" customHeight="1">
      <c r="A1320" s="195">
        <v>1</v>
      </c>
      <c r="B1320" s="195">
        <v>2</v>
      </c>
      <c r="C1320" s="195">
        <v>3</v>
      </c>
      <c r="D1320" s="195">
        <v>4</v>
      </c>
      <c r="E1320" s="195">
        <v>5</v>
      </c>
      <c r="F1320" s="236">
        <v>6</v>
      </c>
      <c r="K1320" s="161"/>
      <c r="M1320" s="701"/>
      <c r="N1320" s="149"/>
      <c r="O1320" s="188"/>
      <c r="P1320" s="283"/>
      <c r="Q1320" s="283"/>
      <c r="R1320" s="283"/>
    </row>
    <row r="1321" spans="1:18" ht="27" hidden="1" customHeight="1">
      <c r="A1321" s="260">
        <v>1</v>
      </c>
      <c r="B1321" s="31" t="s">
        <v>137</v>
      </c>
      <c r="C1321" s="260"/>
      <c r="D1321" s="258" t="e">
        <f>E1321/C1321</f>
        <v>#DIV/0!</v>
      </c>
      <c r="E1321" s="258"/>
      <c r="F1321" s="235"/>
      <c r="M1321" s="702"/>
      <c r="N1321" s="160"/>
      <c r="O1321" s="281"/>
    </row>
    <row r="1322" spans="1:18" ht="35.1" hidden="1" customHeight="1">
      <c r="A1322" s="260">
        <v>2</v>
      </c>
      <c r="B1322" s="31" t="s">
        <v>136</v>
      </c>
      <c r="C1322" s="260"/>
      <c r="D1322" s="258" t="e">
        <f>E1322/C1322</f>
        <v>#DIV/0!</v>
      </c>
      <c r="E1322" s="258"/>
      <c r="F1322" s="235"/>
      <c r="O1322" s="188"/>
    </row>
    <row r="1323" spans="1:18" ht="36" hidden="1" customHeight="1">
      <c r="A1323" s="260">
        <v>3</v>
      </c>
      <c r="B1323" s="31" t="s">
        <v>138</v>
      </c>
      <c r="C1323" s="260"/>
      <c r="D1323" s="258" t="e">
        <f>E1323/C1323</f>
        <v>#DIV/0!</v>
      </c>
      <c r="E1323" s="258"/>
      <c r="F1323" s="235"/>
      <c r="O1323" s="188"/>
    </row>
    <row r="1324" spans="1:18" ht="32.25" hidden="1" customHeight="1">
      <c r="A1324" s="260">
        <v>4</v>
      </c>
      <c r="B1324" s="31" t="s">
        <v>139</v>
      </c>
      <c r="C1324" s="260"/>
      <c r="D1324" s="258" t="e">
        <f>E1324/C1324</f>
        <v>#DIV/0!</v>
      </c>
      <c r="E1324" s="258"/>
      <c r="F1324" s="235"/>
      <c r="O1324" s="188"/>
    </row>
    <row r="1325" spans="1:18" ht="38.25" hidden="1" customHeight="1">
      <c r="A1325" s="226"/>
      <c r="B1325" s="227" t="s">
        <v>73</v>
      </c>
      <c r="C1325" s="226"/>
      <c r="D1325" s="226" t="s">
        <v>74</v>
      </c>
      <c r="E1325" s="228">
        <f>E1324+E1323+E1322+E1321</f>
        <v>0</v>
      </c>
      <c r="F1325" s="235" t="s">
        <v>43</v>
      </c>
      <c r="O1325" s="188"/>
    </row>
    <row r="1326" spans="1:18" ht="24.9" hidden="1" customHeight="1">
      <c r="A1326" s="56"/>
      <c r="B1326" s="32"/>
      <c r="C1326" s="38"/>
      <c r="D1326" s="38"/>
      <c r="E1326" s="38"/>
      <c r="F1326" s="57"/>
      <c r="O1326" s="188"/>
      <c r="P1326" s="188"/>
    </row>
    <row r="1327" spans="1:18" ht="33" hidden="1" customHeight="1">
      <c r="A1327" s="2004" t="s">
        <v>531</v>
      </c>
      <c r="B1327" s="2016"/>
      <c r="C1327" s="2016"/>
      <c r="D1327" s="2016"/>
      <c r="E1327" s="2016"/>
      <c r="F1327" s="2016"/>
      <c r="G1327" s="2016"/>
      <c r="H1327" s="2016"/>
      <c r="I1327" s="2016"/>
      <c r="J1327" s="2016"/>
      <c r="K1327" s="2016"/>
    </row>
    <row r="1328" spans="1:18" ht="9" hidden="1" customHeight="1">
      <c r="A1328" s="51"/>
      <c r="B1328" s="32"/>
      <c r="C1328" s="38"/>
      <c r="D1328" s="38"/>
      <c r="E1328" s="38"/>
      <c r="F1328" s="38"/>
      <c r="P1328" s="188"/>
    </row>
    <row r="1329" spans="1:18" hidden="1">
      <c r="A1329" s="51"/>
      <c r="B1329" s="32"/>
      <c r="C1329" s="38"/>
      <c r="D1329" s="38"/>
      <c r="E1329" s="38"/>
      <c r="F1329" s="38"/>
      <c r="P1329" s="188"/>
    </row>
    <row r="1330" spans="1:18" ht="53.25" hidden="1" customHeight="1">
      <c r="A1330" s="260" t="s">
        <v>77</v>
      </c>
      <c r="B1330" s="260" t="s">
        <v>67</v>
      </c>
      <c r="C1330" s="260" t="s">
        <v>127</v>
      </c>
      <c r="D1330" s="260" t="s">
        <v>490</v>
      </c>
      <c r="E1330" s="271" t="s">
        <v>156</v>
      </c>
      <c r="F1330" s="38"/>
      <c r="P1330" s="188"/>
    </row>
    <row r="1331" spans="1:18" s="160" customFormat="1" hidden="1">
      <c r="A1331" s="195">
        <v>1</v>
      </c>
      <c r="B1331" s="195">
        <v>2</v>
      </c>
      <c r="C1331" s="195">
        <v>3</v>
      </c>
      <c r="D1331" s="195">
        <v>4</v>
      </c>
      <c r="E1331" s="236">
        <v>5</v>
      </c>
      <c r="F1331" s="14"/>
      <c r="K1331" s="161"/>
      <c r="M1331" s="701"/>
      <c r="N1331" s="149"/>
      <c r="O1331" s="279"/>
      <c r="P1331" s="281"/>
      <c r="Q1331" s="283"/>
      <c r="R1331" s="283"/>
    </row>
    <row r="1332" spans="1:18" ht="49.5" hidden="1" customHeight="1">
      <c r="A1332" s="260"/>
      <c r="B1332" s="36"/>
      <c r="C1332" s="34"/>
      <c r="D1332" s="258"/>
      <c r="E1332" s="272"/>
      <c r="F1332" s="38"/>
      <c r="M1332" s="702"/>
      <c r="N1332" s="160"/>
      <c r="O1332" s="283"/>
      <c r="P1332" s="188"/>
      <c r="Q1332" s="290"/>
    </row>
    <row r="1333" spans="1:18" ht="27.75" hidden="1" customHeight="1">
      <c r="A1333" s="260"/>
      <c r="B1333" s="36"/>
      <c r="C1333" s="34"/>
      <c r="D1333" s="258"/>
      <c r="E1333" s="235"/>
      <c r="F1333" s="57"/>
      <c r="P1333" s="188"/>
      <c r="Q1333" s="290"/>
    </row>
    <row r="1334" spans="1:18" ht="29.25" hidden="1" customHeight="1">
      <c r="A1334" s="260"/>
      <c r="B1334" s="36"/>
      <c r="C1334" s="34"/>
      <c r="D1334" s="258"/>
      <c r="E1334" s="272"/>
      <c r="F1334" s="38"/>
      <c r="P1334" s="188"/>
      <c r="Q1334" s="290"/>
    </row>
    <row r="1335" spans="1:18" ht="29.25" hidden="1" customHeight="1">
      <c r="A1335" s="260"/>
      <c r="B1335" s="36"/>
      <c r="C1335" s="34"/>
      <c r="D1335" s="258"/>
      <c r="E1335" s="272"/>
      <c r="F1335" s="38"/>
      <c r="P1335" s="188"/>
      <c r="Q1335" s="290"/>
    </row>
    <row r="1336" spans="1:18" ht="35.1" hidden="1" customHeight="1">
      <c r="A1336" s="226"/>
      <c r="B1336" s="227" t="s">
        <v>73</v>
      </c>
      <c r="C1336" s="226" t="s">
        <v>74</v>
      </c>
      <c r="D1336" s="228">
        <f>SUM(D1332:D1335)</f>
        <v>0</v>
      </c>
      <c r="E1336" s="235" t="s">
        <v>43</v>
      </c>
      <c r="F1336" s="38"/>
      <c r="P1336" s="188"/>
    </row>
    <row r="1337" spans="1:18" ht="24.9" hidden="1" customHeight="1">
      <c r="A1337" s="56"/>
      <c r="B1337" s="32"/>
      <c r="C1337" s="38"/>
      <c r="D1337" s="38"/>
      <c r="E1337" s="38"/>
      <c r="F1337" s="57"/>
      <c r="P1337" s="188"/>
    </row>
    <row r="1338" spans="1:18" ht="39.75" customHeight="1">
      <c r="A1338" s="2014" t="s">
        <v>611</v>
      </c>
      <c r="B1338" s="2014"/>
      <c r="C1338" s="2014"/>
      <c r="D1338" s="2014"/>
      <c r="E1338" s="2014"/>
      <c r="F1338" s="2014"/>
      <c r="G1338" s="2014"/>
      <c r="H1338" s="2014"/>
      <c r="I1338" s="2014"/>
      <c r="J1338" s="2014"/>
      <c r="K1338" s="2014"/>
    </row>
    <row r="1339" spans="1:18" ht="24.9" customHeight="1">
      <c r="A1339" s="56"/>
      <c r="B1339" s="32"/>
      <c r="C1339" s="38"/>
      <c r="D1339" s="38"/>
      <c r="E1339" s="38"/>
      <c r="F1339" s="57"/>
      <c r="P1339" s="188"/>
    </row>
    <row r="1340" spans="1:18" ht="29.25" customHeight="1">
      <c r="A1340" s="2016" t="s">
        <v>491</v>
      </c>
      <c r="B1340" s="2016"/>
      <c r="C1340" s="2016"/>
      <c r="D1340" s="2016"/>
      <c r="E1340" s="2016"/>
      <c r="F1340" s="2016"/>
      <c r="G1340" s="2016"/>
      <c r="H1340" s="2016"/>
      <c r="I1340" s="2016"/>
      <c r="J1340" s="2016"/>
      <c r="K1340" s="2016"/>
      <c r="P1340" s="188"/>
    </row>
    <row r="1341" spans="1:18">
      <c r="A1341" s="76"/>
      <c r="B1341" s="76"/>
      <c r="C1341" s="76"/>
      <c r="D1341" s="76"/>
      <c r="E1341" s="76"/>
      <c r="F1341" s="38"/>
      <c r="P1341" s="188"/>
    </row>
    <row r="1342" spans="1:18" s="150" customFormat="1" ht="57.75" customHeight="1">
      <c r="A1342" s="260" t="s">
        <v>77</v>
      </c>
      <c r="B1342" s="260" t="s">
        <v>67</v>
      </c>
      <c r="C1342" s="260" t="s">
        <v>127</v>
      </c>
      <c r="D1342" s="260" t="s">
        <v>490</v>
      </c>
      <c r="E1342" s="271" t="s">
        <v>156</v>
      </c>
      <c r="F1342" s="58"/>
      <c r="G1342" s="20"/>
      <c r="H1342" s="58"/>
      <c r="I1342" s="20"/>
      <c r="J1342" s="20"/>
      <c r="M1342" s="701"/>
      <c r="N1342" s="149"/>
      <c r="O1342" s="279"/>
      <c r="P1342" s="170"/>
      <c r="Q1342" s="203"/>
      <c r="R1342" s="203"/>
    </row>
    <row r="1343" spans="1:18" s="161" customFormat="1">
      <c r="A1343" s="195">
        <v>1</v>
      </c>
      <c r="B1343" s="195">
        <v>2</v>
      </c>
      <c r="C1343" s="195">
        <v>3</v>
      </c>
      <c r="D1343" s="195">
        <v>4</v>
      </c>
      <c r="E1343" s="236">
        <v>5</v>
      </c>
      <c r="F1343" s="189"/>
      <c r="G1343" s="190"/>
      <c r="H1343" s="191"/>
      <c r="I1343" s="190"/>
      <c r="J1343" s="190"/>
      <c r="M1343" s="649"/>
      <c r="N1343" s="150"/>
      <c r="O1343" s="203"/>
      <c r="P1343" s="293"/>
      <c r="Q1343" s="288"/>
      <c r="R1343" s="288"/>
    </row>
    <row r="1344" spans="1:18" s="150" customFormat="1" ht="30.75" customHeight="1">
      <c r="A1344" s="260">
        <v>1</v>
      </c>
      <c r="B1344" s="31" t="s">
        <v>893</v>
      </c>
      <c r="C1344" s="34">
        <v>1</v>
      </c>
      <c r="D1344" s="582"/>
      <c r="E1344" s="585" t="s">
        <v>888</v>
      </c>
      <c r="F1344" s="58"/>
      <c r="G1344" s="20"/>
      <c r="H1344" s="42"/>
      <c r="I1344" s="20"/>
      <c r="J1344" s="20"/>
      <c r="M1344" s="708"/>
      <c r="N1344" s="161"/>
      <c r="O1344" s="288"/>
      <c r="P1344" s="170"/>
      <c r="Q1344" s="294"/>
      <c r="R1344" s="203"/>
    </row>
    <row r="1345" spans="1:18" s="150" customFormat="1" ht="42" customHeight="1">
      <c r="A1345" s="226"/>
      <c r="B1345" s="227" t="s">
        <v>73</v>
      </c>
      <c r="C1345" s="226" t="s">
        <v>74</v>
      </c>
      <c r="D1345" s="228">
        <f>SUM(D1344:D1344)</f>
        <v>0</v>
      </c>
      <c r="E1345" s="235" t="s">
        <v>43</v>
      </c>
      <c r="F1345" s="58"/>
      <c r="G1345" s="20"/>
      <c r="H1345" s="42"/>
      <c r="I1345" s="20"/>
      <c r="J1345" s="20"/>
      <c r="M1345" s="649"/>
      <c r="O1345" s="203"/>
      <c r="P1345" s="170"/>
      <c r="Q1345" s="203"/>
      <c r="R1345" s="203"/>
    </row>
    <row r="1346" spans="1:18" s="150" customFormat="1">
      <c r="A1346" s="58"/>
      <c r="B1346" s="58"/>
      <c r="C1346" s="58"/>
      <c r="D1346" s="58"/>
      <c r="E1346" s="58"/>
      <c r="F1346" s="58"/>
      <c r="G1346" s="20"/>
      <c r="H1346" s="42"/>
      <c r="I1346" s="20"/>
      <c r="J1346" s="20"/>
      <c r="M1346" s="649"/>
      <c r="O1346" s="203"/>
      <c r="P1346" s="170"/>
      <c r="Q1346" s="203"/>
      <c r="R1346" s="203"/>
    </row>
    <row r="1347" spans="1:18" s="150" customFormat="1" ht="30.75" hidden="1" customHeight="1">
      <c r="A1347" s="2004" t="s">
        <v>525</v>
      </c>
      <c r="B1347" s="2004"/>
      <c r="C1347" s="2004"/>
      <c r="D1347" s="2004"/>
      <c r="E1347" s="2004"/>
      <c r="F1347" s="2004"/>
      <c r="G1347" s="2004"/>
      <c r="H1347" s="2004"/>
      <c r="I1347" s="2004"/>
      <c r="J1347" s="2004"/>
      <c r="M1347" s="649"/>
      <c r="O1347" s="203"/>
      <c r="P1347" s="170"/>
      <c r="Q1347" s="203"/>
      <c r="R1347" s="203"/>
    </row>
    <row r="1348" spans="1:18" s="150" customFormat="1" hidden="1">
      <c r="A1348" s="2012"/>
      <c r="B1348" s="2012"/>
      <c r="C1348" s="2012"/>
      <c r="D1348" s="2012"/>
      <c r="E1348" s="2012"/>
      <c r="F1348" s="2012"/>
      <c r="G1348" s="149"/>
      <c r="H1348" s="149"/>
      <c r="I1348" s="149"/>
      <c r="J1348" s="149"/>
      <c r="M1348" s="709"/>
      <c r="O1348" s="203"/>
      <c r="P1348" s="170"/>
      <c r="Q1348" s="203"/>
      <c r="R1348" s="203"/>
    </row>
    <row r="1349" spans="1:18" s="150" customFormat="1" ht="51.75" hidden="1" customHeight="1">
      <c r="A1349" s="260" t="s">
        <v>77</v>
      </c>
      <c r="B1349" s="260" t="s">
        <v>67</v>
      </c>
      <c r="C1349" s="260" t="s">
        <v>131</v>
      </c>
      <c r="D1349" s="260" t="s">
        <v>80</v>
      </c>
      <c r="E1349" s="260" t="s">
        <v>132</v>
      </c>
      <c r="F1349" s="260" t="s">
        <v>33</v>
      </c>
      <c r="G1349" s="271" t="s">
        <v>156</v>
      </c>
      <c r="H1349" s="149"/>
      <c r="I1349" s="149"/>
      <c r="J1349" s="149"/>
      <c r="M1349" s="649"/>
      <c r="O1349" s="203"/>
      <c r="P1349" s="170"/>
      <c r="Q1349" s="203"/>
      <c r="R1349" s="203"/>
    </row>
    <row r="1350" spans="1:18" s="161" customFormat="1" hidden="1">
      <c r="A1350" s="195">
        <v>1</v>
      </c>
      <c r="B1350" s="195">
        <v>2</v>
      </c>
      <c r="C1350" s="195">
        <v>3</v>
      </c>
      <c r="D1350" s="195">
        <v>4</v>
      </c>
      <c r="E1350" s="195">
        <v>5</v>
      </c>
      <c r="F1350" s="195">
        <v>6</v>
      </c>
      <c r="G1350" s="236">
        <v>7</v>
      </c>
      <c r="H1350" s="160"/>
      <c r="I1350" s="160"/>
      <c r="J1350" s="160"/>
      <c r="M1350" s="649"/>
      <c r="N1350" s="150"/>
      <c r="O1350" s="203"/>
      <c r="P1350" s="293"/>
      <c r="Q1350" s="288"/>
      <c r="R1350" s="288"/>
    </row>
    <row r="1351" spans="1:18" s="150" customFormat="1" ht="50.25" hidden="1" customHeight="1">
      <c r="A1351" s="260">
        <v>1</v>
      </c>
      <c r="B1351" s="31"/>
      <c r="C1351" s="260"/>
      <c r="D1351" s="260"/>
      <c r="E1351" s="258" t="e">
        <f>F1351/D1351</f>
        <v>#DIV/0!</v>
      </c>
      <c r="F1351" s="258"/>
      <c r="G1351" s="272"/>
      <c r="H1351" s="149"/>
      <c r="I1351" s="149"/>
      <c r="J1351" s="149"/>
      <c r="M1351" s="708"/>
      <c r="N1351" s="161"/>
      <c r="O1351" s="288"/>
      <c r="P1351" s="170"/>
      <c r="Q1351" s="203"/>
      <c r="R1351" s="203"/>
    </row>
    <row r="1352" spans="1:18" ht="38.25" hidden="1" customHeight="1">
      <c r="A1352" s="226"/>
      <c r="B1352" s="227" t="s">
        <v>73</v>
      </c>
      <c r="C1352" s="226" t="s">
        <v>74</v>
      </c>
      <c r="D1352" s="226" t="s">
        <v>74</v>
      </c>
      <c r="E1352" s="226" t="s">
        <v>74</v>
      </c>
      <c r="F1352" s="228">
        <f>F1351</f>
        <v>0</v>
      </c>
      <c r="G1352" s="235" t="s">
        <v>43</v>
      </c>
      <c r="M1352" s="649"/>
      <c r="N1352" s="150"/>
      <c r="O1352" s="203"/>
      <c r="P1352" s="188"/>
    </row>
    <row r="1353" spans="1:18" ht="24.9" customHeight="1">
      <c r="A1353" s="56"/>
      <c r="B1353" s="32"/>
      <c r="C1353" s="38"/>
      <c r="D1353" s="38"/>
      <c r="E1353" s="38"/>
      <c r="F1353" s="57"/>
      <c r="P1353" s="188"/>
    </row>
    <row r="1354" spans="1:18" ht="45" customHeight="1">
      <c r="A1354" s="56"/>
      <c r="B1354" s="270" t="s">
        <v>811</v>
      </c>
      <c r="C1354" s="257">
        <f>C1355+C1356+C1357</f>
        <v>0</v>
      </c>
      <c r="D1354" s="299"/>
      <c r="E1354" s="299"/>
      <c r="F1354" s="57"/>
      <c r="L1354" s="59">
        <f>SUM('СВЕДЕНИЯ ЦС'!N959:O959)</f>
        <v>0</v>
      </c>
      <c r="P1354" s="188"/>
    </row>
    <row r="1355" spans="1:18" ht="39.75" customHeight="1">
      <c r="A1355" s="56"/>
      <c r="B1355" s="32" t="s">
        <v>812</v>
      </c>
      <c r="C1355" s="257">
        <f>F1352+D1345+D1336+E1325+F1315+F1303+F1294+F1285+F1257+E1247+D1239+D1230+E1219+F1208+F1198+F1190+F1175+D1166+D1157+E1148+E1135+E1126+C1114+C1103+C1092+C1081+C1068+E1055+E1040+E1029+D1018+E1002+F993+F983+F965+E951+J943+E1275-C1356-C1357</f>
        <v>0</v>
      </c>
      <c r="D1355" s="38"/>
      <c r="E1355" s="38"/>
      <c r="F1355" s="57"/>
      <c r="M1355" s="710" t="s">
        <v>141</v>
      </c>
      <c r="N1355" s="157">
        <f>D1354-L1354</f>
        <v>0</v>
      </c>
    </row>
    <row r="1356" spans="1:18" ht="34.5" customHeight="1">
      <c r="A1356" s="38"/>
      <c r="B1356" s="32" t="s">
        <v>65</v>
      </c>
      <c r="C1356" s="257">
        <v>0</v>
      </c>
      <c r="D1356" s="38"/>
      <c r="E1356" s="38"/>
      <c r="F1356" s="38"/>
    </row>
    <row r="1357" spans="1:18" ht="36" customHeight="1">
      <c r="A1357" s="38"/>
      <c r="B1357" s="32" t="s">
        <v>165</v>
      </c>
      <c r="C1357" s="257">
        <v>0</v>
      </c>
      <c r="D1357" s="38"/>
      <c r="E1357" s="38"/>
      <c r="F1357" s="38"/>
    </row>
    <row r="1358" spans="1:18" ht="24.9" customHeight="1">
      <c r="A1358" s="38"/>
      <c r="B1358" s="32"/>
      <c r="C1358" s="38"/>
      <c r="D1358" s="663" t="s">
        <v>963</v>
      </c>
      <c r="E1358" s="38"/>
      <c r="F1358" s="38"/>
    </row>
    <row r="1359" spans="1:18" ht="37.5" customHeight="1">
      <c r="A1359" s="38"/>
      <c r="B1359" s="268" t="s">
        <v>626</v>
      </c>
      <c r="C1359" s="296">
        <f>F1352+D1345+D1336+E1325+F1315+F1303+F1294+F1285+E1275+F1257+E1247+D1239+D1230+E1219+F1208+F1198+F1190+F1175+D1166+D1157+E1148</f>
        <v>0</v>
      </c>
      <c r="D1359" s="663" t="s">
        <v>43</v>
      </c>
      <c r="E1359" s="38"/>
      <c r="F1359" s="38"/>
    </row>
    <row r="1360" spans="1:18" ht="54.75" customHeight="1">
      <c r="A1360" s="38"/>
      <c r="B1360" s="295" t="s">
        <v>627</v>
      </c>
      <c r="C1360" s="297"/>
      <c r="D1360" s="663" t="s">
        <v>43</v>
      </c>
      <c r="E1360" s="38"/>
      <c r="F1360" s="38"/>
    </row>
    <row r="1361" spans="1:18" s="662" customFormat="1" ht="41.25" customHeight="1">
      <c r="A1361" s="38"/>
      <c r="B1361" s="2025" t="s">
        <v>957</v>
      </c>
      <c r="C1361" s="560"/>
      <c r="D1361" s="666" t="s">
        <v>958</v>
      </c>
      <c r="E1361" s="2026" t="s">
        <v>959</v>
      </c>
      <c r="F1361" s="38" t="s">
        <v>964</v>
      </c>
      <c r="G1361" s="685"/>
      <c r="K1361" s="150"/>
      <c r="M1361" s="701"/>
      <c r="N1361" s="149"/>
      <c r="O1361" s="279"/>
      <c r="P1361" s="279"/>
      <c r="Q1361" s="279"/>
      <c r="R1361" s="279"/>
    </row>
    <row r="1362" spans="1:18" s="662" customFormat="1" ht="38.25" customHeight="1">
      <c r="A1362" s="38"/>
      <c r="B1362" s="2025"/>
      <c r="C1362" s="560"/>
      <c r="D1362" s="666" t="s">
        <v>960</v>
      </c>
      <c r="E1362" s="2026"/>
      <c r="F1362" s="38" t="s">
        <v>956</v>
      </c>
      <c r="G1362" s="685" t="s">
        <v>965</v>
      </c>
      <c r="K1362" s="150"/>
      <c r="M1362" s="701"/>
      <c r="O1362" s="279"/>
      <c r="P1362" s="279"/>
      <c r="Q1362" s="279"/>
      <c r="R1362" s="279"/>
    </row>
    <row r="1363" spans="1:18" s="662" customFormat="1" ht="36.75" customHeight="1">
      <c r="A1363" s="38"/>
      <c r="B1363" s="2025"/>
      <c r="C1363" s="560">
        <f>E1245</f>
        <v>0</v>
      </c>
      <c r="D1363" s="666" t="s">
        <v>961</v>
      </c>
      <c r="E1363" s="2026"/>
      <c r="F1363" s="38" t="s">
        <v>941</v>
      </c>
      <c r="G1363" s="685"/>
      <c r="K1363" s="150"/>
      <c r="M1363" s="701"/>
      <c r="O1363" s="279"/>
      <c r="P1363" s="279"/>
      <c r="Q1363" s="279"/>
      <c r="R1363" s="279"/>
    </row>
    <row r="1364" spans="1:18" s="662" customFormat="1" ht="41.25" customHeight="1">
      <c r="A1364" s="38"/>
      <c r="B1364" s="2025"/>
      <c r="C1364" s="560"/>
      <c r="D1364" s="666" t="s">
        <v>962</v>
      </c>
      <c r="E1364" s="2026"/>
      <c r="F1364" s="38" t="s">
        <v>956</v>
      </c>
      <c r="G1364" s="685" t="s">
        <v>966</v>
      </c>
      <c r="K1364" s="150"/>
      <c r="M1364" s="701"/>
      <c r="O1364" s="279"/>
      <c r="P1364" s="279"/>
      <c r="Q1364" s="279"/>
      <c r="R1364" s="279"/>
    </row>
    <row r="1365" spans="1:18" s="662" customFormat="1" ht="41.25" customHeight="1">
      <c r="A1365" s="38"/>
      <c r="B1365" s="268" t="s">
        <v>628</v>
      </c>
      <c r="C1365" s="296">
        <f>C1359-C1360</f>
        <v>0</v>
      </c>
      <c r="D1365" s="663" t="s">
        <v>43</v>
      </c>
      <c r="E1365" s="38"/>
      <c r="F1365" s="38"/>
      <c r="K1365" s="150"/>
      <c r="M1365" s="701"/>
      <c r="O1365" s="279"/>
      <c r="P1365" s="279"/>
      <c r="Q1365" s="279"/>
      <c r="R1365" s="279"/>
    </row>
    <row r="1366" spans="1:18" s="662" customFormat="1" ht="38.25" customHeight="1">
      <c r="A1366" s="38"/>
      <c r="B1366" s="32"/>
      <c r="C1366" s="57">
        <f>C1359-C1361-C1362-C1363-C1364</f>
        <v>0</v>
      </c>
      <c r="D1366" s="38"/>
      <c r="E1366" s="38"/>
      <c r="F1366" s="38"/>
      <c r="K1366" s="150"/>
      <c r="M1366" s="701"/>
      <c r="O1366" s="279"/>
      <c r="P1366" s="279"/>
      <c r="Q1366" s="279"/>
      <c r="R1366" s="279"/>
    </row>
    <row r="1367" spans="1:18" s="662" customFormat="1" ht="36.75" customHeight="1">
      <c r="A1367" s="38"/>
      <c r="B1367" s="32"/>
      <c r="C1367" s="38"/>
      <c r="D1367" s="38"/>
      <c r="E1367" s="38"/>
      <c r="F1367" s="38"/>
      <c r="K1367" s="150"/>
      <c r="M1367" s="701"/>
      <c r="O1367" s="279"/>
      <c r="P1367" s="279"/>
      <c r="Q1367" s="279"/>
      <c r="R1367" s="279"/>
    </row>
    <row r="1368" spans="1:18" s="38" customFormat="1" ht="41.25" customHeight="1">
      <c r="A1368" s="41"/>
      <c r="B1368" s="64"/>
      <c r="C1368" s="664"/>
      <c r="D1368" s="1950"/>
      <c r="E1368" s="1950"/>
      <c r="L1368" s="193"/>
      <c r="M1368" s="701"/>
      <c r="N1368" s="662"/>
      <c r="O1368" s="279"/>
      <c r="P1368" s="41"/>
      <c r="Q1368" s="41"/>
      <c r="R1368" s="41"/>
    </row>
    <row r="1369" spans="1:18" s="38" customFormat="1">
      <c r="B1369" s="61"/>
      <c r="C1369" s="65"/>
      <c r="D1369" s="66"/>
      <c r="E1369" s="67"/>
      <c r="L1369" s="193"/>
      <c r="M1369" s="706"/>
      <c r="O1369" s="41"/>
      <c r="P1369" s="41"/>
      <c r="Q1369" s="41"/>
      <c r="R1369" s="41"/>
    </row>
    <row r="1370" spans="1:18" s="38" customFormat="1">
      <c r="A1370" s="1927" t="s">
        <v>42</v>
      </c>
      <c r="B1370" s="1927"/>
      <c r="C1370" s="68"/>
      <c r="D1370" s="1945" t="str">
        <f>ДОХОДЫ!AC358</f>
        <v>Кондакова Е.В.</v>
      </c>
      <c r="E1370" s="1945"/>
      <c r="L1370" s="193"/>
      <c r="M1370" s="706"/>
      <c r="O1370" s="41"/>
      <c r="P1370" s="41"/>
      <c r="Q1370" s="41"/>
      <c r="R1370" s="41"/>
    </row>
    <row r="1371" spans="1:18" s="38" customFormat="1">
      <c r="B1371" s="61"/>
      <c r="C1371" s="254" t="s">
        <v>41</v>
      </c>
      <c r="D1371" s="2019" t="s">
        <v>12</v>
      </c>
      <c r="E1371" s="2019"/>
      <c r="L1371" s="193"/>
      <c r="M1371" s="706"/>
      <c r="O1371" s="41"/>
      <c r="P1371" s="41"/>
      <c r="Q1371" s="41"/>
      <c r="R1371" s="41"/>
    </row>
    <row r="1372" spans="1:18">
      <c r="M1372" s="706"/>
      <c r="N1372" s="38"/>
      <c r="O1372" s="41"/>
    </row>
  </sheetData>
  <mergeCells count="326">
    <mergeCell ref="D1371:E1371"/>
    <mergeCell ref="A1327:K1327"/>
    <mergeCell ref="A1338:K1338"/>
    <mergeCell ref="A1340:K1340"/>
    <mergeCell ref="A1347:J1347"/>
    <mergeCell ref="A1348:F1348"/>
    <mergeCell ref="A967:K967"/>
    <mergeCell ref="A987:A990"/>
    <mergeCell ref="B987:B990"/>
    <mergeCell ref="C987:C990"/>
    <mergeCell ref="D987:D990"/>
    <mergeCell ref="E987:E990"/>
    <mergeCell ref="F987:F990"/>
    <mergeCell ref="G987:G990"/>
    <mergeCell ref="A985:K985"/>
    <mergeCell ref="A1159:K1159"/>
    <mergeCell ref="A1260:F1260"/>
    <mergeCell ref="A1051:A1052"/>
    <mergeCell ref="C1051:C1052"/>
    <mergeCell ref="D1051:D1052"/>
    <mergeCell ref="E1051:E1052"/>
    <mergeCell ref="F1263:F1265"/>
    <mergeCell ref="A1266:D1266"/>
    <mergeCell ref="F1267:F1269"/>
    <mergeCell ref="M1012:M1017"/>
    <mergeCell ref="A1013:A1014"/>
    <mergeCell ref="A1020:K1020"/>
    <mergeCell ref="A1022:K1022"/>
    <mergeCell ref="A1031:K1031"/>
    <mergeCell ref="A933:K933"/>
    <mergeCell ref="A1:J1"/>
    <mergeCell ref="D1368:E1368"/>
    <mergeCell ref="A1370:B1370"/>
    <mergeCell ref="D1370:E1370"/>
    <mergeCell ref="A955:K955"/>
    <mergeCell ref="A814:D814"/>
    <mergeCell ref="F815:F817"/>
    <mergeCell ref="A818:D818"/>
    <mergeCell ref="F819:F821"/>
    <mergeCell ref="A822:D822"/>
    <mergeCell ref="A1033:K1033"/>
    <mergeCell ref="A1034:E1034"/>
    <mergeCell ref="F1037:F1039"/>
    <mergeCell ref="F1046:F1050"/>
    <mergeCell ref="A1048:A1049"/>
    <mergeCell ref="C1048:C1049"/>
    <mergeCell ref="D1048:D1049"/>
    <mergeCell ref="E1048:E1049"/>
    <mergeCell ref="A953:K953"/>
    <mergeCell ref="A960:A961"/>
    <mergeCell ref="A963:A964"/>
    <mergeCell ref="A995:K995"/>
    <mergeCell ref="A997:K997"/>
    <mergeCell ref="A998:E998"/>
    <mergeCell ref="A1004:K1004"/>
    <mergeCell ref="A1006:J1006"/>
    <mergeCell ref="A929:K929"/>
    <mergeCell ref="A945:K945"/>
    <mergeCell ref="A836:F836"/>
    <mergeCell ref="A844:K844"/>
    <mergeCell ref="A686:K686"/>
    <mergeCell ref="A688:K688"/>
    <mergeCell ref="A698:K698"/>
    <mergeCell ref="A707:K707"/>
    <mergeCell ref="A716:K716"/>
    <mergeCell ref="A717:F717"/>
    <mergeCell ref="A726:K726"/>
    <mergeCell ref="A728:K728"/>
    <mergeCell ref="A740:K740"/>
    <mergeCell ref="A748:K748"/>
    <mergeCell ref="A758:K758"/>
    <mergeCell ref="A769:K769"/>
    <mergeCell ref="A780:K780"/>
    <mergeCell ref="A789:J789"/>
    <mergeCell ref="A790:E790"/>
    <mergeCell ref="A827:F827"/>
    <mergeCell ref="A835:K835"/>
    <mergeCell ref="A798:F798"/>
    <mergeCell ref="A807:K807"/>
    <mergeCell ref="A808:F808"/>
    <mergeCell ref="A826:K826"/>
    <mergeCell ref="F811:F813"/>
    <mergeCell ref="A607:K607"/>
    <mergeCell ref="A618:K618"/>
    <mergeCell ref="A620:K620"/>
    <mergeCell ref="A631:K631"/>
    <mergeCell ref="A642:K642"/>
    <mergeCell ref="A653:K653"/>
    <mergeCell ref="A665:K665"/>
    <mergeCell ref="A667:K667"/>
    <mergeCell ref="A676:K676"/>
    <mergeCell ref="M560:M565"/>
    <mergeCell ref="A561:A562"/>
    <mergeCell ref="A568:K568"/>
    <mergeCell ref="A570:K570"/>
    <mergeCell ref="A579:K579"/>
    <mergeCell ref="A581:K581"/>
    <mergeCell ref="A543:K543"/>
    <mergeCell ref="A545:K545"/>
    <mergeCell ref="A546:E546"/>
    <mergeCell ref="A552:K552"/>
    <mergeCell ref="A554:J554"/>
    <mergeCell ref="C7:K7"/>
    <mergeCell ref="A34:K34"/>
    <mergeCell ref="A48:K48"/>
    <mergeCell ref="A76:K76"/>
    <mergeCell ref="D467:E467"/>
    <mergeCell ref="A466:B466"/>
    <mergeCell ref="D466:E466"/>
    <mergeCell ref="M92:M97"/>
    <mergeCell ref="A79:E79"/>
    <mergeCell ref="A443:J443"/>
    <mergeCell ref="A444:F444"/>
    <mergeCell ref="A345:F345"/>
    <mergeCell ref="A333:E333"/>
    <mergeCell ref="A435:K435"/>
    <mergeCell ref="A355:F355"/>
    <mergeCell ref="A374:F374"/>
    <mergeCell ref="A250:F250"/>
    <mergeCell ref="A383:F383"/>
    <mergeCell ref="A101:K101"/>
    <mergeCell ref="A412:K412"/>
    <mergeCell ref="A323:K323"/>
    <mergeCell ref="A306:K306"/>
    <mergeCell ref="A291:K291"/>
    <mergeCell ref="A281:K281"/>
    <mergeCell ref="D19:G19"/>
    <mergeCell ref="H19:H21"/>
    <mergeCell ref="I19:I21"/>
    <mergeCell ref="J19:J21"/>
    <mergeCell ref="D20:D21"/>
    <mergeCell ref="A433:K433"/>
    <mergeCell ref="A422:K422"/>
    <mergeCell ref="A26:K26"/>
    <mergeCell ref="A249:K249"/>
    <mergeCell ref="A332:J332"/>
    <mergeCell ref="A103:K103"/>
    <mergeCell ref="A231:K231"/>
    <mergeCell ref="F68:F71"/>
    <mergeCell ref="A221:K221"/>
    <mergeCell ref="A413:E413"/>
    <mergeCell ref="D132:D133"/>
    <mergeCell ref="E132:E133"/>
    <mergeCell ref="A273:K273"/>
    <mergeCell ref="A261:K261"/>
    <mergeCell ref="F127:F131"/>
    <mergeCell ref="A129:A130"/>
    <mergeCell ref="A112:K112"/>
    <mergeCell ref="A115:E115"/>
    <mergeCell ref="F118:F120"/>
    <mergeCell ref="A3:K3"/>
    <mergeCell ref="A68:A71"/>
    <mergeCell ref="B68:B71"/>
    <mergeCell ref="C68:C71"/>
    <mergeCell ref="D68:D71"/>
    <mergeCell ref="E68:E71"/>
    <mergeCell ref="A87:J87"/>
    <mergeCell ref="A94:A95"/>
    <mergeCell ref="A85:K85"/>
    <mergeCell ref="A12:K12"/>
    <mergeCell ref="A10:K10"/>
    <mergeCell ref="A78:K78"/>
    <mergeCell ref="A66:K66"/>
    <mergeCell ref="A36:K36"/>
    <mergeCell ref="A14:K14"/>
    <mergeCell ref="E20:G20"/>
    <mergeCell ref="A19:A21"/>
    <mergeCell ref="B19:B21"/>
    <mergeCell ref="A41:A42"/>
    <mergeCell ref="A44:A45"/>
    <mergeCell ref="G68:G71"/>
    <mergeCell ref="K19:K21"/>
    <mergeCell ref="A7:B7"/>
    <mergeCell ref="C19:C21"/>
    <mergeCell ref="A240:K240"/>
    <mergeCell ref="A392:F392"/>
    <mergeCell ref="A401:F401"/>
    <mergeCell ref="F358:F360"/>
    <mergeCell ref="A361:D361"/>
    <mergeCell ref="F362:F364"/>
    <mergeCell ref="A365:D365"/>
    <mergeCell ref="F366:F368"/>
    <mergeCell ref="A369:D369"/>
    <mergeCell ref="A382:K382"/>
    <mergeCell ref="A391:K391"/>
    <mergeCell ref="A400:K400"/>
    <mergeCell ref="A259:K259"/>
    <mergeCell ref="A344:K344"/>
    <mergeCell ref="A354:K354"/>
    <mergeCell ref="A373:K373"/>
    <mergeCell ref="G348:G349"/>
    <mergeCell ref="A151:K151"/>
    <mergeCell ref="A198:K198"/>
    <mergeCell ref="A219:K219"/>
    <mergeCell ref="A164:K164"/>
    <mergeCell ref="A114:K114"/>
    <mergeCell ref="A200:K200"/>
    <mergeCell ref="A209:K209"/>
    <mergeCell ref="A132:A133"/>
    <mergeCell ref="C132:C133"/>
    <mergeCell ref="A138:K138"/>
    <mergeCell ref="A153:K153"/>
    <mergeCell ref="A140:K140"/>
    <mergeCell ref="A175:K175"/>
    <mergeCell ref="A186:K186"/>
    <mergeCell ref="C129:C130"/>
    <mergeCell ref="D129:D130"/>
    <mergeCell ref="E129:E130"/>
    <mergeCell ref="A468:K468"/>
    <mergeCell ref="A470:K470"/>
    <mergeCell ref="A474:B474"/>
    <mergeCell ref="C474:K474"/>
    <mergeCell ref="A477:K477"/>
    <mergeCell ref="A479:K479"/>
    <mergeCell ref="A493:K493"/>
    <mergeCell ref="A501:K501"/>
    <mergeCell ref="A503:K503"/>
    <mergeCell ref="A481:K481"/>
    <mergeCell ref="A486:A488"/>
    <mergeCell ref="B486:B488"/>
    <mergeCell ref="C486:C488"/>
    <mergeCell ref="D486:G486"/>
    <mergeCell ref="H486:H488"/>
    <mergeCell ref="I486:I488"/>
    <mergeCell ref="J486:J488"/>
    <mergeCell ref="K486:K488"/>
    <mergeCell ref="D487:D488"/>
    <mergeCell ref="E487:G487"/>
    <mergeCell ref="A508:A509"/>
    <mergeCell ref="A511:A512"/>
    <mergeCell ref="A515:K515"/>
    <mergeCell ref="A533:K533"/>
    <mergeCell ref="A535:A538"/>
    <mergeCell ref="B535:B538"/>
    <mergeCell ref="C535:C538"/>
    <mergeCell ref="D535:D538"/>
    <mergeCell ref="A797:K797"/>
    <mergeCell ref="E535:E538"/>
    <mergeCell ref="F535:F538"/>
    <mergeCell ref="G535:G538"/>
    <mergeCell ref="A582:E582"/>
    <mergeCell ref="F585:F587"/>
    <mergeCell ref="F594:F598"/>
    <mergeCell ref="A596:A597"/>
    <mergeCell ref="C596:C597"/>
    <mergeCell ref="D596:D597"/>
    <mergeCell ref="E596:E597"/>
    <mergeCell ref="D599:D600"/>
    <mergeCell ref="E599:E600"/>
    <mergeCell ref="A599:A600"/>
    <mergeCell ref="C599:C600"/>
    <mergeCell ref="A605:K605"/>
    <mergeCell ref="A845:F845"/>
    <mergeCell ref="A853:K853"/>
    <mergeCell ref="A854:F854"/>
    <mergeCell ref="A865:K865"/>
    <mergeCell ref="A866:E866"/>
    <mergeCell ref="A875:K875"/>
    <mergeCell ref="A886:K886"/>
    <mergeCell ref="A888:K888"/>
    <mergeCell ref="A895:J895"/>
    <mergeCell ref="A896:F896"/>
    <mergeCell ref="A938:A940"/>
    <mergeCell ref="B938:B940"/>
    <mergeCell ref="C938:C940"/>
    <mergeCell ref="D938:G938"/>
    <mergeCell ref="H938:H940"/>
    <mergeCell ref="I938:I940"/>
    <mergeCell ref="J938:J940"/>
    <mergeCell ref="K938:K940"/>
    <mergeCell ref="D939:D940"/>
    <mergeCell ref="E939:G939"/>
    <mergeCell ref="A918:B918"/>
    <mergeCell ref="D918:E918"/>
    <mergeCell ref="D919:E919"/>
    <mergeCell ref="A922:K922"/>
    <mergeCell ref="A926:B926"/>
    <mergeCell ref="C926:K926"/>
    <mergeCell ref="A920:K920"/>
    <mergeCell ref="A931:K931"/>
    <mergeCell ref="A1232:K1232"/>
    <mergeCell ref="A1241:J1241"/>
    <mergeCell ref="A1242:E1242"/>
    <mergeCell ref="A1249:K1249"/>
    <mergeCell ref="A1250:F1250"/>
    <mergeCell ref="A1259:K1259"/>
    <mergeCell ref="A1057:K1057"/>
    <mergeCell ref="A1059:K1059"/>
    <mergeCell ref="A1070:K1070"/>
    <mergeCell ref="A1105:K1105"/>
    <mergeCell ref="A1128:K1128"/>
    <mergeCell ref="A1138:K1138"/>
    <mergeCell ref="A1168:K1168"/>
    <mergeCell ref="A1180:K1180"/>
    <mergeCell ref="A1178:K1178"/>
    <mergeCell ref="A1072:K1072"/>
    <mergeCell ref="A1083:K1083"/>
    <mergeCell ref="A1094:K1094"/>
    <mergeCell ref="A1117:K1117"/>
    <mergeCell ref="A1119:K1119"/>
    <mergeCell ref="A1140:K1140"/>
    <mergeCell ref="A1150:K1150"/>
    <mergeCell ref="B457:B460"/>
    <mergeCell ref="E457:E460"/>
    <mergeCell ref="B909:B912"/>
    <mergeCell ref="E909:E912"/>
    <mergeCell ref="B1361:B1364"/>
    <mergeCell ref="E1361:E1364"/>
    <mergeCell ref="A1278:K1278"/>
    <mergeCell ref="A1169:F1169"/>
    <mergeCell ref="A1270:D1270"/>
    <mergeCell ref="F1271:F1273"/>
    <mergeCell ref="A1274:D1274"/>
    <mergeCell ref="A1306:F1306"/>
    <mergeCell ref="A1317:K1317"/>
    <mergeCell ref="A1318:E1318"/>
    <mergeCell ref="A1192:K1192"/>
    <mergeCell ref="A1200:K1200"/>
    <mergeCell ref="A1210:K1210"/>
    <mergeCell ref="A1305:K1305"/>
    <mergeCell ref="A1279:F1279"/>
    <mergeCell ref="A1287:K1287"/>
    <mergeCell ref="A1288:F1288"/>
    <mergeCell ref="A1296:K1296"/>
    <mergeCell ref="A1297:F1297"/>
    <mergeCell ref="A1221:K1221"/>
  </mergeCells>
  <pageMargins left="0.78740157480314965" right="0" top="0.78740157480314965" bottom="0" header="0.31496062992125984" footer="0.31496062992125984"/>
  <pageSetup paperSize="9" scale="32" fitToHeight="3" orientation="portrait" r:id="rId1"/>
  <rowBreaks count="1" manualBreakCount="1">
    <brk id="432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</sheetPr>
  <dimension ref="A1:T1427"/>
  <sheetViews>
    <sheetView view="pageBreakPreview" topLeftCell="A100" zoomScale="60" zoomScaleNormal="50" workbookViewId="0">
      <selection activeCell="K464" sqref="K464"/>
    </sheetView>
  </sheetViews>
  <sheetFormatPr defaultColWidth="9.109375" defaultRowHeight="22.8"/>
  <cols>
    <col min="1" max="1" width="8.44140625" style="149" customWidth="1"/>
    <col min="2" max="2" width="68" style="149" customWidth="1"/>
    <col min="3" max="3" width="28.109375" style="149" customWidth="1"/>
    <col min="4" max="4" width="28" style="149" customWidth="1"/>
    <col min="5" max="5" width="28.44140625" style="149" customWidth="1"/>
    <col min="6" max="6" width="24" style="149" customWidth="1"/>
    <col min="7" max="7" width="19" style="149" customWidth="1"/>
    <col min="8" max="8" width="3.6640625" style="149" customWidth="1"/>
    <col min="9" max="9" width="19.109375" style="149" customWidth="1"/>
    <col min="10" max="10" width="20" style="149" customWidth="1"/>
    <col min="11" max="11" width="21.88671875" style="150" customWidth="1"/>
    <col min="12" max="12" width="35.6640625" style="149" customWidth="1"/>
    <col min="13" max="13" width="28.66406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 ht="23.25" customHeight="1">
      <c r="A1" s="1987" t="str">
        <f>ЦС!A1</f>
        <v>Муниципальное бюджетное общеобразовательное учреждение "Кингисеппская средняя общеобразовательная школа № 4"</v>
      </c>
      <c r="B1" s="1987"/>
      <c r="C1" s="1987"/>
      <c r="D1" s="1987"/>
      <c r="E1" s="1987"/>
      <c r="F1" s="1987"/>
      <c r="G1" s="1987"/>
      <c r="H1" s="1987"/>
      <c r="I1" s="1987"/>
      <c r="J1" s="1987"/>
      <c r="K1" s="198"/>
    </row>
    <row r="3" spans="1:11" ht="23.25" customHeight="1">
      <c r="A3" s="1959" t="s">
        <v>130</v>
      </c>
      <c r="B3" s="1959"/>
      <c r="C3" s="1959"/>
      <c r="D3" s="1959"/>
      <c r="E3" s="1959"/>
      <c r="F3" s="1959"/>
      <c r="G3" s="1959"/>
      <c r="H3" s="1959"/>
      <c r="I3" s="1959"/>
      <c r="J3" s="1959"/>
      <c r="K3" s="199"/>
    </row>
    <row r="5" spans="1:11">
      <c r="A5" s="193"/>
      <c r="B5" s="193"/>
      <c r="C5" s="193"/>
      <c r="D5" s="193"/>
      <c r="E5" s="193"/>
      <c r="F5" s="193"/>
      <c r="G5" s="551" t="s">
        <v>161</v>
      </c>
      <c r="H5" s="16"/>
      <c r="I5" s="152"/>
      <c r="J5" s="16" t="s">
        <v>1057</v>
      </c>
      <c r="K5" s="200"/>
    </row>
    <row r="6" spans="1:11">
      <c r="A6" s="550"/>
      <c r="B6" s="38"/>
      <c r="C6" s="550"/>
      <c r="D6" s="550"/>
      <c r="E6" s="550"/>
      <c r="F6" s="550"/>
      <c r="G6" s="550"/>
      <c r="H6" s="550"/>
      <c r="I6" s="550"/>
      <c r="J6" s="550"/>
    </row>
    <row r="7" spans="1:11" ht="76.5" customHeight="1">
      <c r="A7" s="2039" t="s">
        <v>148</v>
      </c>
      <c r="B7" s="2040"/>
      <c r="C7" s="1989" t="s">
        <v>149</v>
      </c>
      <c r="D7" s="1990"/>
      <c r="E7" s="1990"/>
      <c r="F7" s="1990"/>
      <c r="G7" s="1990"/>
      <c r="H7" s="1990"/>
      <c r="I7" s="1990"/>
      <c r="J7" s="1991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60.75" customHeight="1">
      <c r="A10" s="1992" t="s">
        <v>610</v>
      </c>
      <c r="B10" s="1992"/>
      <c r="C10" s="1992"/>
      <c r="D10" s="1992"/>
      <c r="E10" s="1992"/>
      <c r="F10" s="1992"/>
      <c r="G10" s="1992"/>
      <c r="H10" s="1992"/>
      <c r="I10" s="1992"/>
      <c r="J10" s="1992"/>
    </row>
    <row r="11" spans="1:1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>
      <c r="A12" s="1993" t="s">
        <v>622</v>
      </c>
      <c r="B12" s="1993"/>
      <c r="C12" s="1993"/>
      <c r="D12" s="1993"/>
      <c r="E12" s="1993"/>
      <c r="F12" s="1993"/>
      <c r="G12" s="1993"/>
      <c r="H12" s="1993"/>
      <c r="I12" s="1993"/>
      <c r="J12" s="1993"/>
      <c r="K12" s="205"/>
    </row>
    <row r="13" spans="1:1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>
      <c r="A14" s="1995" t="s">
        <v>493</v>
      </c>
      <c r="B14" s="1995"/>
      <c r="C14" s="1995"/>
      <c r="D14" s="1995"/>
      <c r="E14" s="1995"/>
      <c r="F14" s="1995"/>
      <c r="G14" s="1995"/>
      <c r="H14" s="1995"/>
      <c r="I14" s="1995"/>
      <c r="J14" s="1995"/>
      <c r="K14" s="207"/>
    </row>
    <row r="15" spans="1:11" ht="20.25" customHeight="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 hidden="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 ht="100.5" customHeight="1">
      <c r="A17" s="385" t="s">
        <v>77</v>
      </c>
      <c r="B17" s="385" t="s">
        <v>75</v>
      </c>
      <c r="C17" s="385" t="s">
        <v>754</v>
      </c>
      <c r="D17" s="384" t="s">
        <v>755</v>
      </c>
      <c r="E17" s="384" t="s">
        <v>756</v>
      </c>
      <c r="F17" s="384" t="s">
        <v>757</v>
      </c>
      <c r="G17" s="407"/>
      <c r="H17" s="408"/>
      <c r="I17" s="408"/>
      <c r="J17" s="409"/>
      <c r="K17" s="410"/>
    </row>
    <row r="18" spans="1:17" s="160" customFormat="1" ht="15.6">
      <c r="A18" s="195">
        <v>1</v>
      </c>
      <c r="B18" s="195">
        <v>2</v>
      </c>
      <c r="C18" s="195">
        <v>3</v>
      </c>
      <c r="D18" s="195">
        <v>4</v>
      </c>
      <c r="E18" s="195">
        <v>5</v>
      </c>
      <c r="F18" s="195">
        <v>6</v>
      </c>
      <c r="G18" s="408"/>
      <c r="H18" s="408"/>
      <c r="I18" s="408"/>
      <c r="J18" s="416"/>
      <c r="K18" s="191"/>
      <c r="O18" s="283"/>
      <c r="P18" s="283"/>
      <c r="Q18" s="283"/>
    </row>
    <row r="19" spans="1:17" ht="38.25" customHeight="1">
      <c r="A19" s="384" t="s">
        <v>142</v>
      </c>
      <c r="B19" s="31" t="s">
        <v>758</v>
      </c>
      <c r="C19" s="383"/>
      <c r="D19" s="383"/>
      <c r="E19" s="383"/>
      <c r="F19" s="21"/>
      <c r="G19" s="58"/>
      <c r="H19" s="408"/>
      <c r="I19" s="408"/>
      <c r="J19" s="409"/>
      <c r="K19" s="409"/>
    </row>
    <row r="20" spans="1:17" ht="36.75" customHeight="1">
      <c r="A20" s="384"/>
      <c r="B20" s="31" t="s">
        <v>913</v>
      </c>
      <c r="C20" s="383">
        <v>84.75</v>
      </c>
      <c r="D20" s="383">
        <f>ROUND(F20/E20/C20,0)</f>
        <v>37</v>
      </c>
      <c r="E20" s="383">
        <v>36</v>
      </c>
      <c r="F20" s="21">
        <v>113291</v>
      </c>
      <c r="G20" s="189"/>
      <c r="H20" s="189"/>
      <c r="I20" s="189"/>
      <c r="J20" s="189"/>
      <c r="K20" s="409">
        <v>113291</v>
      </c>
    </row>
    <row r="21" spans="1:17">
      <c r="A21" s="384"/>
      <c r="B21" s="31"/>
      <c r="C21" s="383"/>
      <c r="D21" s="383"/>
      <c r="E21" s="383"/>
      <c r="F21" s="21">
        <f>E21*D21*C21</f>
        <v>0</v>
      </c>
      <c r="G21" s="411"/>
      <c r="H21" s="411"/>
      <c r="I21" s="411"/>
      <c r="J21" s="197"/>
      <c r="K21" s="412"/>
      <c r="M21" s="157"/>
      <c r="N21" s="274"/>
      <c r="O21" s="280"/>
    </row>
    <row r="22" spans="1:17" s="160" customFormat="1" ht="36.75" hidden="1" customHeight="1">
      <c r="A22" s="384"/>
      <c r="B22" s="31"/>
      <c r="C22" s="383"/>
      <c r="D22" s="383"/>
      <c r="E22" s="383"/>
      <c r="F22" s="21">
        <f t="shared" ref="F22:F24" si="0">E22*D22*C22</f>
        <v>0</v>
      </c>
      <c r="G22" s="20"/>
      <c r="H22" s="20"/>
      <c r="I22" s="20"/>
      <c r="J22" s="197"/>
      <c r="K22" s="275"/>
      <c r="M22" s="157"/>
      <c r="N22" s="274"/>
      <c r="O22" s="280"/>
      <c r="P22" s="279"/>
      <c r="Q22" s="283"/>
    </row>
    <row r="23" spans="1:17" ht="36.75" hidden="1" customHeight="1">
      <c r="A23" s="384"/>
      <c r="B23" s="31"/>
      <c r="C23" s="383"/>
      <c r="D23" s="383"/>
      <c r="E23" s="383"/>
      <c r="F23" s="21">
        <f t="shared" si="0"/>
        <v>0</v>
      </c>
      <c r="K23" s="196"/>
    </row>
    <row r="24" spans="1:17" ht="36.75" hidden="1" customHeight="1">
      <c r="A24" s="384"/>
      <c r="B24" s="31"/>
      <c r="C24" s="383"/>
      <c r="D24" s="383"/>
      <c r="E24" s="383"/>
      <c r="F24" s="21">
        <f t="shared" si="0"/>
        <v>0</v>
      </c>
      <c r="K24" s="196"/>
    </row>
    <row r="25" spans="1:17" ht="36.75" customHeight="1">
      <c r="A25" s="2041" t="s">
        <v>73</v>
      </c>
      <c r="B25" s="2042"/>
      <c r="C25" s="226" t="s">
        <v>74</v>
      </c>
      <c r="D25" s="226" t="s">
        <v>74</v>
      </c>
      <c r="E25" s="418" t="s">
        <v>43</v>
      </c>
      <c r="F25" s="228">
        <f>SUM(F20:F24)</f>
        <v>113291</v>
      </c>
      <c r="K25" s="196"/>
      <c r="M25" s="623"/>
      <c r="N25" s="157">
        <f>F25-M25</f>
        <v>113291</v>
      </c>
    </row>
    <row r="26" spans="1:17">
      <c r="A26" s="49"/>
      <c r="B26" s="50"/>
      <c r="C26" s="414"/>
      <c r="D26" s="414"/>
      <c r="E26" s="414"/>
      <c r="F26" s="414"/>
      <c r="K26" s="196"/>
      <c r="M26" s="623"/>
    </row>
    <row r="27" spans="1:17" ht="138.75" customHeight="1">
      <c r="A27" s="385" t="s">
        <v>77</v>
      </c>
      <c r="B27" s="385" t="s">
        <v>75</v>
      </c>
      <c r="C27" s="385" t="s">
        <v>759</v>
      </c>
      <c r="D27" s="385" t="s">
        <v>760</v>
      </c>
      <c r="E27" s="384" t="s">
        <v>757</v>
      </c>
      <c r="F27" s="33"/>
      <c r="K27" s="196" t="s">
        <v>1211</v>
      </c>
      <c r="L27" s="1177">
        <v>293500</v>
      </c>
      <c r="M27" s="623"/>
    </row>
    <row r="28" spans="1:17" s="160" customFormat="1">
      <c r="A28" s="386">
        <v>1</v>
      </c>
      <c r="B28" s="386">
        <v>2</v>
      </c>
      <c r="C28" s="386">
        <v>3</v>
      </c>
      <c r="D28" s="386">
        <v>4</v>
      </c>
      <c r="E28" s="195">
        <v>5</v>
      </c>
      <c r="F28" s="179"/>
      <c r="K28" s="417"/>
      <c r="M28" s="623"/>
      <c r="O28" s="283"/>
      <c r="P28" s="283"/>
      <c r="Q28" s="283"/>
    </row>
    <row r="29" spans="1:17" ht="78.75" customHeight="1">
      <c r="A29" s="384" t="s">
        <v>142</v>
      </c>
      <c r="B29" s="31" t="s">
        <v>761</v>
      </c>
      <c r="C29" s="383"/>
      <c r="D29" s="383"/>
      <c r="E29" s="21"/>
      <c r="F29" s="33"/>
      <c r="K29" s="196"/>
      <c r="M29" s="623"/>
    </row>
    <row r="30" spans="1:17" ht="36.75" customHeight="1">
      <c r="A30" s="384"/>
      <c r="B30" s="31" t="s">
        <v>926</v>
      </c>
      <c r="C30" s="383">
        <v>293500</v>
      </c>
      <c r="D30" s="413">
        <v>0.03</v>
      </c>
      <c r="E30" s="21">
        <f>C30*D30</f>
        <v>8805</v>
      </c>
      <c r="F30" s="33"/>
      <c r="K30" s="196"/>
      <c r="M30" s="623"/>
    </row>
    <row r="31" spans="1:17" ht="50.25" hidden="1" customHeight="1">
      <c r="A31" s="384"/>
      <c r="B31" s="31"/>
      <c r="C31" s="383"/>
      <c r="D31" s="413"/>
      <c r="E31" s="21">
        <f>C31*D31</f>
        <v>0</v>
      </c>
      <c r="F31" s="33"/>
      <c r="K31" s="196"/>
      <c r="M31" s="623"/>
    </row>
    <row r="32" spans="1:17" s="634" customFormat="1" ht="36.75" hidden="1" customHeight="1">
      <c r="A32" s="636"/>
      <c r="B32" s="31"/>
      <c r="C32" s="637"/>
      <c r="D32" s="413"/>
      <c r="E32" s="21">
        <f>C32*D32</f>
        <v>0</v>
      </c>
      <c r="F32" s="33"/>
      <c r="K32" s="196"/>
      <c r="M32" s="623"/>
      <c r="O32" s="279"/>
      <c r="P32" s="279"/>
      <c r="Q32" s="279"/>
    </row>
    <row r="33" spans="1:13" ht="36.75" hidden="1" customHeight="1">
      <c r="A33" s="384"/>
      <c r="B33" s="31"/>
      <c r="C33" s="383"/>
      <c r="D33" s="413"/>
      <c r="E33" s="21">
        <f>C33*D33</f>
        <v>0</v>
      </c>
      <c r="F33" s="33"/>
      <c r="K33" s="196"/>
      <c r="M33" s="623"/>
    </row>
    <row r="34" spans="1:13" ht="23.25" hidden="1" customHeight="1">
      <c r="A34" s="384"/>
      <c r="B34" s="31"/>
      <c r="C34" s="383"/>
      <c r="D34" s="413"/>
      <c r="E34" s="21">
        <f>C34*D34</f>
        <v>0</v>
      </c>
      <c r="F34" s="33"/>
      <c r="K34" s="196"/>
      <c r="M34" s="623"/>
    </row>
    <row r="35" spans="1:13" ht="36.75" customHeight="1">
      <c r="A35" s="2041" t="s">
        <v>73</v>
      </c>
      <c r="B35" s="2042"/>
      <c r="C35" s="226" t="s">
        <v>74</v>
      </c>
      <c r="D35" s="226" t="s">
        <v>74</v>
      </c>
      <c r="E35" s="228">
        <f>SUM(E30:E34)</f>
        <v>8805</v>
      </c>
      <c r="F35" s="415"/>
      <c r="K35" s="196"/>
      <c r="M35" s="623"/>
    </row>
    <row r="36" spans="1:13">
      <c r="K36" s="196"/>
      <c r="M36" s="623"/>
    </row>
    <row r="37" spans="1:13" hidden="1">
      <c r="K37" s="196"/>
      <c r="M37" s="623"/>
    </row>
    <row r="38" spans="1:13" hidden="1">
      <c r="A38" s="1994" t="s">
        <v>497</v>
      </c>
      <c r="B38" s="1994"/>
      <c r="C38" s="1994"/>
      <c r="D38" s="1994"/>
      <c r="E38" s="1994"/>
      <c r="F38" s="1994"/>
      <c r="G38" s="1994"/>
      <c r="H38" s="1994"/>
      <c r="I38" s="1994"/>
      <c r="J38" s="1994"/>
      <c r="K38" s="197"/>
      <c r="M38" s="623"/>
    </row>
    <row r="39" spans="1:13" hidden="1">
      <c r="A39" s="267"/>
      <c r="B39" s="267"/>
      <c r="C39" s="267"/>
      <c r="D39" s="267"/>
      <c r="E39" s="267"/>
      <c r="F39" s="267"/>
      <c r="G39" s="267"/>
      <c r="H39" s="267"/>
      <c r="I39" s="1986" t="s">
        <v>545</v>
      </c>
      <c r="J39" s="1986"/>
      <c r="M39" s="623"/>
    </row>
    <row r="40" spans="1:13" ht="63.75" hidden="1" customHeight="1">
      <c r="A40" s="35" t="s">
        <v>77</v>
      </c>
      <c r="B40" s="35" t="s">
        <v>67</v>
      </c>
      <c r="C40" s="260" t="s">
        <v>505</v>
      </c>
      <c r="D40" s="260" t="s">
        <v>506</v>
      </c>
      <c r="E40" s="260" t="s">
        <v>507</v>
      </c>
      <c r="G40" s="267"/>
      <c r="H40" s="267"/>
      <c r="I40" s="215" t="s">
        <v>186</v>
      </c>
      <c r="J40" s="215" t="s">
        <v>546</v>
      </c>
      <c r="K40" s="202"/>
      <c r="M40" s="623"/>
    </row>
    <row r="41" spans="1:13" hidden="1">
      <c r="A41" s="173">
        <v>1</v>
      </c>
      <c r="B41" s="173">
        <v>2</v>
      </c>
      <c r="C41" s="195">
        <v>3</v>
      </c>
      <c r="D41" s="195">
        <v>4</v>
      </c>
      <c r="E41" s="195">
        <v>5</v>
      </c>
      <c r="G41" s="267"/>
      <c r="H41" s="267"/>
      <c r="I41" s="216"/>
      <c r="J41" s="215"/>
      <c r="M41" s="623"/>
    </row>
    <row r="42" spans="1:13" ht="132" hidden="1" customHeight="1">
      <c r="A42" s="166">
        <v>1</v>
      </c>
      <c r="B42" s="172" t="s">
        <v>496</v>
      </c>
      <c r="C42" s="258"/>
      <c r="D42" s="159">
        <v>12</v>
      </c>
      <c r="E42" s="167"/>
      <c r="G42" s="168"/>
      <c r="H42" s="169"/>
      <c r="I42" s="220"/>
      <c r="J42" s="220"/>
      <c r="M42" s="623"/>
    </row>
    <row r="43" spans="1:13" ht="35.25" hidden="1" customHeight="1">
      <c r="A43" s="166">
        <v>2</v>
      </c>
      <c r="B43" s="172" t="s">
        <v>533</v>
      </c>
      <c r="C43" s="258"/>
      <c r="D43" s="159"/>
      <c r="E43" s="167"/>
      <c r="G43" s="168"/>
      <c r="H43" s="169"/>
      <c r="I43" s="220"/>
      <c r="J43" s="220"/>
      <c r="M43" s="623"/>
    </row>
    <row r="44" spans="1:13" ht="41.25" hidden="1" customHeight="1">
      <c r="A44" s="229"/>
      <c r="B44" s="227" t="s">
        <v>73</v>
      </c>
      <c r="C44" s="230"/>
      <c r="D44" s="231"/>
      <c r="E44" s="228">
        <f>E43+E42</f>
        <v>0</v>
      </c>
      <c r="G44" s="267"/>
      <c r="H44" s="267"/>
      <c r="I44" s="217">
        <f>SUM(I42:I43)</f>
        <v>0</v>
      </c>
      <c r="J44" s="217">
        <f>SUM(J42:J43)</f>
        <v>0</v>
      </c>
      <c r="M44" s="623"/>
    </row>
    <row r="45" spans="1:13" hidden="1">
      <c r="M45" s="623"/>
    </row>
    <row r="46" spans="1:13" ht="32.25" hidden="1" customHeight="1">
      <c r="A46" s="1993" t="s">
        <v>621</v>
      </c>
      <c r="B46" s="1993"/>
      <c r="C46" s="1993"/>
      <c r="D46" s="1993"/>
      <c r="E46" s="1993"/>
      <c r="F46" s="1993"/>
      <c r="G46" s="1993"/>
      <c r="H46" s="1993"/>
      <c r="I46" s="1993"/>
      <c r="J46" s="1993"/>
      <c r="M46" s="623"/>
    </row>
    <row r="47" spans="1:13" hidden="1">
      <c r="A47" s="193"/>
      <c r="B47" s="193"/>
      <c r="C47" s="193"/>
      <c r="D47" s="193"/>
      <c r="E47" s="193"/>
      <c r="F47" s="193"/>
      <c r="G47" s="193"/>
      <c r="H47" s="193"/>
      <c r="I47" s="193"/>
      <c r="J47" s="193"/>
      <c r="M47" s="623"/>
    </row>
    <row r="48" spans="1:13" hidden="1">
      <c r="A48" s="2009" t="s">
        <v>494</v>
      </c>
      <c r="B48" s="2009"/>
      <c r="C48" s="2009"/>
      <c r="D48" s="2009"/>
      <c r="E48" s="2009"/>
      <c r="F48" s="2009"/>
      <c r="G48" s="2009"/>
      <c r="H48" s="2009"/>
      <c r="I48" s="2009"/>
      <c r="J48" s="2009"/>
      <c r="K48" s="207"/>
      <c r="M48" s="623"/>
    </row>
    <row r="49" spans="1:17" hidden="1">
      <c r="A49" s="256"/>
      <c r="B49" s="45"/>
      <c r="C49" s="256"/>
      <c r="D49" s="256"/>
      <c r="E49" s="256"/>
      <c r="F49" s="256"/>
      <c r="I49" s="1986" t="s">
        <v>545</v>
      </c>
      <c r="J49" s="1986"/>
      <c r="K49" s="193"/>
      <c r="M49" s="623"/>
    </row>
    <row r="50" spans="1:17" ht="91.2" hidden="1">
      <c r="A50" s="260" t="s">
        <v>77</v>
      </c>
      <c r="B50" s="260" t="s">
        <v>67</v>
      </c>
      <c r="C50" s="260" t="s">
        <v>93</v>
      </c>
      <c r="D50" s="260" t="s">
        <v>91</v>
      </c>
      <c r="E50" s="260" t="s">
        <v>92</v>
      </c>
      <c r="F50" s="260" t="s">
        <v>133</v>
      </c>
      <c r="I50" s="215" t="s">
        <v>186</v>
      </c>
      <c r="J50" s="215" t="s">
        <v>546</v>
      </c>
      <c r="K50" s="204"/>
      <c r="M50" s="623"/>
      <c r="O50" s="188"/>
    </row>
    <row r="51" spans="1:17" hidden="1">
      <c r="A51" s="195">
        <v>1</v>
      </c>
      <c r="B51" s="195">
        <v>2</v>
      </c>
      <c r="C51" s="195">
        <v>3</v>
      </c>
      <c r="D51" s="195">
        <v>4</v>
      </c>
      <c r="E51" s="195">
        <v>5</v>
      </c>
      <c r="F51" s="195">
        <v>6</v>
      </c>
      <c r="G51" s="160"/>
      <c r="H51" s="160"/>
      <c r="I51" s="218"/>
      <c r="J51" s="218"/>
      <c r="M51" s="623"/>
      <c r="O51" s="188"/>
    </row>
    <row r="52" spans="1:17" ht="68.400000000000006" hidden="1">
      <c r="A52" s="260">
        <v>1</v>
      </c>
      <c r="B52" s="31" t="s">
        <v>81</v>
      </c>
      <c r="C52" s="260" t="s">
        <v>74</v>
      </c>
      <c r="D52" s="260" t="s">
        <v>74</v>
      </c>
      <c r="E52" s="260" t="s">
        <v>74</v>
      </c>
      <c r="F52" s="21">
        <f>F54</f>
        <v>0</v>
      </c>
      <c r="I52" s="219">
        <f>I54</f>
        <v>0</v>
      </c>
      <c r="J52" s="219">
        <f>J54</f>
        <v>0</v>
      </c>
      <c r="M52" s="623"/>
      <c r="O52" s="188"/>
    </row>
    <row r="53" spans="1:17" s="160" customFormat="1" hidden="1">
      <c r="A53" s="2008" t="s">
        <v>82</v>
      </c>
      <c r="B53" s="31" t="s">
        <v>2</v>
      </c>
      <c r="C53" s="260"/>
      <c r="D53" s="260"/>
      <c r="E53" s="260"/>
      <c r="F53" s="21"/>
      <c r="G53" s="149"/>
      <c r="H53" s="149"/>
      <c r="I53" s="219"/>
      <c r="J53" s="219"/>
      <c r="K53" s="161"/>
      <c r="M53" s="623"/>
      <c r="O53" s="281"/>
      <c r="P53" s="283"/>
      <c r="Q53" s="283"/>
    </row>
    <row r="54" spans="1:17" ht="68.400000000000006" hidden="1">
      <c r="A54" s="2008"/>
      <c r="B54" s="31" t="s">
        <v>83</v>
      </c>
      <c r="C54" s="260" t="e">
        <f>F54/E54/D54</f>
        <v>#DIV/0!</v>
      </c>
      <c r="D54" s="260"/>
      <c r="E54" s="260"/>
      <c r="F54" s="21"/>
      <c r="I54" s="225"/>
      <c r="J54" s="225"/>
      <c r="M54" s="623"/>
      <c r="O54" s="188"/>
    </row>
    <row r="55" spans="1:17" ht="68.400000000000006" hidden="1">
      <c r="A55" s="260">
        <v>2</v>
      </c>
      <c r="B55" s="31" t="s">
        <v>87</v>
      </c>
      <c r="C55" s="260" t="s">
        <v>74</v>
      </c>
      <c r="D55" s="260" t="s">
        <v>74</v>
      </c>
      <c r="E55" s="260" t="s">
        <v>74</v>
      </c>
      <c r="F55" s="21">
        <f>F57</f>
        <v>0</v>
      </c>
      <c r="I55" s="219">
        <f>I57</f>
        <v>0</v>
      </c>
      <c r="J55" s="219">
        <f>J57</f>
        <v>0</v>
      </c>
      <c r="M55" s="623"/>
      <c r="O55" s="188"/>
    </row>
    <row r="56" spans="1:17" hidden="1">
      <c r="A56" s="2008" t="s">
        <v>88</v>
      </c>
      <c r="B56" s="31" t="s">
        <v>2</v>
      </c>
      <c r="C56" s="260"/>
      <c r="D56" s="260"/>
      <c r="E56" s="260"/>
      <c r="F56" s="21"/>
      <c r="I56" s="219"/>
      <c r="J56" s="219"/>
      <c r="M56" s="623"/>
      <c r="O56" s="188"/>
    </row>
    <row r="57" spans="1:17" ht="68.400000000000006" hidden="1">
      <c r="A57" s="2008"/>
      <c r="B57" s="31" t="s">
        <v>83</v>
      </c>
      <c r="C57" s="260" t="e">
        <f t="shared" ref="C57" si="1">F57/E57/D57</f>
        <v>#DIV/0!</v>
      </c>
      <c r="D57" s="260"/>
      <c r="E57" s="260"/>
      <c r="F57" s="21"/>
      <c r="I57" s="225"/>
      <c r="J57" s="225"/>
      <c r="M57" s="623"/>
      <c r="O57" s="188"/>
    </row>
    <row r="58" spans="1:17" ht="41.25" hidden="1" customHeight="1">
      <c r="A58" s="229"/>
      <c r="B58" s="227" t="s">
        <v>73</v>
      </c>
      <c r="C58" s="226" t="s">
        <v>74</v>
      </c>
      <c r="D58" s="226" t="s">
        <v>74</v>
      </c>
      <c r="E58" s="226" t="s">
        <v>74</v>
      </c>
      <c r="F58" s="228">
        <f>F55+F52</f>
        <v>0</v>
      </c>
      <c r="I58" s="219">
        <f>I52+I55</f>
        <v>0</v>
      </c>
      <c r="J58" s="219">
        <f>J52+J55</f>
        <v>0</v>
      </c>
      <c r="M58" s="623"/>
      <c r="O58" s="188"/>
    </row>
    <row r="59" spans="1:17" hidden="1">
      <c r="A59" s="38"/>
      <c r="B59" s="32"/>
      <c r="C59" s="38"/>
      <c r="D59" s="38"/>
      <c r="E59" s="38"/>
      <c r="F59" s="38"/>
      <c r="G59" s="203"/>
      <c r="M59" s="623"/>
      <c r="O59" s="188"/>
    </row>
    <row r="60" spans="1:17" hidden="1">
      <c r="A60" s="2009" t="s">
        <v>491</v>
      </c>
      <c r="B60" s="2009"/>
      <c r="C60" s="2009"/>
      <c r="D60" s="2009"/>
      <c r="E60" s="2009"/>
      <c r="F60" s="2009"/>
      <c r="G60" s="2009"/>
      <c r="H60" s="2009"/>
      <c r="I60" s="2009"/>
      <c r="J60" s="2009"/>
      <c r="M60" s="623"/>
      <c r="O60" s="188"/>
    </row>
    <row r="61" spans="1:17" hidden="1">
      <c r="A61" s="256"/>
      <c r="B61" s="45"/>
      <c r="C61" s="256"/>
      <c r="D61" s="256"/>
      <c r="E61" s="256"/>
      <c r="F61" s="256"/>
      <c r="I61" s="1986" t="s">
        <v>545</v>
      </c>
      <c r="J61" s="1986"/>
      <c r="M61" s="623"/>
      <c r="O61" s="188"/>
    </row>
    <row r="62" spans="1:17" ht="91.2" hidden="1">
      <c r="A62" s="260" t="s">
        <v>77</v>
      </c>
      <c r="B62" s="260" t="s">
        <v>67</v>
      </c>
      <c r="C62" s="260" t="s">
        <v>536</v>
      </c>
      <c r="D62" s="260" t="s">
        <v>91</v>
      </c>
      <c r="E62" s="260" t="s">
        <v>92</v>
      </c>
      <c r="F62" s="260" t="s">
        <v>133</v>
      </c>
      <c r="I62" s="215" t="s">
        <v>186</v>
      </c>
      <c r="J62" s="215" t="s">
        <v>546</v>
      </c>
      <c r="K62" s="204"/>
      <c r="M62" s="623"/>
      <c r="O62" s="188"/>
    </row>
    <row r="63" spans="1:17" hidden="1">
      <c r="A63" s="194">
        <v>1</v>
      </c>
      <c r="B63" s="194">
        <v>2</v>
      </c>
      <c r="C63" s="194">
        <v>3</v>
      </c>
      <c r="D63" s="194">
        <v>4</v>
      </c>
      <c r="E63" s="194">
        <v>5</v>
      </c>
      <c r="F63" s="194">
        <v>6</v>
      </c>
      <c r="G63" s="25"/>
      <c r="H63" s="25"/>
      <c r="I63" s="218"/>
      <c r="J63" s="218"/>
      <c r="M63" s="623"/>
      <c r="O63" s="188"/>
    </row>
    <row r="64" spans="1:17" ht="68.400000000000006" hidden="1">
      <c r="A64" s="260">
        <v>1</v>
      </c>
      <c r="B64" s="31" t="s">
        <v>81</v>
      </c>
      <c r="C64" s="260" t="s">
        <v>74</v>
      </c>
      <c r="D64" s="260" t="s">
        <v>74</v>
      </c>
      <c r="E64" s="260" t="s">
        <v>74</v>
      </c>
      <c r="F64" s="21">
        <f>F66+F68+F67+F69</f>
        <v>0</v>
      </c>
      <c r="I64" s="219">
        <f>I66+I67+I68+I69</f>
        <v>0</v>
      </c>
      <c r="J64" s="219">
        <f>J66+J67+J68+J69</f>
        <v>0</v>
      </c>
      <c r="M64" s="623"/>
      <c r="O64" s="188"/>
    </row>
    <row r="65" spans="1:17" s="25" customFormat="1" hidden="1">
      <c r="A65" s="260"/>
      <c r="B65" s="31" t="s">
        <v>2</v>
      </c>
      <c r="C65" s="260"/>
      <c r="D65" s="260"/>
      <c r="E65" s="260"/>
      <c r="F65" s="21"/>
      <c r="G65" s="149"/>
      <c r="H65" s="149"/>
      <c r="I65" s="219"/>
      <c r="J65" s="219"/>
      <c r="K65" s="162"/>
      <c r="M65" s="623"/>
      <c r="O65" s="282"/>
      <c r="P65" s="287"/>
      <c r="Q65" s="287"/>
    </row>
    <row r="66" spans="1:17" ht="45.6" hidden="1">
      <c r="A66" s="260" t="s">
        <v>82</v>
      </c>
      <c r="B66" s="31" t="s">
        <v>85</v>
      </c>
      <c r="C66" s="260" t="e">
        <f t="shared" ref="C66:C67" si="2">F66/E66/D66</f>
        <v>#DIV/0!</v>
      </c>
      <c r="D66" s="260"/>
      <c r="E66" s="260"/>
      <c r="F66" s="21"/>
      <c r="I66" s="225"/>
      <c r="J66" s="225"/>
      <c r="M66" s="623"/>
      <c r="O66" s="188"/>
    </row>
    <row r="67" spans="1:17" ht="45.6" hidden="1">
      <c r="A67" s="260" t="s">
        <v>84</v>
      </c>
      <c r="B67" s="31" t="s">
        <v>86</v>
      </c>
      <c r="C67" s="260" t="e">
        <f t="shared" si="2"/>
        <v>#DIV/0!</v>
      </c>
      <c r="D67" s="260"/>
      <c r="E67" s="260"/>
      <c r="F67" s="21"/>
      <c r="I67" s="225"/>
      <c r="J67" s="225"/>
      <c r="M67" s="623"/>
      <c r="O67" s="188"/>
    </row>
    <row r="68" spans="1:17" hidden="1">
      <c r="A68" s="260"/>
      <c r="B68" s="31"/>
      <c r="C68" s="260"/>
      <c r="D68" s="260"/>
      <c r="E68" s="260"/>
      <c r="F68" s="21"/>
      <c r="I68" s="225"/>
      <c r="J68" s="225"/>
      <c r="M68" s="623"/>
      <c r="O68" s="188"/>
    </row>
    <row r="69" spans="1:17" hidden="1">
      <c r="A69" s="260"/>
      <c r="B69" s="31"/>
      <c r="C69" s="260"/>
      <c r="D69" s="260"/>
      <c r="E69" s="260"/>
      <c r="F69" s="21"/>
      <c r="I69" s="225"/>
      <c r="J69" s="225"/>
      <c r="M69" s="623"/>
      <c r="O69" s="188"/>
    </row>
    <row r="70" spans="1:17" ht="68.400000000000006" hidden="1">
      <c r="A70" s="260">
        <v>2</v>
      </c>
      <c r="B70" s="31" t="s">
        <v>87</v>
      </c>
      <c r="C70" s="260" t="s">
        <v>74</v>
      </c>
      <c r="D70" s="260" t="s">
        <v>74</v>
      </c>
      <c r="E70" s="260" t="s">
        <v>74</v>
      </c>
      <c r="F70" s="21">
        <f>F72+F74+F73+F75</f>
        <v>0</v>
      </c>
      <c r="I70" s="219">
        <f>I72+I73+I74+I75</f>
        <v>0</v>
      </c>
      <c r="J70" s="219">
        <f>J72+J73+J74+J75</f>
        <v>0</v>
      </c>
      <c r="M70" s="623"/>
      <c r="O70" s="188"/>
    </row>
    <row r="71" spans="1:17" hidden="1">
      <c r="A71" s="260"/>
      <c r="B71" s="31" t="s">
        <v>2</v>
      </c>
      <c r="C71" s="260"/>
      <c r="D71" s="260"/>
      <c r="E71" s="260"/>
      <c r="F71" s="21"/>
      <c r="I71" s="219"/>
      <c r="J71" s="219"/>
      <c r="M71" s="623"/>
      <c r="O71" s="188"/>
    </row>
    <row r="72" spans="1:17" ht="45.6" hidden="1">
      <c r="A72" s="260" t="s">
        <v>88</v>
      </c>
      <c r="B72" s="31" t="s">
        <v>85</v>
      </c>
      <c r="C72" s="260" t="e">
        <f t="shared" ref="C72:C73" si="3">F72/E72/D72</f>
        <v>#DIV/0!</v>
      </c>
      <c r="D72" s="260"/>
      <c r="E72" s="260"/>
      <c r="F72" s="21"/>
      <c r="I72" s="225"/>
      <c r="J72" s="225"/>
      <c r="M72" s="623"/>
      <c r="O72" s="188"/>
    </row>
    <row r="73" spans="1:17" ht="45.6" hidden="1">
      <c r="A73" s="260" t="s">
        <v>89</v>
      </c>
      <c r="B73" s="31" t="s">
        <v>86</v>
      </c>
      <c r="C73" s="260" t="e">
        <f t="shared" si="3"/>
        <v>#DIV/0!</v>
      </c>
      <c r="D73" s="260"/>
      <c r="E73" s="260"/>
      <c r="F73" s="21"/>
      <c r="I73" s="225"/>
      <c r="J73" s="225"/>
      <c r="M73" s="623"/>
      <c r="O73" s="188"/>
    </row>
    <row r="74" spans="1:17" hidden="1">
      <c r="A74" s="260"/>
      <c r="B74" s="31"/>
      <c r="C74" s="260"/>
      <c r="D74" s="260"/>
      <c r="E74" s="260"/>
      <c r="F74" s="21"/>
      <c r="I74" s="225"/>
      <c r="J74" s="225"/>
      <c r="M74" s="623"/>
      <c r="O74" s="188"/>
    </row>
    <row r="75" spans="1:17" hidden="1">
      <c r="A75" s="260"/>
      <c r="B75" s="31"/>
      <c r="C75" s="260"/>
      <c r="D75" s="260"/>
      <c r="E75" s="260"/>
      <c r="F75" s="21"/>
      <c r="I75" s="225"/>
      <c r="J75" s="225"/>
      <c r="M75" s="623"/>
      <c r="O75" s="188"/>
    </row>
    <row r="76" spans="1:17" ht="38.25" hidden="1" customHeight="1">
      <c r="A76" s="229"/>
      <c r="B76" s="227" t="s">
        <v>73</v>
      </c>
      <c r="C76" s="226" t="s">
        <v>74</v>
      </c>
      <c r="D76" s="226" t="s">
        <v>74</v>
      </c>
      <c r="E76" s="226" t="s">
        <v>74</v>
      </c>
      <c r="F76" s="228">
        <f>F70+F64</f>
        <v>0</v>
      </c>
      <c r="I76" s="219">
        <f>I64+I70</f>
        <v>0</v>
      </c>
      <c r="J76" s="219">
        <f>J64+J70</f>
        <v>0</v>
      </c>
      <c r="M76" s="623"/>
      <c r="O76" s="188"/>
    </row>
    <row r="77" spans="1:17" hidden="1">
      <c r="A77" s="38"/>
      <c r="B77" s="32"/>
      <c r="C77" s="38"/>
      <c r="D77" s="38"/>
      <c r="E77" s="38"/>
      <c r="F77" s="38"/>
      <c r="M77" s="623"/>
      <c r="O77" s="188"/>
    </row>
    <row r="78" spans="1:17" ht="32.25" hidden="1" customHeight="1">
      <c r="A78" s="2009" t="s">
        <v>492</v>
      </c>
      <c r="B78" s="2009"/>
      <c r="C78" s="2009"/>
      <c r="D78" s="2009"/>
      <c r="E78" s="2009"/>
      <c r="F78" s="2009"/>
      <c r="G78" s="2009"/>
      <c r="H78" s="2009"/>
      <c r="I78" s="2009"/>
      <c r="J78" s="2009"/>
      <c r="M78" s="623"/>
      <c r="O78" s="188"/>
    </row>
    <row r="79" spans="1:17" hidden="1">
      <c r="A79" s="256"/>
      <c r="B79" s="45"/>
      <c r="C79" s="256"/>
      <c r="D79" s="256"/>
      <c r="E79" s="256"/>
      <c r="F79" s="256"/>
      <c r="I79" s="1986" t="s">
        <v>545</v>
      </c>
      <c r="J79" s="1986"/>
      <c r="M79" s="623"/>
      <c r="O79" s="188"/>
    </row>
    <row r="80" spans="1:17" ht="91.2" hidden="1">
      <c r="A80" s="260" t="s">
        <v>77</v>
      </c>
      <c r="B80" s="260" t="s">
        <v>67</v>
      </c>
      <c r="C80" s="260" t="s">
        <v>96</v>
      </c>
      <c r="D80" s="260" t="s">
        <v>94</v>
      </c>
      <c r="E80" s="260" t="s">
        <v>97</v>
      </c>
      <c r="F80" s="260" t="s">
        <v>95</v>
      </c>
      <c r="I80" s="215" t="s">
        <v>186</v>
      </c>
      <c r="J80" s="215" t="s">
        <v>546</v>
      </c>
      <c r="K80" s="204"/>
      <c r="M80" s="623"/>
      <c r="O80" s="188"/>
    </row>
    <row r="81" spans="1:17" hidden="1">
      <c r="A81" s="195">
        <v>1</v>
      </c>
      <c r="B81" s="195">
        <v>2</v>
      </c>
      <c r="C81" s="195">
        <v>3</v>
      </c>
      <c r="D81" s="195">
        <v>4</v>
      </c>
      <c r="E81" s="195">
        <v>5</v>
      </c>
      <c r="F81" s="195">
        <v>6</v>
      </c>
      <c r="G81" s="160"/>
      <c r="H81" s="160"/>
      <c r="I81" s="218"/>
      <c r="J81" s="218"/>
      <c r="M81" s="623"/>
      <c r="O81" s="188"/>
    </row>
    <row r="82" spans="1:17" ht="39.75" hidden="1" customHeight="1">
      <c r="A82" s="260">
        <v>1</v>
      </c>
      <c r="B82" s="31" t="s">
        <v>98</v>
      </c>
      <c r="C82" s="260"/>
      <c r="D82" s="260"/>
      <c r="E82" s="260">
        <v>50</v>
      </c>
      <c r="F82" s="21">
        <f>E82*D82*C82</f>
        <v>0</v>
      </c>
      <c r="I82" s="220"/>
      <c r="J82" s="220"/>
      <c r="M82" s="623"/>
      <c r="O82" s="188"/>
    </row>
    <row r="83" spans="1:17" s="160" customFormat="1" ht="36.75" hidden="1" customHeight="1">
      <c r="A83" s="229"/>
      <c r="B83" s="227" t="s">
        <v>73</v>
      </c>
      <c r="C83" s="226" t="s">
        <v>74</v>
      </c>
      <c r="D83" s="226" t="s">
        <v>74</v>
      </c>
      <c r="E83" s="226" t="s">
        <v>74</v>
      </c>
      <c r="F83" s="228">
        <f>F82</f>
        <v>0</v>
      </c>
      <c r="G83" s="149"/>
      <c r="H83" s="149"/>
      <c r="I83" s="217">
        <f>I82</f>
        <v>0</v>
      </c>
      <c r="J83" s="217">
        <f>J82</f>
        <v>0</v>
      </c>
      <c r="K83" s="161"/>
      <c r="M83" s="623"/>
      <c r="O83" s="281"/>
      <c r="P83" s="283"/>
      <c r="Q83" s="283"/>
    </row>
    <row r="84" spans="1:17" hidden="1">
      <c r="M84" s="623"/>
      <c r="O84" s="188"/>
    </row>
    <row r="85" spans="1:17" ht="59.25" hidden="1" customHeight="1">
      <c r="A85" s="2010" t="s">
        <v>620</v>
      </c>
      <c r="B85" s="2010"/>
      <c r="C85" s="2010"/>
      <c r="D85" s="2010"/>
      <c r="E85" s="2010"/>
      <c r="F85" s="2010"/>
      <c r="G85" s="2010"/>
      <c r="H85" s="2010"/>
      <c r="I85" s="2010"/>
      <c r="J85" s="2010"/>
      <c r="M85" s="623"/>
      <c r="O85" s="188"/>
    </row>
    <row r="86" spans="1:17" hidden="1">
      <c r="A86" s="263"/>
      <c r="B86" s="263"/>
      <c r="C86" s="263"/>
      <c r="D86" s="263"/>
      <c r="E86" s="263"/>
      <c r="F86" s="263"/>
      <c r="G86" s="263"/>
      <c r="H86" s="263"/>
      <c r="I86" s="263"/>
      <c r="J86" s="263"/>
      <c r="M86" s="623"/>
    </row>
    <row r="87" spans="1:17" hidden="1">
      <c r="A87" s="2004" t="s">
        <v>491</v>
      </c>
      <c r="B87" s="2004"/>
      <c r="C87" s="2004"/>
      <c r="D87" s="2004"/>
      <c r="E87" s="2004"/>
      <c r="F87" s="2004"/>
      <c r="G87" s="2004"/>
      <c r="H87" s="2004"/>
      <c r="I87" s="2004"/>
      <c r="J87" s="2004"/>
      <c r="K87" s="206"/>
      <c r="M87" s="623"/>
    </row>
    <row r="88" spans="1:17" hidden="1">
      <c r="A88" s="2012"/>
      <c r="B88" s="2012"/>
      <c r="C88" s="2012"/>
      <c r="D88" s="2012"/>
      <c r="E88" s="2012"/>
      <c r="F88" s="38"/>
      <c r="I88" s="1986" t="s">
        <v>545</v>
      </c>
      <c r="J88" s="1986"/>
      <c r="K88" s="263"/>
      <c r="M88" s="623"/>
    </row>
    <row r="89" spans="1:17" ht="54" hidden="1">
      <c r="A89" s="260" t="s">
        <v>68</v>
      </c>
      <c r="B89" s="260" t="s">
        <v>67</v>
      </c>
      <c r="C89" s="260" t="s">
        <v>80</v>
      </c>
      <c r="D89" s="260" t="s">
        <v>128</v>
      </c>
      <c r="E89" s="260" t="s">
        <v>129</v>
      </c>
      <c r="I89" s="215" t="s">
        <v>186</v>
      </c>
      <c r="J89" s="215" t="s">
        <v>546</v>
      </c>
      <c r="K89" s="163"/>
      <c r="M89" s="623"/>
    </row>
    <row r="90" spans="1:17" hidden="1">
      <c r="A90" s="195">
        <v>1</v>
      </c>
      <c r="B90" s="195">
        <v>2</v>
      </c>
      <c r="C90" s="195">
        <v>3</v>
      </c>
      <c r="D90" s="195">
        <v>4</v>
      </c>
      <c r="E90" s="195">
        <v>5</v>
      </c>
      <c r="F90" s="160"/>
      <c r="G90" s="160"/>
      <c r="H90" s="160"/>
      <c r="I90" s="218"/>
      <c r="J90" s="218"/>
      <c r="M90" s="623"/>
    </row>
    <row r="91" spans="1:17" ht="136.80000000000001" hidden="1">
      <c r="A91" s="260">
        <v>1</v>
      </c>
      <c r="B91" s="31" t="s">
        <v>163</v>
      </c>
      <c r="C91" s="260"/>
      <c r="D91" s="258" t="e">
        <f>E91/C91</f>
        <v>#DIV/0!</v>
      </c>
      <c r="E91" s="258"/>
      <c r="I91" s="220"/>
      <c r="J91" s="220"/>
      <c r="M91" s="623"/>
    </row>
    <row r="92" spans="1:17" s="160" customFormat="1" ht="36.75" hidden="1" customHeight="1">
      <c r="A92" s="226"/>
      <c r="B92" s="227" t="s">
        <v>73</v>
      </c>
      <c r="C92" s="226"/>
      <c r="D92" s="226" t="s">
        <v>74</v>
      </c>
      <c r="E92" s="228">
        <f>E91</f>
        <v>0</v>
      </c>
      <c r="F92" s="149"/>
      <c r="G92" s="149"/>
      <c r="H92" s="149"/>
      <c r="I92" s="217">
        <f>I91</f>
        <v>0</v>
      </c>
      <c r="J92" s="217">
        <f>J91</f>
        <v>0</v>
      </c>
      <c r="K92" s="161"/>
      <c r="M92" s="623"/>
      <c r="O92" s="283"/>
      <c r="P92" s="283"/>
      <c r="Q92" s="283"/>
    </row>
    <row r="93" spans="1:17" hidden="1">
      <c r="M93" s="623"/>
    </row>
    <row r="94" spans="1:17" ht="56.25" customHeight="1">
      <c r="A94" s="2010" t="s">
        <v>619</v>
      </c>
      <c r="B94" s="2010"/>
      <c r="C94" s="2010"/>
      <c r="D94" s="2010"/>
      <c r="E94" s="2010"/>
      <c r="F94" s="2010"/>
      <c r="G94" s="2010"/>
      <c r="H94" s="2010"/>
      <c r="I94" s="2010"/>
      <c r="J94" s="2010"/>
      <c r="M94" s="623"/>
    </row>
    <row r="95" spans="1:17">
      <c r="A95" s="38"/>
      <c r="B95" s="32"/>
      <c r="C95" s="38"/>
      <c r="D95" s="38"/>
      <c r="E95" s="38"/>
      <c r="F95" s="38"/>
      <c r="M95" s="623"/>
    </row>
    <row r="96" spans="1:17">
      <c r="A96" s="2004" t="s">
        <v>495</v>
      </c>
      <c r="B96" s="2004"/>
      <c r="C96" s="2004"/>
      <c r="D96" s="2004"/>
      <c r="E96" s="2004"/>
      <c r="F96" s="2004"/>
      <c r="G96" s="2004"/>
      <c r="H96" s="2004"/>
      <c r="I96" s="2004"/>
      <c r="J96" s="2004"/>
      <c r="K96" s="206"/>
      <c r="M96" s="623"/>
    </row>
    <row r="97" spans="1:17">
      <c r="A97" s="44"/>
      <c r="B97" s="32"/>
      <c r="C97" s="38"/>
      <c r="D97" s="38"/>
      <c r="E97" s="38"/>
      <c r="F97" s="38"/>
      <c r="I97" s="1986" t="s">
        <v>545</v>
      </c>
      <c r="J97" s="1986"/>
      <c r="M97" s="623"/>
    </row>
    <row r="98" spans="1:17" ht="99" customHeight="1">
      <c r="A98" s="260" t="s">
        <v>77</v>
      </c>
      <c r="B98" s="260" t="s">
        <v>99</v>
      </c>
      <c r="C98" s="260" t="s">
        <v>106</v>
      </c>
      <c r="D98" s="260" t="s">
        <v>107</v>
      </c>
      <c r="F98" s="38"/>
      <c r="I98" s="215" t="s">
        <v>186</v>
      </c>
      <c r="J98" s="215" t="s">
        <v>546</v>
      </c>
      <c r="M98" s="623"/>
    </row>
    <row r="99" spans="1:17">
      <c r="A99" s="195">
        <v>1</v>
      </c>
      <c r="B99" s="195">
        <v>2</v>
      </c>
      <c r="C99" s="195">
        <v>3</v>
      </c>
      <c r="D99" s="195">
        <v>4</v>
      </c>
      <c r="E99" s="160"/>
      <c r="F99" s="14"/>
      <c r="G99" s="160"/>
      <c r="H99" s="160"/>
      <c r="I99" s="215"/>
      <c r="J99" s="215"/>
      <c r="M99" s="623"/>
    </row>
    <row r="100" spans="1:17" ht="45.6">
      <c r="A100" s="264">
        <v>1</v>
      </c>
      <c r="B100" s="47" t="s">
        <v>100</v>
      </c>
      <c r="C100" s="264" t="s">
        <v>74</v>
      </c>
      <c r="D100" s="21">
        <f>D101</f>
        <v>26861.119999999999</v>
      </c>
      <c r="F100" s="38"/>
      <c r="I100" s="220">
        <f>I101</f>
        <v>0</v>
      </c>
      <c r="J100" s="220">
        <f>J101</f>
        <v>0</v>
      </c>
      <c r="M100" s="623"/>
    </row>
    <row r="101" spans="1:17" s="160" customFormat="1" ht="36.75" customHeight="1">
      <c r="A101" s="260" t="s">
        <v>82</v>
      </c>
      <c r="B101" s="31" t="s">
        <v>101</v>
      </c>
      <c r="C101" s="258">
        <f>F25+E35+E42</f>
        <v>122096</v>
      </c>
      <c r="D101" s="258">
        <f>ROUND(K101,2)</f>
        <v>26861.119999999999</v>
      </c>
      <c r="E101" s="149"/>
      <c r="F101" s="38"/>
      <c r="G101" s="149"/>
      <c r="H101" s="149"/>
      <c r="I101" s="220"/>
      <c r="J101" s="220"/>
      <c r="K101" s="156">
        <f>C101*0.22</f>
        <v>26861.119999999999</v>
      </c>
      <c r="L101" s="2021" t="s">
        <v>176</v>
      </c>
      <c r="M101" s="623"/>
      <c r="O101" s="283"/>
      <c r="P101" s="283"/>
      <c r="Q101" s="283"/>
    </row>
    <row r="102" spans="1:17" ht="57" customHeight="1">
      <c r="A102" s="264">
        <v>2</v>
      </c>
      <c r="B102" s="47" t="s">
        <v>102</v>
      </c>
      <c r="C102" s="264" t="s">
        <v>74</v>
      </c>
      <c r="D102" s="21">
        <f>D104+D105</f>
        <v>3784.9700000000003</v>
      </c>
      <c r="F102" s="38"/>
      <c r="I102" s="220">
        <f>I104+I105+I106</f>
        <v>0</v>
      </c>
      <c r="J102" s="220">
        <f>J104+J105+J106</f>
        <v>0</v>
      </c>
      <c r="K102" s="156"/>
      <c r="L102" s="2021"/>
      <c r="M102" s="623"/>
    </row>
    <row r="103" spans="1:17">
      <c r="A103" s="2008" t="s">
        <v>88</v>
      </c>
      <c r="B103" s="31" t="s">
        <v>2</v>
      </c>
      <c r="C103" s="260"/>
      <c r="D103" s="258"/>
      <c r="F103" s="38"/>
      <c r="I103" s="220"/>
      <c r="J103" s="220"/>
      <c r="K103" s="156"/>
      <c r="L103" s="2021"/>
      <c r="M103" s="623"/>
      <c r="N103" s="48"/>
      <c r="O103" s="48"/>
      <c r="P103" s="48"/>
      <c r="Q103" s="48"/>
    </row>
    <row r="104" spans="1:17" ht="80.25" customHeight="1">
      <c r="A104" s="2008"/>
      <c r="B104" s="31" t="s">
        <v>103</v>
      </c>
      <c r="C104" s="23">
        <f>C101</f>
        <v>122096</v>
      </c>
      <c r="D104" s="1220">
        <f t="shared" ref="D104:D106" si="4">ROUND(K104,2)</f>
        <v>3540.78</v>
      </c>
      <c r="F104" s="38"/>
      <c r="I104" s="220"/>
      <c r="J104" s="220"/>
      <c r="K104" s="156">
        <f>C104*0.029</f>
        <v>3540.7840000000001</v>
      </c>
      <c r="L104" s="2021"/>
      <c r="M104" s="623"/>
      <c r="N104" s="48"/>
      <c r="O104" s="48"/>
      <c r="P104" s="48"/>
      <c r="Q104" s="48"/>
    </row>
    <row r="105" spans="1:17" ht="78.75" customHeight="1">
      <c r="A105" s="260" t="s">
        <v>90</v>
      </c>
      <c r="B105" s="31" t="s">
        <v>104</v>
      </c>
      <c r="C105" s="258">
        <f>C101</f>
        <v>122096</v>
      </c>
      <c r="D105" s="1220">
        <f t="shared" si="4"/>
        <v>244.19</v>
      </c>
      <c r="F105" s="38"/>
      <c r="I105" s="220"/>
      <c r="J105" s="220"/>
      <c r="K105" s="156">
        <f>C105*0.002</f>
        <v>244.19200000000001</v>
      </c>
      <c r="L105" s="2021"/>
      <c r="M105" s="623"/>
      <c r="N105" s="48"/>
      <c r="O105" s="48"/>
      <c r="P105" s="48"/>
      <c r="Q105" s="48"/>
    </row>
    <row r="106" spans="1:17" ht="75" customHeight="1">
      <c r="A106" s="264">
        <v>3</v>
      </c>
      <c r="B106" s="47" t="s">
        <v>105</v>
      </c>
      <c r="C106" s="258">
        <f>C101</f>
        <v>122096</v>
      </c>
      <c r="D106" s="1220">
        <f t="shared" si="4"/>
        <v>6226.9</v>
      </c>
      <c r="F106" s="38"/>
      <c r="I106" s="220"/>
      <c r="J106" s="220"/>
      <c r="K106" s="156">
        <f>C106*0.051</f>
        <v>6226.8959999999997</v>
      </c>
      <c r="L106" s="2021"/>
      <c r="M106" s="623"/>
      <c r="N106" s="48"/>
      <c r="O106" s="48"/>
      <c r="P106" s="48"/>
      <c r="Q106" s="48"/>
    </row>
    <row r="107" spans="1:17" ht="36.75" customHeight="1">
      <c r="A107" s="264">
        <v>4</v>
      </c>
      <c r="B107" s="47" t="s">
        <v>165</v>
      </c>
      <c r="C107" s="258"/>
      <c r="D107" s="258"/>
      <c r="F107" s="38"/>
      <c r="I107" s="220"/>
      <c r="J107" s="220"/>
      <c r="M107" s="623"/>
      <c r="N107" s="48"/>
      <c r="O107" s="48"/>
      <c r="P107" s="48"/>
      <c r="Q107" s="48"/>
    </row>
    <row r="108" spans="1:17" ht="36.75" customHeight="1">
      <c r="A108" s="226"/>
      <c r="B108" s="227" t="s">
        <v>73</v>
      </c>
      <c r="C108" s="226" t="s">
        <v>74</v>
      </c>
      <c r="D108" s="228">
        <f>D106+D102+D100+D107</f>
        <v>36872.99</v>
      </c>
      <c r="F108" s="38"/>
      <c r="I108" s="217">
        <f>I107+I106+I102+I100</f>
        <v>0</v>
      </c>
      <c r="J108" s="217">
        <f>J107+J106+J102+J100</f>
        <v>0</v>
      </c>
      <c r="M108" s="623"/>
      <c r="N108" s="633">
        <f>D108-M108</f>
        <v>36872.99</v>
      </c>
      <c r="O108" s="48"/>
      <c r="P108" s="48"/>
      <c r="Q108" s="48"/>
    </row>
    <row r="109" spans="1:17">
      <c r="M109" s="623"/>
    </row>
    <row r="110" spans="1:17" ht="36.75" hidden="1" customHeight="1">
      <c r="A110" s="2011" t="s">
        <v>618</v>
      </c>
      <c r="B110" s="2011"/>
      <c r="C110" s="2011"/>
      <c r="D110" s="2011"/>
      <c r="E110" s="2011"/>
      <c r="F110" s="2011"/>
      <c r="G110" s="2011"/>
      <c r="H110" s="2011"/>
      <c r="I110" s="2011"/>
      <c r="J110" s="2011"/>
      <c r="M110" s="623"/>
    </row>
    <row r="111" spans="1:17" hidden="1">
      <c r="M111" s="623"/>
    </row>
    <row r="112" spans="1:17" hidden="1">
      <c r="A112" s="1994" t="s">
        <v>535</v>
      </c>
      <c r="B112" s="1994"/>
      <c r="C112" s="1994"/>
      <c r="D112" s="1994"/>
      <c r="E112" s="1994"/>
      <c r="F112" s="1994"/>
      <c r="G112" s="1994"/>
      <c r="H112" s="1994"/>
      <c r="I112" s="1994"/>
      <c r="J112" s="1994"/>
      <c r="K112" s="208"/>
      <c r="M112" s="623"/>
    </row>
    <row r="113" spans="1:20" hidden="1">
      <c r="A113" s="267"/>
      <c r="B113" s="267"/>
      <c r="C113" s="267"/>
      <c r="D113" s="267"/>
      <c r="E113" s="267"/>
      <c r="F113" s="267"/>
      <c r="G113" s="267"/>
      <c r="H113" s="267"/>
      <c r="I113" s="1986" t="s">
        <v>545</v>
      </c>
      <c r="J113" s="1986"/>
      <c r="M113" s="623"/>
    </row>
    <row r="114" spans="1:20" ht="54" hidden="1">
      <c r="A114" s="35" t="s">
        <v>77</v>
      </c>
      <c r="B114" s="35" t="s">
        <v>67</v>
      </c>
      <c r="C114" s="260" t="s">
        <v>505</v>
      </c>
      <c r="D114" s="260" t="s">
        <v>506</v>
      </c>
      <c r="E114" s="260" t="s">
        <v>168</v>
      </c>
      <c r="G114" s="267"/>
      <c r="H114" s="267"/>
      <c r="I114" s="215" t="s">
        <v>186</v>
      </c>
      <c r="J114" s="215" t="s">
        <v>546</v>
      </c>
      <c r="K114" s="202"/>
      <c r="M114" s="623"/>
    </row>
    <row r="115" spans="1:20" hidden="1">
      <c r="A115" s="173">
        <v>1</v>
      </c>
      <c r="B115" s="173">
        <v>2</v>
      </c>
      <c r="C115" s="195">
        <v>3</v>
      </c>
      <c r="D115" s="195">
        <v>4</v>
      </c>
      <c r="E115" s="195">
        <v>5</v>
      </c>
      <c r="G115" s="267"/>
      <c r="H115" s="267"/>
      <c r="I115" s="220"/>
      <c r="J115" s="220"/>
      <c r="M115" s="623"/>
    </row>
    <row r="116" spans="1:20" ht="68.400000000000006" hidden="1">
      <c r="A116" s="166">
        <v>1</v>
      </c>
      <c r="B116" s="183" t="s">
        <v>539</v>
      </c>
      <c r="C116" s="258"/>
      <c r="D116" s="159" t="e">
        <f>E116/C116*100</f>
        <v>#DIV/0!</v>
      </c>
      <c r="E116" s="167"/>
      <c r="G116" s="168"/>
      <c r="H116" s="169"/>
      <c r="I116" s="220"/>
      <c r="J116" s="220"/>
      <c r="M116" s="623"/>
    </row>
    <row r="117" spans="1:20" ht="101.25" hidden="1" customHeight="1">
      <c r="A117" s="166">
        <v>2</v>
      </c>
      <c r="B117" s="183" t="s">
        <v>537</v>
      </c>
      <c r="C117" s="258"/>
      <c r="D117" s="159" t="e">
        <f>E117/C117*100</f>
        <v>#DIV/0!</v>
      </c>
      <c r="E117" s="167"/>
      <c r="G117" s="168"/>
      <c r="H117" s="169"/>
      <c r="I117" s="220"/>
      <c r="J117" s="220"/>
      <c r="M117" s="623"/>
    </row>
    <row r="118" spans="1:20" ht="84" hidden="1" customHeight="1">
      <c r="A118" s="166">
        <v>3</v>
      </c>
      <c r="B118" s="183" t="s">
        <v>538</v>
      </c>
      <c r="C118" s="258"/>
      <c r="D118" s="159" t="e">
        <f>E118/C118*100</f>
        <v>#DIV/0!</v>
      </c>
      <c r="E118" s="167"/>
      <c r="G118" s="168"/>
      <c r="H118" s="169"/>
      <c r="I118" s="220"/>
      <c r="J118" s="220"/>
      <c r="M118" s="623"/>
    </row>
    <row r="119" spans="1:20" ht="36.75" hidden="1" customHeight="1">
      <c r="A119" s="229"/>
      <c r="B119" s="227" t="s">
        <v>73</v>
      </c>
      <c r="C119" s="230"/>
      <c r="D119" s="231"/>
      <c r="E119" s="228">
        <f>E116</f>
        <v>0</v>
      </c>
      <c r="G119" s="267"/>
      <c r="H119" s="267"/>
      <c r="I119" s="217">
        <f>I116</f>
        <v>0</v>
      </c>
      <c r="J119" s="217">
        <f>J116</f>
        <v>0</v>
      </c>
      <c r="M119" s="623"/>
    </row>
    <row r="120" spans="1:20" hidden="1">
      <c r="M120" s="623"/>
    </row>
    <row r="121" spans="1:20" ht="35.25" hidden="1" customHeight="1">
      <c r="A121" s="2011" t="s">
        <v>617</v>
      </c>
      <c r="B121" s="2011"/>
      <c r="C121" s="2011"/>
      <c r="D121" s="2011"/>
      <c r="E121" s="2011"/>
      <c r="F121" s="2011"/>
      <c r="G121" s="2011"/>
      <c r="H121" s="2011"/>
      <c r="I121" s="2011"/>
      <c r="J121" s="2011"/>
      <c r="M121" s="623"/>
    </row>
    <row r="122" spans="1:20" hidden="1">
      <c r="M122" s="623"/>
    </row>
    <row r="123" spans="1:20" hidden="1">
      <c r="A123" s="2004" t="s">
        <v>504</v>
      </c>
      <c r="B123" s="2004"/>
      <c r="C123" s="2004"/>
      <c r="D123" s="2004"/>
      <c r="E123" s="2004"/>
      <c r="F123" s="2004"/>
      <c r="G123" s="2004"/>
      <c r="H123" s="2004"/>
      <c r="I123" s="2004"/>
      <c r="J123" s="2004"/>
      <c r="K123" s="208"/>
      <c r="M123" s="623"/>
    </row>
    <row r="124" spans="1:20" hidden="1">
      <c r="A124" s="2015"/>
      <c r="B124" s="2015"/>
      <c r="C124" s="2015"/>
      <c r="D124" s="2015"/>
      <c r="E124" s="2015"/>
      <c r="F124" s="38"/>
      <c r="G124" s="33"/>
      <c r="H124" s="33"/>
      <c r="I124" s="1986" t="s">
        <v>545</v>
      </c>
      <c r="J124" s="1986"/>
      <c r="M124" s="623"/>
    </row>
    <row r="125" spans="1:20" s="33" customFormat="1" ht="91.2" hidden="1">
      <c r="A125" s="260" t="s">
        <v>77</v>
      </c>
      <c r="B125" s="260" t="s">
        <v>67</v>
      </c>
      <c r="C125" s="260" t="s">
        <v>111</v>
      </c>
      <c r="D125" s="260" t="s">
        <v>108</v>
      </c>
      <c r="E125" s="260" t="s">
        <v>33</v>
      </c>
      <c r="I125" s="215" t="s">
        <v>186</v>
      </c>
      <c r="J125" s="215" t="s">
        <v>546</v>
      </c>
      <c r="K125" s="163"/>
      <c r="L125" s="57"/>
      <c r="M125" s="623"/>
      <c r="O125" s="284"/>
      <c r="P125" s="291"/>
      <c r="Q125" s="291"/>
      <c r="R125" s="174"/>
      <c r="S125" s="174"/>
      <c r="T125" s="174"/>
    </row>
    <row r="126" spans="1:20" s="33" customFormat="1" hidden="1">
      <c r="A126" s="195">
        <v>1</v>
      </c>
      <c r="B126" s="195">
        <v>2</v>
      </c>
      <c r="C126" s="195">
        <v>3</v>
      </c>
      <c r="D126" s="195">
        <v>4</v>
      </c>
      <c r="E126" s="195">
        <v>5</v>
      </c>
      <c r="F126" s="179"/>
      <c r="G126" s="179"/>
      <c r="H126" s="179"/>
      <c r="I126" s="220"/>
      <c r="J126" s="220"/>
      <c r="K126" s="37"/>
      <c r="L126" s="57"/>
      <c r="M126" s="623"/>
      <c r="O126" s="284"/>
      <c r="P126" s="291"/>
      <c r="Q126" s="291"/>
      <c r="R126" s="174"/>
      <c r="S126" s="174"/>
      <c r="T126" s="174"/>
    </row>
    <row r="127" spans="1:20" s="33" customFormat="1" hidden="1">
      <c r="A127" s="260">
        <v>1</v>
      </c>
      <c r="B127" s="31" t="s">
        <v>109</v>
      </c>
      <c r="C127" s="176">
        <f>C129</f>
        <v>0</v>
      </c>
      <c r="D127" s="35">
        <f>D129</f>
        <v>1.5</v>
      </c>
      <c r="E127" s="176">
        <f>E129</f>
        <v>0</v>
      </c>
      <c r="I127" s="220">
        <f>I129</f>
        <v>0</v>
      </c>
      <c r="J127" s="220">
        <f>J129</f>
        <v>0</v>
      </c>
      <c r="K127" s="37"/>
      <c r="L127" s="57"/>
      <c r="M127" s="623"/>
      <c r="O127" s="284"/>
      <c r="P127" s="291"/>
      <c r="Q127" s="291"/>
      <c r="R127" s="174"/>
      <c r="S127" s="174"/>
      <c r="T127" s="174"/>
    </row>
    <row r="128" spans="1:20" s="179" customFormat="1" hidden="1">
      <c r="A128" s="260"/>
      <c r="B128" s="31" t="s">
        <v>110</v>
      </c>
      <c r="C128" s="258"/>
      <c r="D128" s="260"/>
      <c r="E128" s="258"/>
      <c r="F128" s="33"/>
      <c r="G128" s="33"/>
      <c r="H128" s="33"/>
      <c r="I128" s="220"/>
      <c r="J128" s="220"/>
      <c r="K128" s="180"/>
      <c r="L128" s="181"/>
      <c r="M128" s="623"/>
      <c r="O128" s="285"/>
      <c r="P128" s="292"/>
      <c r="Q128" s="292"/>
      <c r="R128" s="182"/>
      <c r="S128" s="182"/>
      <c r="T128" s="182"/>
    </row>
    <row r="129" spans="1:20" s="33" customFormat="1" hidden="1">
      <c r="A129" s="260"/>
      <c r="B129" s="31" t="s">
        <v>503</v>
      </c>
      <c r="C129" s="258"/>
      <c r="D129" s="260">
        <v>1.5</v>
      </c>
      <c r="E129" s="258"/>
      <c r="I129" s="220"/>
      <c r="J129" s="220"/>
      <c r="K129" s="37" t="s">
        <v>624</v>
      </c>
      <c r="L129" s="57"/>
      <c r="M129" s="623"/>
      <c r="O129" s="284"/>
      <c r="P129" s="291"/>
      <c r="Q129" s="291"/>
      <c r="R129" s="174"/>
      <c r="S129" s="174"/>
      <c r="T129" s="174"/>
    </row>
    <row r="130" spans="1:20" s="33" customFormat="1" hidden="1">
      <c r="A130" s="226"/>
      <c r="B130" s="227" t="s">
        <v>73</v>
      </c>
      <c r="C130" s="226" t="s">
        <v>74</v>
      </c>
      <c r="D130" s="226" t="s">
        <v>74</v>
      </c>
      <c r="E130" s="228">
        <f>E127</f>
        <v>0</v>
      </c>
      <c r="I130" s="217">
        <f>I127</f>
        <v>0</v>
      </c>
      <c r="J130" s="217">
        <f>J127</f>
        <v>0</v>
      </c>
      <c r="K130" s="37"/>
      <c r="L130" s="57"/>
      <c r="M130" s="623"/>
      <c r="O130" s="284"/>
      <c r="P130" s="291"/>
      <c r="Q130" s="291"/>
      <c r="R130" s="174"/>
      <c r="S130" s="174"/>
      <c r="T130" s="174"/>
    </row>
    <row r="131" spans="1:20" s="33" customFormat="1" hidden="1">
      <c r="A131" s="49"/>
      <c r="B131" s="50"/>
      <c r="C131" s="49"/>
      <c r="D131" s="49"/>
      <c r="E131" s="38"/>
      <c r="F131" s="38"/>
      <c r="K131" s="37"/>
      <c r="L131" s="57"/>
      <c r="M131" s="623"/>
      <c r="O131" s="284"/>
      <c r="P131" s="291"/>
      <c r="Q131" s="291"/>
      <c r="R131" s="174"/>
      <c r="S131" s="174"/>
      <c r="T131" s="174"/>
    </row>
    <row r="132" spans="1:20" s="33" customFormat="1" hidden="1">
      <c r="A132" s="49"/>
      <c r="B132" s="50"/>
      <c r="C132" s="49"/>
      <c r="D132" s="49"/>
      <c r="E132" s="38"/>
      <c r="F132" s="38"/>
      <c r="K132" s="37"/>
      <c r="L132" s="57"/>
      <c r="M132" s="623"/>
      <c r="O132" s="284"/>
      <c r="P132" s="291"/>
      <c r="Q132" s="291"/>
      <c r="R132" s="174"/>
      <c r="S132" s="174"/>
      <c r="T132" s="174"/>
    </row>
    <row r="133" spans="1:20" s="33" customFormat="1" hidden="1">
      <c r="A133" s="49"/>
      <c r="B133" s="50"/>
      <c r="C133" s="49"/>
      <c r="D133" s="49"/>
      <c r="E133" s="38"/>
      <c r="F133" s="38"/>
      <c r="I133" s="1986" t="s">
        <v>545</v>
      </c>
      <c r="J133" s="1986"/>
      <c r="K133" s="37"/>
      <c r="L133" s="57"/>
      <c r="M133" s="623"/>
      <c r="O133" s="284"/>
      <c r="P133" s="291"/>
      <c r="Q133" s="291"/>
      <c r="R133" s="174"/>
      <c r="S133" s="174"/>
      <c r="T133" s="174"/>
    </row>
    <row r="134" spans="1:20" s="33" customFormat="1" ht="129.75" hidden="1" customHeight="1">
      <c r="A134" s="261" t="s">
        <v>77</v>
      </c>
      <c r="B134" s="260" t="s">
        <v>67</v>
      </c>
      <c r="C134" s="261" t="s">
        <v>498</v>
      </c>
      <c r="D134" s="260" t="s">
        <v>108</v>
      </c>
      <c r="E134" s="260" t="s">
        <v>534</v>
      </c>
      <c r="I134" s="215" t="s">
        <v>186</v>
      </c>
      <c r="J134" s="215" t="s">
        <v>546</v>
      </c>
      <c r="K134" s="37"/>
      <c r="L134" s="57"/>
      <c r="M134" s="623"/>
      <c r="O134" s="284"/>
      <c r="P134" s="291"/>
      <c r="Q134" s="291"/>
      <c r="R134" s="174"/>
      <c r="S134" s="174"/>
      <c r="T134" s="174"/>
    </row>
    <row r="135" spans="1:20" s="33" customFormat="1" hidden="1">
      <c r="A135" s="195">
        <v>1</v>
      </c>
      <c r="B135" s="195">
        <v>2</v>
      </c>
      <c r="C135" s="195">
        <v>3</v>
      </c>
      <c r="D135" s="195">
        <v>4</v>
      </c>
      <c r="E135" s="195">
        <v>5</v>
      </c>
      <c r="F135" s="179"/>
      <c r="G135" s="179"/>
      <c r="H135" s="179"/>
      <c r="I135" s="216"/>
      <c r="J135" s="216"/>
      <c r="K135" s="37"/>
      <c r="L135" s="57"/>
      <c r="M135" s="623"/>
      <c r="O135" s="284"/>
      <c r="P135" s="291"/>
      <c r="Q135" s="291"/>
      <c r="R135" s="174"/>
      <c r="S135" s="174"/>
      <c r="T135" s="174"/>
    </row>
    <row r="136" spans="1:20" s="33" customFormat="1" hidden="1">
      <c r="A136" s="34">
        <v>1</v>
      </c>
      <c r="B136" s="177" t="s">
        <v>499</v>
      </c>
      <c r="C136" s="258" t="s">
        <v>43</v>
      </c>
      <c r="D136" s="258" t="s">
        <v>43</v>
      </c>
      <c r="E136" s="258">
        <f>E140</f>
        <v>0</v>
      </c>
      <c r="I136" s="217">
        <f>I137</f>
        <v>0</v>
      </c>
      <c r="J136" s="217">
        <f>J137</f>
        <v>0</v>
      </c>
      <c r="K136" s="37"/>
      <c r="L136" s="57"/>
      <c r="M136" s="623"/>
      <c r="O136" s="284"/>
      <c r="P136" s="291"/>
      <c r="Q136" s="291"/>
      <c r="R136" s="174"/>
      <c r="S136" s="174"/>
      <c r="T136" s="174"/>
    </row>
    <row r="137" spans="1:20" s="179" customFormat="1" ht="45.6" hidden="1">
      <c r="A137" s="258"/>
      <c r="B137" s="177" t="s">
        <v>500</v>
      </c>
      <c r="C137" s="258">
        <f>C140</f>
        <v>0</v>
      </c>
      <c r="D137" s="258">
        <f>D140</f>
        <v>2.2000000000000002</v>
      </c>
      <c r="E137" s="258">
        <f>E140</f>
        <v>0</v>
      </c>
      <c r="F137" s="33"/>
      <c r="G137" s="33"/>
      <c r="H137" s="33"/>
      <c r="I137" s="217">
        <f>I140</f>
        <v>0</v>
      </c>
      <c r="J137" s="217">
        <f>J140</f>
        <v>0</v>
      </c>
      <c r="K137" s="180"/>
      <c r="L137" s="181"/>
      <c r="M137" s="623"/>
      <c r="O137" s="285"/>
      <c r="P137" s="292"/>
      <c r="Q137" s="292"/>
      <c r="R137" s="182"/>
      <c r="S137" s="182"/>
      <c r="T137" s="182"/>
    </row>
    <row r="138" spans="1:20" s="33" customFormat="1" hidden="1">
      <c r="A138" s="2013"/>
      <c r="B138" s="177" t="s">
        <v>326</v>
      </c>
      <c r="C138" s="2013"/>
      <c r="D138" s="2013"/>
      <c r="E138" s="2013"/>
      <c r="I138" s="220"/>
      <c r="J138" s="220"/>
      <c r="K138" s="37"/>
      <c r="L138" s="57"/>
      <c r="M138" s="623"/>
      <c r="O138" s="284"/>
      <c r="P138" s="291"/>
      <c r="Q138" s="291"/>
      <c r="R138" s="174"/>
      <c r="S138" s="174"/>
      <c r="T138" s="174"/>
    </row>
    <row r="139" spans="1:20" s="33" customFormat="1" hidden="1">
      <c r="A139" s="2013"/>
      <c r="B139" s="177" t="s">
        <v>501</v>
      </c>
      <c r="C139" s="2013"/>
      <c r="D139" s="2013"/>
      <c r="E139" s="2013"/>
      <c r="I139" s="220"/>
      <c r="J139" s="220"/>
      <c r="K139" s="37"/>
      <c r="L139" s="57"/>
      <c r="M139" s="623"/>
      <c r="O139" s="284"/>
      <c r="P139" s="291"/>
      <c r="Q139" s="291"/>
      <c r="R139" s="174"/>
      <c r="S139" s="174"/>
      <c r="T139" s="174"/>
    </row>
    <row r="140" spans="1:20" s="33" customFormat="1" ht="35.25" hidden="1" customHeight="1">
      <c r="A140" s="258"/>
      <c r="B140" s="177" t="s">
        <v>502</v>
      </c>
      <c r="C140" s="258">
        <f>E140/D140*100</f>
        <v>0</v>
      </c>
      <c r="D140" s="258">
        <v>2.2000000000000002</v>
      </c>
      <c r="E140" s="258"/>
      <c r="I140" s="220"/>
      <c r="J140" s="220"/>
      <c r="K140" s="37"/>
      <c r="L140" s="57"/>
      <c r="M140" s="623"/>
      <c r="O140" s="284"/>
      <c r="P140" s="291"/>
      <c r="Q140" s="291"/>
      <c r="R140" s="174"/>
      <c r="S140" s="174"/>
      <c r="T140" s="174"/>
    </row>
    <row r="141" spans="1:20" s="33" customFormat="1" hidden="1">
      <c r="A141" s="2013"/>
      <c r="B141" s="258" t="s">
        <v>326</v>
      </c>
      <c r="C141" s="2013"/>
      <c r="D141" s="2013"/>
      <c r="E141" s="2013"/>
      <c r="I141" s="221"/>
      <c r="J141" s="221"/>
      <c r="K141" s="37"/>
      <c r="L141" s="57"/>
      <c r="M141" s="623"/>
      <c r="O141" s="284"/>
      <c r="P141" s="291"/>
      <c r="Q141" s="291"/>
      <c r="R141" s="174"/>
      <c r="S141" s="174"/>
      <c r="T141" s="174"/>
    </row>
    <row r="142" spans="1:20" s="33" customFormat="1" hidden="1">
      <c r="A142" s="2013"/>
      <c r="B142" s="258" t="s">
        <v>501</v>
      </c>
      <c r="C142" s="2013"/>
      <c r="D142" s="2013"/>
      <c r="E142" s="2013"/>
      <c r="I142" s="221"/>
      <c r="J142" s="221"/>
      <c r="K142" s="37"/>
      <c r="L142" s="57"/>
      <c r="M142" s="623"/>
      <c r="O142" s="284"/>
      <c r="P142" s="291"/>
      <c r="Q142" s="291"/>
      <c r="R142" s="174"/>
      <c r="S142" s="174"/>
      <c r="T142" s="174"/>
    </row>
    <row r="143" spans="1:20" s="33" customFormat="1" hidden="1">
      <c r="A143" s="258"/>
      <c r="B143" s="258"/>
      <c r="C143" s="258"/>
      <c r="D143" s="258"/>
      <c r="E143" s="258"/>
      <c r="I143" s="221"/>
      <c r="J143" s="221"/>
      <c r="K143" s="37"/>
      <c r="L143" s="57"/>
      <c r="M143" s="623"/>
      <c r="O143" s="284"/>
      <c r="P143" s="291"/>
      <c r="Q143" s="291"/>
      <c r="R143" s="174"/>
      <c r="S143" s="174"/>
      <c r="T143" s="174"/>
    </row>
    <row r="144" spans="1:20" s="33" customFormat="1" hidden="1">
      <c r="A144" s="258"/>
      <c r="B144" s="258"/>
      <c r="C144" s="258"/>
      <c r="D144" s="258"/>
      <c r="E144" s="258"/>
      <c r="I144" s="221"/>
      <c r="J144" s="221"/>
      <c r="K144" s="37"/>
      <c r="L144" s="57"/>
      <c r="M144" s="623"/>
      <c r="O144" s="284"/>
      <c r="P144" s="291"/>
      <c r="Q144" s="291"/>
      <c r="R144" s="174"/>
      <c r="S144" s="174"/>
      <c r="T144" s="174"/>
    </row>
    <row r="145" spans="1:20" s="33" customFormat="1" ht="29.25" hidden="1" customHeight="1">
      <c r="A145" s="228"/>
      <c r="B145" s="228" t="s">
        <v>73</v>
      </c>
      <c r="C145" s="228"/>
      <c r="D145" s="228" t="s">
        <v>74</v>
      </c>
      <c r="E145" s="228">
        <f>E136</f>
        <v>0</v>
      </c>
      <c r="I145" s="217">
        <f>I136</f>
        <v>0</v>
      </c>
      <c r="J145" s="217">
        <f>J136</f>
        <v>0</v>
      </c>
      <c r="K145" s="37"/>
      <c r="L145" s="57"/>
      <c r="M145" s="623"/>
      <c r="O145" s="284"/>
      <c r="P145" s="291"/>
      <c r="Q145" s="291"/>
      <c r="R145" s="174"/>
      <c r="S145" s="174"/>
      <c r="T145" s="174"/>
    </row>
    <row r="146" spans="1:20" s="33" customFormat="1" hidden="1">
      <c r="A146" s="149"/>
      <c r="B146" s="149"/>
      <c r="C146" s="149"/>
      <c r="D146" s="149"/>
      <c r="E146" s="149"/>
      <c r="F146" s="149"/>
      <c r="G146" s="149"/>
      <c r="H146" s="149"/>
      <c r="I146" s="149"/>
      <c r="J146" s="149"/>
      <c r="K146" s="37"/>
      <c r="L146" s="57"/>
      <c r="M146" s="623"/>
      <c r="O146" s="284"/>
      <c r="P146" s="291"/>
      <c r="Q146" s="291"/>
      <c r="R146" s="174"/>
      <c r="S146" s="174"/>
      <c r="T146" s="174"/>
    </row>
    <row r="147" spans="1:20" s="33" customFormat="1" ht="57.75" hidden="1" customHeight="1">
      <c r="A147" s="2014" t="s">
        <v>616</v>
      </c>
      <c r="B147" s="2014"/>
      <c r="C147" s="2014"/>
      <c r="D147" s="2014"/>
      <c r="E147" s="2014"/>
      <c r="F147" s="2014"/>
      <c r="G147" s="2014"/>
      <c r="H147" s="2014"/>
      <c r="I147" s="2014"/>
      <c r="J147" s="2014"/>
      <c r="K147" s="37"/>
      <c r="L147" s="57"/>
      <c r="M147" s="623"/>
      <c r="O147" s="284"/>
      <c r="P147" s="291"/>
      <c r="Q147" s="291"/>
      <c r="R147" s="174"/>
      <c r="S147" s="174"/>
      <c r="T147" s="174"/>
    </row>
    <row r="148" spans="1:20" hidden="1">
      <c r="A148" s="266"/>
      <c r="B148" s="266"/>
      <c r="C148" s="266"/>
      <c r="D148" s="266"/>
      <c r="E148" s="266"/>
      <c r="F148" s="266"/>
      <c r="G148" s="266"/>
      <c r="H148" s="266"/>
      <c r="I148" s="266"/>
      <c r="J148" s="266"/>
      <c r="M148" s="623"/>
    </row>
    <row r="149" spans="1:20" hidden="1">
      <c r="A149" s="2004" t="s">
        <v>504</v>
      </c>
      <c r="B149" s="2004"/>
      <c r="C149" s="2004"/>
      <c r="D149" s="2004"/>
      <c r="E149" s="2004"/>
      <c r="F149" s="2004"/>
      <c r="G149" s="2004"/>
      <c r="H149" s="2004"/>
      <c r="I149" s="2004"/>
      <c r="J149" s="2004"/>
      <c r="K149" s="205"/>
      <c r="M149" s="623"/>
    </row>
    <row r="150" spans="1:20" hidden="1">
      <c r="I150" s="1986" t="s">
        <v>545</v>
      </c>
      <c r="J150" s="1986"/>
      <c r="K150" s="266"/>
      <c r="M150" s="623"/>
    </row>
    <row r="151" spans="1:20" s="33" customFormat="1" ht="54" hidden="1">
      <c r="A151" s="35" t="s">
        <v>77</v>
      </c>
      <c r="B151" s="35" t="s">
        <v>67</v>
      </c>
      <c r="C151" s="35" t="s">
        <v>134</v>
      </c>
      <c r="D151" s="149"/>
      <c r="E151" s="149"/>
      <c r="F151" s="149"/>
      <c r="G151" s="149"/>
      <c r="H151" s="149"/>
      <c r="I151" s="215" t="s">
        <v>186</v>
      </c>
      <c r="J151" s="215" t="s">
        <v>546</v>
      </c>
      <c r="K151" s="163"/>
      <c r="L151" s="57"/>
      <c r="M151" s="623"/>
      <c r="O151" s="284"/>
      <c r="P151" s="291"/>
      <c r="Q151" s="291"/>
      <c r="R151" s="174"/>
      <c r="S151" s="174"/>
      <c r="T151" s="174"/>
    </row>
    <row r="152" spans="1:20" hidden="1">
      <c r="A152" s="173">
        <v>1</v>
      </c>
      <c r="B152" s="173">
        <v>2</v>
      </c>
      <c r="C152" s="173">
        <v>3</v>
      </c>
      <c r="D152" s="160"/>
      <c r="E152" s="160"/>
      <c r="F152" s="160"/>
      <c r="G152" s="160"/>
      <c r="H152" s="160"/>
      <c r="I152" s="222"/>
      <c r="J152" s="222"/>
      <c r="M152" s="623"/>
    </row>
    <row r="153" spans="1:20" ht="36.75" hidden="1" customHeight="1">
      <c r="A153" s="35">
        <v>1</v>
      </c>
      <c r="B153" s="183" t="s">
        <v>135</v>
      </c>
      <c r="C153" s="184">
        <f>C154+C155+C156+C157</f>
        <v>0</v>
      </c>
      <c r="I153" s="217">
        <f>I154+I155+I156+I157</f>
        <v>0</v>
      </c>
      <c r="J153" s="217">
        <f>J154+J155+J156+J157</f>
        <v>0</v>
      </c>
      <c r="M153" s="623"/>
    </row>
    <row r="154" spans="1:20" s="160" customFormat="1" ht="36.75" hidden="1" customHeight="1">
      <c r="A154" s="35"/>
      <c r="B154" s="183"/>
      <c r="C154" s="176"/>
      <c r="D154" s="149"/>
      <c r="E154" s="149"/>
      <c r="F154" s="149"/>
      <c r="G154" s="149"/>
      <c r="H154" s="149"/>
      <c r="I154" s="222"/>
      <c r="J154" s="222"/>
      <c r="K154" s="161"/>
      <c r="M154" s="623"/>
      <c r="O154" s="283"/>
      <c r="P154" s="283"/>
      <c r="Q154" s="283"/>
    </row>
    <row r="155" spans="1:20" ht="36.75" hidden="1" customHeight="1">
      <c r="A155" s="35"/>
      <c r="B155" s="183"/>
      <c r="C155" s="176"/>
      <c r="I155" s="222"/>
      <c r="J155" s="222"/>
      <c r="M155" s="623"/>
    </row>
    <row r="156" spans="1:20" ht="36.75" hidden="1" customHeight="1">
      <c r="A156" s="35"/>
      <c r="B156" s="183"/>
      <c r="C156" s="176"/>
      <c r="I156" s="222"/>
      <c r="J156" s="222"/>
      <c r="M156" s="623"/>
    </row>
    <row r="157" spans="1:20" ht="36.75" hidden="1" customHeight="1">
      <c r="A157" s="35"/>
      <c r="B157" s="183"/>
      <c r="C157" s="176"/>
      <c r="I157" s="222"/>
      <c r="J157" s="222"/>
      <c r="M157" s="623"/>
    </row>
    <row r="158" spans="1:20" ht="36.75" hidden="1" customHeight="1">
      <c r="A158" s="226"/>
      <c r="B158" s="227" t="s">
        <v>73</v>
      </c>
      <c r="C158" s="228">
        <f>C153</f>
        <v>0</v>
      </c>
      <c r="I158" s="217">
        <f>I153</f>
        <v>0</v>
      </c>
      <c r="J158" s="217">
        <f>J153</f>
        <v>0</v>
      </c>
      <c r="M158" s="623"/>
    </row>
    <row r="159" spans="1:20" hidden="1">
      <c r="M159" s="623"/>
    </row>
    <row r="160" spans="1:20">
      <c r="A160" s="2014" t="s">
        <v>615</v>
      </c>
      <c r="B160" s="2014"/>
      <c r="C160" s="2014"/>
      <c r="D160" s="2014"/>
      <c r="E160" s="2014"/>
      <c r="F160" s="2014"/>
      <c r="G160" s="2014"/>
      <c r="H160" s="2014"/>
      <c r="I160" s="2014"/>
      <c r="J160" s="2014"/>
      <c r="M160" s="623"/>
    </row>
    <row r="161" spans="1:20">
      <c r="A161" s="266"/>
      <c r="B161" s="266"/>
      <c r="C161" s="266"/>
      <c r="D161" s="266"/>
      <c r="E161" s="266"/>
      <c r="F161" s="266"/>
      <c r="G161" s="266"/>
      <c r="H161" s="266"/>
      <c r="I161" s="266"/>
      <c r="J161" s="266"/>
      <c r="M161" s="623"/>
    </row>
    <row r="162" spans="1:20" hidden="1">
      <c r="A162" s="2004" t="s">
        <v>504</v>
      </c>
      <c r="B162" s="2004"/>
      <c r="C162" s="2004"/>
      <c r="D162" s="2004"/>
      <c r="E162" s="2004"/>
      <c r="F162" s="2004"/>
      <c r="G162" s="2004"/>
      <c r="H162" s="2004"/>
      <c r="I162" s="2004"/>
      <c r="J162" s="2004"/>
      <c r="K162" s="205"/>
      <c r="M162" s="623"/>
    </row>
    <row r="163" spans="1:20" hidden="1">
      <c r="I163" s="1986" t="s">
        <v>545</v>
      </c>
      <c r="J163" s="1986"/>
      <c r="K163" s="266"/>
      <c r="M163" s="623"/>
    </row>
    <row r="164" spans="1:20" s="33" customFormat="1" ht="54" hidden="1">
      <c r="A164" s="35" t="s">
        <v>77</v>
      </c>
      <c r="B164" s="35" t="s">
        <v>67</v>
      </c>
      <c r="C164" s="35" t="s">
        <v>134</v>
      </c>
      <c r="D164" s="149"/>
      <c r="E164" s="149"/>
      <c r="F164" s="149"/>
      <c r="G164" s="149"/>
      <c r="H164" s="149"/>
      <c r="I164" s="215" t="s">
        <v>186</v>
      </c>
      <c r="J164" s="215" t="s">
        <v>546</v>
      </c>
      <c r="K164" s="163"/>
      <c r="L164" s="57"/>
      <c r="M164" s="623"/>
      <c r="O164" s="284"/>
      <c r="P164" s="291"/>
      <c r="Q164" s="291"/>
      <c r="R164" s="174"/>
      <c r="S164" s="174"/>
      <c r="T164" s="174"/>
    </row>
    <row r="165" spans="1:20" hidden="1">
      <c r="A165" s="173">
        <v>1</v>
      </c>
      <c r="B165" s="173">
        <v>2</v>
      </c>
      <c r="C165" s="173">
        <v>3</v>
      </c>
      <c r="D165" s="160"/>
      <c r="E165" s="160"/>
      <c r="F165" s="160"/>
      <c r="G165" s="160"/>
      <c r="H165" s="160"/>
      <c r="I165" s="222"/>
      <c r="J165" s="222"/>
      <c r="M165" s="623"/>
    </row>
    <row r="166" spans="1:20" ht="41.25" hidden="1" customHeight="1">
      <c r="A166" s="35">
        <v>1</v>
      </c>
      <c r="B166" s="183"/>
      <c r="C166" s="184"/>
      <c r="I166" s="220"/>
      <c r="J166" s="220"/>
      <c r="M166" s="623"/>
    </row>
    <row r="167" spans="1:20" s="160" customFormat="1" ht="41.25" hidden="1" customHeight="1">
      <c r="A167" s="35"/>
      <c r="B167" s="183"/>
      <c r="C167" s="176"/>
      <c r="D167" s="149"/>
      <c r="E167" s="149"/>
      <c r="F167" s="149"/>
      <c r="G167" s="149"/>
      <c r="H167" s="149"/>
      <c r="I167" s="222"/>
      <c r="J167" s="222"/>
      <c r="K167" s="161"/>
      <c r="M167" s="623"/>
      <c r="O167" s="283"/>
      <c r="P167" s="283"/>
      <c r="Q167" s="283"/>
    </row>
    <row r="168" spans="1:20" ht="41.25" hidden="1" customHeight="1">
      <c r="A168" s="35"/>
      <c r="B168" s="183"/>
      <c r="C168" s="176"/>
      <c r="I168" s="222"/>
      <c r="J168" s="222"/>
      <c r="M168" s="623"/>
    </row>
    <row r="169" spans="1:20" ht="41.25" hidden="1" customHeight="1">
      <c r="A169" s="35"/>
      <c r="B169" s="183"/>
      <c r="C169" s="176"/>
      <c r="I169" s="222"/>
      <c r="J169" s="222"/>
      <c r="M169" s="623"/>
    </row>
    <row r="170" spans="1:20" ht="41.25" hidden="1" customHeight="1">
      <c r="A170" s="35"/>
      <c r="B170" s="183"/>
      <c r="C170" s="176"/>
      <c r="I170" s="222"/>
      <c r="J170" s="222"/>
      <c r="M170" s="623"/>
    </row>
    <row r="171" spans="1:20" ht="41.25" hidden="1" customHeight="1">
      <c r="A171" s="226"/>
      <c r="B171" s="227" t="s">
        <v>73</v>
      </c>
      <c r="C171" s="228">
        <f>SUM(C166:C170)</f>
        <v>0</v>
      </c>
      <c r="I171" s="217">
        <f>SUM(I166:I170)</f>
        <v>0</v>
      </c>
      <c r="J171" s="217">
        <f>SUM(J166:J170)</f>
        <v>0</v>
      </c>
      <c r="M171" s="623"/>
    </row>
    <row r="172" spans="1:20" hidden="1">
      <c r="M172" s="623"/>
    </row>
    <row r="173" spans="1:20" hidden="1">
      <c r="A173" s="2004" t="s">
        <v>508</v>
      </c>
      <c r="B173" s="2004"/>
      <c r="C173" s="2004"/>
      <c r="D173" s="2004"/>
      <c r="E173" s="2004"/>
      <c r="F173" s="2004"/>
      <c r="G173" s="2004"/>
      <c r="H173" s="2004"/>
      <c r="I173" s="2004"/>
      <c r="J173" s="2004"/>
      <c r="M173" s="623"/>
    </row>
    <row r="174" spans="1:20" hidden="1">
      <c r="I174" s="1986" t="s">
        <v>545</v>
      </c>
      <c r="J174" s="1986"/>
      <c r="M174" s="623"/>
    </row>
    <row r="175" spans="1:20" s="33" customFormat="1" ht="54" hidden="1">
      <c r="A175" s="35" t="s">
        <v>77</v>
      </c>
      <c r="B175" s="35" t="s">
        <v>67</v>
      </c>
      <c r="C175" s="35" t="s">
        <v>134</v>
      </c>
      <c r="D175" s="149"/>
      <c r="E175" s="149"/>
      <c r="F175" s="149"/>
      <c r="G175" s="149"/>
      <c r="H175" s="149"/>
      <c r="I175" s="215" t="s">
        <v>186</v>
      </c>
      <c r="J175" s="215" t="s">
        <v>546</v>
      </c>
      <c r="K175" s="163"/>
      <c r="L175" s="57"/>
      <c r="M175" s="623"/>
      <c r="O175" s="284"/>
      <c r="P175" s="291"/>
      <c r="Q175" s="291"/>
      <c r="R175" s="174"/>
      <c r="S175" s="174"/>
      <c r="T175" s="174"/>
    </row>
    <row r="176" spans="1:20" hidden="1">
      <c r="A176" s="173">
        <v>1</v>
      </c>
      <c r="B176" s="173">
        <v>2</v>
      </c>
      <c r="C176" s="173">
        <v>3</v>
      </c>
      <c r="D176" s="160"/>
      <c r="E176" s="160"/>
      <c r="F176" s="160"/>
      <c r="G176" s="160"/>
      <c r="H176" s="160"/>
      <c r="I176" s="222"/>
      <c r="J176" s="222"/>
      <c r="M176" s="623"/>
    </row>
    <row r="177" spans="1:20" ht="38.25" hidden="1" customHeight="1">
      <c r="A177" s="35">
        <v>1</v>
      </c>
      <c r="B177" s="183"/>
      <c r="C177" s="184"/>
      <c r="I177" s="220"/>
      <c r="J177" s="220"/>
      <c r="M177" s="623"/>
    </row>
    <row r="178" spans="1:20" s="160" customFormat="1" ht="38.25" hidden="1" customHeight="1">
      <c r="A178" s="35"/>
      <c r="B178" s="183"/>
      <c r="C178" s="176"/>
      <c r="D178" s="149"/>
      <c r="E178" s="149"/>
      <c r="F178" s="149"/>
      <c r="G178" s="149"/>
      <c r="H178" s="149"/>
      <c r="I178" s="222"/>
      <c r="J178" s="222"/>
      <c r="K178" s="161"/>
      <c r="M178" s="623"/>
      <c r="O178" s="283"/>
      <c r="P178" s="283"/>
      <c r="Q178" s="283"/>
    </row>
    <row r="179" spans="1:20" ht="38.25" hidden="1" customHeight="1">
      <c r="A179" s="35"/>
      <c r="B179" s="183"/>
      <c r="C179" s="176"/>
      <c r="I179" s="222"/>
      <c r="J179" s="222"/>
      <c r="M179" s="623"/>
    </row>
    <row r="180" spans="1:20" ht="38.25" hidden="1" customHeight="1">
      <c r="A180" s="35"/>
      <c r="B180" s="183"/>
      <c r="C180" s="176"/>
      <c r="I180" s="222"/>
      <c r="J180" s="222"/>
      <c r="M180" s="623"/>
    </row>
    <row r="181" spans="1:20" ht="38.25" hidden="1" customHeight="1">
      <c r="A181" s="35"/>
      <c r="B181" s="183"/>
      <c r="C181" s="176"/>
      <c r="I181" s="222"/>
      <c r="J181" s="222"/>
      <c r="M181" s="623"/>
    </row>
    <row r="182" spans="1:20" ht="38.25" hidden="1" customHeight="1">
      <c r="A182" s="226"/>
      <c r="B182" s="227" t="s">
        <v>73</v>
      </c>
      <c r="C182" s="228">
        <f>SUM(C177:C181)</f>
        <v>0</v>
      </c>
      <c r="I182" s="217">
        <f>SUM(I177:I181)</f>
        <v>0</v>
      </c>
      <c r="J182" s="217">
        <f>SUM(J177:J181)</f>
        <v>0</v>
      </c>
      <c r="M182" s="623"/>
    </row>
    <row r="183" spans="1:20">
      <c r="M183" s="623"/>
    </row>
    <row r="184" spans="1:20">
      <c r="A184" s="2004" t="s">
        <v>509</v>
      </c>
      <c r="B184" s="2004"/>
      <c r="C184" s="2004"/>
      <c r="D184" s="2004"/>
      <c r="E184" s="2004"/>
      <c r="F184" s="2004"/>
      <c r="G184" s="2004"/>
      <c r="H184" s="2004"/>
      <c r="I184" s="2004"/>
      <c r="J184" s="2004"/>
      <c r="M184" s="623"/>
    </row>
    <row r="185" spans="1:20">
      <c r="I185" s="1986" t="s">
        <v>545</v>
      </c>
      <c r="J185" s="1986"/>
      <c r="M185" s="623"/>
    </row>
    <row r="186" spans="1:20" s="33" customFormat="1" ht="54">
      <c r="A186" s="35" t="s">
        <v>77</v>
      </c>
      <c r="B186" s="35" t="s">
        <v>67</v>
      </c>
      <c r="C186" s="35" t="s">
        <v>134</v>
      </c>
      <c r="D186" s="149"/>
      <c r="E186" s="149"/>
      <c r="F186" s="149"/>
      <c r="G186" s="149"/>
      <c r="H186" s="149"/>
      <c r="I186" s="215" t="s">
        <v>186</v>
      </c>
      <c r="J186" s="215" t="s">
        <v>546</v>
      </c>
      <c r="K186" s="163"/>
      <c r="L186" s="57"/>
      <c r="M186" s="623"/>
      <c r="O186" s="284"/>
      <c r="P186" s="291"/>
      <c r="Q186" s="291"/>
      <c r="R186" s="174"/>
      <c r="S186" s="174"/>
      <c r="T186" s="174"/>
    </row>
    <row r="187" spans="1:20">
      <c r="A187" s="173">
        <v>1</v>
      </c>
      <c r="B187" s="173">
        <v>2</v>
      </c>
      <c r="C187" s="173">
        <v>3</v>
      </c>
      <c r="D187" s="160"/>
      <c r="E187" s="160"/>
      <c r="F187" s="160"/>
      <c r="G187" s="160"/>
      <c r="H187" s="160"/>
      <c r="I187" s="222"/>
      <c r="J187" s="222"/>
      <c r="M187" s="623"/>
    </row>
    <row r="188" spans="1:20">
      <c r="A188" s="35">
        <v>1</v>
      </c>
      <c r="B188" s="183" t="s">
        <v>914</v>
      </c>
      <c r="C188" s="184"/>
      <c r="I188" s="220"/>
      <c r="J188" s="220"/>
      <c r="M188" s="623"/>
      <c r="N188" s="1073">
        <f>C188-M188</f>
        <v>0</v>
      </c>
    </row>
    <row r="189" spans="1:20" s="160" customFormat="1">
      <c r="A189" s="35"/>
      <c r="B189" s="183" t="s">
        <v>1154</v>
      </c>
      <c r="C189" s="176">
        <v>17.36</v>
      </c>
      <c r="D189" s="149"/>
      <c r="E189" s="149"/>
      <c r="F189" s="149"/>
      <c r="G189" s="149"/>
      <c r="H189" s="149"/>
      <c r="I189" s="222"/>
      <c r="J189" s="222"/>
      <c r="K189" s="161"/>
      <c r="M189" s="623">
        <v>17.36</v>
      </c>
      <c r="N189" s="1073">
        <f t="shared" ref="N189:N192" si="5">C189-M189</f>
        <v>0</v>
      </c>
      <c r="O189" s="283"/>
      <c r="P189" s="283"/>
      <c r="Q189" s="283"/>
    </row>
    <row r="190" spans="1:20">
      <c r="A190" s="35"/>
      <c r="B190" s="183"/>
      <c r="C190" s="176"/>
      <c r="I190" s="222"/>
      <c r="J190" s="222"/>
      <c r="M190" s="623"/>
      <c r="N190" s="1073">
        <f t="shared" si="5"/>
        <v>0</v>
      </c>
    </row>
    <row r="191" spans="1:20">
      <c r="A191" s="35"/>
      <c r="B191" s="183" t="s">
        <v>931</v>
      </c>
      <c r="C191" s="176">
        <v>6733.86</v>
      </c>
      <c r="I191" s="222"/>
      <c r="J191" s="222"/>
      <c r="M191" s="623"/>
      <c r="N191" s="1073">
        <f t="shared" si="5"/>
        <v>6733.86</v>
      </c>
    </row>
    <row r="192" spans="1:20" ht="23.4" thickBot="1">
      <c r="A192" s="35"/>
      <c r="B192" s="183" t="s">
        <v>932</v>
      </c>
      <c r="C192" s="176"/>
      <c r="I192" s="222"/>
      <c r="J192" s="222"/>
      <c r="M192" s="1098"/>
      <c r="N192" s="1099">
        <f t="shared" si="5"/>
        <v>0</v>
      </c>
    </row>
    <row r="193" spans="1:20" ht="28.5" customHeight="1" thickBot="1">
      <c r="A193" s="226"/>
      <c r="B193" s="227" t="s">
        <v>73</v>
      </c>
      <c r="C193" s="228">
        <f>SUM(C188:C192)</f>
        <v>6751.2199999999993</v>
      </c>
      <c r="I193" s="217">
        <f>SUM(I188:I192)</f>
        <v>0</v>
      </c>
      <c r="J193" s="217">
        <f>SUM(J188:J192)</f>
        <v>0</v>
      </c>
      <c r="L193" s="738" t="s">
        <v>13</v>
      </c>
      <c r="M193" s="1075">
        <f>SUM(M189:M192)</f>
        <v>17.36</v>
      </c>
      <c r="N193" s="1124">
        <f>SUM(N189:N192)</f>
        <v>6733.86</v>
      </c>
    </row>
    <row r="194" spans="1:20">
      <c r="L194" s="279"/>
      <c r="M194" s="737"/>
      <c r="N194" s="279"/>
    </row>
    <row r="195" spans="1:20">
      <c r="A195" s="2004" t="s">
        <v>510</v>
      </c>
      <c r="B195" s="2004"/>
      <c r="C195" s="2004"/>
      <c r="D195" s="2004"/>
      <c r="E195" s="2004"/>
      <c r="F195" s="2004"/>
      <c r="G195" s="2004"/>
      <c r="H195" s="2004"/>
      <c r="I195" s="2004"/>
      <c r="J195" s="2004"/>
      <c r="L195" s="279"/>
      <c r="M195" s="623"/>
      <c r="N195" s="279"/>
    </row>
    <row r="196" spans="1:20">
      <c r="I196" s="1986" t="s">
        <v>545</v>
      </c>
      <c r="J196" s="1986"/>
      <c r="L196" s="279"/>
      <c r="M196" s="623"/>
      <c r="N196" s="279"/>
    </row>
    <row r="197" spans="1:20" s="33" customFormat="1" ht="54">
      <c r="A197" s="35" t="s">
        <v>77</v>
      </c>
      <c r="B197" s="35" t="s">
        <v>67</v>
      </c>
      <c r="C197" s="35" t="s">
        <v>134</v>
      </c>
      <c r="D197" s="149"/>
      <c r="E197" s="149"/>
      <c r="F197" s="149"/>
      <c r="G197" s="149"/>
      <c r="H197" s="149"/>
      <c r="I197" s="215" t="s">
        <v>186</v>
      </c>
      <c r="J197" s="215" t="s">
        <v>546</v>
      </c>
      <c r="K197" s="163"/>
      <c r="L197" s="188"/>
      <c r="M197" s="623"/>
      <c r="N197" s="284"/>
      <c r="O197" s="284"/>
      <c r="P197" s="291"/>
      <c r="Q197" s="291"/>
      <c r="R197" s="174"/>
      <c r="S197" s="174"/>
      <c r="T197" s="174"/>
    </row>
    <row r="198" spans="1:20">
      <c r="A198" s="173">
        <v>1</v>
      </c>
      <c r="B198" s="173">
        <v>2</v>
      </c>
      <c r="C198" s="173">
        <v>3</v>
      </c>
      <c r="D198" s="160"/>
      <c r="E198" s="160"/>
      <c r="F198" s="160"/>
      <c r="G198" s="160"/>
      <c r="H198" s="160"/>
      <c r="I198" s="222"/>
      <c r="J198" s="222"/>
      <c r="L198" s="279"/>
      <c r="M198" s="623"/>
      <c r="N198" s="279"/>
    </row>
    <row r="199" spans="1:20" ht="114.6" thickBot="1">
      <c r="A199" s="35">
        <v>1</v>
      </c>
      <c r="B199" s="183" t="s">
        <v>1184</v>
      </c>
      <c r="C199" s="176">
        <f>30000-10091.8</f>
        <v>19908.2</v>
      </c>
      <c r="I199" s="220"/>
      <c r="J199" s="220"/>
      <c r="L199" s="279"/>
      <c r="M199" s="623"/>
      <c r="N199" s="1073">
        <f t="shared" ref="N199" si="6">C199-M199</f>
        <v>19908.2</v>
      </c>
    </row>
    <row r="200" spans="1:20" s="160" customFormat="1" hidden="1">
      <c r="A200" s="35"/>
      <c r="B200" s="183"/>
      <c r="C200" s="176"/>
      <c r="D200" s="149"/>
      <c r="E200" s="149"/>
      <c r="F200" s="149"/>
      <c r="G200" s="149"/>
      <c r="H200" s="149"/>
      <c r="I200" s="222"/>
      <c r="J200" s="222"/>
      <c r="K200" s="161"/>
      <c r="L200" s="283"/>
      <c r="M200" s="623"/>
      <c r="N200" s="283"/>
      <c r="O200" s="283"/>
      <c r="P200" s="283"/>
      <c r="Q200" s="283"/>
    </row>
    <row r="201" spans="1:20" hidden="1">
      <c r="A201" s="35"/>
      <c r="B201" s="183"/>
      <c r="C201" s="176"/>
      <c r="I201" s="222"/>
      <c r="J201" s="222"/>
      <c r="L201" s="279"/>
      <c r="M201" s="623"/>
      <c r="N201" s="279"/>
    </row>
    <row r="202" spans="1:20" hidden="1">
      <c r="A202" s="35"/>
      <c r="B202" s="183"/>
      <c r="C202" s="176"/>
      <c r="I202" s="222"/>
      <c r="J202" s="222"/>
      <c r="L202" s="279"/>
      <c r="M202" s="623"/>
      <c r="N202" s="279"/>
    </row>
    <row r="203" spans="1:20" hidden="1">
      <c r="A203" s="35"/>
      <c r="B203" s="183"/>
      <c r="C203" s="176"/>
      <c r="I203" s="222"/>
      <c r="J203" s="222"/>
      <c r="L203" s="279"/>
      <c r="M203" s="1098"/>
      <c r="N203" s="279"/>
    </row>
    <row r="204" spans="1:20" ht="32.25" customHeight="1" thickBot="1">
      <c r="A204" s="226"/>
      <c r="B204" s="227" t="s">
        <v>73</v>
      </c>
      <c r="C204" s="228">
        <f>SUM(C199:C203)</f>
        <v>19908.2</v>
      </c>
      <c r="I204" s="217">
        <f>SUM(I199:I203)</f>
        <v>0</v>
      </c>
      <c r="J204" s="217">
        <f>SUM(J199:J203)</f>
        <v>0</v>
      </c>
      <c r="L204" s="738" t="s">
        <v>13</v>
      </c>
      <c r="M204" s="1075">
        <f>SUM(M199)</f>
        <v>0</v>
      </c>
      <c r="N204" s="1123"/>
    </row>
    <row r="205" spans="1:20">
      <c r="L205" s="279"/>
      <c r="M205" s="188"/>
      <c r="N205" s="279"/>
    </row>
    <row r="206" spans="1:20">
      <c r="L206" s="279"/>
      <c r="M206" s="188"/>
      <c r="N206" s="279"/>
    </row>
    <row r="207" spans="1:20" ht="50.25" hidden="1" customHeight="1">
      <c r="A207" s="2014" t="s">
        <v>614</v>
      </c>
      <c r="B207" s="2014"/>
      <c r="C207" s="2014"/>
      <c r="D207" s="2014"/>
      <c r="E207" s="2014"/>
      <c r="F207" s="2014"/>
      <c r="G207" s="2014"/>
      <c r="H207" s="2014"/>
      <c r="I207" s="2014"/>
      <c r="J207" s="2014"/>
      <c r="M207" s="57"/>
    </row>
    <row r="208" spans="1:20" hidden="1">
      <c r="M208" s="57"/>
    </row>
    <row r="209" spans="1:20" hidden="1">
      <c r="A209" s="2004" t="s">
        <v>511</v>
      </c>
      <c r="B209" s="2004"/>
      <c r="C209" s="2004"/>
      <c r="D209" s="2004"/>
      <c r="E209" s="2004"/>
      <c r="F209" s="2004"/>
      <c r="G209" s="2004"/>
      <c r="H209" s="2004"/>
      <c r="I209" s="2004"/>
      <c r="J209" s="2004"/>
      <c r="K209" s="205"/>
      <c r="M209" s="57"/>
    </row>
    <row r="210" spans="1:20" hidden="1">
      <c r="I210" s="1986" t="s">
        <v>545</v>
      </c>
      <c r="J210" s="1986"/>
      <c r="M210" s="57"/>
    </row>
    <row r="211" spans="1:20" s="33" customFormat="1" ht="78.75" hidden="1" customHeight="1">
      <c r="A211" s="35" t="s">
        <v>77</v>
      </c>
      <c r="B211" s="35" t="s">
        <v>67</v>
      </c>
      <c r="C211" s="260" t="s">
        <v>505</v>
      </c>
      <c r="D211" s="260" t="s">
        <v>506</v>
      </c>
      <c r="E211" s="260" t="s">
        <v>507</v>
      </c>
      <c r="F211" s="149"/>
      <c r="G211" s="149"/>
      <c r="H211" s="149"/>
      <c r="I211" s="215" t="s">
        <v>186</v>
      </c>
      <c r="J211" s="215" t="s">
        <v>546</v>
      </c>
      <c r="K211" s="163"/>
      <c r="L211" s="57"/>
      <c r="M211" s="57"/>
      <c r="O211" s="284"/>
      <c r="P211" s="291"/>
      <c r="Q211" s="291"/>
      <c r="R211" s="174"/>
      <c r="S211" s="174"/>
      <c r="T211" s="174"/>
    </row>
    <row r="212" spans="1:20" hidden="1">
      <c r="A212" s="173">
        <v>1</v>
      </c>
      <c r="B212" s="173">
        <v>2</v>
      </c>
      <c r="C212" s="195">
        <v>3</v>
      </c>
      <c r="D212" s="195">
        <v>4</v>
      </c>
      <c r="E212" s="195">
        <v>5</v>
      </c>
      <c r="F212" s="160"/>
      <c r="G212" s="160"/>
      <c r="H212" s="160"/>
      <c r="I212" s="220"/>
      <c r="J212" s="220"/>
      <c r="M212" s="57"/>
    </row>
    <row r="213" spans="1:20" hidden="1">
      <c r="A213" s="35">
        <v>1</v>
      </c>
      <c r="B213" s="183"/>
      <c r="C213" s="176"/>
      <c r="D213" s="35"/>
      <c r="E213" s="176"/>
      <c r="I213" s="220"/>
      <c r="J213" s="220"/>
      <c r="M213" s="57"/>
    </row>
    <row r="214" spans="1:20" s="160" customFormat="1" hidden="1">
      <c r="A214" s="35"/>
      <c r="B214" s="183"/>
      <c r="C214" s="258"/>
      <c r="D214" s="260"/>
      <c r="E214" s="258"/>
      <c r="F214" s="149"/>
      <c r="G214" s="149"/>
      <c r="H214" s="149"/>
      <c r="I214" s="220"/>
      <c r="J214" s="220"/>
      <c r="K214" s="161"/>
      <c r="M214" s="57"/>
      <c r="O214" s="283"/>
      <c r="P214" s="283"/>
      <c r="Q214" s="283"/>
    </row>
    <row r="215" spans="1:20" hidden="1">
      <c r="A215" s="35"/>
      <c r="B215" s="183"/>
      <c r="C215" s="258"/>
      <c r="D215" s="260"/>
      <c r="E215" s="258"/>
      <c r="I215" s="220"/>
      <c r="J215" s="220"/>
      <c r="M215" s="57"/>
    </row>
    <row r="216" spans="1:20" ht="30.75" hidden="1" customHeight="1">
      <c r="A216" s="226"/>
      <c r="B216" s="227" t="s">
        <v>73</v>
      </c>
      <c r="C216" s="226" t="s">
        <v>74</v>
      </c>
      <c r="D216" s="226" t="s">
        <v>74</v>
      </c>
      <c r="E216" s="228">
        <f>E213</f>
        <v>0</v>
      </c>
      <c r="I216" s="217">
        <f>SUM(I213:I215)</f>
        <v>0</v>
      </c>
      <c r="J216" s="217">
        <f>SUM(J213:J215)</f>
        <v>0</v>
      </c>
      <c r="M216" s="57"/>
    </row>
    <row r="217" spans="1:20" hidden="1">
      <c r="M217" s="57"/>
    </row>
    <row r="218" spans="1:20" hidden="1">
      <c r="A218" s="2004" t="s">
        <v>512</v>
      </c>
      <c r="B218" s="2004"/>
      <c r="C218" s="2004"/>
      <c r="D218" s="2004"/>
      <c r="E218" s="2004"/>
      <c r="F218" s="2004"/>
      <c r="G218" s="2004"/>
      <c r="H218" s="2004"/>
      <c r="I218" s="2004"/>
      <c r="J218" s="2004"/>
      <c r="M218" s="57"/>
    </row>
    <row r="219" spans="1:20" hidden="1">
      <c r="I219" s="1986" t="s">
        <v>545</v>
      </c>
      <c r="J219" s="1986"/>
      <c r="M219" s="57"/>
    </row>
    <row r="220" spans="1:20" s="33" customFormat="1" ht="54" hidden="1">
      <c r="A220" s="35" t="s">
        <v>77</v>
      </c>
      <c r="B220" s="35" t="s">
        <v>67</v>
      </c>
      <c r="C220" s="260" t="s">
        <v>505</v>
      </c>
      <c r="D220" s="260" t="s">
        <v>506</v>
      </c>
      <c r="E220" s="260" t="s">
        <v>507</v>
      </c>
      <c r="F220" s="149"/>
      <c r="G220" s="149"/>
      <c r="H220" s="149"/>
      <c r="I220" s="215" t="s">
        <v>186</v>
      </c>
      <c r="J220" s="215" t="s">
        <v>546</v>
      </c>
      <c r="K220" s="163"/>
      <c r="L220" s="57"/>
      <c r="M220" s="57"/>
      <c r="O220" s="284"/>
      <c r="P220" s="291"/>
      <c r="Q220" s="291"/>
      <c r="R220" s="174"/>
      <c r="S220" s="174"/>
      <c r="T220" s="174"/>
    </row>
    <row r="221" spans="1:20" hidden="1">
      <c r="A221" s="173">
        <v>1</v>
      </c>
      <c r="B221" s="173">
        <v>2</v>
      </c>
      <c r="C221" s="195">
        <v>3</v>
      </c>
      <c r="D221" s="195">
        <v>4</v>
      </c>
      <c r="E221" s="195">
        <v>5</v>
      </c>
      <c r="F221" s="160"/>
      <c r="G221" s="160"/>
      <c r="H221" s="160"/>
      <c r="I221" s="220"/>
      <c r="J221" s="220"/>
      <c r="M221" s="57"/>
    </row>
    <row r="222" spans="1:20" hidden="1">
      <c r="A222" s="35">
        <v>1</v>
      </c>
      <c r="B222" s="183"/>
      <c r="C222" s="176"/>
      <c r="D222" s="35"/>
      <c r="E222" s="176"/>
      <c r="I222" s="220"/>
      <c r="J222" s="220"/>
      <c r="M222" s="57"/>
    </row>
    <row r="223" spans="1:20" s="160" customFormat="1" hidden="1">
      <c r="A223" s="35"/>
      <c r="B223" s="183"/>
      <c r="C223" s="258"/>
      <c r="D223" s="260"/>
      <c r="E223" s="258"/>
      <c r="F223" s="149"/>
      <c r="G223" s="149"/>
      <c r="H223" s="149"/>
      <c r="I223" s="220"/>
      <c r="J223" s="220"/>
      <c r="K223" s="161"/>
      <c r="M223" s="57"/>
      <c r="O223" s="283"/>
      <c r="P223" s="283"/>
      <c r="Q223" s="283"/>
    </row>
    <row r="224" spans="1:20" hidden="1">
      <c r="A224" s="35"/>
      <c r="B224" s="183"/>
      <c r="C224" s="258"/>
      <c r="D224" s="260"/>
      <c r="E224" s="258"/>
      <c r="I224" s="220"/>
      <c r="J224" s="220"/>
      <c r="M224" s="57"/>
    </row>
    <row r="225" spans="1:17" ht="38.25" hidden="1" customHeight="1">
      <c r="A225" s="226"/>
      <c r="B225" s="227" t="s">
        <v>73</v>
      </c>
      <c r="C225" s="226" t="s">
        <v>74</v>
      </c>
      <c r="D225" s="226" t="s">
        <v>74</v>
      </c>
      <c r="E225" s="228">
        <f>E222</f>
        <v>0</v>
      </c>
      <c r="I225" s="217">
        <f>SUM(I222:I224)</f>
        <v>0</v>
      </c>
      <c r="J225" s="217">
        <f>SUM(J222:J224)</f>
        <v>0</v>
      </c>
      <c r="M225" s="57"/>
    </row>
    <row r="226" spans="1:17" hidden="1">
      <c r="M226" s="57"/>
    </row>
    <row r="227" spans="1:17" hidden="1">
      <c r="M227" s="57"/>
    </row>
    <row r="228" spans="1:17" ht="57.75" hidden="1" customHeight="1">
      <c r="A228" s="2014" t="s">
        <v>613</v>
      </c>
      <c r="B228" s="2014"/>
      <c r="C228" s="2014"/>
      <c r="D228" s="2014"/>
      <c r="E228" s="2014"/>
      <c r="F228" s="2014"/>
      <c r="G228" s="2014"/>
      <c r="H228" s="2014"/>
      <c r="I228" s="2014"/>
      <c r="J228" s="2014"/>
      <c r="M228" s="57"/>
    </row>
    <row r="229" spans="1:17" hidden="1">
      <c r="M229" s="57"/>
    </row>
    <row r="230" spans="1:17" hidden="1">
      <c r="A230" s="2017" t="s">
        <v>513</v>
      </c>
      <c r="B230" s="2017"/>
      <c r="C230" s="2017"/>
      <c r="D230" s="2017"/>
      <c r="E230" s="2017"/>
      <c r="F230" s="2017"/>
      <c r="G230" s="2017"/>
      <c r="H230" s="2017"/>
      <c r="I230" s="2017"/>
      <c r="J230" s="2017"/>
      <c r="K230" s="205"/>
      <c r="M230" s="57"/>
    </row>
    <row r="231" spans="1:17" hidden="1">
      <c r="A231" s="53"/>
      <c r="B231" s="32"/>
      <c r="C231" s="38"/>
      <c r="D231" s="38"/>
      <c r="E231" s="38"/>
      <c r="F231" s="38"/>
      <c r="I231" s="1986" t="s">
        <v>545</v>
      </c>
      <c r="J231" s="1986"/>
      <c r="M231" s="57"/>
    </row>
    <row r="232" spans="1:17" ht="63.75" hidden="1" customHeight="1">
      <c r="A232" s="260" t="s">
        <v>77</v>
      </c>
      <c r="B232" s="260" t="s">
        <v>67</v>
      </c>
      <c r="C232" s="260" t="s">
        <v>124</v>
      </c>
      <c r="D232" s="260" t="s">
        <v>125</v>
      </c>
      <c r="E232" s="260" t="s">
        <v>126</v>
      </c>
      <c r="I232" s="215" t="s">
        <v>186</v>
      </c>
      <c r="J232" s="215" t="s">
        <v>546</v>
      </c>
      <c r="K232" s="209"/>
      <c r="M232" s="57"/>
    </row>
    <row r="233" spans="1:17" hidden="1">
      <c r="A233" s="195">
        <v>1</v>
      </c>
      <c r="B233" s="195">
        <v>2</v>
      </c>
      <c r="C233" s="195">
        <v>3</v>
      </c>
      <c r="D233" s="195">
        <v>4</v>
      </c>
      <c r="E233" s="195">
        <v>5</v>
      </c>
      <c r="F233" s="160"/>
      <c r="G233" s="160"/>
      <c r="H233" s="160"/>
      <c r="I233" s="220"/>
      <c r="J233" s="220"/>
      <c r="M233" s="57"/>
    </row>
    <row r="234" spans="1:17" hidden="1">
      <c r="A234" s="264"/>
      <c r="B234" s="47"/>
      <c r="C234" s="260"/>
      <c r="D234" s="34"/>
      <c r="E234" s="258"/>
      <c r="I234" s="220"/>
      <c r="J234" s="220"/>
      <c r="M234" s="57"/>
    </row>
    <row r="235" spans="1:17" s="160" customFormat="1" hidden="1">
      <c r="A235" s="260"/>
      <c r="B235" s="31"/>
      <c r="C235" s="260"/>
      <c r="D235" s="34"/>
      <c r="E235" s="258"/>
      <c r="F235" s="149"/>
      <c r="G235" s="149"/>
      <c r="H235" s="149"/>
      <c r="I235" s="220"/>
      <c r="J235" s="220"/>
      <c r="K235" s="161"/>
      <c r="M235" s="57"/>
      <c r="O235" s="283"/>
      <c r="P235" s="283"/>
      <c r="Q235" s="283"/>
    </row>
    <row r="236" spans="1:17" hidden="1">
      <c r="A236" s="260"/>
      <c r="B236" s="31"/>
      <c r="C236" s="260"/>
      <c r="D236" s="34"/>
      <c r="E236" s="258"/>
      <c r="I236" s="220"/>
      <c r="J236" s="220"/>
      <c r="M236" s="57"/>
    </row>
    <row r="237" spans="1:17" ht="33.75" hidden="1" customHeight="1">
      <c r="A237" s="226"/>
      <c r="B237" s="227" t="s">
        <v>73</v>
      </c>
      <c r="C237" s="226" t="s">
        <v>74</v>
      </c>
      <c r="D237" s="226" t="s">
        <v>74</v>
      </c>
      <c r="E237" s="228">
        <f>SUM(E234:E236)</f>
        <v>0</v>
      </c>
      <c r="I237" s="217">
        <f>SUM(I234:I236)</f>
        <v>0</v>
      </c>
      <c r="J237" s="217">
        <f>SUM(J234:J236)</f>
        <v>0</v>
      </c>
      <c r="M237" s="57"/>
    </row>
    <row r="238" spans="1:17" hidden="1">
      <c r="A238" s="51"/>
      <c r="B238" s="52"/>
      <c r="C238" s="51"/>
      <c r="D238" s="51"/>
      <c r="E238" s="51"/>
      <c r="F238" s="51"/>
      <c r="M238" s="57"/>
    </row>
    <row r="239" spans="1:17" hidden="1">
      <c r="A239" s="2016" t="s">
        <v>491</v>
      </c>
      <c r="B239" s="2016"/>
      <c r="C239" s="2016"/>
      <c r="D239" s="2016"/>
      <c r="E239" s="2016"/>
      <c r="F239" s="2016"/>
      <c r="G239" s="2016"/>
      <c r="H239" s="2016"/>
      <c r="I239" s="2016"/>
      <c r="J239" s="2016"/>
      <c r="M239" s="57"/>
    </row>
    <row r="240" spans="1:17" hidden="1">
      <c r="A240" s="51"/>
      <c r="B240" s="32"/>
      <c r="C240" s="38"/>
      <c r="D240" s="38"/>
      <c r="E240" s="38"/>
      <c r="F240" s="38"/>
      <c r="I240" s="1986" t="s">
        <v>545</v>
      </c>
      <c r="J240" s="1986"/>
      <c r="M240" s="57"/>
    </row>
    <row r="241" spans="1:17" ht="68.25" hidden="1" customHeight="1">
      <c r="A241" s="260" t="s">
        <v>77</v>
      </c>
      <c r="B241" s="260" t="s">
        <v>67</v>
      </c>
      <c r="C241" s="260" t="s">
        <v>127</v>
      </c>
      <c r="D241" s="260" t="s">
        <v>490</v>
      </c>
      <c r="F241" s="38"/>
      <c r="I241" s="215" t="s">
        <v>186</v>
      </c>
      <c r="J241" s="215" t="s">
        <v>546</v>
      </c>
      <c r="K241" s="210"/>
      <c r="M241" s="57"/>
    </row>
    <row r="242" spans="1:17" hidden="1">
      <c r="A242" s="195">
        <v>1</v>
      </c>
      <c r="B242" s="195">
        <v>2</v>
      </c>
      <c r="C242" s="195">
        <v>3</v>
      </c>
      <c r="D242" s="195">
        <v>4</v>
      </c>
      <c r="E242" s="160"/>
      <c r="F242" s="14"/>
      <c r="G242" s="160"/>
      <c r="H242" s="160"/>
      <c r="I242" s="220"/>
      <c r="J242" s="220"/>
      <c r="M242" s="57"/>
    </row>
    <row r="243" spans="1:17" hidden="1">
      <c r="A243" s="260"/>
      <c r="B243" s="47"/>
      <c r="C243" s="34"/>
      <c r="D243" s="258"/>
      <c r="F243" s="38"/>
      <c r="I243" s="220"/>
      <c r="J243" s="220"/>
      <c r="M243" s="57"/>
    </row>
    <row r="244" spans="1:17" s="160" customFormat="1" hidden="1">
      <c r="A244" s="260"/>
      <c r="B244" s="31"/>
      <c r="C244" s="34"/>
      <c r="D244" s="258"/>
      <c r="E244" s="149"/>
      <c r="F244" s="38"/>
      <c r="G244" s="149"/>
      <c r="H244" s="149"/>
      <c r="I244" s="220"/>
      <c r="J244" s="220"/>
      <c r="K244" s="161"/>
      <c r="M244" s="57"/>
      <c r="O244" s="283"/>
      <c r="P244" s="283"/>
      <c r="Q244" s="283"/>
    </row>
    <row r="245" spans="1:17" hidden="1">
      <c r="A245" s="260"/>
      <c r="B245" s="31"/>
      <c r="C245" s="34"/>
      <c r="D245" s="258"/>
      <c r="F245" s="38"/>
      <c r="I245" s="220"/>
      <c r="J245" s="220"/>
      <c r="M245" s="57"/>
    </row>
    <row r="246" spans="1:17" ht="29.25" hidden="1" customHeight="1">
      <c r="A246" s="226"/>
      <c r="B246" s="227" t="s">
        <v>73</v>
      </c>
      <c r="C246" s="226" t="s">
        <v>74</v>
      </c>
      <c r="D246" s="228">
        <f>SUM(D243:D245)</f>
        <v>0</v>
      </c>
      <c r="F246" s="38"/>
      <c r="I246" s="217">
        <f>SUM(I243:I245)</f>
        <v>0</v>
      </c>
      <c r="J246" s="217">
        <f>SUM(J243:J245)</f>
        <v>0</v>
      </c>
      <c r="M246" s="57"/>
    </row>
    <row r="247" spans="1:17" hidden="1">
      <c r="A247" s="51"/>
      <c r="B247" s="52"/>
      <c r="C247" s="51"/>
      <c r="D247" s="51"/>
      <c r="E247" s="51"/>
      <c r="F247" s="51"/>
      <c r="M247" s="57"/>
    </row>
    <row r="248" spans="1:17" hidden="1">
      <c r="A248" s="2016" t="s">
        <v>514</v>
      </c>
      <c r="B248" s="2016"/>
      <c r="C248" s="2016"/>
      <c r="D248" s="2016"/>
      <c r="E248" s="2016"/>
      <c r="F248" s="2016"/>
      <c r="G248" s="2016"/>
      <c r="H248" s="2016"/>
      <c r="I248" s="2016"/>
      <c r="J248" s="2016"/>
      <c r="M248" s="57"/>
    </row>
    <row r="249" spans="1:17" hidden="1">
      <c r="A249" s="51"/>
      <c r="B249" s="32"/>
      <c r="C249" s="38"/>
      <c r="D249" s="38"/>
      <c r="E249" s="38"/>
      <c r="F249" s="38"/>
      <c r="I249" s="1986" t="s">
        <v>545</v>
      </c>
      <c r="J249" s="1986"/>
      <c r="M249" s="57"/>
    </row>
    <row r="250" spans="1:17" ht="54" hidden="1">
      <c r="A250" s="260" t="s">
        <v>77</v>
      </c>
      <c r="B250" s="260" t="s">
        <v>67</v>
      </c>
      <c r="C250" s="260" t="s">
        <v>127</v>
      </c>
      <c r="D250" s="260" t="s">
        <v>490</v>
      </c>
      <c r="F250" s="38"/>
      <c r="I250" s="215" t="s">
        <v>186</v>
      </c>
      <c r="J250" s="215" t="s">
        <v>546</v>
      </c>
      <c r="K250" s="210"/>
      <c r="M250" s="57"/>
    </row>
    <row r="251" spans="1:17" hidden="1">
      <c r="A251" s="195">
        <v>1</v>
      </c>
      <c r="B251" s="195">
        <v>2</v>
      </c>
      <c r="C251" s="195">
        <v>3</v>
      </c>
      <c r="D251" s="195">
        <v>4</v>
      </c>
      <c r="E251" s="160"/>
      <c r="F251" s="14"/>
      <c r="G251" s="160"/>
      <c r="H251" s="160"/>
      <c r="I251" s="220"/>
      <c r="J251" s="220"/>
      <c r="M251" s="57"/>
    </row>
    <row r="252" spans="1:17" hidden="1">
      <c r="A252" s="260"/>
      <c r="B252" s="47"/>
      <c r="C252" s="34"/>
      <c r="D252" s="258"/>
      <c r="F252" s="38"/>
      <c r="I252" s="220"/>
      <c r="J252" s="220"/>
      <c r="M252" s="57"/>
    </row>
    <row r="253" spans="1:17" s="160" customFormat="1" hidden="1">
      <c r="A253" s="260"/>
      <c r="B253" s="31"/>
      <c r="C253" s="34"/>
      <c r="D253" s="258"/>
      <c r="E253" s="149"/>
      <c r="F253" s="38"/>
      <c r="G253" s="149"/>
      <c r="H253" s="149"/>
      <c r="I253" s="220"/>
      <c r="J253" s="220"/>
      <c r="K253" s="161"/>
      <c r="M253" s="57"/>
      <c r="O253" s="283"/>
      <c r="P253" s="283"/>
      <c r="Q253" s="283"/>
    </row>
    <row r="254" spans="1:17" hidden="1">
      <c r="A254" s="260"/>
      <c r="B254" s="31"/>
      <c r="C254" s="34"/>
      <c r="D254" s="258"/>
      <c r="F254" s="38"/>
      <c r="I254" s="220"/>
      <c r="J254" s="220"/>
      <c r="M254" s="57"/>
    </row>
    <row r="255" spans="1:17" hidden="1">
      <c r="A255" s="226"/>
      <c r="B255" s="227" t="s">
        <v>73</v>
      </c>
      <c r="C255" s="226" t="s">
        <v>74</v>
      </c>
      <c r="D255" s="228">
        <f>SUM(D252:D254)</f>
        <v>0</v>
      </c>
      <c r="F255" s="38"/>
      <c r="I255" s="217">
        <f>SUM(I252:I254)</f>
        <v>0</v>
      </c>
      <c r="J255" s="217">
        <f>SUM(J252:J254)</f>
        <v>0</v>
      </c>
      <c r="M255" s="57"/>
    </row>
    <row r="256" spans="1:17" hidden="1">
      <c r="A256" s="51"/>
      <c r="B256" s="52"/>
      <c r="C256" s="51"/>
      <c r="D256" s="51"/>
      <c r="E256" s="51"/>
      <c r="F256" s="51"/>
      <c r="M256" s="57"/>
    </row>
    <row r="257" spans="1:17" hidden="1">
      <c r="A257" s="2004" t="s">
        <v>542</v>
      </c>
      <c r="B257" s="2004"/>
      <c r="C257" s="2004"/>
      <c r="D257" s="2004"/>
      <c r="E257" s="2004"/>
      <c r="F257" s="2004"/>
      <c r="G257" s="2004"/>
      <c r="H257" s="2004"/>
      <c r="I257" s="2004"/>
      <c r="J257" s="2004"/>
      <c r="M257" s="57"/>
    </row>
    <row r="258" spans="1:17" hidden="1">
      <c r="A258" s="2012"/>
      <c r="B258" s="2012"/>
      <c r="C258" s="2012"/>
      <c r="D258" s="2012"/>
      <c r="E258" s="2012"/>
      <c r="F258" s="2012"/>
      <c r="I258" s="1986" t="s">
        <v>545</v>
      </c>
      <c r="J258" s="1986"/>
      <c r="M258" s="57"/>
    </row>
    <row r="259" spans="1:17" ht="54" hidden="1">
      <c r="A259" s="260" t="s">
        <v>77</v>
      </c>
      <c r="B259" s="260" t="s">
        <v>67</v>
      </c>
      <c r="C259" s="260" t="s">
        <v>131</v>
      </c>
      <c r="D259" s="260" t="s">
        <v>80</v>
      </c>
      <c r="E259" s="260" t="s">
        <v>132</v>
      </c>
      <c r="F259" s="260" t="s">
        <v>33</v>
      </c>
      <c r="I259" s="215" t="s">
        <v>186</v>
      </c>
      <c r="J259" s="215" t="s">
        <v>546</v>
      </c>
      <c r="K259" s="163"/>
      <c r="M259" s="57"/>
    </row>
    <row r="260" spans="1:17" hidden="1">
      <c r="A260" s="195">
        <v>1</v>
      </c>
      <c r="B260" s="195">
        <v>2</v>
      </c>
      <c r="C260" s="195">
        <v>3</v>
      </c>
      <c r="D260" s="195">
        <v>4</v>
      </c>
      <c r="E260" s="195">
        <v>5</v>
      </c>
      <c r="F260" s="195">
        <v>6</v>
      </c>
      <c r="G260" s="160"/>
      <c r="H260" s="160"/>
      <c r="I260" s="220"/>
      <c r="J260" s="220"/>
      <c r="M260" s="57"/>
    </row>
    <row r="261" spans="1:17" hidden="1">
      <c r="A261" s="260">
        <v>1</v>
      </c>
      <c r="B261" s="31"/>
      <c r="C261" s="260"/>
      <c r="D261" s="260"/>
      <c r="E261" s="258" t="e">
        <f>F261/D261</f>
        <v>#DIV/0!</v>
      </c>
      <c r="F261" s="258"/>
      <c r="I261" s="220"/>
      <c r="J261" s="220"/>
      <c r="M261" s="57"/>
    </row>
    <row r="262" spans="1:17" s="160" customFormat="1" hidden="1">
      <c r="A262" s="260">
        <v>2</v>
      </c>
      <c r="B262" s="31"/>
      <c r="C262" s="35"/>
      <c r="D262" s="35"/>
      <c r="E262" s="258" t="e">
        <f t="shared" ref="E262:E263" si="7">F262/D262</f>
        <v>#DIV/0!</v>
      </c>
      <c r="F262" s="258"/>
      <c r="G262" s="149"/>
      <c r="H262" s="149"/>
      <c r="I262" s="220"/>
      <c r="J262" s="220"/>
      <c r="K262" s="161"/>
      <c r="M262" s="57"/>
      <c r="O262" s="283"/>
      <c r="P262" s="283"/>
      <c r="Q262" s="283"/>
    </row>
    <row r="263" spans="1:17" hidden="1">
      <c r="A263" s="260">
        <v>3</v>
      </c>
      <c r="B263" s="31"/>
      <c r="C263" s="260"/>
      <c r="D263" s="260"/>
      <c r="E263" s="258" t="e">
        <f t="shared" si="7"/>
        <v>#DIV/0!</v>
      </c>
      <c r="F263" s="258"/>
      <c r="I263" s="220"/>
      <c r="J263" s="220"/>
      <c r="M263" s="57"/>
    </row>
    <row r="264" spans="1:17" hidden="1">
      <c r="A264" s="226"/>
      <c r="B264" s="227" t="s">
        <v>73</v>
      </c>
      <c r="C264" s="226" t="s">
        <v>74</v>
      </c>
      <c r="D264" s="226" t="s">
        <v>74</v>
      </c>
      <c r="E264" s="226" t="s">
        <v>74</v>
      </c>
      <c r="F264" s="228">
        <f>F263+F262+F261</f>
        <v>0</v>
      </c>
      <c r="I264" s="217">
        <f>SUM(I261:I263)</f>
        <v>0</v>
      </c>
      <c r="J264" s="217">
        <f>SUM(J261:J263)</f>
        <v>0</v>
      </c>
      <c r="M264" s="57"/>
    </row>
    <row r="265" spans="1:17" hidden="1">
      <c r="A265" s="51"/>
      <c r="B265" s="52"/>
      <c r="C265" s="51"/>
      <c r="D265" s="51"/>
      <c r="E265" s="51"/>
      <c r="F265" s="51"/>
      <c r="M265" s="57"/>
    </row>
    <row r="266" spans="1:17" hidden="1">
      <c r="A266" s="51"/>
      <c r="B266" s="52"/>
      <c r="C266" s="51"/>
      <c r="D266" s="51"/>
      <c r="E266" s="51"/>
      <c r="F266" s="51"/>
      <c r="M266" s="57"/>
    </row>
    <row r="267" spans="1:17">
      <c r="A267" s="2014" t="s">
        <v>612</v>
      </c>
      <c r="B267" s="2014"/>
      <c r="C267" s="2014"/>
      <c r="D267" s="2014"/>
      <c r="E267" s="2014"/>
      <c r="F267" s="2014"/>
      <c r="G267" s="2014"/>
      <c r="H267" s="2014"/>
      <c r="I267" s="2014"/>
      <c r="J267" s="2014"/>
      <c r="M267" s="57"/>
    </row>
    <row r="268" spans="1:17">
      <c r="A268" s="51"/>
      <c r="B268" s="52"/>
      <c r="C268" s="51"/>
      <c r="D268" s="51"/>
      <c r="E268" s="51"/>
      <c r="F268" s="51"/>
      <c r="M268" s="57"/>
    </row>
    <row r="269" spans="1:17" hidden="1">
      <c r="A269" s="2009" t="s">
        <v>515</v>
      </c>
      <c r="B269" s="2009"/>
      <c r="C269" s="2009"/>
      <c r="D269" s="2009"/>
      <c r="E269" s="2009"/>
      <c r="F269" s="2009"/>
      <c r="G269" s="2009"/>
      <c r="H269" s="2009"/>
      <c r="I269" s="2009"/>
      <c r="J269" s="2009"/>
      <c r="K269" s="205"/>
      <c r="M269" s="57"/>
    </row>
    <row r="270" spans="1:17" hidden="1">
      <c r="A270" s="259"/>
      <c r="B270" s="55"/>
      <c r="C270" s="259"/>
      <c r="D270" s="259"/>
      <c r="E270" s="259"/>
      <c r="F270" s="259"/>
      <c r="I270" s="1986" t="s">
        <v>545</v>
      </c>
      <c r="J270" s="1986"/>
      <c r="M270" s="57"/>
    </row>
    <row r="271" spans="1:17" ht="54" hidden="1">
      <c r="A271" s="260" t="s">
        <v>77</v>
      </c>
      <c r="B271" s="260" t="s">
        <v>67</v>
      </c>
      <c r="C271" s="260" t="s">
        <v>118</v>
      </c>
      <c r="D271" s="260" t="s">
        <v>112</v>
      </c>
      <c r="E271" s="260" t="s">
        <v>113</v>
      </c>
      <c r="F271" s="260" t="s">
        <v>532</v>
      </c>
      <c r="I271" s="215" t="s">
        <v>186</v>
      </c>
      <c r="J271" s="215" t="s">
        <v>546</v>
      </c>
      <c r="K271" s="204"/>
      <c r="M271" s="57"/>
    </row>
    <row r="272" spans="1:17" hidden="1">
      <c r="A272" s="195">
        <v>1</v>
      </c>
      <c r="B272" s="195">
        <v>2</v>
      </c>
      <c r="C272" s="195">
        <v>3</v>
      </c>
      <c r="D272" s="195">
        <v>4</v>
      </c>
      <c r="E272" s="195">
        <v>5</v>
      </c>
      <c r="F272" s="195">
        <v>6</v>
      </c>
      <c r="G272" s="160"/>
      <c r="H272" s="160"/>
      <c r="I272" s="220"/>
      <c r="J272" s="220"/>
      <c r="M272" s="57"/>
    </row>
    <row r="273" spans="1:17" ht="45.6" hidden="1">
      <c r="A273" s="260">
        <v>1</v>
      </c>
      <c r="B273" s="31" t="s">
        <v>933</v>
      </c>
      <c r="C273" s="260">
        <v>1</v>
      </c>
      <c r="D273" s="260">
        <v>1</v>
      </c>
      <c r="E273" s="258">
        <f>F273/D273/C273</f>
        <v>0</v>
      </c>
      <c r="F273" s="258">
        <f>7200-7200</f>
        <v>0</v>
      </c>
      <c r="I273" s="220"/>
      <c r="J273" s="220"/>
      <c r="M273" s="57"/>
    </row>
    <row r="274" spans="1:17" s="160" customFormat="1" ht="68.400000000000006" hidden="1">
      <c r="A274" s="260">
        <v>2</v>
      </c>
      <c r="B274" s="31" t="s">
        <v>115</v>
      </c>
      <c r="C274" s="260"/>
      <c r="D274" s="260"/>
      <c r="E274" s="258" t="e">
        <f t="shared" ref="E274:E278" si="8">F274/D274/C274</f>
        <v>#DIV/0!</v>
      </c>
      <c r="F274" s="258"/>
      <c r="G274" s="149"/>
      <c r="H274" s="149"/>
      <c r="I274" s="220"/>
      <c r="J274" s="220"/>
      <c r="K274" s="161"/>
      <c r="M274" s="57"/>
      <c r="O274" s="283"/>
      <c r="P274" s="283"/>
      <c r="Q274" s="283"/>
    </row>
    <row r="275" spans="1:17" ht="68.400000000000006" hidden="1">
      <c r="A275" s="260">
        <v>3</v>
      </c>
      <c r="B275" s="31" t="s">
        <v>116</v>
      </c>
      <c r="C275" s="260"/>
      <c r="D275" s="260"/>
      <c r="E275" s="258" t="e">
        <f t="shared" si="8"/>
        <v>#DIV/0!</v>
      </c>
      <c r="F275" s="258"/>
      <c r="I275" s="220"/>
      <c r="J275" s="220"/>
      <c r="M275" s="57"/>
    </row>
    <row r="276" spans="1:17" hidden="1">
      <c r="A276" s="260">
        <v>4</v>
      </c>
      <c r="B276" s="31" t="s">
        <v>117</v>
      </c>
      <c r="C276" s="260"/>
      <c r="D276" s="260"/>
      <c r="E276" s="258" t="e">
        <f t="shared" si="8"/>
        <v>#DIV/0!</v>
      </c>
      <c r="F276" s="258"/>
      <c r="I276" s="222"/>
      <c r="J276" s="222"/>
      <c r="M276" s="57"/>
    </row>
    <row r="277" spans="1:17" ht="114" hidden="1">
      <c r="A277" s="260">
        <v>5</v>
      </c>
      <c r="B277" s="31" t="s">
        <v>143</v>
      </c>
      <c r="C277" s="260"/>
      <c r="D277" s="260"/>
      <c r="E277" s="258" t="e">
        <f t="shared" si="8"/>
        <v>#DIV/0!</v>
      </c>
      <c r="F277" s="258"/>
      <c r="I277" s="220"/>
      <c r="J277" s="220"/>
      <c r="M277" s="57"/>
    </row>
    <row r="278" spans="1:17" ht="45.6" hidden="1">
      <c r="A278" s="260">
        <v>6</v>
      </c>
      <c r="B278" s="31" t="s">
        <v>144</v>
      </c>
      <c r="C278" s="260"/>
      <c r="D278" s="260"/>
      <c r="E278" s="258" t="e">
        <f t="shared" si="8"/>
        <v>#DIV/0!</v>
      </c>
      <c r="F278" s="258"/>
      <c r="I278" s="220"/>
      <c r="J278" s="220"/>
      <c r="M278" s="57"/>
    </row>
    <row r="279" spans="1:17" hidden="1">
      <c r="A279" s="226"/>
      <c r="B279" s="227" t="s">
        <v>73</v>
      </c>
      <c r="C279" s="226" t="s">
        <v>74</v>
      </c>
      <c r="D279" s="226" t="s">
        <v>74</v>
      </c>
      <c r="E279" s="226" t="s">
        <v>74</v>
      </c>
      <c r="F279" s="228">
        <f>F278+F277+F276+F275+F274+F273</f>
        <v>0</v>
      </c>
      <c r="I279" s="217">
        <f>SUM(I273:I278)</f>
        <v>0</v>
      </c>
      <c r="J279" s="217">
        <f>SUM(J273:J278)</f>
        <v>0</v>
      </c>
      <c r="M279" s="57"/>
    </row>
    <row r="280" spans="1:17" hidden="1">
      <c r="A280" s="38"/>
      <c r="B280" s="32"/>
      <c r="C280" s="38"/>
      <c r="D280" s="38"/>
      <c r="E280" s="38"/>
      <c r="F280" s="38"/>
      <c r="M280" s="57"/>
    </row>
    <row r="281" spans="1:17" hidden="1">
      <c r="A281" s="2009" t="s">
        <v>516</v>
      </c>
      <c r="B281" s="2009"/>
      <c r="C281" s="2009"/>
      <c r="D281" s="2009"/>
      <c r="E281" s="2009"/>
      <c r="F281" s="2009"/>
      <c r="G281" s="2009"/>
      <c r="H281" s="2009"/>
      <c r="I281" s="2009"/>
      <c r="J281" s="2009"/>
      <c r="M281" s="57"/>
    </row>
    <row r="282" spans="1:17" hidden="1">
      <c r="A282" s="256"/>
      <c r="B282" s="45"/>
      <c r="C282" s="256"/>
      <c r="D282" s="256"/>
      <c r="E282" s="256"/>
      <c r="F282" s="38"/>
      <c r="I282" s="1986" t="s">
        <v>545</v>
      </c>
      <c r="J282" s="1986"/>
      <c r="M282" s="57"/>
    </row>
    <row r="283" spans="1:17" ht="54" hidden="1">
      <c r="A283" s="260" t="s">
        <v>77</v>
      </c>
      <c r="B283" s="260" t="s">
        <v>67</v>
      </c>
      <c r="C283" s="260" t="s">
        <v>119</v>
      </c>
      <c r="D283" s="260" t="s">
        <v>518</v>
      </c>
      <c r="E283" s="262" t="s">
        <v>166</v>
      </c>
      <c r="F283" s="260" t="s">
        <v>517</v>
      </c>
      <c r="I283" s="215" t="s">
        <v>186</v>
      </c>
      <c r="J283" s="215" t="s">
        <v>546</v>
      </c>
      <c r="K283" s="204"/>
      <c r="M283" s="57"/>
    </row>
    <row r="284" spans="1:17" hidden="1">
      <c r="A284" s="195">
        <v>1</v>
      </c>
      <c r="B284" s="195">
        <v>2</v>
      </c>
      <c r="C284" s="195">
        <v>3</v>
      </c>
      <c r="D284" s="195">
        <v>4</v>
      </c>
      <c r="E284" s="14">
        <v>5</v>
      </c>
      <c r="F284" s="195">
        <v>6</v>
      </c>
      <c r="G284" s="160"/>
      <c r="H284" s="160"/>
      <c r="I284" s="214"/>
      <c r="J284" s="214"/>
      <c r="M284" s="57"/>
    </row>
    <row r="285" spans="1:17" ht="45.6" hidden="1">
      <c r="A285" s="260">
        <v>1</v>
      </c>
      <c r="B285" s="31" t="s">
        <v>140</v>
      </c>
      <c r="C285" s="260"/>
      <c r="D285" s="258" t="e">
        <f>F285/C285</f>
        <v>#DIV/0!</v>
      </c>
      <c r="E285" s="262" t="s">
        <v>43</v>
      </c>
      <c r="F285" s="258"/>
      <c r="I285" s="220"/>
      <c r="J285" s="220"/>
      <c r="M285" s="57"/>
    </row>
    <row r="286" spans="1:17" s="160" customFormat="1" ht="45.6" hidden="1">
      <c r="A286" s="260">
        <v>2</v>
      </c>
      <c r="B286" s="31" t="s">
        <v>629</v>
      </c>
      <c r="C286" s="260" t="s">
        <v>43</v>
      </c>
      <c r="D286" s="258"/>
      <c r="E286" s="262" t="e">
        <f>F286/D286</f>
        <v>#DIV/0!</v>
      </c>
      <c r="F286" s="258"/>
      <c r="G286" s="149"/>
      <c r="H286" s="149"/>
      <c r="I286" s="220"/>
      <c r="J286" s="220"/>
      <c r="K286" s="161"/>
      <c r="M286" s="57"/>
      <c r="O286" s="283"/>
      <c r="P286" s="283"/>
      <c r="Q286" s="283"/>
    </row>
    <row r="287" spans="1:17" hidden="1">
      <c r="A287" s="226"/>
      <c r="B287" s="227" t="s">
        <v>73</v>
      </c>
      <c r="C287" s="226" t="s">
        <v>43</v>
      </c>
      <c r="D287" s="226" t="s">
        <v>43</v>
      </c>
      <c r="E287" s="226" t="s">
        <v>43</v>
      </c>
      <c r="F287" s="228">
        <f>F285+F286</f>
        <v>0</v>
      </c>
      <c r="I287" s="213">
        <f>SUM(I285:I286)</f>
        <v>0</v>
      </c>
      <c r="J287" s="213">
        <f>SUM(J285:J286)</f>
        <v>0</v>
      </c>
      <c r="M287" s="57"/>
    </row>
    <row r="288" spans="1:17" hidden="1">
      <c r="A288" s="38"/>
      <c r="B288" s="32"/>
      <c r="C288" s="38"/>
      <c r="D288" s="38"/>
      <c r="E288" s="38"/>
      <c r="F288" s="38"/>
      <c r="M288" s="57"/>
    </row>
    <row r="289" spans="1:17">
      <c r="A289" s="2004" t="s">
        <v>519</v>
      </c>
      <c r="B289" s="2004"/>
      <c r="C289" s="2004"/>
      <c r="D289" s="2004"/>
      <c r="E289" s="2004"/>
      <c r="F289" s="2004"/>
      <c r="G289" s="2004"/>
      <c r="H289" s="2004"/>
      <c r="I289" s="2004"/>
      <c r="J289" s="2004"/>
      <c r="M289" s="57"/>
    </row>
    <row r="290" spans="1:17">
      <c r="A290" s="265"/>
      <c r="B290" s="265"/>
      <c r="C290" s="265"/>
      <c r="D290" s="265"/>
      <c r="E290" s="265"/>
      <c r="F290" s="265"/>
      <c r="G290" s="265"/>
      <c r="H290" s="265"/>
      <c r="I290" s="1986" t="s">
        <v>545</v>
      </c>
      <c r="J290" s="1986"/>
      <c r="M290" s="57"/>
    </row>
    <row r="291" spans="1:17" s="38" customFormat="1" ht="68.400000000000006">
      <c r="A291" s="260" t="s">
        <v>77</v>
      </c>
      <c r="B291" s="260" t="s">
        <v>0</v>
      </c>
      <c r="C291" s="260" t="s">
        <v>122</v>
      </c>
      <c r="D291" s="260" t="s">
        <v>120</v>
      </c>
      <c r="E291" s="260" t="s">
        <v>123</v>
      </c>
      <c r="F291" s="260" t="s">
        <v>33</v>
      </c>
      <c r="I291" s="215" t="s">
        <v>186</v>
      </c>
      <c r="J291" s="215" t="s">
        <v>546</v>
      </c>
      <c r="K291" s="163"/>
      <c r="M291" s="57"/>
      <c r="O291" s="41"/>
      <c r="P291" s="41"/>
      <c r="Q291" s="41"/>
    </row>
    <row r="292" spans="1:17" s="38" customFormat="1">
      <c r="A292" s="195">
        <v>1</v>
      </c>
      <c r="B292" s="195">
        <v>2</v>
      </c>
      <c r="C292" s="195">
        <v>4</v>
      </c>
      <c r="D292" s="195">
        <v>5</v>
      </c>
      <c r="E292" s="195">
        <v>6</v>
      </c>
      <c r="F292" s="195">
        <v>7</v>
      </c>
      <c r="G292" s="14"/>
      <c r="H292" s="14"/>
      <c r="I292" s="217"/>
      <c r="J292" s="217"/>
      <c r="K292" s="40"/>
      <c r="M292" s="57"/>
      <c r="O292" s="41"/>
      <c r="P292" s="41"/>
      <c r="Q292" s="41"/>
    </row>
    <row r="293" spans="1:17" s="38" customFormat="1" hidden="1">
      <c r="A293" s="260">
        <v>1</v>
      </c>
      <c r="B293" s="31" t="s">
        <v>145</v>
      </c>
      <c r="C293" s="258">
        <f>F293/D293</f>
        <v>0</v>
      </c>
      <c r="D293" s="258">
        <v>10.4</v>
      </c>
      <c r="E293" s="258"/>
      <c r="F293" s="258"/>
      <c r="I293" s="220"/>
      <c r="J293" s="220"/>
      <c r="K293" s="40"/>
      <c r="M293" s="623"/>
      <c r="N293" s="57">
        <f>F293-M293</f>
        <v>0</v>
      </c>
      <c r="O293" s="41"/>
      <c r="P293" s="41"/>
      <c r="Q293" s="41"/>
    </row>
    <row r="294" spans="1:17" s="14" customFormat="1" hidden="1">
      <c r="A294" s="260">
        <v>2</v>
      </c>
      <c r="B294" s="31" t="s">
        <v>121</v>
      </c>
      <c r="C294" s="258">
        <f t="shared" ref="C294:C297" si="9">F294/D294</f>
        <v>0</v>
      </c>
      <c r="D294" s="606">
        <v>2265.86</v>
      </c>
      <c r="E294" s="258"/>
      <c r="F294" s="258"/>
      <c r="G294" s="38"/>
      <c r="H294" s="38"/>
      <c r="I294" s="220"/>
      <c r="J294" s="220"/>
      <c r="K294" s="186"/>
      <c r="M294" s="623"/>
      <c r="N294" s="57">
        <f t="shared" ref="N294:N297" si="10">F294-M294</f>
        <v>0</v>
      </c>
      <c r="O294" s="286"/>
      <c r="P294" s="286"/>
      <c r="Q294" s="286"/>
    </row>
    <row r="295" spans="1:17" s="38" customFormat="1" hidden="1">
      <c r="A295" s="260">
        <v>3</v>
      </c>
      <c r="B295" s="31" t="s">
        <v>146</v>
      </c>
      <c r="C295" s="258">
        <f t="shared" si="9"/>
        <v>0</v>
      </c>
      <c r="D295" s="258">
        <v>41.3</v>
      </c>
      <c r="E295" s="258"/>
      <c r="F295" s="258"/>
      <c r="I295" s="220"/>
      <c r="J295" s="220"/>
      <c r="K295" s="40"/>
      <c r="M295" s="623"/>
      <c r="N295" s="57">
        <f t="shared" si="10"/>
        <v>0</v>
      </c>
      <c r="O295" s="41"/>
      <c r="P295" s="41"/>
      <c r="Q295" s="41"/>
    </row>
    <row r="296" spans="1:17" s="38" customFormat="1">
      <c r="A296" s="260">
        <v>1</v>
      </c>
      <c r="B296" s="31" t="s">
        <v>1020</v>
      </c>
      <c r="C296" s="258" t="e">
        <f t="shared" si="9"/>
        <v>#DIV/0!</v>
      </c>
      <c r="D296" s="258"/>
      <c r="E296" s="258"/>
      <c r="F296" s="258">
        <f>45000-6733.86</f>
        <v>38266.14</v>
      </c>
      <c r="I296" s="220"/>
      <c r="J296" s="220"/>
      <c r="K296" s="40"/>
      <c r="M296" s="623"/>
      <c r="N296" s="623">
        <f t="shared" si="10"/>
        <v>38266.14</v>
      </c>
      <c r="O296" s="41"/>
      <c r="P296" s="41"/>
      <c r="Q296" s="41"/>
    </row>
    <row r="297" spans="1:17" s="38" customFormat="1" ht="91.8" thickBot="1">
      <c r="A297" s="260">
        <v>2</v>
      </c>
      <c r="B297" s="31" t="s">
        <v>813</v>
      </c>
      <c r="C297" s="258">
        <f t="shared" si="9"/>
        <v>1.7020655781552041</v>
      </c>
      <c r="D297" s="258">
        <v>822.53</v>
      </c>
      <c r="E297" s="258"/>
      <c r="F297" s="258">
        <v>1400</v>
      </c>
      <c r="I297" s="220"/>
      <c r="J297" s="220"/>
      <c r="K297" s="40"/>
      <c r="M297" s="1098">
        <v>1400</v>
      </c>
      <c r="N297" s="1098">
        <f t="shared" si="10"/>
        <v>0</v>
      </c>
      <c r="O297" s="41"/>
      <c r="P297" s="41"/>
      <c r="Q297" s="41"/>
    </row>
    <row r="298" spans="1:17" s="38" customFormat="1" ht="23.4" thickBot="1">
      <c r="A298" s="226"/>
      <c r="B298" s="227" t="s">
        <v>73</v>
      </c>
      <c r="C298" s="226" t="s">
        <v>74</v>
      </c>
      <c r="D298" s="226" t="s">
        <v>74</v>
      </c>
      <c r="E298" s="226" t="s">
        <v>74</v>
      </c>
      <c r="F298" s="228">
        <f>SUM(F293:F297)</f>
        <v>39666.14</v>
      </c>
      <c r="I298" s="217">
        <f>SUM(I293:I297)</f>
        <v>0</v>
      </c>
      <c r="J298" s="217">
        <f>SUM(J293:J297)</f>
        <v>0</v>
      </c>
      <c r="K298" s="40"/>
      <c r="L298" s="738" t="s">
        <v>13</v>
      </c>
      <c r="M298" s="739">
        <f>SUM(M296:M297)</f>
        <v>1400</v>
      </c>
      <c r="N298" s="1100">
        <f>SUM(N293:N297)</f>
        <v>38266.14</v>
      </c>
      <c r="O298" s="41"/>
      <c r="P298" s="41"/>
      <c r="Q298" s="41"/>
    </row>
    <row r="299" spans="1:17" s="38" customFormat="1">
      <c r="B299" s="32"/>
      <c r="G299" s="149"/>
      <c r="H299" s="149"/>
      <c r="I299" s="149"/>
      <c r="J299" s="149"/>
      <c r="K299" s="40"/>
      <c r="M299" s="623"/>
      <c r="O299" s="41"/>
      <c r="P299" s="41"/>
      <c r="Q299" s="41"/>
    </row>
    <row r="300" spans="1:17" s="38" customFormat="1">
      <c r="A300" s="2017" t="s">
        <v>513</v>
      </c>
      <c r="B300" s="2017"/>
      <c r="C300" s="2017"/>
      <c r="D300" s="2017"/>
      <c r="E300" s="2017"/>
      <c r="F300" s="2017"/>
      <c r="G300" s="2017"/>
      <c r="H300" s="2017"/>
      <c r="I300" s="2017"/>
      <c r="J300" s="2017"/>
      <c r="K300" s="40"/>
      <c r="M300" s="623"/>
      <c r="O300" s="41"/>
      <c r="P300" s="41"/>
      <c r="Q300" s="41"/>
    </row>
    <row r="301" spans="1:17">
      <c r="A301" s="53"/>
      <c r="B301" s="32"/>
      <c r="C301" s="38"/>
      <c r="D301" s="38"/>
      <c r="E301" s="38"/>
      <c r="F301" s="38"/>
      <c r="I301" s="1986" t="s">
        <v>545</v>
      </c>
      <c r="J301" s="1986"/>
      <c r="M301" s="623"/>
    </row>
    <row r="302" spans="1:17" ht="54">
      <c r="A302" s="260" t="s">
        <v>77</v>
      </c>
      <c r="B302" s="260" t="s">
        <v>67</v>
      </c>
      <c r="C302" s="260" t="s">
        <v>124</v>
      </c>
      <c r="D302" s="260" t="s">
        <v>125</v>
      </c>
      <c r="E302" s="260" t="s">
        <v>520</v>
      </c>
      <c r="I302" s="215" t="s">
        <v>186</v>
      </c>
      <c r="J302" s="215" t="s">
        <v>546</v>
      </c>
      <c r="K302" s="209"/>
      <c r="M302" s="623"/>
    </row>
    <row r="303" spans="1:17">
      <c r="A303" s="195">
        <v>1</v>
      </c>
      <c r="B303" s="195">
        <v>2</v>
      </c>
      <c r="C303" s="195">
        <v>3</v>
      </c>
      <c r="D303" s="195">
        <v>4</v>
      </c>
      <c r="E303" s="195">
        <v>5</v>
      </c>
      <c r="F303" s="160"/>
      <c r="G303" s="160"/>
      <c r="H303" s="160"/>
      <c r="I303" s="217"/>
      <c r="J303" s="217"/>
      <c r="M303" s="623"/>
    </row>
    <row r="304" spans="1:17">
      <c r="A304" s="260">
        <v>1</v>
      </c>
      <c r="B304" s="31" t="s">
        <v>1075</v>
      </c>
      <c r="C304" s="260">
        <v>45</v>
      </c>
      <c r="D304" s="34">
        <v>1</v>
      </c>
      <c r="E304" s="258">
        <v>20000</v>
      </c>
      <c r="I304" s="220"/>
      <c r="J304" s="220"/>
      <c r="M304" s="623">
        <v>20000</v>
      </c>
      <c r="N304" s="1073">
        <f>E304-M304</f>
        <v>0</v>
      </c>
    </row>
    <row r="305" spans="1:17" s="160" customFormat="1" ht="23.4" thickBot="1">
      <c r="A305" s="260">
        <v>2</v>
      </c>
      <c r="B305" s="31" t="s">
        <v>1169</v>
      </c>
      <c r="C305" s="1102">
        <v>1</v>
      </c>
      <c r="D305" s="34">
        <v>1</v>
      </c>
      <c r="E305" s="1101">
        <v>5000</v>
      </c>
      <c r="F305" s="149"/>
      <c r="G305" s="149"/>
      <c r="H305" s="149"/>
      <c r="I305" s="220"/>
      <c r="J305" s="220"/>
      <c r="K305" s="161"/>
      <c r="L305" s="683"/>
      <c r="M305" s="623">
        <v>5000</v>
      </c>
      <c r="N305" s="1073">
        <f>E305-M305</f>
        <v>0</v>
      </c>
      <c r="O305" s="283"/>
      <c r="P305" s="283"/>
      <c r="Q305" s="283"/>
    </row>
    <row r="306" spans="1:17" hidden="1">
      <c r="A306" s="260">
        <v>3</v>
      </c>
      <c r="B306" s="31"/>
      <c r="C306" s="260">
        <v>1</v>
      </c>
      <c r="D306" s="34">
        <v>1</v>
      </c>
      <c r="E306" s="258">
        <f>20000-4533-12105-2892-470</f>
        <v>0</v>
      </c>
      <c r="I306" s="220"/>
      <c r="J306" s="220"/>
      <c r="M306" s="623"/>
      <c r="N306" s="157">
        <f>E306-M306</f>
        <v>0</v>
      </c>
      <c r="P306" s="188"/>
      <c r="Q306" s="290"/>
    </row>
    <row r="307" spans="1:17" ht="23.4" hidden="1" thickBot="1">
      <c r="A307" s="260">
        <v>4</v>
      </c>
      <c r="B307" s="31"/>
      <c r="C307" s="260">
        <v>1</v>
      </c>
      <c r="D307" s="34">
        <v>1</v>
      </c>
      <c r="E307" s="258"/>
      <c r="I307" s="220"/>
      <c r="J307" s="220"/>
      <c r="L307" s="684"/>
      <c r="M307" s="623"/>
      <c r="N307" s="157">
        <f>E307-M307</f>
        <v>0</v>
      </c>
      <c r="P307" s="188"/>
      <c r="Q307" s="290"/>
    </row>
    <row r="308" spans="1:17" ht="23.4" thickBot="1">
      <c r="A308" s="226"/>
      <c r="B308" s="227" t="s">
        <v>73</v>
      </c>
      <c r="C308" s="226" t="s">
        <v>74</v>
      </c>
      <c r="D308" s="226" t="s">
        <v>74</v>
      </c>
      <c r="E308" s="228">
        <f>SUM(E304:E307)</f>
        <v>25000</v>
      </c>
      <c r="I308" s="217">
        <f>SUM(I304:I307)</f>
        <v>0</v>
      </c>
      <c r="J308" s="217">
        <f>SUM(J304:J307)</f>
        <v>0</v>
      </c>
      <c r="L308" s="738" t="s">
        <v>13</v>
      </c>
      <c r="M308" s="739">
        <f>SUM(M304:M307)</f>
        <v>25000</v>
      </c>
      <c r="N308" s="739">
        <f>SUM(N304:N307)</f>
        <v>0</v>
      </c>
      <c r="P308" s="188"/>
      <c r="Q308" s="290"/>
    </row>
    <row r="309" spans="1:17">
      <c r="A309" s="38"/>
      <c r="B309" s="32"/>
      <c r="C309" s="38"/>
      <c r="D309" s="38"/>
      <c r="E309" s="38"/>
      <c r="F309" s="38"/>
      <c r="M309" s="623"/>
      <c r="P309" s="188"/>
      <c r="Q309" s="290"/>
    </row>
    <row r="310" spans="1:17" hidden="1">
      <c r="A310" s="2016" t="s">
        <v>491</v>
      </c>
      <c r="B310" s="2016"/>
      <c r="C310" s="2016"/>
      <c r="D310" s="2016"/>
      <c r="E310" s="2016"/>
      <c r="F310" s="2016"/>
      <c r="G310" s="2016"/>
      <c r="H310" s="2016"/>
      <c r="I310" s="2016"/>
      <c r="J310" s="2016"/>
      <c r="M310" s="623"/>
      <c r="P310" s="188"/>
    </row>
    <row r="311" spans="1:17" hidden="1">
      <c r="A311" s="51"/>
      <c r="B311" s="32"/>
      <c r="C311" s="38"/>
      <c r="D311" s="38"/>
      <c r="E311" s="38"/>
      <c r="F311" s="38"/>
      <c r="M311" s="623"/>
      <c r="P311" s="188"/>
    </row>
    <row r="312" spans="1:17" hidden="1">
      <c r="A312" s="51"/>
      <c r="B312" s="32"/>
      <c r="C312" s="38"/>
      <c r="D312" s="38"/>
      <c r="E312" s="38"/>
      <c r="F312" s="38"/>
      <c r="I312" s="1986" t="s">
        <v>545</v>
      </c>
      <c r="J312" s="1986"/>
      <c r="K312" s="210"/>
      <c r="M312" s="623"/>
    </row>
    <row r="313" spans="1:17" ht="54" hidden="1">
      <c r="A313" s="260" t="s">
        <v>77</v>
      </c>
      <c r="B313" s="260" t="s">
        <v>67</v>
      </c>
      <c r="C313" s="260" t="s">
        <v>127</v>
      </c>
      <c r="D313" s="260" t="s">
        <v>490</v>
      </c>
      <c r="F313" s="38"/>
      <c r="I313" s="215" t="s">
        <v>186</v>
      </c>
      <c r="J313" s="215" t="s">
        <v>546</v>
      </c>
      <c r="M313" s="623"/>
      <c r="P313" s="188"/>
    </row>
    <row r="314" spans="1:17" hidden="1">
      <c r="A314" s="195">
        <v>1</v>
      </c>
      <c r="B314" s="195">
        <v>2</v>
      </c>
      <c r="C314" s="195">
        <v>3</v>
      </c>
      <c r="D314" s="195">
        <v>4</v>
      </c>
      <c r="E314" s="160"/>
      <c r="F314" s="14"/>
      <c r="G314" s="160"/>
      <c r="H314" s="160"/>
      <c r="I314" s="217"/>
      <c r="J314" s="217"/>
      <c r="M314" s="623"/>
      <c r="P314" s="188"/>
    </row>
    <row r="315" spans="1:17" hidden="1">
      <c r="A315" s="260">
        <v>1</v>
      </c>
      <c r="B315" s="36"/>
      <c r="C315" s="34">
        <v>1</v>
      </c>
      <c r="D315" s="258"/>
      <c r="F315" s="38"/>
      <c r="I315" s="220"/>
      <c r="J315" s="220"/>
      <c r="L315" s="646"/>
      <c r="M315" s="623"/>
      <c r="N315" s="157">
        <f>D315-M315</f>
        <v>0</v>
      </c>
      <c r="P315" s="188"/>
    </row>
    <row r="316" spans="1:17" s="160" customFormat="1" hidden="1">
      <c r="A316" s="260">
        <v>2</v>
      </c>
      <c r="B316" s="36"/>
      <c r="C316" s="34">
        <v>2</v>
      </c>
      <c r="D316" s="258"/>
      <c r="E316" s="149"/>
      <c r="F316" s="57"/>
      <c r="G316" s="149"/>
      <c r="H316" s="149"/>
      <c r="I316" s="220"/>
      <c r="J316" s="220"/>
      <c r="K316" s="161"/>
      <c r="L316" s="902"/>
      <c r="M316" s="623"/>
      <c r="N316" s="157">
        <f t="shared" ref="N316:N319" si="11">D316-M316</f>
        <v>0</v>
      </c>
      <c r="O316" s="283"/>
      <c r="P316" s="281"/>
      <c r="Q316" s="283"/>
    </row>
    <row r="317" spans="1:17" hidden="1">
      <c r="A317" s="260">
        <v>3</v>
      </c>
      <c r="B317" s="36"/>
      <c r="C317" s="34">
        <v>1</v>
      </c>
      <c r="D317" s="258"/>
      <c r="F317" s="38"/>
      <c r="I317" s="220"/>
      <c r="J317" s="220"/>
      <c r="M317" s="623"/>
      <c r="N317" s="157">
        <f t="shared" si="11"/>
        <v>0</v>
      </c>
      <c r="P317" s="188"/>
      <c r="Q317" s="290"/>
    </row>
    <row r="318" spans="1:17" s="905" customFormat="1" hidden="1">
      <c r="A318" s="907">
        <v>4</v>
      </c>
      <c r="B318" s="36"/>
      <c r="C318" s="34">
        <v>1</v>
      </c>
      <c r="D318" s="906"/>
      <c r="F318" s="38"/>
      <c r="I318" s="220"/>
      <c r="J318" s="220"/>
      <c r="K318" s="150"/>
      <c r="L318" s="684"/>
      <c r="M318" s="623"/>
      <c r="N318" s="157">
        <f t="shared" ref="N318" si="12">D318-M318</f>
        <v>0</v>
      </c>
      <c r="O318" s="279"/>
      <c r="P318" s="188"/>
      <c r="Q318" s="290"/>
    </row>
    <row r="319" spans="1:17" ht="23.4" hidden="1" thickBot="1">
      <c r="A319" s="260">
        <v>5</v>
      </c>
      <c r="B319" s="36"/>
      <c r="C319" s="34">
        <v>1</v>
      </c>
      <c r="D319" s="258"/>
      <c r="F319" s="38"/>
      <c r="I319" s="220"/>
      <c r="J319" s="220"/>
      <c r="M319" s="623"/>
      <c r="N319" s="157">
        <f t="shared" si="11"/>
        <v>0</v>
      </c>
      <c r="P319" s="188"/>
      <c r="Q319" s="290"/>
    </row>
    <row r="320" spans="1:17" ht="23.4" hidden="1" thickBot="1">
      <c r="A320" s="226"/>
      <c r="B320" s="227" t="s">
        <v>73</v>
      </c>
      <c r="C320" s="226" t="s">
        <v>74</v>
      </c>
      <c r="D320" s="228">
        <f>SUM(D315:D319)</f>
        <v>0</v>
      </c>
      <c r="F320" s="38"/>
      <c r="I320" s="217">
        <f>SUM(I315:I319)</f>
        <v>0</v>
      </c>
      <c r="J320" s="217">
        <f>SUM(J315:J319)</f>
        <v>0</v>
      </c>
      <c r="L320" s="738" t="s">
        <v>13</v>
      </c>
      <c r="M320" s="739">
        <f>SUM(M314:M319)</f>
        <v>0</v>
      </c>
      <c r="N320" s="739">
        <f>SUM(N314:N319)</f>
        <v>0</v>
      </c>
      <c r="P320" s="188"/>
      <c r="Q320" s="290"/>
    </row>
    <row r="321" spans="1:17">
      <c r="A321" s="56"/>
      <c r="B321" s="32"/>
      <c r="C321" s="38"/>
      <c r="D321" s="38"/>
      <c r="E321" s="38"/>
      <c r="F321" s="38"/>
      <c r="M321" s="623"/>
      <c r="P321" s="188"/>
      <c r="Q321" s="290"/>
    </row>
    <row r="322" spans="1:17" hidden="1">
      <c r="A322" s="2018" t="s">
        <v>521</v>
      </c>
      <c r="B322" s="2018"/>
      <c r="C322" s="2018"/>
      <c r="D322" s="2018"/>
      <c r="E322" s="2018"/>
      <c r="F322" s="2018"/>
      <c r="G322" s="2018"/>
      <c r="H322" s="2018"/>
      <c r="I322" s="2018"/>
      <c r="J322" s="2018"/>
      <c r="M322" s="623"/>
      <c r="P322" s="188"/>
    </row>
    <row r="323" spans="1:17" hidden="1">
      <c r="A323" s="51"/>
      <c r="B323" s="32"/>
      <c r="C323" s="38"/>
      <c r="D323" s="38"/>
      <c r="E323" s="38"/>
      <c r="F323" s="38"/>
      <c r="M323" s="623"/>
      <c r="P323" s="188"/>
    </row>
    <row r="324" spans="1:17" hidden="1">
      <c r="A324" s="51"/>
      <c r="B324" s="32"/>
      <c r="C324" s="38"/>
      <c r="D324" s="38"/>
      <c r="E324" s="38"/>
      <c r="F324" s="38"/>
      <c r="I324" s="1986" t="s">
        <v>545</v>
      </c>
      <c r="J324" s="1986"/>
      <c r="K324" s="211"/>
      <c r="M324" s="623"/>
      <c r="P324" s="188"/>
    </row>
    <row r="325" spans="1:17" ht="54" hidden="1">
      <c r="A325" s="260" t="s">
        <v>77</v>
      </c>
      <c r="B325" s="260" t="s">
        <v>67</v>
      </c>
      <c r="C325" s="260" t="s">
        <v>127</v>
      </c>
      <c r="D325" s="260" t="s">
        <v>490</v>
      </c>
      <c r="F325" s="38"/>
      <c r="I325" s="215" t="s">
        <v>186</v>
      </c>
      <c r="J325" s="215" t="s">
        <v>546</v>
      </c>
      <c r="M325" s="623"/>
      <c r="P325" s="188"/>
    </row>
    <row r="326" spans="1:17" hidden="1">
      <c r="A326" s="195">
        <v>1</v>
      </c>
      <c r="B326" s="195">
        <v>2</v>
      </c>
      <c r="C326" s="195">
        <v>3</v>
      </c>
      <c r="D326" s="195">
        <v>4</v>
      </c>
      <c r="E326" s="160"/>
      <c r="F326" s="14"/>
      <c r="G326" s="160"/>
      <c r="H326" s="160"/>
      <c r="I326" s="217"/>
      <c r="J326" s="217"/>
      <c r="M326" s="623"/>
      <c r="P326" s="188"/>
    </row>
    <row r="327" spans="1:17" hidden="1">
      <c r="A327" s="260">
        <v>1</v>
      </c>
      <c r="B327" s="36"/>
      <c r="C327" s="34"/>
      <c r="D327" s="258"/>
      <c r="F327" s="38"/>
      <c r="G327" s="157"/>
      <c r="I327" s="220"/>
      <c r="J327" s="220"/>
      <c r="M327" s="623"/>
      <c r="P327" s="188"/>
    </row>
    <row r="328" spans="1:17" s="160" customFormat="1" hidden="1">
      <c r="A328" s="260">
        <v>2</v>
      </c>
      <c r="B328" s="36"/>
      <c r="C328" s="34"/>
      <c r="D328" s="258"/>
      <c r="E328" s="149"/>
      <c r="F328" s="38"/>
      <c r="G328" s="149"/>
      <c r="H328" s="149"/>
      <c r="I328" s="220"/>
      <c r="J328" s="220"/>
      <c r="K328" s="161"/>
      <c r="M328" s="623"/>
      <c r="O328" s="283"/>
      <c r="P328" s="281"/>
      <c r="Q328" s="283"/>
    </row>
    <row r="329" spans="1:17" hidden="1">
      <c r="A329" s="260"/>
      <c r="B329" s="36"/>
      <c r="C329" s="34"/>
      <c r="D329" s="258"/>
      <c r="F329" s="38"/>
      <c r="I329" s="220"/>
      <c r="J329" s="220"/>
      <c r="M329" s="623"/>
      <c r="P329" s="188"/>
      <c r="Q329" s="290"/>
    </row>
    <row r="330" spans="1:17" hidden="1">
      <c r="A330" s="260"/>
      <c r="B330" s="36"/>
      <c r="C330" s="34"/>
      <c r="D330" s="258"/>
      <c r="F330" s="38"/>
      <c r="I330" s="220"/>
      <c r="J330" s="220"/>
      <c r="M330" s="623"/>
      <c r="P330" s="188"/>
      <c r="Q330" s="290"/>
    </row>
    <row r="331" spans="1:17" hidden="1">
      <c r="A331" s="226"/>
      <c r="B331" s="227" t="s">
        <v>73</v>
      </c>
      <c r="C331" s="226" t="s">
        <v>74</v>
      </c>
      <c r="D331" s="228">
        <f>SUM(D327:D330)</f>
        <v>0</v>
      </c>
      <c r="F331" s="38"/>
      <c r="I331" s="217">
        <f>SUM(I327:I330)</f>
        <v>0</v>
      </c>
      <c r="J331" s="217">
        <f>SUM(J327:J330)</f>
        <v>0</v>
      </c>
      <c r="M331" s="623"/>
      <c r="P331" s="188"/>
      <c r="Q331" s="290"/>
    </row>
    <row r="332" spans="1:17" hidden="1">
      <c r="A332" s="56"/>
      <c r="B332" s="32"/>
      <c r="C332" s="38"/>
      <c r="D332" s="38"/>
      <c r="E332" s="38"/>
      <c r="F332" s="38"/>
      <c r="M332" s="623"/>
      <c r="P332" s="188"/>
      <c r="Q332" s="290"/>
    </row>
    <row r="333" spans="1:17">
      <c r="A333" s="2004" t="s">
        <v>523</v>
      </c>
      <c r="B333" s="2004"/>
      <c r="C333" s="2004"/>
      <c r="D333" s="2004"/>
      <c r="E333" s="2004"/>
      <c r="F333" s="2004"/>
      <c r="G333" s="2004"/>
      <c r="H333" s="2004"/>
      <c r="I333" s="2004"/>
      <c r="J333" s="2004"/>
      <c r="M333" s="623"/>
      <c r="P333" s="188"/>
    </row>
    <row r="334" spans="1:17">
      <c r="A334" s="2012"/>
      <c r="B334" s="2012"/>
      <c r="C334" s="2012"/>
      <c r="D334" s="2012"/>
      <c r="E334" s="2012"/>
      <c r="F334" s="38"/>
      <c r="I334" s="1986" t="s">
        <v>545</v>
      </c>
      <c r="J334" s="1986"/>
      <c r="M334" s="623"/>
      <c r="P334" s="188"/>
    </row>
    <row r="335" spans="1:17" ht="54">
      <c r="A335" s="260" t="s">
        <v>68</v>
      </c>
      <c r="B335" s="260" t="s">
        <v>67</v>
      </c>
      <c r="C335" s="260" t="s">
        <v>80</v>
      </c>
      <c r="D335" s="260" t="s">
        <v>128</v>
      </c>
      <c r="E335" s="260" t="s">
        <v>33</v>
      </c>
      <c r="I335" s="215" t="s">
        <v>186</v>
      </c>
      <c r="J335" s="215" t="s">
        <v>546</v>
      </c>
      <c r="M335" s="623"/>
      <c r="P335" s="188"/>
    </row>
    <row r="336" spans="1:17">
      <c r="A336" s="195">
        <v>1</v>
      </c>
      <c r="B336" s="195">
        <v>2</v>
      </c>
      <c r="C336" s="195">
        <v>3</v>
      </c>
      <c r="D336" s="195">
        <v>4</v>
      </c>
      <c r="E336" s="195">
        <v>5</v>
      </c>
      <c r="F336" s="160"/>
      <c r="G336" s="160"/>
      <c r="H336" s="160"/>
      <c r="I336" s="217"/>
      <c r="J336" s="217"/>
      <c r="M336" s="623"/>
      <c r="P336" s="188"/>
    </row>
    <row r="337" spans="1:17" ht="23.4" thickBot="1">
      <c r="A337" s="260">
        <v>1</v>
      </c>
      <c r="B337" s="31" t="s">
        <v>1076</v>
      </c>
      <c r="C337" s="260">
        <v>4</v>
      </c>
      <c r="D337" s="258">
        <f>E337/C337</f>
        <v>0</v>
      </c>
      <c r="E337" s="258">
        <f>18460-18460</f>
        <v>0</v>
      </c>
      <c r="I337" s="220"/>
      <c r="J337" s="220"/>
      <c r="M337" s="623"/>
      <c r="N337" s="1073">
        <f>E337-M337</f>
        <v>0</v>
      </c>
      <c r="P337" s="188"/>
    </row>
    <row r="338" spans="1:17" s="160" customFormat="1" hidden="1">
      <c r="A338" s="260">
        <v>2</v>
      </c>
      <c r="B338" s="31"/>
      <c r="C338" s="260"/>
      <c r="D338" s="637" t="e">
        <f>E338/C338</f>
        <v>#DIV/0!</v>
      </c>
      <c r="E338" s="258"/>
      <c r="F338" s="149"/>
      <c r="G338" s="149"/>
      <c r="H338" s="149"/>
      <c r="I338" s="220"/>
      <c r="J338" s="220"/>
      <c r="K338" s="161"/>
      <c r="L338" s="683"/>
      <c r="M338" s="623"/>
      <c r="N338" s="157">
        <f>E338-M338</f>
        <v>0</v>
      </c>
      <c r="O338" s="283"/>
      <c r="P338" s="281"/>
      <c r="Q338" s="283"/>
    </row>
    <row r="339" spans="1:17" ht="23.4" hidden="1" thickBot="1">
      <c r="A339" s="260">
        <v>3</v>
      </c>
      <c r="B339" s="31"/>
      <c r="C339" s="260"/>
      <c r="D339" s="652" t="e">
        <f>E339/C339</f>
        <v>#DIV/0!</v>
      </c>
      <c r="E339" s="258"/>
      <c r="I339" s="220"/>
      <c r="J339" s="220"/>
      <c r="M339" s="623"/>
      <c r="N339" s="157">
        <f>E339-M339</f>
        <v>0</v>
      </c>
      <c r="P339" s="188"/>
      <c r="Q339" s="290"/>
    </row>
    <row r="340" spans="1:17" ht="23.4" hidden="1" thickBot="1">
      <c r="A340" s="260"/>
      <c r="B340" s="31"/>
      <c r="C340" s="260"/>
      <c r="D340" s="258"/>
      <c r="E340" s="258"/>
      <c r="I340" s="220"/>
      <c r="J340" s="220"/>
      <c r="M340" s="623"/>
      <c r="P340" s="188"/>
      <c r="Q340" s="290"/>
    </row>
    <row r="341" spans="1:17" ht="23.4" thickBot="1">
      <c r="A341" s="226"/>
      <c r="B341" s="227" t="s">
        <v>73</v>
      </c>
      <c r="C341" s="226"/>
      <c r="D341" s="226" t="s">
        <v>74</v>
      </c>
      <c r="E341" s="228">
        <f>E340+E337+E338+E339</f>
        <v>0</v>
      </c>
      <c r="I341" s="217">
        <f>SUM(I337:I340)</f>
        <v>0</v>
      </c>
      <c r="J341" s="217">
        <f>SUM(J337:J340)</f>
        <v>0</v>
      </c>
      <c r="L341" s="738" t="s">
        <v>13</v>
      </c>
      <c r="M341" s="739">
        <f>SUM(M337)</f>
        <v>0</v>
      </c>
      <c r="N341" s="739">
        <f>SUM(N337)</f>
        <v>0</v>
      </c>
      <c r="P341" s="188"/>
      <c r="Q341" s="290"/>
    </row>
    <row r="342" spans="1:17">
      <c r="A342" s="38"/>
      <c r="B342" s="32"/>
      <c r="C342" s="38"/>
      <c r="D342" s="38"/>
      <c r="E342" s="38"/>
      <c r="F342" s="38"/>
      <c r="M342" s="623"/>
      <c r="P342" s="188"/>
      <c r="Q342" s="290"/>
    </row>
    <row r="343" spans="1:17" hidden="1">
      <c r="A343" s="2004" t="s">
        <v>524</v>
      </c>
      <c r="B343" s="2004"/>
      <c r="C343" s="2004"/>
      <c r="D343" s="2004"/>
      <c r="E343" s="2004"/>
      <c r="F343" s="2004"/>
      <c r="G343" s="2004"/>
      <c r="H343" s="2004"/>
      <c r="I343" s="2004"/>
      <c r="J343" s="2004"/>
      <c r="M343" s="623"/>
      <c r="P343" s="188"/>
    </row>
    <row r="344" spans="1:17" hidden="1">
      <c r="A344" s="2012"/>
      <c r="B344" s="2012"/>
      <c r="C344" s="2012"/>
      <c r="D344" s="2012"/>
      <c r="E344" s="2012"/>
      <c r="F344" s="2012"/>
      <c r="I344" s="1986" t="s">
        <v>545</v>
      </c>
      <c r="J344" s="1986"/>
      <c r="M344" s="623"/>
      <c r="P344" s="188"/>
    </row>
    <row r="345" spans="1:17" ht="54" hidden="1">
      <c r="A345" s="260" t="s">
        <v>77</v>
      </c>
      <c r="B345" s="260" t="s">
        <v>67</v>
      </c>
      <c r="C345" s="260" t="s">
        <v>131</v>
      </c>
      <c r="D345" s="260" t="s">
        <v>80</v>
      </c>
      <c r="E345" s="260" t="s">
        <v>132</v>
      </c>
      <c r="F345" s="260" t="s">
        <v>33</v>
      </c>
      <c r="I345" s="215" t="s">
        <v>186</v>
      </c>
      <c r="J345" s="215" t="s">
        <v>546</v>
      </c>
      <c r="K345" s="163"/>
      <c r="L345" s="163"/>
      <c r="M345" s="623"/>
      <c r="P345" s="188"/>
    </row>
    <row r="346" spans="1:17" hidden="1">
      <c r="A346" s="195">
        <v>1</v>
      </c>
      <c r="B346" s="195">
        <v>2</v>
      </c>
      <c r="C346" s="195">
        <v>3</v>
      </c>
      <c r="D346" s="195">
        <v>4</v>
      </c>
      <c r="E346" s="195">
        <v>5</v>
      </c>
      <c r="F346" s="195">
        <v>6</v>
      </c>
      <c r="G346" s="160"/>
      <c r="H346" s="160"/>
      <c r="I346" s="217"/>
      <c r="J346" s="217"/>
      <c r="M346" s="623"/>
      <c r="P346" s="188"/>
    </row>
    <row r="347" spans="1:17" hidden="1">
      <c r="A347" s="260">
        <v>1</v>
      </c>
      <c r="B347" s="31"/>
      <c r="C347" s="260"/>
      <c r="D347" s="260"/>
      <c r="E347" s="258"/>
      <c r="F347" s="258"/>
      <c r="I347" s="220"/>
      <c r="J347" s="220"/>
      <c r="M347" s="623"/>
      <c r="P347" s="188"/>
    </row>
    <row r="348" spans="1:17" s="160" customFormat="1" hidden="1">
      <c r="A348" s="260">
        <v>2</v>
      </c>
      <c r="B348" s="31"/>
      <c r="C348" s="260"/>
      <c r="D348" s="260"/>
      <c r="E348" s="258"/>
      <c r="F348" s="258"/>
      <c r="G348" s="149"/>
      <c r="H348" s="149"/>
      <c r="I348" s="220"/>
      <c r="J348" s="220"/>
      <c r="K348" s="161"/>
      <c r="M348" s="623"/>
      <c r="O348" s="283"/>
      <c r="P348" s="281"/>
      <c r="Q348" s="283"/>
    </row>
    <row r="349" spans="1:17" hidden="1">
      <c r="A349" s="260">
        <v>3</v>
      </c>
      <c r="B349" s="31"/>
      <c r="C349" s="260"/>
      <c r="D349" s="260"/>
      <c r="E349" s="258"/>
      <c r="F349" s="258"/>
      <c r="I349" s="220"/>
      <c r="J349" s="220"/>
      <c r="K349" s="158"/>
      <c r="M349" s="623"/>
      <c r="P349" s="188"/>
      <c r="Q349" s="290"/>
    </row>
    <row r="350" spans="1:17" hidden="1">
      <c r="A350" s="260">
        <v>4</v>
      </c>
      <c r="B350" s="31"/>
      <c r="C350" s="260"/>
      <c r="D350" s="260"/>
      <c r="E350" s="258"/>
      <c r="F350" s="258"/>
      <c r="I350" s="220"/>
      <c r="J350" s="220"/>
      <c r="M350" s="623"/>
      <c r="P350" s="188"/>
      <c r="Q350" s="290"/>
    </row>
    <row r="351" spans="1:17" hidden="1">
      <c r="A351" s="226"/>
      <c r="B351" s="227" t="s">
        <v>73</v>
      </c>
      <c r="C351" s="226" t="s">
        <v>74</v>
      </c>
      <c r="D351" s="226" t="s">
        <v>74</v>
      </c>
      <c r="E351" s="226" t="s">
        <v>74</v>
      </c>
      <c r="F351" s="228">
        <f>F350+F348+F349+F347</f>
        <v>0</v>
      </c>
      <c r="I351" s="217">
        <f>SUM(I347:I350)</f>
        <v>0</v>
      </c>
      <c r="J351" s="217">
        <f>SUM(J347:J350)</f>
        <v>0</v>
      </c>
      <c r="M351" s="623"/>
      <c r="P351" s="188"/>
      <c r="Q351" s="290"/>
    </row>
    <row r="352" spans="1:17" hidden="1">
      <c r="A352" s="38"/>
      <c r="B352" s="32"/>
      <c r="C352" s="38"/>
      <c r="D352" s="38"/>
      <c r="E352" s="38"/>
      <c r="F352" s="57"/>
      <c r="M352" s="623"/>
      <c r="P352" s="188"/>
      <c r="Q352" s="290"/>
    </row>
    <row r="353" spans="1:17" hidden="1">
      <c r="A353" s="2004" t="s">
        <v>525</v>
      </c>
      <c r="B353" s="2004"/>
      <c r="C353" s="2004"/>
      <c r="D353" s="2004"/>
      <c r="E353" s="2004"/>
      <c r="F353" s="2004"/>
      <c r="G353" s="2004"/>
      <c r="H353" s="2004"/>
      <c r="I353" s="2004"/>
      <c r="J353" s="2004"/>
      <c r="M353" s="623"/>
      <c r="P353" s="188"/>
    </row>
    <row r="354" spans="1:17" hidden="1">
      <c r="A354" s="2012"/>
      <c r="B354" s="2012"/>
      <c r="C354" s="2012"/>
      <c r="D354" s="2012"/>
      <c r="E354" s="2012"/>
      <c r="F354" s="2012"/>
      <c r="I354" s="1986" t="s">
        <v>545</v>
      </c>
      <c r="J354" s="1986"/>
      <c r="M354" s="623"/>
      <c r="P354" s="188"/>
    </row>
    <row r="355" spans="1:17" ht="54" hidden="1">
      <c r="A355" s="260" t="s">
        <v>77</v>
      </c>
      <c r="B355" s="260" t="s">
        <v>67</v>
      </c>
      <c r="C355" s="260" t="s">
        <v>131</v>
      </c>
      <c r="D355" s="260" t="s">
        <v>80</v>
      </c>
      <c r="E355" s="260" t="s">
        <v>132</v>
      </c>
      <c r="F355" s="260" t="s">
        <v>33</v>
      </c>
      <c r="I355" s="215" t="s">
        <v>186</v>
      </c>
      <c r="J355" s="215" t="s">
        <v>546</v>
      </c>
      <c r="K355" s="163"/>
      <c r="L355" s="163"/>
      <c r="M355" s="623"/>
      <c r="P355" s="188"/>
    </row>
    <row r="356" spans="1:17" hidden="1">
      <c r="A356" s="195">
        <v>1</v>
      </c>
      <c r="B356" s="195">
        <v>2</v>
      </c>
      <c r="C356" s="195">
        <v>3</v>
      </c>
      <c r="D356" s="195">
        <v>4</v>
      </c>
      <c r="E356" s="195">
        <v>5</v>
      </c>
      <c r="F356" s="195">
        <v>6</v>
      </c>
      <c r="G356" s="160"/>
      <c r="H356" s="160"/>
      <c r="I356" s="217"/>
      <c r="J356" s="217"/>
      <c r="M356" s="623"/>
      <c r="P356" s="188"/>
    </row>
    <row r="357" spans="1:17" hidden="1">
      <c r="A357" s="260">
        <v>1</v>
      </c>
      <c r="B357" s="31"/>
      <c r="C357" s="260"/>
      <c r="D357" s="260"/>
      <c r="E357" s="258" t="e">
        <f>F357/D357</f>
        <v>#DIV/0!</v>
      </c>
      <c r="F357" s="258"/>
      <c r="I357" s="220"/>
      <c r="J357" s="220"/>
      <c r="M357" s="623"/>
      <c r="P357" s="188"/>
    </row>
    <row r="358" spans="1:17" s="160" customFormat="1" hidden="1">
      <c r="A358" s="260">
        <v>2</v>
      </c>
      <c r="B358" s="31"/>
      <c r="C358" s="35"/>
      <c r="D358" s="35"/>
      <c r="E358" s="258" t="e">
        <f t="shared" ref="E358:E360" si="13">F358/D358</f>
        <v>#DIV/0!</v>
      </c>
      <c r="F358" s="258"/>
      <c r="G358" s="149"/>
      <c r="H358" s="149"/>
      <c r="I358" s="220"/>
      <c r="J358" s="220"/>
      <c r="K358" s="161"/>
      <c r="M358" s="623"/>
      <c r="O358" s="283"/>
      <c r="P358" s="281"/>
      <c r="Q358" s="283"/>
    </row>
    <row r="359" spans="1:17" hidden="1">
      <c r="A359" s="260"/>
      <c r="B359" s="31"/>
      <c r="C359" s="35"/>
      <c r="D359" s="35"/>
      <c r="E359" s="258" t="e">
        <f t="shared" si="13"/>
        <v>#DIV/0!</v>
      </c>
      <c r="F359" s="258"/>
      <c r="I359" s="220"/>
      <c r="J359" s="220"/>
      <c r="M359" s="623"/>
      <c r="P359" s="188"/>
    </row>
    <row r="360" spans="1:17" hidden="1">
      <c r="A360" s="260">
        <v>3</v>
      </c>
      <c r="B360" s="31"/>
      <c r="C360" s="260"/>
      <c r="D360" s="260"/>
      <c r="E360" s="258" t="e">
        <f t="shared" si="13"/>
        <v>#DIV/0!</v>
      </c>
      <c r="F360" s="258"/>
      <c r="I360" s="220"/>
      <c r="J360" s="220"/>
      <c r="M360" s="623"/>
      <c r="P360" s="188"/>
    </row>
    <row r="361" spans="1:17" hidden="1">
      <c r="A361" s="226"/>
      <c r="B361" s="227" t="s">
        <v>73</v>
      </c>
      <c r="C361" s="226" t="s">
        <v>74</v>
      </c>
      <c r="D361" s="226" t="s">
        <v>74</v>
      </c>
      <c r="E361" s="226" t="s">
        <v>74</v>
      </c>
      <c r="F361" s="228">
        <f>F360+F358+F357+F359</f>
        <v>0</v>
      </c>
      <c r="I361" s="217">
        <f>SUM(I357:I360)</f>
        <v>0</v>
      </c>
      <c r="J361" s="217">
        <f>SUM(J357:J360)</f>
        <v>0</v>
      </c>
      <c r="M361" s="623"/>
      <c r="P361" s="188"/>
    </row>
    <row r="362" spans="1:17" hidden="1">
      <c r="A362" s="38"/>
      <c r="B362" s="32"/>
      <c r="C362" s="38"/>
      <c r="D362" s="38"/>
      <c r="E362" s="38"/>
      <c r="F362" s="57"/>
      <c r="M362" s="623"/>
      <c r="P362" s="188"/>
    </row>
    <row r="363" spans="1:17" hidden="1">
      <c r="A363" s="2004" t="s">
        <v>526</v>
      </c>
      <c r="B363" s="2004"/>
      <c r="C363" s="2004"/>
      <c r="D363" s="2004"/>
      <c r="E363" s="2004"/>
      <c r="F363" s="2004"/>
      <c r="G363" s="2004"/>
      <c r="H363" s="2004"/>
      <c r="I363" s="2004"/>
      <c r="J363" s="2004"/>
      <c r="M363" s="623"/>
      <c r="P363" s="188"/>
    </row>
    <row r="364" spans="1:17" hidden="1">
      <c r="A364" s="2012"/>
      <c r="B364" s="2012"/>
      <c r="C364" s="2012"/>
      <c r="D364" s="2012"/>
      <c r="E364" s="2012"/>
      <c r="F364" s="2012"/>
      <c r="I364" s="1986" t="s">
        <v>545</v>
      </c>
      <c r="J364" s="1986"/>
      <c r="M364" s="623"/>
      <c r="P364" s="188"/>
    </row>
    <row r="365" spans="1:17" ht="54" hidden="1">
      <c r="A365" s="260" t="s">
        <v>77</v>
      </c>
      <c r="B365" s="260" t="s">
        <v>67</v>
      </c>
      <c r="C365" s="260" t="s">
        <v>131</v>
      </c>
      <c r="D365" s="260" t="s">
        <v>80</v>
      </c>
      <c r="E365" s="260" t="s">
        <v>132</v>
      </c>
      <c r="F365" s="260" t="s">
        <v>33</v>
      </c>
      <c r="I365" s="215" t="s">
        <v>186</v>
      </c>
      <c r="J365" s="215" t="s">
        <v>546</v>
      </c>
      <c r="K365" s="163"/>
      <c r="L365" s="163"/>
      <c r="M365" s="623"/>
      <c r="P365" s="188"/>
    </row>
    <row r="366" spans="1:17" hidden="1">
      <c r="A366" s="195">
        <v>1</v>
      </c>
      <c r="B366" s="195">
        <v>2</v>
      </c>
      <c r="C366" s="195">
        <v>3</v>
      </c>
      <c r="D366" s="195">
        <v>4</v>
      </c>
      <c r="E366" s="195">
        <v>5</v>
      </c>
      <c r="F366" s="195">
        <v>6</v>
      </c>
      <c r="G366" s="160"/>
      <c r="H366" s="160"/>
      <c r="I366" s="217"/>
      <c r="J366" s="217"/>
      <c r="M366" s="623"/>
      <c r="P366" s="188"/>
    </row>
    <row r="367" spans="1:17" hidden="1">
      <c r="A367" s="260">
        <v>1</v>
      </c>
      <c r="B367" s="31"/>
      <c r="C367" s="260"/>
      <c r="D367" s="260"/>
      <c r="E367" s="258" t="e">
        <f>F367/D367</f>
        <v>#DIV/0!</v>
      </c>
      <c r="F367" s="258"/>
      <c r="I367" s="220"/>
      <c r="J367" s="220"/>
      <c r="M367" s="623"/>
      <c r="P367" s="188"/>
    </row>
    <row r="368" spans="1:17" s="160" customFormat="1" hidden="1">
      <c r="A368" s="260">
        <v>2</v>
      </c>
      <c r="B368" s="31"/>
      <c r="C368" s="35"/>
      <c r="D368" s="35"/>
      <c r="E368" s="258" t="e">
        <f t="shared" ref="E368:E370" si="14">F368/D368</f>
        <v>#DIV/0!</v>
      </c>
      <c r="F368" s="258"/>
      <c r="G368" s="149"/>
      <c r="H368" s="149"/>
      <c r="I368" s="220"/>
      <c r="J368" s="220"/>
      <c r="K368" s="161"/>
      <c r="M368" s="623"/>
      <c r="O368" s="283"/>
      <c r="P368" s="281"/>
      <c r="Q368" s="283"/>
    </row>
    <row r="369" spans="1:17" hidden="1">
      <c r="A369" s="260"/>
      <c r="B369" s="31"/>
      <c r="C369" s="35"/>
      <c r="D369" s="35"/>
      <c r="E369" s="258" t="e">
        <f t="shared" si="14"/>
        <v>#DIV/0!</v>
      </c>
      <c r="F369" s="258"/>
      <c r="I369" s="220"/>
      <c r="J369" s="220"/>
      <c r="M369" s="623"/>
      <c r="P369" s="188"/>
    </row>
    <row r="370" spans="1:17" hidden="1">
      <c r="A370" s="260">
        <v>3</v>
      </c>
      <c r="B370" s="31"/>
      <c r="C370" s="260"/>
      <c r="D370" s="260"/>
      <c r="E370" s="258" t="e">
        <f t="shared" si="14"/>
        <v>#DIV/0!</v>
      </c>
      <c r="F370" s="258"/>
      <c r="I370" s="220"/>
      <c r="J370" s="220"/>
      <c r="M370" s="623"/>
      <c r="P370" s="188"/>
    </row>
    <row r="371" spans="1:17" hidden="1">
      <c r="A371" s="226"/>
      <c r="B371" s="227" t="s">
        <v>73</v>
      </c>
      <c r="C371" s="226" t="s">
        <v>74</v>
      </c>
      <c r="D371" s="226" t="s">
        <v>74</v>
      </c>
      <c r="E371" s="226" t="s">
        <v>74</v>
      </c>
      <c r="F371" s="228">
        <f>F370+F368+F367+F369</f>
        <v>0</v>
      </c>
      <c r="I371" s="217">
        <f>SUM(I367:I370)</f>
        <v>0</v>
      </c>
      <c r="J371" s="217">
        <f>SUM(J367:J370)</f>
        <v>0</v>
      </c>
      <c r="M371" s="623"/>
      <c r="P371" s="188"/>
    </row>
    <row r="372" spans="1:17" hidden="1">
      <c r="A372" s="38"/>
      <c r="B372" s="32"/>
      <c r="C372" s="38"/>
      <c r="D372" s="38"/>
      <c r="E372" s="38"/>
      <c r="F372" s="57"/>
      <c r="M372" s="623"/>
      <c r="P372" s="188"/>
    </row>
    <row r="373" spans="1:17" hidden="1">
      <c r="A373" s="2004" t="s">
        <v>527</v>
      </c>
      <c r="B373" s="2004"/>
      <c r="C373" s="2004"/>
      <c r="D373" s="2004"/>
      <c r="E373" s="2004"/>
      <c r="F373" s="2004"/>
      <c r="G373" s="2004"/>
      <c r="H373" s="2004"/>
      <c r="I373" s="2004"/>
      <c r="J373" s="2004"/>
      <c r="M373" s="623"/>
      <c r="P373" s="188"/>
    </row>
    <row r="374" spans="1:17" hidden="1">
      <c r="A374" s="2012"/>
      <c r="B374" s="2012"/>
      <c r="C374" s="2012"/>
      <c r="D374" s="2012"/>
      <c r="E374" s="2012"/>
      <c r="F374" s="2012"/>
      <c r="I374" s="1986" t="s">
        <v>545</v>
      </c>
      <c r="J374" s="1986"/>
      <c r="M374" s="623"/>
      <c r="P374" s="188"/>
    </row>
    <row r="375" spans="1:17" ht="54" hidden="1">
      <c r="A375" s="260" t="s">
        <v>77</v>
      </c>
      <c r="B375" s="260" t="s">
        <v>67</v>
      </c>
      <c r="C375" s="260" t="s">
        <v>131</v>
      </c>
      <c r="D375" s="260" t="s">
        <v>80</v>
      </c>
      <c r="E375" s="260" t="s">
        <v>132</v>
      </c>
      <c r="F375" s="260" t="s">
        <v>33</v>
      </c>
      <c r="I375" s="215" t="s">
        <v>186</v>
      </c>
      <c r="J375" s="215" t="s">
        <v>546</v>
      </c>
      <c r="K375" s="163"/>
      <c r="L375" s="163"/>
      <c r="M375" s="623"/>
      <c r="P375" s="188"/>
    </row>
    <row r="376" spans="1:17" hidden="1">
      <c r="A376" s="194">
        <v>1</v>
      </c>
      <c r="B376" s="194">
        <v>2</v>
      </c>
      <c r="C376" s="194">
        <v>3</v>
      </c>
      <c r="D376" s="194">
        <v>4</v>
      </c>
      <c r="E376" s="195">
        <v>5</v>
      </c>
      <c r="F376" s="195">
        <v>6</v>
      </c>
      <c r="G376" s="25"/>
      <c r="H376" s="25"/>
      <c r="I376" s="217"/>
      <c r="J376" s="217"/>
      <c r="M376" s="623"/>
      <c r="P376" s="188"/>
    </row>
    <row r="377" spans="1:17" hidden="1">
      <c r="A377" s="260">
        <v>1</v>
      </c>
      <c r="B377" s="596"/>
      <c r="C377" s="607" t="s">
        <v>877</v>
      </c>
      <c r="D377" s="597"/>
      <c r="E377" s="606" t="e">
        <f>F377/D377</f>
        <v>#DIV/0!</v>
      </c>
      <c r="F377" s="176"/>
      <c r="I377" s="220"/>
      <c r="J377" s="220"/>
      <c r="M377" s="623"/>
      <c r="N377" s="157">
        <f>F377-M377</f>
        <v>0</v>
      </c>
      <c r="P377" s="188"/>
    </row>
    <row r="378" spans="1:17" s="25" customFormat="1" hidden="1">
      <c r="A378" s="260">
        <v>2</v>
      </c>
      <c r="B378" s="31"/>
      <c r="C378" s="921" t="s">
        <v>877</v>
      </c>
      <c r="D378" s="35"/>
      <c r="E378" s="258" t="e">
        <f t="shared" ref="E378:E382" si="15">F378/D378</f>
        <v>#DIV/0!</v>
      </c>
      <c r="F378" s="258"/>
      <c r="G378" s="149"/>
      <c r="H378" s="149"/>
      <c r="I378" s="220"/>
      <c r="J378" s="220"/>
      <c r="K378" s="162"/>
      <c r="L378" s="922"/>
      <c r="M378" s="623"/>
      <c r="N378" s="157">
        <f>F378-M378</f>
        <v>0</v>
      </c>
      <c r="O378" s="287"/>
      <c r="P378" s="282"/>
      <c r="Q378" s="287"/>
    </row>
    <row r="379" spans="1:17" hidden="1">
      <c r="A379" s="260">
        <v>3</v>
      </c>
      <c r="B379" s="31"/>
      <c r="C379" s="929" t="s">
        <v>877</v>
      </c>
      <c r="D379" s="35"/>
      <c r="E379" s="930" t="e">
        <f t="shared" ref="E379:E381" si="16">F379/D379</f>
        <v>#DIV/0!</v>
      </c>
      <c r="F379" s="930"/>
      <c r="I379" s="220"/>
      <c r="J379" s="220"/>
      <c r="M379" s="623"/>
      <c r="N379" s="157">
        <f>F379-M379</f>
        <v>0</v>
      </c>
      <c r="P379" s="188"/>
    </row>
    <row r="380" spans="1:17" s="928" customFormat="1" hidden="1">
      <c r="A380" s="929">
        <v>4</v>
      </c>
      <c r="B380" s="31"/>
      <c r="C380" s="929" t="s">
        <v>877</v>
      </c>
      <c r="D380" s="929"/>
      <c r="E380" s="930" t="e">
        <f t="shared" si="16"/>
        <v>#DIV/0!</v>
      </c>
      <c r="F380" s="930"/>
      <c r="I380" s="220"/>
      <c r="J380" s="220"/>
      <c r="K380" s="150"/>
      <c r="M380" s="623"/>
      <c r="N380" s="157">
        <f t="shared" ref="N380:N382" si="17">F380-M380</f>
        <v>0</v>
      </c>
      <c r="O380" s="279"/>
      <c r="P380" s="188"/>
      <c r="Q380" s="279"/>
    </row>
    <row r="381" spans="1:17" s="936" customFormat="1" hidden="1">
      <c r="A381" s="938">
        <v>5</v>
      </c>
      <c r="B381" s="31"/>
      <c r="C381" s="938" t="s">
        <v>877</v>
      </c>
      <c r="D381" s="938"/>
      <c r="E381" s="937" t="e">
        <f t="shared" si="16"/>
        <v>#DIV/0!</v>
      </c>
      <c r="F381" s="937"/>
      <c r="I381" s="220"/>
      <c r="J381" s="220"/>
      <c r="K381" s="150"/>
      <c r="M381" s="623"/>
      <c r="N381" s="157">
        <f t="shared" si="17"/>
        <v>0</v>
      </c>
      <c r="O381" s="279"/>
      <c r="P381" s="188"/>
      <c r="Q381" s="279"/>
    </row>
    <row r="382" spans="1:17" ht="23.4" hidden="1" thickBot="1">
      <c r="A382" s="260">
        <v>6</v>
      </c>
      <c r="B382" s="31"/>
      <c r="C382" s="260" t="s">
        <v>877</v>
      </c>
      <c r="D382" s="260"/>
      <c r="E382" s="258" t="e">
        <f t="shared" si="15"/>
        <v>#DIV/0!</v>
      </c>
      <c r="F382" s="258"/>
      <c r="I382" s="220"/>
      <c r="J382" s="220"/>
      <c r="M382" s="623"/>
      <c r="N382" s="157">
        <f t="shared" si="17"/>
        <v>0</v>
      </c>
      <c r="P382" s="188"/>
    </row>
    <row r="383" spans="1:17" ht="23.4" hidden="1" thickBot="1">
      <c r="A383" s="226"/>
      <c r="B383" s="227" t="s">
        <v>73</v>
      </c>
      <c r="C383" s="226" t="s">
        <v>74</v>
      </c>
      <c r="D383" s="226" t="s">
        <v>74</v>
      </c>
      <c r="E383" s="226" t="s">
        <v>74</v>
      </c>
      <c r="F383" s="228">
        <f>SUM(F377:F382)</f>
        <v>0</v>
      </c>
      <c r="I383" s="217">
        <f>SUM(I377:I382)</f>
        <v>0</v>
      </c>
      <c r="J383" s="217">
        <f>SUM(J377:J382)</f>
        <v>0</v>
      </c>
      <c r="L383" s="738" t="s">
        <v>13</v>
      </c>
      <c r="M383" s="739">
        <f>SUM(M376:M382)</f>
        <v>0</v>
      </c>
      <c r="N383" s="739">
        <f>SUM(N376:N382)</f>
        <v>0</v>
      </c>
      <c r="P383" s="188"/>
    </row>
    <row r="384" spans="1:17" hidden="1">
      <c r="A384" s="38"/>
      <c r="B384" s="32"/>
      <c r="C384" s="38"/>
      <c r="D384" s="38"/>
      <c r="E384" s="38"/>
      <c r="F384" s="57"/>
      <c r="M384" s="623"/>
      <c r="P384" s="188"/>
    </row>
    <row r="385" spans="1:17" hidden="1">
      <c r="A385" s="2004" t="s">
        <v>528</v>
      </c>
      <c r="B385" s="2004"/>
      <c r="C385" s="2004"/>
      <c r="D385" s="2004"/>
      <c r="E385" s="2004"/>
      <c r="F385" s="2004"/>
      <c r="G385" s="2004"/>
      <c r="H385" s="2004"/>
      <c r="I385" s="2004"/>
      <c r="J385" s="2004"/>
      <c r="M385" s="623"/>
      <c r="P385" s="188"/>
    </row>
    <row r="386" spans="1:17" hidden="1">
      <c r="A386" s="2012"/>
      <c r="B386" s="2012"/>
      <c r="C386" s="2012"/>
      <c r="D386" s="2012"/>
      <c r="E386" s="2012"/>
      <c r="F386" s="2012"/>
      <c r="I386" s="1986" t="s">
        <v>545</v>
      </c>
      <c r="J386" s="1986"/>
      <c r="M386" s="623"/>
      <c r="P386" s="188"/>
    </row>
    <row r="387" spans="1:17" ht="54" hidden="1">
      <c r="A387" s="260" t="s">
        <v>77</v>
      </c>
      <c r="B387" s="260" t="s">
        <v>67</v>
      </c>
      <c r="C387" s="260" t="s">
        <v>131</v>
      </c>
      <c r="D387" s="260" t="s">
        <v>80</v>
      </c>
      <c r="E387" s="260" t="s">
        <v>132</v>
      </c>
      <c r="F387" s="260" t="s">
        <v>33</v>
      </c>
      <c r="I387" s="215" t="s">
        <v>186</v>
      </c>
      <c r="J387" s="215" t="s">
        <v>546</v>
      </c>
      <c r="K387" s="163"/>
      <c r="L387" s="187"/>
      <c r="M387" s="623"/>
      <c r="P387" s="188"/>
    </row>
    <row r="388" spans="1:17" hidden="1">
      <c r="A388" s="195">
        <v>1</v>
      </c>
      <c r="B388" s="195">
        <v>2</v>
      </c>
      <c r="C388" s="195">
        <v>3</v>
      </c>
      <c r="D388" s="195">
        <v>4</v>
      </c>
      <c r="E388" s="195">
        <v>5</v>
      </c>
      <c r="F388" s="195">
        <v>6</v>
      </c>
      <c r="G388" s="160"/>
      <c r="H388" s="160"/>
      <c r="I388" s="217"/>
      <c r="J388" s="217"/>
      <c r="M388" s="623"/>
      <c r="P388" s="188"/>
    </row>
    <row r="389" spans="1:17" hidden="1">
      <c r="A389" s="260">
        <v>1</v>
      </c>
      <c r="B389" s="31"/>
      <c r="C389" s="260" t="s">
        <v>877</v>
      </c>
      <c r="D389" s="260">
        <v>1</v>
      </c>
      <c r="E389" s="258">
        <f>F389/D389</f>
        <v>0</v>
      </c>
      <c r="F389" s="258"/>
      <c r="I389" s="220"/>
      <c r="J389" s="220"/>
      <c r="M389" s="623"/>
      <c r="N389" s="157">
        <f>F389-M389</f>
        <v>0</v>
      </c>
      <c r="P389" s="188"/>
    </row>
    <row r="390" spans="1:17" s="160" customFormat="1" hidden="1">
      <c r="A390" s="260">
        <v>2</v>
      </c>
      <c r="B390" s="31"/>
      <c r="C390" s="921" t="s">
        <v>877</v>
      </c>
      <c r="D390" s="35">
        <v>1</v>
      </c>
      <c r="E390" s="258">
        <f t="shared" ref="E390:E392" si="18">F390/D390</f>
        <v>0</v>
      </c>
      <c r="F390" s="258"/>
      <c r="G390" s="149"/>
      <c r="H390" s="149"/>
      <c r="I390" s="220"/>
      <c r="J390" s="220"/>
      <c r="K390" s="161"/>
      <c r="L390" s="922"/>
      <c r="M390" s="623"/>
      <c r="N390" s="157">
        <f t="shared" ref="N390:N392" si="19">F390-M390</f>
        <v>0</v>
      </c>
      <c r="O390" s="283"/>
      <c r="P390" s="281"/>
      <c r="Q390" s="283"/>
    </row>
    <row r="391" spans="1:17" hidden="1">
      <c r="A391" s="260"/>
      <c r="B391" s="31"/>
      <c r="C391" s="35"/>
      <c r="D391" s="35"/>
      <c r="E391" s="258" t="e">
        <f t="shared" si="18"/>
        <v>#DIV/0!</v>
      </c>
      <c r="F391" s="258"/>
      <c r="I391" s="220"/>
      <c r="J391" s="220"/>
      <c r="M391" s="623"/>
      <c r="N391" s="157">
        <f t="shared" si="19"/>
        <v>0</v>
      </c>
      <c r="P391" s="188"/>
    </row>
    <row r="392" spans="1:17" ht="23.4" hidden="1" thickBot="1">
      <c r="A392" s="260">
        <v>3</v>
      </c>
      <c r="B392" s="31"/>
      <c r="C392" s="260"/>
      <c r="D392" s="260"/>
      <c r="E392" s="258" t="e">
        <f t="shared" si="18"/>
        <v>#DIV/0!</v>
      </c>
      <c r="F392" s="258"/>
      <c r="I392" s="220"/>
      <c r="J392" s="220"/>
      <c r="M392" s="623"/>
      <c r="N392" s="157">
        <f t="shared" si="19"/>
        <v>0</v>
      </c>
      <c r="P392" s="188"/>
    </row>
    <row r="393" spans="1:17" ht="23.4" hidden="1" thickBot="1">
      <c r="A393" s="226"/>
      <c r="B393" s="227" t="s">
        <v>73</v>
      </c>
      <c r="C393" s="226" t="s">
        <v>74</v>
      </c>
      <c r="D393" s="226" t="s">
        <v>74</v>
      </c>
      <c r="E393" s="226" t="s">
        <v>74</v>
      </c>
      <c r="F393" s="228">
        <f>F392+F390+F389+F391</f>
        <v>0</v>
      </c>
      <c r="I393" s="217">
        <f>SUM(I389:I392)</f>
        <v>0</v>
      </c>
      <c r="J393" s="217">
        <f>SUM(J389:J392)</f>
        <v>0</v>
      </c>
      <c r="L393" s="738" t="s">
        <v>13</v>
      </c>
      <c r="M393" s="739">
        <f>SUM(M388:M392)</f>
        <v>0</v>
      </c>
      <c r="N393" s="739">
        <f>SUM(N388:N392)</f>
        <v>0</v>
      </c>
      <c r="P393" s="188"/>
    </row>
    <row r="394" spans="1:17">
      <c r="A394" s="38"/>
      <c r="B394" s="32"/>
      <c r="C394" s="38"/>
      <c r="D394" s="38"/>
      <c r="E394" s="38"/>
      <c r="F394" s="57"/>
      <c r="M394" s="623"/>
      <c r="P394" s="188"/>
    </row>
    <row r="395" spans="1:17">
      <c r="A395" s="2004" t="s">
        <v>529</v>
      </c>
      <c r="B395" s="2004"/>
      <c r="C395" s="2004"/>
      <c r="D395" s="2004"/>
      <c r="E395" s="2004"/>
      <c r="F395" s="2004"/>
      <c r="G395" s="2004"/>
      <c r="H395" s="2004"/>
      <c r="I395" s="2004"/>
      <c r="J395" s="2004"/>
      <c r="M395" s="623"/>
      <c r="P395" s="188"/>
    </row>
    <row r="396" spans="1:17">
      <c r="A396" s="2012"/>
      <c r="B396" s="2012"/>
      <c r="C396" s="2012"/>
      <c r="D396" s="2012"/>
      <c r="E396" s="2012"/>
      <c r="F396" s="2012"/>
      <c r="I396" s="1986" t="s">
        <v>545</v>
      </c>
      <c r="J396" s="1986"/>
      <c r="M396" s="623"/>
      <c r="P396" s="188"/>
    </row>
    <row r="397" spans="1:17" ht="54">
      <c r="A397" s="260" t="s">
        <v>77</v>
      </c>
      <c r="B397" s="260" t="s">
        <v>67</v>
      </c>
      <c r="C397" s="260" t="s">
        <v>131</v>
      </c>
      <c r="D397" s="260" t="s">
        <v>80</v>
      </c>
      <c r="E397" s="260" t="s">
        <v>132</v>
      </c>
      <c r="F397" s="260" t="s">
        <v>33</v>
      </c>
      <c r="I397" s="215" t="s">
        <v>186</v>
      </c>
      <c r="J397" s="215" t="s">
        <v>546</v>
      </c>
      <c r="K397" s="163"/>
      <c r="L397" s="187"/>
      <c r="M397" s="623"/>
      <c r="P397" s="188"/>
    </row>
    <row r="398" spans="1:17">
      <c r="A398" s="195">
        <v>1</v>
      </c>
      <c r="B398" s="195">
        <v>2</v>
      </c>
      <c r="C398" s="195">
        <v>3</v>
      </c>
      <c r="D398" s="195">
        <v>4</v>
      </c>
      <c r="E398" s="195">
        <v>5</v>
      </c>
      <c r="F398" s="195">
        <v>6</v>
      </c>
      <c r="G398" s="160"/>
      <c r="H398" s="160"/>
      <c r="I398" s="217"/>
      <c r="J398" s="217"/>
      <c r="M398" s="623"/>
      <c r="P398" s="188"/>
    </row>
    <row r="399" spans="1:17">
      <c r="A399" s="260">
        <v>1</v>
      </c>
      <c r="B399" s="1024" t="s">
        <v>544</v>
      </c>
      <c r="C399" s="1022" t="s">
        <v>877</v>
      </c>
      <c r="D399" s="1102">
        <v>10</v>
      </c>
      <c r="E399" s="1101">
        <f>F399/D399</f>
        <v>3524.5449999999996</v>
      </c>
      <c r="F399" s="1101">
        <f>35262.81-17.36</f>
        <v>35245.449999999997</v>
      </c>
      <c r="I399" s="220"/>
      <c r="J399" s="220"/>
      <c r="L399" s="684"/>
      <c r="M399" s="623">
        <v>32808.120000000003</v>
      </c>
      <c r="N399" s="1073">
        <f>F399-M399</f>
        <v>2437.3299999999945</v>
      </c>
      <c r="P399" s="188"/>
    </row>
    <row r="400" spans="1:17" s="634" customFormat="1">
      <c r="A400" s="636">
        <v>2</v>
      </c>
      <c r="B400" s="1027" t="s">
        <v>543</v>
      </c>
      <c r="C400" s="1022" t="s">
        <v>877</v>
      </c>
      <c r="D400" s="1102">
        <v>65</v>
      </c>
      <c r="E400" s="1101">
        <f t="shared" ref="E400:E401" si="20">F400/D400</f>
        <v>102.40599999999999</v>
      </c>
      <c r="F400" s="1101">
        <f>15000+3564.39-11540-368</f>
        <v>6656.3899999999994</v>
      </c>
      <c r="I400" s="220">
        <v>3564.39</v>
      </c>
      <c r="J400" s="220"/>
      <c r="K400" s="150"/>
      <c r="M400" s="623">
        <f>1653.86+4891</f>
        <v>6544.86</v>
      </c>
      <c r="N400" s="1073">
        <f t="shared" ref="N400:N404" si="21">F400-M400</f>
        <v>111.52999999999975</v>
      </c>
      <c r="O400" s="279"/>
      <c r="P400" s="188"/>
      <c r="Q400" s="279"/>
    </row>
    <row r="401" spans="1:17" s="634" customFormat="1" ht="46.2" thickBot="1">
      <c r="A401" s="636">
        <v>3</v>
      </c>
      <c r="B401" s="1031" t="s">
        <v>1217</v>
      </c>
      <c r="C401" s="1102" t="s">
        <v>877</v>
      </c>
      <c r="D401" s="1102"/>
      <c r="E401" s="1101" t="e">
        <f t="shared" si="20"/>
        <v>#DIV/0!</v>
      </c>
      <c r="F401" s="1101">
        <v>368</v>
      </c>
      <c r="I401" s="220"/>
      <c r="J401" s="220"/>
      <c r="K401" s="150"/>
      <c r="M401" s="623">
        <v>368</v>
      </c>
      <c r="N401" s="1097">
        <f t="shared" si="21"/>
        <v>0</v>
      </c>
      <c r="O401" s="279"/>
      <c r="P401" s="188"/>
      <c r="Q401" s="279"/>
    </row>
    <row r="402" spans="1:17" s="160" customFormat="1" ht="25.2" hidden="1">
      <c r="A402" s="260">
        <v>4</v>
      </c>
      <c r="B402" s="31"/>
      <c r="C402" s="614" t="s">
        <v>877</v>
      </c>
      <c r="D402" s="614"/>
      <c r="E402" s="615" t="e">
        <f t="shared" ref="E402:E403" si="22">F402/D402</f>
        <v>#DIV/0!</v>
      </c>
      <c r="F402" s="615"/>
      <c r="G402" s="149"/>
      <c r="H402" s="149"/>
      <c r="I402" s="220"/>
      <c r="J402" s="220"/>
      <c r="K402" s="161"/>
      <c r="L402" s="904"/>
      <c r="M402" s="623"/>
      <c r="N402" s="157">
        <f t="shared" si="21"/>
        <v>0</v>
      </c>
      <c r="O402" s="283"/>
      <c r="P402" s="281"/>
      <c r="Q402" s="283"/>
    </row>
    <row r="403" spans="1:17" s="160" customFormat="1" hidden="1">
      <c r="A403" s="645">
        <v>5</v>
      </c>
      <c r="B403" s="31"/>
      <c r="C403" s="645" t="s">
        <v>877</v>
      </c>
      <c r="D403" s="645"/>
      <c r="E403" s="644" t="e">
        <f t="shared" si="22"/>
        <v>#DIV/0!</v>
      </c>
      <c r="F403" s="644"/>
      <c r="G403" s="643"/>
      <c r="H403" s="643"/>
      <c r="I403" s="220"/>
      <c r="J403" s="220"/>
      <c r="K403" s="161"/>
      <c r="L403" s="683"/>
      <c r="M403" s="623"/>
      <c r="N403" s="157">
        <f t="shared" si="21"/>
        <v>0</v>
      </c>
      <c r="O403" s="283"/>
      <c r="P403" s="281"/>
      <c r="Q403" s="283"/>
    </row>
    <row r="404" spans="1:17" ht="23.4" hidden="1" thickBot="1">
      <c r="A404" s="260">
        <v>6</v>
      </c>
      <c r="B404" s="620"/>
      <c r="C404" s="614" t="s">
        <v>877</v>
      </c>
      <c r="D404" s="597"/>
      <c r="E404" s="615" t="e">
        <f>F404/D404</f>
        <v>#DIV/0!</v>
      </c>
      <c r="F404" s="176"/>
      <c r="I404" s="220"/>
      <c r="J404" s="220"/>
      <c r="M404" s="623"/>
      <c r="N404" s="157">
        <f t="shared" si="21"/>
        <v>0</v>
      </c>
      <c r="P404" s="188"/>
      <c r="Q404" s="290"/>
    </row>
    <row r="405" spans="1:17" ht="23.4" thickBot="1">
      <c r="A405" s="226"/>
      <c r="B405" s="227" t="s">
        <v>73</v>
      </c>
      <c r="C405" s="226" t="s">
        <v>74</v>
      </c>
      <c r="D405" s="226" t="s">
        <v>74</v>
      </c>
      <c r="E405" s="226" t="s">
        <v>74</v>
      </c>
      <c r="F405" s="228">
        <f>SUM(F399:F404)</f>
        <v>42269.84</v>
      </c>
      <c r="I405" s="217">
        <f>SUM(I399:I404)</f>
        <v>3564.39</v>
      </c>
      <c r="J405" s="217">
        <f>SUM(J399:J404)</f>
        <v>0</v>
      </c>
      <c r="K405" s="158"/>
      <c r="L405" s="738" t="s">
        <v>13</v>
      </c>
      <c r="M405" s="739">
        <f>SUM(M399:M404)</f>
        <v>39720.980000000003</v>
      </c>
      <c r="N405" s="739">
        <f>SUM(N399:N404)</f>
        <v>2548.8599999999942</v>
      </c>
      <c r="P405" s="188"/>
      <c r="Q405" s="290"/>
    </row>
    <row r="406" spans="1:17">
      <c r="A406" s="38"/>
      <c r="B406" s="32"/>
      <c r="C406" s="38"/>
      <c r="D406" s="38"/>
      <c r="E406" s="38"/>
      <c r="F406" s="57"/>
      <c r="M406" s="623"/>
      <c r="P406" s="188"/>
      <c r="Q406" s="290"/>
    </row>
    <row r="407" spans="1:17" hidden="1">
      <c r="A407" s="2004" t="s">
        <v>522</v>
      </c>
      <c r="B407" s="2004"/>
      <c r="C407" s="2004"/>
      <c r="D407" s="2004"/>
      <c r="E407" s="2004"/>
      <c r="F407" s="2004"/>
      <c r="G407" s="2004"/>
      <c r="H407" s="2004"/>
      <c r="I407" s="2004"/>
      <c r="J407" s="2004"/>
      <c r="M407" s="623"/>
      <c r="P407" s="188"/>
      <c r="Q407" s="290"/>
    </row>
    <row r="408" spans="1:17" hidden="1">
      <c r="A408" s="2012"/>
      <c r="B408" s="2012"/>
      <c r="C408" s="2012"/>
      <c r="D408" s="2012"/>
      <c r="E408" s="2012"/>
      <c r="F408" s="38"/>
      <c r="I408" s="1986" t="s">
        <v>545</v>
      </c>
      <c r="J408" s="1986"/>
      <c r="M408" s="623"/>
      <c r="O408" s="188"/>
    </row>
    <row r="409" spans="1:17" ht="54" hidden="1">
      <c r="A409" s="260" t="s">
        <v>68</v>
      </c>
      <c r="B409" s="260" t="s">
        <v>67</v>
      </c>
      <c r="C409" s="260" t="s">
        <v>80</v>
      </c>
      <c r="D409" s="260" t="s">
        <v>128</v>
      </c>
      <c r="E409" s="260" t="s">
        <v>33</v>
      </c>
      <c r="I409" s="215" t="s">
        <v>186</v>
      </c>
      <c r="J409" s="215" t="s">
        <v>546</v>
      </c>
      <c r="K409" s="163"/>
      <c r="M409" s="623"/>
      <c r="O409" s="188"/>
    </row>
    <row r="410" spans="1:17" hidden="1">
      <c r="A410" s="195">
        <v>1</v>
      </c>
      <c r="B410" s="195">
        <v>2</v>
      </c>
      <c r="C410" s="195">
        <v>3</v>
      </c>
      <c r="D410" s="195">
        <v>4</v>
      </c>
      <c r="E410" s="195">
        <v>5</v>
      </c>
      <c r="F410" s="160"/>
      <c r="G410" s="160"/>
      <c r="H410" s="160"/>
      <c r="I410" s="217"/>
      <c r="J410" s="217"/>
      <c r="M410" s="623"/>
      <c r="O410" s="188"/>
    </row>
    <row r="411" spans="1:17" hidden="1">
      <c r="A411" s="260">
        <v>1</v>
      </c>
      <c r="B411" s="31" t="s">
        <v>137</v>
      </c>
      <c r="C411" s="260"/>
      <c r="D411" s="258" t="e">
        <f>E411/C411</f>
        <v>#DIV/0!</v>
      </c>
      <c r="E411" s="258"/>
      <c r="I411" s="220"/>
      <c r="J411" s="220"/>
      <c r="M411" s="623"/>
      <c r="O411" s="188"/>
    </row>
    <row r="412" spans="1:17" s="160" customFormat="1" hidden="1">
      <c r="A412" s="260">
        <v>2</v>
      </c>
      <c r="B412" s="31" t="s">
        <v>136</v>
      </c>
      <c r="C412" s="260"/>
      <c r="D412" s="258" t="e">
        <f>E412/C412</f>
        <v>#DIV/0!</v>
      </c>
      <c r="E412" s="258"/>
      <c r="F412" s="149"/>
      <c r="G412" s="149"/>
      <c r="H412" s="149"/>
      <c r="I412" s="220"/>
      <c r="J412" s="220"/>
      <c r="K412" s="161"/>
      <c r="M412" s="623"/>
      <c r="O412" s="281"/>
      <c r="P412" s="283"/>
      <c r="Q412" s="283"/>
    </row>
    <row r="413" spans="1:17" hidden="1">
      <c r="A413" s="260">
        <v>3</v>
      </c>
      <c r="B413" s="31" t="s">
        <v>138</v>
      </c>
      <c r="C413" s="260"/>
      <c r="D413" s="258" t="e">
        <f>E413/C413</f>
        <v>#DIV/0!</v>
      </c>
      <c r="E413" s="258"/>
      <c r="I413" s="220"/>
      <c r="J413" s="220"/>
      <c r="M413" s="623"/>
      <c r="O413" s="188"/>
    </row>
    <row r="414" spans="1:17" hidden="1">
      <c r="A414" s="260">
        <v>4</v>
      </c>
      <c r="B414" s="31" t="s">
        <v>139</v>
      </c>
      <c r="C414" s="260"/>
      <c r="D414" s="258" t="e">
        <f>E414/C414</f>
        <v>#DIV/0!</v>
      </c>
      <c r="E414" s="258"/>
      <c r="I414" s="220"/>
      <c r="J414" s="220"/>
      <c r="M414" s="623"/>
      <c r="O414" s="188"/>
    </row>
    <row r="415" spans="1:17" hidden="1">
      <c r="A415" s="226"/>
      <c r="B415" s="227" t="s">
        <v>73</v>
      </c>
      <c r="C415" s="226"/>
      <c r="D415" s="226" t="s">
        <v>74</v>
      </c>
      <c r="E415" s="228">
        <f>E414+E413+E412+E411</f>
        <v>0</v>
      </c>
      <c r="I415" s="217">
        <f>SUM(I411:I414)</f>
        <v>0</v>
      </c>
      <c r="J415" s="217">
        <f>SUM(J411:J414)</f>
        <v>0</v>
      </c>
      <c r="M415" s="623"/>
      <c r="O415" s="188"/>
    </row>
    <row r="416" spans="1:17" hidden="1">
      <c r="A416" s="56"/>
      <c r="B416" s="32"/>
      <c r="C416" s="38"/>
      <c r="D416" s="38"/>
      <c r="E416" s="38"/>
      <c r="F416" s="57"/>
      <c r="M416" s="623"/>
      <c r="O416" s="188"/>
    </row>
    <row r="417" spans="1:17" hidden="1">
      <c r="A417" s="2004" t="s">
        <v>531</v>
      </c>
      <c r="B417" s="2004"/>
      <c r="C417" s="2004"/>
      <c r="D417" s="2004"/>
      <c r="E417" s="2004"/>
      <c r="F417" s="2004"/>
      <c r="G417" s="2004"/>
      <c r="H417" s="2004"/>
      <c r="I417" s="2004"/>
      <c r="J417" s="2004"/>
      <c r="M417" s="623"/>
      <c r="O417" s="188"/>
    </row>
    <row r="418" spans="1:17" hidden="1">
      <c r="A418" s="51"/>
      <c r="B418" s="32"/>
      <c r="C418" s="38"/>
      <c r="D418" s="38"/>
      <c r="E418" s="38"/>
      <c r="F418" s="38"/>
      <c r="M418" s="623"/>
      <c r="P418" s="188"/>
    </row>
    <row r="419" spans="1:17" hidden="1">
      <c r="A419" s="51"/>
      <c r="B419" s="32"/>
      <c r="C419" s="38"/>
      <c r="D419" s="38"/>
      <c r="E419" s="38"/>
      <c r="F419" s="38"/>
      <c r="I419" s="1986" t="s">
        <v>545</v>
      </c>
      <c r="J419" s="1986"/>
      <c r="K419" s="210"/>
      <c r="M419" s="623"/>
    </row>
    <row r="420" spans="1:17" ht="54" hidden="1">
      <c r="A420" s="260" t="s">
        <v>77</v>
      </c>
      <c r="B420" s="260" t="s">
        <v>67</v>
      </c>
      <c r="C420" s="260" t="s">
        <v>127</v>
      </c>
      <c r="D420" s="260" t="s">
        <v>490</v>
      </c>
      <c r="F420" s="38"/>
      <c r="I420" s="215" t="s">
        <v>186</v>
      </c>
      <c r="J420" s="215" t="s">
        <v>546</v>
      </c>
      <c r="M420" s="623"/>
      <c r="P420" s="188"/>
    </row>
    <row r="421" spans="1:17" hidden="1">
      <c r="A421" s="195">
        <v>1</v>
      </c>
      <c r="B421" s="195">
        <v>2</v>
      </c>
      <c r="C421" s="195">
        <v>3</v>
      </c>
      <c r="D421" s="195">
        <v>4</v>
      </c>
      <c r="E421" s="160"/>
      <c r="F421" s="14"/>
      <c r="G421" s="160"/>
      <c r="H421" s="160"/>
      <c r="I421" s="217"/>
      <c r="J421" s="217"/>
      <c r="M421" s="623"/>
      <c r="P421" s="188"/>
    </row>
    <row r="422" spans="1:17" hidden="1">
      <c r="A422" s="260"/>
      <c r="B422" s="36"/>
      <c r="C422" s="34"/>
      <c r="D422" s="258"/>
      <c r="F422" s="38"/>
      <c r="I422" s="220"/>
      <c r="J422" s="220"/>
      <c r="M422" s="623"/>
      <c r="P422" s="188"/>
    </row>
    <row r="423" spans="1:17" s="160" customFormat="1" hidden="1">
      <c r="A423" s="260"/>
      <c r="B423" s="36"/>
      <c r="C423" s="34"/>
      <c r="D423" s="258"/>
      <c r="E423" s="149"/>
      <c r="F423" s="57"/>
      <c r="G423" s="149"/>
      <c r="H423" s="149"/>
      <c r="I423" s="220"/>
      <c r="J423" s="220"/>
      <c r="K423" s="161"/>
      <c r="M423" s="623"/>
      <c r="O423" s="283"/>
      <c r="P423" s="281"/>
      <c r="Q423" s="283"/>
    </row>
    <row r="424" spans="1:17" hidden="1">
      <c r="A424" s="260"/>
      <c r="B424" s="36"/>
      <c r="C424" s="34"/>
      <c r="D424" s="258"/>
      <c r="F424" s="38"/>
      <c r="I424" s="220"/>
      <c r="J424" s="220"/>
      <c r="M424" s="623"/>
      <c r="P424" s="188"/>
      <c r="Q424" s="290"/>
    </row>
    <row r="425" spans="1:17" hidden="1">
      <c r="A425" s="260"/>
      <c r="B425" s="36"/>
      <c r="C425" s="34"/>
      <c r="D425" s="258"/>
      <c r="F425" s="38"/>
      <c r="I425" s="220"/>
      <c r="J425" s="220"/>
      <c r="M425" s="623"/>
      <c r="P425" s="188"/>
      <c r="Q425" s="290"/>
    </row>
    <row r="426" spans="1:17" hidden="1">
      <c r="A426" s="226"/>
      <c r="B426" s="227" t="s">
        <v>73</v>
      </c>
      <c r="C426" s="226" t="s">
        <v>74</v>
      </c>
      <c r="D426" s="228">
        <f>SUM(D422:D425)</f>
        <v>0</v>
      </c>
      <c r="F426" s="38"/>
      <c r="I426" s="217">
        <f>SUM(I422:I425)</f>
        <v>0</v>
      </c>
      <c r="J426" s="217">
        <f>SUM(J422:J425)</f>
        <v>0</v>
      </c>
      <c r="M426" s="623"/>
      <c r="P426" s="188"/>
      <c r="Q426" s="290"/>
    </row>
    <row r="427" spans="1:17" hidden="1">
      <c r="A427" s="56"/>
      <c r="B427" s="32"/>
      <c r="C427" s="38"/>
      <c r="D427" s="38"/>
      <c r="E427" s="38"/>
      <c r="F427" s="57"/>
      <c r="M427" s="623"/>
      <c r="P427" s="188"/>
      <c r="Q427" s="290"/>
    </row>
    <row r="428" spans="1:17" s="774" customFormat="1" ht="40.5" customHeight="1">
      <c r="A428" s="2010" t="s">
        <v>1011</v>
      </c>
      <c r="B428" s="2010"/>
      <c r="C428" s="2010"/>
      <c r="D428" s="2010"/>
      <c r="E428" s="2010"/>
      <c r="F428" s="2010"/>
      <c r="G428" s="2010"/>
      <c r="H428" s="2010"/>
      <c r="I428" s="2010"/>
      <c r="J428" s="2010"/>
      <c r="K428" s="497"/>
      <c r="M428" s="623"/>
      <c r="N428" s="792"/>
      <c r="O428" s="776"/>
      <c r="P428" s="776"/>
      <c r="Q428" s="776"/>
    </row>
    <row r="429" spans="1:17" s="497" customFormat="1" ht="12" customHeight="1">
      <c r="A429" s="777"/>
      <c r="B429" s="778"/>
      <c r="C429" s="779"/>
      <c r="D429" s="779"/>
      <c r="E429" s="779"/>
      <c r="F429" s="780"/>
      <c r="G429" s="774"/>
      <c r="H429" s="774"/>
      <c r="I429" s="774"/>
      <c r="J429" s="774"/>
      <c r="M429" s="623"/>
      <c r="O429" s="782"/>
      <c r="P429" s="781"/>
      <c r="Q429" s="782"/>
    </row>
    <row r="430" spans="1:17" s="774" customFormat="1">
      <c r="A430" s="2020" t="s">
        <v>1026</v>
      </c>
      <c r="B430" s="2020"/>
      <c r="C430" s="2020"/>
      <c r="D430" s="2020"/>
      <c r="E430" s="2020"/>
      <c r="F430" s="2020"/>
      <c r="G430" s="2020"/>
      <c r="H430" s="2020"/>
      <c r="I430" s="2020"/>
      <c r="J430" s="2020"/>
      <c r="K430" s="497"/>
      <c r="M430" s="623"/>
      <c r="O430" s="776"/>
      <c r="P430" s="776"/>
      <c r="Q430" s="776"/>
    </row>
    <row r="431" spans="1:17" s="774" customFormat="1">
      <c r="A431" s="783"/>
      <c r="B431" s="783"/>
      <c r="C431" s="783"/>
      <c r="D431" s="783"/>
      <c r="E431" s="783"/>
      <c r="F431" s="783"/>
      <c r="G431" s="783"/>
      <c r="H431" s="783"/>
      <c r="I431" s="1986" t="s">
        <v>545</v>
      </c>
      <c r="J431" s="1986"/>
      <c r="K431" s="497"/>
      <c r="M431" s="623"/>
      <c r="O431" s="776"/>
      <c r="P431" s="776"/>
      <c r="Q431" s="776"/>
    </row>
    <row r="432" spans="1:17" s="779" customFormat="1" ht="68.400000000000006">
      <c r="A432" s="762" t="s">
        <v>77</v>
      </c>
      <c r="B432" s="762" t="s">
        <v>0</v>
      </c>
      <c r="C432" s="762" t="s">
        <v>122</v>
      </c>
      <c r="D432" s="762" t="s">
        <v>120</v>
      </c>
      <c r="E432" s="762" t="s">
        <v>123</v>
      </c>
      <c r="F432" s="762" t="s">
        <v>33</v>
      </c>
      <c r="I432" s="215" t="s">
        <v>186</v>
      </c>
      <c r="J432" s="215" t="s">
        <v>546</v>
      </c>
      <c r="K432" s="785"/>
      <c r="M432" s="623"/>
      <c r="N432" s="780"/>
      <c r="O432" s="786"/>
      <c r="P432" s="786"/>
      <c r="Q432" s="786"/>
    </row>
    <row r="433" spans="1:17" s="779" customFormat="1">
      <c r="A433" s="763">
        <v>1</v>
      </c>
      <c r="B433" s="763">
        <v>2</v>
      </c>
      <c r="C433" s="763">
        <v>4</v>
      </c>
      <c r="D433" s="763">
        <v>5</v>
      </c>
      <c r="E433" s="763">
        <v>6</v>
      </c>
      <c r="F433" s="763">
        <v>7</v>
      </c>
      <c r="G433" s="788"/>
      <c r="H433" s="788"/>
      <c r="I433" s="217"/>
      <c r="J433" s="217"/>
      <c r="K433" s="298"/>
      <c r="M433" s="623"/>
      <c r="O433" s="786"/>
      <c r="P433" s="786"/>
      <c r="Q433" s="786"/>
    </row>
    <row r="434" spans="1:17" s="779" customFormat="1" ht="33" customHeight="1">
      <c r="A434" s="762">
        <v>1</v>
      </c>
      <c r="B434" s="620" t="s">
        <v>145</v>
      </c>
      <c r="C434" s="622" t="e">
        <f>F434/D434</f>
        <v>#DIV/0!</v>
      </c>
      <c r="D434" s="622"/>
      <c r="E434" s="622">
        <v>0</v>
      </c>
      <c r="F434" s="790">
        <f>5000</f>
        <v>5000</v>
      </c>
      <c r="I434" s="220"/>
      <c r="J434" s="804"/>
      <c r="K434" s="807"/>
      <c r="L434" s="775"/>
      <c r="M434" s="623"/>
      <c r="N434" s="1073">
        <f>F434-M434</f>
        <v>5000</v>
      </c>
      <c r="O434" s="786"/>
      <c r="P434" s="786"/>
      <c r="Q434" s="786"/>
    </row>
    <row r="435" spans="1:17" s="779" customFormat="1" ht="33" hidden="1" customHeight="1">
      <c r="A435" s="762">
        <v>2</v>
      </c>
      <c r="B435" s="620" t="s">
        <v>997</v>
      </c>
      <c r="C435" s="622">
        <f t="shared" ref="C435:C445" si="23">F435/D435</f>
        <v>0</v>
      </c>
      <c r="D435" s="622">
        <v>10.89</v>
      </c>
      <c r="E435" s="622">
        <v>0</v>
      </c>
      <c r="F435" s="790"/>
      <c r="I435" s="220"/>
      <c r="J435" s="804"/>
      <c r="K435" s="807"/>
      <c r="L435" s="775"/>
      <c r="M435" s="623"/>
      <c r="N435" s="1073">
        <f t="shared" ref="N435:N436" si="24">F435-M435</f>
        <v>0</v>
      </c>
      <c r="O435" s="786"/>
      <c r="P435" s="786"/>
      <c r="Q435" s="786"/>
    </row>
    <row r="436" spans="1:17" s="788" customFormat="1" ht="36" customHeight="1" thickBot="1">
      <c r="A436" s="762">
        <v>3</v>
      </c>
      <c r="B436" s="620" t="s">
        <v>121</v>
      </c>
      <c r="C436" s="622" t="e">
        <f t="shared" si="23"/>
        <v>#DIV/0!</v>
      </c>
      <c r="D436" s="622"/>
      <c r="E436" s="622">
        <v>0</v>
      </c>
      <c r="F436" s="793">
        <f>8000</f>
        <v>8000</v>
      </c>
      <c r="G436" s="779"/>
      <c r="H436" s="779"/>
      <c r="I436" s="220"/>
      <c r="J436" s="804"/>
      <c r="K436" s="807"/>
      <c r="L436" s="775"/>
      <c r="M436" s="623"/>
      <c r="N436" s="1073">
        <f t="shared" si="24"/>
        <v>8000</v>
      </c>
      <c r="O436" s="794"/>
      <c r="P436" s="794"/>
      <c r="Q436" s="795"/>
    </row>
    <row r="437" spans="1:17" s="788" customFormat="1" ht="36" hidden="1" customHeight="1" thickBot="1">
      <c r="A437" s="762">
        <v>4</v>
      </c>
      <c r="B437" s="620" t="s">
        <v>998</v>
      </c>
      <c r="C437" s="622">
        <f t="shared" si="23"/>
        <v>0</v>
      </c>
      <c r="D437" s="622">
        <v>2682.15</v>
      </c>
      <c r="E437" s="622">
        <v>0</v>
      </c>
      <c r="F437" s="622"/>
      <c r="G437" s="779"/>
      <c r="H437" s="779"/>
      <c r="I437" s="220"/>
      <c r="J437" s="804"/>
      <c r="K437" s="807"/>
      <c r="L437" s="775"/>
      <c r="M437" s="623"/>
      <c r="N437" s="792"/>
      <c r="O437" s="795"/>
      <c r="P437" s="795"/>
      <c r="Q437" s="795"/>
    </row>
    <row r="438" spans="1:17" s="779" customFormat="1" ht="32.25" hidden="1" customHeight="1">
      <c r="A438" s="762">
        <v>5</v>
      </c>
      <c r="B438" s="620" t="s">
        <v>146</v>
      </c>
      <c r="C438" s="622"/>
      <c r="D438" s="622"/>
      <c r="E438" s="622">
        <v>0</v>
      </c>
      <c r="F438" s="622"/>
      <c r="I438" s="220"/>
      <c r="J438" s="220"/>
      <c r="K438" s="298"/>
      <c r="M438" s="623"/>
      <c r="N438" s="792"/>
      <c r="O438" s="786"/>
      <c r="P438" s="775"/>
      <c r="Q438" s="786"/>
    </row>
    <row r="439" spans="1:17" s="779" customFormat="1" ht="52.5" hidden="1" customHeight="1">
      <c r="A439" s="762">
        <v>6</v>
      </c>
      <c r="B439" s="620" t="s">
        <v>999</v>
      </c>
      <c r="C439" s="622"/>
      <c r="D439" s="622"/>
      <c r="E439" s="622">
        <v>0</v>
      </c>
      <c r="F439" s="622"/>
      <c r="I439" s="220"/>
      <c r="J439" s="220"/>
      <c r="K439" s="298"/>
      <c r="M439" s="623"/>
      <c r="N439" s="792"/>
      <c r="O439" s="786"/>
      <c r="P439" s="786"/>
      <c r="Q439" s="786"/>
    </row>
    <row r="440" spans="1:17" s="779" customFormat="1" ht="32.25" hidden="1" customHeight="1">
      <c r="A440" s="762">
        <v>7</v>
      </c>
      <c r="B440" s="620" t="s">
        <v>891</v>
      </c>
      <c r="C440" s="622"/>
      <c r="D440" s="622"/>
      <c r="E440" s="622">
        <v>0</v>
      </c>
      <c r="F440" s="622"/>
      <c r="I440" s="220"/>
      <c r="J440" s="220"/>
      <c r="K440" s="298"/>
      <c r="M440" s="623"/>
      <c r="N440" s="792"/>
      <c r="O440" s="786"/>
      <c r="P440" s="786"/>
      <c r="Q440" s="786"/>
    </row>
    <row r="441" spans="1:17" s="779" customFormat="1" ht="49.5" hidden="1" customHeight="1">
      <c r="A441" s="762">
        <v>8</v>
      </c>
      <c r="B441" s="620" t="s">
        <v>1000</v>
      </c>
      <c r="C441" s="622"/>
      <c r="D441" s="622"/>
      <c r="E441" s="622">
        <v>0</v>
      </c>
      <c r="F441" s="622"/>
      <c r="I441" s="220"/>
      <c r="J441" s="220"/>
      <c r="K441" s="298"/>
      <c r="M441" s="623"/>
      <c r="N441" s="792"/>
      <c r="O441" s="786"/>
      <c r="P441" s="786"/>
      <c r="Q441" s="786"/>
    </row>
    <row r="442" spans="1:17" s="779" customFormat="1" ht="32.25" hidden="1" customHeight="1">
      <c r="A442" s="762">
        <v>9</v>
      </c>
      <c r="B442" s="620" t="s">
        <v>623</v>
      </c>
      <c r="C442" s="622"/>
      <c r="D442" s="622"/>
      <c r="E442" s="622"/>
      <c r="F442" s="622"/>
      <c r="I442" s="220"/>
      <c r="J442" s="220"/>
      <c r="K442" s="298"/>
      <c r="M442" s="623"/>
      <c r="N442" s="792"/>
      <c r="O442" s="786"/>
      <c r="P442" s="786"/>
      <c r="Q442" s="786"/>
    </row>
    <row r="443" spans="1:17" s="779" customFormat="1" ht="47.25" hidden="1" customHeight="1">
      <c r="A443" s="762">
        <v>10</v>
      </c>
      <c r="B443" s="620" t="s">
        <v>1001</v>
      </c>
      <c r="C443" s="622"/>
      <c r="D443" s="622"/>
      <c r="E443" s="622"/>
      <c r="F443" s="622"/>
      <c r="I443" s="220"/>
      <c r="J443" s="220"/>
      <c r="K443" s="298"/>
      <c r="M443" s="623"/>
      <c r="N443" s="792"/>
      <c r="O443" s="786"/>
      <c r="P443" s="786"/>
      <c r="Q443" s="786"/>
    </row>
    <row r="444" spans="1:17" s="779" customFormat="1" ht="81" hidden="1" customHeight="1">
      <c r="A444" s="762">
        <v>11</v>
      </c>
      <c r="B444" s="620" t="s">
        <v>813</v>
      </c>
      <c r="C444" s="622"/>
      <c r="D444" s="622"/>
      <c r="E444" s="622"/>
      <c r="F444" s="622"/>
      <c r="I444" s="220"/>
      <c r="J444" s="220"/>
      <c r="K444" s="2022" t="s">
        <v>819</v>
      </c>
      <c r="L444" s="2023"/>
      <c r="M444" s="623"/>
      <c r="N444" s="792"/>
      <c r="O444" s="786"/>
      <c r="P444" s="786"/>
      <c r="Q444" s="786"/>
    </row>
    <row r="445" spans="1:17" s="779" customFormat="1" ht="93.75" hidden="1" customHeight="1">
      <c r="A445" s="762">
        <v>12</v>
      </c>
      <c r="B445" s="620" t="s">
        <v>1002</v>
      </c>
      <c r="C445" s="622" t="e">
        <f t="shared" si="23"/>
        <v>#DIV/0!</v>
      </c>
      <c r="D445" s="622"/>
      <c r="E445" s="622"/>
      <c r="F445" s="622"/>
      <c r="I445" s="220"/>
      <c r="J445" s="220"/>
      <c r="K445" s="498" t="s">
        <v>819</v>
      </c>
      <c r="M445" s="623"/>
      <c r="O445" s="786"/>
      <c r="P445" s="786"/>
      <c r="Q445" s="786"/>
    </row>
    <row r="446" spans="1:17" s="779" customFormat="1" ht="32.25" customHeight="1" thickBot="1">
      <c r="A446" s="765"/>
      <c r="B446" s="766" t="s">
        <v>73</v>
      </c>
      <c r="C446" s="765" t="s">
        <v>74</v>
      </c>
      <c r="D446" s="765" t="s">
        <v>74</v>
      </c>
      <c r="E446" s="765" t="s">
        <v>74</v>
      </c>
      <c r="F446" s="767">
        <f>SUM(F434:F444)</f>
        <v>13000</v>
      </c>
      <c r="I446" s="217">
        <f>SUM(I434:I445)</f>
        <v>0</v>
      </c>
      <c r="J446" s="217">
        <f>SUM(J434:J445)</f>
        <v>0</v>
      </c>
      <c r="K446" s="298"/>
      <c r="L446" s="738" t="s">
        <v>13</v>
      </c>
      <c r="M446" s="739">
        <f>SUM(M434:M436)</f>
        <v>0</v>
      </c>
      <c r="N446" s="739">
        <f>SUM(N434:N436)</f>
        <v>13000</v>
      </c>
      <c r="O446" s="786"/>
      <c r="P446" s="786"/>
      <c r="Q446" s="786"/>
    </row>
    <row r="447" spans="1:17" s="298" customFormat="1" ht="13.5" customHeight="1">
      <c r="A447" s="808"/>
      <c r="B447" s="809"/>
      <c r="C447" s="808"/>
      <c r="D447" s="808"/>
      <c r="E447" s="808"/>
      <c r="F447" s="810"/>
      <c r="I447" s="811"/>
      <c r="J447" s="811"/>
      <c r="M447" s="623"/>
      <c r="O447" s="806"/>
      <c r="P447" s="806"/>
      <c r="Q447" s="806"/>
    </row>
    <row r="448" spans="1:17" hidden="1">
      <c r="A448" s="2014" t="s">
        <v>611</v>
      </c>
      <c r="B448" s="2014"/>
      <c r="C448" s="2014"/>
      <c r="D448" s="2014"/>
      <c r="E448" s="2014"/>
      <c r="F448" s="2014"/>
      <c r="G448" s="2014"/>
      <c r="H448" s="2014"/>
      <c r="I448" s="2014"/>
      <c r="J448" s="2014"/>
      <c r="M448" s="623"/>
      <c r="P448" s="188"/>
    </row>
    <row r="449" spans="1:17" hidden="1">
      <c r="A449" s="56"/>
      <c r="B449" s="32"/>
      <c r="C449" s="38"/>
      <c r="D449" s="38"/>
      <c r="E449" s="38"/>
      <c r="F449" s="57"/>
      <c r="M449" s="623"/>
      <c r="P449" s="188"/>
    </row>
    <row r="450" spans="1:17" hidden="1">
      <c r="A450" s="2016" t="s">
        <v>491</v>
      </c>
      <c r="B450" s="2016"/>
      <c r="C450" s="2016"/>
      <c r="D450" s="2016"/>
      <c r="E450" s="2016"/>
      <c r="F450" s="2016"/>
      <c r="G450" s="2016"/>
      <c r="H450" s="2016"/>
      <c r="I450" s="2016"/>
      <c r="J450" s="2016"/>
      <c r="K450" s="205"/>
      <c r="M450" s="623"/>
    </row>
    <row r="451" spans="1:17" hidden="1">
      <c r="A451" s="76"/>
      <c r="B451" s="76"/>
      <c r="C451" s="76"/>
      <c r="D451" s="76"/>
      <c r="E451" s="76"/>
      <c r="F451" s="38"/>
      <c r="I451" s="1986" t="s">
        <v>545</v>
      </c>
      <c r="J451" s="1986"/>
      <c r="M451" s="623"/>
      <c r="P451" s="188"/>
    </row>
    <row r="452" spans="1:17" ht="54" hidden="1">
      <c r="A452" s="260" t="s">
        <v>77</v>
      </c>
      <c r="B452" s="260" t="s">
        <v>67</v>
      </c>
      <c r="C452" s="260" t="s">
        <v>127</v>
      </c>
      <c r="D452" s="260" t="s">
        <v>490</v>
      </c>
      <c r="E452" s="150"/>
      <c r="F452" s="58"/>
      <c r="G452" s="20"/>
      <c r="H452" s="58"/>
      <c r="I452" s="215" t="s">
        <v>186</v>
      </c>
      <c r="J452" s="215" t="s">
        <v>546</v>
      </c>
      <c r="K452" s="210"/>
      <c r="M452" s="623"/>
      <c r="P452" s="188"/>
    </row>
    <row r="453" spans="1:17" hidden="1">
      <c r="A453" s="195">
        <v>1</v>
      </c>
      <c r="B453" s="195">
        <v>2</v>
      </c>
      <c r="C453" s="195">
        <v>3</v>
      </c>
      <c r="D453" s="195">
        <v>4</v>
      </c>
      <c r="E453" s="161"/>
      <c r="F453" s="189"/>
      <c r="G453" s="190"/>
      <c r="H453" s="191"/>
      <c r="I453" s="223"/>
      <c r="J453" s="223"/>
      <c r="M453" s="623"/>
      <c r="P453" s="188"/>
    </row>
    <row r="454" spans="1:17" s="150" customFormat="1" hidden="1">
      <c r="A454" s="260">
        <v>1</v>
      </c>
      <c r="B454" s="31"/>
      <c r="C454" s="34"/>
      <c r="D454" s="258"/>
      <c r="F454" s="58"/>
      <c r="G454" s="20"/>
      <c r="H454" s="42"/>
      <c r="I454" s="224"/>
      <c r="J454" s="224"/>
      <c r="M454" s="623"/>
      <c r="O454" s="203"/>
      <c r="P454" s="170"/>
      <c r="Q454" s="203"/>
    </row>
    <row r="455" spans="1:17" s="161" customFormat="1" hidden="1">
      <c r="A455" s="226"/>
      <c r="B455" s="227" t="s">
        <v>73</v>
      </c>
      <c r="C455" s="226" t="s">
        <v>74</v>
      </c>
      <c r="D455" s="228">
        <f>SUM(D454:D454)</f>
        <v>0</v>
      </c>
      <c r="E455" s="150"/>
      <c r="F455" s="58"/>
      <c r="G455" s="20"/>
      <c r="H455" s="42"/>
      <c r="I455" s="217">
        <f>SUM(I454)</f>
        <v>0</v>
      </c>
      <c r="J455" s="217">
        <f>SUM(J454)</f>
        <v>0</v>
      </c>
      <c r="M455" s="623"/>
      <c r="O455" s="288"/>
      <c r="P455" s="293"/>
      <c r="Q455" s="288"/>
    </row>
    <row r="456" spans="1:17" s="150" customFormat="1" hidden="1">
      <c r="A456" s="58"/>
      <c r="B456" s="58"/>
      <c r="C456" s="58"/>
      <c r="D456" s="58"/>
      <c r="E456" s="58"/>
      <c r="F456" s="58"/>
      <c r="G456" s="20"/>
      <c r="H456" s="42"/>
      <c r="I456" s="20"/>
      <c r="J456" s="20"/>
      <c r="M456" s="623"/>
      <c r="O456" s="203"/>
      <c r="P456" s="170"/>
      <c r="Q456" s="294"/>
    </row>
    <row r="457" spans="1:17" s="150" customFormat="1" hidden="1">
      <c r="A457" s="2004" t="s">
        <v>525</v>
      </c>
      <c r="B457" s="2004"/>
      <c r="C457" s="2004"/>
      <c r="D457" s="2004"/>
      <c r="E457" s="2004"/>
      <c r="F457" s="2004"/>
      <c r="G457" s="2004"/>
      <c r="H457" s="2004"/>
      <c r="I457" s="2004"/>
      <c r="J457" s="2004"/>
      <c r="M457" s="623"/>
      <c r="O457" s="203"/>
      <c r="P457" s="170"/>
      <c r="Q457" s="203"/>
    </row>
    <row r="458" spans="1:17" s="150" customFormat="1" hidden="1">
      <c r="A458" s="2012"/>
      <c r="B458" s="2012"/>
      <c r="C458" s="2012"/>
      <c r="D458" s="2012"/>
      <c r="E458" s="2012"/>
      <c r="F458" s="2012"/>
      <c r="G458" s="149"/>
      <c r="H458" s="149"/>
      <c r="I458" s="1986" t="s">
        <v>545</v>
      </c>
      <c r="J458" s="1986"/>
      <c r="M458" s="623"/>
      <c r="O458" s="203"/>
      <c r="P458" s="170"/>
      <c r="Q458" s="203"/>
    </row>
    <row r="459" spans="1:17" s="150" customFormat="1" ht="54" hidden="1">
      <c r="A459" s="260" t="s">
        <v>77</v>
      </c>
      <c r="B459" s="260" t="s">
        <v>67</v>
      </c>
      <c r="C459" s="260" t="s">
        <v>131</v>
      </c>
      <c r="D459" s="260" t="s">
        <v>80</v>
      </c>
      <c r="E459" s="260" t="s">
        <v>132</v>
      </c>
      <c r="F459" s="260" t="s">
        <v>33</v>
      </c>
      <c r="H459" s="149"/>
      <c r="I459" s="215" t="s">
        <v>186</v>
      </c>
      <c r="J459" s="215" t="s">
        <v>546</v>
      </c>
      <c r="M459" s="623"/>
      <c r="O459" s="203"/>
      <c r="P459" s="170"/>
      <c r="Q459" s="203"/>
    </row>
    <row r="460" spans="1:17" s="150" customFormat="1" hidden="1">
      <c r="A460" s="195">
        <v>1</v>
      </c>
      <c r="B460" s="195">
        <v>2</v>
      </c>
      <c r="C460" s="195">
        <v>3</v>
      </c>
      <c r="D460" s="195">
        <v>4</v>
      </c>
      <c r="E460" s="195">
        <v>5</v>
      </c>
      <c r="F460" s="195">
        <v>6</v>
      </c>
      <c r="G460" s="161"/>
      <c r="H460" s="160"/>
      <c r="I460" s="212"/>
      <c r="J460" s="212"/>
      <c r="M460" s="623"/>
      <c r="O460" s="203"/>
      <c r="P460" s="170"/>
      <c r="Q460" s="203"/>
    </row>
    <row r="461" spans="1:17" s="150" customFormat="1" hidden="1">
      <c r="A461" s="260">
        <v>1</v>
      </c>
      <c r="B461" s="31" t="s">
        <v>548</v>
      </c>
      <c r="C461" s="260"/>
      <c r="D461" s="260"/>
      <c r="E461" s="258" t="e">
        <f>F461/D461</f>
        <v>#DIV/0!</v>
      </c>
      <c r="F461" s="258"/>
      <c r="H461" s="149"/>
      <c r="I461" s="224"/>
      <c r="J461" s="224"/>
      <c r="M461" s="623"/>
      <c r="O461" s="203"/>
      <c r="P461" s="170"/>
      <c r="Q461" s="203"/>
    </row>
    <row r="462" spans="1:17" s="161" customFormat="1" hidden="1">
      <c r="A462" s="226"/>
      <c r="B462" s="227" t="s">
        <v>73</v>
      </c>
      <c r="C462" s="226" t="s">
        <v>74</v>
      </c>
      <c r="D462" s="226" t="s">
        <v>74</v>
      </c>
      <c r="E462" s="226" t="s">
        <v>74</v>
      </c>
      <c r="F462" s="228">
        <f>F461</f>
        <v>0</v>
      </c>
      <c r="G462" s="149"/>
      <c r="H462" s="149"/>
      <c r="I462" s="217">
        <f>SUM(I461)</f>
        <v>0</v>
      </c>
      <c r="J462" s="217">
        <f>SUM(J461)</f>
        <v>0</v>
      </c>
      <c r="M462" s="623"/>
      <c r="O462" s="288"/>
      <c r="P462" s="293"/>
      <c r="Q462" s="288"/>
    </row>
    <row r="463" spans="1:17" s="150" customFormat="1" ht="16.5" customHeight="1" thickBot="1">
      <c r="A463" s="56"/>
      <c r="B463" s="32"/>
      <c r="C463" s="38"/>
      <c r="D463" s="38"/>
      <c r="E463" s="38"/>
      <c r="F463" s="57"/>
      <c r="G463" s="149"/>
      <c r="H463" s="149"/>
      <c r="I463" s="149"/>
      <c r="J463" s="149"/>
      <c r="M463" s="626"/>
      <c r="O463" s="203"/>
      <c r="P463" s="170"/>
      <c r="Q463" s="203"/>
    </row>
    <row r="464" spans="1:17" ht="35.25" customHeight="1" thickBot="1">
      <c r="A464" s="56"/>
      <c r="B464" s="69" t="s">
        <v>153</v>
      </c>
      <c r="C464" s="257">
        <f>C465+C466+C467</f>
        <v>305564.39</v>
      </c>
      <c r="D464" s="289"/>
      <c r="K464" s="1221">
        <f>ДОХОДЫ!AM146-'130Платн'!C464+C466</f>
        <v>-1.4097167877480388E-11</v>
      </c>
      <c r="L464" s="70"/>
      <c r="M464" s="1121">
        <f>M446+M405+M341+M308+M298</f>
        <v>66120.98000000001</v>
      </c>
      <c r="P464" s="188"/>
    </row>
    <row r="465" spans="1:17" ht="35.25" customHeight="1">
      <c r="A465" s="56"/>
      <c r="B465" s="70" t="s">
        <v>11</v>
      </c>
      <c r="C465" s="257">
        <f>F462+D455+D426+E415+F405+F393+F383+F371+F361+F351+E341+D331+D320+E308+F298+F287+F279+F264+D255+D246+E237+E225+E216+C204+C193+C182+C171+C158+E145+E130+E119+D108+E92+F83+F76+F58+E44+F25+E35+F446-C466-C467</f>
        <v>302000</v>
      </c>
      <c r="D465" s="290"/>
      <c r="K465" s="1125">
        <f>ДОХОДЫ!AM146-'130Платн'!C465</f>
        <v>0</v>
      </c>
      <c r="L465" s="70"/>
      <c r="P465" s="188"/>
    </row>
    <row r="466" spans="1:17" ht="35.25" customHeight="1">
      <c r="A466" s="38"/>
      <c r="B466" s="32" t="s">
        <v>65</v>
      </c>
      <c r="C466" s="257">
        <f>I462+I455+I426+I415+I405+I393+I383+I361+I371+I351+I341+I331+I320+I308+I298+I287+I279+I264+I255+I246+I237+I225+I216+I204+I193+I182+I171+I158+I145+I130+I119+I108+I92+I83+I76+I58+I44</f>
        <v>3564.39</v>
      </c>
      <c r="D466" s="290"/>
      <c r="K466" s="1126"/>
      <c r="L466" s="1127"/>
      <c r="M466" s="32"/>
      <c r="N466" s="157"/>
      <c r="P466" s="188"/>
    </row>
    <row r="467" spans="1:17" ht="35.25" customHeight="1">
      <c r="A467" s="38"/>
      <c r="B467" s="32" t="s">
        <v>165</v>
      </c>
      <c r="C467" s="257">
        <f>J462+J455+J426+J415+J405+J393+J383+J371+J361+J351+J341+J331+J320+J308+J298+J287+J279+J264+J255+J246+J237+J225+J216+J204+J193+J182+J171+J158+J145+J130+J119+J108+J92+J83+J76+J58+J44</f>
        <v>0</v>
      </c>
      <c r="D467" s="290"/>
      <c r="K467" s="1187">
        <f>ДОХОДЫ!AM146+'130Платн'!C466-'130Платн'!C464</f>
        <v>0</v>
      </c>
      <c r="L467" s="70"/>
    </row>
    <row r="468" spans="1:17" ht="20.25" customHeight="1">
      <c r="A468" s="38"/>
      <c r="B468" s="32"/>
      <c r="C468" s="38"/>
      <c r="D468" s="38"/>
      <c r="E468" s="38"/>
      <c r="F468" s="38"/>
      <c r="K468" s="1128"/>
      <c r="L468" s="70"/>
    </row>
    <row r="469" spans="1:17" ht="35.25" customHeight="1">
      <c r="A469" s="38"/>
      <c r="B469" s="268" t="s">
        <v>626</v>
      </c>
      <c r="C469" s="296">
        <f>F462+D455+D426+E415+F405+F393+F383+F371+F361+F351+E341+D331+D320+E308+F298+F287+F279+F264+D255+D246+E237+F446</f>
        <v>119935.98</v>
      </c>
      <c r="D469" s="38"/>
      <c r="E469" s="38"/>
      <c r="F469" s="38"/>
      <c r="K469" s="1128" t="s">
        <v>1168</v>
      </c>
      <c r="L469" s="70">
        <f>3564.39</f>
        <v>3564.39</v>
      </c>
    </row>
    <row r="470" spans="1:17" ht="51.75" customHeight="1">
      <c r="A470" s="38"/>
      <c r="B470" s="295" t="s">
        <v>627</v>
      </c>
      <c r="C470" s="560">
        <f>F297</f>
        <v>1400</v>
      </c>
      <c r="D470" s="38"/>
      <c r="E470" s="38"/>
      <c r="F470" s="38"/>
      <c r="K470" s="1128"/>
      <c r="L470" s="70"/>
    </row>
    <row r="471" spans="1:17" ht="48.75" customHeight="1">
      <c r="A471" s="38"/>
      <c r="B471" s="268" t="s">
        <v>628</v>
      </c>
      <c r="C471" s="296">
        <f>C469-C470</f>
        <v>118535.98</v>
      </c>
      <c r="D471" s="38"/>
      <c r="E471" s="38"/>
      <c r="F471" s="38"/>
    </row>
    <row r="472" spans="1:17" ht="0.75" customHeight="1">
      <c r="A472" s="38"/>
      <c r="B472" s="32"/>
      <c r="C472" s="38"/>
      <c r="D472" s="38"/>
      <c r="E472" s="38"/>
      <c r="F472" s="38"/>
    </row>
    <row r="473" spans="1:17" hidden="1">
      <c r="A473" s="38"/>
      <c r="B473" s="32"/>
      <c r="C473" s="38"/>
      <c r="D473" s="38"/>
      <c r="E473" s="38"/>
      <c r="F473" s="38"/>
    </row>
    <row r="474" spans="1:17" hidden="1">
      <c r="A474" s="38"/>
      <c r="B474" s="32"/>
      <c r="C474" s="38"/>
      <c r="D474" s="38"/>
      <c r="E474" s="38"/>
      <c r="F474" s="38"/>
    </row>
    <row r="475" spans="1:17" hidden="1">
      <c r="A475" s="38"/>
      <c r="B475" s="32"/>
      <c r="C475" s="38"/>
      <c r="D475" s="38"/>
      <c r="E475" s="38"/>
      <c r="F475" s="38"/>
    </row>
    <row r="476" spans="1:17" s="38" customFormat="1">
      <c r="B476" s="61"/>
      <c r="C476" s="65"/>
      <c r="D476" s="576"/>
      <c r="E476" s="577"/>
      <c r="L476" s="193"/>
      <c r="O476" s="41"/>
      <c r="P476" s="41"/>
      <c r="Q476" s="41"/>
    </row>
    <row r="477" spans="1:17" s="38" customFormat="1">
      <c r="A477" s="1927" t="s">
        <v>42</v>
      </c>
      <c r="B477" s="1927"/>
      <c r="C477" s="68"/>
      <c r="D477" s="1945" t="str">
        <f>ДОХОДЫ!AC358</f>
        <v>Кондакова Е.В.</v>
      </c>
      <c r="E477" s="1945"/>
      <c r="L477" s="193"/>
      <c r="O477" s="41"/>
      <c r="P477" s="41"/>
      <c r="Q477" s="41"/>
    </row>
    <row r="478" spans="1:17" s="38" customFormat="1">
      <c r="B478" s="61"/>
      <c r="C478" s="254" t="s">
        <v>41</v>
      </c>
      <c r="D478" s="2019" t="s">
        <v>12</v>
      </c>
      <c r="E478" s="2019"/>
      <c r="L478" s="193"/>
      <c r="O478" s="41"/>
      <c r="P478" s="41"/>
      <c r="Q478" s="41"/>
    </row>
    <row r="479" spans="1:17" ht="23.25" customHeight="1">
      <c r="A479" s="1987" t="str">
        <f>A1</f>
        <v>Муниципальное бюджетное общеобразовательное учреждение "Кингисеппская средняя общеобразовательная школа № 4"</v>
      </c>
      <c r="B479" s="1987"/>
      <c r="C479" s="1987"/>
      <c r="D479" s="1987"/>
      <c r="E479" s="1987"/>
      <c r="F479" s="1987"/>
      <c r="G479" s="1987"/>
      <c r="H479" s="1987"/>
      <c r="I479" s="1987"/>
      <c r="J479" s="1987"/>
      <c r="K479" s="198"/>
    </row>
    <row r="481" spans="1:17">
      <c r="A481" s="1959" t="s">
        <v>130</v>
      </c>
      <c r="B481" s="1959"/>
      <c r="C481" s="1959"/>
      <c r="D481" s="1959"/>
      <c r="E481" s="1959"/>
      <c r="F481" s="1959"/>
      <c r="G481" s="1959"/>
      <c r="H481" s="1959"/>
      <c r="I481" s="1959"/>
      <c r="J481" s="1959"/>
      <c r="K481" s="199"/>
    </row>
    <row r="483" spans="1:17">
      <c r="A483" s="193"/>
      <c r="B483" s="193"/>
      <c r="C483" s="193"/>
      <c r="D483" s="193"/>
      <c r="E483" s="193"/>
      <c r="F483" s="193"/>
      <c r="G483" s="151" t="s">
        <v>161</v>
      </c>
      <c r="H483" s="16"/>
      <c r="I483" s="152"/>
      <c r="J483" s="16" t="s">
        <v>1057</v>
      </c>
      <c r="K483" s="200"/>
    </row>
    <row r="484" spans="1:17">
      <c r="B484" s="38"/>
    </row>
    <row r="485" spans="1:17" ht="71.25" customHeight="1">
      <c r="A485" s="1988" t="s">
        <v>148</v>
      </c>
      <c r="B485" s="1988"/>
      <c r="C485" s="1989" t="s">
        <v>149</v>
      </c>
      <c r="D485" s="1990"/>
      <c r="E485" s="1990"/>
      <c r="F485" s="1990"/>
      <c r="G485" s="1990"/>
      <c r="H485" s="1990"/>
      <c r="I485" s="1990"/>
      <c r="J485" s="1991"/>
      <c r="K485" s="154"/>
    </row>
    <row r="486" spans="1:17">
      <c r="A486" s="41"/>
      <c r="B486" s="41"/>
      <c r="C486" s="148"/>
      <c r="D486" s="148"/>
      <c r="E486" s="148"/>
      <c r="F486" s="148"/>
      <c r="G486" s="148"/>
      <c r="H486" s="148"/>
      <c r="I486" s="148"/>
      <c r="J486" s="148"/>
      <c r="K486" s="154"/>
    </row>
    <row r="488" spans="1:17" ht="57.75" customHeight="1">
      <c r="A488" s="1992" t="s">
        <v>1006</v>
      </c>
      <c r="B488" s="1992"/>
      <c r="C488" s="1992"/>
      <c r="D488" s="1992"/>
      <c r="E488" s="1992"/>
      <c r="F488" s="1992"/>
      <c r="G488" s="1992"/>
      <c r="H488" s="1992"/>
      <c r="I488" s="1992"/>
      <c r="J488" s="1992"/>
    </row>
    <row r="489" spans="1:17">
      <c r="A489" s="263"/>
      <c r="B489" s="263"/>
      <c r="C489" s="263"/>
      <c r="D489" s="263"/>
      <c r="E489" s="263"/>
      <c r="F489" s="263"/>
      <c r="G489" s="263"/>
      <c r="H489" s="263"/>
      <c r="I489" s="263"/>
      <c r="J489" s="263"/>
    </row>
    <row r="490" spans="1:17">
      <c r="A490" s="1993" t="s">
        <v>622</v>
      </c>
      <c r="B490" s="1993"/>
      <c r="C490" s="1993"/>
      <c r="D490" s="1993"/>
      <c r="E490" s="1993"/>
      <c r="F490" s="1993"/>
      <c r="G490" s="1993"/>
      <c r="H490" s="1993"/>
      <c r="I490" s="1993"/>
      <c r="J490" s="1993"/>
      <c r="K490" s="205"/>
    </row>
    <row r="491" spans="1:17">
      <c r="A491" s="269"/>
      <c r="B491" s="269"/>
      <c r="C491" s="269"/>
      <c r="D491" s="269"/>
      <c r="E491" s="269"/>
      <c r="F491" s="269"/>
      <c r="G491" s="269"/>
      <c r="H491" s="269"/>
      <c r="I491" s="269"/>
      <c r="J491" s="269"/>
      <c r="K491" s="263"/>
    </row>
    <row r="492" spans="1:17">
      <c r="A492" s="1995" t="s">
        <v>493</v>
      </c>
      <c r="B492" s="1995"/>
      <c r="C492" s="1995"/>
      <c r="D492" s="1995"/>
      <c r="E492" s="1995"/>
      <c r="F492" s="1995"/>
      <c r="G492" s="1995"/>
      <c r="H492" s="1995"/>
      <c r="I492" s="1995"/>
      <c r="J492" s="1995"/>
      <c r="K492" s="207"/>
    </row>
    <row r="493" spans="1:17">
      <c r="B493" s="193"/>
      <c r="C493" s="193"/>
      <c r="D493" s="193"/>
      <c r="E493" s="193"/>
      <c r="F493" s="193"/>
      <c r="G493" s="193"/>
      <c r="H493" s="193"/>
      <c r="I493" s="193"/>
      <c r="J493" s="193"/>
      <c r="K493" s="269"/>
    </row>
    <row r="494" spans="1:17">
      <c r="B494" s="32"/>
      <c r="C494" s="32"/>
      <c r="D494" s="41"/>
      <c r="E494" s="41"/>
      <c r="F494" s="41"/>
      <c r="G494" s="41"/>
      <c r="H494" s="41"/>
      <c r="I494" s="41"/>
      <c r="J494" s="41"/>
      <c r="K494" s="201"/>
    </row>
    <row r="495" spans="1:17" ht="78" customHeight="1">
      <c r="A495" s="385" t="s">
        <v>77</v>
      </c>
      <c r="B495" s="385" t="s">
        <v>75</v>
      </c>
      <c r="C495" s="385" t="s">
        <v>754</v>
      </c>
      <c r="D495" s="384" t="s">
        <v>755</v>
      </c>
      <c r="E495" s="384" t="s">
        <v>756</v>
      </c>
      <c r="F495" s="384" t="s">
        <v>757</v>
      </c>
      <c r="G495" s="407"/>
      <c r="H495" s="408"/>
      <c r="I495" s="408"/>
      <c r="J495" s="409"/>
      <c r="K495" s="410"/>
    </row>
    <row r="496" spans="1:17" s="160" customFormat="1" ht="15.6">
      <c r="A496" s="195">
        <v>1</v>
      </c>
      <c r="B496" s="195">
        <v>2</v>
      </c>
      <c r="C496" s="195">
        <v>3</v>
      </c>
      <c r="D496" s="195">
        <v>4</v>
      </c>
      <c r="E496" s="195">
        <v>5</v>
      </c>
      <c r="F496" s="195">
        <v>6</v>
      </c>
      <c r="G496" s="408"/>
      <c r="H496" s="408"/>
      <c r="I496" s="408"/>
      <c r="J496" s="416"/>
      <c r="K496" s="191"/>
      <c r="O496" s="283"/>
      <c r="P496" s="283"/>
      <c r="Q496" s="283"/>
    </row>
    <row r="497" spans="1:17" ht="38.25" customHeight="1">
      <c r="A497" s="384" t="s">
        <v>142</v>
      </c>
      <c r="B497" s="31" t="s">
        <v>758</v>
      </c>
      <c r="C497" s="383"/>
      <c r="D497" s="383"/>
      <c r="E497" s="383"/>
      <c r="F497" s="21"/>
      <c r="G497" s="58"/>
      <c r="H497" s="408"/>
      <c r="I497" s="408"/>
      <c r="J497" s="409"/>
      <c r="K497" s="409"/>
    </row>
    <row r="498" spans="1:17" ht="36.75" customHeight="1">
      <c r="A498" s="384"/>
      <c r="B498" s="31" t="s">
        <v>913</v>
      </c>
      <c r="C498" s="615">
        <v>15.14</v>
      </c>
      <c r="D498" s="615"/>
      <c r="E498" s="615">
        <v>192</v>
      </c>
      <c r="F498" s="21">
        <f>E498*D498*C498</f>
        <v>0</v>
      </c>
      <c r="G498" s="189"/>
      <c r="H498" s="189"/>
      <c r="I498" s="189"/>
      <c r="J498" s="189"/>
      <c r="K498" s="409"/>
    </row>
    <row r="499" spans="1:17" ht="36.75" customHeight="1">
      <c r="A499" s="384"/>
      <c r="B499" s="31" t="s">
        <v>925</v>
      </c>
      <c r="C499" s="615">
        <v>12.16</v>
      </c>
      <c r="D499" s="615"/>
      <c r="E499" s="615">
        <v>72</v>
      </c>
      <c r="F499" s="21">
        <f>E499*D499*C499</f>
        <v>0</v>
      </c>
      <c r="G499" s="411"/>
      <c r="H499" s="411"/>
      <c r="I499" s="411"/>
      <c r="J499" s="197"/>
      <c r="K499" s="412"/>
      <c r="M499" s="157"/>
      <c r="N499" s="274"/>
      <c r="O499" s="280"/>
    </row>
    <row r="500" spans="1:17" s="160" customFormat="1" ht="36.75" hidden="1" customHeight="1">
      <c r="A500" s="384"/>
      <c r="B500" s="31"/>
      <c r="C500" s="383"/>
      <c r="D500" s="383"/>
      <c r="E500" s="383"/>
      <c r="F500" s="21">
        <f t="shared" ref="F500:F502" si="25">E500*D500*C500</f>
        <v>0</v>
      </c>
      <c r="G500" s="20"/>
      <c r="H500" s="20"/>
      <c r="I500" s="20"/>
      <c r="J500" s="197"/>
      <c r="K500" s="275"/>
      <c r="M500" s="157"/>
      <c r="N500" s="274"/>
      <c r="O500" s="280"/>
      <c r="P500" s="279"/>
      <c r="Q500" s="283"/>
    </row>
    <row r="501" spans="1:17" ht="36.75" hidden="1" customHeight="1">
      <c r="A501" s="384"/>
      <c r="B501" s="31"/>
      <c r="C501" s="383"/>
      <c r="D501" s="383"/>
      <c r="E501" s="383"/>
      <c r="F501" s="21">
        <f t="shared" si="25"/>
        <v>0</v>
      </c>
      <c r="K501" s="196"/>
    </row>
    <row r="502" spans="1:17" ht="36.75" hidden="1" customHeight="1">
      <c r="A502" s="384"/>
      <c r="B502" s="31"/>
      <c r="C502" s="383"/>
      <c r="D502" s="383"/>
      <c r="E502" s="383"/>
      <c r="F502" s="21">
        <f t="shared" si="25"/>
        <v>0</v>
      </c>
      <c r="K502" s="196"/>
    </row>
    <row r="503" spans="1:17" ht="36.75" customHeight="1">
      <c r="A503" s="2041" t="s">
        <v>73</v>
      </c>
      <c r="B503" s="2042"/>
      <c r="C503" s="226" t="s">
        <v>74</v>
      </c>
      <c r="D503" s="226" t="s">
        <v>74</v>
      </c>
      <c r="E503" s="418" t="s">
        <v>43</v>
      </c>
      <c r="F503" s="228">
        <f>SUM(F498:F502)</f>
        <v>0</v>
      </c>
      <c r="K503" s="196"/>
    </row>
    <row r="504" spans="1:17">
      <c r="A504" s="49"/>
      <c r="B504" s="50"/>
      <c r="C504" s="414"/>
      <c r="D504" s="414"/>
      <c r="E504" s="414"/>
      <c r="F504" s="414"/>
      <c r="K504" s="196"/>
    </row>
    <row r="505" spans="1:17" ht="138.75" customHeight="1">
      <c r="A505" s="385" t="s">
        <v>77</v>
      </c>
      <c r="B505" s="385" t="s">
        <v>75</v>
      </c>
      <c r="C505" s="385" t="s">
        <v>759</v>
      </c>
      <c r="D505" s="385" t="s">
        <v>760</v>
      </c>
      <c r="E505" s="384" t="s">
        <v>757</v>
      </c>
      <c r="F505" s="33"/>
      <c r="K505" s="196"/>
    </row>
    <row r="506" spans="1:17" s="160" customFormat="1" ht="15.6">
      <c r="A506" s="386">
        <v>1</v>
      </c>
      <c r="B506" s="386">
        <v>2</v>
      </c>
      <c r="C506" s="386">
        <v>3</v>
      </c>
      <c r="D506" s="386">
        <v>4</v>
      </c>
      <c r="E506" s="195">
        <v>5</v>
      </c>
      <c r="F506" s="179"/>
      <c r="K506" s="417"/>
      <c r="O506" s="283"/>
      <c r="P506" s="283"/>
      <c r="Q506" s="283"/>
    </row>
    <row r="507" spans="1:17" ht="78.75" customHeight="1">
      <c r="A507" s="384" t="s">
        <v>142</v>
      </c>
      <c r="B507" s="31" t="s">
        <v>761</v>
      </c>
      <c r="C507" s="383"/>
      <c r="D507" s="383"/>
      <c r="E507" s="21"/>
      <c r="F507" s="33"/>
      <c r="K507" s="196"/>
    </row>
    <row r="508" spans="1:17" ht="36.75" customHeight="1">
      <c r="A508" s="384"/>
      <c r="B508" s="31" t="s">
        <v>926</v>
      </c>
      <c r="C508" s="383">
        <f>ДОХОДЫ!AQ146+ДОХОДЫ!AQ147</f>
        <v>0</v>
      </c>
      <c r="D508" s="413">
        <v>0.05</v>
      </c>
      <c r="E508" s="21">
        <f>C508*D508</f>
        <v>0</v>
      </c>
      <c r="F508" s="33"/>
      <c r="K508" s="196"/>
    </row>
    <row r="509" spans="1:17" ht="45.6">
      <c r="A509" s="384"/>
      <c r="B509" s="31" t="s">
        <v>927</v>
      </c>
      <c r="C509" s="383">
        <f>C508</f>
        <v>0</v>
      </c>
      <c r="D509" s="413">
        <v>0.03</v>
      </c>
      <c r="E509" s="21">
        <f>C509*D509</f>
        <v>0</v>
      </c>
      <c r="F509" s="33"/>
      <c r="K509" s="196"/>
    </row>
    <row r="510" spans="1:17" s="634" customFormat="1" ht="36.75" customHeight="1">
      <c r="A510" s="636"/>
      <c r="B510" s="31" t="s">
        <v>928</v>
      </c>
      <c r="C510" s="637">
        <f>C508</f>
        <v>0</v>
      </c>
      <c r="D510" s="413">
        <v>7.4999999999999997E-2</v>
      </c>
      <c r="E510" s="21">
        <f t="shared" ref="E510:E511" si="26">C510*D510</f>
        <v>0</v>
      </c>
      <c r="F510" s="33"/>
      <c r="K510" s="196"/>
      <c r="O510" s="279"/>
      <c r="P510" s="279"/>
      <c r="Q510" s="279"/>
    </row>
    <row r="511" spans="1:17" ht="36.75" customHeight="1">
      <c r="A511" s="384"/>
      <c r="B511" s="31" t="s">
        <v>929</v>
      </c>
      <c r="C511" s="383">
        <f>C508</f>
        <v>0</v>
      </c>
      <c r="D511" s="413">
        <v>2.5000000000000001E-2</v>
      </c>
      <c r="E511" s="21">
        <f t="shared" si="26"/>
        <v>0</v>
      </c>
      <c r="F511" s="33"/>
      <c r="K511" s="196"/>
    </row>
    <row r="512" spans="1:17" ht="36.75" customHeight="1">
      <c r="A512" s="384"/>
      <c r="B512" s="31" t="s">
        <v>930</v>
      </c>
      <c r="C512" s="383">
        <f>C508</f>
        <v>0</v>
      </c>
      <c r="D512" s="413">
        <v>0.05</v>
      </c>
      <c r="E512" s="21">
        <f>C512*D512</f>
        <v>0</v>
      </c>
      <c r="F512" s="33"/>
      <c r="K512" s="196"/>
    </row>
    <row r="513" spans="1:15" ht="36.75" customHeight="1">
      <c r="A513" s="2041" t="s">
        <v>73</v>
      </c>
      <c r="B513" s="2042"/>
      <c r="C513" s="226" t="s">
        <v>74</v>
      </c>
      <c r="D513" s="226" t="s">
        <v>74</v>
      </c>
      <c r="E513" s="228">
        <f>SUM(E508:E512)</f>
        <v>0</v>
      </c>
      <c r="F513" s="415"/>
      <c r="K513" s="196"/>
    </row>
    <row r="514" spans="1:15">
      <c r="K514" s="196"/>
    </row>
    <row r="515" spans="1:15" hidden="1">
      <c r="K515" s="196"/>
    </row>
    <row r="516" spans="1:15" hidden="1">
      <c r="A516" s="1994" t="s">
        <v>497</v>
      </c>
      <c r="B516" s="1994"/>
      <c r="C516" s="1994"/>
      <c r="D516" s="1994"/>
      <c r="E516" s="1994"/>
      <c r="F516" s="1994"/>
      <c r="G516" s="1994"/>
      <c r="H516" s="1994"/>
      <c r="I516" s="1994"/>
      <c r="J516" s="1994"/>
      <c r="K516" s="197"/>
    </row>
    <row r="517" spans="1:15" hidden="1">
      <c r="A517" s="267"/>
      <c r="B517" s="267"/>
      <c r="C517" s="267"/>
      <c r="D517" s="267"/>
      <c r="E517" s="267"/>
      <c r="F517" s="267"/>
      <c r="G517" s="267"/>
      <c r="H517" s="267"/>
      <c r="I517" s="1986" t="s">
        <v>545</v>
      </c>
      <c r="J517" s="1986"/>
    </row>
    <row r="518" spans="1:15" ht="54" hidden="1">
      <c r="A518" s="35" t="s">
        <v>77</v>
      </c>
      <c r="B518" s="35" t="s">
        <v>67</v>
      </c>
      <c r="C518" s="260" t="s">
        <v>505</v>
      </c>
      <c r="D518" s="260" t="s">
        <v>506</v>
      </c>
      <c r="E518" s="260" t="s">
        <v>507</v>
      </c>
      <c r="G518" s="267"/>
      <c r="H518" s="267"/>
      <c r="I518" s="215" t="s">
        <v>186</v>
      </c>
      <c r="J518" s="215" t="s">
        <v>546</v>
      </c>
      <c r="K518" s="202"/>
    </row>
    <row r="519" spans="1:15" hidden="1">
      <c r="A519" s="173">
        <v>1</v>
      </c>
      <c r="B519" s="173">
        <v>2</v>
      </c>
      <c r="C519" s="195">
        <v>3</v>
      </c>
      <c r="D519" s="195">
        <v>4</v>
      </c>
      <c r="E519" s="195">
        <v>5</v>
      </c>
      <c r="G519" s="267"/>
      <c r="H519" s="267"/>
      <c r="I519" s="216"/>
      <c r="J519" s="215"/>
    </row>
    <row r="520" spans="1:15" ht="159.6" hidden="1">
      <c r="A520" s="166">
        <v>1</v>
      </c>
      <c r="B520" s="172" t="s">
        <v>496</v>
      </c>
      <c r="C520" s="258"/>
      <c r="D520" s="159">
        <v>12</v>
      </c>
      <c r="E520" s="167"/>
      <c r="G520" s="168"/>
      <c r="H520" s="169"/>
      <c r="I520" s="220"/>
      <c r="J520" s="220"/>
    </row>
    <row r="521" spans="1:15" ht="36.75" hidden="1" customHeight="1">
      <c r="A521" s="166">
        <v>2</v>
      </c>
      <c r="B521" s="172" t="s">
        <v>533</v>
      </c>
      <c r="C521" s="258"/>
      <c r="D521" s="159"/>
      <c r="E521" s="167"/>
      <c r="G521" s="168"/>
      <c r="H521" s="169"/>
      <c r="I521" s="220"/>
      <c r="J521" s="220"/>
    </row>
    <row r="522" spans="1:15" ht="30.75" hidden="1" customHeight="1">
      <c r="A522" s="229"/>
      <c r="B522" s="227" t="s">
        <v>73</v>
      </c>
      <c r="C522" s="230"/>
      <c r="D522" s="231"/>
      <c r="E522" s="228">
        <f>E521+E520</f>
        <v>0</v>
      </c>
      <c r="G522" s="267"/>
      <c r="H522" s="267"/>
      <c r="I522" s="217">
        <f>SUM(I520:I521)</f>
        <v>0</v>
      </c>
      <c r="J522" s="217">
        <f>SUM(J520:J521)</f>
        <v>0</v>
      </c>
    </row>
    <row r="523" spans="1:15" hidden="1"/>
    <row r="524" spans="1:15" hidden="1">
      <c r="A524" s="1993" t="s">
        <v>621</v>
      </c>
      <c r="B524" s="1993"/>
      <c r="C524" s="1993"/>
      <c r="D524" s="1993"/>
      <c r="E524" s="1993"/>
      <c r="F524" s="1993"/>
      <c r="G524" s="1993"/>
      <c r="H524" s="1993"/>
      <c r="I524" s="1993"/>
      <c r="J524" s="1993"/>
    </row>
    <row r="525" spans="1:15" hidden="1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</row>
    <row r="526" spans="1:15" hidden="1">
      <c r="A526" s="2009" t="s">
        <v>494</v>
      </c>
      <c r="B526" s="2009"/>
      <c r="C526" s="2009"/>
      <c r="D526" s="2009"/>
      <c r="E526" s="2009"/>
      <c r="F526" s="2009"/>
      <c r="G526" s="2009"/>
      <c r="H526" s="2009"/>
      <c r="I526" s="2009"/>
      <c r="J526" s="2009"/>
      <c r="K526" s="207"/>
    </row>
    <row r="527" spans="1:15" hidden="1">
      <c r="A527" s="256"/>
      <c r="B527" s="45"/>
      <c r="C527" s="256"/>
      <c r="D527" s="256"/>
      <c r="E527" s="256"/>
      <c r="F527" s="256"/>
      <c r="I527" s="1986" t="s">
        <v>545</v>
      </c>
      <c r="J527" s="1986"/>
      <c r="K527" s="193"/>
    </row>
    <row r="528" spans="1:15" ht="91.2" hidden="1">
      <c r="A528" s="260" t="s">
        <v>77</v>
      </c>
      <c r="B528" s="260" t="s">
        <v>67</v>
      </c>
      <c r="C528" s="260" t="s">
        <v>93</v>
      </c>
      <c r="D528" s="260" t="s">
        <v>91</v>
      </c>
      <c r="E528" s="260" t="s">
        <v>92</v>
      </c>
      <c r="F528" s="260" t="s">
        <v>133</v>
      </c>
      <c r="I528" s="215" t="s">
        <v>186</v>
      </c>
      <c r="J528" s="215" t="s">
        <v>546</v>
      </c>
      <c r="K528" s="204"/>
      <c r="O528" s="188"/>
    </row>
    <row r="529" spans="1:17" hidden="1">
      <c r="A529" s="195">
        <v>1</v>
      </c>
      <c r="B529" s="195">
        <v>2</v>
      </c>
      <c r="C529" s="195">
        <v>3</v>
      </c>
      <c r="D529" s="195">
        <v>4</v>
      </c>
      <c r="E529" s="195">
        <v>5</v>
      </c>
      <c r="F529" s="195">
        <v>6</v>
      </c>
      <c r="G529" s="160"/>
      <c r="H529" s="160"/>
      <c r="I529" s="218"/>
      <c r="J529" s="218"/>
      <c r="O529" s="188"/>
    </row>
    <row r="530" spans="1:17" ht="68.400000000000006" hidden="1">
      <c r="A530" s="260">
        <v>1</v>
      </c>
      <c r="B530" s="31" t="s">
        <v>81</v>
      </c>
      <c r="C530" s="260" t="s">
        <v>74</v>
      </c>
      <c r="D530" s="260" t="s">
        <v>74</v>
      </c>
      <c r="E530" s="260" t="s">
        <v>74</v>
      </c>
      <c r="F530" s="21">
        <f>F532</f>
        <v>0</v>
      </c>
      <c r="I530" s="219">
        <f>I532</f>
        <v>0</v>
      </c>
      <c r="J530" s="219">
        <f>J532</f>
        <v>0</v>
      </c>
      <c r="O530" s="188"/>
    </row>
    <row r="531" spans="1:17" s="160" customFormat="1" hidden="1">
      <c r="A531" s="2008" t="s">
        <v>82</v>
      </c>
      <c r="B531" s="31" t="s">
        <v>2</v>
      </c>
      <c r="C531" s="260"/>
      <c r="D531" s="260"/>
      <c r="E531" s="260"/>
      <c r="F531" s="21"/>
      <c r="G531" s="149"/>
      <c r="H531" s="149"/>
      <c r="I531" s="219"/>
      <c r="J531" s="219"/>
      <c r="K531" s="161"/>
      <c r="O531" s="281"/>
      <c r="P531" s="283"/>
      <c r="Q531" s="283"/>
    </row>
    <row r="532" spans="1:17" ht="68.400000000000006" hidden="1">
      <c r="A532" s="2008"/>
      <c r="B532" s="31" t="s">
        <v>83</v>
      </c>
      <c r="C532" s="260" t="e">
        <f>F532/E532/D532</f>
        <v>#DIV/0!</v>
      </c>
      <c r="D532" s="260"/>
      <c r="E532" s="260"/>
      <c r="F532" s="21"/>
      <c r="I532" s="225"/>
      <c r="J532" s="225"/>
      <c r="O532" s="188"/>
    </row>
    <row r="533" spans="1:17" ht="68.400000000000006" hidden="1">
      <c r="A533" s="260">
        <v>2</v>
      </c>
      <c r="B533" s="31" t="s">
        <v>87</v>
      </c>
      <c r="C533" s="260" t="s">
        <v>74</v>
      </c>
      <c r="D533" s="260" t="s">
        <v>74</v>
      </c>
      <c r="E533" s="260" t="s">
        <v>74</v>
      </c>
      <c r="F533" s="21">
        <f>F535</f>
        <v>0</v>
      </c>
      <c r="I533" s="219">
        <f>I535</f>
        <v>0</v>
      </c>
      <c r="J533" s="219">
        <f>J535</f>
        <v>0</v>
      </c>
      <c r="O533" s="188"/>
    </row>
    <row r="534" spans="1:17" hidden="1">
      <c r="A534" s="2008" t="s">
        <v>88</v>
      </c>
      <c r="B534" s="31" t="s">
        <v>2</v>
      </c>
      <c r="C534" s="260"/>
      <c r="D534" s="260"/>
      <c r="E534" s="260"/>
      <c r="F534" s="21"/>
      <c r="I534" s="219"/>
      <c r="J534" s="219"/>
      <c r="O534" s="188"/>
    </row>
    <row r="535" spans="1:17" ht="68.400000000000006" hidden="1">
      <c r="A535" s="2008"/>
      <c r="B535" s="31" t="s">
        <v>83</v>
      </c>
      <c r="C535" s="260" t="e">
        <f t="shared" ref="C535" si="27">F535/E535/D535</f>
        <v>#DIV/0!</v>
      </c>
      <c r="D535" s="260"/>
      <c r="E535" s="260"/>
      <c r="F535" s="21"/>
      <c r="I535" s="225"/>
      <c r="J535" s="225"/>
      <c r="O535" s="188"/>
    </row>
    <row r="536" spans="1:17" hidden="1">
      <c r="A536" s="229"/>
      <c r="B536" s="227" t="s">
        <v>73</v>
      </c>
      <c r="C536" s="226" t="s">
        <v>74</v>
      </c>
      <c r="D536" s="226" t="s">
        <v>74</v>
      </c>
      <c r="E536" s="226" t="s">
        <v>74</v>
      </c>
      <c r="F536" s="228">
        <f>F533+F530</f>
        <v>0</v>
      </c>
      <c r="I536" s="219">
        <f>I530+I533</f>
        <v>0</v>
      </c>
      <c r="J536" s="219">
        <f>J530+J533</f>
        <v>0</v>
      </c>
      <c r="O536" s="188"/>
    </row>
    <row r="537" spans="1:17" hidden="1">
      <c r="A537" s="38"/>
      <c r="B537" s="32"/>
      <c r="C537" s="38"/>
      <c r="D537" s="38"/>
      <c r="E537" s="38"/>
      <c r="F537" s="38"/>
      <c r="G537" s="203"/>
      <c r="O537" s="188"/>
    </row>
    <row r="538" spans="1:17" hidden="1">
      <c r="A538" s="2009" t="s">
        <v>491</v>
      </c>
      <c r="B538" s="2009"/>
      <c r="C538" s="2009"/>
      <c r="D538" s="2009"/>
      <c r="E538" s="2009"/>
      <c r="F538" s="2009"/>
      <c r="G538" s="2009"/>
      <c r="H538" s="2009"/>
      <c r="I538" s="2009"/>
      <c r="J538" s="2009"/>
      <c r="O538" s="188"/>
    </row>
    <row r="539" spans="1:17" hidden="1">
      <c r="A539" s="256"/>
      <c r="B539" s="45"/>
      <c r="C539" s="256"/>
      <c r="D539" s="256"/>
      <c r="E539" s="256"/>
      <c r="F539" s="256"/>
      <c r="I539" s="1986" t="s">
        <v>545</v>
      </c>
      <c r="J539" s="1986"/>
      <c r="O539" s="188"/>
    </row>
    <row r="540" spans="1:17" ht="91.2" hidden="1">
      <c r="A540" s="260" t="s">
        <v>77</v>
      </c>
      <c r="B540" s="260" t="s">
        <v>67</v>
      </c>
      <c r="C540" s="260" t="s">
        <v>536</v>
      </c>
      <c r="D540" s="260" t="s">
        <v>91</v>
      </c>
      <c r="E540" s="260" t="s">
        <v>92</v>
      </c>
      <c r="F540" s="260" t="s">
        <v>133</v>
      </c>
      <c r="I540" s="215" t="s">
        <v>186</v>
      </c>
      <c r="J540" s="215" t="s">
        <v>546</v>
      </c>
      <c r="K540" s="204"/>
      <c r="O540" s="188"/>
    </row>
    <row r="541" spans="1:17" hidden="1">
      <c r="A541" s="194">
        <v>1</v>
      </c>
      <c r="B541" s="194">
        <v>2</v>
      </c>
      <c r="C541" s="194">
        <v>3</v>
      </c>
      <c r="D541" s="194">
        <v>4</v>
      </c>
      <c r="E541" s="194">
        <v>5</v>
      </c>
      <c r="F541" s="194">
        <v>6</v>
      </c>
      <c r="G541" s="25"/>
      <c r="H541" s="25"/>
      <c r="I541" s="218"/>
      <c r="J541" s="218"/>
      <c r="O541" s="188"/>
    </row>
    <row r="542" spans="1:17" ht="68.400000000000006" hidden="1">
      <c r="A542" s="260">
        <v>1</v>
      </c>
      <c r="B542" s="31" t="s">
        <v>81</v>
      </c>
      <c r="C542" s="260" t="s">
        <v>74</v>
      </c>
      <c r="D542" s="260" t="s">
        <v>74</v>
      </c>
      <c r="E542" s="260" t="s">
        <v>74</v>
      </c>
      <c r="F542" s="21">
        <f>F544+F546+F545+F547</f>
        <v>0</v>
      </c>
      <c r="I542" s="219">
        <f>I544+I545+I546+I547</f>
        <v>0</v>
      </c>
      <c r="J542" s="219">
        <f>J544+J545+J546+J547</f>
        <v>0</v>
      </c>
      <c r="O542" s="188"/>
    </row>
    <row r="543" spans="1:17" s="25" customFormat="1" hidden="1">
      <c r="A543" s="260"/>
      <c r="B543" s="31" t="s">
        <v>2</v>
      </c>
      <c r="C543" s="260"/>
      <c r="D543" s="260"/>
      <c r="E543" s="260"/>
      <c r="F543" s="21"/>
      <c r="G543" s="149"/>
      <c r="H543" s="149"/>
      <c r="I543" s="219"/>
      <c r="J543" s="219"/>
      <c r="K543" s="162"/>
      <c r="O543" s="282"/>
      <c r="P543" s="287"/>
      <c r="Q543" s="287"/>
    </row>
    <row r="544" spans="1:17" ht="45.6" hidden="1">
      <c r="A544" s="260" t="s">
        <v>82</v>
      </c>
      <c r="B544" s="31" t="s">
        <v>85</v>
      </c>
      <c r="C544" s="260" t="e">
        <f t="shared" ref="C544:C545" si="28">F544/E544/D544</f>
        <v>#DIV/0!</v>
      </c>
      <c r="D544" s="260"/>
      <c r="E544" s="260"/>
      <c r="F544" s="21"/>
      <c r="I544" s="225"/>
      <c r="J544" s="225"/>
      <c r="O544" s="188"/>
    </row>
    <row r="545" spans="1:15" ht="45.6" hidden="1">
      <c r="A545" s="260" t="s">
        <v>84</v>
      </c>
      <c r="B545" s="31" t="s">
        <v>86</v>
      </c>
      <c r="C545" s="260" t="e">
        <f t="shared" si="28"/>
        <v>#DIV/0!</v>
      </c>
      <c r="D545" s="260"/>
      <c r="E545" s="260"/>
      <c r="F545" s="21"/>
      <c r="I545" s="225"/>
      <c r="J545" s="225"/>
      <c r="O545" s="188"/>
    </row>
    <row r="546" spans="1:15" hidden="1">
      <c r="A546" s="260"/>
      <c r="B546" s="31"/>
      <c r="C546" s="260"/>
      <c r="D546" s="260"/>
      <c r="E546" s="260"/>
      <c r="F546" s="21"/>
      <c r="I546" s="225"/>
      <c r="J546" s="225"/>
      <c r="O546" s="188"/>
    </row>
    <row r="547" spans="1:15" hidden="1">
      <c r="A547" s="260"/>
      <c r="B547" s="31"/>
      <c r="C547" s="260"/>
      <c r="D547" s="260"/>
      <c r="E547" s="260"/>
      <c r="F547" s="21"/>
      <c r="I547" s="225"/>
      <c r="J547" s="225"/>
      <c r="O547" s="188"/>
    </row>
    <row r="548" spans="1:15" ht="68.400000000000006" hidden="1">
      <c r="A548" s="260">
        <v>2</v>
      </c>
      <c r="B548" s="31" t="s">
        <v>87</v>
      </c>
      <c r="C548" s="260" t="s">
        <v>74</v>
      </c>
      <c r="D548" s="260" t="s">
        <v>74</v>
      </c>
      <c r="E548" s="260" t="s">
        <v>74</v>
      </c>
      <c r="F548" s="21">
        <f>F550+F552+F551+F553</f>
        <v>0</v>
      </c>
      <c r="I548" s="219">
        <f>I550+I551+I552+I553</f>
        <v>0</v>
      </c>
      <c r="J548" s="219">
        <f>J550+J551+J552+J553</f>
        <v>0</v>
      </c>
      <c r="O548" s="188"/>
    </row>
    <row r="549" spans="1:15" hidden="1">
      <c r="A549" s="260"/>
      <c r="B549" s="31" t="s">
        <v>2</v>
      </c>
      <c r="C549" s="260"/>
      <c r="D549" s="260"/>
      <c r="E549" s="260"/>
      <c r="F549" s="21"/>
      <c r="I549" s="219"/>
      <c r="J549" s="219"/>
      <c r="O549" s="188"/>
    </row>
    <row r="550" spans="1:15" ht="45.6" hidden="1">
      <c r="A550" s="260" t="s">
        <v>88</v>
      </c>
      <c r="B550" s="31" t="s">
        <v>85</v>
      </c>
      <c r="C550" s="260" t="e">
        <f t="shared" ref="C550:C551" si="29">F550/E550/D550</f>
        <v>#DIV/0!</v>
      </c>
      <c r="D550" s="260"/>
      <c r="E550" s="260"/>
      <c r="F550" s="21"/>
      <c r="I550" s="225"/>
      <c r="J550" s="225"/>
      <c r="O550" s="188"/>
    </row>
    <row r="551" spans="1:15" ht="45.6" hidden="1">
      <c r="A551" s="260" t="s">
        <v>89</v>
      </c>
      <c r="B551" s="31" t="s">
        <v>86</v>
      </c>
      <c r="C551" s="260" t="e">
        <f t="shared" si="29"/>
        <v>#DIV/0!</v>
      </c>
      <c r="D551" s="260"/>
      <c r="E551" s="260"/>
      <c r="F551" s="21"/>
      <c r="I551" s="225"/>
      <c r="J551" s="225"/>
      <c r="O551" s="188"/>
    </row>
    <row r="552" spans="1:15" hidden="1">
      <c r="A552" s="260"/>
      <c r="B552" s="31"/>
      <c r="C552" s="260"/>
      <c r="D552" s="260"/>
      <c r="E552" s="260"/>
      <c r="F552" s="21"/>
      <c r="I552" s="225"/>
      <c r="J552" s="225"/>
      <c r="O552" s="188"/>
    </row>
    <row r="553" spans="1:15" hidden="1">
      <c r="A553" s="260"/>
      <c r="B553" s="31"/>
      <c r="C553" s="260"/>
      <c r="D553" s="260"/>
      <c r="E553" s="260"/>
      <c r="F553" s="21"/>
      <c r="I553" s="225"/>
      <c r="J553" s="225"/>
      <c r="O553" s="188"/>
    </row>
    <row r="554" spans="1:15" hidden="1">
      <c r="A554" s="229"/>
      <c r="B554" s="227" t="s">
        <v>73</v>
      </c>
      <c r="C554" s="226" t="s">
        <v>74</v>
      </c>
      <c r="D554" s="226" t="s">
        <v>74</v>
      </c>
      <c r="E554" s="226" t="s">
        <v>74</v>
      </c>
      <c r="F554" s="228">
        <f>F548+F542</f>
        <v>0</v>
      </c>
      <c r="I554" s="219">
        <f>I542+I548</f>
        <v>0</v>
      </c>
      <c r="J554" s="219">
        <f>J542+J548</f>
        <v>0</v>
      </c>
      <c r="O554" s="188"/>
    </row>
    <row r="555" spans="1:15" hidden="1">
      <c r="A555" s="38"/>
      <c r="B555" s="32"/>
      <c r="C555" s="38"/>
      <c r="D555" s="38"/>
      <c r="E555" s="38"/>
      <c r="F555" s="38"/>
      <c r="O555" s="188"/>
    </row>
    <row r="556" spans="1:15" hidden="1">
      <c r="A556" s="2009" t="s">
        <v>492</v>
      </c>
      <c r="B556" s="2009"/>
      <c r="C556" s="2009"/>
      <c r="D556" s="2009"/>
      <c r="E556" s="2009"/>
      <c r="F556" s="2009"/>
      <c r="G556" s="2009"/>
      <c r="H556" s="2009"/>
      <c r="I556" s="2009"/>
      <c r="J556" s="2009"/>
      <c r="O556" s="188"/>
    </row>
    <row r="557" spans="1:15" hidden="1">
      <c r="A557" s="256"/>
      <c r="B557" s="45"/>
      <c r="C557" s="256"/>
      <c r="D557" s="256"/>
      <c r="E557" s="256"/>
      <c r="F557" s="256"/>
      <c r="I557" s="1986" t="s">
        <v>545</v>
      </c>
      <c r="J557" s="1986"/>
      <c r="O557" s="188"/>
    </row>
    <row r="558" spans="1:15" ht="91.2" hidden="1">
      <c r="A558" s="260" t="s">
        <v>77</v>
      </c>
      <c r="B558" s="260" t="s">
        <v>67</v>
      </c>
      <c r="C558" s="260" t="s">
        <v>96</v>
      </c>
      <c r="D558" s="260" t="s">
        <v>94</v>
      </c>
      <c r="E558" s="260" t="s">
        <v>97</v>
      </c>
      <c r="F558" s="260" t="s">
        <v>95</v>
      </c>
      <c r="I558" s="215" t="s">
        <v>186</v>
      </c>
      <c r="J558" s="215" t="s">
        <v>546</v>
      </c>
      <c r="K558" s="204"/>
      <c r="O558" s="188"/>
    </row>
    <row r="559" spans="1:15" hidden="1">
      <c r="A559" s="195">
        <v>1</v>
      </c>
      <c r="B559" s="195">
        <v>2</v>
      </c>
      <c r="C559" s="195">
        <v>3</v>
      </c>
      <c r="D559" s="195">
        <v>4</v>
      </c>
      <c r="E559" s="195">
        <v>5</v>
      </c>
      <c r="F559" s="195">
        <v>6</v>
      </c>
      <c r="G559" s="160"/>
      <c r="H559" s="160"/>
      <c r="I559" s="218"/>
      <c r="J559" s="218"/>
      <c r="O559" s="188"/>
    </row>
    <row r="560" spans="1:15" hidden="1">
      <c r="A560" s="260">
        <v>1</v>
      </c>
      <c r="B560" s="31" t="s">
        <v>98</v>
      </c>
      <c r="C560" s="260"/>
      <c r="D560" s="260"/>
      <c r="E560" s="260">
        <v>50</v>
      </c>
      <c r="F560" s="21">
        <f>E560*D560*C560</f>
        <v>0</v>
      </c>
      <c r="I560" s="220"/>
      <c r="J560" s="220"/>
      <c r="O560" s="188"/>
    </row>
    <row r="561" spans="1:17" s="160" customFormat="1" hidden="1">
      <c r="A561" s="229"/>
      <c r="B561" s="227" t="s">
        <v>73</v>
      </c>
      <c r="C561" s="226" t="s">
        <v>74</v>
      </c>
      <c r="D561" s="226" t="s">
        <v>74</v>
      </c>
      <c r="E561" s="226" t="s">
        <v>74</v>
      </c>
      <c r="F561" s="228">
        <f>F560</f>
        <v>0</v>
      </c>
      <c r="G561" s="149"/>
      <c r="H561" s="149"/>
      <c r="I561" s="217">
        <f>I560</f>
        <v>0</v>
      </c>
      <c r="J561" s="217">
        <f>J560</f>
        <v>0</v>
      </c>
      <c r="K561" s="161"/>
      <c r="O561" s="281"/>
      <c r="P561" s="283"/>
      <c r="Q561" s="283"/>
    </row>
    <row r="562" spans="1:17" hidden="1">
      <c r="O562" s="188"/>
    </row>
    <row r="563" spans="1:17" ht="57.75" hidden="1" customHeight="1">
      <c r="A563" s="2010" t="s">
        <v>620</v>
      </c>
      <c r="B563" s="2010"/>
      <c r="C563" s="2010"/>
      <c r="D563" s="2010"/>
      <c r="E563" s="2010"/>
      <c r="F563" s="2010"/>
      <c r="G563" s="2010"/>
      <c r="H563" s="2010"/>
      <c r="I563" s="2010"/>
      <c r="J563" s="2010"/>
      <c r="O563" s="188"/>
    </row>
    <row r="564" spans="1:17" hidden="1">
      <c r="A564" s="263"/>
      <c r="B564" s="263"/>
      <c r="C564" s="263"/>
      <c r="D564" s="263"/>
      <c r="E564" s="263"/>
      <c r="F564" s="263"/>
      <c r="G564" s="263"/>
      <c r="H564" s="263"/>
      <c r="I564" s="263"/>
      <c r="J564" s="263"/>
    </row>
    <row r="565" spans="1:17" hidden="1">
      <c r="A565" s="2004" t="s">
        <v>491</v>
      </c>
      <c r="B565" s="2004"/>
      <c r="C565" s="2004"/>
      <c r="D565" s="2004"/>
      <c r="E565" s="2004"/>
      <c r="F565" s="2004"/>
      <c r="G565" s="2004"/>
      <c r="H565" s="2004"/>
      <c r="I565" s="2004"/>
      <c r="J565" s="2004"/>
      <c r="K565" s="206"/>
    </row>
    <row r="566" spans="1:17" hidden="1">
      <c r="A566" s="2012"/>
      <c r="B566" s="2012"/>
      <c r="C566" s="2012"/>
      <c r="D566" s="2012"/>
      <c r="E566" s="2012"/>
      <c r="F566" s="38"/>
      <c r="I566" s="1986" t="s">
        <v>545</v>
      </c>
      <c r="J566" s="1986"/>
      <c r="K566" s="263"/>
    </row>
    <row r="567" spans="1:17" ht="54" hidden="1">
      <c r="A567" s="260" t="s">
        <v>68</v>
      </c>
      <c r="B567" s="260" t="s">
        <v>67</v>
      </c>
      <c r="C567" s="260" t="s">
        <v>80</v>
      </c>
      <c r="D567" s="260" t="s">
        <v>128</v>
      </c>
      <c r="E567" s="260" t="s">
        <v>129</v>
      </c>
      <c r="I567" s="215" t="s">
        <v>186</v>
      </c>
      <c r="J567" s="215" t="s">
        <v>546</v>
      </c>
      <c r="K567" s="163"/>
    </row>
    <row r="568" spans="1:17" hidden="1">
      <c r="A568" s="195">
        <v>1</v>
      </c>
      <c r="B568" s="195">
        <v>2</v>
      </c>
      <c r="C568" s="195">
        <v>3</v>
      </c>
      <c r="D568" s="195">
        <v>4</v>
      </c>
      <c r="E568" s="195">
        <v>5</v>
      </c>
      <c r="F568" s="160"/>
      <c r="G568" s="160"/>
      <c r="H568" s="160"/>
      <c r="I568" s="218"/>
      <c r="J568" s="218"/>
    </row>
    <row r="569" spans="1:17" ht="136.80000000000001" hidden="1">
      <c r="A569" s="260">
        <v>1</v>
      </c>
      <c r="B569" s="31" t="s">
        <v>163</v>
      </c>
      <c r="C569" s="260"/>
      <c r="D569" s="258" t="e">
        <f>E569/C569</f>
        <v>#DIV/0!</v>
      </c>
      <c r="E569" s="258"/>
      <c r="I569" s="220"/>
      <c r="J569" s="220"/>
    </row>
    <row r="570" spans="1:17" s="160" customFormat="1" hidden="1">
      <c r="A570" s="226"/>
      <c r="B570" s="227" t="s">
        <v>73</v>
      </c>
      <c r="C570" s="226"/>
      <c r="D570" s="226" t="s">
        <v>74</v>
      </c>
      <c r="E570" s="228">
        <f>E569</f>
        <v>0</v>
      </c>
      <c r="F570" s="149"/>
      <c r="G570" s="149"/>
      <c r="H570" s="149"/>
      <c r="I570" s="217">
        <f>I569</f>
        <v>0</v>
      </c>
      <c r="J570" s="217">
        <f>J569</f>
        <v>0</v>
      </c>
      <c r="K570" s="161"/>
      <c r="O570" s="283"/>
      <c r="P570" s="283"/>
      <c r="Q570" s="283"/>
    </row>
    <row r="571" spans="1:17" hidden="1"/>
    <row r="572" spans="1:17" ht="66.75" customHeight="1">
      <c r="A572" s="2010" t="s">
        <v>619</v>
      </c>
      <c r="B572" s="2010"/>
      <c r="C572" s="2010"/>
      <c r="D572" s="2010"/>
      <c r="E572" s="2010"/>
      <c r="F572" s="2010"/>
      <c r="G572" s="2010"/>
      <c r="H572" s="2010"/>
      <c r="I572" s="2010"/>
      <c r="J572" s="2010"/>
    </row>
    <row r="573" spans="1:17">
      <c r="A573" s="38"/>
      <c r="B573" s="32"/>
      <c r="C573" s="38"/>
      <c r="D573" s="38"/>
      <c r="E573" s="38"/>
      <c r="F573" s="38"/>
    </row>
    <row r="574" spans="1:17">
      <c r="A574" s="2004" t="s">
        <v>495</v>
      </c>
      <c r="B574" s="2004"/>
      <c r="C574" s="2004"/>
      <c r="D574" s="2004"/>
      <c r="E574" s="2004"/>
      <c r="F574" s="2004"/>
      <c r="G574" s="2004"/>
      <c r="H574" s="2004"/>
      <c r="I574" s="2004"/>
      <c r="J574" s="2004"/>
      <c r="K574" s="206"/>
    </row>
    <row r="575" spans="1:17">
      <c r="A575" s="44"/>
      <c r="B575" s="32"/>
      <c r="C575" s="38"/>
      <c r="D575" s="38"/>
      <c r="E575" s="38"/>
      <c r="F575" s="38"/>
      <c r="I575" s="1986" t="s">
        <v>545</v>
      </c>
      <c r="J575" s="1986"/>
    </row>
    <row r="576" spans="1:17" ht="91.2">
      <c r="A576" s="260" t="s">
        <v>77</v>
      </c>
      <c r="B576" s="260" t="s">
        <v>99</v>
      </c>
      <c r="C576" s="260" t="s">
        <v>106</v>
      </c>
      <c r="D576" s="260" t="s">
        <v>107</v>
      </c>
      <c r="F576" s="38"/>
      <c r="I576" s="215" t="s">
        <v>186</v>
      </c>
      <c r="J576" s="215" t="s">
        <v>546</v>
      </c>
    </row>
    <row r="577" spans="1:17">
      <c r="A577" s="195">
        <v>1</v>
      </c>
      <c r="B577" s="195">
        <v>2</v>
      </c>
      <c r="C577" s="195">
        <v>3</v>
      </c>
      <c r="D577" s="195">
        <v>4</v>
      </c>
      <c r="E577" s="160"/>
      <c r="F577" s="14"/>
      <c r="G577" s="160"/>
      <c r="H577" s="160"/>
      <c r="I577" s="215"/>
      <c r="J577" s="215"/>
    </row>
    <row r="578" spans="1:17" ht="45.6">
      <c r="A578" s="264">
        <v>1</v>
      </c>
      <c r="B578" s="47" t="s">
        <v>100</v>
      </c>
      <c r="C578" s="264" t="s">
        <v>74</v>
      </c>
      <c r="D578" s="21">
        <f>D579</f>
        <v>0</v>
      </c>
      <c r="F578" s="38"/>
      <c r="I578" s="220">
        <f>I579</f>
        <v>0</v>
      </c>
      <c r="J578" s="220">
        <f>J579</f>
        <v>0</v>
      </c>
    </row>
    <row r="579" spans="1:17" s="160" customFormat="1">
      <c r="A579" s="260" t="s">
        <v>82</v>
      </c>
      <c r="B579" s="31" t="s">
        <v>101</v>
      </c>
      <c r="C579" s="258">
        <f>E520+E513+F503</f>
        <v>0</v>
      </c>
      <c r="D579" s="615"/>
      <c r="E579" s="149"/>
      <c r="F579" s="38"/>
      <c r="G579" s="149"/>
      <c r="H579" s="149"/>
      <c r="I579" s="220"/>
      <c r="J579" s="220"/>
      <c r="K579" s="156">
        <f>C579*0.22</f>
        <v>0</v>
      </c>
      <c r="L579" s="2021" t="s">
        <v>176</v>
      </c>
      <c r="O579" s="283"/>
      <c r="P579" s="283"/>
      <c r="Q579" s="283"/>
    </row>
    <row r="580" spans="1:17" ht="45.6">
      <c r="A580" s="264">
        <v>2</v>
      </c>
      <c r="B580" s="47" t="s">
        <v>102</v>
      </c>
      <c r="C580" s="264" t="s">
        <v>74</v>
      </c>
      <c r="D580" s="21">
        <f>D582+D583</f>
        <v>0</v>
      </c>
      <c r="F580" s="38"/>
      <c r="I580" s="220">
        <f>I582+I583+I584</f>
        <v>0</v>
      </c>
      <c r="J580" s="220">
        <f>J582+J583+J584</f>
        <v>0</v>
      </c>
      <c r="K580" s="156"/>
      <c r="L580" s="2021"/>
    </row>
    <row r="581" spans="1:17">
      <c r="A581" s="2008" t="s">
        <v>88</v>
      </c>
      <c r="B581" s="31" t="s">
        <v>2</v>
      </c>
      <c r="C581" s="260"/>
      <c r="D581" s="615"/>
      <c r="F581" s="38"/>
      <c r="I581" s="220"/>
      <c r="J581" s="220"/>
      <c r="K581" s="156"/>
      <c r="L581" s="2021"/>
      <c r="N581" s="48"/>
      <c r="O581" s="48"/>
      <c r="P581" s="48"/>
      <c r="Q581" s="48"/>
    </row>
    <row r="582" spans="1:17" ht="68.400000000000006">
      <c r="A582" s="2008"/>
      <c r="B582" s="31" t="s">
        <v>103</v>
      </c>
      <c r="C582" s="23">
        <f>C579</f>
        <v>0</v>
      </c>
      <c r="D582" s="615"/>
      <c r="F582" s="38"/>
      <c r="I582" s="220"/>
      <c r="J582" s="220"/>
      <c r="K582" s="156">
        <f>C582*0.029</f>
        <v>0</v>
      </c>
      <c r="L582" s="2021"/>
      <c r="N582" s="48"/>
      <c r="O582" s="48"/>
      <c r="P582" s="48"/>
      <c r="Q582" s="48"/>
    </row>
    <row r="583" spans="1:17" ht="91.2">
      <c r="A583" s="260" t="s">
        <v>90</v>
      </c>
      <c r="B583" s="31" t="s">
        <v>104</v>
      </c>
      <c r="C583" s="258">
        <f>C579</f>
        <v>0</v>
      </c>
      <c r="D583" s="615"/>
      <c r="F583" s="38"/>
      <c r="I583" s="220"/>
      <c r="J583" s="220"/>
      <c r="K583" s="156">
        <f>C583*0.002</f>
        <v>0</v>
      </c>
      <c r="L583" s="2021"/>
      <c r="N583" s="48"/>
      <c r="O583" s="48"/>
      <c r="P583" s="48"/>
      <c r="Q583" s="48"/>
    </row>
    <row r="584" spans="1:17" ht="68.400000000000006">
      <c r="A584" s="264">
        <v>3</v>
      </c>
      <c r="B584" s="47" t="s">
        <v>105</v>
      </c>
      <c r="C584" s="258">
        <f>C579</f>
        <v>0</v>
      </c>
      <c r="D584" s="615"/>
      <c r="F584" s="38"/>
      <c r="I584" s="220"/>
      <c r="J584" s="220"/>
      <c r="K584" s="156">
        <f>C584*0.051</f>
        <v>0</v>
      </c>
      <c r="L584" s="2021"/>
      <c r="N584" s="48"/>
      <c r="O584" s="48"/>
      <c r="P584" s="48"/>
      <c r="Q584" s="48"/>
    </row>
    <row r="585" spans="1:17">
      <c r="A585" s="264">
        <v>4</v>
      </c>
      <c r="B585" s="47" t="s">
        <v>165</v>
      </c>
      <c r="C585" s="258"/>
      <c r="D585" s="258"/>
      <c r="F585" s="38"/>
      <c r="I585" s="220"/>
      <c r="J585" s="220"/>
      <c r="N585" s="48"/>
      <c r="O585" s="48"/>
      <c r="P585" s="48"/>
      <c r="Q585" s="48"/>
    </row>
    <row r="586" spans="1:17">
      <c r="A586" s="226"/>
      <c r="B586" s="227" t="s">
        <v>73</v>
      </c>
      <c r="C586" s="226" t="s">
        <v>74</v>
      </c>
      <c r="D586" s="228">
        <f>D584+D580+D578+D585</f>
        <v>0</v>
      </c>
      <c r="F586" s="38"/>
      <c r="I586" s="217">
        <f>I585+I584+I580+I578</f>
        <v>0</v>
      </c>
      <c r="J586" s="217">
        <f>J585+J584+J580+J578</f>
        <v>0</v>
      </c>
      <c r="N586" s="48"/>
      <c r="O586" s="48"/>
      <c r="P586" s="48"/>
      <c r="Q586" s="48"/>
    </row>
    <row r="588" spans="1:17" ht="45.75" hidden="1" customHeight="1">
      <c r="A588" s="2011" t="s">
        <v>618</v>
      </c>
      <c r="B588" s="2011"/>
      <c r="C588" s="2011"/>
      <c r="D588" s="2011"/>
      <c r="E588" s="2011"/>
      <c r="F588" s="2011"/>
      <c r="G588" s="2011"/>
      <c r="H588" s="2011"/>
      <c r="I588" s="2011"/>
      <c r="J588" s="2011"/>
    </row>
    <row r="589" spans="1:17" hidden="1"/>
    <row r="590" spans="1:17" hidden="1">
      <c r="A590" s="1994" t="s">
        <v>535</v>
      </c>
      <c r="B590" s="1994"/>
      <c r="C590" s="1994"/>
      <c r="D590" s="1994"/>
      <c r="E590" s="1994"/>
      <c r="F590" s="1994"/>
      <c r="G590" s="1994"/>
      <c r="H590" s="1994"/>
      <c r="I590" s="1994"/>
      <c r="J590" s="1994"/>
      <c r="K590" s="208"/>
    </row>
    <row r="591" spans="1:17" hidden="1">
      <c r="A591" s="267"/>
      <c r="B591" s="267"/>
      <c r="C591" s="267"/>
      <c r="D591" s="267"/>
      <c r="E591" s="267"/>
      <c r="F591" s="267"/>
      <c r="G591" s="267"/>
      <c r="H591" s="267"/>
      <c r="I591" s="1986" t="s">
        <v>545</v>
      </c>
      <c r="J591" s="1986"/>
    </row>
    <row r="592" spans="1:17" ht="54" hidden="1">
      <c r="A592" s="35" t="s">
        <v>77</v>
      </c>
      <c r="B592" s="35" t="s">
        <v>67</v>
      </c>
      <c r="C592" s="260" t="s">
        <v>505</v>
      </c>
      <c r="D592" s="260" t="s">
        <v>506</v>
      </c>
      <c r="E592" s="260" t="s">
        <v>168</v>
      </c>
      <c r="G592" s="267"/>
      <c r="H592" s="267"/>
      <c r="I592" s="215" t="s">
        <v>186</v>
      </c>
      <c r="J592" s="215" t="s">
        <v>546</v>
      </c>
      <c r="K592" s="202"/>
    </row>
    <row r="593" spans="1:20" hidden="1">
      <c r="A593" s="173">
        <v>1</v>
      </c>
      <c r="B593" s="173">
        <v>2</v>
      </c>
      <c r="C593" s="195">
        <v>3</v>
      </c>
      <c r="D593" s="195">
        <v>4</v>
      </c>
      <c r="E593" s="195">
        <v>5</v>
      </c>
      <c r="G593" s="267"/>
      <c r="H593" s="267"/>
      <c r="I593" s="220"/>
      <c r="J593" s="220"/>
    </row>
    <row r="594" spans="1:20" ht="68.400000000000006" hidden="1">
      <c r="A594" s="166">
        <v>1</v>
      </c>
      <c r="B594" s="183" t="s">
        <v>539</v>
      </c>
      <c r="C594" s="258"/>
      <c r="D594" s="159" t="e">
        <f>E594/C594*100</f>
        <v>#DIV/0!</v>
      </c>
      <c r="E594" s="167"/>
      <c r="G594" s="168"/>
      <c r="H594" s="169"/>
      <c r="I594" s="220"/>
      <c r="J594" s="220"/>
    </row>
    <row r="595" spans="1:20" ht="114" hidden="1">
      <c r="A595" s="166">
        <v>2</v>
      </c>
      <c r="B595" s="183" t="s">
        <v>537</v>
      </c>
      <c r="C595" s="258"/>
      <c r="D595" s="159" t="e">
        <f>E595/C595*100</f>
        <v>#DIV/0!</v>
      </c>
      <c r="E595" s="167"/>
      <c r="G595" s="168"/>
      <c r="H595" s="169"/>
      <c r="I595" s="220"/>
      <c r="J595" s="220"/>
    </row>
    <row r="596" spans="1:20" ht="91.2" hidden="1">
      <c r="A596" s="166">
        <v>3</v>
      </c>
      <c r="B596" s="183" t="s">
        <v>538</v>
      </c>
      <c r="C596" s="258"/>
      <c r="D596" s="159" t="e">
        <f>E596/C596*100</f>
        <v>#DIV/0!</v>
      </c>
      <c r="E596" s="167"/>
      <c r="G596" s="168"/>
      <c r="H596" s="169"/>
      <c r="I596" s="220"/>
      <c r="J596" s="220"/>
    </row>
    <row r="597" spans="1:20" hidden="1">
      <c r="A597" s="229"/>
      <c r="B597" s="227" t="s">
        <v>73</v>
      </c>
      <c r="C597" s="230"/>
      <c r="D597" s="231"/>
      <c r="E597" s="228">
        <f>E594</f>
        <v>0</v>
      </c>
      <c r="G597" s="267"/>
      <c r="H597" s="267"/>
      <c r="I597" s="217">
        <f>I594</f>
        <v>0</v>
      </c>
      <c r="J597" s="217">
        <f>J594</f>
        <v>0</v>
      </c>
    </row>
    <row r="598" spans="1:20" hidden="1"/>
    <row r="599" spans="1:20" ht="38.25" hidden="1" customHeight="1">
      <c r="A599" s="2011" t="s">
        <v>617</v>
      </c>
      <c r="B599" s="2011"/>
      <c r="C599" s="2011"/>
      <c r="D599" s="2011"/>
      <c r="E599" s="2011"/>
      <c r="F599" s="2011"/>
      <c r="G599" s="2011"/>
      <c r="H599" s="2011"/>
      <c r="I599" s="2011"/>
      <c r="J599" s="2011"/>
    </row>
    <row r="600" spans="1:20" hidden="1"/>
    <row r="601" spans="1:20" hidden="1">
      <c r="A601" s="2004" t="s">
        <v>504</v>
      </c>
      <c r="B601" s="2004"/>
      <c r="C601" s="2004"/>
      <c r="D601" s="2004"/>
      <c r="E601" s="2004"/>
      <c r="F601" s="2004"/>
      <c r="G601" s="2004"/>
      <c r="H601" s="2004"/>
      <c r="I601" s="2004"/>
      <c r="J601" s="2004"/>
      <c r="K601" s="208"/>
    </row>
    <row r="602" spans="1:20" hidden="1">
      <c r="A602" s="2015"/>
      <c r="B602" s="2015"/>
      <c r="C602" s="2015"/>
      <c r="D602" s="2015"/>
      <c r="E602" s="2015"/>
      <c r="F602" s="38"/>
      <c r="G602" s="33"/>
      <c r="H602" s="33"/>
      <c r="I602" s="1986" t="s">
        <v>545</v>
      </c>
      <c r="J602" s="1986"/>
    </row>
    <row r="603" spans="1:20" s="33" customFormat="1" ht="91.2" hidden="1">
      <c r="A603" s="260" t="s">
        <v>77</v>
      </c>
      <c r="B603" s="260" t="s">
        <v>67</v>
      </c>
      <c r="C603" s="260" t="s">
        <v>111</v>
      </c>
      <c r="D603" s="260" t="s">
        <v>108</v>
      </c>
      <c r="E603" s="260" t="s">
        <v>33</v>
      </c>
      <c r="I603" s="215" t="s">
        <v>186</v>
      </c>
      <c r="J603" s="215" t="s">
        <v>546</v>
      </c>
      <c r="K603" s="163"/>
      <c r="L603" s="57"/>
      <c r="M603" s="57"/>
      <c r="O603" s="284"/>
      <c r="P603" s="291"/>
      <c r="Q603" s="291"/>
      <c r="R603" s="174"/>
      <c r="S603" s="174"/>
      <c r="T603" s="174"/>
    </row>
    <row r="604" spans="1:20" s="33" customFormat="1" hidden="1">
      <c r="A604" s="195">
        <v>1</v>
      </c>
      <c r="B604" s="195">
        <v>2</v>
      </c>
      <c r="C604" s="195">
        <v>3</v>
      </c>
      <c r="D604" s="195">
        <v>4</v>
      </c>
      <c r="E604" s="195">
        <v>5</v>
      </c>
      <c r="F604" s="179"/>
      <c r="G604" s="179"/>
      <c r="H604" s="179"/>
      <c r="I604" s="220"/>
      <c r="J604" s="220"/>
      <c r="K604" s="37"/>
      <c r="L604" s="57"/>
      <c r="M604" s="57"/>
      <c r="O604" s="284"/>
      <c r="P604" s="291"/>
      <c r="Q604" s="291"/>
      <c r="R604" s="174"/>
      <c r="S604" s="174"/>
      <c r="T604" s="174"/>
    </row>
    <row r="605" spans="1:20" s="33" customFormat="1" hidden="1">
      <c r="A605" s="260">
        <v>1</v>
      </c>
      <c r="B605" s="31" t="s">
        <v>109</v>
      </c>
      <c r="C605" s="176">
        <f>C607</f>
        <v>0</v>
      </c>
      <c r="D605" s="35">
        <f>D607</f>
        <v>1.5</v>
      </c>
      <c r="E605" s="176">
        <f>E607</f>
        <v>0</v>
      </c>
      <c r="I605" s="220">
        <f>I607</f>
        <v>0</v>
      </c>
      <c r="J605" s="220">
        <f>J607</f>
        <v>0</v>
      </c>
      <c r="K605" s="37"/>
      <c r="L605" s="57"/>
      <c r="M605" s="57"/>
      <c r="O605" s="284"/>
      <c r="P605" s="291"/>
      <c r="Q605" s="291"/>
      <c r="R605" s="174"/>
      <c r="S605" s="174"/>
      <c r="T605" s="174"/>
    </row>
    <row r="606" spans="1:20" s="179" customFormat="1" hidden="1">
      <c r="A606" s="260"/>
      <c r="B606" s="31" t="s">
        <v>110</v>
      </c>
      <c r="C606" s="258"/>
      <c r="D606" s="260"/>
      <c r="E606" s="258"/>
      <c r="F606" s="33"/>
      <c r="G606" s="33"/>
      <c r="H606" s="33"/>
      <c r="I606" s="220"/>
      <c r="J606" s="220"/>
      <c r="K606" s="180"/>
      <c r="L606" s="181"/>
      <c r="M606" s="181"/>
      <c r="O606" s="285"/>
      <c r="P606" s="292"/>
      <c r="Q606" s="292"/>
      <c r="R606" s="182"/>
      <c r="S606" s="182"/>
      <c r="T606" s="182"/>
    </row>
    <row r="607" spans="1:20" s="33" customFormat="1" hidden="1">
      <c r="A607" s="260"/>
      <c r="B607" s="31" t="s">
        <v>503</v>
      </c>
      <c r="C607" s="258"/>
      <c r="D607" s="260">
        <v>1.5</v>
      </c>
      <c r="E607" s="258"/>
      <c r="I607" s="220"/>
      <c r="J607" s="220"/>
      <c r="K607" s="37" t="s">
        <v>624</v>
      </c>
      <c r="L607" s="57"/>
      <c r="M607" s="57"/>
      <c r="O607" s="284"/>
      <c r="P607" s="291"/>
      <c r="Q607" s="291"/>
      <c r="R607" s="174"/>
      <c r="S607" s="174"/>
      <c r="T607" s="174"/>
    </row>
    <row r="608" spans="1:20" s="33" customFormat="1" hidden="1">
      <c r="A608" s="226"/>
      <c r="B608" s="227" t="s">
        <v>73</v>
      </c>
      <c r="C608" s="226" t="s">
        <v>74</v>
      </c>
      <c r="D608" s="226" t="s">
        <v>74</v>
      </c>
      <c r="E608" s="228">
        <f>E605</f>
        <v>0</v>
      </c>
      <c r="I608" s="217">
        <f>I605</f>
        <v>0</v>
      </c>
      <c r="J608" s="217">
        <f>J605</f>
        <v>0</v>
      </c>
      <c r="K608" s="37"/>
      <c r="L608" s="57"/>
      <c r="M608" s="57"/>
      <c r="O608" s="284"/>
      <c r="P608" s="291"/>
      <c r="Q608" s="291"/>
      <c r="R608" s="174"/>
      <c r="S608" s="174"/>
      <c r="T608" s="174"/>
    </row>
    <row r="609" spans="1:20" s="33" customFormat="1" hidden="1">
      <c r="A609" s="49"/>
      <c r="B609" s="50"/>
      <c r="C609" s="49"/>
      <c r="D609" s="49"/>
      <c r="E609" s="38"/>
      <c r="F609" s="38"/>
      <c r="K609" s="37"/>
      <c r="L609" s="57"/>
      <c r="M609" s="57"/>
      <c r="O609" s="284"/>
      <c r="P609" s="291"/>
      <c r="Q609" s="291"/>
      <c r="R609" s="174"/>
      <c r="S609" s="174"/>
      <c r="T609" s="174"/>
    </row>
    <row r="610" spans="1:20" s="33" customFormat="1" hidden="1">
      <c r="A610" s="49"/>
      <c r="B610" s="50"/>
      <c r="C610" s="49"/>
      <c r="D610" s="49"/>
      <c r="E610" s="38"/>
      <c r="F610" s="38"/>
      <c r="K610" s="37"/>
      <c r="L610" s="57"/>
      <c r="M610" s="57"/>
      <c r="O610" s="284"/>
      <c r="P610" s="291"/>
      <c r="Q610" s="291"/>
      <c r="R610" s="174"/>
      <c r="S610" s="174"/>
      <c r="T610" s="174"/>
    </row>
    <row r="611" spans="1:20" s="33" customFormat="1" hidden="1">
      <c r="A611" s="49"/>
      <c r="B611" s="50"/>
      <c r="C611" s="49"/>
      <c r="D611" s="49"/>
      <c r="E611" s="38"/>
      <c r="F611" s="38"/>
      <c r="I611" s="1986" t="s">
        <v>545</v>
      </c>
      <c r="J611" s="1986"/>
      <c r="K611" s="37"/>
      <c r="L611" s="57"/>
      <c r="M611" s="57"/>
      <c r="O611" s="284"/>
      <c r="P611" s="291"/>
      <c r="Q611" s="291"/>
      <c r="R611" s="174"/>
      <c r="S611" s="174"/>
      <c r="T611" s="174"/>
    </row>
    <row r="612" spans="1:20" s="33" customFormat="1" ht="114" hidden="1">
      <c r="A612" s="261" t="s">
        <v>77</v>
      </c>
      <c r="B612" s="260" t="s">
        <v>67</v>
      </c>
      <c r="C612" s="261" t="s">
        <v>498</v>
      </c>
      <c r="D612" s="260" t="s">
        <v>108</v>
      </c>
      <c r="E612" s="260" t="s">
        <v>534</v>
      </c>
      <c r="I612" s="215" t="s">
        <v>186</v>
      </c>
      <c r="J612" s="215" t="s">
        <v>546</v>
      </c>
      <c r="K612" s="37"/>
      <c r="L612" s="57"/>
      <c r="M612" s="57"/>
      <c r="O612" s="284"/>
      <c r="P612" s="291"/>
      <c r="Q612" s="291"/>
      <c r="R612" s="174"/>
      <c r="S612" s="174"/>
      <c r="T612" s="174"/>
    </row>
    <row r="613" spans="1:20" s="33" customFormat="1" hidden="1">
      <c r="A613" s="195">
        <v>1</v>
      </c>
      <c r="B613" s="195">
        <v>2</v>
      </c>
      <c r="C613" s="195">
        <v>3</v>
      </c>
      <c r="D613" s="195">
        <v>4</v>
      </c>
      <c r="E613" s="195">
        <v>5</v>
      </c>
      <c r="F613" s="179"/>
      <c r="G613" s="179"/>
      <c r="H613" s="179"/>
      <c r="I613" s="216"/>
      <c r="J613" s="216"/>
      <c r="K613" s="37"/>
      <c r="L613" s="57"/>
      <c r="M613" s="57"/>
      <c r="O613" s="284"/>
      <c r="P613" s="291"/>
      <c r="Q613" s="291"/>
      <c r="R613" s="174"/>
      <c r="S613" s="174"/>
      <c r="T613" s="174"/>
    </row>
    <row r="614" spans="1:20" s="33" customFormat="1" hidden="1">
      <c r="A614" s="34">
        <v>1</v>
      </c>
      <c r="B614" s="177" t="s">
        <v>499</v>
      </c>
      <c r="C614" s="258" t="s">
        <v>43</v>
      </c>
      <c r="D614" s="258" t="s">
        <v>43</v>
      </c>
      <c r="E614" s="258">
        <f>E618</f>
        <v>0</v>
      </c>
      <c r="I614" s="217">
        <f>I615</f>
        <v>0</v>
      </c>
      <c r="J614" s="217">
        <f>J615</f>
        <v>0</v>
      </c>
      <c r="K614" s="37"/>
      <c r="L614" s="57"/>
      <c r="M614" s="57"/>
      <c r="O614" s="284"/>
      <c r="P614" s="291"/>
      <c r="Q614" s="291"/>
      <c r="R614" s="174"/>
      <c r="S614" s="174"/>
      <c r="T614" s="174"/>
    </row>
    <row r="615" spans="1:20" s="179" customFormat="1" ht="45.6" hidden="1">
      <c r="A615" s="258"/>
      <c r="B615" s="177" t="s">
        <v>500</v>
      </c>
      <c r="C615" s="258">
        <f>C618</f>
        <v>0</v>
      </c>
      <c r="D615" s="258">
        <f>D618</f>
        <v>2.2000000000000002</v>
      </c>
      <c r="E615" s="258">
        <f>E618</f>
        <v>0</v>
      </c>
      <c r="F615" s="33"/>
      <c r="G615" s="33"/>
      <c r="H615" s="33"/>
      <c r="I615" s="217">
        <f>I618</f>
        <v>0</v>
      </c>
      <c r="J615" s="217">
        <f>J618</f>
        <v>0</v>
      </c>
      <c r="K615" s="180"/>
      <c r="L615" s="181"/>
      <c r="M615" s="181"/>
      <c r="O615" s="285"/>
      <c r="P615" s="292"/>
      <c r="Q615" s="292"/>
      <c r="R615" s="182"/>
      <c r="S615" s="182"/>
      <c r="T615" s="182"/>
    </row>
    <row r="616" spans="1:20" s="33" customFormat="1" hidden="1">
      <c r="A616" s="2013"/>
      <c r="B616" s="177" t="s">
        <v>326</v>
      </c>
      <c r="C616" s="2013"/>
      <c r="D616" s="2013"/>
      <c r="E616" s="2013"/>
      <c r="I616" s="220"/>
      <c r="J616" s="220"/>
      <c r="K616" s="37"/>
      <c r="L616" s="57"/>
      <c r="M616" s="57"/>
      <c r="O616" s="284"/>
      <c r="P616" s="291"/>
      <c r="Q616" s="291"/>
      <c r="R616" s="174"/>
      <c r="S616" s="174"/>
      <c r="T616" s="174"/>
    </row>
    <row r="617" spans="1:20" s="33" customFormat="1" hidden="1">
      <c r="A617" s="2013"/>
      <c r="B617" s="177" t="s">
        <v>501</v>
      </c>
      <c r="C617" s="2013"/>
      <c r="D617" s="2013"/>
      <c r="E617" s="2013"/>
      <c r="I617" s="220"/>
      <c r="J617" s="220"/>
      <c r="K617" s="37"/>
      <c r="L617" s="57"/>
      <c r="M617" s="57"/>
      <c r="O617" s="284"/>
      <c r="P617" s="291"/>
      <c r="Q617" s="291"/>
      <c r="R617" s="174"/>
      <c r="S617" s="174"/>
      <c r="T617" s="174"/>
    </row>
    <row r="618" spans="1:20" s="33" customFormat="1" hidden="1">
      <c r="A618" s="258"/>
      <c r="B618" s="177" t="s">
        <v>502</v>
      </c>
      <c r="C618" s="258">
        <f>E618/D618*100</f>
        <v>0</v>
      </c>
      <c r="D618" s="258">
        <v>2.2000000000000002</v>
      </c>
      <c r="E618" s="258"/>
      <c r="I618" s="220"/>
      <c r="J618" s="220"/>
      <c r="K618" s="37"/>
      <c r="L618" s="57"/>
      <c r="M618" s="57"/>
      <c r="O618" s="284"/>
      <c r="P618" s="291"/>
      <c r="Q618" s="291"/>
      <c r="R618" s="174"/>
      <c r="S618" s="174"/>
      <c r="T618" s="174"/>
    </row>
    <row r="619" spans="1:20" s="33" customFormat="1" hidden="1">
      <c r="A619" s="2013"/>
      <c r="B619" s="258" t="s">
        <v>326</v>
      </c>
      <c r="C619" s="2013"/>
      <c r="D619" s="2013"/>
      <c r="E619" s="2013"/>
      <c r="I619" s="221"/>
      <c r="J619" s="221"/>
      <c r="K619" s="37"/>
      <c r="L619" s="57"/>
      <c r="M619" s="57"/>
      <c r="O619" s="284"/>
      <c r="P619" s="291"/>
      <c r="Q619" s="291"/>
      <c r="R619" s="174"/>
      <c r="S619" s="174"/>
      <c r="T619" s="174"/>
    </row>
    <row r="620" spans="1:20" s="33" customFormat="1" hidden="1">
      <c r="A620" s="2013"/>
      <c r="B620" s="258" t="s">
        <v>501</v>
      </c>
      <c r="C620" s="2013"/>
      <c r="D620" s="2013"/>
      <c r="E620" s="2013"/>
      <c r="I620" s="221"/>
      <c r="J620" s="221"/>
      <c r="K620" s="37"/>
      <c r="L620" s="57"/>
      <c r="M620" s="57"/>
      <c r="O620" s="284"/>
      <c r="P620" s="291"/>
      <c r="Q620" s="291"/>
      <c r="R620" s="174"/>
      <c r="S620" s="174"/>
      <c r="T620" s="174"/>
    </row>
    <row r="621" spans="1:20" s="33" customFormat="1" hidden="1">
      <c r="A621" s="258"/>
      <c r="B621" s="258"/>
      <c r="C621" s="258"/>
      <c r="D621" s="258"/>
      <c r="E621" s="258"/>
      <c r="I621" s="221"/>
      <c r="J621" s="221"/>
      <c r="K621" s="37"/>
      <c r="L621" s="57"/>
      <c r="M621" s="57"/>
      <c r="O621" s="284"/>
      <c r="P621" s="291"/>
      <c r="Q621" s="291"/>
      <c r="R621" s="174"/>
      <c r="S621" s="174"/>
      <c r="T621" s="174"/>
    </row>
    <row r="622" spans="1:20" s="33" customFormat="1" hidden="1">
      <c r="A622" s="258"/>
      <c r="B622" s="258"/>
      <c r="C622" s="258"/>
      <c r="D622" s="258"/>
      <c r="E622" s="258"/>
      <c r="I622" s="221"/>
      <c r="J622" s="221"/>
      <c r="K622" s="37"/>
      <c r="L622" s="57"/>
      <c r="M622" s="57"/>
      <c r="O622" s="284"/>
      <c r="P622" s="291"/>
      <c r="Q622" s="291"/>
      <c r="R622" s="174"/>
      <c r="S622" s="174"/>
      <c r="T622" s="174"/>
    </row>
    <row r="623" spans="1:20" s="33" customFormat="1" hidden="1">
      <c r="A623" s="228"/>
      <c r="B623" s="228" t="s">
        <v>73</v>
      </c>
      <c r="C623" s="228"/>
      <c r="D623" s="228" t="s">
        <v>74</v>
      </c>
      <c r="E623" s="228">
        <f>E614</f>
        <v>0</v>
      </c>
      <c r="I623" s="217">
        <f>I614</f>
        <v>0</v>
      </c>
      <c r="J623" s="217">
        <f>J614</f>
        <v>0</v>
      </c>
      <c r="K623" s="37"/>
      <c r="L623" s="57"/>
      <c r="M623" s="57"/>
      <c r="O623" s="284"/>
      <c r="P623" s="291"/>
      <c r="Q623" s="291"/>
      <c r="R623" s="174"/>
      <c r="S623" s="174"/>
      <c r="T623" s="174"/>
    </row>
    <row r="624" spans="1:20" s="33" customFormat="1" hidden="1">
      <c r="A624" s="149"/>
      <c r="B624" s="149"/>
      <c r="C624" s="149"/>
      <c r="D624" s="149"/>
      <c r="E624" s="149"/>
      <c r="F624" s="149"/>
      <c r="G624" s="149"/>
      <c r="H624" s="149"/>
      <c r="I624" s="149"/>
      <c r="J624" s="149"/>
      <c r="K624" s="37"/>
      <c r="L624" s="57"/>
      <c r="M624" s="57"/>
      <c r="O624" s="284"/>
      <c r="P624" s="291"/>
      <c r="Q624" s="291"/>
      <c r="R624" s="174"/>
      <c r="S624" s="174"/>
      <c r="T624" s="174"/>
    </row>
    <row r="625" spans="1:20" s="33" customFormat="1" ht="63.75" hidden="1" customHeight="1">
      <c r="A625" s="2014" t="s">
        <v>616</v>
      </c>
      <c r="B625" s="2014"/>
      <c r="C625" s="2014"/>
      <c r="D625" s="2014"/>
      <c r="E625" s="2014"/>
      <c r="F625" s="2014"/>
      <c r="G625" s="2014"/>
      <c r="H625" s="2014"/>
      <c r="I625" s="2014"/>
      <c r="J625" s="2014"/>
      <c r="K625" s="37"/>
      <c r="L625" s="57"/>
      <c r="M625" s="57"/>
      <c r="O625" s="284"/>
      <c r="P625" s="291"/>
      <c r="Q625" s="291"/>
      <c r="R625" s="174"/>
      <c r="S625" s="174"/>
      <c r="T625" s="174"/>
    </row>
    <row r="626" spans="1:20" hidden="1">
      <c r="A626" s="266"/>
      <c r="B626" s="266"/>
      <c r="C626" s="266"/>
      <c r="D626" s="266"/>
      <c r="E626" s="266"/>
      <c r="F626" s="266"/>
      <c r="G626" s="266"/>
      <c r="H626" s="266"/>
      <c r="I626" s="266"/>
      <c r="J626" s="266"/>
    </row>
    <row r="627" spans="1:20" hidden="1">
      <c r="A627" s="2004" t="s">
        <v>504</v>
      </c>
      <c r="B627" s="2004"/>
      <c r="C627" s="2004"/>
      <c r="D627" s="2004"/>
      <c r="E627" s="2004"/>
      <c r="F627" s="2004"/>
      <c r="G627" s="2004"/>
      <c r="H627" s="2004"/>
      <c r="I627" s="2004"/>
      <c r="J627" s="2004"/>
      <c r="K627" s="205"/>
    </row>
    <row r="628" spans="1:20" hidden="1">
      <c r="I628" s="1986" t="s">
        <v>545</v>
      </c>
      <c r="J628" s="1986"/>
      <c r="K628" s="266"/>
    </row>
    <row r="629" spans="1:20" s="33" customFormat="1" ht="54" hidden="1">
      <c r="A629" s="35" t="s">
        <v>77</v>
      </c>
      <c r="B629" s="35" t="s">
        <v>67</v>
      </c>
      <c r="C629" s="35" t="s">
        <v>134</v>
      </c>
      <c r="D629" s="149"/>
      <c r="E629" s="149"/>
      <c r="F629" s="149"/>
      <c r="G629" s="149"/>
      <c r="H629" s="149"/>
      <c r="I629" s="215" t="s">
        <v>186</v>
      </c>
      <c r="J629" s="215" t="s">
        <v>546</v>
      </c>
      <c r="K629" s="163"/>
      <c r="L629" s="57"/>
      <c r="M629" s="57"/>
      <c r="O629" s="284"/>
      <c r="P629" s="291"/>
      <c r="Q629" s="291"/>
      <c r="R629" s="174"/>
      <c r="S629" s="174"/>
      <c r="T629" s="174"/>
    </row>
    <row r="630" spans="1:20" hidden="1">
      <c r="A630" s="173">
        <v>1</v>
      </c>
      <c r="B630" s="173">
        <v>2</v>
      </c>
      <c r="C630" s="173">
        <v>3</v>
      </c>
      <c r="D630" s="160"/>
      <c r="E630" s="160"/>
      <c r="F630" s="160"/>
      <c r="G630" s="160"/>
      <c r="H630" s="160"/>
      <c r="I630" s="222"/>
      <c r="J630" s="222"/>
    </row>
    <row r="631" spans="1:20" hidden="1">
      <c r="A631" s="35">
        <v>1</v>
      </c>
      <c r="B631" s="183" t="s">
        <v>135</v>
      </c>
      <c r="C631" s="184">
        <f>C632+C633+C634+C635</f>
        <v>0</v>
      </c>
      <c r="I631" s="217">
        <f>I632+I633+I634+I635</f>
        <v>0</v>
      </c>
      <c r="J631" s="217">
        <f>J632+J633+J634+J635</f>
        <v>0</v>
      </c>
    </row>
    <row r="632" spans="1:20" s="160" customFormat="1" hidden="1">
      <c r="A632" s="35"/>
      <c r="B632" s="183"/>
      <c r="C632" s="176"/>
      <c r="D632" s="149"/>
      <c r="E632" s="149"/>
      <c r="F632" s="149"/>
      <c r="G632" s="149"/>
      <c r="H632" s="149"/>
      <c r="I632" s="222"/>
      <c r="J632" s="222"/>
      <c r="K632" s="161"/>
      <c r="O632" s="283"/>
      <c r="P632" s="283"/>
      <c r="Q632" s="283"/>
    </row>
    <row r="633" spans="1:20" hidden="1">
      <c r="A633" s="35"/>
      <c r="B633" s="183"/>
      <c r="C633" s="176"/>
      <c r="I633" s="222"/>
      <c r="J633" s="222"/>
    </row>
    <row r="634" spans="1:20" hidden="1">
      <c r="A634" s="35"/>
      <c r="B634" s="183"/>
      <c r="C634" s="176"/>
      <c r="I634" s="222"/>
      <c r="J634" s="222"/>
    </row>
    <row r="635" spans="1:20" hidden="1">
      <c r="A635" s="35"/>
      <c r="B635" s="183"/>
      <c r="C635" s="176"/>
      <c r="I635" s="222"/>
      <c r="J635" s="222"/>
    </row>
    <row r="636" spans="1:20" hidden="1">
      <c r="A636" s="226"/>
      <c r="B636" s="227" t="s">
        <v>73</v>
      </c>
      <c r="C636" s="228">
        <f>C631</f>
        <v>0</v>
      </c>
      <c r="I636" s="217">
        <f>I631</f>
        <v>0</v>
      </c>
      <c r="J636" s="217">
        <f>J631</f>
        <v>0</v>
      </c>
    </row>
    <row r="637" spans="1:20" hidden="1"/>
    <row r="638" spans="1:20" ht="44.25" customHeight="1">
      <c r="A638" s="2014" t="s">
        <v>615</v>
      </c>
      <c r="B638" s="2014"/>
      <c r="C638" s="2014"/>
      <c r="D638" s="2014"/>
      <c r="E638" s="2014"/>
      <c r="F638" s="2014"/>
      <c r="G638" s="2014"/>
      <c r="H638" s="2014"/>
      <c r="I638" s="2014"/>
      <c r="J638" s="2014"/>
    </row>
    <row r="639" spans="1:20">
      <c r="A639" s="266"/>
      <c r="B639" s="266"/>
      <c r="C639" s="266"/>
      <c r="D639" s="266"/>
      <c r="E639" s="266"/>
      <c r="F639" s="266"/>
      <c r="G639" s="266"/>
      <c r="H639" s="266"/>
      <c r="I639" s="266"/>
      <c r="J639" s="266"/>
    </row>
    <row r="640" spans="1:20" hidden="1">
      <c r="A640" s="2004" t="s">
        <v>504</v>
      </c>
      <c r="B640" s="2004"/>
      <c r="C640" s="2004"/>
      <c r="D640" s="2004"/>
      <c r="E640" s="2004"/>
      <c r="F640" s="2004"/>
      <c r="G640" s="2004"/>
      <c r="H640" s="2004"/>
      <c r="I640" s="2004"/>
      <c r="J640" s="2004"/>
      <c r="K640" s="205"/>
    </row>
    <row r="641" spans="1:20" hidden="1">
      <c r="I641" s="1986" t="s">
        <v>545</v>
      </c>
      <c r="J641" s="1986"/>
      <c r="K641" s="266"/>
    </row>
    <row r="642" spans="1:20" s="33" customFormat="1" ht="54" hidden="1">
      <c r="A642" s="35" t="s">
        <v>77</v>
      </c>
      <c r="B642" s="35" t="s">
        <v>67</v>
      </c>
      <c r="C642" s="35" t="s">
        <v>134</v>
      </c>
      <c r="D642" s="149"/>
      <c r="E642" s="149"/>
      <c r="F642" s="149"/>
      <c r="G642" s="149"/>
      <c r="H642" s="149"/>
      <c r="I642" s="215" t="s">
        <v>186</v>
      </c>
      <c r="J642" s="215" t="s">
        <v>546</v>
      </c>
      <c r="K642" s="163"/>
      <c r="L642" s="57"/>
      <c r="M642" s="57"/>
      <c r="O642" s="284"/>
      <c r="P642" s="291"/>
      <c r="Q642" s="291"/>
      <c r="R642" s="174"/>
      <c r="S642" s="174"/>
      <c r="T642" s="174"/>
    </row>
    <row r="643" spans="1:20" hidden="1">
      <c r="A643" s="173">
        <v>1</v>
      </c>
      <c r="B643" s="173">
        <v>2</v>
      </c>
      <c r="C643" s="173">
        <v>3</v>
      </c>
      <c r="D643" s="160"/>
      <c r="E643" s="160"/>
      <c r="F643" s="160"/>
      <c r="G643" s="160"/>
      <c r="H643" s="160"/>
      <c r="I643" s="222"/>
      <c r="J643" s="222"/>
    </row>
    <row r="644" spans="1:20" hidden="1">
      <c r="A644" s="35">
        <v>1</v>
      </c>
      <c r="B644" s="183"/>
      <c r="C644" s="184"/>
      <c r="I644" s="220"/>
      <c r="J644" s="220"/>
    </row>
    <row r="645" spans="1:20" s="160" customFormat="1" hidden="1">
      <c r="A645" s="35"/>
      <c r="B645" s="183"/>
      <c r="C645" s="176"/>
      <c r="D645" s="149"/>
      <c r="E645" s="149"/>
      <c r="F645" s="149"/>
      <c r="G645" s="149"/>
      <c r="H645" s="149"/>
      <c r="I645" s="222"/>
      <c r="J645" s="222"/>
      <c r="K645" s="161"/>
      <c r="O645" s="283"/>
      <c r="P645" s="283"/>
      <c r="Q645" s="283"/>
    </row>
    <row r="646" spans="1:20" hidden="1">
      <c r="A646" s="35"/>
      <c r="B646" s="183"/>
      <c r="C646" s="176"/>
      <c r="I646" s="222"/>
      <c r="J646" s="222"/>
    </row>
    <row r="647" spans="1:20" hidden="1">
      <c r="A647" s="35"/>
      <c r="B647" s="183"/>
      <c r="C647" s="176"/>
      <c r="I647" s="222"/>
      <c r="J647" s="222"/>
    </row>
    <row r="648" spans="1:20" hidden="1">
      <c r="A648" s="35"/>
      <c r="B648" s="183"/>
      <c r="C648" s="176"/>
      <c r="I648" s="222"/>
      <c r="J648" s="222"/>
    </row>
    <row r="649" spans="1:20" hidden="1">
      <c r="A649" s="226"/>
      <c r="B649" s="227" t="s">
        <v>73</v>
      </c>
      <c r="C649" s="228">
        <f>SUM(C644:C648)</f>
        <v>0</v>
      </c>
      <c r="I649" s="217">
        <f>SUM(I644:I648)</f>
        <v>0</v>
      </c>
      <c r="J649" s="217">
        <f>SUM(J644:J648)</f>
        <v>0</v>
      </c>
    </row>
    <row r="650" spans="1:20" hidden="1"/>
    <row r="651" spans="1:20" hidden="1">
      <c r="A651" s="2004" t="s">
        <v>508</v>
      </c>
      <c r="B651" s="2004"/>
      <c r="C651" s="2004"/>
      <c r="D651" s="2004"/>
      <c r="E651" s="2004"/>
      <c r="F651" s="2004"/>
      <c r="G651" s="2004"/>
      <c r="H651" s="2004"/>
      <c r="I651" s="2004"/>
      <c r="J651" s="2004"/>
    </row>
    <row r="652" spans="1:20" hidden="1">
      <c r="I652" s="1986" t="s">
        <v>545</v>
      </c>
      <c r="J652" s="1986"/>
    </row>
    <row r="653" spans="1:20" s="33" customFormat="1" ht="54" hidden="1">
      <c r="A653" s="35" t="s">
        <v>77</v>
      </c>
      <c r="B653" s="35" t="s">
        <v>67</v>
      </c>
      <c r="C653" s="35" t="s">
        <v>134</v>
      </c>
      <c r="D653" s="149"/>
      <c r="E653" s="149"/>
      <c r="F653" s="149"/>
      <c r="G653" s="149"/>
      <c r="H653" s="149"/>
      <c r="I653" s="215" t="s">
        <v>186</v>
      </c>
      <c r="J653" s="215" t="s">
        <v>546</v>
      </c>
      <c r="K653" s="163"/>
      <c r="L653" s="57"/>
      <c r="M653" s="57"/>
      <c r="O653" s="284"/>
      <c r="P653" s="291"/>
      <c r="Q653" s="291"/>
      <c r="R653" s="174"/>
      <c r="S653" s="174"/>
      <c r="T653" s="174"/>
    </row>
    <row r="654" spans="1:20" hidden="1">
      <c r="A654" s="173">
        <v>1</v>
      </c>
      <c r="B654" s="173">
        <v>2</v>
      </c>
      <c r="C654" s="173">
        <v>3</v>
      </c>
      <c r="D654" s="160"/>
      <c r="E654" s="160"/>
      <c r="F654" s="160"/>
      <c r="G654" s="160"/>
      <c r="H654" s="160"/>
      <c r="I654" s="222"/>
      <c r="J654" s="222"/>
    </row>
    <row r="655" spans="1:20" hidden="1">
      <c r="A655" s="35">
        <v>1</v>
      </c>
      <c r="B655" s="183"/>
      <c r="C655" s="184"/>
      <c r="I655" s="220"/>
      <c r="J655" s="220"/>
    </row>
    <row r="656" spans="1:20" s="160" customFormat="1" hidden="1">
      <c r="A656" s="35"/>
      <c r="B656" s="183"/>
      <c r="C656" s="176"/>
      <c r="D656" s="149"/>
      <c r="E656" s="149"/>
      <c r="F656" s="149"/>
      <c r="G656" s="149"/>
      <c r="H656" s="149"/>
      <c r="I656" s="222"/>
      <c r="J656" s="222"/>
      <c r="K656" s="161"/>
      <c r="O656" s="283"/>
      <c r="P656" s="283"/>
      <c r="Q656" s="283"/>
    </row>
    <row r="657" spans="1:20" hidden="1">
      <c r="A657" s="35"/>
      <c r="B657" s="183"/>
      <c r="C657" s="176"/>
      <c r="I657" s="222"/>
      <c r="J657" s="222"/>
    </row>
    <row r="658" spans="1:20" hidden="1">
      <c r="A658" s="35"/>
      <c r="B658" s="183"/>
      <c r="C658" s="176"/>
      <c r="I658" s="222"/>
      <c r="J658" s="222"/>
    </row>
    <row r="659" spans="1:20" hidden="1">
      <c r="A659" s="35"/>
      <c r="B659" s="183"/>
      <c r="C659" s="176"/>
      <c r="I659" s="222"/>
      <c r="J659" s="222"/>
    </row>
    <row r="660" spans="1:20" hidden="1">
      <c r="A660" s="226"/>
      <c r="B660" s="227" t="s">
        <v>73</v>
      </c>
      <c r="C660" s="228">
        <f>SUM(C655:C659)</f>
        <v>0</v>
      </c>
      <c r="I660" s="217">
        <f>SUM(I655:I659)</f>
        <v>0</v>
      </c>
      <c r="J660" s="217">
        <f>SUM(J655:J659)</f>
        <v>0</v>
      </c>
    </row>
    <row r="661" spans="1:20" hidden="1"/>
    <row r="662" spans="1:20">
      <c r="A662" s="2004" t="s">
        <v>509</v>
      </c>
      <c r="B662" s="2004"/>
      <c r="C662" s="2004"/>
      <c r="D662" s="2004"/>
      <c r="E662" s="2004"/>
      <c r="F662" s="2004"/>
      <c r="G662" s="2004"/>
      <c r="H662" s="2004"/>
      <c r="I662" s="2004"/>
      <c r="J662" s="2004"/>
    </row>
    <row r="663" spans="1:20">
      <c r="I663" s="1986" t="s">
        <v>545</v>
      </c>
      <c r="J663" s="1986"/>
    </row>
    <row r="664" spans="1:20" s="33" customFormat="1" ht="54">
      <c r="A664" s="35" t="s">
        <v>77</v>
      </c>
      <c r="B664" s="35" t="s">
        <v>67</v>
      </c>
      <c r="C664" s="35" t="s">
        <v>134</v>
      </c>
      <c r="D664" s="149"/>
      <c r="E664" s="149"/>
      <c r="F664" s="149"/>
      <c r="G664" s="149"/>
      <c r="H664" s="149"/>
      <c r="I664" s="215" t="s">
        <v>186</v>
      </c>
      <c r="J664" s="215" t="s">
        <v>546</v>
      </c>
      <c r="K664" s="163"/>
      <c r="L664" s="57"/>
      <c r="M664" s="57"/>
      <c r="O664" s="284"/>
      <c r="P664" s="291"/>
      <c r="Q664" s="291"/>
      <c r="R664" s="174"/>
      <c r="S664" s="174"/>
      <c r="T664" s="174"/>
    </row>
    <row r="665" spans="1:20">
      <c r="A665" s="173">
        <v>1</v>
      </c>
      <c r="B665" s="173">
        <v>2</v>
      </c>
      <c r="C665" s="173">
        <v>3</v>
      </c>
      <c r="D665" s="160"/>
      <c r="E665" s="160"/>
      <c r="F665" s="160"/>
      <c r="G665" s="160"/>
      <c r="H665" s="160"/>
      <c r="I665" s="222"/>
      <c r="J665" s="222"/>
    </row>
    <row r="666" spans="1:20">
      <c r="A666" s="35">
        <v>1</v>
      </c>
      <c r="B666" s="183" t="s">
        <v>914</v>
      </c>
      <c r="C666" s="184"/>
      <c r="I666" s="220"/>
      <c r="J666" s="220"/>
    </row>
    <row r="667" spans="1:20" s="160" customFormat="1" hidden="1">
      <c r="A667" s="35"/>
      <c r="B667" s="183"/>
      <c r="C667" s="176"/>
      <c r="D667" s="149"/>
      <c r="E667" s="149"/>
      <c r="F667" s="149"/>
      <c r="G667" s="149"/>
      <c r="H667" s="149"/>
      <c r="I667" s="222"/>
      <c r="J667" s="222"/>
      <c r="K667" s="161"/>
      <c r="O667" s="283"/>
      <c r="P667" s="283"/>
      <c r="Q667" s="283"/>
    </row>
    <row r="668" spans="1:20" hidden="1">
      <c r="A668" s="35"/>
      <c r="B668" s="183"/>
      <c r="C668" s="176"/>
      <c r="I668" s="222"/>
      <c r="J668" s="222"/>
    </row>
    <row r="669" spans="1:20">
      <c r="A669" s="35"/>
      <c r="B669" s="183" t="s">
        <v>931</v>
      </c>
      <c r="C669" s="176"/>
      <c r="I669" s="222"/>
      <c r="J669" s="222"/>
    </row>
    <row r="670" spans="1:20">
      <c r="A670" s="35"/>
      <c r="B670" s="183" t="s">
        <v>932</v>
      </c>
      <c r="C670" s="176"/>
      <c r="I670" s="222"/>
      <c r="J670" s="222"/>
    </row>
    <row r="671" spans="1:20">
      <c r="A671" s="226"/>
      <c r="B671" s="227" t="s">
        <v>73</v>
      </c>
      <c r="C671" s="228">
        <f>SUM(C666:C670)</f>
        <v>0</v>
      </c>
      <c r="I671" s="217">
        <f>SUM(I666:I670)</f>
        <v>0</v>
      </c>
      <c r="J671" s="217">
        <f>SUM(J666:J670)</f>
        <v>0</v>
      </c>
    </row>
    <row r="673" spans="1:20" hidden="1">
      <c r="A673" s="2004" t="s">
        <v>510</v>
      </c>
      <c r="B673" s="2004"/>
      <c r="C673" s="2004"/>
      <c r="D673" s="2004"/>
      <c r="E673" s="2004"/>
      <c r="F673" s="2004"/>
      <c r="G673" s="2004"/>
      <c r="H673" s="2004"/>
      <c r="I673" s="2004"/>
      <c r="J673" s="2004"/>
    </row>
    <row r="674" spans="1:20" hidden="1">
      <c r="I674" s="1986" t="s">
        <v>545</v>
      </c>
      <c r="J674" s="1986"/>
    </row>
    <row r="675" spans="1:20" s="33" customFormat="1" ht="54" hidden="1">
      <c r="A675" s="35" t="s">
        <v>77</v>
      </c>
      <c r="B675" s="35" t="s">
        <v>67</v>
      </c>
      <c r="C675" s="35" t="s">
        <v>134</v>
      </c>
      <c r="D675" s="149"/>
      <c r="E675" s="149"/>
      <c r="F675" s="149"/>
      <c r="G675" s="149"/>
      <c r="H675" s="149"/>
      <c r="I675" s="215" t="s">
        <v>186</v>
      </c>
      <c r="J675" s="215" t="s">
        <v>546</v>
      </c>
      <c r="K675" s="163"/>
      <c r="L675" s="57"/>
      <c r="M675" s="57"/>
      <c r="O675" s="284"/>
      <c r="P675" s="291"/>
      <c r="Q675" s="291"/>
      <c r="R675" s="174"/>
      <c r="S675" s="174"/>
      <c r="T675" s="174"/>
    </row>
    <row r="676" spans="1:20" hidden="1">
      <c r="A676" s="173">
        <v>1</v>
      </c>
      <c r="B676" s="173">
        <v>2</v>
      </c>
      <c r="C676" s="173">
        <v>3</v>
      </c>
      <c r="D676" s="160"/>
      <c r="E676" s="160"/>
      <c r="F676" s="160"/>
      <c r="G676" s="160"/>
      <c r="H676" s="160"/>
      <c r="I676" s="222"/>
      <c r="J676" s="222"/>
    </row>
    <row r="677" spans="1:20" hidden="1">
      <c r="A677" s="35">
        <v>1</v>
      </c>
      <c r="B677" s="183"/>
      <c r="C677" s="184"/>
      <c r="I677" s="220"/>
      <c r="J677" s="220"/>
    </row>
    <row r="678" spans="1:20" s="160" customFormat="1" hidden="1">
      <c r="A678" s="35"/>
      <c r="B678" s="183"/>
      <c r="C678" s="176"/>
      <c r="D678" s="149"/>
      <c r="E678" s="149"/>
      <c r="F678" s="149"/>
      <c r="G678" s="149"/>
      <c r="H678" s="149"/>
      <c r="I678" s="222"/>
      <c r="J678" s="222"/>
      <c r="K678" s="161"/>
      <c r="O678" s="283"/>
      <c r="P678" s="283"/>
      <c r="Q678" s="283"/>
    </row>
    <row r="679" spans="1:20" hidden="1">
      <c r="A679" s="35"/>
      <c r="B679" s="183"/>
      <c r="C679" s="176"/>
      <c r="I679" s="222"/>
      <c r="J679" s="222"/>
    </row>
    <row r="680" spans="1:20" hidden="1">
      <c r="A680" s="35"/>
      <c r="B680" s="183"/>
      <c r="C680" s="176"/>
      <c r="I680" s="222"/>
      <c r="J680" s="222"/>
    </row>
    <row r="681" spans="1:20" hidden="1">
      <c r="A681" s="35"/>
      <c r="B681" s="183"/>
      <c r="C681" s="176"/>
      <c r="I681" s="222"/>
      <c r="J681" s="222"/>
    </row>
    <row r="682" spans="1:20" hidden="1">
      <c r="A682" s="226"/>
      <c r="B682" s="227" t="s">
        <v>73</v>
      </c>
      <c r="C682" s="228">
        <f>SUM(C677:C681)</f>
        <v>0</v>
      </c>
      <c r="I682" s="217">
        <f>SUM(I677:I681)</f>
        <v>0</v>
      </c>
      <c r="J682" s="217">
        <f>SUM(J677:J681)</f>
        <v>0</v>
      </c>
    </row>
    <row r="683" spans="1:20" hidden="1"/>
    <row r="684" spans="1:20" hidden="1"/>
    <row r="685" spans="1:20" ht="53.25" hidden="1" customHeight="1">
      <c r="A685" s="2014" t="s">
        <v>614</v>
      </c>
      <c r="B685" s="2014"/>
      <c r="C685" s="2014"/>
      <c r="D685" s="2014"/>
      <c r="E685" s="2014"/>
      <c r="F685" s="2014"/>
      <c r="G685" s="2014"/>
      <c r="H685" s="2014"/>
      <c r="I685" s="2014"/>
      <c r="J685" s="2014"/>
    </row>
    <row r="686" spans="1:20" hidden="1"/>
    <row r="687" spans="1:20" hidden="1">
      <c r="A687" s="2004" t="s">
        <v>511</v>
      </c>
      <c r="B687" s="2004"/>
      <c r="C687" s="2004"/>
      <c r="D687" s="2004"/>
      <c r="E687" s="2004"/>
      <c r="F687" s="2004"/>
      <c r="G687" s="2004"/>
      <c r="H687" s="2004"/>
      <c r="I687" s="2004"/>
      <c r="J687" s="2004"/>
      <c r="K687" s="205"/>
    </row>
    <row r="688" spans="1:20" hidden="1">
      <c r="I688" s="1986" t="s">
        <v>545</v>
      </c>
      <c r="J688" s="1986"/>
    </row>
    <row r="689" spans="1:20" s="33" customFormat="1" ht="54" hidden="1">
      <c r="A689" s="35" t="s">
        <v>77</v>
      </c>
      <c r="B689" s="35" t="s">
        <v>67</v>
      </c>
      <c r="C689" s="260" t="s">
        <v>505</v>
      </c>
      <c r="D689" s="260" t="s">
        <v>506</v>
      </c>
      <c r="E689" s="260" t="s">
        <v>507</v>
      </c>
      <c r="F689" s="149"/>
      <c r="G689" s="149"/>
      <c r="H689" s="149"/>
      <c r="I689" s="215" t="s">
        <v>186</v>
      </c>
      <c r="J689" s="215" t="s">
        <v>546</v>
      </c>
      <c r="K689" s="163"/>
      <c r="L689" s="57"/>
      <c r="M689" s="57"/>
      <c r="O689" s="284"/>
      <c r="P689" s="291"/>
      <c r="Q689" s="291"/>
      <c r="R689" s="174"/>
      <c r="S689" s="174"/>
      <c r="T689" s="174"/>
    </row>
    <row r="690" spans="1:20" hidden="1">
      <c r="A690" s="173">
        <v>1</v>
      </c>
      <c r="B690" s="173">
        <v>2</v>
      </c>
      <c r="C690" s="195">
        <v>3</v>
      </c>
      <c r="D690" s="195">
        <v>4</v>
      </c>
      <c r="E690" s="195">
        <v>5</v>
      </c>
      <c r="F690" s="160"/>
      <c r="G690" s="160"/>
      <c r="H690" s="160"/>
      <c r="I690" s="220"/>
      <c r="J690" s="220"/>
    </row>
    <row r="691" spans="1:20" hidden="1">
      <c r="A691" s="35">
        <v>1</v>
      </c>
      <c r="B691" s="183"/>
      <c r="C691" s="176"/>
      <c r="D691" s="35"/>
      <c r="E691" s="176"/>
      <c r="I691" s="220"/>
      <c r="J691" s="220"/>
    </row>
    <row r="692" spans="1:20" s="160" customFormat="1" hidden="1">
      <c r="A692" s="35"/>
      <c r="B692" s="183"/>
      <c r="C692" s="258"/>
      <c r="D692" s="260"/>
      <c r="E692" s="258"/>
      <c r="F692" s="149"/>
      <c r="G692" s="149"/>
      <c r="H692" s="149"/>
      <c r="I692" s="220"/>
      <c r="J692" s="220"/>
      <c r="K692" s="161"/>
      <c r="O692" s="283"/>
      <c r="P692" s="283"/>
      <c r="Q692" s="283"/>
    </row>
    <row r="693" spans="1:20" hidden="1">
      <c r="A693" s="35"/>
      <c r="B693" s="183"/>
      <c r="C693" s="258"/>
      <c r="D693" s="260"/>
      <c r="E693" s="258"/>
      <c r="I693" s="220"/>
      <c r="J693" s="220"/>
    </row>
    <row r="694" spans="1:20" hidden="1">
      <c r="A694" s="226"/>
      <c r="B694" s="227" t="s">
        <v>73</v>
      </c>
      <c r="C694" s="226" t="s">
        <v>74</v>
      </c>
      <c r="D694" s="226" t="s">
        <v>74</v>
      </c>
      <c r="E694" s="228">
        <f>E691</f>
        <v>0</v>
      </c>
      <c r="I694" s="217">
        <f>SUM(I691:I693)</f>
        <v>0</v>
      </c>
      <c r="J694" s="217">
        <f>SUM(J691:J693)</f>
        <v>0</v>
      </c>
    </row>
    <row r="695" spans="1:20" hidden="1"/>
    <row r="696" spans="1:20" hidden="1">
      <c r="A696" s="2004" t="s">
        <v>512</v>
      </c>
      <c r="B696" s="2004"/>
      <c r="C696" s="2004"/>
      <c r="D696" s="2004"/>
      <c r="E696" s="2004"/>
      <c r="F696" s="2004"/>
      <c r="G696" s="2004"/>
      <c r="H696" s="2004"/>
      <c r="I696" s="2004"/>
      <c r="J696" s="2004"/>
    </row>
    <row r="697" spans="1:20" hidden="1">
      <c r="I697" s="1986" t="s">
        <v>545</v>
      </c>
      <c r="J697" s="1986"/>
    </row>
    <row r="698" spans="1:20" s="33" customFormat="1" ht="54" hidden="1">
      <c r="A698" s="35" t="s">
        <v>77</v>
      </c>
      <c r="B698" s="35" t="s">
        <v>67</v>
      </c>
      <c r="C698" s="260" t="s">
        <v>505</v>
      </c>
      <c r="D698" s="260" t="s">
        <v>506</v>
      </c>
      <c r="E698" s="260" t="s">
        <v>507</v>
      </c>
      <c r="F698" s="149"/>
      <c r="G698" s="149"/>
      <c r="H698" s="149"/>
      <c r="I698" s="215" t="s">
        <v>186</v>
      </c>
      <c r="J698" s="215" t="s">
        <v>546</v>
      </c>
      <c r="K698" s="163"/>
      <c r="L698" s="57"/>
      <c r="M698" s="57"/>
      <c r="O698" s="284"/>
      <c r="P698" s="291"/>
      <c r="Q698" s="291"/>
      <c r="R698" s="174"/>
      <c r="S698" s="174"/>
      <c r="T698" s="174"/>
    </row>
    <row r="699" spans="1:20" hidden="1">
      <c r="A699" s="173">
        <v>1</v>
      </c>
      <c r="B699" s="173">
        <v>2</v>
      </c>
      <c r="C699" s="195">
        <v>3</v>
      </c>
      <c r="D699" s="195">
        <v>4</v>
      </c>
      <c r="E699" s="195">
        <v>5</v>
      </c>
      <c r="F699" s="160"/>
      <c r="G699" s="160"/>
      <c r="H699" s="160"/>
      <c r="I699" s="220"/>
      <c r="J699" s="220"/>
    </row>
    <row r="700" spans="1:20" hidden="1">
      <c r="A700" s="35">
        <v>1</v>
      </c>
      <c r="B700" s="183"/>
      <c r="C700" s="176"/>
      <c r="D700" s="35"/>
      <c r="E700" s="176"/>
      <c r="I700" s="220"/>
      <c r="J700" s="220"/>
    </row>
    <row r="701" spans="1:20" s="160" customFormat="1" hidden="1">
      <c r="A701" s="35"/>
      <c r="B701" s="183"/>
      <c r="C701" s="258"/>
      <c r="D701" s="260"/>
      <c r="E701" s="258"/>
      <c r="F701" s="149"/>
      <c r="G701" s="149"/>
      <c r="H701" s="149"/>
      <c r="I701" s="220"/>
      <c r="J701" s="220"/>
      <c r="K701" s="161"/>
      <c r="O701" s="283"/>
      <c r="P701" s="283"/>
      <c r="Q701" s="283"/>
    </row>
    <row r="702" spans="1:20" hidden="1">
      <c r="A702" s="35"/>
      <c r="B702" s="183"/>
      <c r="C702" s="258"/>
      <c r="D702" s="260"/>
      <c r="E702" s="258"/>
      <c r="I702" s="220"/>
      <c r="J702" s="220"/>
    </row>
    <row r="703" spans="1:20" hidden="1">
      <c r="A703" s="226"/>
      <c r="B703" s="227" t="s">
        <v>73</v>
      </c>
      <c r="C703" s="226" t="s">
        <v>74</v>
      </c>
      <c r="D703" s="226" t="s">
        <v>74</v>
      </c>
      <c r="E703" s="228">
        <f>E700</f>
        <v>0</v>
      </c>
      <c r="I703" s="217">
        <f>SUM(I700:I702)</f>
        <v>0</v>
      </c>
      <c r="J703" s="217">
        <f>SUM(J700:J702)</f>
        <v>0</v>
      </c>
    </row>
    <row r="704" spans="1:20" hidden="1"/>
    <row r="705" spans="1:17" hidden="1"/>
    <row r="706" spans="1:17" ht="59.25" hidden="1" customHeight="1">
      <c r="A706" s="2014" t="s">
        <v>613</v>
      </c>
      <c r="B706" s="2014"/>
      <c r="C706" s="2014"/>
      <c r="D706" s="2014"/>
      <c r="E706" s="2014"/>
      <c r="F706" s="2014"/>
      <c r="G706" s="2014"/>
      <c r="H706" s="2014"/>
      <c r="I706" s="2014"/>
      <c r="J706" s="2014"/>
    </row>
    <row r="707" spans="1:17" hidden="1"/>
    <row r="708" spans="1:17" hidden="1">
      <c r="A708" s="2017" t="s">
        <v>513</v>
      </c>
      <c r="B708" s="2017"/>
      <c r="C708" s="2017"/>
      <c r="D708" s="2017"/>
      <c r="E708" s="2017"/>
      <c r="F708" s="2017"/>
      <c r="G708" s="2017"/>
      <c r="H708" s="2017"/>
      <c r="I708" s="2017"/>
      <c r="J708" s="2017"/>
      <c r="K708" s="205"/>
    </row>
    <row r="709" spans="1:17" hidden="1">
      <c r="A709" s="53"/>
      <c r="B709" s="32"/>
      <c r="C709" s="38"/>
      <c r="D709" s="38"/>
      <c r="E709" s="38"/>
      <c r="F709" s="38"/>
      <c r="I709" s="1986" t="s">
        <v>545</v>
      </c>
      <c r="J709" s="1986"/>
    </row>
    <row r="710" spans="1:17" ht="54" hidden="1">
      <c r="A710" s="260" t="s">
        <v>77</v>
      </c>
      <c r="B710" s="260" t="s">
        <v>67</v>
      </c>
      <c r="C710" s="260" t="s">
        <v>124</v>
      </c>
      <c r="D710" s="260" t="s">
        <v>125</v>
      </c>
      <c r="E710" s="260" t="s">
        <v>126</v>
      </c>
      <c r="I710" s="215" t="s">
        <v>186</v>
      </c>
      <c r="J710" s="215" t="s">
        <v>546</v>
      </c>
      <c r="K710" s="209"/>
    </row>
    <row r="711" spans="1:17" hidden="1">
      <c r="A711" s="195">
        <v>1</v>
      </c>
      <c r="B711" s="195">
        <v>2</v>
      </c>
      <c r="C711" s="195">
        <v>3</v>
      </c>
      <c r="D711" s="195">
        <v>4</v>
      </c>
      <c r="E711" s="195">
        <v>5</v>
      </c>
      <c r="F711" s="160"/>
      <c r="G711" s="160"/>
      <c r="H711" s="160"/>
      <c r="I711" s="220"/>
      <c r="J711" s="220"/>
    </row>
    <row r="712" spans="1:17" hidden="1">
      <c r="A712" s="264"/>
      <c r="B712" s="47"/>
      <c r="C712" s="260"/>
      <c r="D712" s="34"/>
      <c r="E712" s="258"/>
      <c r="I712" s="220"/>
      <c r="J712" s="220"/>
    </row>
    <row r="713" spans="1:17" s="160" customFormat="1" hidden="1">
      <c r="A713" s="260"/>
      <c r="B713" s="31"/>
      <c r="C713" s="260"/>
      <c r="D713" s="34"/>
      <c r="E713" s="258"/>
      <c r="F713" s="149"/>
      <c r="G713" s="149"/>
      <c r="H713" s="149"/>
      <c r="I713" s="220"/>
      <c r="J713" s="220"/>
      <c r="K713" s="161"/>
      <c r="O713" s="283"/>
      <c r="P713" s="283"/>
      <c r="Q713" s="283"/>
    </row>
    <row r="714" spans="1:17" hidden="1">
      <c r="A714" s="260"/>
      <c r="B714" s="31"/>
      <c r="C714" s="260"/>
      <c r="D714" s="34"/>
      <c r="E714" s="258"/>
      <c r="I714" s="220"/>
      <c r="J714" s="220"/>
    </row>
    <row r="715" spans="1:17" hidden="1">
      <c r="A715" s="226"/>
      <c r="B715" s="227" t="s">
        <v>73</v>
      </c>
      <c r="C715" s="226" t="s">
        <v>74</v>
      </c>
      <c r="D715" s="226" t="s">
        <v>74</v>
      </c>
      <c r="E715" s="228">
        <f>SUM(E712:E714)</f>
        <v>0</v>
      </c>
      <c r="I715" s="217">
        <f>SUM(I712:I714)</f>
        <v>0</v>
      </c>
      <c r="J715" s="217">
        <f>SUM(J712:J714)</f>
        <v>0</v>
      </c>
    </row>
    <row r="716" spans="1:17" hidden="1">
      <c r="A716" s="51"/>
      <c r="B716" s="52"/>
      <c r="C716" s="51"/>
      <c r="D716" s="51"/>
      <c r="E716" s="51"/>
      <c r="F716" s="51"/>
    </row>
    <row r="717" spans="1:17" hidden="1">
      <c r="A717" s="2016" t="s">
        <v>491</v>
      </c>
      <c r="B717" s="2016"/>
      <c r="C717" s="2016"/>
      <c r="D717" s="2016"/>
      <c r="E717" s="2016"/>
      <c r="F717" s="2016"/>
      <c r="G717" s="2016"/>
      <c r="H717" s="2016"/>
      <c r="I717" s="2016"/>
      <c r="J717" s="2016"/>
    </row>
    <row r="718" spans="1:17" hidden="1">
      <c r="A718" s="51"/>
      <c r="B718" s="32"/>
      <c r="C718" s="38"/>
      <c r="D718" s="38"/>
      <c r="E718" s="38"/>
      <c r="F718" s="38"/>
      <c r="I718" s="1986" t="s">
        <v>545</v>
      </c>
      <c r="J718" s="1986"/>
    </row>
    <row r="719" spans="1:17" ht="54" hidden="1">
      <c r="A719" s="260" t="s">
        <v>77</v>
      </c>
      <c r="B719" s="260" t="s">
        <v>67</v>
      </c>
      <c r="C719" s="260" t="s">
        <v>127</v>
      </c>
      <c r="D719" s="260" t="s">
        <v>490</v>
      </c>
      <c r="F719" s="38"/>
      <c r="I719" s="215" t="s">
        <v>186</v>
      </c>
      <c r="J719" s="215" t="s">
        <v>546</v>
      </c>
      <c r="K719" s="210"/>
    </row>
    <row r="720" spans="1:17" hidden="1">
      <c r="A720" s="195">
        <v>1</v>
      </c>
      <c r="B720" s="195">
        <v>2</v>
      </c>
      <c r="C720" s="195">
        <v>3</v>
      </c>
      <c r="D720" s="195">
        <v>4</v>
      </c>
      <c r="E720" s="160"/>
      <c r="F720" s="14"/>
      <c r="G720" s="160"/>
      <c r="H720" s="160"/>
      <c r="I720" s="220"/>
      <c r="J720" s="220"/>
    </row>
    <row r="721" spans="1:17" hidden="1">
      <c r="A721" s="260"/>
      <c r="B721" s="47"/>
      <c r="C721" s="34"/>
      <c r="D721" s="258"/>
      <c r="F721" s="38"/>
      <c r="I721" s="220"/>
      <c r="J721" s="220"/>
    </row>
    <row r="722" spans="1:17" s="160" customFormat="1" hidden="1">
      <c r="A722" s="260"/>
      <c r="B722" s="31"/>
      <c r="C722" s="34"/>
      <c r="D722" s="258"/>
      <c r="E722" s="149"/>
      <c r="F722" s="38"/>
      <c r="G722" s="149"/>
      <c r="H722" s="149"/>
      <c r="I722" s="220"/>
      <c r="J722" s="220"/>
      <c r="K722" s="161"/>
      <c r="O722" s="283"/>
      <c r="P722" s="283"/>
      <c r="Q722" s="283"/>
    </row>
    <row r="723" spans="1:17" hidden="1">
      <c r="A723" s="260"/>
      <c r="B723" s="31"/>
      <c r="C723" s="34"/>
      <c r="D723" s="258"/>
      <c r="F723" s="38"/>
      <c r="I723" s="220"/>
      <c r="J723" s="220"/>
    </row>
    <row r="724" spans="1:17" hidden="1">
      <c r="A724" s="226"/>
      <c r="B724" s="227" t="s">
        <v>73</v>
      </c>
      <c r="C724" s="226" t="s">
        <v>74</v>
      </c>
      <c r="D724" s="228">
        <f>SUM(D721:D723)</f>
        <v>0</v>
      </c>
      <c r="F724" s="38"/>
      <c r="I724" s="217">
        <f>SUM(I721:I723)</f>
        <v>0</v>
      </c>
      <c r="J724" s="217">
        <f>SUM(J721:J723)</f>
        <v>0</v>
      </c>
    </row>
    <row r="725" spans="1:17" hidden="1">
      <c r="A725" s="51"/>
      <c r="B725" s="52"/>
      <c r="C725" s="51"/>
      <c r="D725" s="51"/>
      <c r="E725" s="51"/>
      <c r="F725" s="51"/>
    </row>
    <row r="726" spans="1:17" hidden="1">
      <c r="A726" s="2016" t="s">
        <v>514</v>
      </c>
      <c r="B726" s="2016"/>
      <c r="C726" s="2016"/>
      <c r="D726" s="2016"/>
      <c r="E726" s="2016"/>
      <c r="F726" s="2016"/>
      <c r="G726" s="2016"/>
      <c r="H726" s="2016"/>
      <c r="I726" s="2016"/>
      <c r="J726" s="2016"/>
    </row>
    <row r="727" spans="1:17" hidden="1">
      <c r="A727" s="51"/>
      <c r="B727" s="32"/>
      <c r="C727" s="38"/>
      <c r="D727" s="38"/>
      <c r="E727" s="38"/>
      <c r="F727" s="38"/>
      <c r="I727" s="1986" t="s">
        <v>545</v>
      </c>
      <c r="J727" s="1986"/>
    </row>
    <row r="728" spans="1:17" ht="54" hidden="1">
      <c r="A728" s="260" t="s">
        <v>77</v>
      </c>
      <c r="B728" s="260" t="s">
        <v>67</v>
      </c>
      <c r="C728" s="260" t="s">
        <v>127</v>
      </c>
      <c r="D728" s="260" t="s">
        <v>490</v>
      </c>
      <c r="F728" s="38"/>
      <c r="I728" s="215" t="s">
        <v>186</v>
      </c>
      <c r="J728" s="215" t="s">
        <v>546</v>
      </c>
      <c r="K728" s="210"/>
    </row>
    <row r="729" spans="1:17" hidden="1">
      <c r="A729" s="195">
        <v>1</v>
      </c>
      <c r="B729" s="195">
        <v>2</v>
      </c>
      <c r="C729" s="195">
        <v>3</v>
      </c>
      <c r="D729" s="195">
        <v>4</v>
      </c>
      <c r="E729" s="160"/>
      <c r="F729" s="14"/>
      <c r="G729" s="160"/>
      <c r="H729" s="160"/>
      <c r="I729" s="220"/>
      <c r="J729" s="220"/>
    </row>
    <row r="730" spans="1:17" hidden="1">
      <c r="A730" s="260"/>
      <c r="B730" s="47"/>
      <c r="C730" s="34"/>
      <c r="D730" s="258"/>
      <c r="F730" s="38"/>
      <c r="I730" s="220"/>
      <c r="J730" s="220"/>
    </row>
    <row r="731" spans="1:17" s="160" customFormat="1" hidden="1">
      <c r="A731" s="260"/>
      <c r="B731" s="31"/>
      <c r="C731" s="34"/>
      <c r="D731" s="258"/>
      <c r="E731" s="149"/>
      <c r="F731" s="38"/>
      <c r="G731" s="149"/>
      <c r="H731" s="149"/>
      <c r="I731" s="220"/>
      <c r="J731" s="220"/>
      <c r="K731" s="161"/>
      <c r="O731" s="283"/>
      <c r="P731" s="283"/>
      <c r="Q731" s="283"/>
    </row>
    <row r="732" spans="1:17" hidden="1">
      <c r="A732" s="260"/>
      <c r="B732" s="31"/>
      <c r="C732" s="34"/>
      <c r="D732" s="258"/>
      <c r="F732" s="38"/>
      <c r="I732" s="220"/>
      <c r="J732" s="220"/>
    </row>
    <row r="733" spans="1:17" hidden="1">
      <c r="A733" s="226"/>
      <c r="B733" s="227" t="s">
        <v>73</v>
      </c>
      <c r="C733" s="226" t="s">
        <v>74</v>
      </c>
      <c r="D733" s="228">
        <f>SUM(D730:D732)</f>
        <v>0</v>
      </c>
      <c r="F733" s="38"/>
      <c r="I733" s="217">
        <f>SUM(I730:I732)</f>
        <v>0</v>
      </c>
      <c r="J733" s="217">
        <f>SUM(J730:J732)</f>
        <v>0</v>
      </c>
    </row>
    <row r="734" spans="1:17" hidden="1">
      <c r="A734" s="51"/>
      <c r="B734" s="52"/>
      <c r="C734" s="51"/>
      <c r="D734" s="51"/>
      <c r="E734" s="51"/>
      <c r="F734" s="51"/>
    </row>
    <row r="735" spans="1:17" hidden="1">
      <c r="A735" s="2004" t="s">
        <v>542</v>
      </c>
      <c r="B735" s="2004"/>
      <c r="C735" s="2004"/>
      <c r="D735" s="2004"/>
      <c r="E735" s="2004"/>
      <c r="F735" s="2004"/>
      <c r="G735" s="2004"/>
      <c r="H735" s="2004"/>
      <c r="I735" s="2004"/>
      <c r="J735" s="2004"/>
    </row>
    <row r="736" spans="1:17" hidden="1">
      <c r="A736" s="2012"/>
      <c r="B736" s="2012"/>
      <c r="C736" s="2012"/>
      <c r="D736" s="2012"/>
      <c r="E736" s="2012"/>
      <c r="F736" s="2012"/>
      <c r="I736" s="1986" t="s">
        <v>545</v>
      </c>
      <c r="J736" s="1986"/>
    </row>
    <row r="737" spans="1:17" ht="54" hidden="1">
      <c r="A737" s="260" t="s">
        <v>77</v>
      </c>
      <c r="B737" s="260" t="s">
        <v>67</v>
      </c>
      <c r="C737" s="260" t="s">
        <v>131</v>
      </c>
      <c r="D737" s="260" t="s">
        <v>80</v>
      </c>
      <c r="E737" s="260" t="s">
        <v>132</v>
      </c>
      <c r="F737" s="260" t="s">
        <v>33</v>
      </c>
      <c r="I737" s="215" t="s">
        <v>186</v>
      </c>
      <c r="J737" s="215" t="s">
        <v>546</v>
      </c>
      <c r="K737" s="163"/>
    </row>
    <row r="738" spans="1:17" hidden="1">
      <c r="A738" s="195">
        <v>1</v>
      </c>
      <c r="B738" s="195">
        <v>2</v>
      </c>
      <c r="C738" s="195">
        <v>3</v>
      </c>
      <c r="D738" s="195">
        <v>4</v>
      </c>
      <c r="E738" s="195">
        <v>5</v>
      </c>
      <c r="F738" s="195">
        <v>6</v>
      </c>
      <c r="G738" s="160"/>
      <c r="H738" s="160"/>
      <c r="I738" s="220"/>
      <c r="J738" s="220"/>
    </row>
    <row r="739" spans="1:17" hidden="1">
      <c r="A739" s="260">
        <v>1</v>
      </c>
      <c r="B739" s="31"/>
      <c r="C739" s="260"/>
      <c r="D739" s="260"/>
      <c r="E739" s="258" t="e">
        <f>F739/D739</f>
        <v>#DIV/0!</v>
      </c>
      <c r="F739" s="258"/>
      <c r="I739" s="220"/>
      <c r="J739" s="220"/>
    </row>
    <row r="740" spans="1:17" s="160" customFormat="1" hidden="1">
      <c r="A740" s="260">
        <v>2</v>
      </c>
      <c r="B740" s="31"/>
      <c r="C740" s="35"/>
      <c r="D740" s="35"/>
      <c r="E740" s="258" t="e">
        <f t="shared" ref="E740:E741" si="30">F740/D740</f>
        <v>#DIV/0!</v>
      </c>
      <c r="F740" s="258"/>
      <c r="G740" s="149"/>
      <c r="H740" s="149"/>
      <c r="I740" s="220"/>
      <c r="J740" s="220"/>
      <c r="K740" s="161"/>
      <c r="O740" s="283"/>
      <c r="P740" s="283"/>
      <c r="Q740" s="283"/>
    </row>
    <row r="741" spans="1:17" hidden="1">
      <c r="A741" s="260">
        <v>3</v>
      </c>
      <c r="B741" s="31"/>
      <c r="C741" s="260"/>
      <c r="D741" s="260"/>
      <c r="E741" s="258" t="e">
        <f t="shared" si="30"/>
        <v>#DIV/0!</v>
      </c>
      <c r="F741" s="258"/>
      <c r="I741" s="220"/>
      <c r="J741" s="220"/>
    </row>
    <row r="742" spans="1:17" hidden="1">
      <c r="A742" s="226"/>
      <c r="B742" s="227" t="s">
        <v>73</v>
      </c>
      <c r="C742" s="226" t="s">
        <v>74</v>
      </c>
      <c r="D742" s="226" t="s">
        <v>74</v>
      </c>
      <c r="E742" s="226" t="s">
        <v>74</v>
      </c>
      <c r="F742" s="228">
        <f>F741+F740+F739</f>
        <v>0</v>
      </c>
      <c r="I742" s="217">
        <f>SUM(I739:I741)</f>
        <v>0</v>
      </c>
      <c r="J742" s="217">
        <f>SUM(J739:J741)</f>
        <v>0</v>
      </c>
    </row>
    <row r="743" spans="1:17" hidden="1">
      <c r="A743" s="51"/>
      <c r="B743" s="52"/>
      <c r="C743" s="51"/>
      <c r="D743" s="51"/>
      <c r="E743" s="51"/>
      <c r="F743" s="51"/>
    </row>
    <row r="744" spans="1:17" hidden="1">
      <c r="A744" s="51"/>
      <c r="B744" s="52"/>
      <c r="C744" s="51"/>
      <c r="D744" s="51"/>
      <c r="E744" s="51"/>
      <c r="F744" s="51"/>
    </row>
    <row r="745" spans="1:17" ht="44.25" customHeight="1">
      <c r="A745" s="2014" t="s">
        <v>612</v>
      </c>
      <c r="B745" s="2014"/>
      <c r="C745" s="2014"/>
      <c r="D745" s="2014"/>
      <c r="E745" s="2014"/>
      <c r="F745" s="2014"/>
      <c r="G745" s="2014"/>
      <c r="H745" s="2014"/>
      <c r="I745" s="2014"/>
      <c r="J745" s="2014"/>
    </row>
    <row r="746" spans="1:17">
      <c r="A746" s="51"/>
      <c r="B746" s="52"/>
      <c r="C746" s="51"/>
      <c r="D746" s="51"/>
      <c r="E746" s="51"/>
      <c r="F746" s="51"/>
    </row>
    <row r="747" spans="1:17">
      <c r="A747" s="2009" t="s">
        <v>515</v>
      </c>
      <c r="B747" s="2009"/>
      <c r="C747" s="2009"/>
      <c r="D747" s="2009"/>
      <c r="E747" s="2009"/>
      <c r="F747" s="2009"/>
      <c r="G747" s="2009"/>
      <c r="H747" s="2009"/>
      <c r="I747" s="2009"/>
      <c r="J747" s="2009"/>
      <c r="K747" s="205"/>
    </row>
    <row r="748" spans="1:17">
      <c r="A748" s="259"/>
      <c r="B748" s="55"/>
      <c r="C748" s="259"/>
      <c r="D748" s="259"/>
      <c r="E748" s="259"/>
      <c r="F748" s="259"/>
      <c r="I748" s="1986" t="s">
        <v>545</v>
      </c>
      <c r="J748" s="1986"/>
    </row>
    <row r="749" spans="1:17" ht="54">
      <c r="A749" s="260" t="s">
        <v>77</v>
      </c>
      <c r="B749" s="260" t="s">
        <v>67</v>
      </c>
      <c r="C749" s="260" t="s">
        <v>118</v>
      </c>
      <c r="D749" s="260" t="s">
        <v>112</v>
      </c>
      <c r="E749" s="260" t="s">
        <v>113</v>
      </c>
      <c r="F749" s="260" t="s">
        <v>532</v>
      </c>
      <c r="I749" s="215" t="s">
        <v>186</v>
      </c>
      <c r="J749" s="215" t="s">
        <v>546</v>
      </c>
      <c r="K749" s="204"/>
    </row>
    <row r="750" spans="1:17">
      <c r="A750" s="195">
        <v>1</v>
      </c>
      <c r="B750" s="195">
        <v>2</v>
      </c>
      <c r="C750" s="195">
        <v>3</v>
      </c>
      <c r="D750" s="195">
        <v>4</v>
      </c>
      <c r="E750" s="195">
        <v>5</v>
      </c>
      <c r="F750" s="195">
        <v>6</v>
      </c>
      <c r="G750" s="160"/>
      <c r="H750" s="160"/>
      <c r="I750" s="220"/>
      <c r="J750" s="220"/>
    </row>
    <row r="751" spans="1:17" ht="45.6">
      <c r="A751" s="260">
        <v>1</v>
      </c>
      <c r="B751" s="31" t="s">
        <v>933</v>
      </c>
      <c r="C751" s="260">
        <v>1</v>
      </c>
      <c r="D751" s="260">
        <v>1</v>
      </c>
      <c r="E751" s="258">
        <f>F751/D751/C751</f>
        <v>0</v>
      </c>
      <c r="F751" s="258"/>
      <c r="I751" s="220"/>
      <c r="J751" s="220"/>
    </row>
    <row r="752" spans="1:17" s="160" customFormat="1" ht="68.400000000000006" hidden="1">
      <c r="A752" s="260">
        <v>2</v>
      </c>
      <c r="B752" s="31" t="s">
        <v>115</v>
      </c>
      <c r="C752" s="260"/>
      <c r="D752" s="260"/>
      <c r="E752" s="258" t="e">
        <f t="shared" ref="E752:E756" si="31">F752/D752/C752</f>
        <v>#DIV/0!</v>
      </c>
      <c r="F752" s="258"/>
      <c r="G752" s="149"/>
      <c r="H752" s="149"/>
      <c r="I752" s="220"/>
      <c r="J752" s="220"/>
      <c r="K752" s="161"/>
      <c r="O752" s="283"/>
      <c r="P752" s="283"/>
      <c r="Q752" s="283"/>
    </row>
    <row r="753" spans="1:17" ht="68.400000000000006" hidden="1">
      <c r="A753" s="260">
        <v>3</v>
      </c>
      <c r="B753" s="31" t="s">
        <v>116</v>
      </c>
      <c r="C753" s="260"/>
      <c r="D753" s="260"/>
      <c r="E753" s="258" t="e">
        <f t="shared" si="31"/>
        <v>#DIV/0!</v>
      </c>
      <c r="F753" s="258"/>
      <c r="I753" s="220"/>
      <c r="J753" s="220"/>
    </row>
    <row r="754" spans="1:17" hidden="1">
      <c r="A754" s="260">
        <v>4</v>
      </c>
      <c r="B754" s="31" t="s">
        <v>117</v>
      </c>
      <c r="C754" s="260"/>
      <c r="D754" s="260"/>
      <c r="E754" s="258" t="e">
        <f t="shared" si="31"/>
        <v>#DIV/0!</v>
      </c>
      <c r="F754" s="258"/>
      <c r="I754" s="222"/>
      <c r="J754" s="222"/>
    </row>
    <row r="755" spans="1:17" ht="114" hidden="1">
      <c r="A755" s="260">
        <v>5</v>
      </c>
      <c r="B755" s="31" t="s">
        <v>143</v>
      </c>
      <c r="C755" s="260"/>
      <c r="D755" s="260"/>
      <c r="E755" s="258" t="e">
        <f t="shared" si="31"/>
        <v>#DIV/0!</v>
      </c>
      <c r="F755" s="258"/>
      <c r="I755" s="220"/>
      <c r="J755" s="220"/>
    </row>
    <row r="756" spans="1:17" ht="45.6" hidden="1">
      <c r="A756" s="260">
        <v>6</v>
      </c>
      <c r="B756" s="31" t="s">
        <v>144</v>
      </c>
      <c r="C756" s="260"/>
      <c r="D756" s="260"/>
      <c r="E756" s="258" t="e">
        <f t="shared" si="31"/>
        <v>#DIV/0!</v>
      </c>
      <c r="F756" s="258"/>
      <c r="I756" s="220"/>
      <c r="J756" s="220"/>
    </row>
    <row r="757" spans="1:17">
      <c r="A757" s="226"/>
      <c r="B757" s="227" t="s">
        <v>73</v>
      </c>
      <c r="C757" s="226" t="s">
        <v>74</v>
      </c>
      <c r="D757" s="226" t="s">
        <v>74</v>
      </c>
      <c r="E757" s="226" t="s">
        <v>74</v>
      </c>
      <c r="F757" s="228">
        <f>F756+F755+F754+F753+F752+F751</f>
        <v>0</v>
      </c>
      <c r="I757" s="217">
        <f>SUM(I751:I756)</f>
        <v>0</v>
      </c>
      <c r="J757" s="217">
        <f>SUM(J751:J756)</f>
        <v>0</v>
      </c>
    </row>
    <row r="758" spans="1:17">
      <c r="A758" s="38"/>
      <c r="B758" s="32"/>
      <c r="C758" s="38"/>
      <c r="D758" s="38"/>
      <c r="E758" s="38"/>
      <c r="F758" s="38"/>
    </row>
    <row r="759" spans="1:17" hidden="1">
      <c r="A759" s="2009" t="s">
        <v>516</v>
      </c>
      <c r="B759" s="2009"/>
      <c r="C759" s="2009"/>
      <c r="D759" s="2009"/>
      <c r="E759" s="2009"/>
      <c r="F759" s="2009"/>
      <c r="G759" s="2009"/>
      <c r="H759" s="2009"/>
      <c r="I759" s="2009"/>
      <c r="J759" s="2009"/>
    </row>
    <row r="760" spans="1:17" hidden="1">
      <c r="A760" s="256"/>
      <c r="B760" s="45"/>
      <c r="C760" s="256"/>
      <c r="D760" s="256"/>
      <c r="E760" s="256"/>
      <c r="F760" s="38"/>
      <c r="I760" s="1986" t="s">
        <v>545</v>
      </c>
      <c r="J760" s="1986"/>
    </row>
    <row r="761" spans="1:17" ht="54" hidden="1">
      <c r="A761" s="260" t="s">
        <v>77</v>
      </c>
      <c r="B761" s="260" t="s">
        <v>67</v>
      </c>
      <c r="C761" s="260" t="s">
        <v>119</v>
      </c>
      <c r="D761" s="260" t="s">
        <v>518</v>
      </c>
      <c r="E761" s="262" t="s">
        <v>166</v>
      </c>
      <c r="F761" s="260" t="s">
        <v>517</v>
      </c>
      <c r="I761" s="215" t="s">
        <v>186</v>
      </c>
      <c r="J761" s="215" t="s">
        <v>546</v>
      </c>
      <c r="K761" s="204"/>
    </row>
    <row r="762" spans="1:17" hidden="1">
      <c r="A762" s="195">
        <v>1</v>
      </c>
      <c r="B762" s="195">
        <v>2</v>
      </c>
      <c r="C762" s="195">
        <v>3</v>
      </c>
      <c r="D762" s="195">
        <v>4</v>
      </c>
      <c r="E762" s="14">
        <v>5</v>
      </c>
      <c r="F762" s="195">
        <v>6</v>
      </c>
      <c r="G762" s="160"/>
      <c r="H762" s="160"/>
      <c r="I762" s="214"/>
      <c r="J762" s="214"/>
    </row>
    <row r="763" spans="1:17" ht="45.6" hidden="1">
      <c r="A763" s="260">
        <v>1</v>
      </c>
      <c r="B763" s="31" t="s">
        <v>140</v>
      </c>
      <c r="C763" s="260"/>
      <c r="D763" s="258" t="e">
        <f>F763/C763</f>
        <v>#DIV/0!</v>
      </c>
      <c r="E763" s="262" t="s">
        <v>43</v>
      </c>
      <c r="F763" s="258"/>
      <c r="I763" s="220"/>
      <c r="J763" s="220"/>
    </row>
    <row r="764" spans="1:17" s="160" customFormat="1" ht="45.6" hidden="1">
      <c r="A764" s="260">
        <v>2</v>
      </c>
      <c r="B764" s="31" t="s">
        <v>629</v>
      </c>
      <c r="C764" s="260" t="s">
        <v>43</v>
      </c>
      <c r="D764" s="258"/>
      <c r="E764" s="262" t="e">
        <f>F764/D764</f>
        <v>#DIV/0!</v>
      </c>
      <c r="F764" s="258"/>
      <c r="G764" s="149"/>
      <c r="H764" s="149"/>
      <c r="I764" s="220"/>
      <c r="J764" s="220"/>
      <c r="K764" s="161"/>
      <c r="O764" s="283"/>
      <c r="P764" s="283"/>
      <c r="Q764" s="283"/>
    </row>
    <row r="765" spans="1:17" hidden="1">
      <c r="A765" s="226"/>
      <c r="B765" s="227" t="s">
        <v>73</v>
      </c>
      <c r="C765" s="226" t="s">
        <v>43</v>
      </c>
      <c r="D765" s="226" t="s">
        <v>43</v>
      </c>
      <c r="E765" s="226" t="s">
        <v>43</v>
      </c>
      <c r="F765" s="228">
        <f>F763+F764</f>
        <v>0</v>
      </c>
      <c r="I765" s="213">
        <f>SUM(I763:I764)</f>
        <v>0</v>
      </c>
      <c r="J765" s="213">
        <f>SUM(J763:J764)</f>
        <v>0</v>
      </c>
    </row>
    <row r="766" spans="1:17" hidden="1">
      <c r="A766" s="38"/>
      <c r="B766" s="32"/>
      <c r="C766" s="38"/>
      <c r="D766" s="38"/>
      <c r="E766" s="38"/>
      <c r="F766" s="38"/>
    </row>
    <row r="767" spans="1:17">
      <c r="A767" s="2004" t="s">
        <v>519</v>
      </c>
      <c r="B767" s="2004"/>
      <c r="C767" s="2004"/>
      <c r="D767" s="2004"/>
      <c r="E767" s="2004"/>
      <c r="F767" s="2004"/>
      <c r="G767" s="2004"/>
      <c r="H767" s="2004"/>
      <c r="I767" s="2004"/>
      <c r="J767" s="2004"/>
    </row>
    <row r="768" spans="1:17">
      <c r="A768" s="265"/>
      <c r="B768" s="265"/>
      <c r="C768" s="265"/>
      <c r="D768" s="265"/>
      <c r="E768" s="265"/>
      <c r="F768" s="265"/>
      <c r="G768" s="265"/>
      <c r="H768" s="265"/>
      <c r="I768" s="1986" t="s">
        <v>545</v>
      </c>
      <c r="J768" s="1986"/>
    </row>
    <row r="769" spans="1:17" s="38" customFormat="1" ht="68.400000000000006">
      <c r="A769" s="260" t="s">
        <v>77</v>
      </c>
      <c r="B769" s="260" t="s">
        <v>0</v>
      </c>
      <c r="C769" s="260" t="s">
        <v>122</v>
      </c>
      <c r="D769" s="260" t="s">
        <v>120</v>
      </c>
      <c r="E769" s="260" t="s">
        <v>123</v>
      </c>
      <c r="F769" s="260" t="s">
        <v>33</v>
      </c>
      <c r="I769" s="215" t="s">
        <v>186</v>
      </c>
      <c r="J769" s="215" t="s">
        <v>546</v>
      </c>
      <c r="K769" s="163"/>
      <c r="O769" s="41"/>
      <c r="P769" s="41"/>
      <c r="Q769" s="41"/>
    </row>
    <row r="770" spans="1:17" s="38" customFormat="1">
      <c r="A770" s="195">
        <v>1</v>
      </c>
      <c r="B770" s="195">
        <v>2</v>
      </c>
      <c r="C770" s="195">
        <v>4</v>
      </c>
      <c r="D770" s="195">
        <v>5</v>
      </c>
      <c r="E770" s="195">
        <v>6</v>
      </c>
      <c r="F770" s="195">
        <v>7</v>
      </c>
      <c r="G770" s="14"/>
      <c r="H770" s="14"/>
      <c r="I770" s="217"/>
      <c r="J770" s="217"/>
      <c r="K770" s="40"/>
      <c r="O770" s="41"/>
      <c r="P770" s="41"/>
      <c r="Q770" s="41"/>
    </row>
    <row r="771" spans="1:17" s="38" customFormat="1">
      <c r="A771" s="260">
        <v>1</v>
      </c>
      <c r="B771" s="31"/>
      <c r="C771" s="615">
        <f>F771/D771</f>
        <v>0</v>
      </c>
      <c r="D771" s="615">
        <v>10.4</v>
      </c>
      <c r="E771" s="615"/>
      <c r="F771" s="615"/>
      <c r="I771" s="220"/>
      <c r="J771" s="220"/>
      <c r="K771" s="40"/>
      <c r="O771" s="41"/>
      <c r="P771" s="41"/>
      <c r="Q771" s="41"/>
    </row>
    <row r="772" spans="1:17" s="14" customFormat="1">
      <c r="A772" s="260">
        <v>2</v>
      </c>
      <c r="B772" s="31"/>
      <c r="C772" s="615">
        <f t="shared" ref="C772:C774" si="32">F772/D772</f>
        <v>0</v>
      </c>
      <c r="D772" s="615">
        <v>2265.86</v>
      </c>
      <c r="E772" s="615"/>
      <c r="F772" s="615"/>
      <c r="G772" s="38"/>
      <c r="H772" s="38"/>
      <c r="I772" s="220"/>
      <c r="J772" s="220"/>
      <c r="K772" s="186"/>
      <c r="O772" s="286"/>
      <c r="P772" s="286"/>
      <c r="Q772" s="286"/>
    </row>
    <row r="773" spans="1:17" s="38" customFormat="1">
      <c r="A773" s="260">
        <v>3</v>
      </c>
      <c r="B773" s="31" t="s">
        <v>146</v>
      </c>
      <c r="C773" s="615">
        <f t="shared" si="32"/>
        <v>0</v>
      </c>
      <c r="D773" s="615">
        <v>41.3</v>
      </c>
      <c r="E773" s="615"/>
      <c r="F773" s="615"/>
      <c r="I773" s="220"/>
      <c r="J773" s="220"/>
      <c r="K773" s="40"/>
      <c r="O773" s="41"/>
      <c r="P773" s="41"/>
      <c r="Q773" s="41"/>
    </row>
    <row r="774" spans="1:17" s="38" customFormat="1">
      <c r="A774" s="260">
        <v>4</v>
      </c>
      <c r="B774" s="31" t="s">
        <v>147</v>
      </c>
      <c r="C774" s="615">
        <f t="shared" si="32"/>
        <v>0</v>
      </c>
      <c r="D774" s="615">
        <v>34.630000000000003</v>
      </c>
      <c r="E774" s="615"/>
      <c r="F774" s="615"/>
      <c r="I774" s="220"/>
      <c r="J774" s="220"/>
      <c r="K774" s="40"/>
      <c r="O774" s="41"/>
      <c r="P774" s="41"/>
      <c r="Q774" s="41"/>
    </row>
    <row r="775" spans="1:17" s="38" customFormat="1">
      <c r="A775" s="260">
        <v>5</v>
      </c>
      <c r="B775" s="31" t="s">
        <v>623</v>
      </c>
      <c r="C775" s="258" t="e">
        <f t="shared" ref="C775" si="33">F775/D775</f>
        <v>#DIV/0!</v>
      </c>
      <c r="D775" s="258"/>
      <c r="E775" s="258"/>
      <c r="F775" s="258"/>
      <c r="I775" s="220"/>
      <c r="J775" s="220"/>
      <c r="K775" s="40"/>
      <c r="O775" s="41"/>
      <c r="P775" s="41"/>
      <c r="Q775" s="41"/>
    </row>
    <row r="776" spans="1:17" s="38" customFormat="1">
      <c r="A776" s="226"/>
      <c r="B776" s="227" t="s">
        <v>73</v>
      </c>
      <c r="C776" s="226" t="s">
        <v>74</v>
      </c>
      <c r="D776" s="226" t="s">
        <v>74</v>
      </c>
      <c r="E776" s="226" t="s">
        <v>74</v>
      </c>
      <c r="F776" s="228">
        <f>SUM(F771:F775)</f>
        <v>0</v>
      </c>
      <c r="I776" s="217">
        <f>SUM(I771:I775)</f>
        <v>0</v>
      </c>
      <c r="J776" s="217">
        <f>SUM(J771:J775)</f>
        <v>0</v>
      </c>
      <c r="K776" s="40"/>
      <c r="O776" s="41"/>
      <c r="P776" s="41"/>
      <c r="Q776" s="41"/>
    </row>
    <row r="777" spans="1:17" s="38" customFormat="1">
      <c r="B777" s="32"/>
      <c r="G777" s="149"/>
      <c r="H777" s="149"/>
      <c r="I777" s="149"/>
      <c r="J777" s="149"/>
      <c r="K777" s="40"/>
      <c r="O777" s="41"/>
      <c r="P777" s="41"/>
      <c r="Q777" s="41"/>
    </row>
    <row r="778" spans="1:17" s="38" customFormat="1">
      <c r="A778" s="2017" t="s">
        <v>513</v>
      </c>
      <c r="B778" s="2017"/>
      <c r="C778" s="2017"/>
      <c r="D778" s="2017"/>
      <c r="E778" s="2017"/>
      <c r="F778" s="2017"/>
      <c r="G778" s="2017"/>
      <c r="H778" s="2017"/>
      <c r="I778" s="2017"/>
      <c r="J778" s="2017"/>
      <c r="K778" s="40"/>
      <c r="O778" s="41"/>
      <c r="P778" s="41"/>
      <c r="Q778" s="41"/>
    </row>
    <row r="779" spans="1:17">
      <c r="A779" s="53"/>
      <c r="B779" s="32"/>
      <c r="C779" s="38"/>
      <c r="D779" s="38"/>
      <c r="E779" s="38"/>
      <c r="F779" s="38"/>
      <c r="I779" s="1986" t="s">
        <v>545</v>
      </c>
      <c r="J779" s="1986"/>
    </row>
    <row r="780" spans="1:17" ht="54">
      <c r="A780" s="260" t="s">
        <v>77</v>
      </c>
      <c r="B780" s="260" t="s">
        <v>67</v>
      </c>
      <c r="C780" s="260" t="s">
        <v>124</v>
      </c>
      <c r="D780" s="260" t="s">
        <v>125</v>
      </c>
      <c r="E780" s="260" t="s">
        <v>520</v>
      </c>
      <c r="I780" s="215" t="s">
        <v>186</v>
      </c>
      <c r="J780" s="215" t="s">
        <v>546</v>
      </c>
      <c r="K780" s="209"/>
    </row>
    <row r="781" spans="1:17">
      <c r="A781" s="195">
        <v>1</v>
      </c>
      <c r="B781" s="195">
        <v>2</v>
      </c>
      <c r="C781" s="195">
        <v>3</v>
      </c>
      <c r="D781" s="195">
        <v>4</v>
      </c>
      <c r="E781" s="195">
        <v>5</v>
      </c>
      <c r="F781" s="160"/>
      <c r="G781" s="160"/>
      <c r="H781" s="160"/>
      <c r="I781" s="217"/>
      <c r="J781" s="217"/>
    </row>
    <row r="782" spans="1:17">
      <c r="A782" s="260">
        <v>1</v>
      </c>
      <c r="B782" s="31"/>
      <c r="C782" s="539">
        <v>1</v>
      </c>
      <c r="D782" s="34">
        <v>4</v>
      </c>
      <c r="E782" s="538"/>
      <c r="I782" s="220"/>
      <c r="J782" s="220"/>
    </row>
    <row r="783" spans="1:17" s="160" customFormat="1">
      <c r="A783" s="260">
        <v>2</v>
      </c>
      <c r="B783" s="31"/>
      <c r="C783" s="539">
        <v>3</v>
      </c>
      <c r="D783" s="34">
        <v>1</v>
      </c>
      <c r="E783" s="538"/>
      <c r="F783" s="149"/>
      <c r="G783" s="149"/>
      <c r="H783" s="149"/>
      <c r="I783" s="220"/>
      <c r="J783" s="220"/>
      <c r="K783" s="161"/>
      <c r="O783" s="283"/>
      <c r="P783" s="283"/>
      <c r="Q783" s="283"/>
    </row>
    <row r="784" spans="1:17" hidden="1">
      <c r="A784" s="260">
        <v>3</v>
      </c>
      <c r="B784" s="31"/>
      <c r="C784" s="260"/>
      <c r="D784" s="34"/>
      <c r="E784" s="258"/>
      <c r="I784" s="220"/>
      <c r="J784" s="220"/>
      <c r="P784" s="188"/>
      <c r="Q784" s="290"/>
    </row>
    <row r="785" spans="1:17" hidden="1">
      <c r="A785" s="260">
        <v>4</v>
      </c>
      <c r="B785" s="31"/>
      <c r="C785" s="260"/>
      <c r="D785" s="34"/>
      <c r="E785" s="258"/>
      <c r="I785" s="220"/>
      <c r="J785" s="220"/>
      <c r="P785" s="188"/>
      <c r="Q785" s="290"/>
    </row>
    <row r="786" spans="1:17">
      <c r="A786" s="226"/>
      <c r="B786" s="227" t="s">
        <v>73</v>
      </c>
      <c r="C786" s="226" t="s">
        <v>74</v>
      </c>
      <c r="D786" s="226" t="s">
        <v>74</v>
      </c>
      <c r="E786" s="228">
        <f>SUM(E782:E785)</f>
        <v>0</v>
      </c>
      <c r="I786" s="217">
        <f>SUM(I782:I785)</f>
        <v>0</v>
      </c>
      <c r="J786" s="217">
        <f>SUM(J782:J785)</f>
        <v>0</v>
      </c>
      <c r="P786" s="188"/>
      <c r="Q786" s="290"/>
    </row>
    <row r="787" spans="1:17">
      <c r="A787" s="38"/>
      <c r="B787" s="32"/>
      <c r="C787" s="38"/>
      <c r="D787" s="38"/>
      <c r="E787" s="38"/>
      <c r="F787" s="38"/>
      <c r="P787" s="188"/>
      <c r="Q787" s="290"/>
    </row>
    <row r="788" spans="1:17">
      <c r="A788" s="2016" t="s">
        <v>491</v>
      </c>
      <c r="B788" s="2016"/>
      <c r="C788" s="2016"/>
      <c r="D788" s="2016"/>
      <c r="E788" s="2016"/>
      <c r="F788" s="2016"/>
      <c r="G788" s="2016"/>
      <c r="H788" s="2016"/>
      <c r="I788" s="2016"/>
      <c r="J788" s="2016"/>
      <c r="P788" s="188"/>
    </row>
    <row r="789" spans="1:17">
      <c r="A789" s="51"/>
      <c r="B789" s="32"/>
      <c r="C789" s="38"/>
      <c r="D789" s="38"/>
      <c r="E789" s="38"/>
      <c r="F789" s="38"/>
      <c r="P789" s="188"/>
    </row>
    <row r="790" spans="1:17">
      <c r="A790" s="51"/>
      <c r="B790" s="32"/>
      <c r="C790" s="38"/>
      <c r="D790" s="38"/>
      <c r="E790" s="38"/>
      <c r="F790" s="38"/>
      <c r="I790" s="1986" t="s">
        <v>545</v>
      </c>
      <c r="J790" s="1986"/>
      <c r="K790" s="210"/>
    </row>
    <row r="791" spans="1:17" ht="54">
      <c r="A791" s="260" t="s">
        <v>77</v>
      </c>
      <c r="B791" s="260" t="s">
        <v>67</v>
      </c>
      <c r="C791" s="260" t="s">
        <v>127</v>
      </c>
      <c r="D791" s="260" t="s">
        <v>490</v>
      </c>
      <c r="F791" s="38"/>
      <c r="I791" s="215" t="s">
        <v>186</v>
      </c>
      <c r="J791" s="215" t="s">
        <v>546</v>
      </c>
      <c r="P791" s="188"/>
    </row>
    <row r="792" spans="1:17">
      <c r="A792" s="195">
        <v>1</v>
      </c>
      <c r="B792" s="195">
        <v>2</v>
      </c>
      <c r="C792" s="195">
        <v>3</v>
      </c>
      <c r="D792" s="195">
        <v>4</v>
      </c>
      <c r="E792" s="160"/>
      <c r="F792" s="14"/>
      <c r="G792" s="160"/>
      <c r="H792" s="160"/>
      <c r="I792" s="217"/>
      <c r="J792" s="217"/>
      <c r="P792" s="188"/>
    </row>
    <row r="793" spans="1:17">
      <c r="A793" s="260">
        <v>1</v>
      </c>
      <c r="B793" s="36"/>
      <c r="C793" s="34">
        <v>1</v>
      </c>
      <c r="D793" s="538"/>
      <c r="F793" s="38"/>
      <c r="I793" s="220"/>
      <c r="J793" s="220"/>
      <c r="P793" s="188"/>
    </row>
    <row r="794" spans="1:17" s="160" customFormat="1">
      <c r="A794" s="260">
        <v>2</v>
      </c>
      <c r="B794" s="36"/>
      <c r="C794" s="34">
        <v>2</v>
      </c>
      <c r="D794" s="538"/>
      <c r="E794" s="149"/>
      <c r="F794" s="57"/>
      <c r="G794" s="149"/>
      <c r="H794" s="149"/>
      <c r="I794" s="220"/>
      <c r="J794" s="220"/>
      <c r="K794" s="161"/>
      <c r="O794" s="283"/>
      <c r="P794" s="281"/>
      <c r="Q794" s="283"/>
    </row>
    <row r="795" spans="1:17">
      <c r="A795" s="260">
        <v>3</v>
      </c>
      <c r="B795" s="36"/>
      <c r="C795" s="34">
        <v>1</v>
      </c>
      <c r="D795" s="258"/>
      <c r="F795" s="38"/>
      <c r="I795" s="220"/>
      <c r="J795" s="220"/>
      <c r="P795" s="188"/>
      <c r="Q795" s="290"/>
    </row>
    <row r="796" spans="1:17">
      <c r="A796" s="260"/>
      <c r="B796" s="36"/>
      <c r="C796" s="34"/>
      <c r="D796" s="258"/>
      <c r="F796" s="38"/>
      <c r="I796" s="220"/>
      <c r="J796" s="220"/>
      <c r="P796" s="188"/>
      <c r="Q796" s="290"/>
    </row>
    <row r="797" spans="1:17">
      <c r="A797" s="226"/>
      <c r="B797" s="227" t="s">
        <v>73</v>
      </c>
      <c r="C797" s="226" t="s">
        <v>74</v>
      </c>
      <c r="D797" s="228">
        <f>SUM(D793:D796)</f>
        <v>0</v>
      </c>
      <c r="F797" s="38"/>
      <c r="I797" s="217">
        <f>SUM(I793:I796)</f>
        <v>0</v>
      </c>
      <c r="J797" s="217">
        <f>SUM(J793:J796)</f>
        <v>0</v>
      </c>
      <c r="P797" s="188"/>
      <c r="Q797" s="290"/>
    </row>
    <row r="798" spans="1:17">
      <c r="A798" s="56"/>
      <c r="B798" s="32"/>
      <c r="C798" s="38"/>
      <c r="D798" s="38"/>
      <c r="E798" s="38"/>
      <c r="F798" s="38"/>
      <c r="P798" s="188"/>
      <c r="Q798" s="290"/>
    </row>
    <row r="799" spans="1:17" hidden="1">
      <c r="A799" s="2018" t="s">
        <v>521</v>
      </c>
      <c r="B799" s="2018"/>
      <c r="C799" s="2018"/>
      <c r="D799" s="2018"/>
      <c r="E799" s="2018"/>
      <c r="F799" s="2018"/>
      <c r="G799" s="2018"/>
      <c r="H799" s="2018"/>
      <c r="I799" s="2018"/>
      <c r="J799" s="2018"/>
      <c r="P799" s="188"/>
    </row>
    <row r="800" spans="1:17" hidden="1">
      <c r="A800" s="51"/>
      <c r="B800" s="32"/>
      <c r="C800" s="38"/>
      <c r="D800" s="38"/>
      <c r="E800" s="38"/>
      <c r="F800" s="38"/>
      <c r="P800" s="188"/>
    </row>
    <row r="801" spans="1:17" hidden="1">
      <c r="A801" s="51"/>
      <c r="B801" s="32"/>
      <c r="C801" s="38"/>
      <c r="D801" s="38"/>
      <c r="E801" s="38"/>
      <c r="F801" s="38"/>
      <c r="I801" s="1986" t="s">
        <v>545</v>
      </c>
      <c r="J801" s="1986"/>
      <c r="K801" s="211"/>
      <c r="P801" s="188"/>
    </row>
    <row r="802" spans="1:17" ht="54" hidden="1">
      <c r="A802" s="260" t="s">
        <v>77</v>
      </c>
      <c r="B802" s="260" t="s">
        <v>67</v>
      </c>
      <c r="C802" s="260" t="s">
        <v>127</v>
      </c>
      <c r="D802" s="260" t="s">
        <v>490</v>
      </c>
      <c r="F802" s="38"/>
      <c r="I802" s="215" t="s">
        <v>186</v>
      </c>
      <c r="J802" s="215" t="s">
        <v>546</v>
      </c>
      <c r="P802" s="188"/>
    </row>
    <row r="803" spans="1:17" hidden="1">
      <c r="A803" s="195">
        <v>1</v>
      </c>
      <c r="B803" s="195">
        <v>2</v>
      </c>
      <c r="C803" s="195">
        <v>3</v>
      </c>
      <c r="D803" s="195">
        <v>4</v>
      </c>
      <c r="E803" s="160"/>
      <c r="F803" s="14"/>
      <c r="G803" s="160"/>
      <c r="H803" s="160"/>
      <c r="I803" s="217"/>
      <c r="J803" s="217"/>
      <c r="P803" s="188"/>
    </row>
    <row r="804" spans="1:17" hidden="1">
      <c r="A804" s="260">
        <v>1</v>
      </c>
      <c r="B804" s="36"/>
      <c r="C804" s="34"/>
      <c r="D804" s="258"/>
      <c r="F804" s="38"/>
      <c r="G804" s="157"/>
      <c r="I804" s="220"/>
      <c r="J804" s="220"/>
      <c r="P804" s="188"/>
    </row>
    <row r="805" spans="1:17" s="160" customFormat="1" hidden="1">
      <c r="A805" s="260">
        <v>2</v>
      </c>
      <c r="B805" s="36"/>
      <c r="C805" s="34"/>
      <c r="D805" s="258"/>
      <c r="E805" s="149"/>
      <c r="F805" s="38"/>
      <c r="G805" s="149"/>
      <c r="H805" s="149"/>
      <c r="I805" s="220"/>
      <c r="J805" s="220"/>
      <c r="K805" s="161"/>
      <c r="O805" s="283"/>
      <c r="P805" s="281"/>
      <c r="Q805" s="283"/>
    </row>
    <row r="806" spans="1:17" hidden="1">
      <c r="A806" s="260"/>
      <c r="B806" s="36"/>
      <c r="C806" s="34"/>
      <c r="D806" s="258"/>
      <c r="F806" s="38"/>
      <c r="I806" s="220"/>
      <c r="J806" s="220"/>
      <c r="P806" s="188"/>
      <c r="Q806" s="290"/>
    </row>
    <row r="807" spans="1:17" hidden="1">
      <c r="A807" s="260"/>
      <c r="B807" s="36"/>
      <c r="C807" s="34"/>
      <c r="D807" s="258"/>
      <c r="F807" s="38"/>
      <c r="I807" s="220"/>
      <c r="J807" s="220"/>
      <c r="P807" s="188"/>
      <c r="Q807" s="290"/>
    </row>
    <row r="808" spans="1:17" hidden="1">
      <c r="A808" s="226"/>
      <c r="B808" s="227" t="s">
        <v>73</v>
      </c>
      <c r="C808" s="226" t="s">
        <v>74</v>
      </c>
      <c r="D808" s="228">
        <f>SUM(D804:D807)</f>
        <v>0</v>
      </c>
      <c r="F808" s="38"/>
      <c r="I808" s="217">
        <f>SUM(I804:I807)</f>
        <v>0</v>
      </c>
      <c r="J808" s="217">
        <f>SUM(J804:J807)</f>
        <v>0</v>
      </c>
      <c r="P808" s="188"/>
      <c r="Q808" s="290"/>
    </row>
    <row r="809" spans="1:17" hidden="1">
      <c r="A809" s="56"/>
      <c r="B809" s="32"/>
      <c r="C809" s="38"/>
      <c r="D809" s="38"/>
      <c r="E809" s="38"/>
      <c r="F809" s="38"/>
      <c r="P809" s="188"/>
      <c r="Q809" s="290"/>
    </row>
    <row r="810" spans="1:17">
      <c r="A810" s="2004" t="s">
        <v>523</v>
      </c>
      <c r="B810" s="2004"/>
      <c r="C810" s="2004"/>
      <c r="D810" s="2004"/>
      <c r="E810" s="2004"/>
      <c r="F810" s="2004"/>
      <c r="G810" s="2004"/>
      <c r="H810" s="2004"/>
      <c r="I810" s="2004"/>
      <c r="J810" s="2004"/>
      <c r="P810" s="188"/>
    </row>
    <row r="811" spans="1:17">
      <c r="A811" s="2012"/>
      <c r="B811" s="2012"/>
      <c r="C811" s="2012"/>
      <c r="D811" s="2012"/>
      <c r="E811" s="2012"/>
      <c r="F811" s="38"/>
      <c r="I811" s="1986" t="s">
        <v>545</v>
      </c>
      <c r="J811" s="1986"/>
      <c r="P811" s="188"/>
    </row>
    <row r="812" spans="1:17" ht="54">
      <c r="A812" s="260" t="s">
        <v>68</v>
      </c>
      <c r="B812" s="260" t="s">
        <v>67</v>
      </c>
      <c r="C812" s="260" t="s">
        <v>80</v>
      </c>
      <c r="D812" s="260" t="s">
        <v>128</v>
      </c>
      <c r="E812" s="260" t="s">
        <v>33</v>
      </c>
      <c r="I812" s="215" t="s">
        <v>186</v>
      </c>
      <c r="J812" s="215" t="s">
        <v>546</v>
      </c>
      <c r="P812" s="188"/>
    </row>
    <row r="813" spans="1:17">
      <c r="A813" s="195">
        <v>1</v>
      </c>
      <c r="B813" s="195">
        <v>2</v>
      </c>
      <c r="C813" s="195">
        <v>3</v>
      </c>
      <c r="D813" s="195">
        <v>4</v>
      </c>
      <c r="E813" s="195">
        <v>5</v>
      </c>
      <c r="F813" s="160"/>
      <c r="G813" s="160"/>
      <c r="H813" s="160"/>
      <c r="I813" s="217"/>
      <c r="J813" s="217"/>
      <c r="P813" s="188"/>
    </row>
    <row r="814" spans="1:17">
      <c r="A814" s="260">
        <v>1</v>
      </c>
      <c r="B814" s="31"/>
      <c r="C814" s="614">
        <v>1</v>
      </c>
      <c r="D814" s="615">
        <f>E814/C814</f>
        <v>0</v>
      </c>
      <c r="E814" s="615"/>
      <c r="I814" s="220"/>
      <c r="J814" s="220"/>
      <c r="P814" s="188"/>
    </row>
    <row r="815" spans="1:17" s="160" customFormat="1" hidden="1">
      <c r="A815" s="260"/>
      <c r="B815" s="31"/>
      <c r="C815" s="260"/>
      <c r="D815" s="258"/>
      <c r="E815" s="258"/>
      <c r="F815" s="149"/>
      <c r="G815" s="149"/>
      <c r="H815" s="149"/>
      <c r="I815" s="220"/>
      <c r="J815" s="220"/>
      <c r="K815" s="161"/>
      <c r="O815" s="283"/>
      <c r="P815" s="281"/>
      <c r="Q815" s="283"/>
    </row>
    <row r="816" spans="1:17" hidden="1">
      <c r="A816" s="260"/>
      <c r="B816" s="31"/>
      <c r="C816" s="260"/>
      <c r="D816" s="258"/>
      <c r="E816" s="258"/>
      <c r="I816" s="220"/>
      <c r="J816" s="220"/>
      <c r="P816" s="188"/>
      <c r="Q816" s="290"/>
    </row>
    <row r="817" spans="1:17" hidden="1">
      <c r="A817" s="260"/>
      <c r="B817" s="31"/>
      <c r="C817" s="260"/>
      <c r="D817" s="258"/>
      <c r="E817" s="258"/>
      <c r="I817" s="220"/>
      <c r="J817" s="220"/>
      <c r="P817" s="188"/>
      <c r="Q817" s="290"/>
    </row>
    <row r="818" spans="1:17">
      <c r="A818" s="226"/>
      <c r="B818" s="227" t="s">
        <v>73</v>
      </c>
      <c r="C818" s="226"/>
      <c r="D818" s="226" t="s">
        <v>74</v>
      </c>
      <c r="E818" s="228">
        <f>E817+E814+E815+E816</f>
        <v>0</v>
      </c>
      <c r="I818" s="217">
        <f>SUM(I814:I817)</f>
        <v>0</v>
      </c>
      <c r="J818" s="217">
        <f>SUM(J814:J817)</f>
        <v>0</v>
      </c>
      <c r="P818" s="188"/>
      <c r="Q818" s="290"/>
    </row>
    <row r="819" spans="1:17">
      <c r="A819" s="38"/>
      <c r="B819" s="32"/>
      <c r="C819" s="38"/>
      <c r="D819" s="38"/>
      <c r="E819" s="38"/>
      <c r="F819" s="38"/>
      <c r="P819" s="188"/>
      <c r="Q819" s="290"/>
    </row>
    <row r="820" spans="1:17" hidden="1">
      <c r="A820" s="2004" t="s">
        <v>524</v>
      </c>
      <c r="B820" s="2004"/>
      <c r="C820" s="2004"/>
      <c r="D820" s="2004"/>
      <c r="E820" s="2004"/>
      <c r="F820" s="2004"/>
      <c r="G820" s="2004"/>
      <c r="H820" s="2004"/>
      <c r="I820" s="2004"/>
      <c r="J820" s="2004"/>
      <c r="P820" s="188"/>
    </row>
    <row r="821" spans="1:17" hidden="1">
      <c r="A821" s="2012"/>
      <c r="B821" s="2012"/>
      <c r="C821" s="2012"/>
      <c r="D821" s="2012"/>
      <c r="E821" s="2012"/>
      <c r="F821" s="2012"/>
      <c r="I821" s="1986" t="s">
        <v>545</v>
      </c>
      <c r="J821" s="1986"/>
      <c r="P821" s="188"/>
    </row>
    <row r="822" spans="1:17" ht="54" hidden="1">
      <c r="A822" s="260" t="s">
        <v>77</v>
      </c>
      <c r="B822" s="260" t="s">
        <v>67</v>
      </c>
      <c r="C822" s="260" t="s">
        <v>131</v>
      </c>
      <c r="D822" s="260" t="s">
        <v>80</v>
      </c>
      <c r="E822" s="260" t="s">
        <v>132</v>
      </c>
      <c r="F822" s="260" t="s">
        <v>33</v>
      </c>
      <c r="I822" s="215" t="s">
        <v>186</v>
      </c>
      <c r="J822" s="215" t="s">
        <v>546</v>
      </c>
      <c r="K822" s="163"/>
      <c r="L822" s="163"/>
      <c r="P822" s="188"/>
    </row>
    <row r="823" spans="1:17" hidden="1">
      <c r="A823" s="195">
        <v>1</v>
      </c>
      <c r="B823" s="195">
        <v>2</v>
      </c>
      <c r="C823" s="195">
        <v>3</v>
      </c>
      <c r="D823" s="195">
        <v>4</v>
      </c>
      <c r="E823" s="195">
        <v>5</v>
      </c>
      <c r="F823" s="195">
        <v>6</v>
      </c>
      <c r="G823" s="160"/>
      <c r="H823" s="160"/>
      <c r="I823" s="217"/>
      <c r="J823" s="217"/>
      <c r="P823" s="188"/>
    </row>
    <row r="824" spans="1:17" hidden="1">
      <c r="A824" s="260">
        <v>1</v>
      </c>
      <c r="B824" s="31"/>
      <c r="C824" s="260"/>
      <c r="D824" s="260"/>
      <c r="E824" s="258"/>
      <c r="F824" s="258"/>
      <c r="I824" s="220"/>
      <c r="J824" s="220"/>
      <c r="P824" s="188"/>
    </row>
    <row r="825" spans="1:17" s="160" customFormat="1" hidden="1">
      <c r="A825" s="260">
        <v>2</v>
      </c>
      <c r="B825" s="31"/>
      <c r="C825" s="260"/>
      <c r="D825" s="260"/>
      <c r="E825" s="258"/>
      <c r="F825" s="258"/>
      <c r="G825" s="149"/>
      <c r="H825" s="149"/>
      <c r="I825" s="220"/>
      <c r="J825" s="220"/>
      <c r="K825" s="161"/>
      <c r="O825" s="283"/>
      <c r="P825" s="281"/>
      <c r="Q825" s="283"/>
    </row>
    <row r="826" spans="1:17" hidden="1">
      <c r="A826" s="260">
        <v>3</v>
      </c>
      <c r="B826" s="31"/>
      <c r="C826" s="260"/>
      <c r="D826" s="260"/>
      <c r="E826" s="258"/>
      <c r="F826" s="258"/>
      <c r="I826" s="220"/>
      <c r="J826" s="220"/>
      <c r="K826" s="158"/>
      <c r="P826" s="188"/>
      <c r="Q826" s="290"/>
    </row>
    <row r="827" spans="1:17" hidden="1">
      <c r="A827" s="260">
        <v>4</v>
      </c>
      <c r="B827" s="31"/>
      <c r="C827" s="260"/>
      <c r="D827" s="260"/>
      <c r="E827" s="258"/>
      <c r="F827" s="258"/>
      <c r="I827" s="220"/>
      <c r="J827" s="220"/>
      <c r="P827" s="188"/>
      <c r="Q827" s="290"/>
    </row>
    <row r="828" spans="1:17" hidden="1">
      <c r="A828" s="226"/>
      <c r="B828" s="227" t="s">
        <v>73</v>
      </c>
      <c r="C828" s="226" t="s">
        <v>74</v>
      </c>
      <c r="D828" s="226" t="s">
        <v>74</v>
      </c>
      <c r="E828" s="226" t="s">
        <v>74</v>
      </c>
      <c r="F828" s="228">
        <f>F827+F825+F826+F824</f>
        <v>0</v>
      </c>
      <c r="I828" s="217">
        <f>SUM(I824:I827)</f>
        <v>0</v>
      </c>
      <c r="J828" s="217">
        <f>SUM(J824:J827)</f>
        <v>0</v>
      </c>
      <c r="P828" s="188"/>
      <c r="Q828" s="290"/>
    </row>
    <row r="829" spans="1:17" hidden="1">
      <c r="A829" s="38"/>
      <c r="B829" s="32"/>
      <c r="C829" s="38"/>
      <c r="D829" s="38"/>
      <c r="E829" s="38"/>
      <c r="F829" s="57"/>
      <c r="P829" s="188"/>
      <c r="Q829" s="290"/>
    </row>
    <row r="830" spans="1:17" hidden="1">
      <c r="A830" s="2004" t="s">
        <v>525</v>
      </c>
      <c r="B830" s="2004"/>
      <c r="C830" s="2004"/>
      <c r="D830" s="2004"/>
      <c r="E830" s="2004"/>
      <c r="F830" s="2004"/>
      <c r="G830" s="2004"/>
      <c r="H830" s="2004"/>
      <c r="I830" s="2004"/>
      <c r="J830" s="2004"/>
      <c r="P830" s="188"/>
    </row>
    <row r="831" spans="1:17" hidden="1">
      <c r="A831" s="2012"/>
      <c r="B831" s="2012"/>
      <c r="C831" s="2012"/>
      <c r="D831" s="2012"/>
      <c r="E831" s="2012"/>
      <c r="F831" s="2012"/>
      <c r="I831" s="1986" t="s">
        <v>545</v>
      </c>
      <c r="J831" s="1986"/>
      <c r="P831" s="188"/>
    </row>
    <row r="832" spans="1:17" ht="54" hidden="1">
      <c r="A832" s="260" t="s">
        <v>77</v>
      </c>
      <c r="B832" s="260" t="s">
        <v>67</v>
      </c>
      <c r="C832" s="260" t="s">
        <v>131</v>
      </c>
      <c r="D832" s="260" t="s">
        <v>80</v>
      </c>
      <c r="E832" s="260" t="s">
        <v>132</v>
      </c>
      <c r="F832" s="260" t="s">
        <v>33</v>
      </c>
      <c r="I832" s="215" t="s">
        <v>186</v>
      </c>
      <c r="J832" s="215" t="s">
        <v>546</v>
      </c>
      <c r="K832" s="163"/>
      <c r="L832" s="163"/>
      <c r="P832" s="188"/>
    </row>
    <row r="833" spans="1:17" hidden="1">
      <c r="A833" s="195">
        <v>1</v>
      </c>
      <c r="B833" s="195">
        <v>2</v>
      </c>
      <c r="C833" s="195">
        <v>3</v>
      </c>
      <c r="D833" s="195">
        <v>4</v>
      </c>
      <c r="E833" s="195">
        <v>5</v>
      </c>
      <c r="F833" s="195">
        <v>6</v>
      </c>
      <c r="G833" s="160"/>
      <c r="H833" s="160"/>
      <c r="I833" s="217"/>
      <c r="J833" s="217"/>
      <c r="P833" s="188"/>
    </row>
    <row r="834" spans="1:17" hidden="1">
      <c r="A834" s="260">
        <v>1</v>
      </c>
      <c r="B834" s="31"/>
      <c r="C834" s="260"/>
      <c r="D834" s="260"/>
      <c r="E834" s="258" t="e">
        <f>F834/D834</f>
        <v>#DIV/0!</v>
      </c>
      <c r="F834" s="258"/>
      <c r="I834" s="220"/>
      <c r="J834" s="220"/>
      <c r="P834" s="188"/>
    </row>
    <row r="835" spans="1:17" s="160" customFormat="1" hidden="1">
      <c r="A835" s="260">
        <v>2</v>
      </c>
      <c r="B835" s="31"/>
      <c r="C835" s="35"/>
      <c r="D835" s="35"/>
      <c r="E835" s="258" t="e">
        <f t="shared" ref="E835:E837" si="34">F835/D835</f>
        <v>#DIV/0!</v>
      </c>
      <c r="F835" s="258"/>
      <c r="G835" s="149"/>
      <c r="H835" s="149"/>
      <c r="I835" s="220"/>
      <c r="J835" s="220"/>
      <c r="K835" s="161"/>
      <c r="O835" s="283"/>
      <c r="P835" s="281"/>
      <c r="Q835" s="283"/>
    </row>
    <row r="836" spans="1:17" hidden="1">
      <c r="A836" s="260"/>
      <c r="B836" s="31"/>
      <c r="C836" s="35"/>
      <c r="D836" s="35"/>
      <c r="E836" s="258" t="e">
        <f t="shared" si="34"/>
        <v>#DIV/0!</v>
      </c>
      <c r="F836" s="258"/>
      <c r="I836" s="220"/>
      <c r="J836" s="220"/>
      <c r="P836" s="188"/>
    </row>
    <row r="837" spans="1:17" hidden="1">
      <c r="A837" s="260">
        <v>3</v>
      </c>
      <c r="B837" s="31"/>
      <c r="C837" s="260"/>
      <c r="D837" s="260"/>
      <c r="E837" s="258" t="e">
        <f t="shared" si="34"/>
        <v>#DIV/0!</v>
      </c>
      <c r="F837" s="258"/>
      <c r="I837" s="220"/>
      <c r="J837" s="220"/>
      <c r="P837" s="188"/>
    </row>
    <row r="838" spans="1:17" hidden="1">
      <c r="A838" s="226"/>
      <c r="B838" s="227" t="s">
        <v>73</v>
      </c>
      <c r="C838" s="226" t="s">
        <v>74</v>
      </c>
      <c r="D838" s="226" t="s">
        <v>74</v>
      </c>
      <c r="E838" s="226" t="s">
        <v>74</v>
      </c>
      <c r="F838" s="228">
        <f>F837+F835+F834+F836</f>
        <v>0</v>
      </c>
      <c r="I838" s="217">
        <f>SUM(I834:I837)</f>
        <v>0</v>
      </c>
      <c r="J838" s="217">
        <f>SUM(J834:J837)</f>
        <v>0</v>
      </c>
      <c r="P838" s="188"/>
    </row>
    <row r="839" spans="1:17" hidden="1">
      <c r="A839" s="38"/>
      <c r="B839" s="32"/>
      <c r="C839" s="38"/>
      <c r="D839" s="38"/>
      <c r="E839" s="38"/>
      <c r="F839" s="57"/>
      <c r="P839" s="188"/>
    </row>
    <row r="840" spans="1:17" hidden="1">
      <c r="A840" s="2004" t="s">
        <v>526</v>
      </c>
      <c r="B840" s="2004"/>
      <c r="C840" s="2004"/>
      <c r="D840" s="2004"/>
      <c r="E840" s="2004"/>
      <c r="F840" s="2004"/>
      <c r="G840" s="2004"/>
      <c r="H840" s="2004"/>
      <c r="I840" s="2004"/>
      <c r="J840" s="2004"/>
      <c r="P840" s="188"/>
    </row>
    <row r="841" spans="1:17" hidden="1">
      <c r="A841" s="2012"/>
      <c r="B841" s="2012"/>
      <c r="C841" s="2012"/>
      <c r="D841" s="2012"/>
      <c r="E841" s="2012"/>
      <c r="F841" s="2012"/>
      <c r="I841" s="1986" t="s">
        <v>545</v>
      </c>
      <c r="J841" s="1986"/>
      <c r="P841" s="188"/>
    </row>
    <row r="842" spans="1:17" ht="54" hidden="1">
      <c r="A842" s="260" t="s">
        <v>77</v>
      </c>
      <c r="B842" s="260" t="s">
        <v>67</v>
      </c>
      <c r="C842" s="260" t="s">
        <v>131</v>
      </c>
      <c r="D842" s="260" t="s">
        <v>80</v>
      </c>
      <c r="E842" s="260" t="s">
        <v>132</v>
      </c>
      <c r="F842" s="260" t="s">
        <v>33</v>
      </c>
      <c r="I842" s="215" t="s">
        <v>186</v>
      </c>
      <c r="J842" s="215" t="s">
        <v>546</v>
      </c>
      <c r="K842" s="163"/>
      <c r="L842" s="163"/>
      <c r="P842" s="188"/>
    </row>
    <row r="843" spans="1:17" hidden="1">
      <c r="A843" s="195">
        <v>1</v>
      </c>
      <c r="B843" s="195">
        <v>2</v>
      </c>
      <c r="C843" s="195">
        <v>3</v>
      </c>
      <c r="D843" s="195">
        <v>4</v>
      </c>
      <c r="E843" s="195">
        <v>5</v>
      </c>
      <c r="F843" s="195">
        <v>6</v>
      </c>
      <c r="G843" s="160"/>
      <c r="H843" s="160"/>
      <c r="I843" s="217"/>
      <c r="J843" s="217"/>
      <c r="P843" s="188"/>
    </row>
    <row r="844" spans="1:17" hidden="1">
      <c r="A844" s="260">
        <v>1</v>
      </c>
      <c r="B844" s="31"/>
      <c r="C844" s="260"/>
      <c r="D844" s="260"/>
      <c r="E844" s="258" t="e">
        <f>F844/D844</f>
        <v>#DIV/0!</v>
      </c>
      <c r="F844" s="258"/>
      <c r="I844" s="220"/>
      <c r="J844" s="220"/>
      <c r="P844" s="188"/>
    </row>
    <row r="845" spans="1:17" s="160" customFormat="1" hidden="1">
      <c r="A845" s="260">
        <v>2</v>
      </c>
      <c r="B845" s="31"/>
      <c r="C845" s="35"/>
      <c r="D845" s="35"/>
      <c r="E845" s="258" t="e">
        <f t="shared" ref="E845:E847" si="35">F845/D845</f>
        <v>#DIV/0!</v>
      </c>
      <c r="F845" s="258"/>
      <c r="G845" s="149"/>
      <c r="H845" s="149"/>
      <c r="I845" s="220"/>
      <c r="J845" s="220"/>
      <c r="K845" s="161"/>
      <c r="O845" s="283"/>
      <c r="P845" s="281"/>
      <c r="Q845" s="283"/>
    </row>
    <row r="846" spans="1:17" hidden="1">
      <c r="A846" s="260"/>
      <c r="B846" s="31"/>
      <c r="C846" s="35"/>
      <c r="D846" s="35"/>
      <c r="E846" s="258" t="e">
        <f t="shared" si="35"/>
        <v>#DIV/0!</v>
      </c>
      <c r="F846" s="258"/>
      <c r="I846" s="220"/>
      <c r="J846" s="220"/>
      <c r="P846" s="188"/>
    </row>
    <row r="847" spans="1:17" hidden="1">
      <c r="A847" s="260">
        <v>3</v>
      </c>
      <c r="B847" s="31"/>
      <c r="C847" s="260"/>
      <c r="D847" s="260"/>
      <c r="E847" s="258" t="e">
        <f t="shared" si="35"/>
        <v>#DIV/0!</v>
      </c>
      <c r="F847" s="258"/>
      <c r="I847" s="220"/>
      <c r="J847" s="220"/>
      <c r="P847" s="188"/>
    </row>
    <row r="848" spans="1:17" hidden="1">
      <c r="A848" s="226"/>
      <c r="B848" s="227" t="s">
        <v>73</v>
      </c>
      <c r="C848" s="226" t="s">
        <v>74</v>
      </c>
      <c r="D848" s="226" t="s">
        <v>74</v>
      </c>
      <c r="E848" s="226" t="s">
        <v>74</v>
      </c>
      <c r="F848" s="228">
        <f>F847+F845+F844+F846</f>
        <v>0</v>
      </c>
      <c r="I848" s="217">
        <f>SUM(I844:I847)</f>
        <v>0</v>
      </c>
      <c r="J848" s="217">
        <f>SUM(J844:J847)</f>
        <v>0</v>
      </c>
      <c r="P848" s="188"/>
    </row>
    <row r="849" spans="1:17" hidden="1">
      <c r="A849" s="38"/>
      <c r="B849" s="32"/>
      <c r="C849" s="38"/>
      <c r="D849" s="38"/>
      <c r="E849" s="38"/>
      <c r="F849" s="57"/>
      <c r="P849" s="188"/>
    </row>
    <row r="850" spans="1:17" hidden="1">
      <c r="A850" s="2004" t="s">
        <v>527</v>
      </c>
      <c r="B850" s="2004"/>
      <c r="C850" s="2004"/>
      <c r="D850" s="2004"/>
      <c r="E850" s="2004"/>
      <c r="F850" s="2004"/>
      <c r="G850" s="2004"/>
      <c r="H850" s="2004"/>
      <c r="I850" s="2004"/>
      <c r="J850" s="2004"/>
      <c r="P850" s="188"/>
    </row>
    <row r="851" spans="1:17" hidden="1">
      <c r="A851" s="2012"/>
      <c r="B851" s="2012"/>
      <c r="C851" s="2012"/>
      <c r="D851" s="2012"/>
      <c r="E851" s="2012"/>
      <c r="F851" s="2012"/>
      <c r="I851" s="1986" t="s">
        <v>545</v>
      </c>
      <c r="J851" s="1986"/>
      <c r="P851" s="188"/>
    </row>
    <row r="852" spans="1:17" ht="54" hidden="1">
      <c r="A852" s="260" t="s">
        <v>77</v>
      </c>
      <c r="B852" s="260" t="s">
        <v>67</v>
      </c>
      <c r="C852" s="260" t="s">
        <v>131</v>
      </c>
      <c r="D852" s="260" t="s">
        <v>80</v>
      </c>
      <c r="E852" s="260" t="s">
        <v>132</v>
      </c>
      <c r="F852" s="260" t="s">
        <v>33</v>
      </c>
      <c r="I852" s="215" t="s">
        <v>186</v>
      </c>
      <c r="J852" s="215" t="s">
        <v>546</v>
      </c>
      <c r="K852" s="163"/>
      <c r="L852" s="163"/>
      <c r="P852" s="188"/>
    </row>
    <row r="853" spans="1:17" hidden="1">
      <c r="A853" s="194">
        <v>1</v>
      </c>
      <c r="B853" s="194">
        <v>2</v>
      </c>
      <c r="C853" s="194">
        <v>3</v>
      </c>
      <c r="D853" s="194">
        <v>4</v>
      </c>
      <c r="E853" s="195">
        <v>5</v>
      </c>
      <c r="F853" s="195">
        <v>6</v>
      </c>
      <c r="G853" s="25"/>
      <c r="H853" s="25"/>
      <c r="I853" s="217"/>
      <c r="J853" s="217"/>
      <c r="P853" s="188"/>
    </row>
    <row r="854" spans="1:17" hidden="1">
      <c r="A854" s="260">
        <v>1</v>
      </c>
      <c r="B854" s="31"/>
      <c r="C854" s="260"/>
      <c r="D854" s="260"/>
      <c r="E854" s="258" t="e">
        <f>F854/D854</f>
        <v>#DIV/0!</v>
      </c>
      <c r="F854" s="258"/>
      <c r="I854" s="220"/>
      <c r="J854" s="220"/>
      <c r="P854" s="188"/>
    </row>
    <row r="855" spans="1:17" s="25" customFormat="1" hidden="1">
      <c r="A855" s="260">
        <v>2</v>
      </c>
      <c r="B855" s="31"/>
      <c r="C855" s="35"/>
      <c r="D855" s="35"/>
      <c r="E855" s="258" t="e">
        <f t="shared" ref="E855:E857" si="36">F855/D855</f>
        <v>#DIV/0!</v>
      </c>
      <c r="F855" s="258"/>
      <c r="G855" s="149"/>
      <c r="H855" s="149"/>
      <c r="I855" s="220"/>
      <c r="J855" s="220"/>
      <c r="K855" s="162"/>
      <c r="O855" s="287"/>
      <c r="P855" s="282"/>
      <c r="Q855" s="287"/>
    </row>
    <row r="856" spans="1:17" hidden="1">
      <c r="A856" s="260"/>
      <c r="B856" s="31"/>
      <c r="C856" s="35"/>
      <c r="D856" s="35"/>
      <c r="E856" s="258" t="e">
        <f t="shared" si="36"/>
        <v>#DIV/0!</v>
      </c>
      <c r="F856" s="258"/>
      <c r="I856" s="220"/>
      <c r="J856" s="220"/>
      <c r="P856" s="188"/>
    </row>
    <row r="857" spans="1:17" hidden="1">
      <c r="A857" s="260">
        <v>3</v>
      </c>
      <c r="B857" s="31"/>
      <c r="C857" s="260"/>
      <c r="D857" s="260"/>
      <c r="E857" s="258" t="e">
        <f t="shared" si="36"/>
        <v>#DIV/0!</v>
      </c>
      <c r="F857" s="258"/>
      <c r="I857" s="220"/>
      <c r="J857" s="220"/>
      <c r="P857" s="188"/>
    </row>
    <row r="858" spans="1:17" hidden="1">
      <c r="A858" s="226"/>
      <c r="B858" s="227" t="s">
        <v>73</v>
      </c>
      <c r="C858" s="226" t="s">
        <v>74</v>
      </c>
      <c r="D858" s="226" t="s">
        <v>74</v>
      </c>
      <c r="E858" s="226" t="s">
        <v>74</v>
      </c>
      <c r="F858" s="228">
        <f>F857+F855+F854+F856</f>
        <v>0</v>
      </c>
      <c r="I858" s="217">
        <f>SUM(I854:I857)</f>
        <v>0</v>
      </c>
      <c r="J858" s="217">
        <f>SUM(J854:J857)</f>
        <v>0</v>
      </c>
      <c r="P858" s="188"/>
    </row>
    <row r="859" spans="1:17" hidden="1">
      <c r="A859" s="38"/>
      <c r="B859" s="32"/>
      <c r="C859" s="38"/>
      <c r="D859" s="38"/>
      <c r="E859" s="38"/>
      <c r="F859" s="57"/>
      <c r="P859" s="188"/>
    </row>
    <row r="860" spans="1:17" hidden="1">
      <c r="A860" s="2004" t="s">
        <v>528</v>
      </c>
      <c r="B860" s="2004"/>
      <c r="C860" s="2004"/>
      <c r="D860" s="2004"/>
      <c r="E860" s="2004"/>
      <c r="F860" s="2004"/>
      <c r="G860" s="2004"/>
      <c r="H860" s="2004"/>
      <c r="I860" s="2004"/>
      <c r="J860" s="2004"/>
      <c r="P860" s="188"/>
    </row>
    <row r="861" spans="1:17" hidden="1">
      <c r="A861" s="2012"/>
      <c r="B861" s="2012"/>
      <c r="C861" s="2012"/>
      <c r="D861" s="2012"/>
      <c r="E861" s="2012"/>
      <c r="F861" s="2012"/>
      <c r="I861" s="1986" t="s">
        <v>545</v>
      </c>
      <c r="J861" s="1986"/>
      <c r="P861" s="188"/>
    </row>
    <row r="862" spans="1:17" ht="54" hidden="1">
      <c r="A862" s="260" t="s">
        <v>77</v>
      </c>
      <c r="B862" s="260" t="s">
        <v>67</v>
      </c>
      <c r="C862" s="260" t="s">
        <v>131</v>
      </c>
      <c r="D862" s="260" t="s">
        <v>80</v>
      </c>
      <c r="E862" s="260" t="s">
        <v>132</v>
      </c>
      <c r="F862" s="260" t="s">
        <v>33</v>
      </c>
      <c r="I862" s="215" t="s">
        <v>186</v>
      </c>
      <c r="J862" s="215" t="s">
        <v>546</v>
      </c>
      <c r="K862" s="163"/>
      <c r="L862" s="187"/>
      <c r="P862" s="188"/>
    </row>
    <row r="863" spans="1:17" hidden="1">
      <c r="A863" s="195">
        <v>1</v>
      </c>
      <c r="B863" s="195">
        <v>2</v>
      </c>
      <c r="C863" s="195">
        <v>3</v>
      </c>
      <c r="D863" s="195">
        <v>4</v>
      </c>
      <c r="E863" s="195">
        <v>5</v>
      </c>
      <c r="F863" s="195">
        <v>6</v>
      </c>
      <c r="G863" s="160"/>
      <c r="H863" s="160"/>
      <c r="I863" s="217"/>
      <c r="J863" s="217"/>
      <c r="P863" s="188"/>
    </row>
    <row r="864" spans="1:17" hidden="1">
      <c r="A864" s="260">
        <v>1</v>
      </c>
      <c r="B864" s="31"/>
      <c r="C864" s="260"/>
      <c r="D864" s="260"/>
      <c r="E864" s="258" t="e">
        <f>F864/D864</f>
        <v>#DIV/0!</v>
      </c>
      <c r="F864" s="258"/>
      <c r="I864" s="220"/>
      <c r="J864" s="220"/>
      <c r="P864" s="188"/>
    </row>
    <row r="865" spans="1:17" s="160" customFormat="1" hidden="1">
      <c r="A865" s="260">
        <v>2</v>
      </c>
      <c r="B865" s="31"/>
      <c r="C865" s="35"/>
      <c r="D865" s="35"/>
      <c r="E865" s="258" t="e">
        <f t="shared" ref="E865:E867" si="37">F865/D865</f>
        <v>#DIV/0!</v>
      </c>
      <c r="F865" s="258"/>
      <c r="G865" s="149"/>
      <c r="H865" s="149"/>
      <c r="I865" s="220"/>
      <c r="J865" s="220"/>
      <c r="K865" s="161"/>
      <c r="O865" s="283"/>
      <c r="P865" s="281"/>
      <c r="Q865" s="283"/>
    </row>
    <row r="866" spans="1:17" hidden="1">
      <c r="A866" s="260"/>
      <c r="B866" s="31"/>
      <c r="C866" s="35"/>
      <c r="D866" s="35"/>
      <c r="E866" s="258" t="e">
        <f t="shared" si="37"/>
        <v>#DIV/0!</v>
      </c>
      <c r="F866" s="258"/>
      <c r="I866" s="220"/>
      <c r="J866" s="220"/>
      <c r="P866" s="188"/>
    </row>
    <row r="867" spans="1:17" hidden="1">
      <c r="A867" s="260">
        <v>3</v>
      </c>
      <c r="B867" s="31"/>
      <c r="C867" s="260"/>
      <c r="D867" s="260"/>
      <c r="E867" s="258" t="e">
        <f t="shared" si="37"/>
        <v>#DIV/0!</v>
      </c>
      <c r="F867" s="258"/>
      <c r="I867" s="220"/>
      <c r="J867" s="220"/>
      <c r="P867" s="188"/>
    </row>
    <row r="868" spans="1:17" hidden="1">
      <c r="A868" s="226"/>
      <c r="B868" s="227" t="s">
        <v>73</v>
      </c>
      <c r="C868" s="226" t="s">
        <v>74</v>
      </c>
      <c r="D868" s="226" t="s">
        <v>74</v>
      </c>
      <c r="E868" s="226" t="s">
        <v>74</v>
      </c>
      <c r="F868" s="228">
        <f>F867+F865+F864+F866</f>
        <v>0</v>
      </c>
      <c r="I868" s="217">
        <f>SUM(I864:I867)</f>
        <v>0</v>
      </c>
      <c r="J868" s="217">
        <f>SUM(J864:J867)</f>
        <v>0</v>
      </c>
      <c r="P868" s="188"/>
    </row>
    <row r="869" spans="1:17" hidden="1">
      <c r="A869" s="38"/>
      <c r="B869" s="32"/>
      <c r="C869" s="38"/>
      <c r="D869" s="38"/>
      <c r="E869" s="38"/>
      <c r="F869" s="57"/>
      <c r="P869" s="188"/>
    </row>
    <row r="870" spans="1:17">
      <c r="A870" s="2004" t="s">
        <v>529</v>
      </c>
      <c r="B870" s="2004"/>
      <c r="C870" s="2004"/>
      <c r="D870" s="2004"/>
      <c r="E870" s="2004"/>
      <c r="F870" s="2004"/>
      <c r="G870" s="2004"/>
      <c r="H870" s="2004"/>
      <c r="I870" s="2004"/>
      <c r="J870" s="2004"/>
      <c r="P870" s="188"/>
    </row>
    <row r="871" spans="1:17">
      <c r="A871" s="2012"/>
      <c r="B871" s="2012"/>
      <c r="C871" s="2012"/>
      <c r="D871" s="2012"/>
      <c r="E871" s="2012"/>
      <c r="F871" s="2012"/>
      <c r="I871" s="1986" t="s">
        <v>545</v>
      </c>
      <c r="J871" s="1986"/>
      <c r="P871" s="188"/>
    </row>
    <row r="872" spans="1:17" ht="54">
      <c r="A872" s="260" t="s">
        <v>77</v>
      </c>
      <c r="B872" s="260" t="s">
        <v>67</v>
      </c>
      <c r="C872" s="260" t="s">
        <v>131</v>
      </c>
      <c r="D872" s="260" t="s">
        <v>80</v>
      </c>
      <c r="E872" s="260" t="s">
        <v>132</v>
      </c>
      <c r="F872" s="260" t="s">
        <v>33</v>
      </c>
      <c r="I872" s="215" t="s">
        <v>186</v>
      </c>
      <c r="J872" s="215" t="s">
        <v>546</v>
      </c>
      <c r="K872" s="163"/>
      <c r="L872" s="187"/>
      <c r="P872" s="188"/>
    </row>
    <row r="873" spans="1:17">
      <c r="A873" s="195">
        <v>1</v>
      </c>
      <c r="B873" s="195">
        <v>2</v>
      </c>
      <c r="C873" s="195">
        <v>3</v>
      </c>
      <c r="D873" s="195">
        <v>4</v>
      </c>
      <c r="E873" s="195">
        <v>5</v>
      </c>
      <c r="F873" s="195">
        <v>6</v>
      </c>
      <c r="G873" s="160"/>
      <c r="H873" s="160"/>
      <c r="I873" s="217"/>
      <c r="J873" s="217"/>
      <c r="P873" s="188"/>
    </row>
    <row r="874" spans="1:17">
      <c r="A874" s="260">
        <v>1</v>
      </c>
      <c r="B874" s="31"/>
      <c r="C874" s="614" t="s">
        <v>934</v>
      </c>
      <c r="D874" s="614">
        <v>20</v>
      </c>
      <c r="E874" s="615">
        <f>F874/D874</f>
        <v>0</v>
      </c>
      <c r="F874" s="615"/>
      <c r="I874" s="220"/>
      <c r="J874" s="220"/>
      <c r="P874" s="188"/>
    </row>
    <row r="875" spans="1:17" s="160" customFormat="1">
      <c r="A875" s="260">
        <v>2</v>
      </c>
      <c r="B875" s="31"/>
      <c r="C875" s="614" t="s">
        <v>877</v>
      </c>
      <c r="D875" s="614">
        <v>50</v>
      </c>
      <c r="E875" s="615">
        <f t="shared" ref="E875" si="38">F875/D875</f>
        <v>0</v>
      </c>
      <c r="F875" s="615"/>
      <c r="G875" s="149"/>
      <c r="H875" s="149"/>
      <c r="I875" s="220"/>
      <c r="J875" s="220"/>
      <c r="K875" s="161"/>
      <c r="O875" s="283"/>
      <c r="P875" s="281"/>
      <c r="Q875" s="283"/>
    </row>
    <row r="876" spans="1:17">
      <c r="A876" s="260">
        <v>3</v>
      </c>
      <c r="B876" s="620"/>
      <c r="C876" s="614" t="s">
        <v>877</v>
      </c>
      <c r="D876" s="597">
        <v>40</v>
      </c>
      <c r="E876" s="615">
        <f>F876/D876</f>
        <v>0</v>
      </c>
      <c r="F876" s="176"/>
      <c r="I876" s="220"/>
      <c r="J876" s="220"/>
      <c r="P876" s="188"/>
      <c r="Q876" s="290"/>
    </row>
    <row r="877" spans="1:17">
      <c r="A877" s="260">
        <v>4</v>
      </c>
      <c r="B877" s="31"/>
      <c r="C877" s="636" t="s">
        <v>877</v>
      </c>
      <c r="D877" s="260">
        <v>2</v>
      </c>
      <c r="E877" s="258">
        <f t="shared" ref="E877" si="39">F877/D877</f>
        <v>0</v>
      </c>
      <c r="F877" s="258"/>
      <c r="I877" s="220"/>
      <c r="J877" s="220"/>
      <c r="P877" s="188"/>
      <c r="Q877" s="290"/>
    </row>
    <row r="878" spans="1:17">
      <c r="A878" s="226"/>
      <c r="B878" s="227" t="s">
        <v>73</v>
      </c>
      <c r="C878" s="226" t="s">
        <v>74</v>
      </c>
      <c r="D878" s="226" t="s">
        <v>74</v>
      </c>
      <c r="E878" s="226" t="s">
        <v>74</v>
      </c>
      <c r="F878" s="228">
        <f>F877+F875+F874+F876</f>
        <v>0</v>
      </c>
      <c r="I878" s="217">
        <f>SUM(I874:I877)</f>
        <v>0</v>
      </c>
      <c r="J878" s="217">
        <f>SUM(J874:J877)</f>
        <v>0</v>
      </c>
      <c r="K878" s="158"/>
      <c r="P878" s="188"/>
      <c r="Q878" s="290"/>
    </row>
    <row r="879" spans="1:17">
      <c r="A879" s="38"/>
      <c r="B879" s="32"/>
      <c r="C879" s="38"/>
      <c r="D879" s="38"/>
      <c r="E879" s="38"/>
      <c r="F879" s="57"/>
      <c r="P879" s="188"/>
      <c r="Q879" s="290"/>
    </row>
    <row r="880" spans="1:17">
      <c r="A880" s="2004" t="s">
        <v>522</v>
      </c>
      <c r="B880" s="2004"/>
      <c r="C880" s="2004"/>
      <c r="D880" s="2004"/>
      <c r="E880" s="2004"/>
      <c r="F880" s="2004"/>
      <c r="G880" s="2004"/>
      <c r="H880" s="2004"/>
      <c r="I880" s="2004"/>
      <c r="J880" s="2004"/>
      <c r="P880" s="188"/>
      <c r="Q880" s="290"/>
    </row>
    <row r="881" spans="1:17">
      <c r="A881" s="2012"/>
      <c r="B881" s="2012"/>
      <c r="C881" s="2012"/>
      <c r="D881" s="2012"/>
      <c r="E881" s="2012"/>
      <c r="F881" s="38"/>
      <c r="I881" s="1986" t="s">
        <v>545</v>
      </c>
      <c r="J881" s="1986"/>
      <c r="O881" s="188"/>
    </row>
    <row r="882" spans="1:17" ht="54">
      <c r="A882" s="260" t="s">
        <v>68</v>
      </c>
      <c r="B882" s="260" t="s">
        <v>67</v>
      </c>
      <c r="C882" s="260" t="s">
        <v>80</v>
      </c>
      <c r="D882" s="260" t="s">
        <v>128</v>
      </c>
      <c r="E882" s="260" t="s">
        <v>33</v>
      </c>
      <c r="I882" s="215" t="s">
        <v>186</v>
      </c>
      <c r="J882" s="215" t="s">
        <v>546</v>
      </c>
      <c r="K882" s="163"/>
      <c r="O882" s="188"/>
    </row>
    <row r="883" spans="1:17">
      <c r="A883" s="195">
        <v>1</v>
      </c>
      <c r="B883" s="195">
        <v>2</v>
      </c>
      <c r="C883" s="195">
        <v>3</v>
      </c>
      <c r="D883" s="195">
        <v>4</v>
      </c>
      <c r="E883" s="195">
        <v>5</v>
      </c>
      <c r="F883" s="160"/>
      <c r="G883" s="160"/>
      <c r="H883" s="160"/>
      <c r="I883" s="217"/>
      <c r="J883" s="217"/>
      <c r="O883" s="188"/>
    </row>
    <row r="884" spans="1:17">
      <c r="A884" s="260">
        <v>1</v>
      </c>
      <c r="B884" s="31"/>
      <c r="C884" s="260"/>
      <c r="D884" s="258" t="e">
        <f>E884/C884</f>
        <v>#DIV/0!</v>
      </c>
      <c r="E884" s="258"/>
      <c r="I884" s="220"/>
      <c r="J884" s="220"/>
      <c r="O884" s="188"/>
    </row>
    <row r="885" spans="1:17" s="160" customFormat="1">
      <c r="A885" s="260">
        <v>2</v>
      </c>
      <c r="B885" s="31"/>
      <c r="C885" s="260"/>
      <c r="D885" s="258" t="e">
        <f>E885/C885</f>
        <v>#DIV/0!</v>
      </c>
      <c r="E885" s="258"/>
      <c r="F885" s="149"/>
      <c r="G885" s="149"/>
      <c r="H885" s="149"/>
      <c r="I885" s="220"/>
      <c r="J885" s="220"/>
      <c r="K885" s="161"/>
      <c r="O885" s="281"/>
      <c r="P885" s="283"/>
      <c r="Q885" s="283"/>
    </row>
    <row r="886" spans="1:17">
      <c r="A886" s="260">
        <v>3</v>
      </c>
      <c r="B886" s="31"/>
      <c r="C886" s="260"/>
      <c r="D886" s="258" t="e">
        <f>E886/C886</f>
        <v>#DIV/0!</v>
      </c>
      <c r="E886" s="258"/>
      <c r="I886" s="220"/>
      <c r="J886" s="220"/>
      <c r="O886" s="188"/>
    </row>
    <row r="887" spans="1:17">
      <c r="A887" s="260">
        <v>4</v>
      </c>
      <c r="B887" s="31"/>
      <c r="C887" s="260"/>
      <c r="D887" s="258" t="e">
        <f>E887/C887</f>
        <v>#DIV/0!</v>
      </c>
      <c r="E887" s="258"/>
      <c r="I887" s="220"/>
      <c r="J887" s="220"/>
      <c r="O887" s="188"/>
    </row>
    <row r="888" spans="1:17">
      <c r="A888" s="226"/>
      <c r="B888" s="227" t="s">
        <v>73</v>
      </c>
      <c r="C888" s="226"/>
      <c r="D888" s="226" t="s">
        <v>74</v>
      </c>
      <c r="E888" s="228">
        <f>E887+E886+E885+E884</f>
        <v>0</v>
      </c>
      <c r="I888" s="217">
        <f>SUM(I884:I887)</f>
        <v>0</v>
      </c>
      <c r="J888" s="217">
        <f>SUM(J884:J887)</f>
        <v>0</v>
      </c>
      <c r="O888" s="188"/>
    </row>
    <row r="889" spans="1:17">
      <c r="A889" s="56"/>
      <c r="B889" s="32"/>
      <c r="C889" s="38"/>
      <c r="D889" s="38"/>
      <c r="E889" s="38"/>
      <c r="F889" s="57"/>
      <c r="O889" s="188"/>
    </row>
    <row r="890" spans="1:17">
      <c r="A890" s="2004" t="s">
        <v>531</v>
      </c>
      <c r="B890" s="2004"/>
      <c r="C890" s="2004"/>
      <c r="D890" s="2004"/>
      <c r="E890" s="2004"/>
      <c r="F890" s="2004"/>
      <c r="G890" s="2004"/>
      <c r="H890" s="2004"/>
      <c r="I890" s="2004"/>
      <c r="J890" s="2004"/>
      <c r="O890" s="188"/>
    </row>
    <row r="891" spans="1:17">
      <c r="A891" s="51"/>
      <c r="B891" s="32"/>
      <c r="C891" s="38"/>
      <c r="D891" s="38"/>
      <c r="E891" s="38"/>
      <c r="F891" s="38"/>
      <c r="P891" s="188"/>
    </row>
    <row r="892" spans="1:17">
      <c r="A892" s="51"/>
      <c r="B892" s="32"/>
      <c r="C892" s="38"/>
      <c r="D892" s="38"/>
      <c r="E892" s="38"/>
      <c r="F892" s="38"/>
      <c r="I892" s="1986" t="s">
        <v>545</v>
      </c>
      <c r="J892" s="1986"/>
      <c r="K892" s="210"/>
    </row>
    <row r="893" spans="1:17" ht="54">
      <c r="A893" s="260" t="s">
        <v>77</v>
      </c>
      <c r="B893" s="260" t="s">
        <v>67</v>
      </c>
      <c r="C893" s="260" t="s">
        <v>127</v>
      </c>
      <c r="D893" s="260" t="s">
        <v>490</v>
      </c>
      <c r="F893" s="38"/>
      <c r="I893" s="215" t="s">
        <v>186</v>
      </c>
      <c r="J893" s="215" t="s">
        <v>546</v>
      </c>
      <c r="P893" s="188"/>
    </row>
    <row r="894" spans="1:17">
      <c r="A894" s="195">
        <v>1</v>
      </c>
      <c r="B894" s="195">
        <v>2</v>
      </c>
      <c r="C894" s="195">
        <v>3</v>
      </c>
      <c r="D894" s="195">
        <v>4</v>
      </c>
      <c r="E894" s="160"/>
      <c r="F894" s="14"/>
      <c r="G894" s="160"/>
      <c r="H894" s="160"/>
      <c r="I894" s="217"/>
      <c r="J894" s="217"/>
      <c r="P894" s="188"/>
    </row>
    <row r="895" spans="1:17">
      <c r="A895" s="260"/>
      <c r="B895" s="36"/>
      <c r="C895" s="34"/>
      <c r="D895" s="258"/>
      <c r="F895" s="38"/>
      <c r="I895" s="220"/>
      <c r="J895" s="220"/>
      <c r="P895" s="188"/>
    </row>
    <row r="896" spans="1:17" s="160" customFormat="1">
      <c r="A896" s="260"/>
      <c r="B896" s="36"/>
      <c r="C896" s="34"/>
      <c r="D896" s="258"/>
      <c r="E896" s="149"/>
      <c r="F896" s="57"/>
      <c r="G896" s="149"/>
      <c r="H896" s="149"/>
      <c r="I896" s="220"/>
      <c r="J896" s="220"/>
      <c r="K896" s="161"/>
      <c r="O896" s="283"/>
      <c r="P896" s="281"/>
      <c r="Q896" s="283"/>
    </row>
    <row r="897" spans="1:17">
      <c r="A897" s="260"/>
      <c r="B897" s="36"/>
      <c r="C897" s="34"/>
      <c r="D897" s="258"/>
      <c r="F897" s="38"/>
      <c r="I897" s="220"/>
      <c r="J897" s="220"/>
      <c r="P897" s="188"/>
      <c r="Q897" s="290"/>
    </row>
    <row r="898" spans="1:17">
      <c r="A898" s="260"/>
      <c r="B898" s="36"/>
      <c r="C898" s="34"/>
      <c r="D898" s="258"/>
      <c r="F898" s="38"/>
      <c r="I898" s="220"/>
      <c r="J898" s="220"/>
      <c r="P898" s="188"/>
      <c r="Q898" s="290"/>
    </row>
    <row r="899" spans="1:17">
      <c r="A899" s="226"/>
      <c r="B899" s="227" t="s">
        <v>73</v>
      </c>
      <c r="C899" s="226" t="s">
        <v>74</v>
      </c>
      <c r="D899" s="228">
        <f>SUM(D895:D898)</f>
        <v>0</v>
      </c>
      <c r="F899" s="38"/>
      <c r="I899" s="217">
        <f>SUM(I895:I898)</f>
        <v>0</v>
      </c>
      <c r="J899" s="217">
        <f>SUM(J895:J898)</f>
        <v>0</v>
      </c>
      <c r="P899" s="188"/>
      <c r="Q899" s="290"/>
    </row>
    <row r="900" spans="1:17">
      <c r="A900" s="56"/>
      <c r="B900" s="32"/>
      <c r="C900" s="38"/>
      <c r="D900" s="38"/>
      <c r="E900" s="38"/>
      <c r="F900" s="57"/>
      <c r="P900" s="188"/>
      <c r="Q900" s="290"/>
    </row>
    <row r="901" spans="1:17" s="774" customFormat="1" ht="40.5" customHeight="1">
      <c r="A901" s="2010" t="s">
        <v>1011</v>
      </c>
      <c r="B901" s="2010"/>
      <c r="C901" s="2010"/>
      <c r="D901" s="2010"/>
      <c r="E901" s="2010"/>
      <c r="F901" s="2010"/>
      <c r="G901" s="2010"/>
      <c r="H901" s="2010"/>
      <c r="I901" s="2010"/>
      <c r="J901" s="2010"/>
      <c r="K901" s="497"/>
      <c r="M901" s="775"/>
      <c r="O901" s="776"/>
      <c r="P901" s="776"/>
      <c r="Q901" s="776"/>
    </row>
    <row r="902" spans="1:17" s="497" customFormat="1" ht="12" customHeight="1">
      <c r="A902" s="777"/>
      <c r="B902" s="778"/>
      <c r="C902" s="779"/>
      <c r="D902" s="779"/>
      <c r="E902" s="779"/>
      <c r="F902" s="780"/>
      <c r="G902" s="774"/>
      <c r="H902" s="774"/>
      <c r="I902" s="774"/>
      <c r="J902" s="774"/>
      <c r="M902" s="781"/>
      <c r="O902" s="782"/>
      <c r="P902" s="781"/>
      <c r="Q902" s="782"/>
    </row>
    <row r="903" spans="1:17" s="774" customFormat="1">
      <c r="A903" s="2020" t="s">
        <v>1012</v>
      </c>
      <c r="B903" s="2020"/>
      <c r="C903" s="2020"/>
      <c r="D903" s="2020"/>
      <c r="E903" s="2020"/>
      <c r="F903" s="2020"/>
      <c r="G903" s="2020"/>
      <c r="H903" s="2020"/>
      <c r="I903" s="2020"/>
      <c r="J903" s="2020"/>
      <c r="K903" s="497"/>
      <c r="M903" s="775"/>
      <c r="O903" s="776"/>
      <c r="P903" s="776"/>
      <c r="Q903" s="776"/>
    </row>
    <row r="904" spans="1:17" s="774" customFormat="1">
      <c r="A904" s="783"/>
      <c r="B904" s="783"/>
      <c r="C904" s="783"/>
      <c r="D904" s="783"/>
      <c r="E904" s="783"/>
      <c r="F904" s="783"/>
      <c r="G904" s="783"/>
      <c r="H904" s="783"/>
      <c r="I904" s="1986" t="s">
        <v>545</v>
      </c>
      <c r="J904" s="1986"/>
      <c r="K904" s="497"/>
      <c r="M904" s="775"/>
      <c r="O904" s="776"/>
      <c r="P904" s="776"/>
      <c r="Q904" s="776"/>
    </row>
    <row r="905" spans="1:17" s="779" customFormat="1" ht="82.5" customHeight="1">
      <c r="A905" s="784" t="s">
        <v>77</v>
      </c>
      <c r="B905" s="784" t="s">
        <v>0</v>
      </c>
      <c r="C905" s="784" t="s">
        <v>122</v>
      </c>
      <c r="D905" s="784" t="s">
        <v>120</v>
      </c>
      <c r="E905" s="784" t="s">
        <v>123</v>
      </c>
      <c r="F905" s="784" t="s">
        <v>33</v>
      </c>
      <c r="I905" s="215" t="s">
        <v>186</v>
      </c>
      <c r="J905" s="215" t="s">
        <v>546</v>
      </c>
      <c r="K905" s="785"/>
      <c r="M905" s="775"/>
      <c r="N905" s="780"/>
      <c r="O905" s="786"/>
      <c r="P905" s="786"/>
      <c r="Q905" s="786"/>
    </row>
    <row r="906" spans="1:17" s="779" customFormat="1">
      <c r="A906" s="787">
        <v>1</v>
      </c>
      <c r="B906" s="787">
        <v>2</v>
      </c>
      <c r="C906" s="787">
        <v>4</v>
      </c>
      <c r="D906" s="787">
        <v>5</v>
      </c>
      <c r="E906" s="787">
        <v>6</v>
      </c>
      <c r="F906" s="787">
        <v>7</v>
      </c>
      <c r="G906" s="788"/>
      <c r="H906" s="788"/>
      <c r="I906" s="217"/>
      <c r="J906" s="217"/>
      <c r="K906" s="298"/>
      <c r="M906" s="775"/>
      <c r="O906" s="786"/>
      <c r="P906" s="786"/>
      <c r="Q906" s="786"/>
    </row>
    <row r="907" spans="1:17" s="779" customFormat="1" ht="33" customHeight="1">
      <c r="A907" s="784">
        <v>1</v>
      </c>
      <c r="B907" s="789" t="s">
        <v>145</v>
      </c>
      <c r="C907" s="790">
        <f>F907/D907</f>
        <v>0</v>
      </c>
      <c r="D907" s="790">
        <v>10.4</v>
      </c>
      <c r="E907" s="790">
        <v>0</v>
      </c>
      <c r="F907" s="790"/>
      <c r="I907" s="220"/>
      <c r="J907" s="220"/>
      <c r="K907" s="791"/>
      <c r="L907" s="560">
        <v>7400</v>
      </c>
      <c r="M907" s="775"/>
      <c r="N907" s="792"/>
      <c r="O907" s="786"/>
      <c r="P907" s="786"/>
      <c r="Q907" s="786"/>
    </row>
    <row r="908" spans="1:17" s="779" customFormat="1" ht="33" customHeight="1">
      <c r="A908" s="784">
        <v>2</v>
      </c>
      <c r="B908" s="789" t="s">
        <v>997</v>
      </c>
      <c r="C908" s="790">
        <f t="shared" ref="C908:C918" si="40">F908/D908</f>
        <v>0</v>
      </c>
      <c r="D908" s="790">
        <v>10.4</v>
      </c>
      <c r="E908" s="790">
        <v>0</v>
      </c>
      <c r="F908" s="790"/>
      <c r="I908" s="220"/>
      <c r="J908" s="220"/>
      <c r="K908" s="791"/>
      <c r="L908" s="560">
        <v>7400</v>
      </c>
      <c r="M908" s="775"/>
      <c r="N908" s="792"/>
      <c r="O908" s="786"/>
      <c r="P908" s="786"/>
      <c r="Q908" s="786"/>
    </row>
    <row r="909" spans="1:17" s="788" customFormat="1" ht="36" customHeight="1">
      <c r="A909" s="784">
        <v>3</v>
      </c>
      <c r="B909" s="789" t="s">
        <v>121</v>
      </c>
      <c r="C909" s="790">
        <f t="shared" si="40"/>
        <v>0</v>
      </c>
      <c r="D909" s="790">
        <v>2265.86</v>
      </c>
      <c r="E909" s="790">
        <v>0</v>
      </c>
      <c r="F909" s="793"/>
      <c r="G909" s="779"/>
      <c r="H909" s="779"/>
      <c r="I909" s="220"/>
      <c r="J909" s="220"/>
      <c r="K909" s="791"/>
      <c r="L909" s="560">
        <v>7400</v>
      </c>
      <c r="M909" s="775"/>
      <c r="N909" s="792"/>
      <c r="O909" s="794"/>
      <c r="P909" s="794"/>
      <c r="Q909" s="795"/>
    </row>
    <row r="910" spans="1:17" s="788" customFormat="1" ht="36" customHeight="1">
      <c r="A910" s="784">
        <v>4</v>
      </c>
      <c r="B910" s="789" t="s">
        <v>998</v>
      </c>
      <c r="C910" s="790">
        <f t="shared" si="40"/>
        <v>0</v>
      </c>
      <c r="D910" s="790">
        <v>2265.86</v>
      </c>
      <c r="E910" s="790">
        <v>0</v>
      </c>
      <c r="F910" s="790"/>
      <c r="G910" s="779"/>
      <c r="H910" s="779"/>
      <c r="I910" s="220"/>
      <c r="J910" s="220"/>
      <c r="K910" s="791"/>
      <c r="L910" s="560">
        <v>7400</v>
      </c>
      <c r="M910" s="775"/>
      <c r="N910" s="792"/>
      <c r="O910" s="795"/>
      <c r="P910" s="795"/>
      <c r="Q910" s="795"/>
    </row>
    <row r="911" spans="1:17" s="779" customFormat="1" ht="32.25" hidden="1" customHeight="1">
      <c r="A911" s="784">
        <v>5</v>
      </c>
      <c r="B911" s="789" t="s">
        <v>146</v>
      </c>
      <c r="C911" s="790"/>
      <c r="D911" s="790"/>
      <c r="E911" s="790">
        <v>0</v>
      </c>
      <c r="F911" s="790"/>
      <c r="I911" s="220"/>
      <c r="J911" s="220"/>
      <c r="K911" s="298"/>
      <c r="M911" s="775"/>
      <c r="N911" s="792"/>
      <c r="O911" s="786"/>
      <c r="P911" s="775"/>
      <c r="Q911" s="786"/>
    </row>
    <row r="912" spans="1:17" s="779" customFormat="1" ht="52.5" hidden="1" customHeight="1">
      <c r="A912" s="784">
        <v>6</v>
      </c>
      <c r="B912" s="789" t="s">
        <v>999</v>
      </c>
      <c r="C912" s="790"/>
      <c r="D912" s="790"/>
      <c r="E912" s="790">
        <v>0</v>
      </c>
      <c r="F912" s="790"/>
      <c r="I912" s="220"/>
      <c r="J912" s="220"/>
      <c r="K912" s="298"/>
      <c r="M912" s="775"/>
      <c r="N912" s="792"/>
      <c r="O912" s="786"/>
      <c r="P912" s="786"/>
      <c r="Q912" s="786"/>
    </row>
    <row r="913" spans="1:17" s="779" customFormat="1" ht="32.25" hidden="1" customHeight="1">
      <c r="A913" s="784">
        <v>7</v>
      </c>
      <c r="B913" s="789" t="s">
        <v>891</v>
      </c>
      <c r="C913" s="790"/>
      <c r="D913" s="790"/>
      <c r="E913" s="790">
        <v>0</v>
      </c>
      <c r="F913" s="790"/>
      <c r="I913" s="220"/>
      <c r="J913" s="220"/>
      <c r="K913" s="298"/>
      <c r="M913" s="775"/>
      <c r="N913" s="792"/>
      <c r="O913" s="786"/>
      <c r="P913" s="786"/>
      <c r="Q913" s="786"/>
    </row>
    <row r="914" spans="1:17" s="779" customFormat="1" ht="49.5" hidden="1" customHeight="1">
      <c r="A914" s="784">
        <v>8</v>
      </c>
      <c r="B914" s="789" t="s">
        <v>1000</v>
      </c>
      <c r="C914" s="790"/>
      <c r="D914" s="790"/>
      <c r="E914" s="790">
        <v>0</v>
      </c>
      <c r="F914" s="790"/>
      <c r="I914" s="220"/>
      <c r="J914" s="220"/>
      <c r="K914" s="298"/>
      <c r="M914" s="775"/>
      <c r="N914" s="792"/>
      <c r="O914" s="786"/>
      <c r="P914" s="786"/>
      <c r="Q914" s="786"/>
    </row>
    <row r="915" spans="1:17" s="779" customFormat="1" ht="32.25" hidden="1" customHeight="1">
      <c r="A915" s="784">
        <v>9</v>
      </c>
      <c r="B915" s="789" t="s">
        <v>623</v>
      </c>
      <c r="C915" s="790"/>
      <c r="D915" s="790"/>
      <c r="E915" s="790"/>
      <c r="F915" s="790"/>
      <c r="I915" s="220"/>
      <c r="J915" s="220"/>
      <c r="K915" s="298"/>
      <c r="M915" s="775"/>
      <c r="N915" s="792"/>
      <c r="O915" s="786"/>
      <c r="P915" s="786"/>
      <c r="Q915" s="786"/>
    </row>
    <row r="916" spans="1:17" s="779" customFormat="1" ht="47.25" hidden="1" customHeight="1">
      <c r="A916" s="784">
        <v>10</v>
      </c>
      <c r="B916" s="789" t="s">
        <v>1001</v>
      </c>
      <c r="C916" s="790"/>
      <c r="D916" s="790"/>
      <c r="E916" s="790"/>
      <c r="F916" s="790"/>
      <c r="I916" s="220"/>
      <c r="J916" s="220"/>
      <c r="K916" s="298"/>
      <c r="M916" s="775"/>
      <c r="N916" s="792"/>
      <c r="O916" s="786"/>
      <c r="P916" s="786"/>
      <c r="Q916" s="786"/>
    </row>
    <row r="917" spans="1:17" s="779" customFormat="1" ht="81" hidden="1" customHeight="1">
      <c r="A917" s="784">
        <v>11</v>
      </c>
      <c r="B917" s="789" t="s">
        <v>813</v>
      </c>
      <c r="C917" s="790"/>
      <c r="D917" s="790"/>
      <c r="E917" s="790"/>
      <c r="F917" s="790"/>
      <c r="I917" s="220"/>
      <c r="J917" s="220"/>
      <c r="K917" s="2022" t="s">
        <v>819</v>
      </c>
      <c r="L917" s="2023"/>
      <c r="M917" s="775"/>
      <c r="N917" s="792"/>
      <c r="O917" s="786"/>
      <c r="P917" s="786"/>
      <c r="Q917" s="786"/>
    </row>
    <row r="918" spans="1:17" s="779" customFormat="1" ht="93.75" hidden="1" customHeight="1">
      <c r="A918" s="784">
        <v>12</v>
      </c>
      <c r="B918" s="789" t="s">
        <v>1002</v>
      </c>
      <c r="C918" s="790" t="e">
        <f t="shared" si="40"/>
        <v>#DIV/0!</v>
      </c>
      <c r="D918" s="790"/>
      <c r="E918" s="790"/>
      <c r="F918" s="790"/>
      <c r="I918" s="220"/>
      <c r="J918" s="220"/>
      <c r="K918" s="498" t="s">
        <v>819</v>
      </c>
      <c r="M918" s="775"/>
      <c r="O918" s="786"/>
      <c r="P918" s="786"/>
      <c r="Q918" s="786"/>
    </row>
    <row r="919" spans="1:17" s="779" customFormat="1" ht="32.25" customHeight="1">
      <c r="A919" s="796"/>
      <c r="B919" s="797" t="s">
        <v>73</v>
      </c>
      <c r="C919" s="796" t="s">
        <v>74</v>
      </c>
      <c r="D919" s="796" t="s">
        <v>74</v>
      </c>
      <c r="E919" s="796" t="s">
        <v>74</v>
      </c>
      <c r="F919" s="798">
        <f>SUM(F907:F917)</f>
        <v>0</v>
      </c>
      <c r="I919" s="217">
        <f>SUM(I907:I918)</f>
        <v>0</v>
      </c>
      <c r="J919" s="217">
        <f>SUM(J907:J918)</f>
        <v>0</v>
      </c>
      <c r="K919" s="298"/>
      <c r="M919" s="775"/>
      <c r="O919" s="786"/>
      <c r="P919" s="786"/>
      <c r="Q919" s="786"/>
    </row>
    <row r="920" spans="1:17" s="747" customFormat="1" ht="40.5" hidden="1" customHeight="1">
      <c r="A920" s="2014" t="s">
        <v>611</v>
      </c>
      <c r="B920" s="2014"/>
      <c r="C920" s="2014"/>
      <c r="D920" s="2014"/>
      <c r="E920" s="2014"/>
      <c r="F920" s="2014"/>
      <c r="G920" s="2014"/>
      <c r="H920" s="2014"/>
      <c r="I920" s="2014"/>
      <c r="J920" s="2014"/>
      <c r="K920" s="150"/>
      <c r="O920" s="279"/>
      <c r="P920" s="188"/>
      <c r="Q920" s="279"/>
    </row>
    <row r="921" spans="1:17" s="747" customFormat="1" ht="12" hidden="1" customHeight="1">
      <c r="A921" s="56"/>
      <c r="B921" s="32"/>
      <c r="C921" s="38"/>
      <c r="D921" s="38"/>
      <c r="E921" s="38"/>
      <c r="F921" s="57"/>
      <c r="K921" s="150"/>
      <c r="O921" s="279"/>
      <c r="P921" s="188"/>
      <c r="Q921" s="279"/>
    </row>
    <row r="922" spans="1:17" s="747" customFormat="1" hidden="1">
      <c r="A922" s="2016" t="s">
        <v>491</v>
      </c>
      <c r="B922" s="2016"/>
      <c r="C922" s="2016"/>
      <c r="D922" s="2016"/>
      <c r="E922" s="2016"/>
      <c r="F922" s="2016"/>
      <c r="G922" s="2016"/>
      <c r="H922" s="2016"/>
      <c r="I922" s="2016"/>
      <c r="J922" s="2016"/>
      <c r="K922" s="205"/>
      <c r="O922" s="279"/>
      <c r="P922" s="279"/>
      <c r="Q922" s="279"/>
    </row>
    <row r="923" spans="1:17" s="747" customFormat="1" hidden="1">
      <c r="A923" s="76"/>
      <c r="B923" s="76"/>
      <c r="C923" s="76"/>
      <c r="D923" s="76"/>
      <c r="E923" s="76"/>
      <c r="F923" s="38"/>
      <c r="I923" s="1986" t="s">
        <v>545</v>
      </c>
      <c r="J923" s="1986"/>
      <c r="K923" s="150"/>
      <c r="O923" s="279"/>
      <c r="P923" s="188"/>
      <c r="Q923" s="279"/>
    </row>
    <row r="924" spans="1:17" s="747" customFormat="1" ht="82.5" hidden="1" customHeight="1">
      <c r="A924" s="749" t="s">
        <v>77</v>
      </c>
      <c r="B924" s="749" t="s">
        <v>67</v>
      </c>
      <c r="C924" s="749" t="s">
        <v>127</v>
      </c>
      <c r="D924" s="749" t="s">
        <v>490</v>
      </c>
      <c r="E924" s="150"/>
      <c r="F924" s="58"/>
      <c r="G924" s="20"/>
      <c r="H924" s="58"/>
      <c r="I924" s="215" t="s">
        <v>186</v>
      </c>
      <c r="J924" s="215" t="s">
        <v>546</v>
      </c>
      <c r="K924" s="210"/>
      <c r="O924" s="279"/>
      <c r="P924" s="188"/>
      <c r="Q924" s="279"/>
    </row>
    <row r="925" spans="1:17" s="747" customFormat="1" hidden="1">
      <c r="A925" s="195">
        <v>1</v>
      </c>
      <c r="B925" s="195">
        <v>2</v>
      </c>
      <c r="C925" s="195">
        <v>3</v>
      </c>
      <c r="D925" s="195">
        <v>4</v>
      </c>
      <c r="E925" s="161"/>
      <c r="F925" s="189"/>
      <c r="G925" s="190"/>
      <c r="H925" s="191"/>
      <c r="I925" s="223"/>
      <c r="J925" s="223"/>
      <c r="K925" s="150"/>
      <c r="O925" s="279"/>
      <c r="P925" s="188"/>
      <c r="Q925" s="279"/>
    </row>
    <row r="926" spans="1:17" s="150" customFormat="1" ht="33" hidden="1" customHeight="1">
      <c r="A926" s="749">
        <v>1</v>
      </c>
      <c r="B926" s="31"/>
      <c r="C926" s="34"/>
      <c r="D926" s="748"/>
      <c r="F926" s="58"/>
      <c r="G926" s="20"/>
      <c r="H926" s="42"/>
      <c r="I926" s="224"/>
      <c r="J926" s="224"/>
      <c r="O926" s="203"/>
      <c r="P926" s="170"/>
      <c r="Q926" s="203"/>
    </row>
    <row r="927" spans="1:17" s="161" customFormat="1" ht="33" hidden="1" customHeight="1">
      <c r="A927" s="226"/>
      <c r="B927" s="227" t="s">
        <v>73</v>
      </c>
      <c r="C927" s="226" t="s">
        <v>74</v>
      </c>
      <c r="D927" s="228">
        <f>SUM(D926:D926)</f>
        <v>0</v>
      </c>
      <c r="E927" s="150"/>
      <c r="F927" s="58"/>
      <c r="G927" s="20"/>
      <c r="H927" s="42"/>
      <c r="I927" s="217">
        <f>SUM(I926)</f>
        <v>0</v>
      </c>
      <c r="J927" s="217">
        <f>SUM(J926)</f>
        <v>0</v>
      </c>
      <c r="O927" s="288"/>
      <c r="P927" s="293"/>
      <c r="Q927" s="288"/>
    </row>
    <row r="928" spans="1:17" s="150" customFormat="1" ht="36" hidden="1" customHeight="1">
      <c r="A928" s="58"/>
      <c r="B928" s="58"/>
      <c r="C928" s="58"/>
      <c r="D928" s="58"/>
      <c r="E928" s="58"/>
      <c r="F928" s="58"/>
      <c r="G928" s="20"/>
      <c r="H928" s="42"/>
      <c r="I928" s="20"/>
      <c r="J928" s="20"/>
      <c r="O928" s="203"/>
      <c r="P928" s="170"/>
      <c r="Q928" s="294"/>
    </row>
    <row r="929" spans="1:17" s="150" customFormat="1" ht="36" hidden="1" customHeight="1">
      <c r="A929" s="2004" t="s">
        <v>525</v>
      </c>
      <c r="B929" s="2004"/>
      <c r="C929" s="2004"/>
      <c r="D929" s="2004"/>
      <c r="E929" s="2004"/>
      <c r="F929" s="2004"/>
      <c r="G929" s="2004"/>
      <c r="H929" s="2004"/>
      <c r="I929" s="2004"/>
      <c r="J929" s="2004"/>
      <c r="O929" s="203"/>
      <c r="P929" s="170"/>
      <c r="Q929" s="203"/>
    </row>
    <row r="930" spans="1:17" s="150" customFormat="1" ht="23.25" hidden="1" customHeight="1">
      <c r="A930" s="2043"/>
      <c r="B930" s="2043"/>
      <c r="C930" s="2043"/>
      <c r="D930" s="2043"/>
      <c r="E930" s="2043"/>
      <c r="F930" s="2043"/>
      <c r="G930" s="747"/>
      <c r="H930" s="747"/>
      <c r="I930" s="1986" t="s">
        <v>545</v>
      </c>
      <c r="J930" s="1986"/>
      <c r="O930" s="203"/>
      <c r="P930" s="170"/>
      <c r="Q930" s="203"/>
    </row>
    <row r="931" spans="1:17" s="150" customFormat="1" ht="56.25" hidden="1" customHeight="1">
      <c r="A931" s="749" t="s">
        <v>77</v>
      </c>
      <c r="B931" s="749" t="s">
        <v>67</v>
      </c>
      <c r="C931" s="749" t="s">
        <v>131</v>
      </c>
      <c r="D931" s="749" t="s">
        <v>80</v>
      </c>
      <c r="E931" s="749" t="s">
        <v>132</v>
      </c>
      <c r="F931" s="749" t="s">
        <v>33</v>
      </c>
      <c r="H931" s="747"/>
      <c r="I931" s="215" t="s">
        <v>186</v>
      </c>
      <c r="J931" s="215" t="s">
        <v>546</v>
      </c>
      <c r="M931" s="158"/>
      <c r="O931" s="203"/>
      <c r="P931" s="170"/>
      <c r="Q931" s="203"/>
    </row>
    <row r="932" spans="1:17" s="150" customFormat="1" ht="23.25" hidden="1" customHeight="1">
      <c r="A932" s="195">
        <v>1</v>
      </c>
      <c r="B932" s="195">
        <v>2</v>
      </c>
      <c r="C932" s="195">
        <v>3</v>
      </c>
      <c r="D932" s="195">
        <v>4</v>
      </c>
      <c r="E932" s="195">
        <v>5</v>
      </c>
      <c r="F932" s="195">
        <v>6</v>
      </c>
      <c r="G932" s="161"/>
      <c r="H932" s="160"/>
      <c r="I932" s="212"/>
      <c r="J932" s="212"/>
      <c r="O932" s="203"/>
      <c r="P932" s="170"/>
      <c r="Q932" s="203"/>
    </row>
    <row r="933" spans="1:17" s="150" customFormat="1" ht="23.25" hidden="1" customHeight="1">
      <c r="A933" s="749">
        <v>1</v>
      </c>
      <c r="B933" s="31" t="s">
        <v>548</v>
      </c>
      <c r="C933" s="749"/>
      <c r="D933" s="749"/>
      <c r="E933" s="748" t="e">
        <f>F933/D933</f>
        <v>#DIV/0!</v>
      </c>
      <c r="F933" s="748"/>
      <c r="H933" s="747"/>
      <c r="I933" s="224"/>
      <c r="J933" s="224"/>
      <c r="O933" s="203"/>
      <c r="P933" s="170"/>
      <c r="Q933" s="203"/>
    </row>
    <row r="934" spans="1:17" s="161" customFormat="1" ht="23.25" hidden="1" customHeight="1">
      <c r="A934" s="226"/>
      <c r="B934" s="227" t="s">
        <v>73</v>
      </c>
      <c r="C934" s="226" t="s">
        <v>74</v>
      </c>
      <c r="D934" s="226" t="s">
        <v>74</v>
      </c>
      <c r="E934" s="226" t="s">
        <v>74</v>
      </c>
      <c r="F934" s="228">
        <f>F933</f>
        <v>0</v>
      </c>
      <c r="G934" s="747"/>
      <c r="H934" s="747"/>
      <c r="I934" s="217">
        <f>SUM(I933)</f>
        <v>0</v>
      </c>
      <c r="J934" s="217">
        <f>SUM(J933)</f>
        <v>0</v>
      </c>
      <c r="O934" s="288"/>
      <c r="P934" s="293"/>
      <c r="Q934" s="288"/>
    </row>
    <row r="935" spans="1:17" s="150" customFormat="1" ht="23.25" customHeight="1">
      <c r="A935" s="56"/>
      <c r="B935" s="32"/>
      <c r="C935" s="38"/>
      <c r="D935" s="38"/>
      <c r="E935" s="38"/>
      <c r="F935" s="57"/>
      <c r="G935" s="747"/>
      <c r="H935" s="747"/>
      <c r="I935" s="747"/>
      <c r="J935" s="747"/>
      <c r="O935" s="203"/>
      <c r="P935" s="170"/>
      <c r="Q935" s="203"/>
    </row>
    <row r="936" spans="1:17" s="747" customFormat="1" ht="36.75" customHeight="1">
      <c r="A936" s="56"/>
      <c r="B936" s="69" t="s">
        <v>153</v>
      </c>
      <c r="C936" s="257">
        <f>C937+C938+C939</f>
        <v>0</v>
      </c>
      <c r="D936" s="289"/>
      <c r="K936" s="158">
        <f>C936-ДОХОДЫ!AQ145</f>
        <v>0</v>
      </c>
      <c r="O936" s="279"/>
      <c r="P936" s="188"/>
      <c r="Q936" s="279"/>
    </row>
    <row r="937" spans="1:17" s="747" customFormat="1" ht="36.75" customHeight="1">
      <c r="A937" s="56"/>
      <c r="B937" s="70" t="s">
        <v>11</v>
      </c>
      <c r="C937" s="257">
        <f>F919+F934+D927+D899+E888+F878+F868+F858+F848+F838+F828+E818+D808+D797+E786+F776+F765+F757+F742+D733+D724+E715+E703+E694+C682+C671+C660+C649+C636+E623+E608+E597+D586+E570+F561+F554+F536+E522+F503+E513-C938-C939</f>
        <v>0</v>
      </c>
      <c r="D937" s="290"/>
      <c r="K937" s="150"/>
      <c r="O937" s="279"/>
      <c r="P937" s="188"/>
      <c r="Q937" s="279"/>
    </row>
    <row r="938" spans="1:17" s="747" customFormat="1" ht="32.25" customHeight="1">
      <c r="A938" s="38"/>
      <c r="B938" s="32" t="s">
        <v>65</v>
      </c>
      <c r="C938" s="257">
        <f>I934+I927+I899+I888+I878+I868+I858+I838+I848+I828+I818+I808+I797+I786+I776+I765+I757+I742+I733+I724+I715+I703+I694+I682+I671+I660+I649+I636+I623+I608+I597+I586+I570+I561+I554+I536+I522</f>
        <v>0</v>
      </c>
      <c r="D938" s="290"/>
      <c r="K938" s="150"/>
      <c r="L938" s="59"/>
      <c r="M938" s="32"/>
      <c r="N938" s="157"/>
      <c r="O938" s="279"/>
      <c r="P938" s="188"/>
      <c r="Q938" s="279"/>
    </row>
    <row r="939" spans="1:17" ht="36.75" customHeight="1">
      <c r="A939" s="38"/>
      <c r="B939" s="32" t="s">
        <v>165</v>
      </c>
      <c r="C939" s="257">
        <f>J934+J927+J899+J888+J878+J868+J858+J848+J838+J828+J818+J808+J797+J786+J776+J765+J757+J742+J733+J724+J715+J703+J694+J682+J671+J660+J649+J636+J623+J608+J597+J586+J570+J561+J554+J536+J522</f>
        <v>0</v>
      </c>
      <c r="D939" s="290"/>
    </row>
    <row r="940" spans="1:17">
      <c r="A940" s="38"/>
      <c r="B940" s="32"/>
      <c r="C940" s="38"/>
      <c r="D940" s="38"/>
      <c r="E940" s="38"/>
      <c r="F940" s="38"/>
    </row>
    <row r="941" spans="1:17">
      <c r="A941" s="38"/>
      <c r="B941" s="268" t="s">
        <v>626</v>
      </c>
      <c r="C941" s="296">
        <f>F919+F934+D927+D899+E888+F878+F868+F858+F848+F838+F828+E818+D808+D797+E786+F776+F765+F757+F742+D733+D724+E715</f>
        <v>0</v>
      </c>
      <c r="D941" s="38"/>
      <c r="E941" s="38"/>
      <c r="F941" s="38"/>
    </row>
    <row r="942" spans="1:17" ht="68.400000000000006">
      <c r="A942" s="38"/>
      <c r="B942" s="295" t="s">
        <v>627</v>
      </c>
      <c r="C942" s="297"/>
      <c r="D942" s="38"/>
      <c r="E942" s="38"/>
      <c r="F942" s="38"/>
    </row>
    <row r="943" spans="1:17" ht="45.6">
      <c r="A943" s="38"/>
      <c r="B943" s="268" t="s">
        <v>628</v>
      </c>
      <c r="C943" s="296">
        <f>C941-C942</f>
        <v>0</v>
      </c>
      <c r="D943" s="38"/>
      <c r="E943" s="38"/>
      <c r="F943" s="38"/>
    </row>
    <row r="944" spans="1:17">
      <c r="A944" s="38"/>
      <c r="B944" s="32"/>
      <c r="C944" s="38"/>
      <c r="D944" s="38"/>
      <c r="E944" s="38"/>
      <c r="F944" s="38"/>
    </row>
    <row r="945" spans="1:17">
      <c r="A945" s="38"/>
      <c r="B945" s="32"/>
      <c r="C945" s="38"/>
      <c r="D945" s="38"/>
      <c r="E945" s="38"/>
      <c r="F945" s="38"/>
    </row>
    <row r="946" spans="1:17" s="38" customFormat="1">
      <c r="B946" s="61"/>
      <c r="C946" s="65"/>
      <c r="D946" s="576"/>
      <c r="E946" s="577"/>
      <c r="L946" s="193"/>
      <c r="O946" s="41"/>
      <c r="P946" s="41"/>
      <c r="Q946" s="41"/>
    </row>
    <row r="947" spans="1:17" s="38" customFormat="1">
      <c r="A947" s="1927" t="s">
        <v>42</v>
      </c>
      <c r="B947" s="1927"/>
      <c r="C947" s="68"/>
      <c r="D947" s="1945" t="str">
        <f>ДОХОДЫ!AC358</f>
        <v>Кондакова Е.В.</v>
      </c>
      <c r="E947" s="1945"/>
      <c r="L947" s="193"/>
      <c r="O947" s="41"/>
      <c r="P947" s="41"/>
      <c r="Q947" s="41"/>
    </row>
    <row r="948" spans="1:17" s="38" customFormat="1">
      <c r="B948" s="61"/>
      <c r="C948" s="254" t="s">
        <v>41</v>
      </c>
      <c r="D948" s="2019" t="s">
        <v>12</v>
      </c>
      <c r="E948" s="2019"/>
      <c r="L948" s="193"/>
      <c r="O948" s="41"/>
      <c r="P948" s="41"/>
      <c r="Q948" s="41"/>
    </row>
    <row r="949" spans="1:17" ht="45.75" customHeight="1">
      <c r="A949" s="1987" t="str">
        <f>A1</f>
        <v>Муниципальное бюджетное общеобразовательное учреждение "Кингисеппская средняя общеобразовательная школа № 4"</v>
      </c>
      <c r="B949" s="1987"/>
      <c r="C949" s="1987"/>
      <c r="D949" s="1987"/>
      <c r="E949" s="1987"/>
      <c r="F949" s="1987"/>
      <c r="G949" s="1987"/>
      <c r="H949" s="1987"/>
      <c r="I949" s="1987"/>
      <c r="J949" s="1987"/>
      <c r="K949" s="198"/>
    </row>
    <row r="951" spans="1:17" ht="33.75" customHeight="1">
      <c r="A951" s="1959" t="s">
        <v>130</v>
      </c>
      <c r="B951" s="1959"/>
      <c r="C951" s="1959"/>
      <c r="D951" s="1959"/>
      <c r="E951" s="1959"/>
      <c r="F951" s="1959"/>
      <c r="G951" s="1959"/>
      <c r="H951" s="1959"/>
      <c r="I951" s="1959"/>
      <c r="J951" s="1959"/>
      <c r="K951" s="199"/>
    </row>
    <row r="953" spans="1:17">
      <c r="A953" s="193"/>
      <c r="B953" s="193"/>
      <c r="C953" s="193"/>
      <c r="D953" s="193"/>
      <c r="E953" s="193"/>
      <c r="F953" s="193"/>
      <c r="G953" s="151" t="s">
        <v>161</v>
      </c>
      <c r="H953" s="16"/>
      <c r="I953" s="152"/>
      <c r="J953" s="16" t="s">
        <v>1057</v>
      </c>
      <c r="K953" s="200"/>
    </row>
    <row r="954" spans="1:17">
      <c r="B954" s="38"/>
    </row>
    <row r="955" spans="1:17" ht="67.5" customHeight="1">
      <c r="A955" s="1988" t="s">
        <v>148</v>
      </c>
      <c r="B955" s="1988"/>
      <c r="C955" s="1989" t="s">
        <v>149</v>
      </c>
      <c r="D955" s="1990"/>
      <c r="E955" s="1990"/>
      <c r="F955" s="1990"/>
      <c r="G955" s="1990"/>
      <c r="H955" s="1990"/>
      <c r="I955" s="1990"/>
      <c r="J955" s="1991"/>
      <c r="K955" s="154"/>
    </row>
    <row r="956" spans="1:17">
      <c r="A956" s="41"/>
      <c r="B956" s="41"/>
      <c r="C956" s="148"/>
      <c r="D956" s="148"/>
      <c r="E956" s="148"/>
      <c r="F956" s="148"/>
      <c r="G956" s="148"/>
      <c r="H956" s="148"/>
      <c r="I956" s="148"/>
      <c r="J956" s="148"/>
      <c r="K956" s="154"/>
    </row>
    <row r="958" spans="1:17" ht="57.75" customHeight="1">
      <c r="A958" s="1992" t="s">
        <v>1058</v>
      </c>
      <c r="B958" s="1992"/>
      <c r="C958" s="1992"/>
      <c r="D958" s="1992"/>
      <c r="E958" s="1992"/>
      <c r="F958" s="1992"/>
      <c r="G958" s="1992"/>
      <c r="H958" s="1992"/>
      <c r="I958" s="1992"/>
      <c r="J958" s="1992"/>
    </row>
    <row r="959" spans="1:17">
      <c r="A959" s="263"/>
      <c r="B959" s="263"/>
      <c r="C959" s="263"/>
      <c r="D959" s="263"/>
      <c r="E959" s="263"/>
      <c r="F959" s="263"/>
      <c r="G959" s="263"/>
      <c r="H959" s="263"/>
      <c r="I959" s="263"/>
      <c r="J959" s="263"/>
    </row>
    <row r="960" spans="1:17">
      <c r="A960" s="1993" t="s">
        <v>622</v>
      </c>
      <c r="B960" s="1993"/>
      <c r="C960" s="1993"/>
      <c r="D960" s="1993"/>
      <c r="E960" s="1993"/>
      <c r="F960" s="1993"/>
      <c r="G960" s="1993"/>
      <c r="H960" s="1993"/>
      <c r="I960" s="1993"/>
      <c r="J960" s="1993"/>
      <c r="K960" s="205"/>
    </row>
    <row r="961" spans="1:17">
      <c r="A961" s="269"/>
      <c r="B961" s="269"/>
      <c r="C961" s="269"/>
      <c r="D961" s="269"/>
      <c r="E961" s="269"/>
      <c r="F961" s="269"/>
      <c r="G961" s="269"/>
      <c r="H961" s="269"/>
      <c r="I961" s="269"/>
      <c r="J961" s="269"/>
      <c r="K961" s="263"/>
    </row>
    <row r="962" spans="1:17">
      <c r="A962" s="1995" t="s">
        <v>493</v>
      </c>
      <c r="B962" s="1995"/>
      <c r="C962" s="1995"/>
      <c r="D962" s="1995"/>
      <c r="E962" s="1995"/>
      <c r="F962" s="1995"/>
      <c r="G962" s="1995"/>
      <c r="H962" s="1995"/>
      <c r="I962" s="1995"/>
      <c r="J962" s="1995"/>
      <c r="K962" s="207"/>
    </row>
    <row r="963" spans="1:17">
      <c r="B963" s="193"/>
      <c r="C963" s="193"/>
      <c r="D963" s="193"/>
      <c r="E963" s="193"/>
      <c r="F963" s="193"/>
      <c r="G963" s="193"/>
      <c r="H963" s="193"/>
      <c r="I963" s="193"/>
      <c r="J963" s="193"/>
      <c r="K963" s="269"/>
    </row>
    <row r="964" spans="1:17">
      <c r="B964" s="32"/>
      <c r="C964" s="32"/>
      <c r="D964" s="41"/>
      <c r="E964" s="41"/>
      <c r="F964" s="41"/>
      <c r="G964" s="41"/>
      <c r="H964" s="41"/>
      <c r="I964" s="41"/>
      <c r="J964" s="41"/>
      <c r="K964" s="201"/>
    </row>
    <row r="965" spans="1:17" ht="78" customHeight="1">
      <c r="A965" s="385" t="s">
        <v>77</v>
      </c>
      <c r="B965" s="385" t="s">
        <v>75</v>
      </c>
      <c r="C965" s="385" t="s">
        <v>754</v>
      </c>
      <c r="D965" s="384" t="s">
        <v>755</v>
      </c>
      <c r="E965" s="384" t="s">
        <v>756</v>
      </c>
      <c r="F965" s="384" t="s">
        <v>757</v>
      </c>
      <c r="G965" s="407"/>
      <c r="H965" s="408"/>
      <c r="I965" s="408"/>
      <c r="J965" s="409"/>
      <c r="K965" s="410"/>
    </row>
    <row r="966" spans="1:17" s="160" customFormat="1" ht="15.6">
      <c r="A966" s="195">
        <v>1</v>
      </c>
      <c r="B966" s="195">
        <v>2</v>
      </c>
      <c r="C966" s="195">
        <v>3</v>
      </c>
      <c r="D966" s="195">
        <v>4</v>
      </c>
      <c r="E966" s="195">
        <v>5</v>
      </c>
      <c r="F966" s="195">
        <v>6</v>
      </c>
      <c r="G966" s="408"/>
      <c r="H966" s="408"/>
      <c r="I966" s="408"/>
      <c r="J966" s="416"/>
      <c r="K966" s="191"/>
      <c r="O966" s="283"/>
      <c r="P966" s="283"/>
      <c r="Q966" s="283"/>
    </row>
    <row r="967" spans="1:17" ht="38.25" customHeight="1">
      <c r="A967" s="384" t="s">
        <v>142</v>
      </c>
      <c r="B967" s="31" t="s">
        <v>758</v>
      </c>
      <c r="C967" s="383"/>
      <c r="D967" s="383"/>
      <c r="E967" s="383"/>
      <c r="F967" s="21"/>
      <c r="G967" s="58"/>
      <c r="H967" s="408"/>
      <c r="I967" s="408"/>
      <c r="J967" s="409"/>
      <c r="K967" s="409"/>
    </row>
    <row r="968" spans="1:17" ht="35.25" customHeight="1">
      <c r="A968" s="384"/>
      <c r="B968" s="31" t="s">
        <v>913</v>
      </c>
      <c r="C968" s="615">
        <v>15.14</v>
      </c>
      <c r="D968" s="615">
        <v>80</v>
      </c>
      <c r="E968" s="615">
        <v>192</v>
      </c>
      <c r="F968" s="21"/>
      <c r="G968" s="189"/>
      <c r="H968" s="189"/>
      <c r="I968" s="189"/>
      <c r="J968" s="189"/>
      <c r="K968" s="409"/>
    </row>
    <row r="969" spans="1:17" ht="27" customHeight="1">
      <c r="A969" s="384"/>
      <c r="B969" s="31" t="s">
        <v>925</v>
      </c>
      <c r="C969" s="615">
        <v>12.16</v>
      </c>
      <c r="D969" s="615">
        <v>280</v>
      </c>
      <c r="E969" s="615">
        <v>72</v>
      </c>
      <c r="F969" s="21"/>
      <c r="G969" s="411"/>
      <c r="H969" s="411"/>
      <c r="I969" s="411"/>
      <c r="J969" s="197"/>
      <c r="K969" s="412"/>
      <c r="M969" s="157"/>
      <c r="N969" s="274"/>
      <c r="O969" s="280"/>
    </row>
    <row r="970" spans="1:17" s="160" customFormat="1" ht="24.75" hidden="1" customHeight="1">
      <c r="A970" s="384"/>
      <c r="B970" s="31"/>
      <c r="C970" s="383"/>
      <c r="D970" s="383"/>
      <c r="E970" s="383"/>
      <c r="F970" s="21">
        <f t="shared" ref="F970:F972" si="41">E970*D970*C970</f>
        <v>0</v>
      </c>
      <c r="G970" s="20"/>
      <c r="H970" s="20"/>
      <c r="I970" s="20"/>
      <c r="J970" s="197"/>
      <c r="K970" s="275"/>
      <c r="M970" s="157"/>
      <c r="N970" s="274"/>
      <c r="O970" s="280"/>
      <c r="P970" s="279"/>
      <c r="Q970" s="283"/>
    </row>
    <row r="971" spans="1:17" hidden="1">
      <c r="A971" s="384"/>
      <c r="B971" s="31"/>
      <c r="C971" s="383"/>
      <c r="D971" s="383"/>
      <c r="E971" s="383"/>
      <c r="F971" s="21">
        <f t="shared" si="41"/>
        <v>0</v>
      </c>
      <c r="K971" s="196"/>
    </row>
    <row r="972" spans="1:17" hidden="1">
      <c r="A972" s="384"/>
      <c r="B972" s="31"/>
      <c r="C972" s="383"/>
      <c r="D972" s="383"/>
      <c r="E972" s="383"/>
      <c r="F972" s="21">
        <f t="shared" si="41"/>
        <v>0</v>
      </c>
      <c r="K972" s="196"/>
    </row>
    <row r="973" spans="1:17" ht="36.75" customHeight="1">
      <c r="A973" s="2041" t="s">
        <v>73</v>
      </c>
      <c r="B973" s="2042"/>
      <c r="C973" s="226" t="s">
        <v>74</v>
      </c>
      <c r="D973" s="226" t="s">
        <v>74</v>
      </c>
      <c r="E973" s="418" t="s">
        <v>43</v>
      </c>
      <c r="F973" s="228">
        <f>SUM(F968:F972)</f>
        <v>0</v>
      </c>
      <c r="K973" s="196"/>
    </row>
    <row r="974" spans="1:17">
      <c r="A974" s="49"/>
      <c r="B974" s="50"/>
      <c r="C974" s="414"/>
      <c r="D974" s="414"/>
      <c r="E974" s="414"/>
      <c r="F974" s="414"/>
      <c r="K974" s="196"/>
    </row>
    <row r="975" spans="1:17" ht="138.75" customHeight="1">
      <c r="A975" s="385" t="s">
        <v>77</v>
      </c>
      <c r="B975" s="385" t="s">
        <v>75</v>
      </c>
      <c r="C975" s="385" t="s">
        <v>759</v>
      </c>
      <c r="D975" s="385" t="s">
        <v>760</v>
      </c>
      <c r="E975" s="384" t="s">
        <v>757</v>
      </c>
      <c r="F975" s="33"/>
      <c r="K975" s="196"/>
    </row>
    <row r="976" spans="1:17" s="160" customFormat="1" ht="15.6">
      <c r="A976" s="386">
        <v>1</v>
      </c>
      <c r="B976" s="386">
        <v>2</v>
      </c>
      <c r="C976" s="386">
        <v>3</v>
      </c>
      <c r="D976" s="386">
        <v>4</v>
      </c>
      <c r="E976" s="195">
        <v>5</v>
      </c>
      <c r="F976" s="179"/>
      <c r="K976" s="417"/>
      <c r="O976" s="283"/>
      <c r="P976" s="283"/>
      <c r="Q976" s="283"/>
    </row>
    <row r="977" spans="1:17" ht="78.75" customHeight="1">
      <c r="A977" s="384" t="s">
        <v>142</v>
      </c>
      <c r="B977" s="31" t="s">
        <v>761</v>
      </c>
      <c r="C977" s="383"/>
      <c r="D977" s="383"/>
      <c r="E977" s="21"/>
      <c r="F977" s="33"/>
      <c r="K977" s="196"/>
    </row>
    <row r="978" spans="1:17" ht="36.75" customHeight="1">
      <c r="A978" s="384"/>
      <c r="B978" s="31" t="s">
        <v>926</v>
      </c>
      <c r="C978" s="383">
        <f>ДОХОДЫ!AU146+ДОХОДЫ!AU147</f>
        <v>0</v>
      </c>
      <c r="D978" s="413">
        <v>0.05</v>
      </c>
      <c r="E978" s="21">
        <f>C978*D978</f>
        <v>0</v>
      </c>
      <c r="F978" s="33"/>
      <c r="K978" s="196"/>
    </row>
    <row r="979" spans="1:17" ht="45.6">
      <c r="A979" s="384"/>
      <c r="B979" s="31" t="s">
        <v>927</v>
      </c>
      <c r="C979" s="383">
        <f>C978</f>
        <v>0</v>
      </c>
      <c r="D979" s="413">
        <v>0.03</v>
      </c>
      <c r="E979" s="21">
        <f>C979*D979</f>
        <v>0</v>
      </c>
      <c r="F979" s="33"/>
      <c r="K979" s="196"/>
    </row>
    <row r="980" spans="1:17" s="634" customFormat="1" ht="36.75" customHeight="1">
      <c r="A980" s="636"/>
      <c r="B980" s="31" t="s">
        <v>928</v>
      </c>
      <c r="C980" s="637">
        <f>C978</f>
        <v>0</v>
      </c>
      <c r="D980" s="413">
        <v>7.4999999999999997E-2</v>
      </c>
      <c r="E980" s="21">
        <f>C980*D980</f>
        <v>0</v>
      </c>
      <c r="F980" s="33"/>
      <c r="K980" s="196"/>
      <c r="O980" s="279"/>
      <c r="P980" s="279"/>
      <c r="Q980" s="279"/>
    </row>
    <row r="981" spans="1:17" ht="36.75" customHeight="1">
      <c r="A981" s="384"/>
      <c r="B981" s="31" t="s">
        <v>929</v>
      </c>
      <c r="C981" s="383">
        <f>C978</f>
        <v>0</v>
      </c>
      <c r="D981" s="413">
        <v>2.5000000000000001E-2</v>
      </c>
      <c r="E981" s="21">
        <f>C981*D981</f>
        <v>0</v>
      </c>
      <c r="F981" s="33"/>
      <c r="K981" s="196"/>
    </row>
    <row r="982" spans="1:17" ht="36.75" customHeight="1">
      <c r="A982" s="384"/>
      <c r="B982" s="31" t="s">
        <v>930</v>
      </c>
      <c r="C982" s="383">
        <f>C978</f>
        <v>0</v>
      </c>
      <c r="D982" s="413">
        <v>0.05</v>
      </c>
      <c r="E982" s="21">
        <f>C982*D982</f>
        <v>0</v>
      </c>
      <c r="F982" s="33"/>
      <c r="K982" s="196"/>
    </row>
    <row r="983" spans="1:17" ht="36.75" customHeight="1">
      <c r="A983" s="2041" t="s">
        <v>73</v>
      </c>
      <c r="B983" s="2042"/>
      <c r="C983" s="226" t="s">
        <v>74</v>
      </c>
      <c r="D983" s="226" t="s">
        <v>74</v>
      </c>
      <c r="E983" s="228">
        <f>SUM(E978:E982)</f>
        <v>0</v>
      </c>
      <c r="F983" s="415"/>
      <c r="K983" s="196"/>
    </row>
    <row r="984" spans="1:17">
      <c r="K984" s="196"/>
    </row>
    <row r="985" spans="1:17" hidden="1">
      <c r="K985" s="196"/>
    </row>
    <row r="986" spans="1:17" hidden="1">
      <c r="A986" s="1994" t="s">
        <v>497</v>
      </c>
      <c r="B986" s="1994"/>
      <c r="C986" s="1994"/>
      <c r="D986" s="1994"/>
      <c r="E986" s="1994"/>
      <c r="F986" s="1994"/>
      <c r="G986" s="1994"/>
      <c r="H986" s="1994"/>
      <c r="I986" s="1994"/>
      <c r="J986" s="1994"/>
      <c r="K986" s="197"/>
    </row>
    <row r="987" spans="1:17" hidden="1">
      <c r="A987" s="267"/>
      <c r="B987" s="267"/>
      <c r="C987" s="267"/>
      <c r="D987" s="267"/>
      <c r="E987" s="267"/>
      <c r="F987" s="267"/>
      <c r="G987" s="267"/>
      <c r="H987" s="267"/>
      <c r="I987" s="1986" t="s">
        <v>545</v>
      </c>
      <c r="J987" s="1986"/>
    </row>
    <row r="988" spans="1:17" ht="54" hidden="1">
      <c r="A988" s="35" t="s">
        <v>77</v>
      </c>
      <c r="B988" s="35" t="s">
        <v>67</v>
      </c>
      <c r="C988" s="260" t="s">
        <v>505</v>
      </c>
      <c r="D988" s="260" t="s">
        <v>506</v>
      </c>
      <c r="E988" s="260" t="s">
        <v>507</v>
      </c>
      <c r="G988" s="267"/>
      <c r="H988" s="267"/>
      <c r="I988" s="215" t="s">
        <v>186</v>
      </c>
      <c r="J988" s="215" t="s">
        <v>546</v>
      </c>
      <c r="K988" s="202"/>
    </row>
    <row r="989" spans="1:17" hidden="1">
      <c r="A989" s="173">
        <v>1</v>
      </c>
      <c r="B989" s="173">
        <v>2</v>
      </c>
      <c r="C989" s="195">
        <v>3</v>
      </c>
      <c r="D989" s="195">
        <v>4</v>
      </c>
      <c r="E989" s="195">
        <v>5</v>
      </c>
      <c r="G989" s="267"/>
      <c r="H989" s="267"/>
      <c r="I989" s="216"/>
      <c r="J989" s="215"/>
    </row>
    <row r="990" spans="1:17" ht="129" hidden="1" customHeight="1">
      <c r="A990" s="166">
        <v>1</v>
      </c>
      <c r="B990" s="172" t="s">
        <v>496</v>
      </c>
      <c r="C990" s="258"/>
      <c r="D990" s="159">
        <v>12</v>
      </c>
      <c r="E990" s="167"/>
      <c r="G990" s="168"/>
      <c r="H990" s="169"/>
      <c r="I990" s="220"/>
      <c r="J990" s="220"/>
    </row>
    <row r="991" spans="1:17" ht="35.25" hidden="1" customHeight="1">
      <c r="A991" s="166">
        <v>2</v>
      </c>
      <c r="B991" s="172" t="s">
        <v>533</v>
      </c>
      <c r="C991" s="258"/>
      <c r="D991" s="159"/>
      <c r="E991" s="167"/>
      <c r="G991" s="168"/>
      <c r="H991" s="169"/>
      <c r="I991" s="220"/>
      <c r="J991" s="220"/>
    </row>
    <row r="992" spans="1:17" ht="45.75" hidden="1" customHeight="1">
      <c r="A992" s="229"/>
      <c r="B992" s="227" t="s">
        <v>73</v>
      </c>
      <c r="C992" s="230"/>
      <c r="D992" s="231"/>
      <c r="E992" s="228">
        <f>E991+E990</f>
        <v>0</v>
      </c>
      <c r="G992" s="267"/>
      <c r="H992" s="267"/>
      <c r="I992" s="217">
        <f>SUM(I990:I991)</f>
        <v>0</v>
      </c>
      <c r="J992" s="217">
        <f>SUM(J990:J991)</f>
        <v>0</v>
      </c>
    </row>
    <row r="993" spans="1:17" hidden="1"/>
    <row r="994" spans="1:17" ht="36.75" hidden="1" customHeight="1">
      <c r="A994" s="1993" t="s">
        <v>621</v>
      </c>
      <c r="B994" s="1993"/>
      <c r="C994" s="1993"/>
      <c r="D994" s="1993"/>
      <c r="E994" s="1993"/>
      <c r="F994" s="1993"/>
      <c r="G994" s="1993"/>
      <c r="H994" s="1993"/>
      <c r="I994" s="1993"/>
      <c r="J994" s="1993"/>
    </row>
    <row r="995" spans="1:17" hidden="1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</row>
    <row r="996" spans="1:17" hidden="1">
      <c r="A996" s="2009" t="s">
        <v>494</v>
      </c>
      <c r="B996" s="2009"/>
      <c r="C996" s="2009"/>
      <c r="D996" s="2009"/>
      <c r="E996" s="2009"/>
      <c r="F996" s="2009"/>
      <c r="G996" s="2009"/>
      <c r="H996" s="2009"/>
      <c r="I996" s="2009"/>
      <c r="J996" s="2009"/>
      <c r="K996" s="207"/>
    </row>
    <row r="997" spans="1:17" hidden="1">
      <c r="A997" s="256"/>
      <c r="B997" s="45"/>
      <c r="C997" s="256"/>
      <c r="D997" s="256"/>
      <c r="E997" s="256"/>
      <c r="F997" s="256"/>
      <c r="I997" s="1986" t="s">
        <v>545</v>
      </c>
      <c r="J997" s="1986"/>
      <c r="K997" s="193"/>
    </row>
    <row r="998" spans="1:17" ht="91.2" hidden="1">
      <c r="A998" s="260" t="s">
        <v>77</v>
      </c>
      <c r="B998" s="260" t="s">
        <v>67</v>
      </c>
      <c r="C998" s="260" t="s">
        <v>93</v>
      </c>
      <c r="D998" s="260" t="s">
        <v>91</v>
      </c>
      <c r="E998" s="260" t="s">
        <v>92</v>
      </c>
      <c r="F998" s="260" t="s">
        <v>133</v>
      </c>
      <c r="I998" s="215" t="s">
        <v>186</v>
      </c>
      <c r="J998" s="215" t="s">
        <v>546</v>
      </c>
      <c r="K998" s="204"/>
      <c r="O998" s="188"/>
    </row>
    <row r="999" spans="1:17" hidden="1">
      <c r="A999" s="195">
        <v>1</v>
      </c>
      <c r="B999" s="195">
        <v>2</v>
      </c>
      <c r="C999" s="195">
        <v>3</v>
      </c>
      <c r="D999" s="195">
        <v>4</v>
      </c>
      <c r="E999" s="195">
        <v>5</v>
      </c>
      <c r="F999" s="195">
        <v>6</v>
      </c>
      <c r="G999" s="160"/>
      <c r="H999" s="160"/>
      <c r="I999" s="218"/>
      <c r="J999" s="218"/>
      <c r="O999" s="188"/>
    </row>
    <row r="1000" spans="1:17" ht="68.400000000000006" hidden="1">
      <c r="A1000" s="260">
        <v>1</v>
      </c>
      <c r="B1000" s="31" t="s">
        <v>81</v>
      </c>
      <c r="C1000" s="260" t="s">
        <v>74</v>
      </c>
      <c r="D1000" s="260" t="s">
        <v>74</v>
      </c>
      <c r="E1000" s="260" t="s">
        <v>74</v>
      </c>
      <c r="F1000" s="21">
        <f>F1002</f>
        <v>0</v>
      </c>
      <c r="I1000" s="219">
        <f>I1002</f>
        <v>0</v>
      </c>
      <c r="J1000" s="219">
        <f>J1002</f>
        <v>0</v>
      </c>
      <c r="O1000" s="188"/>
    </row>
    <row r="1001" spans="1:17" s="160" customFormat="1" hidden="1">
      <c r="A1001" s="2008" t="s">
        <v>82</v>
      </c>
      <c r="B1001" s="31" t="s">
        <v>2</v>
      </c>
      <c r="C1001" s="260"/>
      <c r="D1001" s="260"/>
      <c r="E1001" s="260"/>
      <c r="F1001" s="21"/>
      <c r="G1001" s="149"/>
      <c r="H1001" s="149"/>
      <c r="I1001" s="219"/>
      <c r="J1001" s="219"/>
      <c r="K1001" s="161"/>
      <c r="O1001" s="281"/>
      <c r="P1001" s="283"/>
      <c r="Q1001" s="283"/>
    </row>
    <row r="1002" spans="1:17" ht="68.400000000000006" hidden="1">
      <c r="A1002" s="2008"/>
      <c r="B1002" s="31" t="s">
        <v>83</v>
      </c>
      <c r="C1002" s="260" t="e">
        <f>F1002/E1002/D1002</f>
        <v>#DIV/0!</v>
      </c>
      <c r="D1002" s="260"/>
      <c r="E1002" s="260"/>
      <c r="F1002" s="21"/>
      <c r="I1002" s="225"/>
      <c r="J1002" s="225"/>
      <c r="O1002" s="188"/>
    </row>
    <row r="1003" spans="1:17" ht="68.400000000000006" hidden="1">
      <c r="A1003" s="260">
        <v>2</v>
      </c>
      <c r="B1003" s="31" t="s">
        <v>87</v>
      </c>
      <c r="C1003" s="260" t="s">
        <v>74</v>
      </c>
      <c r="D1003" s="260" t="s">
        <v>74</v>
      </c>
      <c r="E1003" s="260" t="s">
        <v>74</v>
      </c>
      <c r="F1003" s="21">
        <f>F1005</f>
        <v>0</v>
      </c>
      <c r="I1003" s="219">
        <f>I1005</f>
        <v>0</v>
      </c>
      <c r="J1003" s="219">
        <f>J1005</f>
        <v>0</v>
      </c>
      <c r="O1003" s="188"/>
    </row>
    <row r="1004" spans="1:17" hidden="1">
      <c r="A1004" s="2008" t="s">
        <v>88</v>
      </c>
      <c r="B1004" s="31" t="s">
        <v>2</v>
      </c>
      <c r="C1004" s="260"/>
      <c r="D1004" s="260"/>
      <c r="E1004" s="260"/>
      <c r="F1004" s="21"/>
      <c r="I1004" s="219"/>
      <c r="J1004" s="219"/>
      <c r="O1004" s="188"/>
    </row>
    <row r="1005" spans="1:17" ht="68.400000000000006" hidden="1">
      <c r="A1005" s="2008"/>
      <c r="B1005" s="31" t="s">
        <v>83</v>
      </c>
      <c r="C1005" s="260" t="e">
        <f t="shared" ref="C1005" si="42">F1005/E1005/D1005</f>
        <v>#DIV/0!</v>
      </c>
      <c r="D1005" s="260"/>
      <c r="E1005" s="260"/>
      <c r="F1005" s="21"/>
      <c r="I1005" s="225"/>
      <c r="J1005" s="225"/>
      <c r="O1005" s="188"/>
    </row>
    <row r="1006" spans="1:17" ht="39.75" hidden="1" customHeight="1">
      <c r="A1006" s="229"/>
      <c r="B1006" s="227" t="s">
        <v>73</v>
      </c>
      <c r="C1006" s="226" t="s">
        <v>74</v>
      </c>
      <c r="D1006" s="226" t="s">
        <v>74</v>
      </c>
      <c r="E1006" s="226" t="s">
        <v>74</v>
      </c>
      <c r="F1006" s="228">
        <f>F1003+F1000</f>
        <v>0</v>
      </c>
      <c r="I1006" s="219">
        <f>I1000+I1003</f>
        <v>0</v>
      </c>
      <c r="J1006" s="219">
        <f>J1000+J1003</f>
        <v>0</v>
      </c>
      <c r="O1006" s="188"/>
    </row>
    <row r="1007" spans="1:17" hidden="1">
      <c r="A1007" s="38"/>
      <c r="B1007" s="32"/>
      <c r="C1007" s="38"/>
      <c r="D1007" s="38"/>
      <c r="E1007" s="38"/>
      <c r="F1007" s="38"/>
      <c r="G1007" s="203"/>
      <c r="O1007" s="188"/>
    </row>
    <row r="1008" spans="1:17" hidden="1">
      <c r="A1008" s="2009" t="s">
        <v>491</v>
      </c>
      <c r="B1008" s="2009"/>
      <c r="C1008" s="2009"/>
      <c r="D1008" s="2009"/>
      <c r="E1008" s="2009"/>
      <c r="F1008" s="2009"/>
      <c r="G1008" s="2009"/>
      <c r="H1008" s="2009"/>
      <c r="I1008" s="2009"/>
      <c r="J1008" s="2009"/>
      <c r="O1008" s="188"/>
    </row>
    <row r="1009" spans="1:17" hidden="1">
      <c r="A1009" s="256"/>
      <c r="B1009" s="45"/>
      <c r="C1009" s="256"/>
      <c r="D1009" s="256"/>
      <c r="E1009" s="256"/>
      <c r="F1009" s="256"/>
      <c r="I1009" s="1986" t="s">
        <v>545</v>
      </c>
      <c r="J1009" s="1986"/>
      <c r="O1009" s="188"/>
    </row>
    <row r="1010" spans="1:17" ht="91.2" hidden="1">
      <c r="A1010" s="260" t="s">
        <v>77</v>
      </c>
      <c r="B1010" s="260" t="s">
        <v>67</v>
      </c>
      <c r="C1010" s="260" t="s">
        <v>536</v>
      </c>
      <c r="D1010" s="260" t="s">
        <v>91</v>
      </c>
      <c r="E1010" s="260" t="s">
        <v>92</v>
      </c>
      <c r="F1010" s="260" t="s">
        <v>133</v>
      </c>
      <c r="I1010" s="215" t="s">
        <v>186</v>
      </c>
      <c r="J1010" s="215" t="s">
        <v>546</v>
      </c>
      <c r="K1010" s="204"/>
      <c r="O1010" s="188"/>
    </row>
    <row r="1011" spans="1:17" hidden="1">
      <c r="A1011" s="194">
        <v>1</v>
      </c>
      <c r="B1011" s="194">
        <v>2</v>
      </c>
      <c r="C1011" s="194">
        <v>3</v>
      </c>
      <c r="D1011" s="194">
        <v>4</v>
      </c>
      <c r="E1011" s="194">
        <v>5</v>
      </c>
      <c r="F1011" s="194">
        <v>6</v>
      </c>
      <c r="G1011" s="25"/>
      <c r="H1011" s="25"/>
      <c r="I1011" s="218"/>
      <c r="J1011" s="218"/>
      <c r="O1011" s="188"/>
    </row>
    <row r="1012" spans="1:17" ht="68.400000000000006" hidden="1">
      <c r="A1012" s="260">
        <v>1</v>
      </c>
      <c r="B1012" s="31" t="s">
        <v>81</v>
      </c>
      <c r="C1012" s="260" t="s">
        <v>74</v>
      </c>
      <c r="D1012" s="260" t="s">
        <v>74</v>
      </c>
      <c r="E1012" s="260" t="s">
        <v>74</v>
      </c>
      <c r="F1012" s="21">
        <f>F1014+F1016+F1015+F1017</f>
        <v>0</v>
      </c>
      <c r="I1012" s="219">
        <f>I1014+I1015+I1016+I1017</f>
        <v>0</v>
      </c>
      <c r="J1012" s="219">
        <f>J1014+J1015+J1016+J1017</f>
        <v>0</v>
      </c>
      <c r="O1012" s="188"/>
    </row>
    <row r="1013" spans="1:17" s="25" customFormat="1" hidden="1">
      <c r="A1013" s="260"/>
      <c r="B1013" s="31" t="s">
        <v>2</v>
      </c>
      <c r="C1013" s="260"/>
      <c r="D1013" s="260"/>
      <c r="E1013" s="260"/>
      <c r="F1013" s="21"/>
      <c r="G1013" s="149"/>
      <c r="H1013" s="149"/>
      <c r="I1013" s="219"/>
      <c r="J1013" s="219"/>
      <c r="K1013" s="162"/>
      <c r="O1013" s="282"/>
      <c r="P1013" s="287"/>
      <c r="Q1013" s="287"/>
    </row>
    <row r="1014" spans="1:17" ht="45.6" hidden="1">
      <c r="A1014" s="260" t="s">
        <v>82</v>
      </c>
      <c r="B1014" s="31" t="s">
        <v>85</v>
      </c>
      <c r="C1014" s="260" t="e">
        <f t="shared" ref="C1014:C1015" si="43">F1014/E1014/D1014</f>
        <v>#DIV/0!</v>
      </c>
      <c r="D1014" s="260"/>
      <c r="E1014" s="260"/>
      <c r="F1014" s="21"/>
      <c r="I1014" s="225"/>
      <c r="J1014" s="225"/>
      <c r="O1014" s="188"/>
    </row>
    <row r="1015" spans="1:17" ht="45.6" hidden="1">
      <c r="A1015" s="260" t="s">
        <v>84</v>
      </c>
      <c r="B1015" s="31" t="s">
        <v>86</v>
      </c>
      <c r="C1015" s="260" t="e">
        <f t="shared" si="43"/>
        <v>#DIV/0!</v>
      </c>
      <c r="D1015" s="260"/>
      <c r="E1015" s="260"/>
      <c r="F1015" s="21"/>
      <c r="I1015" s="225"/>
      <c r="J1015" s="225"/>
      <c r="O1015" s="188"/>
    </row>
    <row r="1016" spans="1:17" hidden="1">
      <c r="A1016" s="260"/>
      <c r="B1016" s="31"/>
      <c r="C1016" s="260"/>
      <c r="D1016" s="260"/>
      <c r="E1016" s="260"/>
      <c r="F1016" s="21"/>
      <c r="I1016" s="225"/>
      <c r="J1016" s="225"/>
      <c r="O1016" s="188"/>
    </row>
    <row r="1017" spans="1:17" hidden="1">
      <c r="A1017" s="260"/>
      <c r="B1017" s="31"/>
      <c r="C1017" s="260"/>
      <c r="D1017" s="260"/>
      <c r="E1017" s="260"/>
      <c r="F1017" s="21"/>
      <c r="I1017" s="225"/>
      <c r="J1017" s="225"/>
      <c r="O1017" s="188"/>
    </row>
    <row r="1018" spans="1:17" ht="68.400000000000006" hidden="1">
      <c r="A1018" s="260">
        <v>2</v>
      </c>
      <c r="B1018" s="31" t="s">
        <v>87</v>
      </c>
      <c r="C1018" s="260" t="s">
        <v>74</v>
      </c>
      <c r="D1018" s="260" t="s">
        <v>74</v>
      </c>
      <c r="E1018" s="260" t="s">
        <v>74</v>
      </c>
      <c r="F1018" s="21">
        <f>F1020+F1022+F1021+F1023</f>
        <v>0</v>
      </c>
      <c r="I1018" s="219">
        <f>I1020+I1021+I1022+I1023</f>
        <v>0</v>
      </c>
      <c r="J1018" s="219">
        <f>J1020+J1021+J1022+J1023</f>
        <v>0</v>
      </c>
      <c r="O1018" s="188"/>
    </row>
    <row r="1019" spans="1:17" hidden="1">
      <c r="A1019" s="260"/>
      <c r="B1019" s="31" t="s">
        <v>2</v>
      </c>
      <c r="C1019" s="260"/>
      <c r="D1019" s="260"/>
      <c r="E1019" s="260"/>
      <c r="F1019" s="21"/>
      <c r="I1019" s="219"/>
      <c r="J1019" s="219"/>
      <c r="O1019" s="188"/>
    </row>
    <row r="1020" spans="1:17" ht="45.6" hidden="1">
      <c r="A1020" s="260" t="s">
        <v>88</v>
      </c>
      <c r="B1020" s="31" t="s">
        <v>85</v>
      </c>
      <c r="C1020" s="260" t="e">
        <f t="shared" ref="C1020:C1021" si="44">F1020/E1020/D1020</f>
        <v>#DIV/0!</v>
      </c>
      <c r="D1020" s="260"/>
      <c r="E1020" s="260"/>
      <c r="F1020" s="21"/>
      <c r="I1020" s="225"/>
      <c r="J1020" s="225"/>
      <c r="O1020" s="188"/>
    </row>
    <row r="1021" spans="1:17" ht="45.6" hidden="1">
      <c r="A1021" s="260" t="s">
        <v>89</v>
      </c>
      <c r="B1021" s="31" t="s">
        <v>86</v>
      </c>
      <c r="C1021" s="260" t="e">
        <f t="shared" si="44"/>
        <v>#DIV/0!</v>
      </c>
      <c r="D1021" s="260"/>
      <c r="E1021" s="260"/>
      <c r="F1021" s="21"/>
      <c r="I1021" s="225"/>
      <c r="J1021" s="225"/>
      <c r="O1021" s="188"/>
    </row>
    <row r="1022" spans="1:17" hidden="1">
      <c r="A1022" s="260"/>
      <c r="B1022" s="31"/>
      <c r="C1022" s="260"/>
      <c r="D1022" s="260"/>
      <c r="E1022" s="260"/>
      <c r="F1022" s="21"/>
      <c r="I1022" s="225"/>
      <c r="J1022" s="225"/>
      <c r="O1022" s="188"/>
    </row>
    <row r="1023" spans="1:17" hidden="1">
      <c r="A1023" s="260"/>
      <c r="B1023" s="31"/>
      <c r="C1023" s="260"/>
      <c r="D1023" s="260"/>
      <c r="E1023" s="260"/>
      <c r="F1023" s="21"/>
      <c r="I1023" s="225"/>
      <c r="J1023" s="225"/>
      <c r="O1023" s="188"/>
    </row>
    <row r="1024" spans="1:17" hidden="1">
      <c r="A1024" s="229"/>
      <c r="B1024" s="227" t="s">
        <v>73</v>
      </c>
      <c r="C1024" s="226" t="s">
        <v>74</v>
      </c>
      <c r="D1024" s="226" t="s">
        <v>74</v>
      </c>
      <c r="E1024" s="226" t="s">
        <v>74</v>
      </c>
      <c r="F1024" s="228">
        <f>F1018+F1012</f>
        <v>0</v>
      </c>
      <c r="I1024" s="219">
        <f>I1012+I1018</f>
        <v>0</v>
      </c>
      <c r="J1024" s="219">
        <f>J1012+J1018</f>
        <v>0</v>
      </c>
      <c r="O1024" s="188"/>
    </row>
    <row r="1025" spans="1:17" hidden="1">
      <c r="A1025" s="38"/>
      <c r="B1025" s="32"/>
      <c r="C1025" s="38"/>
      <c r="D1025" s="38"/>
      <c r="E1025" s="38"/>
      <c r="F1025" s="38"/>
      <c r="O1025" s="188"/>
    </row>
    <row r="1026" spans="1:17" hidden="1">
      <c r="A1026" s="2009" t="s">
        <v>492</v>
      </c>
      <c r="B1026" s="2009"/>
      <c r="C1026" s="2009"/>
      <c r="D1026" s="2009"/>
      <c r="E1026" s="2009"/>
      <c r="F1026" s="2009"/>
      <c r="G1026" s="2009"/>
      <c r="H1026" s="2009"/>
      <c r="I1026" s="2009"/>
      <c r="J1026" s="2009"/>
      <c r="O1026" s="188"/>
    </row>
    <row r="1027" spans="1:17" hidden="1">
      <c r="A1027" s="256"/>
      <c r="B1027" s="45"/>
      <c r="C1027" s="256"/>
      <c r="D1027" s="256"/>
      <c r="E1027" s="256"/>
      <c r="F1027" s="256"/>
      <c r="I1027" s="1986" t="s">
        <v>545</v>
      </c>
      <c r="J1027" s="1986"/>
      <c r="O1027" s="188"/>
    </row>
    <row r="1028" spans="1:17" ht="91.2" hidden="1">
      <c r="A1028" s="260" t="s">
        <v>77</v>
      </c>
      <c r="B1028" s="260" t="s">
        <v>67</v>
      </c>
      <c r="C1028" s="260" t="s">
        <v>96</v>
      </c>
      <c r="D1028" s="260" t="s">
        <v>94</v>
      </c>
      <c r="E1028" s="260" t="s">
        <v>97</v>
      </c>
      <c r="F1028" s="260" t="s">
        <v>95</v>
      </c>
      <c r="I1028" s="215" t="s">
        <v>186</v>
      </c>
      <c r="J1028" s="215" t="s">
        <v>546</v>
      </c>
      <c r="K1028" s="204"/>
      <c r="O1028" s="188"/>
    </row>
    <row r="1029" spans="1:17" hidden="1">
      <c r="A1029" s="195">
        <v>1</v>
      </c>
      <c r="B1029" s="195">
        <v>2</v>
      </c>
      <c r="C1029" s="195">
        <v>3</v>
      </c>
      <c r="D1029" s="195">
        <v>4</v>
      </c>
      <c r="E1029" s="195">
        <v>5</v>
      </c>
      <c r="F1029" s="195">
        <v>6</v>
      </c>
      <c r="G1029" s="160"/>
      <c r="H1029" s="160"/>
      <c r="I1029" s="218"/>
      <c r="J1029" s="218"/>
      <c r="O1029" s="188"/>
    </row>
    <row r="1030" spans="1:17" ht="39.75" hidden="1" customHeight="1">
      <c r="A1030" s="260">
        <v>1</v>
      </c>
      <c r="B1030" s="31" t="s">
        <v>98</v>
      </c>
      <c r="C1030" s="260"/>
      <c r="D1030" s="260"/>
      <c r="E1030" s="260">
        <v>50</v>
      </c>
      <c r="F1030" s="21">
        <f>E1030*D1030*C1030</f>
        <v>0</v>
      </c>
      <c r="I1030" s="220"/>
      <c r="J1030" s="220"/>
      <c r="O1030" s="188"/>
    </row>
    <row r="1031" spans="1:17" s="160" customFormat="1" ht="36.75" hidden="1" customHeight="1">
      <c r="A1031" s="229"/>
      <c r="B1031" s="227" t="s">
        <v>73</v>
      </c>
      <c r="C1031" s="226" t="s">
        <v>74</v>
      </c>
      <c r="D1031" s="226" t="s">
        <v>74</v>
      </c>
      <c r="E1031" s="226" t="s">
        <v>74</v>
      </c>
      <c r="F1031" s="228">
        <f>F1030</f>
        <v>0</v>
      </c>
      <c r="G1031" s="149"/>
      <c r="H1031" s="149"/>
      <c r="I1031" s="217">
        <f>I1030</f>
        <v>0</v>
      </c>
      <c r="J1031" s="217">
        <f>J1030</f>
        <v>0</v>
      </c>
      <c r="K1031" s="161"/>
      <c r="O1031" s="281"/>
      <c r="P1031" s="283"/>
      <c r="Q1031" s="283"/>
    </row>
    <row r="1032" spans="1:17" hidden="1">
      <c r="O1032" s="188"/>
    </row>
    <row r="1033" spans="1:17" ht="57.75" hidden="1" customHeight="1">
      <c r="A1033" s="2010" t="s">
        <v>620</v>
      </c>
      <c r="B1033" s="2010"/>
      <c r="C1033" s="2010"/>
      <c r="D1033" s="2010"/>
      <c r="E1033" s="2010"/>
      <c r="F1033" s="2010"/>
      <c r="G1033" s="2010"/>
      <c r="H1033" s="2010"/>
      <c r="I1033" s="2010"/>
      <c r="J1033" s="2010"/>
      <c r="O1033" s="188"/>
    </row>
    <row r="1034" spans="1:17" hidden="1">
      <c r="A1034" s="263"/>
      <c r="B1034" s="263"/>
      <c r="C1034" s="263"/>
      <c r="D1034" s="263"/>
      <c r="E1034" s="263"/>
      <c r="F1034" s="263"/>
      <c r="G1034" s="263"/>
      <c r="H1034" s="263"/>
      <c r="I1034" s="263"/>
      <c r="J1034" s="263"/>
    </row>
    <row r="1035" spans="1:17" hidden="1">
      <c r="A1035" s="2004" t="s">
        <v>491</v>
      </c>
      <c r="B1035" s="2004"/>
      <c r="C1035" s="2004"/>
      <c r="D1035" s="2004"/>
      <c r="E1035" s="2004"/>
      <c r="F1035" s="2004"/>
      <c r="G1035" s="2004"/>
      <c r="H1035" s="2004"/>
      <c r="I1035" s="2004"/>
      <c r="J1035" s="2004"/>
      <c r="K1035" s="206"/>
    </row>
    <row r="1036" spans="1:17" hidden="1">
      <c r="A1036" s="2012"/>
      <c r="B1036" s="2012"/>
      <c r="C1036" s="2012"/>
      <c r="D1036" s="2012"/>
      <c r="E1036" s="2012"/>
      <c r="F1036" s="38"/>
      <c r="I1036" s="1986" t="s">
        <v>545</v>
      </c>
      <c r="J1036" s="1986"/>
      <c r="K1036" s="263"/>
    </row>
    <row r="1037" spans="1:17" ht="54" hidden="1">
      <c r="A1037" s="260" t="s">
        <v>68</v>
      </c>
      <c r="B1037" s="260" t="s">
        <v>67</v>
      </c>
      <c r="C1037" s="260" t="s">
        <v>80</v>
      </c>
      <c r="D1037" s="260" t="s">
        <v>128</v>
      </c>
      <c r="E1037" s="260" t="s">
        <v>129</v>
      </c>
      <c r="I1037" s="215" t="s">
        <v>186</v>
      </c>
      <c r="J1037" s="215" t="s">
        <v>546</v>
      </c>
      <c r="K1037" s="163"/>
    </row>
    <row r="1038" spans="1:17" hidden="1">
      <c r="A1038" s="195">
        <v>1</v>
      </c>
      <c r="B1038" s="195">
        <v>2</v>
      </c>
      <c r="C1038" s="195">
        <v>3</v>
      </c>
      <c r="D1038" s="195">
        <v>4</v>
      </c>
      <c r="E1038" s="195">
        <v>5</v>
      </c>
      <c r="F1038" s="160"/>
      <c r="G1038" s="160"/>
      <c r="H1038" s="160"/>
      <c r="I1038" s="218"/>
      <c r="J1038" s="218"/>
    </row>
    <row r="1039" spans="1:17" ht="136.80000000000001" hidden="1">
      <c r="A1039" s="260">
        <v>1</v>
      </c>
      <c r="B1039" s="31" t="s">
        <v>163</v>
      </c>
      <c r="C1039" s="260"/>
      <c r="D1039" s="258" t="e">
        <f>E1039/C1039</f>
        <v>#DIV/0!</v>
      </c>
      <c r="E1039" s="258"/>
      <c r="I1039" s="220"/>
      <c r="J1039" s="220"/>
    </row>
    <row r="1040" spans="1:17" s="160" customFormat="1" hidden="1">
      <c r="A1040" s="226"/>
      <c r="B1040" s="227" t="s">
        <v>73</v>
      </c>
      <c r="C1040" s="226"/>
      <c r="D1040" s="226" t="s">
        <v>74</v>
      </c>
      <c r="E1040" s="228">
        <f>E1039</f>
        <v>0</v>
      </c>
      <c r="F1040" s="149"/>
      <c r="G1040" s="149"/>
      <c r="H1040" s="149"/>
      <c r="I1040" s="217">
        <f>I1039</f>
        <v>0</v>
      </c>
      <c r="J1040" s="217">
        <f>J1039</f>
        <v>0</v>
      </c>
      <c r="K1040" s="161"/>
      <c r="O1040" s="283"/>
      <c r="P1040" s="283"/>
      <c r="Q1040" s="283"/>
    </row>
    <row r="1041" spans="1:17" hidden="1"/>
    <row r="1042" spans="1:17" ht="65.25" customHeight="1">
      <c r="A1042" s="2010" t="s">
        <v>619</v>
      </c>
      <c r="B1042" s="2010"/>
      <c r="C1042" s="2010"/>
      <c r="D1042" s="2010"/>
      <c r="E1042" s="2010"/>
      <c r="F1042" s="2010"/>
      <c r="G1042" s="2010"/>
      <c r="H1042" s="2010"/>
      <c r="I1042" s="2010"/>
      <c r="J1042" s="2010"/>
    </row>
    <row r="1043" spans="1:17">
      <c r="A1043" s="38"/>
      <c r="B1043" s="32"/>
      <c r="C1043" s="38"/>
      <c r="D1043" s="38"/>
      <c r="E1043" s="38"/>
      <c r="F1043" s="38"/>
    </row>
    <row r="1044" spans="1:17">
      <c r="A1044" s="2004" t="s">
        <v>495</v>
      </c>
      <c r="B1044" s="2004"/>
      <c r="C1044" s="2004"/>
      <c r="D1044" s="2004"/>
      <c r="E1044" s="2004"/>
      <c r="F1044" s="2004"/>
      <c r="G1044" s="2004"/>
      <c r="H1044" s="2004"/>
      <c r="I1044" s="2004"/>
      <c r="J1044" s="2004"/>
      <c r="K1044" s="206"/>
    </row>
    <row r="1045" spans="1:17">
      <c r="A1045" s="44"/>
      <c r="B1045" s="32"/>
      <c r="C1045" s="38"/>
      <c r="D1045" s="38"/>
      <c r="E1045" s="38"/>
      <c r="F1045" s="38"/>
      <c r="I1045" s="1986" t="s">
        <v>545</v>
      </c>
      <c r="J1045" s="1986"/>
    </row>
    <row r="1046" spans="1:17" ht="91.2">
      <c r="A1046" s="260" t="s">
        <v>77</v>
      </c>
      <c r="B1046" s="260" t="s">
        <v>99</v>
      </c>
      <c r="C1046" s="260" t="s">
        <v>106</v>
      </c>
      <c r="D1046" s="260" t="s">
        <v>107</v>
      </c>
      <c r="F1046" s="38"/>
      <c r="I1046" s="215" t="s">
        <v>186</v>
      </c>
      <c r="J1046" s="215" t="s">
        <v>546</v>
      </c>
    </row>
    <row r="1047" spans="1:17">
      <c r="A1047" s="195">
        <v>1</v>
      </c>
      <c r="B1047" s="195">
        <v>2</v>
      </c>
      <c r="C1047" s="195">
        <v>3</v>
      </c>
      <c r="D1047" s="195">
        <v>4</v>
      </c>
      <c r="E1047" s="160"/>
      <c r="F1047" s="14"/>
      <c r="G1047" s="160"/>
      <c r="H1047" s="160"/>
      <c r="I1047" s="215"/>
      <c r="J1047" s="215"/>
    </row>
    <row r="1048" spans="1:17" ht="45.6">
      <c r="A1048" s="264">
        <v>1</v>
      </c>
      <c r="B1048" s="47" t="s">
        <v>100</v>
      </c>
      <c r="C1048" s="264" t="s">
        <v>74</v>
      </c>
      <c r="D1048" s="21">
        <f>D1049</f>
        <v>0</v>
      </c>
      <c r="F1048" s="38"/>
      <c r="I1048" s="220">
        <f>I1049</f>
        <v>0</v>
      </c>
      <c r="J1048" s="220">
        <f>J1049</f>
        <v>0</v>
      </c>
    </row>
    <row r="1049" spans="1:17" s="160" customFormat="1">
      <c r="A1049" s="260" t="s">
        <v>82</v>
      </c>
      <c r="B1049" s="31" t="s">
        <v>101</v>
      </c>
      <c r="C1049" s="258">
        <f>E990+E983+F973</f>
        <v>0</v>
      </c>
      <c r="D1049" s="615"/>
      <c r="E1049" s="149"/>
      <c r="F1049" s="38"/>
      <c r="G1049" s="149"/>
      <c r="H1049" s="149"/>
      <c r="I1049" s="220"/>
      <c r="J1049" s="220"/>
      <c r="K1049" s="156">
        <f>C1049*0.22</f>
        <v>0</v>
      </c>
      <c r="L1049" s="2021" t="s">
        <v>176</v>
      </c>
      <c r="O1049" s="283"/>
      <c r="P1049" s="283"/>
      <c r="Q1049" s="283"/>
    </row>
    <row r="1050" spans="1:17" ht="45.6">
      <c r="A1050" s="264">
        <v>2</v>
      </c>
      <c r="B1050" s="47" t="s">
        <v>102</v>
      </c>
      <c r="C1050" s="264" t="s">
        <v>74</v>
      </c>
      <c r="D1050" s="21">
        <f>D1052+D1053</f>
        <v>0</v>
      </c>
      <c r="F1050" s="38"/>
      <c r="I1050" s="220">
        <f>I1052+I1053+I1054</f>
        <v>0</v>
      </c>
      <c r="J1050" s="220">
        <f>J1052+J1053+J1054</f>
        <v>0</v>
      </c>
      <c r="K1050" s="156"/>
      <c r="L1050" s="2021"/>
    </row>
    <row r="1051" spans="1:17">
      <c r="A1051" s="2008" t="s">
        <v>88</v>
      </c>
      <c r="B1051" s="31" t="s">
        <v>2</v>
      </c>
      <c r="C1051" s="260"/>
      <c r="D1051" s="615"/>
      <c r="F1051" s="38"/>
      <c r="I1051" s="220"/>
      <c r="J1051" s="220"/>
      <c r="K1051" s="156"/>
      <c r="L1051" s="2021"/>
      <c r="N1051" s="48"/>
      <c r="O1051" s="48"/>
      <c r="P1051" s="48"/>
      <c r="Q1051" s="48"/>
    </row>
    <row r="1052" spans="1:17" ht="68.400000000000006">
      <c r="A1052" s="2008"/>
      <c r="B1052" s="31" t="s">
        <v>103</v>
      </c>
      <c r="C1052" s="23">
        <f>C1049</f>
        <v>0</v>
      </c>
      <c r="D1052" s="615"/>
      <c r="F1052" s="38"/>
      <c r="I1052" s="220"/>
      <c r="J1052" s="220"/>
      <c r="K1052" s="156">
        <f>C1052*0.029</f>
        <v>0</v>
      </c>
      <c r="L1052" s="2021"/>
      <c r="N1052" s="48"/>
      <c r="O1052" s="48"/>
      <c r="P1052" s="48"/>
      <c r="Q1052" s="48"/>
    </row>
    <row r="1053" spans="1:17" ht="91.2">
      <c r="A1053" s="260" t="s">
        <v>90</v>
      </c>
      <c r="B1053" s="31" t="s">
        <v>104</v>
      </c>
      <c r="C1053" s="258">
        <f>C1049</f>
        <v>0</v>
      </c>
      <c r="D1053" s="615"/>
      <c r="F1053" s="38"/>
      <c r="I1053" s="220"/>
      <c r="J1053" s="220"/>
      <c r="K1053" s="156">
        <f>C1053*0.002</f>
        <v>0</v>
      </c>
      <c r="L1053" s="2021"/>
      <c r="N1053" s="48"/>
      <c r="O1053" s="48"/>
      <c r="P1053" s="48"/>
      <c r="Q1053" s="48"/>
    </row>
    <row r="1054" spans="1:17" ht="68.400000000000006">
      <c r="A1054" s="264">
        <v>3</v>
      </c>
      <c r="B1054" s="47" t="s">
        <v>105</v>
      </c>
      <c r="C1054" s="258">
        <f>C1049</f>
        <v>0</v>
      </c>
      <c r="D1054" s="615"/>
      <c r="F1054" s="38"/>
      <c r="I1054" s="220"/>
      <c r="J1054" s="220"/>
      <c r="K1054" s="156">
        <f>C1054*0.051</f>
        <v>0</v>
      </c>
      <c r="L1054" s="2021"/>
      <c r="N1054" s="48"/>
      <c r="O1054" s="48"/>
      <c r="P1054" s="48"/>
      <c r="Q1054" s="48"/>
    </row>
    <row r="1055" spans="1:17">
      <c r="A1055" s="264">
        <v>4</v>
      </c>
      <c r="B1055" s="47" t="s">
        <v>165</v>
      </c>
      <c r="C1055" s="258"/>
      <c r="D1055" s="258"/>
      <c r="F1055" s="38"/>
      <c r="I1055" s="220"/>
      <c r="J1055" s="220"/>
      <c r="N1055" s="48"/>
      <c r="O1055" s="48"/>
      <c r="P1055" s="48"/>
      <c r="Q1055" s="48"/>
    </row>
    <row r="1056" spans="1:17">
      <c r="A1056" s="226"/>
      <c r="B1056" s="227" t="s">
        <v>73</v>
      </c>
      <c r="C1056" s="226" t="s">
        <v>74</v>
      </c>
      <c r="D1056" s="228">
        <f>D1054+D1050+D1048+D1055</f>
        <v>0</v>
      </c>
      <c r="F1056" s="38"/>
      <c r="I1056" s="217">
        <f>I1055+I1054+I1050+I1048</f>
        <v>0</v>
      </c>
      <c r="J1056" s="217">
        <f>J1055+J1054+J1050+J1048</f>
        <v>0</v>
      </c>
      <c r="N1056" s="48"/>
      <c r="O1056" s="48"/>
      <c r="P1056" s="48"/>
      <c r="Q1056" s="48"/>
    </row>
    <row r="1058" spans="1:11" hidden="1">
      <c r="A1058" s="2011" t="s">
        <v>618</v>
      </c>
      <c r="B1058" s="2011"/>
      <c r="C1058" s="2011"/>
      <c r="D1058" s="2011"/>
      <c r="E1058" s="2011"/>
      <c r="F1058" s="2011"/>
      <c r="G1058" s="2011"/>
      <c r="H1058" s="2011"/>
      <c r="I1058" s="2011"/>
      <c r="J1058" s="2011"/>
    </row>
    <row r="1059" spans="1:11" hidden="1"/>
    <row r="1060" spans="1:11" hidden="1">
      <c r="A1060" s="1994" t="s">
        <v>535</v>
      </c>
      <c r="B1060" s="1994"/>
      <c r="C1060" s="1994"/>
      <c r="D1060" s="1994"/>
      <c r="E1060" s="1994"/>
      <c r="F1060" s="1994"/>
      <c r="G1060" s="1994"/>
      <c r="H1060" s="1994"/>
      <c r="I1060" s="1994"/>
      <c r="J1060" s="1994"/>
      <c r="K1060" s="208"/>
    </row>
    <row r="1061" spans="1:11" hidden="1">
      <c r="A1061" s="267"/>
      <c r="B1061" s="267"/>
      <c r="C1061" s="267"/>
      <c r="D1061" s="267"/>
      <c r="E1061" s="267"/>
      <c r="F1061" s="267"/>
      <c r="G1061" s="267"/>
      <c r="H1061" s="267"/>
      <c r="I1061" s="1986" t="s">
        <v>545</v>
      </c>
      <c r="J1061" s="1986"/>
    </row>
    <row r="1062" spans="1:11" ht="54" hidden="1">
      <c r="A1062" s="35" t="s">
        <v>77</v>
      </c>
      <c r="B1062" s="35" t="s">
        <v>67</v>
      </c>
      <c r="C1062" s="260" t="s">
        <v>505</v>
      </c>
      <c r="D1062" s="260" t="s">
        <v>506</v>
      </c>
      <c r="E1062" s="260" t="s">
        <v>168</v>
      </c>
      <c r="G1062" s="267"/>
      <c r="H1062" s="267"/>
      <c r="I1062" s="215" t="s">
        <v>186</v>
      </c>
      <c r="J1062" s="215" t="s">
        <v>546</v>
      </c>
      <c r="K1062" s="202"/>
    </row>
    <row r="1063" spans="1:11" hidden="1">
      <c r="A1063" s="173">
        <v>1</v>
      </c>
      <c r="B1063" s="173">
        <v>2</v>
      </c>
      <c r="C1063" s="195">
        <v>3</v>
      </c>
      <c r="D1063" s="195">
        <v>4</v>
      </c>
      <c r="E1063" s="195">
        <v>5</v>
      </c>
      <c r="G1063" s="267"/>
      <c r="H1063" s="267"/>
      <c r="I1063" s="220"/>
      <c r="J1063" s="220"/>
    </row>
    <row r="1064" spans="1:11" ht="68.400000000000006" hidden="1">
      <c r="A1064" s="166">
        <v>1</v>
      </c>
      <c r="B1064" s="183" t="s">
        <v>539</v>
      </c>
      <c r="C1064" s="258"/>
      <c r="D1064" s="159" t="e">
        <f>E1064/C1064*100</f>
        <v>#DIV/0!</v>
      </c>
      <c r="E1064" s="167"/>
      <c r="G1064" s="168"/>
      <c r="H1064" s="169"/>
      <c r="I1064" s="220"/>
      <c r="J1064" s="220"/>
    </row>
    <row r="1065" spans="1:11" ht="114" hidden="1">
      <c r="A1065" s="166">
        <v>2</v>
      </c>
      <c r="B1065" s="183" t="s">
        <v>537</v>
      </c>
      <c r="C1065" s="258"/>
      <c r="D1065" s="159" t="e">
        <f>E1065/C1065*100</f>
        <v>#DIV/0!</v>
      </c>
      <c r="E1065" s="167"/>
      <c r="G1065" s="168"/>
      <c r="H1065" s="169"/>
      <c r="I1065" s="220"/>
      <c r="J1065" s="220"/>
    </row>
    <row r="1066" spans="1:11" ht="91.2" hidden="1">
      <c r="A1066" s="166">
        <v>3</v>
      </c>
      <c r="B1066" s="183" t="s">
        <v>538</v>
      </c>
      <c r="C1066" s="258"/>
      <c r="D1066" s="159" t="e">
        <f>E1066/C1066*100</f>
        <v>#DIV/0!</v>
      </c>
      <c r="E1066" s="167"/>
      <c r="G1066" s="168"/>
      <c r="H1066" s="169"/>
      <c r="I1066" s="220"/>
      <c r="J1066" s="220"/>
    </row>
    <row r="1067" spans="1:11" hidden="1">
      <c r="A1067" s="229"/>
      <c r="B1067" s="227" t="s">
        <v>73</v>
      </c>
      <c r="C1067" s="230"/>
      <c r="D1067" s="231"/>
      <c r="E1067" s="228">
        <f>E1064</f>
        <v>0</v>
      </c>
      <c r="G1067" s="267"/>
      <c r="H1067" s="267"/>
      <c r="I1067" s="217">
        <f>I1064</f>
        <v>0</v>
      </c>
      <c r="J1067" s="217">
        <f>J1064</f>
        <v>0</v>
      </c>
    </row>
    <row r="1068" spans="1:11" hidden="1"/>
    <row r="1069" spans="1:11" hidden="1">
      <c r="A1069" s="2011" t="s">
        <v>617</v>
      </c>
      <c r="B1069" s="2011"/>
      <c r="C1069" s="2011"/>
      <c r="D1069" s="2011"/>
      <c r="E1069" s="2011"/>
      <c r="F1069" s="2011"/>
      <c r="G1069" s="2011"/>
      <c r="H1069" s="2011"/>
      <c r="I1069" s="2011"/>
      <c r="J1069" s="2011"/>
    </row>
    <row r="1070" spans="1:11" hidden="1"/>
    <row r="1071" spans="1:11" hidden="1">
      <c r="A1071" s="2004" t="s">
        <v>504</v>
      </c>
      <c r="B1071" s="2004"/>
      <c r="C1071" s="2004"/>
      <c r="D1071" s="2004"/>
      <c r="E1071" s="2004"/>
      <c r="F1071" s="2004"/>
      <c r="G1071" s="2004"/>
      <c r="H1071" s="2004"/>
      <c r="I1071" s="2004"/>
      <c r="J1071" s="2004"/>
      <c r="K1071" s="208"/>
    </row>
    <row r="1072" spans="1:11" hidden="1">
      <c r="A1072" s="2015"/>
      <c r="B1072" s="2015"/>
      <c r="C1072" s="2015"/>
      <c r="D1072" s="2015"/>
      <c r="E1072" s="2015"/>
      <c r="F1072" s="38"/>
      <c r="G1072" s="33"/>
      <c r="H1072" s="33"/>
      <c r="I1072" s="1986" t="s">
        <v>545</v>
      </c>
      <c r="J1072" s="1986"/>
    </row>
    <row r="1073" spans="1:20" s="33" customFormat="1" ht="91.2" hidden="1">
      <c r="A1073" s="260" t="s">
        <v>77</v>
      </c>
      <c r="B1073" s="260" t="s">
        <v>67</v>
      </c>
      <c r="C1073" s="260" t="s">
        <v>111</v>
      </c>
      <c r="D1073" s="260" t="s">
        <v>108</v>
      </c>
      <c r="E1073" s="260" t="s">
        <v>33</v>
      </c>
      <c r="I1073" s="215" t="s">
        <v>186</v>
      </c>
      <c r="J1073" s="215" t="s">
        <v>546</v>
      </c>
      <c r="K1073" s="163"/>
      <c r="L1073" s="57"/>
      <c r="M1073" s="57"/>
      <c r="O1073" s="284"/>
      <c r="P1073" s="291"/>
      <c r="Q1073" s="291"/>
      <c r="R1073" s="174"/>
      <c r="S1073" s="174"/>
      <c r="T1073" s="174"/>
    </row>
    <row r="1074" spans="1:20" s="33" customFormat="1" hidden="1">
      <c r="A1074" s="195">
        <v>1</v>
      </c>
      <c r="B1074" s="195">
        <v>2</v>
      </c>
      <c r="C1074" s="195">
        <v>3</v>
      </c>
      <c r="D1074" s="195">
        <v>4</v>
      </c>
      <c r="E1074" s="195">
        <v>5</v>
      </c>
      <c r="F1074" s="179"/>
      <c r="G1074" s="179"/>
      <c r="H1074" s="179"/>
      <c r="I1074" s="220"/>
      <c r="J1074" s="220"/>
      <c r="K1074" s="37"/>
      <c r="L1074" s="57"/>
      <c r="M1074" s="57"/>
      <c r="O1074" s="284"/>
      <c r="P1074" s="291"/>
      <c r="Q1074" s="291"/>
      <c r="R1074" s="174"/>
      <c r="S1074" s="174"/>
      <c r="T1074" s="174"/>
    </row>
    <row r="1075" spans="1:20" s="33" customFormat="1" hidden="1">
      <c r="A1075" s="260">
        <v>1</v>
      </c>
      <c r="B1075" s="31" t="s">
        <v>109</v>
      </c>
      <c r="C1075" s="176">
        <f>C1077</f>
        <v>0</v>
      </c>
      <c r="D1075" s="35">
        <f>D1077</f>
        <v>1.5</v>
      </c>
      <c r="E1075" s="176">
        <f>E1077</f>
        <v>0</v>
      </c>
      <c r="I1075" s="220">
        <f>I1077</f>
        <v>0</v>
      </c>
      <c r="J1075" s="220">
        <f>J1077</f>
        <v>0</v>
      </c>
      <c r="K1075" s="37"/>
      <c r="L1075" s="57"/>
      <c r="M1075" s="57"/>
      <c r="O1075" s="284"/>
      <c r="P1075" s="291"/>
      <c r="Q1075" s="291"/>
      <c r="R1075" s="174"/>
      <c r="S1075" s="174"/>
      <c r="T1075" s="174"/>
    </row>
    <row r="1076" spans="1:20" s="179" customFormat="1" hidden="1">
      <c r="A1076" s="260"/>
      <c r="B1076" s="31" t="s">
        <v>110</v>
      </c>
      <c r="C1076" s="258"/>
      <c r="D1076" s="260"/>
      <c r="E1076" s="258"/>
      <c r="F1076" s="33"/>
      <c r="G1076" s="33"/>
      <c r="H1076" s="33"/>
      <c r="I1076" s="220"/>
      <c r="J1076" s="220"/>
      <c r="K1076" s="180"/>
      <c r="L1076" s="181"/>
      <c r="M1076" s="181"/>
      <c r="O1076" s="285"/>
      <c r="P1076" s="292"/>
      <c r="Q1076" s="292"/>
      <c r="R1076" s="182"/>
      <c r="S1076" s="182"/>
      <c r="T1076" s="182"/>
    </row>
    <row r="1077" spans="1:20" s="33" customFormat="1" hidden="1">
      <c r="A1077" s="260"/>
      <c r="B1077" s="31" t="s">
        <v>503</v>
      </c>
      <c r="C1077" s="258"/>
      <c r="D1077" s="260">
        <v>1.5</v>
      </c>
      <c r="E1077" s="258"/>
      <c r="I1077" s="220"/>
      <c r="J1077" s="220"/>
      <c r="K1077" s="37" t="s">
        <v>624</v>
      </c>
      <c r="L1077" s="57"/>
      <c r="M1077" s="57"/>
      <c r="O1077" s="284"/>
      <c r="P1077" s="291"/>
      <c r="Q1077" s="291"/>
      <c r="R1077" s="174"/>
      <c r="S1077" s="174"/>
      <c r="T1077" s="174"/>
    </row>
    <row r="1078" spans="1:20" s="33" customFormat="1" hidden="1">
      <c r="A1078" s="226"/>
      <c r="B1078" s="227" t="s">
        <v>73</v>
      </c>
      <c r="C1078" s="226" t="s">
        <v>74</v>
      </c>
      <c r="D1078" s="226" t="s">
        <v>74</v>
      </c>
      <c r="E1078" s="228">
        <f>E1075</f>
        <v>0</v>
      </c>
      <c r="I1078" s="217">
        <f>I1075</f>
        <v>0</v>
      </c>
      <c r="J1078" s="217">
        <f>J1075</f>
        <v>0</v>
      </c>
      <c r="K1078" s="37"/>
      <c r="L1078" s="57"/>
      <c r="M1078" s="57"/>
      <c r="O1078" s="284"/>
      <c r="P1078" s="291"/>
      <c r="Q1078" s="291"/>
      <c r="R1078" s="174"/>
      <c r="S1078" s="174"/>
      <c r="T1078" s="174"/>
    </row>
    <row r="1079" spans="1:20" s="33" customFormat="1" hidden="1">
      <c r="A1079" s="49"/>
      <c r="B1079" s="50"/>
      <c r="C1079" s="49"/>
      <c r="D1079" s="49"/>
      <c r="E1079" s="38"/>
      <c r="F1079" s="38"/>
      <c r="K1079" s="37"/>
      <c r="L1079" s="57"/>
      <c r="M1079" s="57"/>
      <c r="O1079" s="284"/>
      <c r="P1079" s="291"/>
      <c r="Q1079" s="291"/>
      <c r="R1079" s="174"/>
      <c r="S1079" s="174"/>
      <c r="T1079" s="174"/>
    </row>
    <row r="1080" spans="1:20" s="33" customFormat="1" hidden="1">
      <c r="A1080" s="49"/>
      <c r="B1080" s="50"/>
      <c r="C1080" s="49"/>
      <c r="D1080" s="49"/>
      <c r="E1080" s="38"/>
      <c r="F1080" s="38"/>
      <c r="K1080" s="37"/>
      <c r="L1080" s="57"/>
      <c r="M1080" s="57"/>
      <c r="O1080" s="284"/>
      <c r="P1080" s="291"/>
      <c r="Q1080" s="291"/>
      <c r="R1080" s="174"/>
      <c r="S1080" s="174"/>
      <c r="T1080" s="174"/>
    </row>
    <row r="1081" spans="1:20" s="33" customFormat="1" hidden="1">
      <c r="A1081" s="49"/>
      <c r="B1081" s="50"/>
      <c r="C1081" s="49"/>
      <c r="D1081" s="49"/>
      <c r="E1081" s="38"/>
      <c r="F1081" s="38"/>
      <c r="I1081" s="1986" t="s">
        <v>545</v>
      </c>
      <c r="J1081" s="1986"/>
      <c r="K1081" s="37"/>
      <c r="L1081" s="57"/>
      <c r="M1081" s="57"/>
      <c r="O1081" s="284"/>
      <c r="P1081" s="291"/>
      <c r="Q1081" s="291"/>
      <c r="R1081" s="174"/>
      <c r="S1081" s="174"/>
      <c r="T1081" s="174"/>
    </row>
    <row r="1082" spans="1:20" s="33" customFormat="1" ht="114" hidden="1">
      <c r="A1082" s="261" t="s">
        <v>77</v>
      </c>
      <c r="B1082" s="260" t="s">
        <v>67</v>
      </c>
      <c r="C1082" s="261" t="s">
        <v>498</v>
      </c>
      <c r="D1082" s="260" t="s">
        <v>108</v>
      </c>
      <c r="E1082" s="260" t="s">
        <v>534</v>
      </c>
      <c r="I1082" s="215" t="s">
        <v>186</v>
      </c>
      <c r="J1082" s="215" t="s">
        <v>546</v>
      </c>
      <c r="K1082" s="37"/>
      <c r="L1082" s="57"/>
      <c r="M1082" s="57"/>
      <c r="O1082" s="284"/>
      <c r="P1082" s="291"/>
      <c r="Q1082" s="291"/>
      <c r="R1082" s="174"/>
      <c r="S1082" s="174"/>
      <c r="T1082" s="174"/>
    </row>
    <row r="1083" spans="1:20" s="33" customFormat="1" hidden="1">
      <c r="A1083" s="195">
        <v>1</v>
      </c>
      <c r="B1083" s="195">
        <v>2</v>
      </c>
      <c r="C1083" s="195">
        <v>3</v>
      </c>
      <c r="D1083" s="195">
        <v>4</v>
      </c>
      <c r="E1083" s="195">
        <v>5</v>
      </c>
      <c r="F1083" s="179"/>
      <c r="G1083" s="179"/>
      <c r="H1083" s="179"/>
      <c r="I1083" s="216"/>
      <c r="J1083" s="216"/>
      <c r="K1083" s="37"/>
      <c r="L1083" s="57"/>
      <c r="M1083" s="57"/>
      <c r="O1083" s="284"/>
      <c r="P1083" s="291"/>
      <c r="Q1083" s="291"/>
      <c r="R1083" s="174"/>
      <c r="S1083" s="174"/>
      <c r="T1083" s="174"/>
    </row>
    <row r="1084" spans="1:20" s="33" customFormat="1" hidden="1">
      <c r="A1084" s="34">
        <v>1</v>
      </c>
      <c r="B1084" s="177" t="s">
        <v>499</v>
      </c>
      <c r="C1084" s="258" t="s">
        <v>43</v>
      </c>
      <c r="D1084" s="258" t="s">
        <v>43</v>
      </c>
      <c r="E1084" s="258">
        <f>E1088</f>
        <v>0</v>
      </c>
      <c r="I1084" s="217">
        <f>I1085</f>
        <v>0</v>
      </c>
      <c r="J1084" s="217">
        <f>J1085</f>
        <v>0</v>
      </c>
      <c r="K1084" s="37"/>
      <c r="L1084" s="57"/>
      <c r="M1084" s="57"/>
      <c r="O1084" s="284"/>
      <c r="P1084" s="291"/>
      <c r="Q1084" s="291"/>
      <c r="R1084" s="174"/>
      <c r="S1084" s="174"/>
      <c r="T1084" s="174"/>
    </row>
    <row r="1085" spans="1:20" s="179" customFormat="1" ht="45.6" hidden="1">
      <c r="A1085" s="258"/>
      <c r="B1085" s="177" t="s">
        <v>500</v>
      </c>
      <c r="C1085" s="258">
        <f>C1088</f>
        <v>0</v>
      </c>
      <c r="D1085" s="258">
        <f>D1088</f>
        <v>2.2000000000000002</v>
      </c>
      <c r="E1085" s="258">
        <f>E1088</f>
        <v>0</v>
      </c>
      <c r="F1085" s="33"/>
      <c r="G1085" s="33"/>
      <c r="H1085" s="33"/>
      <c r="I1085" s="217">
        <f>I1088</f>
        <v>0</v>
      </c>
      <c r="J1085" s="217">
        <f>J1088</f>
        <v>0</v>
      </c>
      <c r="K1085" s="180"/>
      <c r="L1085" s="181"/>
      <c r="M1085" s="181"/>
      <c r="O1085" s="285"/>
      <c r="P1085" s="292"/>
      <c r="Q1085" s="292"/>
      <c r="R1085" s="182"/>
      <c r="S1085" s="182"/>
      <c r="T1085" s="182"/>
    </row>
    <row r="1086" spans="1:20" s="33" customFormat="1" hidden="1">
      <c r="A1086" s="2013"/>
      <c r="B1086" s="177" t="s">
        <v>326</v>
      </c>
      <c r="C1086" s="2013"/>
      <c r="D1086" s="2013"/>
      <c r="E1086" s="2013"/>
      <c r="I1086" s="220"/>
      <c r="J1086" s="220"/>
      <c r="K1086" s="37"/>
      <c r="L1086" s="57"/>
      <c r="M1086" s="57"/>
      <c r="O1086" s="284"/>
      <c r="P1086" s="291"/>
      <c r="Q1086" s="291"/>
      <c r="R1086" s="174"/>
      <c r="S1086" s="174"/>
      <c r="T1086" s="174"/>
    </row>
    <row r="1087" spans="1:20" s="33" customFormat="1" hidden="1">
      <c r="A1087" s="2013"/>
      <c r="B1087" s="177" t="s">
        <v>501</v>
      </c>
      <c r="C1087" s="2013"/>
      <c r="D1087" s="2013"/>
      <c r="E1087" s="2013"/>
      <c r="I1087" s="220"/>
      <c r="J1087" s="220"/>
      <c r="K1087" s="37"/>
      <c r="L1087" s="57"/>
      <c r="M1087" s="57"/>
      <c r="O1087" s="284"/>
      <c r="P1087" s="291"/>
      <c r="Q1087" s="291"/>
      <c r="R1087" s="174"/>
      <c r="S1087" s="174"/>
      <c r="T1087" s="174"/>
    </row>
    <row r="1088" spans="1:20" s="33" customFormat="1" hidden="1">
      <c r="A1088" s="258"/>
      <c r="B1088" s="177" t="s">
        <v>502</v>
      </c>
      <c r="C1088" s="258">
        <f>E1088/D1088*100</f>
        <v>0</v>
      </c>
      <c r="D1088" s="258">
        <v>2.2000000000000002</v>
      </c>
      <c r="E1088" s="258"/>
      <c r="I1088" s="220"/>
      <c r="J1088" s="220"/>
      <c r="K1088" s="37"/>
      <c r="L1088" s="57"/>
      <c r="M1088" s="57"/>
      <c r="O1088" s="284"/>
      <c r="P1088" s="291"/>
      <c r="Q1088" s="291"/>
      <c r="R1088" s="174"/>
      <c r="S1088" s="174"/>
      <c r="T1088" s="174"/>
    </row>
    <row r="1089" spans="1:20" s="33" customFormat="1" hidden="1">
      <c r="A1089" s="2013"/>
      <c r="B1089" s="258" t="s">
        <v>326</v>
      </c>
      <c r="C1089" s="2013"/>
      <c r="D1089" s="2013"/>
      <c r="E1089" s="2013"/>
      <c r="I1089" s="221"/>
      <c r="J1089" s="221"/>
      <c r="K1089" s="37"/>
      <c r="L1089" s="57"/>
      <c r="M1089" s="57"/>
      <c r="O1089" s="284"/>
      <c r="P1089" s="291"/>
      <c r="Q1089" s="291"/>
      <c r="R1089" s="174"/>
      <c r="S1089" s="174"/>
      <c r="T1089" s="174"/>
    </row>
    <row r="1090" spans="1:20" s="33" customFormat="1" hidden="1">
      <c r="A1090" s="2013"/>
      <c r="B1090" s="258" t="s">
        <v>501</v>
      </c>
      <c r="C1090" s="2013"/>
      <c r="D1090" s="2013"/>
      <c r="E1090" s="2013"/>
      <c r="I1090" s="221"/>
      <c r="J1090" s="221"/>
      <c r="K1090" s="37"/>
      <c r="L1090" s="57"/>
      <c r="M1090" s="57"/>
      <c r="O1090" s="284"/>
      <c r="P1090" s="291"/>
      <c r="Q1090" s="291"/>
      <c r="R1090" s="174"/>
      <c r="S1090" s="174"/>
      <c r="T1090" s="174"/>
    </row>
    <row r="1091" spans="1:20" s="33" customFormat="1" hidden="1">
      <c r="A1091" s="258"/>
      <c r="B1091" s="258"/>
      <c r="C1091" s="258"/>
      <c r="D1091" s="258"/>
      <c r="E1091" s="258"/>
      <c r="I1091" s="221"/>
      <c r="J1091" s="221"/>
      <c r="K1091" s="37"/>
      <c r="L1091" s="57"/>
      <c r="M1091" s="57"/>
      <c r="O1091" s="284"/>
      <c r="P1091" s="291"/>
      <c r="Q1091" s="291"/>
      <c r="R1091" s="174"/>
      <c r="S1091" s="174"/>
      <c r="T1091" s="174"/>
    </row>
    <row r="1092" spans="1:20" s="33" customFormat="1" hidden="1">
      <c r="A1092" s="258"/>
      <c r="B1092" s="258"/>
      <c r="C1092" s="258"/>
      <c r="D1092" s="258"/>
      <c r="E1092" s="258"/>
      <c r="I1092" s="221"/>
      <c r="J1092" s="221"/>
      <c r="K1092" s="37"/>
      <c r="L1092" s="57"/>
      <c r="M1092" s="57"/>
      <c r="O1092" s="284"/>
      <c r="P1092" s="291"/>
      <c r="Q1092" s="291"/>
      <c r="R1092" s="174"/>
      <c r="S1092" s="174"/>
      <c r="T1092" s="174"/>
    </row>
    <row r="1093" spans="1:20" s="33" customFormat="1" hidden="1">
      <c r="A1093" s="228"/>
      <c r="B1093" s="228" t="s">
        <v>73</v>
      </c>
      <c r="C1093" s="228"/>
      <c r="D1093" s="228" t="s">
        <v>74</v>
      </c>
      <c r="E1093" s="228">
        <f>E1084</f>
        <v>0</v>
      </c>
      <c r="I1093" s="217">
        <f>I1084</f>
        <v>0</v>
      </c>
      <c r="J1093" s="217">
        <f>J1084</f>
        <v>0</v>
      </c>
      <c r="K1093" s="37"/>
      <c r="L1093" s="57"/>
      <c r="M1093" s="57"/>
      <c r="O1093" s="284"/>
      <c r="P1093" s="291"/>
      <c r="Q1093" s="291"/>
      <c r="R1093" s="174"/>
      <c r="S1093" s="174"/>
      <c r="T1093" s="174"/>
    </row>
    <row r="1094" spans="1:20" s="33" customFormat="1" hidden="1">
      <c r="A1094" s="149"/>
      <c r="B1094" s="149"/>
      <c r="C1094" s="149"/>
      <c r="D1094" s="149"/>
      <c r="E1094" s="149"/>
      <c r="F1094" s="149"/>
      <c r="G1094" s="149"/>
      <c r="H1094" s="149"/>
      <c r="I1094" s="149"/>
      <c r="J1094" s="149"/>
      <c r="K1094" s="37"/>
      <c r="L1094" s="57"/>
      <c r="M1094" s="57"/>
      <c r="O1094" s="284"/>
      <c r="P1094" s="291"/>
      <c r="Q1094" s="291"/>
      <c r="R1094" s="174"/>
      <c r="S1094" s="174"/>
      <c r="T1094" s="174"/>
    </row>
    <row r="1095" spans="1:20" s="33" customFormat="1" ht="60.75" hidden="1" customHeight="1">
      <c r="A1095" s="2014" t="s">
        <v>616</v>
      </c>
      <c r="B1095" s="2014"/>
      <c r="C1095" s="2014"/>
      <c r="D1095" s="2014"/>
      <c r="E1095" s="2014"/>
      <c r="F1095" s="2014"/>
      <c r="G1095" s="2014"/>
      <c r="H1095" s="2014"/>
      <c r="I1095" s="2014"/>
      <c r="J1095" s="2014"/>
      <c r="K1095" s="37"/>
      <c r="L1095" s="57"/>
      <c r="M1095" s="57"/>
      <c r="O1095" s="284"/>
      <c r="P1095" s="291"/>
      <c r="Q1095" s="291"/>
      <c r="R1095" s="174"/>
      <c r="S1095" s="174"/>
      <c r="T1095" s="174"/>
    </row>
    <row r="1096" spans="1:20" hidden="1">
      <c r="A1096" s="266"/>
      <c r="B1096" s="266"/>
      <c r="C1096" s="266"/>
      <c r="D1096" s="266"/>
      <c r="E1096" s="266"/>
      <c r="F1096" s="266"/>
      <c r="G1096" s="266"/>
      <c r="H1096" s="266"/>
      <c r="I1096" s="266"/>
      <c r="J1096" s="266"/>
    </row>
    <row r="1097" spans="1:20" hidden="1">
      <c r="A1097" s="2004" t="s">
        <v>504</v>
      </c>
      <c r="B1097" s="2004"/>
      <c r="C1097" s="2004"/>
      <c r="D1097" s="2004"/>
      <c r="E1097" s="2004"/>
      <c r="F1097" s="2004"/>
      <c r="G1097" s="2004"/>
      <c r="H1097" s="2004"/>
      <c r="I1097" s="2004"/>
      <c r="J1097" s="2004"/>
      <c r="K1097" s="205"/>
    </row>
    <row r="1098" spans="1:20" hidden="1">
      <c r="I1098" s="1986" t="s">
        <v>545</v>
      </c>
      <c r="J1098" s="1986"/>
      <c r="K1098" s="266"/>
    </row>
    <row r="1099" spans="1:20" s="33" customFormat="1" ht="54" hidden="1">
      <c r="A1099" s="35" t="s">
        <v>77</v>
      </c>
      <c r="B1099" s="35" t="s">
        <v>67</v>
      </c>
      <c r="C1099" s="35" t="s">
        <v>134</v>
      </c>
      <c r="D1099" s="149"/>
      <c r="E1099" s="149"/>
      <c r="F1099" s="149"/>
      <c r="G1099" s="149"/>
      <c r="H1099" s="149"/>
      <c r="I1099" s="215" t="s">
        <v>186</v>
      </c>
      <c r="J1099" s="215" t="s">
        <v>546</v>
      </c>
      <c r="K1099" s="163"/>
      <c r="L1099" s="57"/>
      <c r="M1099" s="57"/>
      <c r="O1099" s="284"/>
      <c r="P1099" s="291"/>
      <c r="Q1099" s="291"/>
      <c r="R1099" s="174"/>
      <c r="S1099" s="174"/>
      <c r="T1099" s="174"/>
    </row>
    <row r="1100" spans="1:20" hidden="1">
      <c r="A1100" s="173">
        <v>1</v>
      </c>
      <c r="B1100" s="173">
        <v>2</v>
      </c>
      <c r="C1100" s="173">
        <v>3</v>
      </c>
      <c r="D1100" s="160"/>
      <c r="E1100" s="160"/>
      <c r="F1100" s="160"/>
      <c r="G1100" s="160"/>
      <c r="H1100" s="160"/>
      <c r="I1100" s="222"/>
      <c r="J1100" s="222"/>
    </row>
    <row r="1101" spans="1:20" hidden="1">
      <c r="A1101" s="35">
        <v>1</v>
      </c>
      <c r="B1101" s="183" t="s">
        <v>135</v>
      </c>
      <c r="C1101" s="184">
        <f>C1102+C1103+C1104+C1105</f>
        <v>0</v>
      </c>
      <c r="I1101" s="217">
        <f>I1102+I1103+I1104+I1105</f>
        <v>0</v>
      </c>
      <c r="J1101" s="217">
        <f>J1102+J1103+J1104+J1105</f>
        <v>0</v>
      </c>
    </row>
    <row r="1102" spans="1:20" s="160" customFormat="1" hidden="1">
      <c r="A1102" s="35"/>
      <c r="B1102" s="183"/>
      <c r="C1102" s="176"/>
      <c r="D1102" s="149"/>
      <c r="E1102" s="149"/>
      <c r="F1102" s="149"/>
      <c r="G1102" s="149"/>
      <c r="H1102" s="149"/>
      <c r="I1102" s="222"/>
      <c r="J1102" s="222"/>
      <c r="K1102" s="161"/>
      <c r="O1102" s="283"/>
      <c r="P1102" s="283"/>
      <c r="Q1102" s="283"/>
    </row>
    <row r="1103" spans="1:20" hidden="1">
      <c r="A1103" s="35"/>
      <c r="B1103" s="183"/>
      <c r="C1103" s="176"/>
      <c r="I1103" s="222"/>
      <c r="J1103" s="222"/>
    </row>
    <row r="1104" spans="1:20" hidden="1">
      <c r="A1104" s="35"/>
      <c r="B1104" s="183"/>
      <c r="C1104" s="176"/>
      <c r="I1104" s="222"/>
      <c r="J1104" s="222"/>
    </row>
    <row r="1105" spans="1:20" hidden="1">
      <c r="A1105" s="35"/>
      <c r="B1105" s="183"/>
      <c r="C1105" s="176"/>
      <c r="I1105" s="222"/>
      <c r="J1105" s="222"/>
    </row>
    <row r="1106" spans="1:20" hidden="1">
      <c r="A1106" s="226"/>
      <c r="B1106" s="227" t="s">
        <v>73</v>
      </c>
      <c r="C1106" s="228">
        <f>C1101</f>
        <v>0</v>
      </c>
      <c r="I1106" s="217">
        <f>I1101</f>
        <v>0</v>
      </c>
      <c r="J1106" s="217">
        <f>J1101</f>
        <v>0</v>
      </c>
    </row>
    <row r="1107" spans="1:20" hidden="1"/>
    <row r="1108" spans="1:20" ht="45.75" customHeight="1">
      <c r="A1108" s="2014" t="s">
        <v>615</v>
      </c>
      <c r="B1108" s="2014"/>
      <c r="C1108" s="2014"/>
      <c r="D1108" s="2014"/>
      <c r="E1108" s="2014"/>
      <c r="F1108" s="2014"/>
      <c r="G1108" s="2014"/>
      <c r="H1108" s="2014"/>
      <c r="I1108" s="2014"/>
      <c r="J1108" s="2014"/>
    </row>
    <row r="1109" spans="1:20">
      <c r="A1109" s="266"/>
      <c r="B1109" s="266"/>
      <c r="C1109" s="266"/>
      <c r="D1109" s="266"/>
      <c r="E1109" s="266"/>
      <c r="F1109" s="266"/>
      <c r="G1109" s="266"/>
      <c r="H1109" s="266"/>
      <c r="I1109" s="266"/>
      <c r="J1109" s="266"/>
    </row>
    <row r="1110" spans="1:20" hidden="1">
      <c r="A1110" s="2004" t="s">
        <v>504</v>
      </c>
      <c r="B1110" s="2004"/>
      <c r="C1110" s="2004"/>
      <c r="D1110" s="2004"/>
      <c r="E1110" s="2004"/>
      <c r="F1110" s="2004"/>
      <c r="G1110" s="2004"/>
      <c r="H1110" s="2004"/>
      <c r="I1110" s="2004"/>
      <c r="J1110" s="2004"/>
      <c r="K1110" s="205"/>
    </row>
    <row r="1111" spans="1:20" hidden="1">
      <c r="I1111" s="1986" t="s">
        <v>545</v>
      </c>
      <c r="J1111" s="1986"/>
      <c r="K1111" s="266"/>
    </row>
    <row r="1112" spans="1:20" s="33" customFormat="1" ht="54" hidden="1">
      <c r="A1112" s="35" t="s">
        <v>77</v>
      </c>
      <c r="B1112" s="35" t="s">
        <v>67</v>
      </c>
      <c r="C1112" s="35" t="s">
        <v>134</v>
      </c>
      <c r="D1112" s="149"/>
      <c r="E1112" s="149"/>
      <c r="F1112" s="149"/>
      <c r="G1112" s="149"/>
      <c r="H1112" s="149"/>
      <c r="I1112" s="215" t="s">
        <v>186</v>
      </c>
      <c r="J1112" s="215" t="s">
        <v>546</v>
      </c>
      <c r="K1112" s="163"/>
      <c r="L1112" s="57"/>
      <c r="M1112" s="57"/>
      <c r="O1112" s="284"/>
      <c r="P1112" s="291"/>
      <c r="Q1112" s="291"/>
      <c r="R1112" s="174"/>
      <c r="S1112" s="174"/>
      <c r="T1112" s="174"/>
    </row>
    <row r="1113" spans="1:20" hidden="1">
      <c r="A1113" s="173">
        <v>1</v>
      </c>
      <c r="B1113" s="173">
        <v>2</v>
      </c>
      <c r="C1113" s="173">
        <v>3</v>
      </c>
      <c r="D1113" s="160"/>
      <c r="E1113" s="160"/>
      <c r="F1113" s="160"/>
      <c r="G1113" s="160"/>
      <c r="H1113" s="160"/>
      <c r="I1113" s="222"/>
      <c r="J1113" s="222"/>
    </row>
    <row r="1114" spans="1:20" hidden="1">
      <c r="A1114" s="35">
        <v>1</v>
      </c>
      <c r="B1114" s="183"/>
      <c r="C1114" s="184"/>
      <c r="I1114" s="220"/>
      <c r="J1114" s="220"/>
    </row>
    <row r="1115" spans="1:20" s="160" customFormat="1" hidden="1">
      <c r="A1115" s="35"/>
      <c r="B1115" s="183"/>
      <c r="C1115" s="176"/>
      <c r="D1115" s="149"/>
      <c r="E1115" s="149"/>
      <c r="F1115" s="149"/>
      <c r="G1115" s="149"/>
      <c r="H1115" s="149"/>
      <c r="I1115" s="222"/>
      <c r="J1115" s="222"/>
      <c r="K1115" s="161"/>
      <c r="O1115" s="283"/>
      <c r="P1115" s="283"/>
      <c r="Q1115" s="283"/>
    </row>
    <row r="1116" spans="1:20" hidden="1">
      <c r="A1116" s="35"/>
      <c r="B1116" s="183"/>
      <c r="C1116" s="176"/>
      <c r="I1116" s="222"/>
      <c r="J1116" s="222"/>
    </row>
    <row r="1117" spans="1:20" hidden="1">
      <c r="A1117" s="35"/>
      <c r="B1117" s="183"/>
      <c r="C1117" s="176"/>
      <c r="I1117" s="222"/>
      <c r="J1117" s="222"/>
    </row>
    <row r="1118" spans="1:20" hidden="1">
      <c r="A1118" s="35"/>
      <c r="B1118" s="183"/>
      <c r="C1118" s="176"/>
      <c r="I1118" s="222"/>
      <c r="J1118" s="222"/>
    </row>
    <row r="1119" spans="1:20" hidden="1">
      <c r="A1119" s="226"/>
      <c r="B1119" s="227" t="s">
        <v>73</v>
      </c>
      <c r="C1119" s="228">
        <f>SUM(C1114:C1118)</f>
        <v>0</v>
      </c>
      <c r="I1119" s="217">
        <f>SUM(I1114:I1118)</f>
        <v>0</v>
      </c>
      <c r="J1119" s="217">
        <f>SUM(J1114:J1118)</f>
        <v>0</v>
      </c>
    </row>
    <row r="1120" spans="1:20" hidden="1"/>
    <row r="1121" spans="1:20" hidden="1">
      <c r="A1121" s="2004" t="s">
        <v>508</v>
      </c>
      <c r="B1121" s="2004"/>
      <c r="C1121" s="2004"/>
      <c r="D1121" s="2004"/>
      <c r="E1121" s="2004"/>
      <c r="F1121" s="2004"/>
      <c r="G1121" s="2004"/>
      <c r="H1121" s="2004"/>
      <c r="I1121" s="2004"/>
      <c r="J1121" s="2004"/>
    </row>
    <row r="1122" spans="1:20" hidden="1">
      <c r="I1122" s="1986" t="s">
        <v>545</v>
      </c>
      <c r="J1122" s="1986"/>
    </row>
    <row r="1123" spans="1:20" s="33" customFormat="1" ht="54" hidden="1">
      <c r="A1123" s="35" t="s">
        <v>77</v>
      </c>
      <c r="B1123" s="35" t="s">
        <v>67</v>
      </c>
      <c r="C1123" s="35" t="s">
        <v>134</v>
      </c>
      <c r="D1123" s="149"/>
      <c r="E1123" s="149"/>
      <c r="F1123" s="149"/>
      <c r="G1123" s="149"/>
      <c r="H1123" s="149"/>
      <c r="I1123" s="215" t="s">
        <v>186</v>
      </c>
      <c r="J1123" s="215" t="s">
        <v>546</v>
      </c>
      <c r="K1123" s="163"/>
      <c r="L1123" s="57"/>
      <c r="M1123" s="57"/>
      <c r="O1123" s="284"/>
      <c r="P1123" s="291"/>
      <c r="Q1123" s="291"/>
      <c r="R1123" s="174"/>
      <c r="S1123" s="174"/>
      <c r="T1123" s="174"/>
    </row>
    <row r="1124" spans="1:20" hidden="1">
      <c r="A1124" s="173">
        <v>1</v>
      </c>
      <c r="B1124" s="173">
        <v>2</v>
      </c>
      <c r="C1124" s="173">
        <v>3</v>
      </c>
      <c r="D1124" s="160"/>
      <c r="E1124" s="160"/>
      <c r="F1124" s="160"/>
      <c r="G1124" s="160"/>
      <c r="H1124" s="160"/>
      <c r="I1124" s="222"/>
      <c r="J1124" s="222"/>
    </row>
    <row r="1125" spans="1:20" hidden="1">
      <c r="A1125" s="35">
        <v>1</v>
      </c>
      <c r="B1125" s="183"/>
      <c r="C1125" s="184"/>
      <c r="I1125" s="220"/>
      <c r="J1125" s="220"/>
    </row>
    <row r="1126" spans="1:20" s="160" customFormat="1" hidden="1">
      <c r="A1126" s="35"/>
      <c r="B1126" s="183"/>
      <c r="C1126" s="176"/>
      <c r="D1126" s="149"/>
      <c r="E1126" s="149"/>
      <c r="F1126" s="149"/>
      <c r="G1126" s="149"/>
      <c r="H1126" s="149"/>
      <c r="I1126" s="222"/>
      <c r="J1126" s="222"/>
      <c r="K1126" s="161"/>
      <c r="O1126" s="283"/>
      <c r="P1126" s="283"/>
      <c r="Q1126" s="283"/>
    </row>
    <row r="1127" spans="1:20" hidden="1">
      <c r="A1127" s="35"/>
      <c r="B1127" s="183"/>
      <c r="C1127" s="176"/>
      <c r="I1127" s="222"/>
      <c r="J1127" s="222"/>
    </row>
    <row r="1128" spans="1:20" hidden="1">
      <c r="A1128" s="35"/>
      <c r="B1128" s="183"/>
      <c r="C1128" s="176"/>
      <c r="I1128" s="222"/>
      <c r="J1128" s="222"/>
    </row>
    <row r="1129" spans="1:20" hidden="1">
      <c r="A1129" s="35"/>
      <c r="B1129" s="183"/>
      <c r="C1129" s="176"/>
      <c r="I1129" s="222"/>
      <c r="J1129" s="222"/>
    </row>
    <row r="1130" spans="1:20" hidden="1">
      <c r="A1130" s="226"/>
      <c r="B1130" s="227" t="s">
        <v>73</v>
      </c>
      <c r="C1130" s="228">
        <f>SUM(C1125:C1129)</f>
        <v>0</v>
      </c>
      <c r="I1130" s="217">
        <f>SUM(I1125:I1129)</f>
        <v>0</v>
      </c>
      <c r="J1130" s="217">
        <f>SUM(J1125:J1129)</f>
        <v>0</v>
      </c>
    </row>
    <row r="1131" spans="1:20" hidden="1"/>
    <row r="1132" spans="1:20">
      <c r="A1132" s="2004" t="s">
        <v>509</v>
      </c>
      <c r="B1132" s="2004"/>
      <c r="C1132" s="2004"/>
      <c r="D1132" s="2004"/>
      <c r="E1132" s="2004"/>
      <c r="F1132" s="2004"/>
      <c r="G1132" s="2004"/>
      <c r="H1132" s="2004"/>
      <c r="I1132" s="2004"/>
      <c r="J1132" s="2004"/>
    </row>
    <row r="1133" spans="1:20">
      <c r="I1133" s="1986" t="s">
        <v>545</v>
      </c>
      <c r="J1133" s="1986"/>
    </row>
    <row r="1134" spans="1:20" s="33" customFormat="1" ht="54">
      <c r="A1134" s="35" t="s">
        <v>77</v>
      </c>
      <c r="B1134" s="35" t="s">
        <v>67</v>
      </c>
      <c r="C1134" s="35" t="s">
        <v>134</v>
      </c>
      <c r="D1134" s="149"/>
      <c r="E1134" s="149"/>
      <c r="F1134" s="149"/>
      <c r="G1134" s="149"/>
      <c r="H1134" s="149"/>
      <c r="I1134" s="215" t="s">
        <v>186</v>
      </c>
      <c r="J1134" s="215" t="s">
        <v>546</v>
      </c>
      <c r="K1134" s="163"/>
      <c r="L1134" s="57"/>
      <c r="M1134" s="57"/>
      <c r="O1134" s="284"/>
      <c r="P1134" s="291"/>
      <c r="Q1134" s="291"/>
      <c r="R1134" s="174"/>
      <c r="S1134" s="174"/>
      <c r="T1134" s="174"/>
    </row>
    <row r="1135" spans="1:20">
      <c r="A1135" s="173">
        <v>1</v>
      </c>
      <c r="B1135" s="173">
        <v>2</v>
      </c>
      <c r="C1135" s="173">
        <v>3</v>
      </c>
      <c r="D1135" s="160"/>
      <c r="E1135" s="160"/>
      <c r="F1135" s="160"/>
      <c r="G1135" s="160"/>
      <c r="H1135" s="160"/>
      <c r="I1135" s="222"/>
      <c r="J1135" s="222"/>
    </row>
    <row r="1136" spans="1:20">
      <c r="A1136" s="35">
        <v>1</v>
      </c>
      <c r="B1136" s="183" t="s">
        <v>915</v>
      </c>
      <c r="C1136" s="184"/>
      <c r="I1136" s="220"/>
      <c r="J1136" s="220"/>
    </row>
    <row r="1137" spans="1:20" s="160" customFormat="1" hidden="1">
      <c r="A1137" s="35"/>
      <c r="B1137" s="183"/>
      <c r="C1137" s="176"/>
      <c r="D1137" s="149"/>
      <c r="E1137" s="149"/>
      <c r="F1137" s="149"/>
      <c r="G1137" s="149"/>
      <c r="H1137" s="149"/>
      <c r="I1137" s="222"/>
      <c r="J1137" s="222"/>
      <c r="K1137" s="161"/>
      <c r="O1137" s="283"/>
      <c r="P1137" s="283"/>
      <c r="Q1137" s="283"/>
    </row>
    <row r="1138" spans="1:20" hidden="1">
      <c r="A1138" s="35"/>
      <c r="B1138" s="183"/>
      <c r="C1138" s="176"/>
      <c r="I1138" s="222"/>
      <c r="J1138" s="222"/>
    </row>
    <row r="1139" spans="1:20">
      <c r="A1139" s="35"/>
      <c r="B1139" s="183" t="s">
        <v>931</v>
      </c>
      <c r="C1139" s="176"/>
      <c r="I1139" s="222"/>
      <c r="J1139" s="222"/>
    </row>
    <row r="1140" spans="1:20">
      <c r="A1140" s="35"/>
      <c r="B1140" s="183" t="s">
        <v>932</v>
      </c>
      <c r="C1140" s="176"/>
      <c r="I1140" s="222"/>
      <c r="J1140" s="222"/>
    </row>
    <row r="1141" spans="1:20">
      <c r="A1141" s="226"/>
      <c r="B1141" s="227" t="s">
        <v>73</v>
      </c>
      <c r="C1141" s="228">
        <f>SUM(C1136:C1140)</f>
        <v>0</v>
      </c>
      <c r="I1141" s="217">
        <f>SUM(I1136:I1140)</f>
        <v>0</v>
      </c>
      <c r="J1141" s="217">
        <f>SUM(J1136:J1140)</f>
        <v>0</v>
      </c>
    </row>
    <row r="1143" spans="1:20" hidden="1">
      <c r="A1143" s="2004" t="s">
        <v>510</v>
      </c>
      <c r="B1143" s="2004"/>
      <c r="C1143" s="2004"/>
      <c r="D1143" s="2004"/>
      <c r="E1143" s="2004"/>
      <c r="F1143" s="2004"/>
      <c r="G1143" s="2004"/>
      <c r="H1143" s="2004"/>
      <c r="I1143" s="2004"/>
      <c r="J1143" s="2004"/>
    </row>
    <row r="1144" spans="1:20" hidden="1">
      <c r="I1144" s="1986" t="s">
        <v>545</v>
      </c>
      <c r="J1144" s="1986"/>
    </row>
    <row r="1145" spans="1:20" s="33" customFormat="1" ht="54" hidden="1">
      <c r="A1145" s="35" t="s">
        <v>77</v>
      </c>
      <c r="B1145" s="35" t="s">
        <v>67</v>
      </c>
      <c r="C1145" s="35" t="s">
        <v>134</v>
      </c>
      <c r="D1145" s="149"/>
      <c r="E1145" s="149"/>
      <c r="F1145" s="149"/>
      <c r="G1145" s="149"/>
      <c r="H1145" s="149"/>
      <c r="I1145" s="215" t="s">
        <v>186</v>
      </c>
      <c r="J1145" s="215" t="s">
        <v>546</v>
      </c>
      <c r="K1145" s="163"/>
      <c r="L1145" s="57"/>
      <c r="M1145" s="57"/>
      <c r="O1145" s="284"/>
      <c r="P1145" s="291"/>
      <c r="Q1145" s="291"/>
      <c r="R1145" s="174"/>
      <c r="S1145" s="174"/>
      <c r="T1145" s="174"/>
    </row>
    <row r="1146" spans="1:20" hidden="1">
      <c r="A1146" s="173">
        <v>1</v>
      </c>
      <c r="B1146" s="173">
        <v>2</v>
      </c>
      <c r="C1146" s="173">
        <v>3</v>
      </c>
      <c r="D1146" s="160"/>
      <c r="E1146" s="160"/>
      <c r="F1146" s="160"/>
      <c r="G1146" s="160"/>
      <c r="H1146" s="160"/>
      <c r="I1146" s="222"/>
      <c r="J1146" s="222"/>
    </row>
    <row r="1147" spans="1:20" hidden="1">
      <c r="A1147" s="35">
        <v>1</v>
      </c>
      <c r="B1147" s="183"/>
      <c r="C1147" s="184"/>
      <c r="I1147" s="220"/>
      <c r="J1147" s="220"/>
    </row>
    <row r="1148" spans="1:20" s="160" customFormat="1" hidden="1">
      <c r="A1148" s="35"/>
      <c r="B1148" s="183"/>
      <c r="C1148" s="176"/>
      <c r="D1148" s="149"/>
      <c r="E1148" s="149"/>
      <c r="F1148" s="149"/>
      <c r="G1148" s="149"/>
      <c r="H1148" s="149"/>
      <c r="I1148" s="222"/>
      <c r="J1148" s="222"/>
      <c r="K1148" s="161"/>
      <c r="O1148" s="283"/>
      <c r="P1148" s="283"/>
      <c r="Q1148" s="283"/>
    </row>
    <row r="1149" spans="1:20" hidden="1">
      <c r="A1149" s="35"/>
      <c r="B1149" s="183"/>
      <c r="C1149" s="176"/>
      <c r="I1149" s="222"/>
      <c r="J1149" s="222"/>
    </row>
    <row r="1150" spans="1:20" hidden="1">
      <c r="A1150" s="35"/>
      <c r="B1150" s="183"/>
      <c r="C1150" s="176"/>
      <c r="I1150" s="222"/>
      <c r="J1150" s="222"/>
    </row>
    <row r="1151" spans="1:20" hidden="1">
      <c r="A1151" s="35"/>
      <c r="B1151" s="183"/>
      <c r="C1151" s="176"/>
      <c r="I1151" s="222"/>
      <c r="J1151" s="222"/>
    </row>
    <row r="1152" spans="1:20" hidden="1">
      <c r="A1152" s="226"/>
      <c r="B1152" s="227" t="s">
        <v>73</v>
      </c>
      <c r="C1152" s="228">
        <f>SUM(C1147:C1151)</f>
        <v>0</v>
      </c>
      <c r="I1152" s="217">
        <f>SUM(I1147:I1151)</f>
        <v>0</v>
      </c>
      <c r="J1152" s="217">
        <f>SUM(J1147:J1151)</f>
        <v>0</v>
      </c>
    </row>
    <row r="1153" spans="1:20" hidden="1"/>
    <row r="1154" spans="1:20" hidden="1"/>
    <row r="1155" spans="1:20" ht="66.75" hidden="1" customHeight="1">
      <c r="A1155" s="2014" t="s">
        <v>614</v>
      </c>
      <c r="B1155" s="2014"/>
      <c r="C1155" s="2014"/>
      <c r="D1155" s="2014"/>
      <c r="E1155" s="2014"/>
      <c r="F1155" s="2014"/>
      <c r="G1155" s="2014"/>
      <c r="H1155" s="2014"/>
      <c r="I1155" s="2014"/>
      <c r="J1155" s="2014"/>
    </row>
    <row r="1156" spans="1:20" hidden="1"/>
    <row r="1157" spans="1:20" hidden="1">
      <c r="A1157" s="2004" t="s">
        <v>511</v>
      </c>
      <c r="B1157" s="2004"/>
      <c r="C1157" s="2004"/>
      <c r="D1157" s="2004"/>
      <c r="E1157" s="2004"/>
      <c r="F1157" s="2004"/>
      <c r="G1157" s="2004"/>
      <c r="H1157" s="2004"/>
      <c r="I1157" s="2004"/>
      <c r="J1157" s="2004"/>
      <c r="K1157" s="205"/>
    </row>
    <row r="1158" spans="1:20" hidden="1">
      <c r="I1158" s="1986" t="s">
        <v>545</v>
      </c>
      <c r="J1158" s="1986"/>
    </row>
    <row r="1159" spans="1:20" s="33" customFormat="1" ht="54" hidden="1">
      <c r="A1159" s="35" t="s">
        <v>77</v>
      </c>
      <c r="B1159" s="35" t="s">
        <v>67</v>
      </c>
      <c r="C1159" s="260" t="s">
        <v>505</v>
      </c>
      <c r="D1159" s="260" t="s">
        <v>506</v>
      </c>
      <c r="E1159" s="260" t="s">
        <v>507</v>
      </c>
      <c r="F1159" s="149"/>
      <c r="G1159" s="149"/>
      <c r="H1159" s="149"/>
      <c r="I1159" s="215" t="s">
        <v>186</v>
      </c>
      <c r="J1159" s="215" t="s">
        <v>546</v>
      </c>
      <c r="K1159" s="163"/>
      <c r="L1159" s="57"/>
      <c r="M1159" s="57"/>
      <c r="O1159" s="284"/>
      <c r="P1159" s="291"/>
      <c r="Q1159" s="291"/>
      <c r="R1159" s="174"/>
      <c r="S1159" s="174"/>
      <c r="T1159" s="174"/>
    </row>
    <row r="1160" spans="1:20" hidden="1">
      <c r="A1160" s="173">
        <v>1</v>
      </c>
      <c r="B1160" s="173">
        <v>2</v>
      </c>
      <c r="C1160" s="195">
        <v>3</v>
      </c>
      <c r="D1160" s="195">
        <v>4</v>
      </c>
      <c r="E1160" s="195">
        <v>5</v>
      </c>
      <c r="F1160" s="160"/>
      <c r="G1160" s="160"/>
      <c r="H1160" s="160"/>
      <c r="I1160" s="220"/>
      <c r="J1160" s="220"/>
    </row>
    <row r="1161" spans="1:20" hidden="1">
      <c r="A1161" s="35">
        <v>1</v>
      </c>
      <c r="B1161" s="183"/>
      <c r="C1161" s="176"/>
      <c r="D1161" s="35"/>
      <c r="E1161" s="176"/>
      <c r="I1161" s="220"/>
      <c r="J1161" s="220"/>
    </row>
    <row r="1162" spans="1:20" s="160" customFormat="1" hidden="1">
      <c r="A1162" s="35"/>
      <c r="B1162" s="183"/>
      <c r="C1162" s="258"/>
      <c r="D1162" s="260"/>
      <c r="E1162" s="258"/>
      <c r="F1162" s="149"/>
      <c r="G1162" s="149"/>
      <c r="H1162" s="149"/>
      <c r="I1162" s="220"/>
      <c r="J1162" s="220"/>
      <c r="K1162" s="161"/>
      <c r="O1162" s="283"/>
      <c r="P1162" s="283"/>
      <c r="Q1162" s="283"/>
    </row>
    <row r="1163" spans="1:20" hidden="1">
      <c r="A1163" s="35"/>
      <c r="B1163" s="183"/>
      <c r="C1163" s="258"/>
      <c r="D1163" s="260"/>
      <c r="E1163" s="258"/>
      <c r="I1163" s="220"/>
      <c r="J1163" s="220"/>
    </row>
    <row r="1164" spans="1:20" hidden="1">
      <c r="A1164" s="226"/>
      <c r="B1164" s="227" t="s">
        <v>73</v>
      </c>
      <c r="C1164" s="226" t="s">
        <v>74</v>
      </c>
      <c r="D1164" s="226" t="s">
        <v>74</v>
      </c>
      <c r="E1164" s="228">
        <f>E1161</f>
        <v>0</v>
      </c>
      <c r="I1164" s="217">
        <f>SUM(I1161:I1163)</f>
        <v>0</v>
      </c>
      <c r="J1164" s="217">
        <f>SUM(J1161:J1163)</f>
        <v>0</v>
      </c>
    </row>
    <row r="1165" spans="1:20" hidden="1"/>
    <row r="1166" spans="1:20" hidden="1">
      <c r="A1166" s="2004" t="s">
        <v>512</v>
      </c>
      <c r="B1166" s="2004"/>
      <c r="C1166" s="2004"/>
      <c r="D1166" s="2004"/>
      <c r="E1166" s="2004"/>
      <c r="F1166" s="2004"/>
      <c r="G1166" s="2004"/>
      <c r="H1166" s="2004"/>
      <c r="I1166" s="2004"/>
      <c r="J1166" s="2004"/>
    </row>
    <row r="1167" spans="1:20" hidden="1">
      <c r="I1167" s="1986" t="s">
        <v>545</v>
      </c>
      <c r="J1167" s="1986"/>
    </row>
    <row r="1168" spans="1:20" s="33" customFormat="1" ht="54" hidden="1">
      <c r="A1168" s="35" t="s">
        <v>77</v>
      </c>
      <c r="B1168" s="35" t="s">
        <v>67</v>
      </c>
      <c r="C1168" s="260" t="s">
        <v>505</v>
      </c>
      <c r="D1168" s="260" t="s">
        <v>506</v>
      </c>
      <c r="E1168" s="260" t="s">
        <v>507</v>
      </c>
      <c r="F1168" s="149"/>
      <c r="G1168" s="149"/>
      <c r="H1168" s="149"/>
      <c r="I1168" s="215" t="s">
        <v>186</v>
      </c>
      <c r="J1168" s="215" t="s">
        <v>546</v>
      </c>
      <c r="K1168" s="163"/>
      <c r="L1168" s="57"/>
      <c r="M1168" s="57"/>
      <c r="O1168" s="284"/>
      <c r="P1168" s="291"/>
      <c r="Q1168" s="291"/>
      <c r="R1168" s="174"/>
      <c r="S1168" s="174"/>
      <c r="T1168" s="174"/>
    </row>
    <row r="1169" spans="1:17" hidden="1">
      <c r="A1169" s="173">
        <v>1</v>
      </c>
      <c r="B1169" s="173">
        <v>2</v>
      </c>
      <c r="C1169" s="195">
        <v>3</v>
      </c>
      <c r="D1169" s="195">
        <v>4</v>
      </c>
      <c r="E1169" s="195">
        <v>5</v>
      </c>
      <c r="F1169" s="160"/>
      <c r="G1169" s="160"/>
      <c r="H1169" s="160"/>
      <c r="I1169" s="220"/>
      <c r="J1169" s="220"/>
    </row>
    <row r="1170" spans="1:17" hidden="1">
      <c r="A1170" s="35">
        <v>1</v>
      </c>
      <c r="B1170" s="183"/>
      <c r="C1170" s="176"/>
      <c r="D1170" s="35"/>
      <c r="E1170" s="176"/>
      <c r="I1170" s="220"/>
      <c r="J1170" s="220"/>
    </row>
    <row r="1171" spans="1:17" s="160" customFormat="1" hidden="1">
      <c r="A1171" s="35"/>
      <c r="B1171" s="183"/>
      <c r="C1171" s="258"/>
      <c r="D1171" s="260"/>
      <c r="E1171" s="258"/>
      <c r="F1171" s="149"/>
      <c r="G1171" s="149"/>
      <c r="H1171" s="149"/>
      <c r="I1171" s="220"/>
      <c r="J1171" s="220"/>
      <c r="K1171" s="161"/>
      <c r="O1171" s="283"/>
      <c r="P1171" s="283"/>
      <c r="Q1171" s="283"/>
    </row>
    <row r="1172" spans="1:17" hidden="1">
      <c r="A1172" s="35"/>
      <c r="B1172" s="183"/>
      <c r="C1172" s="258"/>
      <c r="D1172" s="260"/>
      <c r="E1172" s="258"/>
      <c r="I1172" s="220"/>
      <c r="J1172" s="220"/>
    </row>
    <row r="1173" spans="1:17" hidden="1">
      <c r="A1173" s="226"/>
      <c r="B1173" s="227" t="s">
        <v>73</v>
      </c>
      <c r="C1173" s="226" t="s">
        <v>74</v>
      </c>
      <c r="D1173" s="226" t="s">
        <v>74</v>
      </c>
      <c r="E1173" s="228">
        <f>E1170</f>
        <v>0</v>
      </c>
      <c r="I1173" s="217">
        <f>SUM(I1170:I1172)</f>
        <v>0</v>
      </c>
      <c r="J1173" s="217">
        <f>SUM(J1170:J1172)</f>
        <v>0</v>
      </c>
    </row>
    <row r="1174" spans="1:17" hidden="1"/>
    <row r="1175" spans="1:17" hidden="1"/>
    <row r="1176" spans="1:17" ht="47.25" hidden="1" customHeight="1">
      <c r="A1176" s="2014" t="s">
        <v>613</v>
      </c>
      <c r="B1176" s="2014"/>
      <c r="C1176" s="2014"/>
      <c r="D1176" s="2014"/>
      <c r="E1176" s="2014"/>
      <c r="F1176" s="2014"/>
      <c r="G1176" s="2014"/>
      <c r="H1176" s="2014"/>
      <c r="I1176" s="2014"/>
      <c r="J1176" s="2014"/>
    </row>
    <row r="1177" spans="1:17" hidden="1"/>
    <row r="1178" spans="1:17" hidden="1">
      <c r="A1178" s="2017" t="s">
        <v>513</v>
      </c>
      <c r="B1178" s="2017"/>
      <c r="C1178" s="2017"/>
      <c r="D1178" s="2017"/>
      <c r="E1178" s="2017"/>
      <c r="F1178" s="2017"/>
      <c r="G1178" s="2017"/>
      <c r="H1178" s="2017"/>
      <c r="I1178" s="2017"/>
      <c r="J1178" s="2017"/>
      <c r="K1178" s="205"/>
    </row>
    <row r="1179" spans="1:17" hidden="1">
      <c r="A1179" s="53"/>
      <c r="B1179" s="32"/>
      <c r="C1179" s="38"/>
      <c r="D1179" s="38"/>
      <c r="E1179" s="38"/>
      <c r="F1179" s="38"/>
      <c r="I1179" s="1986" t="s">
        <v>545</v>
      </c>
      <c r="J1179" s="1986"/>
    </row>
    <row r="1180" spans="1:17" ht="54" hidden="1">
      <c r="A1180" s="260" t="s">
        <v>77</v>
      </c>
      <c r="B1180" s="260" t="s">
        <v>67</v>
      </c>
      <c r="C1180" s="260" t="s">
        <v>124</v>
      </c>
      <c r="D1180" s="260" t="s">
        <v>125</v>
      </c>
      <c r="E1180" s="260" t="s">
        <v>126</v>
      </c>
      <c r="I1180" s="215" t="s">
        <v>186</v>
      </c>
      <c r="J1180" s="215" t="s">
        <v>546</v>
      </c>
      <c r="K1180" s="209"/>
    </row>
    <row r="1181" spans="1:17" hidden="1">
      <c r="A1181" s="195">
        <v>1</v>
      </c>
      <c r="B1181" s="195">
        <v>2</v>
      </c>
      <c r="C1181" s="195">
        <v>3</v>
      </c>
      <c r="D1181" s="195">
        <v>4</v>
      </c>
      <c r="E1181" s="195">
        <v>5</v>
      </c>
      <c r="F1181" s="160"/>
      <c r="G1181" s="160"/>
      <c r="H1181" s="160"/>
      <c r="I1181" s="220"/>
      <c r="J1181" s="220"/>
    </row>
    <row r="1182" spans="1:17" hidden="1">
      <c r="A1182" s="264"/>
      <c r="B1182" s="47"/>
      <c r="C1182" s="260"/>
      <c r="D1182" s="34"/>
      <c r="E1182" s="258"/>
      <c r="I1182" s="220"/>
      <c r="J1182" s="220"/>
    </row>
    <row r="1183" spans="1:17" s="160" customFormat="1" hidden="1">
      <c r="A1183" s="260"/>
      <c r="B1183" s="31"/>
      <c r="C1183" s="260"/>
      <c r="D1183" s="34"/>
      <c r="E1183" s="258"/>
      <c r="F1183" s="149"/>
      <c r="G1183" s="149"/>
      <c r="H1183" s="149"/>
      <c r="I1183" s="220"/>
      <c r="J1183" s="220"/>
      <c r="K1183" s="161"/>
      <c r="O1183" s="283"/>
      <c r="P1183" s="283"/>
      <c r="Q1183" s="283"/>
    </row>
    <row r="1184" spans="1:17" hidden="1">
      <c r="A1184" s="260"/>
      <c r="B1184" s="31"/>
      <c r="C1184" s="260"/>
      <c r="D1184" s="34"/>
      <c r="E1184" s="258"/>
      <c r="I1184" s="220"/>
      <c r="J1184" s="220"/>
    </row>
    <row r="1185" spans="1:17" hidden="1">
      <c r="A1185" s="226"/>
      <c r="B1185" s="227" t="s">
        <v>73</v>
      </c>
      <c r="C1185" s="226" t="s">
        <v>74</v>
      </c>
      <c r="D1185" s="226" t="s">
        <v>74</v>
      </c>
      <c r="E1185" s="228">
        <f>SUM(E1182:E1184)</f>
        <v>0</v>
      </c>
      <c r="I1185" s="217">
        <f>SUM(I1182:I1184)</f>
        <v>0</v>
      </c>
      <c r="J1185" s="217">
        <f>SUM(J1182:J1184)</f>
        <v>0</v>
      </c>
    </row>
    <row r="1186" spans="1:17" hidden="1">
      <c r="A1186" s="51"/>
      <c r="B1186" s="52"/>
      <c r="C1186" s="51"/>
      <c r="D1186" s="51"/>
      <c r="E1186" s="51"/>
      <c r="F1186" s="51"/>
    </row>
    <row r="1187" spans="1:17" hidden="1">
      <c r="A1187" s="2016" t="s">
        <v>491</v>
      </c>
      <c r="B1187" s="2016"/>
      <c r="C1187" s="2016"/>
      <c r="D1187" s="2016"/>
      <c r="E1187" s="2016"/>
      <c r="F1187" s="2016"/>
      <c r="G1187" s="2016"/>
      <c r="H1187" s="2016"/>
      <c r="I1187" s="2016"/>
      <c r="J1187" s="2016"/>
    </row>
    <row r="1188" spans="1:17" hidden="1">
      <c r="A1188" s="51"/>
      <c r="B1188" s="32"/>
      <c r="C1188" s="38"/>
      <c r="D1188" s="38"/>
      <c r="E1188" s="38"/>
      <c r="F1188" s="38"/>
      <c r="I1188" s="1986" t="s">
        <v>545</v>
      </c>
      <c r="J1188" s="1986"/>
    </row>
    <row r="1189" spans="1:17" ht="54" hidden="1">
      <c r="A1189" s="260" t="s">
        <v>77</v>
      </c>
      <c r="B1189" s="260" t="s">
        <v>67</v>
      </c>
      <c r="C1189" s="260" t="s">
        <v>127</v>
      </c>
      <c r="D1189" s="260" t="s">
        <v>490</v>
      </c>
      <c r="F1189" s="38"/>
      <c r="I1189" s="215" t="s">
        <v>186</v>
      </c>
      <c r="J1189" s="215" t="s">
        <v>546</v>
      </c>
      <c r="K1189" s="210"/>
    </row>
    <row r="1190" spans="1:17" hidden="1">
      <c r="A1190" s="195">
        <v>1</v>
      </c>
      <c r="B1190" s="195">
        <v>2</v>
      </c>
      <c r="C1190" s="195">
        <v>3</v>
      </c>
      <c r="D1190" s="195">
        <v>4</v>
      </c>
      <c r="E1190" s="160"/>
      <c r="F1190" s="14"/>
      <c r="G1190" s="160"/>
      <c r="H1190" s="160"/>
      <c r="I1190" s="220"/>
      <c r="J1190" s="220"/>
    </row>
    <row r="1191" spans="1:17" hidden="1">
      <c r="A1191" s="260"/>
      <c r="B1191" s="47"/>
      <c r="C1191" s="34"/>
      <c r="D1191" s="258"/>
      <c r="F1191" s="38"/>
      <c r="I1191" s="220"/>
      <c r="J1191" s="220"/>
    </row>
    <row r="1192" spans="1:17" s="160" customFormat="1" hidden="1">
      <c r="A1192" s="260"/>
      <c r="B1192" s="31"/>
      <c r="C1192" s="34"/>
      <c r="D1192" s="258"/>
      <c r="E1192" s="149"/>
      <c r="F1192" s="38"/>
      <c r="G1192" s="149"/>
      <c r="H1192" s="149"/>
      <c r="I1192" s="220"/>
      <c r="J1192" s="220"/>
      <c r="K1192" s="161"/>
      <c r="O1192" s="283"/>
      <c r="P1192" s="283"/>
      <c r="Q1192" s="283"/>
    </row>
    <row r="1193" spans="1:17" hidden="1">
      <c r="A1193" s="260"/>
      <c r="B1193" s="31"/>
      <c r="C1193" s="34"/>
      <c r="D1193" s="258"/>
      <c r="F1193" s="38"/>
      <c r="I1193" s="220"/>
      <c r="J1193" s="220"/>
    </row>
    <row r="1194" spans="1:17" hidden="1">
      <c r="A1194" s="226"/>
      <c r="B1194" s="227" t="s">
        <v>73</v>
      </c>
      <c r="C1194" s="226" t="s">
        <v>74</v>
      </c>
      <c r="D1194" s="228">
        <f>SUM(D1191:D1193)</f>
        <v>0</v>
      </c>
      <c r="F1194" s="38"/>
      <c r="I1194" s="217">
        <f>SUM(I1191:I1193)</f>
        <v>0</v>
      </c>
      <c r="J1194" s="217">
        <f>SUM(J1191:J1193)</f>
        <v>0</v>
      </c>
    </row>
    <row r="1195" spans="1:17" hidden="1">
      <c r="A1195" s="51"/>
      <c r="B1195" s="52"/>
      <c r="C1195" s="51"/>
      <c r="D1195" s="51"/>
      <c r="E1195" s="51"/>
      <c r="F1195" s="51"/>
    </row>
    <row r="1196" spans="1:17" hidden="1">
      <c r="A1196" s="2016" t="s">
        <v>514</v>
      </c>
      <c r="B1196" s="2016"/>
      <c r="C1196" s="2016"/>
      <c r="D1196" s="2016"/>
      <c r="E1196" s="2016"/>
      <c r="F1196" s="2016"/>
      <c r="G1196" s="2016"/>
      <c r="H1196" s="2016"/>
      <c r="I1196" s="2016"/>
      <c r="J1196" s="2016"/>
    </row>
    <row r="1197" spans="1:17" hidden="1">
      <c r="A1197" s="51"/>
      <c r="B1197" s="32"/>
      <c r="C1197" s="38"/>
      <c r="D1197" s="38"/>
      <c r="E1197" s="38"/>
      <c r="F1197" s="38"/>
      <c r="I1197" s="1986" t="s">
        <v>545</v>
      </c>
      <c r="J1197" s="1986"/>
    </row>
    <row r="1198" spans="1:17" ht="54" hidden="1">
      <c r="A1198" s="260" t="s">
        <v>77</v>
      </c>
      <c r="B1198" s="260" t="s">
        <v>67</v>
      </c>
      <c r="C1198" s="260" t="s">
        <v>127</v>
      </c>
      <c r="D1198" s="260" t="s">
        <v>490</v>
      </c>
      <c r="F1198" s="38"/>
      <c r="I1198" s="215" t="s">
        <v>186</v>
      </c>
      <c r="J1198" s="215" t="s">
        <v>546</v>
      </c>
      <c r="K1198" s="210"/>
    </row>
    <row r="1199" spans="1:17" hidden="1">
      <c r="A1199" s="195">
        <v>1</v>
      </c>
      <c r="B1199" s="195">
        <v>2</v>
      </c>
      <c r="C1199" s="195">
        <v>3</v>
      </c>
      <c r="D1199" s="195">
        <v>4</v>
      </c>
      <c r="E1199" s="160"/>
      <c r="F1199" s="14"/>
      <c r="G1199" s="160"/>
      <c r="H1199" s="160"/>
      <c r="I1199" s="220"/>
      <c r="J1199" s="220"/>
    </row>
    <row r="1200" spans="1:17" hidden="1">
      <c r="A1200" s="260"/>
      <c r="B1200" s="47"/>
      <c r="C1200" s="34"/>
      <c r="D1200" s="258"/>
      <c r="F1200" s="38"/>
      <c r="I1200" s="220"/>
      <c r="J1200" s="220"/>
    </row>
    <row r="1201" spans="1:17" s="160" customFormat="1" hidden="1">
      <c r="A1201" s="260"/>
      <c r="B1201" s="31"/>
      <c r="C1201" s="34"/>
      <c r="D1201" s="258"/>
      <c r="E1201" s="149"/>
      <c r="F1201" s="38"/>
      <c r="G1201" s="149"/>
      <c r="H1201" s="149"/>
      <c r="I1201" s="220"/>
      <c r="J1201" s="220"/>
      <c r="K1201" s="161"/>
      <c r="O1201" s="283"/>
      <c r="P1201" s="283"/>
      <c r="Q1201" s="283"/>
    </row>
    <row r="1202" spans="1:17" hidden="1">
      <c r="A1202" s="260"/>
      <c r="B1202" s="31"/>
      <c r="C1202" s="34"/>
      <c r="D1202" s="258"/>
      <c r="F1202" s="38"/>
      <c r="I1202" s="220"/>
      <c r="J1202" s="220"/>
    </row>
    <row r="1203" spans="1:17" hidden="1">
      <c r="A1203" s="226"/>
      <c r="B1203" s="227" t="s">
        <v>73</v>
      </c>
      <c r="C1203" s="226" t="s">
        <v>74</v>
      </c>
      <c r="D1203" s="228">
        <f>SUM(D1200:D1202)</f>
        <v>0</v>
      </c>
      <c r="F1203" s="38"/>
      <c r="I1203" s="217">
        <f>SUM(I1200:I1202)</f>
        <v>0</v>
      </c>
      <c r="J1203" s="217">
        <f>SUM(J1200:J1202)</f>
        <v>0</v>
      </c>
    </row>
    <row r="1204" spans="1:17" hidden="1">
      <c r="A1204" s="51"/>
      <c r="B1204" s="52"/>
      <c r="C1204" s="51"/>
      <c r="D1204" s="51"/>
      <c r="E1204" s="51"/>
      <c r="F1204" s="51"/>
    </row>
    <row r="1205" spans="1:17" hidden="1">
      <c r="A1205" s="2004" t="s">
        <v>542</v>
      </c>
      <c r="B1205" s="2004"/>
      <c r="C1205" s="2004"/>
      <c r="D1205" s="2004"/>
      <c r="E1205" s="2004"/>
      <c r="F1205" s="2004"/>
      <c r="G1205" s="2004"/>
      <c r="H1205" s="2004"/>
      <c r="I1205" s="2004"/>
      <c r="J1205" s="2004"/>
    </row>
    <row r="1206" spans="1:17" hidden="1">
      <c r="A1206" s="2012"/>
      <c r="B1206" s="2012"/>
      <c r="C1206" s="2012"/>
      <c r="D1206" s="2012"/>
      <c r="E1206" s="2012"/>
      <c r="F1206" s="2012"/>
      <c r="I1206" s="1986" t="s">
        <v>545</v>
      </c>
      <c r="J1206" s="1986"/>
    </row>
    <row r="1207" spans="1:17" ht="54" hidden="1">
      <c r="A1207" s="260" t="s">
        <v>77</v>
      </c>
      <c r="B1207" s="260" t="s">
        <v>67</v>
      </c>
      <c r="C1207" s="260" t="s">
        <v>131</v>
      </c>
      <c r="D1207" s="260" t="s">
        <v>80</v>
      </c>
      <c r="E1207" s="260" t="s">
        <v>132</v>
      </c>
      <c r="F1207" s="260" t="s">
        <v>33</v>
      </c>
      <c r="I1207" s="215" t="s">
        <v>186</v>
      </c>
      <c r="J1207" s="215" t="s">
        <v>546</v>
      </c>
      <c r="K1207" s="163"/>
    </row>
    <row r="1208" spans="1:17" hidden="1">
      <c r="A1208" s="195">
        <v>1</v>
      </c>
      <c r="B1208" s="195">
        <v>2</v>
      </c>
      <c r="C1208" s="195">
        <v>3</v>
      </c>
      <c r="D1208" s="195">
        <v>4</v>
      </c>
      <c r="E1208" s="195">
        <v>5</v>
      </c>
      <c r="F1208" s="195">
        <v>6</v>
      </c>
      <c r="G1208" s="160"/>
      <c r="H1208" s="160"/>
      <c r="I1208" s="220"/>
      <c r="J1208" s="220"/>
    </row>
    <row r="1209" spans="1:17" hidden="1">
      <c r="A1209" s="260">
        <v>1</v>
      </c>
      <c r="B1209" s="31"/>
      <c r="C1209" s="260"/>
      <c r="D1209" s="260"/>
      <c r="E1209" s="258" t="e">
        <f>F1209/D1209</f>
        <v>#DIV/0!</v>
      </c>
      <c r="F1209" s="258"/>
      <c r="I1209" s="220"/>
      <c r="J1209" s="220"/>
    </row>
    <row r="1210" spans="1:17" s="160" customFormat="1" hidden="1">
      <c r="A1210" s="260">
        <v>2</v>
      </c>
      <c r="B1210" s="31"/>
      <c r="C1210" s="35"/>
      <c r="D1210" s="35"/>
      <c r="E1210" s="258" t="e">
        <f t="shared" ref="E1210:E1211" si="45">F1210/D1210</f>
        <v>#DIV/0!</v>
      </c>
      <c r="F1210" s="258"/>
      <c r="G1210" s="149"/>
      <c r="H1210" s="149"/>
      <c r="I1210" s="220"/>
      <c r="J1210" s="220"/>
      <c r="K1210" s="161"/>
      <c r="O1210" s="283"/>
      <c r="P1210" s="283"/>
      <c r="Q1210" s="283"/>
    </row>
    <row r="1211" spans="1:17" hidden="1">
      <c r="A1211" s="260">
        <v>3</v>
      </c>
      <c r="B1211" s="31"/>
      <c r="C1211" s="260"/>
      <c r="D1211" s="260"/>
      <c r="E1211" s="258" t="e">
        <f t="shared" si="45"/>
        <v>#DIV/0!</v>
      </c>
      <c r="F1211" s="258"/>
      <c r="I1211" s="220"/>
      <c r="J1211" s="220"/>
    </row>
    <row r="1212" spans="1:17" hidden="1">
      <c r="A1212" s="226"/>
      <c r="B1212" s="227" t="s">
        <v>73</v>
      </c>
      <c r="C1212" s="226" t="s">
        <v>74</v>
      </c>
      <c r="D1212" s="226" t="s">
        <v>74</v>
      </c>
      <c r="E1212" s="226" t="s">
        <v>74</v>
      </c>
      <c r="F1212" s="228">
        <f>F1211+F1210+F1209</f>
        <v>0</v>
      </c>
      <c r="I1212" s="217">
        <f>SUM(I1209:I1211)</f>
        <v>0</v>
      </c>
      <c r="J1212" s="217">
        <f>SUM(J1209:J1211)</f>
        <v>0</v>
      </c>
    </row>
    <row r="1213" spans="1:17" hidden="1">
      <c r="A1213" s="51"/>
      <c r="B1213" s="52"/>
      <c r="C1213" s="51"/>
      <c r="D1213" s="51"/>
      <c r="E1213" s="51"/>
      <c r="F1213" s="51"/>
    </row>
    <row r="1214" spans="1:17" hidden="1">
      <c r="A1214" s="51"/>
      <c r="B1214" s="52"/>
      <c r="C1214" s="51"/>
      <c r="D1214" s="51"/>
      <c r="E1214" s="51"/>
      <c r="F1214" s="51"/>
    </row>
    <row r="1215" spans="1:17">
      <c r="A1215" s="2014" t="s">
        <v>612</v>
      </c>
      <c r="B1215" s="2014"/>
      <c r="C1215" s="2014"/>
      <c r="D1215" s="2014"/>
      <c r="E1215" s="2014"/>
      <c r="F1215" s="2014"/>
      <c r="G1215" s="2014"/>
      <c r="H1215" s="2014"/>
      <c r="I1215" s="2014"/>
      <c r="J1215" s="2014"/>
    </row>
    <row r="1216" spans="1:17">
      <c r="A1216" s="51"/>
      <c r="B1216" s="52"/>
      <c r="C1216" s="51"/>
      <c r="D1216" s="51"/>
      <c r="E1216" s="51"/>
      <c r="F1216" s="51"/>
    </row>
    <row r="1217" spans="1:17">
      <c r="A1217" s="2009" t="s">
        <v>515</v>
      </c>
      <c r="B1217" s="2009"/>
      <c r="C1217" s="2009"/>
      <c r="D1217" s="2009"/>
      <c r="E1217" s="2009"/>
      <c r="F1217" s="2009"/>
      <c r="G1217" s="2009"/>
      <c r="H1217" s="2009"/>
      <c r="I1217" s="2009"/>
      <c r="J1217" s="2009"/>
      <c r="K1217" s="205"/>
    </row>
    <row r="1218" spans="1:17">
      <c r="A1218" s="259"/>
      <c r="B1218" s="55"/>
      <c r="C1218" s="259"/>
      <c r="D1218" s="259"/>
      <c r="E1218" s="259"/>
      <c r="F1218" s="259"/>
      <c r="I1218" s="1986" t="s">
        <v>545</v>
      </c>
      <c r="J1218" s="1986"/>
    </row>
    <row r="1219" spans="1:17" ht="54">
      <c r="A1219" s="260" t="s">
        <v>77</v>
      </c>
      <c r="B1219" s="260" t="s">
        <v>67</v>
      </c>
      <c r="C1219" s="260" t="s">
        <v>118</v>
      </c>
      <c r="D1219" s="260" t="s">
        <v>112</v>
      </c>
      <c r="E1219" s="260" t="s">
        <v>113</v>
      </c>
      <c r="F1219" s="260" t="s">
        <v>532</v>
      </c>
      <c r="I1219" s="215" t="s">
        <v>186</v>
      </c>
      <c r="J1219" s="215" t="s">
        <v>546</v>
      </c>
      <c r="K1219" s="204"/>
    </row>
    <row r="1220" spans="1:17">
      <c r="A1220" s="195">
        <v>1</v>
      </c>
      <c r="B1220" s="195">
        <v>2</v>
      </c>
      <c r="C1220" s="195">
        <v>3</v>
      </c>
      <c r="D1220" s="195">
        <v>4</v>
      </c>
      <c r="E1220" s="195">
        <v>5</v>
      </c>
      <c r="F1220" s="195">
        <v>6</v>
      </c>
      <c r="G1220" s="160"/>
      <c r="H1220" s="160"/>
      <c r="I1220" s="220"/>
      <c r="J1220" s="220"/>
    </row>
    <row r="1221" spans="1:17">
      <c r="A1221" s="260">
        <v>1</v>
      </c>
      <c r="B1221" s="31"/>
      <c r="C1221" s="260">
        <v>1</v>
      </c>
      <c r="D1221" s="260">
        <v>1</v>
      </c>
      <c r="E1221" s="258">
        <f>F1221/D1221/C1221</f>
        <v>0</v>
      </c>
      <c r="F1221" s="258"/>
      <c r="I1221" s="220"/>
      <c r="J1221" s="220"/>
    </row>
    <row r="1222" spans="1:17" s="160" customFormat="1" ht="68.400000000000006" hidden="1">
      <c r="A1222" s="260">
        <v>2</v>
      </c>
      <c r="B1222" s="31" t="s">
        <v>115</v>
      </c>
      <c r="C1222" s="260"/>
      <c r="D1222" s="260"/>
      <c r="E1222" s="258" t="e">
        <f t="shared" ref="E1222:E1226" si="46">F1222/D1222/C1222</f>
        <v>#DIV/0!</v>
      </c>
      <c r="F1222" s="258"/>
      <c r="G1222" s="149"/>
      <c r="H1222" s="149"/>
      <c r="I1222" s="220"/>
      <c r="J1222" s="220"/>
      <c r="K1222" s="161"/>
      <c r="O1222" s="283"/>
      <c r="P1222" s="283"/>
      <c r="Q1222" s="283"/>
    </row>
    <row r="1223" spans="1:17" ht="68.400000000000006" hidden="1">
      <c r="A1223" s="260">
        <v>3</v>
      </c>
      <c r="B1223" s="31" t="s">
        <v>116</v>
      </c>
      <c r="C1223" s="260"/>
      <c r="D1223" s="260"/>
      <c r="E1223" s="258" t="e">
        <f t="shared" si="46"/>
        <v>#DIV/0!</v>
      </c>
      <c r="F1223" s="258"/>
      <c r="I1223" s="220"/>
      <c r="J1223" s="220"/>
    </row>
    <row r="1224" spans="1:17" hidden="1">
      <c r="A1224" s="260">
        <v>4</v>
      </c>
      <c r="B1224" s="31" t="s">
        <v>117</v>
      </c>
      <c r="C1224" s="260"/>
      <c r="D1224" s="260"/>
      <c r="E1224" s="258" t="e">
        <f t="shared" si="46"/>
        <v>#DIV/0!</v>
      </c>
      <c r="F1224" s="258"/>
      <c r="I1224" s="222"/>
      <c r="J1224" s="222"/>
    </row>
    <row r="1225" spans="1:17" ht="114" hidden="1">
      <c r="A1225" s="260">
        <v>5</v>
      </c>
      <c r="B1225" s="31" t="s">
        <v>143</v>
      </c>
      <c r="C1225" s="260"/>
      <c r="D1225" s="260"/>
      <c r="E1225" s="258" t="e">
        <f t="shared" si="46"/>
        <v>#DIV/0!</v>
      </c>
      <c r="F1225" s="258"/>
      <c r="I1225" s="220"/>
      <c r="J1225" s="220"/>
    </row>
    <row r="1226" spans="1:17" ht="45.6" hidden="1">
      <c r="A1226" s="260">
        <v>6</v>
      </c>
      <c r="B1226" s="31" t="s">
        <v>144</v>
      </c>
      <c r="C1226" s="260"/>
      <c r="D1226" s="260"/>
      <c r="E1226" s="258" t="e">
        <f t="shared" si="46"/>
        <v>#DIV/0!</v>
      </c>
      <c r="F1226" s="258"/>
      <c r="I1226" s="220"/>
      <c r="J1226" s="220"/>
    </row>
    <row r="1227" spans="1:17">
      <c r="A1227" s="226"/>
      <c r="B1227" s="227" t="s">
        <v>73</v>
      </c>
      <c r="C1227" s="226" t="s">
        <v>74</v>
      </c>
      <c r="D1227" s="226" t="s">
        <v>74</v>
      </c>
      <c r="E1227" s="226" t="s">
        <v>74</v>
      </c>
      <c r="F1227" s="228">
        <f>F1226+F1225+F1224+F1223+F1222+F1221</f>
        <v>0</v>
      </c>
      <c r="I1227" s="217">
        <f>SUM(I1221:I1226)</f>
        <v>0</v>
      </c>
      <c r="J1227" s="217">
        <f>SUM(J1221:J1226)</f>
        <v>0</v>
      </c>
    </row>
    <row r="1228" spans="1:17">
      <c r="A1228" s="38"/>
      <c r="B1228" s="32"/>
      <c r="C1228" s="38"/>
      <c r="D1228" s="38"/>
      <c r="E1228" s="38"/>
      <c r="F1228" s="38"/>
    </row>
    <row r="1229" spans="1:17" hidden="1">
      <c r="A1229" s="2009" t="s">
        <v>516</v>
      </c>
      <c r="B1229" s="2009"/>
      <c r="C1229" s="2009"/>
      <c r="D1229" s="2009"/>
      <c r="E1229" s="2009"/>
      <c r="F1229" s="2009"/>
      <c r="G1229" s="2009"/>
      <c r="H1229" s="2009"/>
      <c r="I1229" s="2009"/>
      <c r="J1229" s="2009"/>
    </row>
    <row r="1230" spans="1:17" hidden="1">
      <c r="A1230" s="256"/>
      <c r="B1230" s="45"/>
      <c r="C1230" s="256"/>
      <c r="D1230" s="256"/>
      <c r="E1230" s="256"/>
      <c r="F1230" s="38"/>
      <c r="I1230" s="1986" t="s">
        <v>545</v>
      </c>
      <c r="J1230" s="1986"/>
    </row>
    <row r="1231" spans="1:17" ht="54" hidden="1">
      <c r="A1231" s="260" t="s">
        <v>77</v>
      </c>
      <c r="B1231" s="260" t="s">
        <v>67</v>
      </c>
      <c r="C1231" s="260" t="s">
        <v>119</v>
      </c>
      <c r="D1231" s="260" t="s">
        <v>518</v>
      </c>
      <c r="E1231" s="262" t="s">
        <v>166</v>
      </c>
      <c r="F1231" s="260" t="s">
        <v>517</v>
      </c>
      <c r="I1231" s="215" t="s">
        <v>186</v>
      </c>
      <c r="J1231" s="215" t="s">
        <v>546</v>
      </c>
      <c r="K1231" s="204"/>
    </row>
    <row r="1232" spans="1:17" hidden="1">
      <c r="A1232" s="195">
        <v>1</v>
      </c>
      <c r="B1232" s="195">
        <v>2</v>
      </c>
      <c r="C1232" s="195">
        <v>3</v>
      </c>
      <c r="D1232" s="195">
        <v>4</v>
      </c>
      <c r="E1232" s="14">
        <v>5</v>
      </c>
      <c r="F1232" s="195">
        <v>6</v>
      </c>
      <c r="G1232" s="160"/>
      <c r="H1232" s="160"/>
      <c r="I1232" s="214"/>
      <c r="J1232" s="214"/>
    </row>
    <row r="1233" spans="1:17" ht="45.6" hidden="1">
      <c r="A1233" s="260">
        <v>1</v>
      </c>
      <c r="B1233" s="31" t="s">
        <v>140</v>
      </c>
      <c r="C1233" s="260"/>
      <c r="D1233" s="258" t="e">
        <f>F1233/C1233</f>
        <v>#DIV/0!</v>
      </c>
      <c r="E1233" s="262" t="s">
        <v>43</v>
      </c>
      <c r="F1233" s="258"/>
      <c r="I1233" s="220"/>
      <c r="J1233" s="220"/>
    </row>
    <row r="1234" spans="1:17" s="160" customFormat="1" ht="45.6" hidden="1">
      <c r="A1234" s="260">
        <v>2</v>
      </c>
      <c r="B1234" s="31" t="s">
        <v>629</v>
      </c>
      <c r="C1234" s="260" t="s">
        <v>43</v>
      </c>
      <c r="D1234" s="258"/>
      <c r="E1234" s="262" t="e">
        <f>F1234/D1234</f>
        <v>#DIV/0!</v>
      </c>
      <c r="F1234" s="258"/>
      <c r="G1234" s="149"/>
      <c r="H1234" s="149"/>
      <c r="I1234" s="220"/>
      <c r="J1234" s="220"/>
      <c r="K1234" s="161"/>
      <c r="O1234" s="283"/>
      <c r="P1234" s="283"/>
      <c r="Q1234" s="283"/>
    </row>
    <row r="1235" spans="1:17" hidden="1">
      <c r="A1235" s="226"/>
      <c r="B1235" s="227" t="s">
        <v>73</v>
      </c>
      <c r="C1235" s="226" t="s">
        <v>43</v>
      </c>
      <c r="D1235" s="226" t="s">
        <v>43</v>
      </c>
      <c r="E1235" s="226" t="s">
        <v>43</v>
      </c>
      <c r="F1235" s="228">
        <f>F1233+F1234</f>
        <v>0</v>
      </c>
      <c r="I1235" s="213">
        <f>SUM(I1233:I1234)</f>
        <v>0</v>
      </c>
      <c r="J1235" s="213">
        <f>SUM(J1233:J1234)</f>
        <v>0</v>
      </c>
    </row>
    <row r="1236" spans="1:17" hidden="1">
      <c r="A1236" s="38"/>
      <c r="B1236" s="32"/>
      <c r="C1236" s="38"/>
      <c r="D1236" s="38"/>
      <c r="E1236" s="38"/>
      <c r="F1236" s="38"/>
    </row>
    <row r="1237" spans="1:17">
      <c r="A1237" s="2004" t="s">
        <v>519</v>
      </c>
      <c r="B1237" s="2004"/>
      <c r="C1237" s="2004"/>
      <c r="D1237" s="2004"/>
      <c r="E1237" s="2004"/>
      <c r="F1237" s="2004"/>
      <c r="G1237" s="2004"/>
      <c r="H1237" s="2004"/>
      <c r="I1237" s="2004"/>
      <c r="J1237" s="2004"/>
    </row>
    <row r="1238" spans="1:17">
      <c r="A1238" s="265"/>
      <c r="B1238" s="265"/>
      <c r="C1238" s="265"/>
      <c r="D1238" s="265"/>
      <c r="E1238" s="265"/>
      <c r="F1238" s="265"/>
      <c r="G1238" s="265"/>
      <c r="H1238" s="265"/>
      <c r="I1238" s="1986" t="s">
        <v>545</v>
      </c>
      <c r="J1238" s="1986"/>
    </row>
    <row r="1239" spans="1:17" s="38" customFormat="1" ht="68.400000000000006">
      <c r="A1239" s="260" t="s">
        <v>77</v>
      </c>
      <c r="B1239" s="260" t="s">
        <v>0</v>
      </c>
      <c r="C1239" s="260" t="s">
        <v>122</v>
      </c>
      <c r="D1239" s="260" t="s">
        <v>120</v>
      </c>
      <c r="E1239" s="260" t="s">
        <v>123</v>
      </c>
      <c r="F1239" s="260" t="s">
        <v>33</v>
      </c>
      <c r="I1239" s="215" t="s">
        <v>186</v>
      </c>
      <c r="J1239" s="215" t="s">
        <v>546</v>
      </c>
      <c r="K1239" s="163"/>
      <c r="O1239" s="41"/>
      <c r="P1239" s="41"/>
      <c r="Q1239" s="41"/>
    </row>
    <row r="1240" spans="1:17" s="38" customFormat="1">
      <c r="A1240" s="195">
        <v>1</v>
      </c>
      <c r="B1240" s="195">
        <v>2</v>
      </c>
      <c r="C1240" s="195">
        <v>4</v>
      </c>
      <c r="D1240" s="195">
        <v>5</v>
      </c>
      <c r="E1240" s="195">
        <v>6</v>
      </c>
      <c r="F1240" s="195">
        <v>7</v>
      </c>
      <c r="G1240" s="14"/>
      <c r="H1240" s="14"/>
      <c r="I1240" s="217"/>
      <c r="J1240" s="217"/>
      <c r="K1240" s="40"/>
      <c r="O1240" s="41"/>
      <c r="P1240" s="41"/>
      <c r="Q1240" s="41"/>
    </row>
    <row r="1241" spans="1:17" s="38" customFormat="1">
      <c r="A1241" s="260">
        <v>1</v>
      </c>
      <c r="B1241" s="31"/>
      <c r="C1241" s="615">
        <f>F1241/D1241</f>
        <v>0</v>
      </c>
      <c r="D1241" s="615">
        <v>10.4</v>
      </c>
      <c r="E1241" s="615"/>
      <c r="F1241" s="615"/>
      <c r="I1241" s="220"/>
      <c r="J1241" s="220"/>
      <c r="K1241" s="40"/>
      <c r="O1241" s="41"/>
      <c r="P1241" s="41"/>
      <c r="Q1241" s="41"/>
    </row>
    <row r="1242" spans="1:17" s="14" customFormat="1">
      <c r="A1242" s="260">
        <v>2</v>
      </c>
      <c r="B1242" s="31"/>
      <c r="C1242" s="615">
        <f t="shared" ref="C1242:C1244" si="47">F1242/D1242</f>
        <v>0</v>
      </c>
      <c r="D1242" s="615">
        <v>2265.86</v>
      </c>
      <c r="E1242" s="615"/>
      <c r="F1242" s="615"/>
      <c r="G1242" s="38"/>
      <c r="H1242" s="38"/>
      <c r="I1242" s="220"/>
      <c r="J1242" s="220"/>
      <c r="K1242" s="186"/>
      <c r="O1242" s="286"/>
      <c r="P1242" s="286"/>
      <c r="Q1242" s="286"/>
    </row>
    <row r="1243" spans="1:17" s="38" customFormat="1">
      <c r="A1243" s="260">
        <v>3</v>
      </c>
      <c r="B1243" s="31" t="s">
        <v>146</v>
      </c>
      <c r="C1243" s="615">
        <f t="shared" si="47"/>
        <v>0</v>
      </c>
      <c r="D1243" s="615">
        <v>41.3</v>
      </c>
      <c r="E1243" s="615"/>
      <c r="F1243" s="615"/>
      <c r="I1243" s="220"/>
      <c r="J1243" s="220"/>
      <c r="K1243" s="40"/>
      <c r="O1243" s="41"/>
      <c r="P1243" s="41"/>
      <c r="Q1243" s="41"/>
    </row>
    <row r="1244" spans="1:17" s="38" customFormat="1">
      <c r="A1244" s="260">
        <v>4</v>
      </c>
      <c r="B1244" s="31" t="s">
        <v>147</v>
      </c>
      <c r="C1244" s="615">
        <f t="shared" si="47"/>
        <v>0</v>
      </c>
      <c r="D1244" s="615">
        <v>34.630000000000003</v>
      </c>
      <c r="E1244" s="615"/>
      <c r="F1244" s="615"/>
      <c r="I1244" s="220"/>
      <c r="J1244" s="220"/>
      <c r="K1244" s="40"/>
      <c r="O1244" s="41"/>
      <c r="P1244" s="41"/>
      <c r="Q1244" s="41"/>
    </row>
    <row r="1245" spans="1:17" s="38" customFormat="1">
      <c r="A1245" s="260">
        <v>5</v>
      </c>
      <c r="B1245" s="31" t="s">
        <v>623</v>
      </c>
      <c r="C1245" s="258" t="e">
        <f t="shared" ref="C1245" si="48">F1245/D1245</f>
        <v>#DIV/0!</v>
      </c>
      <c r="D1245" s="258"/>
      <c r="E1245" s="258"/>
      <c r="F1245" s="258"/>
      <c r="I1245" s="220"/>
      <c r="J1245" s="220"/>
      <c r="K1245" s="40"/>
      <c r="O1245" s="41"/>
      <c r="P1245" s="41"/>
      <c r="Q1245" s="41"/>
    </row>
    <row r="1246" spans="1:17" s="38" customFormat="1">
      <c r="A1246" s="226"/>
      <c r="B1246" s="227" t="s">
        <v>73</v>
      </c>
      <c r="C1246" s="226" t="s">
        <v>74</v>
      </c>
      <c r="D1246" s="226" t="s">
        <v>74</v>
      </c>
      <c r="E1246" s="226" t="s">
        <v>74</v>
      </c>
      <c r="F1246" s="228">
        <f>SUM(F1241:F1245)</f>
        <v>0</v>
      </c>
      <c r="I1246" s="217">
        <f>SUM(I1241:I1245)</f>
        <v>0</v>
      </c>
      <c r="J1246" s="217">
        <f>SUM(J1241:J1245)</f>
        <v>0</v>
      </c>
      <c r="K1246" s="40"/>
      <c r="O1246" s="41"/>
      <c r="P1246" s="41"/>
      <c r="Q1246" s="41"/>
    </row>
    <row r="1247" spans="1:17" s="38" customFormat="1">
      <c r="B1247" s="32"/>
      <c r="G1247" s="149"/>
      <c r="H1247" s="149"/>
      <c r="I1247" s="149"/>
      <c r="J1247" s="149"/>
      <c r="K1247" s="40"/>
      <c r="O1247" s="41"/>
      <c r="P1247" s="41"/>
      <c r="Q1247" s="41"/>
    </row>
    <row r="1248" spans="1:17" s="38" customFormat="1">
      <c r="A1248" s="2017" t="s">
        <v>513</v>
      </c>
      <c r="B1248" s="2017"/>
      <c r="C1248" s="2017"/>
      <c r="D1248" s="2017"/>
      <c r="E1248" s="2017"/>
      <c r="F1248" s="2017"/>
      <c r="G1248" s="2017"/>
      <c r="H1248" s="2017"/>
      <c r="I1248" s="2017"/>
      <c r="J1248" s="2017"/>
      <c r="K1248" s="40"/>
      <c r="O1248" s="41"/>
      <c r="P1248" s="41"/>
      <c r="Q1248" s="41"/>
    </row>
    <row r="1249" spans="1:17">
      <c r="A1249" s="53"/>
      <c r="B1249" s="32"/>
      <c r="C1249" s="38"/>
      <c r="D1249" s="38"/>
      <c r="E1249" s="38"/>
      <c r="F1249" s="38"/>
      <c r="I1249" s="1986" t="s">
        <v>545</v>
      </c>
      <c r="J1249" s="1986"/>
    </row>
    <row r="1250" spans="1:17" ht="54">
      <c r="A1250" s="260" t="s">
        <v>77</v>
      </c>
      <c r="B1250" s="260" t="s">
        <v>67</v>
      </c>
      <c r="C1250" s="260" t="s">
        <v>124</v>
      </c>
      <c r="D1250" s="260" t="s">
        <v>125</v>
      </c>
      <c r="E1250" s="260" t="s">
        <v>520</v>
      </c>
      <c r="I1250" s="215" t="s">
        <v>186</v>
      </c>
      <c r="J1250" s="215" t="s">
        <v>546</v>
      </c>
      <c r="K1250" s="209"/>
    </row>
    <row r="1251" spans="1:17">
      <c r="A1251" s="195">
        <v>1</v>
      </c>
      <c r="B1251" s="195">
        <v>2</v>
      </c>
      <c r="C1251" s="195">
        <v>3</v>
      </c>
      <c r="D1251" s="195">
        <v>4</v>
      </c>
      <c r="E1251" s="195">
        <v>5</v>
      </c>
      <c r="F1251" s="160"/>
      <c r="G1251" s="160"/>
      <c r="H1251" s="160"/>
      <c r="I1251" s="217"/>
      <c r="J1251" s="217"/>
    </row>
    <row r="1252" spans="1:17">
      <c r="A1252" s="260">
        <v>1</v>
      </c>
      <c r="B1252" s="31"/>
      <c r="C1252" s="260">
        <v>1</v>
      </c>
      <c r="D1252" s="34">
        <v>4</v>
      </c>
      <c r="E1252" s="258"/>
      <c r="I1252" s="220"/>
      <c r="J1252" s="220"/>
    </row>
    <row r="1253" spans="1:17" s="160" customFormat="1">
      <c r="A1253" s="260">
        <v>2</v>
      </c>
      <c r="B1253" s="31"/>
      <c r="C1253" s="260">
        <v>3</v>
      </c>
      <c r="D1253" s="34">
        <v>1</v>
      </c>
      <c r="E1253" s="258"/>
      <c r="F1253" s="149"/>
      <c r="G1253" s="149"/>
      <c r="H1253" s="149"/>
      <c r="I1253" s="220"/>
      <c r="J1253" s="220"/>
      <c r="K1253" s="161"/>
      <c r="O1253" s="283"/>
      <c r="P1253" s="283"/>
      <c r="Q1253" s="283"/>
    </row>
    <row r="1254" spans="1:17" hidden="1">
      <c r="A1254" s="260">
        <v>3</v>
      </c>
      <c r="B1254" s="31"/>
      <c r="C1254" s="260"/>
      <c r="D1254" s="34"/>
      <c r="E1254" s="258"/>
      <c r="I1254" s="220"/>
      <c r="J1254" s="220"/>
      <c r="P1254" s="188"/>
      <c r="Q1254" s="290"/>
    </row>
    <row r="1255" spans="1:17" hidden="1">
      <c r="A1255" s="260">
        <v>4</v>
      </c>
      <c r="B1255" s="31"/>
      <c r="C1255" s="260"/>
      <c r="D1255" s="34"/>
      <c r="E1255" s="258"/>
      <c r="I1255" s="220"/>
      <c r="J1255" s="220"/>
      <c r="P1255" s="188"/>
      <c r="Q1255" s="290"/>
    </row>
    <row r="1256" spans="1:17">
      <c r="A1256" s="226"/>
      <c r="B1256" s="227" t="s">
        <v>73</v>
      </c>
      <c r="C1256" s="226" t="s">
        <v>74</v>
      </c>
      <c r="D1256" s="226" t="s">
        <v>74</v>
      </c>
      <c r="E1256" s="228">
        <f>SUM(E1252:E1255)</f>
        <v>0</v>
      </c>
      <c r="I1256" s="217">
        <f>SUM(I1252:I1255)</f>
        <v>0</v>
      </c>
      <c r="J1256" s="217">
        <f>SUM(J1252:J1255)</f>
        <v>0</v>
      </c>
      <c r="P1256" s="188"/>
      <c r="Q1256" s="290"/>
    </row>
    <row r="1257" spans="1:17">
      <c r="A1257" s="38"/>
      <c r="B1257" s="32"/>
      <c r="C1257" s="38"/>
      <c r="D1257" s="38"/>
      <c r="E1257" s="38"/>
      <c r="F1257" s="38"/>
      <c r="P1257" s="188"/>
      <c r="Q1257" s="290"/>
    </row>
    <row r="1258" spans="1:17">
      <c r="A1258" s="2016" t="s">
        <v>491</v>
      </c>
      <c r="B1258" s="2016"/>
      <c r="C1258" s="2016"/>
      <c r="D1258" s="2016"/>
      <c r="E1258" s="2016"/>
      <c r="F1258" s="2016"/>
      <c r="G1258" s="2016"/>
      <c r="H1258" s="2016"/>
      <c r="I1258" s="2016"/>
      <c r="J1258" s="2016"/>
      <c r="P1258" s="188"/>
    </row>
    <row r="1259" spans="1:17">
      <c r="A1259" s="51"/>
      <c r="B1259" s="32"/>
      <c r="C1259" s="38"/>
      <c r="D1259" s="38"/>
      <c r="E1259" s="38"/>
      <c r="F1259" s="38"/>
      <c r="P1259" s="188"/>
    </row>
    <row r="1260" spans="1:17">
      <c r="A1260" s="51"/>
      <c r="B1260" s="32"/>
      <c r="C1260" s="38"/>
      <c r="D1260" s="38"/>
      <c r="E1260" s="38"/>
      <c r="F1260" s="38"/>
      <c r="I1260" s="1986" t="s">
        <v>545</v>
      </c>
      <c r="J1260" s="1986"/>
      <c r="K1260" s="210"/>
    </row>
    <row r="1261" spans="1:17" ht="54">
      <c r="A1261" s="260" t="s">
        <v>77</v>
      </c>
      <c r="B1261" s="260" t="s">
        <v>67</v>
      </c>
      <c r="C1261" s="260" t="s">
        <v>127</v>
      </c>
      <c r="D1261" s="260" t="s">
        <v>490</v>
      </c>
      <c r="F1261" s="38"/>
      <c r="I1261" s="215" t="s">
        <v>186</v>
      </c>
      <c r="J1261" s="215" t="s">
        <v>546</v>
      </c>
      <c r="P1261" s="188"/>
    </row>
    <row r="1262" spans="1:17">
      <c r="A1262" s="195">
        <v>1</v>
      </c>
      <c r="B1262" s="195">
        <v>2</v>
      </c>
      <c r="C1262" s="195">
        <v>3</v>
      </c>
      <c r="D1262" s="195">
        <v>4</v>
      </c>
      <c r="E1262" s="160"/>
      <c r="F1262" s="14"/>
      <c r="G1262" s="160"/>
      <c r="H1262" s="160"/>
      <c r="I1262" s="217"/>
      <c r="J1262" s="217"/>
      <c r="P1262" s="188"/>
    </row>
    <row r="1263" spans="1:17">
      <c r="A1263" s="260">
        <v>1</v>
      </c>
      <c r="B1263" s="36"/>
      <c r="C1263" s="34">
        <v>1</v>
      </c>
      <c r="D1263" s="538"/>
      <c r="F1263" s="38"/>
      <c r="I1263" s="220"/>
      <c r="J1263" s="220"/>
      <c r="P1263" s="188"/>
    </row>
    <row r="1264" spans="1:17" s="160" customFormat="1">
      <c r="A1264" s="260">
        <v>2</v>
      </c>
      <c r="B1264" s="36"/>
      <c r="C1264" s="34">
        <v>2</v>
      </c>
      <c r="D1264" s="538"/>
      <c r="E1264" s="149"/>
      <c r="F1264" s="57"/>
      <c r="G1264" s="149"/>
      <c r="H1264" s="149"/>
      <c r="I1264" s="220"/>
      <c r="J1264" s="220"/>
      <c r="K1264" s="161"/>
      <c r="O1264" s="283"/>
      <c r="P1264" s="281"/>
      <c r="Q1264" s="283"/>
    </row>
    <row r="1265" spans="1:17">
      <c r="A1265" s="260">
        <v>3</v>
      </c>
      <c r="B1265" s="36"/>
      <c r="C1265" s="34">
        <v>1</v>
      </c>
      <c r="D1265" s="258"/>
      <c r="F1265" s="38"/>
      <c r="I1265" s="220"/>
      <c r="J1265" s="220"/>
      <c r="P1265" s="188"/>
      <c r="Q1265" s="290"/>
    </row>
    <row r="1266" spans="1:17">
      <c r="A1266" s="260"/>
      <c r="B1266" s="36"/>
      <c r="C1266" s="34"/>
      <c r="D1266" s="258"/>
      <c r="F1266" s="38"/>
      <c r="I1266" s="220"/>
      <c r="J1266" s="220"/>
      <c r="P1266" s="188"/>
      <c r="Q1266" s="290"/>
    </row>
    <row r="1267" spans="1:17">
      <c r="A1267" s="226"/>
      <c r="B1267" s="227" t="s">
        <v>73</v>
      </c>
      <c r="C1267" s="226" t="s">
        <v>74</v>
      </c>
      <c r="D1267" s="228">
        <f>SUM(D1263:D1266)</f>
        <v>0</v>
      </c>
      <c r="F1267" s="38"/>
      <c r="I1267" s="217">
        <f>SUM(I1263:I1266)</f>
        <v>0</v>
      </c>
      <c r="J1267" s="217">
        <f>SUM(J1263:J1266)</f>
        <v>0</v>
      </c>
      <c r="P1267" s="188"/>
      <c r="Q1267" s="290"/>
    </row>
    <row r="1268" spans="1:17">
      <c r="A1268" s="56"/>
      <c r="B1268" s="32"/>
      <c r="C1268" s="38"/>
      <c r="D1268" s="38"/>
      <c r="E1268" s="38"/>
      <c r="F1268" s="38"/>
      <c r="P1268" s="188"/>
      <c r="Q1268" s="290"/>
    </row>
    <row r="1269" spans="1:17" hidden="1">
      <c r="A1269" s="2018" t="s">
        <v>521</v>
      </c>
      <c r="B1269" s="2018"/>
      <c r="C1269" s="2018"/>
      <c r="D1269" s="2018"/>
      <c r="E1269" s="2018"/>
      <c r="F1269" s="2018"/>
      <c r="G1269" s="2018"/>
      <c r="H1269" s="2018"/>
      <c r="I1269" s="2018"/>
      <c r="J1269" s="2018"/>
      <c r="P1269" s="188"/>
    </row>
    <row r="1270" spans="1:17" hidden="1">
      <c r="A1270" s="51"/>
      <c r="B1270" s="32"/>
      <c r="C1270" s="38"/>
      <c r="D1270" s="38"/>
      <c r="E1270" s="38"/>
      <c r="F1270" s="38"/>
      <c r="P1270" s="188"/>
    </row>
    <row r="1271" spans="1:17" hidden="1">
      <c r="A1271" s="51"/>
      <c r="B1271" s="32"/>
      <c r="C1271" s="38"/>
      <c r="D1271" s="38"/>
      <c r="E1271" s="38"/>
      <c r="F1271" s="38"/>
      <c r="I1271" s="1986" t="s">
        <v>545</v>
      </c>
      <c r="J1271" s="1986"/>
      <c r="K1271" s="211"/>
      <c r="P1271" s="188"/>
    </row>
    <row r="1272" spans="1:17" ht="54" hidden="1">
      <c r="A1272" s="260" t="s">
        <v>77</v>
      </c>
      <c r="B1272" s="260" t="s">
        <v>67</v>
      </c>
      <c r="C1272" s="260" t="s">
        <v>127</v>
      </c>
      <c r="D1272" s="260" t="s">
        <v>490</v>
      </c>
      <c r="F1272" s="38"/>
      <c r="I1272" s="215" t="s">
        <v>186</v>
      </c>
      <c r="J1272" s="215" t="s">
        <v>546</v>
      </c>
      <c r="P1272" s="188"/>
    </row>
    <row r="1273" spans="1:17" hidden="1">
      <c r="A1273" s="195">
        <v>1</v>
      </c>
      <c r="B1273" s="195">
        <v>2</v>
      </c>
      <c r="C1273" s="195">
        <v>3</v>
      </c>
      <c r="D1273" s="195">
        <v>4</v>
      </c>
      <c r="E1273" s="160"/>
      <c r="F1273" s="14"/>
      <c r="G1273" s="160"/>
      <c r="H1273" s="160"/>
      <c r="I1273" s="217"/>
      <c r="J1273" s="217"/>
      <c r="P1273" s="188"/>
    </row>
    <row r="1274" spans="1:17" hidden="1">
      <c r="A1274" s="260">
        <v>1</v>
      </c>
      <c r="B1274" s="36"/>
      <c r="C1274" s="34"/>
      <c r="D1274" s="258"/>
      <c r="F1274" s="38"/>
      <c r="G1274" s="157"/>
      <c r="I1274" s="220"/>
      <c r="J1274" s="220"/>
      <c r="P1274" s="188"/>
    </row>
    <row r="1275" spans="1:17" s="160" customFormat="1" hidden="1">
      <c r="A1275" s="260">
        <v>2</v>
      </c>
      <c r="B1275" s="36"/>
      <c r="C1275" s="34"/>
      <c r="D1275" s="258"/>
      <c r="E1275" s="149"/>
      <c r="F1275" s="38"/>
      <c r="G1275" s="149"/>
      <c r="H1275" s="149"/>
      <c r="I1275" s="220"/>
      <c r="J1275" s="220"/>
      <c r="K1275" s="161"/>
      <c r="O1275" s="283"/>
      <c r="P1275" s="281"/>
      <c r="Q1275" s="283"/>
    </row>
    <row r="1276" spans="1:17" hidden="1">
      <c r="A1276" s="260"/>
      <c r="B1276" s="36"/>
      <c r="C1276" s="34"/>
      <c r="D1276" s="258"/>
      <c r="F1276" s="38"/>
      <c r="I1276" s="220"/>
      <c r="J1276" s="220"/>
      <c r="P1276" s="188"/>
      <c r="Q1276" s="290"/>
    </row>
    <row r="1277" spans="1:17" hidden="1">
      <c r="A1277" s="260"/>
      <c r="B1277" s="36"/>
      <c r="C1277" s="34"/>
      <c r="D1277" s="258"/>
      <c r="F1277" s="38"/>
      <c r="I1277" s="220"/>
      <c r="J1277" s="220"/>
      <c r="P1277" s="188"/>
      <c r="Q1277" s="290"/>
    </row>
    <row r="1278" spans="1:17" hidden="1">
      <c r="A1278" s="226"/>
      <c r="B1278" s="227" t="s">
        <v>73</v>
      </c>
      <c r="C1278" s="226" t="s">
        <v>74</v>
      </c>
      <c r="D1278" s="228">
        <f>SUM(D1274:D1277)</f>
        <v>0</v>
      </c>
      <c r="F1278" s="38"/>
      <c r="I1278" s="217">
        <f>SUM(I1274:I1277)</f>
        <v>0</v>
      </c>
      <c r="J1278" s="217">
        <f>SUM(J1274:J1277)</f>
        <v>0</v>
      </c>
      <c r="P1278" s="188"/>
      <c r="Q1278" s="290"/>
    </row>
    <row r="1279" spans="1:17" hidden="1">
      <c r="A1279" s="56"/>
      <c r="B1279" s="32"/>
      <c r="C1279" s="38"/>
      <c r="D1279" s="38"/>
      <c r="E1279" s="38"/>
      <c r="F1279" s="38"/>
      <c r="P1279" s="188"/>
      <c r="Q1279" s="290"/>
    </row>
    <row r="1280" spans="1:17">
      <c r="A1280" s="2004" t="s">
        <v>523</v>
      </c>
      <c r="B1280" s="2004"/>
      <c r="C1280" s="2004"/>
      <c r="D1280" s="2004"/>
      <c r="E1280" s="2004"/>
      <c r="F1280" s="2004"/>
      <c r="G1280" s="2004"/>
      <c r="H1280" s="2004"/>
      <c r="I1280" s="2004"/>
      <c r="J1280" s="2004"/>
      <c r="P1280" s="188"/>
    </row>
    <row r="1281" spans="1:17">
      <c r="A1281" s="2012"/>
      <c r="B1281" s="2012"/>
      <c r="C1281" s="2012"/>
      <c r="D1281" s="2012"/>
      <c r="E1281" s="2012"/>
      <c r="F1281" s="38"/>
      <c r="I1281" s="1986" t="s">
        <v>545</v>
      </c>
      <c r="J1281" s="1986"/>
      <c r="P1281" s="188"/>
    </row>
    <row r="1282" spans="1:17" ht="54">
      <c r="A1282" s="260" t="s">
        <v>68</v>
      </c>
      <c r="B1282" s="260" t="s">
        <v>67</v>
      </c>
      <c r="C1282" s="260" t="s">
        <v>80</v>
      </c>
      <c r="D1282" s="260" t="s">
        <v>128</v>
      </c>
      <c r="E1282" s="260" t="s">
        <v>33</v>
      </c>
      <c r="I1282" s="215" t="s">
        <v>186</v>
      </c>
      <c r="J1282" s="215" t="s">
        <v>546</v>
      </c>
      <c r="P1282" s="188"/>
    </row>
    <row r="1283" spans="1:17">
      <c r="A1283" s="195">
        <v>1</v>
      </c>
      <c r="B1283" s="195">
        <v>2</v>
      </c>
      <c r="C1283" s="195">
        <v>3</v>
      </c>
      <c r="D1283" s="195">
        <v>4</v>
      </c>
      <c r="E1283" s="195">
        <v>5</v>
      </c>
      <c r="F1283" s="160"/>
      <c r="G1283" s="160"/>
      <c r="H1283" s="160"/>
      <c r="I1283" s="217"/>
      <c r="J1283" s="217"/>
      <c r="P1283" s="188"/>
    </row>
    <row r="1284" spans="1:17">
      <c r="A1284" s="260">
        <v>1</v>
      </c>
      <c r="B1284" s="31"/>
      <c r="C1284" s="614">
        <v>1</v>
      </c>
      <c r="D1284" s="615">
        <f>E1284/C1284</f>
        <v>0</v>
      </c>
      <c r="E1284" s="615"/>
      <c r="I1284" s="220"/>
      <c r="J1284" s="220"/>
      <c r="P1284" s="188"/>
    </row>
    <row r="1285" spans="1:17" s="160" customFormat="1" hidden="1">
      <c r="A1285" s="260"/>
      <c r="B1285" s="31"/>
      <c r="C1285" s="260"/>
      <c r="D1285" s="258"/>
      <c r="E1285" s="258"/>
      <c r="F1285" s="149"/>
      <c r="G1285" s="149"/>
      <c r="H1285" s="149"/>
      <c r="I1285" s="220"/>
      <c r="J1285" s="220"/>
      <c r="K1285" s="161"/>
      <c r="O1285" s="283"/>
      <c r="P1285" s="281"/>
      <c r="Q1285" s="283"/>
    </row>
    <row r="1286" spans="1:17" hidden="1">
      <c r="A1286" s="260"/>
      <c r="B1286" s="31"/>
      <c r="C1286" s="260"/>
      <c r="D1286" s="258"/>
      <c r="E1286" s="258"/>
      <c r="I1286" s="220"/>
      <c r="J1286" s="220"/>
      <c r="P1286" s="188"/>
      <c r="Q1286" s="290"/>
    </row>
    <row r="1287" spans="1:17" hidden="1">
      <c r="A1287" s="260"/>
      <c r="B1287" s="31"/>
      <c r="C1287" s="260"/>
      <c r="D1287" s="258"/>
      <c r="E1287" s="258"/>
      <c r="I1287" s="220"/>
      <c r="J1287" s="220"/>
      <c r="P1287" s="188"/>
      <c r="Q1287" s="290"/>
    </row>
    <row r="1288" spans="1:17">
      <c r="A1288" s="226"/>
      <c r="B1288" s="227" t="s">
        <v>73</v>
      </c>
      <c r="C1288" s="226"/>
      <c r="D1288" s="226" t="s">
        <v>74</v>
      </c>
      <c r="E1288" s="228">
        <f>E1287+E1284+E1285+E1286</f>
        <v>0</v>
      </c>
      <c r="I1288" s="217">
        <f>SUM(I1284:I1287)</f>
        <v>0</v>
      </c>
      <c r="J1288" s="217">
        <f>SUM(J1284:J1287)</f>
        <v>0</v>
      </c>
      <c r="P1288" s="188"/>
      <c r="Q1288" s="290"/>
    </row>
    <row r="1289" spans="1:17">
      <c r="A1289" s="38"/>
      <c r="B1289" s="32"/>
      <c r="C1289" s="38"/>
      <c r="D1289" s="38"/>
      <c r="E1289" s="38"/>
      <c r="F1289" s="38"/>
      <c r="P1289" s="188"/>
      <c r="Q1289" s="290"/>
    </row>
    <row r="1290" spans="1:17" hidden="1">
      <c r="A1290" s="2004" t="s">
        <v>524</v>
      </c>
      <c r="B1290" s="2004"/>
      <c r="C1290" s="2004"/>
      <c r="D1290" s="2004"/>
      <c r="E1290" s="2004"/>
      <c r="F1290" s="2004"/>
      <c r="G1290" s="2004"/>
      <c r="H1290" s="2004"/>
      <c r="I1290" s="2004"/>
      <c r="J1290" s="2004"/>
      <c r="P1290" s="188"/>
    </row>
    <row r="1291" spans="1:17" hidden="1">
      <c r="A1291" s="2012"/>
      <c r="B1291" s="2012"/>
      <c r="C1291" s="2012"/>
      <c r="D1291" s="2012"/>
      <c r="E1291" s="2012"/>
      <c r="F1291" s="2012"/>
      <c r="I1291" s="1986" t="s">
        <v>545</v>
      </c>
      <c r="J1291" s="1986"/>
      <c r="P1291" s="188"/>
    </row>
    <row r="1292" spans="1:17" ht="54" hidden="1">
      <c r="A1292" s="260" t="s">
        <v>77</v>
      </c>
      <c r="B1292" s="260" t="s">
        <v>67</v>
      </c>
      <c r="C1292" s="260" t="s">
        <v>131</v>
      </c>
      <c r="D1292" s="260" t="s">
        <v>80</v>
      </c>
      <c r="E1292" s="260" t="s">
        <v>132</v>
      </c>
      <c r="F1292" s="260" t="s">
        <v>33</v>
      </c>
      <c r="I1292" s="215" t="s">
        <v>186</v>
      </c>
      <c r="J1292" s="215" t="s">
        <v>546</v>
      </c>
      <c r="K1292" s="163"/>
      <c r="L1292" s="163"/>
      <c r="P1292" s="188"/>
    </row>
    <row r="1293" spans="1:17" hidden="1">
      <c r="A1293" s="195">
        <v>1</v>
      </c>
      <c r="B1293" s="195">
        <v>2</v>
      </c>
      <c r="C1293" s="195">
        <v>3</v>
      </c>
      <c r="D1293" s="195">
        <v>4</v>
      </c>
      <c r="E1293" s="195">
        <v>5</v>
      </c>
      <c r="F1293" s="195">
        <v>6</v>
      </c>
      <c r="G1293" s="160"/>
      <c r="H1293" s="160"/>
      <c r="I1293" s="217"/>
      <c r="J1293" s="217"/>
      <c r="P1293" s="188"/>
    </row>
    <row r="1294" spans="1:17" hidden="1">
      <c r="A1294" s="260">
        <v>1</v>
      </c>
      <c r="B1294" s="31"/>
      <c r="C1294" s="260"/>
      <c r="D1294" s="260"/>
      <c r="E1294" s="258"/>
      <c r="F1294" s="258"/>
      <c r="I1294" s="220"/>
      <c r="J1294" s="220"/>
      <c r="P1294" s="188"/>
    </row>
    <row r="1295" spans="1:17" s="160" customFormat="1" hidden="1">
      <c r="A1295" s="260">
        <v>2</v>
      </c>
      <c r="B1295" s="31"/>
      <c r="C1295" s="260"/>
      <c r="D1295" s="260"/>
      <c r="E1295" s="258"/>
      <c r="F1295" s="258"/>
      <c r="G1295" s="149"/>
      <c r="H1295" s="149"/>
      <c r="I1295" s="220"/>
      <c r="J1295" s="220"/>
      <c r="K1295" s="161"/>
      <c r="O1295" s="283"/>
      <c r="P1295" s="281"/>
      <c r="Q1295" s="283"/>
    </row>
    <row r="1296" spans="1:17" hidden="1">
      <c r="A1296" s="260">
        <v>3</v>
      </c>
      <c r="B1296" s="31"/>
      <c r="C1296" s="260"/>
      <c r="D1296" s="260"/>
      <c r="E1296" s="258"/>
      <c r="F1296" s="258"/>
      <c r="I1296" s="220"/>
      <c r="J1296" s="220"/>
      <c r="K1296" s="158"/>
      <c r="P1296" s="188"/>
      <c r="Q1296" s="290"/>
    </row>
    <row r="1297" spans="1:17" hidden="1">
      <c r="A1297" s="260">
        <v>4</v>
      </c>
      <c r="B1297" s="31"/>
      <c r="C1297" s="260"/>
      <c r="D1297" s="260"/>
      <c r="E1297" s="258"/>
      <c r="F1297" s="258"/>
      <c r="I1297" s="220"/>
      <c r="J1297" s="220"/>
      <c r="P1297" s="188"/>
      <c r="Q1297" s="290"/>
    </row>
    <row r="1298" spans="1:17" hidden="1">
      <c r="A1298" s="226"/>
      <c r="B1298" s="227" t="s">
        <v>73</v>
      </c>
      <c r="C1298" s="226" t="s">
        <v>74</v>
      </c>
      <c r="D1298" s="226" t="s">
        <v>74</v>
      </c>
      <c r="E1298" s="226" t="s">
        <v>74</v>
      </c>
      <c r="F1298" s="228">
        <f>F1297+F1295+F1296+F1294</f>
        <v>0</v>
      </c>
      <c r="I1298" s="217">
        <f>SUM(I1294:I1297)</f>
        <v>0</v>
      </c>
      <c r="J1298" s="217">
        <f>SUM(J1294:J1297)</f>
        <v>0</v>
      </c>
      <c r="P1298" s="188"/>
      <c r="Q1298" s="290"/>
    </row>
    <row r="1299" spans="1:17" hidden="1">
      <c r="A1299" s="38"/>
      <c r="B1299" s="32"/>
      <c r="C1299" s="38"/>
      <c r="D1299" s="38"/>
      <c r="E1299" s="38"/>
      <c r="F1299" s="57"/>
      <c r="P1299" s="188"/>
      <c r="Q1299" s="290"/>
    </row>
    <row r="1300" spans="1:17" hidden="1">
      <c r="A1300" s="2004" t="s">
        <v>525</v>
      </c>
      <c r="B1300" s="2004"/>
      <c r="C1300" s="2004"/>
      <c r="D1300" s="2004"/>
      <c r="E1300" s="2004"/>
      <c r="F1300" s="2004"/>
      <c r="G1300" s="2004"/>
      <c r="H1300" s="2004"/>
      <c r="I1300" s="2004"/>
      <c r="J1300" s="2004"/>
      <c r="P1300" s="188"/>
    </row>
    <row r="1301" spans="1:17" hidden="1">
      <c r="A1301" s="2012"/>
      <c r="B1301" s="2012"/>
      <c r="C1301" s="2012"/>
      <c r="D1301" s="2012"/>
      <c r="E1301" s="2012"/>
      <c r="F1301" s="2012"/>
      <c r="I1301" s="1986" t="s">
        <v>545</v>
      </c>
      <c r="J1301" s="1986"/>
      <c r="P1301" s="188"/>
    </row>
    <row r="1302" spans="1:17" ht="54" hidden="1">
      <c r="A1302" s="260" t="s">
        <v>77</v>
      </c>
      <c r="B1302" s="260" t="s">
        <v>67</v>
      </c>
      <c r="C1302" s="260" t="s">
        <v>131</v>
      </c>
      <c r="D1302" s="260" t="s">
        <v>80</v>
      </c>
      <c r="E1302" s="260" t="s">
        <v>132</v>
      </c>
      <c r="F1302" s="260" t="s">
        <v>33</v>
      </c>
      <c r="I1302" s="215" t="s">
        <v>186</v>
      </c>
      <c r="J1302" s="215" t="s">
        <v>546</v>
      </c>
      <c r="K1302" s="163"/>
      <c r="L1302" s="163"/>
      <c r="P1302" s="188"/>
    </row>
    <row r="1303" spans="1:17" hidden="1">
      <c r="A1303" s="195">
        <v>1</v>
      </c>
      <c r="B1303" s="195">
        <v>2</v>
      </c>
      <c r="C1303" s="195">
        <v>3</v>
      </c>
      <c r="D1303" s="195">
        <v>4</v>
      </c>
      <c r="E1303" s="195">
        <v>5</v>
      </c>
      <c r="F1303" s="195">
        <v>6</v>
      </c>
      <c r="G1303" s="160"/>
      <c r="H1303" s="160"/>
      <c r="I1303" s="217"/>
      <c r="J1303" s="217"/>
      <c r="P1303" s="188"/>
    </row>
    <row r="1304" spans="1:17" hidden="1">
      <c r="A1304" s="260">
        <v>1</v>
      </c>
      <c r="B1304" s="31"/>
      <c r="C1304" s="260"/>
      <c r="D1304" s="260"/>
      <c r="E1304" s="258" t="e">
        <f>F1304/D1304</f>
        <v>#DIV/0!</v>
      </c>
      <c r="F1304" s="258"/>
      <c r="I1304" s="220"/>
      <c r="J1304" s="220"/>
      <c r="P1304" s="188"/>
    </row>
    <row r="1305" spans="1:17" s="160" customFormat="1" hidden="1">
      <c r="A1305" s="260">
        <v>2</v>
      </c>
      <c r="B1305" s="31"/>
      <c r="C1305" s="35"/>
      <c r="D1305" s="35"/>
      <c r="E1305" s="258" t="e">
        <f t="shared" ref="E1305:E1307" si="49">F1305/D1305</f>
        <v>#DIV/0!</v>
      </c>
      <c r="F1305" s="258"/>
      <c r="G1305" s="149"/>
      <c r="H1305" s="149"/>
      <c r="I1305" s="220"/>
      <c r="J1305" s="220"/>
      <c r="K1305" s="161"/>
      <c r="O1305" s="283"/>
      <c r="P1305" s="281"/>
      <c r="Q1305" s="283"/>
    </row>
    <row r="1306" spans="1:17" hidden="1">
      <c r="A1306" s="260"/>
      <c r="B1306" s="31"/>
      <c r="C1306" s="35"/>
      <c r="D1306" s="35"/>
      <c r="E1306" s="258" t="e">
        <f t="shared" si="49"/>
        <v>#DIV/0!</v>
      </c>
      <c r="F1306" s="258"/>
      <c r="I1306" s="220"/>
      <c r="J1306" s="220"/>
      <c r="P1306" s="188"/>
    </row>
    <row r="1307" spans="1:17" hidden="1">
      <c r="A1307" s="260">
        <v>3</v>
      </c>
      <c r="B1307" s="31"/>
      <c r="C1307" s="260"/>
      <c r="D1307" s="260"/>
      <c r="E1307" s="258" t="e">
        <f t="shared" si="49"/>
        <v>#DIV/0!</v>
      </c>
      <c r="F1307" s="258"/>
      <c r="I1307" s="220"/>
      <c r="J1307" s="220"/>
      <c r="P1307" s="188"/>
    </row>
    <row r="1308" spans="1:17" hidden="1">
      <c r="A1308" s="226"/>
      <c r="B1308" s="227" t="s">
        <v>73</v>
      </c>
      <c r="C1308" s="226" t="s">
        <v>74</v>
      </c>
      <c r="D1308" s="226" t="s">
        <v>74</v>
      </c>
      <c r="E1308" s="226" t="s">
        <v>74</v>
      </c>
      <c r="F1308" s="228">
        <f>F1307+F1305+F1304+F1306</f>
        <v>0</v>
      </c>
      <c r="I1308" s="217">
        <f>SUM(I1304:I1307)</f>
        <v>0</v>
      </c>
      <c r="J1308" s="217">
        <f>SUM(J1304:J1307)</f>
        <v>0</v>
      </c>
      <c r="P1308" s="188"/>
    </row>
    <row r="1309" spans="1:17" hidden="1">
      <c r="A1309" s="38"/>
      <c r="B1309" s="32"/>
      <c r="C1309" s="38"/>
      <c r="D1309" s="38"/>
      <c r="E1309" s="38"/>
      <c r="F1309" s="57"/>
      <c r="P1309" s="188"/>
    </row>
    <row r="1310" spans="1:17" hidden="1">
      <c r="A1310" s="2004" t="s">
        <v>526</v>
      </c>
      <c r="B1310" s="2004"/>
      <c r="C1310" s="2004"/>
      <c r="D1310" s="2004"/>
      <c r="E1310" s="2004"/>
      <c r="F1310" s="2004"/>
      <c r="G1310" s="2004"/>
      <c r="H1310" s="2004"/>
      <c r="I1310" s="2004"/>
      <c r="J1310" s="2004"/>
      <c r="P1310" s="188"/>
    </row>
    <row r="1311" spans="1:17" hidden="1">
      <c r="A1311" s="2012"/>
      <c r="B1311" s="2012"/>
      <c r="C1311" s="2012"/>
      <c r="D1311" s="2012"/>
      <c r="E1311" s="2012"/>
      <c r="F1311" s="2012"/>
      <c r="I1311" s="1986" t="s">
        <v>545</v>
      </c>
      <c r="J1311" s="1986"/>
      <c r="P1311" s="188"/>
    </row>
    <row r="1312" spans="1:17" ht="54" hidden="1">
      <c r="A1312" s="260" t="s">
        <v>77</v>
      </c>
      <c r="B1312" s="260" t="s">
        <v>67</v>
      </c>
      <c r="C1312" s="260" t="s">
        <v>131</v>
      </c>
      <c r="D1312" s="260" t="s">
        <v>80</v>
      </c>
      <c r="E1312" s="260" t="s">
        <v>132</v>
      </c>
      <c r="F1312" s="260" t="s">
        <v>33</v>
      </c>
      <c r="I1312" s="215" t="s">
        <v>186</v>
      </c>
      <c r="J1312" s="215" t="s">
        <v>546</v>
      </c>
      <c r="K1312" s="163"/>
      <c r="L1312" s="163"/>
      <c r="P1312" s="188"/>
    </row>
    <row r="1313" spans="1:17" hidden="1">
      <c r="A1313" s="195">
        <v>1</v>
      </c>
      <c r="B1313" s="195">
        <v>2</v>
      </c>
      <c r="C1313" s="195">
        <v>3</v>
      </c>
      <c r="D1313" s="195">
        <v>4</v>
      </c>
      <c r="E1313" s="195">
        <v>5</v>
      </c>
      <c r="F1313" s="195">
        <v>6</v>
      </c>
      <c r="G1313" s="160"/>
      <c r="H1313" s="160"/>
      <c r="I1313" s="217"/>
      <c r="J1313" s="217"/>
      <c r="P1313" s="188"/>
    </row>
    <row r="1314" spans="1:17" hidden="1">
      <c r="A1314" s="260">
        <v>1</v>
      </c>
      <c r="B1314" s="31"/>
      <c r="C1314" s="260"/>
      <c r="D1314" s="260"/>
      <c r="E1314" s="258" t="e">
        <f>F1314/D1314</f>
        <v>#DIV/0!</v>
      </c>
      <c r="F1314" s="258"/>
      <c r="I1314" s="220"/>
      <c r="J1314" s="220"/>
      <c r="P1314" s="188"/>
    </row>
    <row r="1315" spans="1:17" s="160" customFormat="1" hidden="1">
      <c r="A1315" s="260">
        <v>2</v>
      </c>
      <c r="B1315" s="31"/>
      <c r="C1315" s="35"/>
      <c r="D1315" s="35"/>
      <c r="E1315" s="258" t="e">
        <f t="shared" ref="E1315:E1317" si="50">F1315/D1315</f>
        <v>#DIV/0!</v>
      </c>
      <c r="F1315" s="258"/>
      <c r="G1315" s="149"/>
      <c r="H1315" s="149"/>
      <c r="I1315" s="220"/>
      <c r="J1315" s="220"/>
      <c r="K1315" s="161"/>
      <c r="O1315" s="283"/>
      <c r="P1315" s="281"/>
      <c r="Q1315" s="283"/>
    </row>
    <row r="1316" spans="1:17" hidden="1">
      <c r="A1316" s="260"/>
      <c r="B1316" s="31"/>
      <c r="C1316" s="35"/>
      <c r="D1316" s="35"/>
      <c r="E1316" s="258" t="e">
        <f t="shared" si="50"/>
        <v>#DIV/0!</v>
      </c>
      <c r="F1316" s="258"/>
      <c r="I1316" s="220"/>
      <c r="J1316" s="220"/>
      <c r="P1316" s="188"/>
    </row>
    <row r="1317" spans="1:17" hidden="1">
      <c r="A1317" s="260">
        <v>3</v>
      </c>
      <c r="B1317" s="31"/>
      <c r="C1317" s="260"/>
      <c r="D1317" s="260"/>
      <c r="E1317" s="258" t="e">
        <f t="shared" si="50"/>
        <v>#DIV/0!</v>
      </c>
      <c r="F1317" s="258"/>
      <c r="I1317" s="220"/>
      <c r="J1317" s="220"/>
      <c r="P1317" s="188"/>
    </row>
    <row r="1318" spans="1:17" hidden="1">
      <c r="A1318" s="226"/>
      <c r="B1318" s="227" t="s">
        <v>73</v>
      </c>
      <c r="C1318" s="226" t="s">
        <v>74</v>
      </c>
      <c r="D1318" s="226" t="s">
        <v>74</v>
      </c>
      <c r="E1318" s="226" t="s">
        <v>74</v>
      </c>
      <c r="F1318" s="228">
        <f>F1317+F1315+F1314+F1316</f>
        <v>0</v>
      </c>
      <c r="I1318" s="217">
        <f>SUM(I1314:I1317)</f>
        <v>0</v>
      </c>
      <c r="J1318" s="217">
        <f>SUM(J1314:J1317)</f>
        <v>0</v>
      </c>
      <c r="P1318" s="188"/>
    </row>
    <row r="1319" spans="1:17" hidden="1">
      <c r="A1319" s="38"/>
      <c r="B1319" s="32"/>
      <c r="C1319" s="38"/>
      <c r="D1319" s="38"/>
      <c r="E1319" s="38"/>
      <c r="F1319" s="57"/>
      <c r="P1319" s="188"/>
    </row>
    <row r="1320" spans="1:17" hidden="1">
      <c r="A1320" s="2004" t="s">
        <v>527</v>
      </c>
      <c r="B1320" s="2004"/>
      <c r="C1320" s="2004"/>
      <c r="D1320" s="2004"/>
      <c r="E1320" s="2004"/>
      <c r="F1320" s="2004"/>
      <c r="G1320" s="2004"/>
      <c r="H1320" s="2004"/>
      <c r="I1320" s="2004"/>
      <c r="J1320" s="2004"/>
      <c r="P1320" s="188"/>
    </row>
    <row r="1321" spans="1:17" hidden="1">
      <c r="A1321" s="2012"/>
      <c r="B1321" s="2012"/>
      <c r="C1321" s="2012"/>
      <c r="D1321" s="2012"/>
      <c r="E1321" s="2012"/>
      <c r="F1321" s="2012"/>
      <c r="I1321" s="1986" t="s">
        <v>545</v>
      </c>
      <c r="J1321" s="1986"/>
      <c r="P1321" s="188"/>
    </row>
    <row r="1322" spans="1:17" ht="54" hidden="1">
      <c r="A1322" s="260" t="s">
        <v>77</v>
      </c>
      <c r="B1322" s="260" t="s">
        <v>67</v>
      </c>
      <c r="C1322" s="260" t="s">
        <v>131</v>
      </c>
      <c r="D1322" s="260" t="s">
        <v>80</v>
      </c>
      <c r="E1322" s="260" t="s">
        <v>132</v>
      </c>
      <c r="F1322" s="260" t="s">
        <v>33</v>
      </c>
      <c r="I1322" s="215" t="s">
        <v>186</v>
      </c>
      <c r="J1322" s="215" t="s">
        <v>546</v>
      </c>
      <c r="K1322" s="163"/>
      <c r="L1322" s="163"/>
      <c r="P1322" s="188"/>
    </row>
    <row r="1323" spans="1:17" hidden="1">
      <c r="A1323" s="194">
        <v>1</v>
      </c>
      <c r="B1323" s="194">
        <v>2</v>
      </c>
      <c r="C1323" s="194">
        <v>3</v>
      </c>
      <c r="D1323" s="194">
        <v>4</v>
      </c>
      <c r="E1323" s="195">
        <v>5</v>
      </c>
      <c r="F1323" s="195">
        <v>6</v>
      </c>
      <c r="G1323" s="25"/>
      <c r="H1323" s="25"/>
      <c r="I1323" s="217"/>
      <c r="J1323" s="217"/>
      <c r="P1323" s="188"/>
    </row>
    <row r="1324" spans="1:17" hidden="1">
      <c r="A1324" s="260">
        <v>1</v>
      </c>
      <c r="B1324" s="31"/>
      <c r="C1324" s="260"/>
      <c r="D1324" s="260"/>
      <c r="E1324" s="258" t="e">
        <f>F1324/D1324</f>
        <v>#DIV/0!</v>
      </c>
      <c r="F1324" s="258"/>
      <c r="I1324" s="220"/>
      <c r="J1324" s="220"/>
      <c r="P1324" s="188"/>
    </row>
    <row r="1325" spans="1:17" s="25" customFormat="1" hidden="1">
      <c r="A1325" s="260">
        <v>2</v>
      </c>
      <c r="B1325" s="31"/>
      <c r="C1325" s="35"/>
      <c r="D1325" s="35"/>
      <c r="E1325" s="258" t="e">
        <f t="shared" ref="E1325:E1327" si="51">F1325/D1325</f>
        <v>#DIV/0!</v>
      </c>
      <c r="F1325" s="258"/>
      <c r="G1325" s="149"/>
      <c r="H1325" s="149"/>
      <c r="I1325" s="220"/>
      <c r="J1325" s="220"/>
      <c r="K1325" s="162"/>
      <c r="O1325" s="287"/>
      <c r="P1325" s="282"/>
      <c r="Q1325" s="287"/>
    </row>
    <row r="1326" spans="1:17" hidden="1">
      <c r="A1326" s="260"/>
      <c r="B1326" s="31"/>
      <c r="C1326" s="35"/>
      <c r="D1326" s="35"/>
      <c r="E1326" s="258" t="e">
        <f t="shared" si="51"/>
        <v>#DIV/0!</v>
      </c>
      <c r="F1326" s="258"/>
      <c r="I1326" s="220"/>
      <c r="J1326" s="220"/>
      <c r="P1326" s="188"/>
    </row>
    <row r="1327" spans="1:17" hidden="1">
      <c r="A1327" s="260">
        <v>3</v>
      </c>
      <c r="B1327" s="31"/>
      <c r="C1327" s="260"/>
      <c r="D1327" s="260"/>
      <c r="E1327" s="258" t="e">
        <f t="shared" si="51"/>
        <v>#DIV/0!</v>
      </c>
      <c r="F1327" s="258"/>
      <c r="I1327" s="220"/>
      <c r="J1327" s="220"/>
      <c r="P1327" s="188"/>
    </row>
    <row r="1328" spans="1:17" hidden="1">
      <c r="A1328" s="226"/>
      <c r="B1328" s="227" t="s">
        <v>73</v>
      </c>
      <c r="C1328" s="226" t="s">
        <v>74</v>
      </c>
      <c r="D1328" s="226" t="s">
        <v>74</v>
      </c>
      <c r="E1328" s="226" t="s">
        <v>74</v>
      </c>
      <c r="F1328" s="228">
        <f>F1327+F1325+F1324+F1326</f>
        <v>0</v>
      </c>
      <c r="I1328" s="217">
        <f>SUM(I1324:I1327)</f>
        <v>0</v>
      </c>
      <c r="J1328" s="217">
        <f>SUM(J1324:J1327)</f>
        <v>0</v>
      </c>
      <c r="P1328" s="188"/>
    </row>
    <row r="1329" spans="1:17" hidden="1">
      <c r="A1329" s="38"/>
      <c r="B1329" s="32"/>
      <c r="C1329" s="38"/>
      <c r="D1329" s="38"/>
      <c r="E1329" s="38"/>
      <c r="F1329" s="57"/>
      <c r="P1329" s="188"/>
    </row>
    <row r="1330" spans="1:17" hidden="1">
      <c r="A1330" s="2004" t="s">
        <v>528</v>
      </c>
      <c r="B1330" s="2004"/>
      <c r="C1330" s="2004"/>
      <c r="D1330" s="2004"/>
      <c r="E1330" s="2004"/>
      <c r="F1330" s="2004"/>
      <c r="G1330" s="2004"/>
      <c r="H1330" s="2004"/>
      <c r="I1330" s="2004"/>
      <c r="J1330" s="2004"/>
      <c r="P1330" s="188"/>
    </row>
    <row r="1331" spans="1:17" hidden="1">
      <c r="A1331" s="2012"/>
      <c r="B1331" s="2012"/>
      <c r="C1331" s="2012"/>
      <c r="D1331" s="2012"/>
      <c r="E1331" s="2012"/>
      <c r="F1331" s="2012"/>
      <c r="I1331" s="1986" t="s">
        <v>545</v>
      </c>
      <c r="J1331" s="1986"/>
      <c r="P1331" s="188"/>
    </row>
    <row r="1332" spans="1:17" ht="54" hidden="1">
      <c r="A1332" s="260" t="s">
        <v>77</v>
      </c>
      <c r="B1332" s="260" t="s">
        <v>67</v>
      </c>
      <c r="C1332" s="260" t="s">
        <v>131</v>
      </c>
      <c r="D1332" s="260" t="s">
        <v>80</v>
      </c>
      <c r="E1332" s="260" t="s">
        <v>132</v>
      </c>
      <c r="F1332" s="260" t="s">
        <v>33</v>
      </c>
      <c r="I1332" s="215" t="s">
        <v>186</v>
      </c>
      <c r="J1332" s="215" t="s">
        <v>546</v>
      </c>
      <c r="K1332" s="163"/>
      <c r="L1332" s="187"/>
      <c r="P1332" s="188"/>
    </row>
    <row r="1333" spans="1:17" hidden="1">
      <c r="A1333" s="195">
        <v>1</v>
      </c>
      <c r="B1333" s="195">
        <v>2</v>
      </c>
      <c r="C1333" s="195">
        <v>3</v>
      </c>
      <c r="D1333" s="195">
        <v>4</v>
      </c>
      <c r="E1333" s="195">
        <v>5</v>
      </c>
      <c r="F1333" s="195">
        <v>6</v>
      </c>
      <c r="G1333" s="160"/>
      <c r="H1333" s="160"/>
      <c r="I1333" s="217"/>
      <c r="J1333" s="217"/>
      <c r="P1333" s="188"/>
    </row>
    <row r="1334" spans="1:17" hidden="1">
      <c r="A1334" s="260">
        <v>1</v>
      </c>
      <c r="B1334" s="31"/>
      <c r="C1334" s="260"/>
      <c r="D1334" s="260"/>
      <c r="E1334" s="258" t="e">
        <f>F1334/D1334</f>
        <v>#DIV/0!</v>
      </c>
      <c r="F1334" s="258"/>
      <c r="I1334" s="220"/>
      <c r="J1334" s="220"/>
      <c r="P1334" s="188"/>
    </row>
    <row r="1335" spans="1:17" s="160" customFormat="1" hidden="1">
      <c r="A1335" s="260">
        <v>2</v>
      </c>
      <c r="B1335" s="31"/>
      <c r="C1335" s="35"/>
      <c r="D1335" s="35"/>
      <c r="E1335" s="258" t="e">
        <f t="shared" ref="E1335:E1337" si="52">F1335/D1335</f>
        <v>#DIV/0!</v>
      </c>
      <c r="F1335" s="258"/>
      <c r="G1335" s="149"/>
      <c r="H1335" s="149"/>
      <c r="I1335" s="220"/>
      <c r="J1335" s="220"/>
      <c r="K1335" s="161"/>
      <c r="O1335" s="283"/>
      <c r="P1335" s="281"/>
      <c r="Q1335" s="283"/>
    </row>
    <row r="1336" spans="1:17" hidden="1">
      <c r="A1336" s="260"/>
      <c r="B1336" s="31"/>
      <c r="C1336" s="35"/>
      <c r="D1336" s="35"/>
      <c r="E1336" s="258" t="e">
        <f t="shared" si="52"/>
        <v>#DIV/0!</v>
      </c>
      <c r="F1336" s="258"/>
      <c r="I1336" s="220"/>
      <c r="J1336" s="220"/>
      <c r="P1336" s="188"/>
    </row>
    <row r="1337" spans="1:17" hidden="1">
      <c r="A1337" s="260">
        <v>3</v>
      </c>
      <c r="B1337" s="31"/>
      <c r="C1337" s="260"/>
      <c r="D1337" s="260"/>
      <c r="E1337" s="258" t="e">
        <f t="shared" si="52"/>
        <v>#DIV/0!</v>
      </c>
      <c r="F1337" s="258"/>
      <c r="I1337" s="220"/>
      <c r="J1337" s="220"/>
      <c r="P1337" s="188"/>
    </row>
    <row r="1338" spans="1:17" hidden="1">
      <c r="A1338" s="226"/>
      <c r="B1338" s="227" t="s">
        <v>73</v>
      </c>
      <c r="C1338" s="226" t="s">
        <v>74</v>
      </c>
      <c r="D1338" s="226" t="s">
        <v>74</v>
      </c>
      <c r="E1338" s="226" t="s">
        <v>74</v>
      </c>
      <c r="F1338" s="228">
        <f>F1337+F1335+F1334+F1336</f>
        <v>0</v>
      </c>
      <c r="I1338" s="217">
        <f>SUM(I1334:I1337)</f>
        <v>0</v>
      </c>
      <c r="J1338" s="217">
        <f>SUM(J1334:J1337)</f>
        <v>0</v>
      </c>
      <c r="P1338" s="188"/>
    </row>
    <row r="1339" spans="1:17" hidden="1">
      <c r="A1339" s="38"/>
      <c r="B1339" s="32"/>
      <c r="C1339" s="38"/>
      <c r="D1339" s="38"/>
      <c r="E1339" s="38"/>
      <c r="F1339" s="57"/>
      <c r="P1339" s="188"/>
    </row>
    <row r="1340" spans="1:17">
      <c r="A1340" s="2004" t="s">
        <v>529</v>
      </c>
      <c r="B1340" s="2004"/>
      <c r="C1340" s="2004"/>
      <c r="D1340" s="2004"/>
      <c r="E1340" s="2004"/>
      <c r="F1340" s="2004"/>
      <c r="G1340" s="2004"/>
      <c r="H1340" s="2004"/>
      <c r="I1340" s="2004"/>
      <c r="J1340" s="2004"/>
      <c r="P1340" s="188"/>
    </row>
    <row r="1341" spans="1:17">
      <c r="A1341" s="2012"/>
      <c r="B1341" s="2012"/>
      <c r="C1341" s="2012"/>
      <c r="D1341" s="2012"/>
      <c r="E1341" s="2012"/>
      <c r="F1341" s="2012"/>
      <c r="I1341" s="1986" t="s">
        <v>545</v>
      </c>
      <c r="J1341" s="1986"/>
      <c r="P1341" s="188"/>
    </row>
    <row r="1342" spans="1:17" ht="54">
      <c r="A1342" s="260" t="s">
        <v>77</v>
      </c>
      <c r="B1342" s="260" t="s">
        <v>67</v>
      </c>
      <c r="C1342" s="260" t="s">
        <v>131</v>
      </c>
      <c r="D1342" s="260" t="s">
        <v>80</v>
      </c>
      <c r="E1342" s="260" t="s">
        <v>132</v>
      </c>
      <c r="F1342" s="260" t="s">
        <v>33</v>
      </c>
      <c r="I1342" s="215" t="s">
        <v>186</v>
      </c>
      <c r="J1342" s="215" t="s">
        <v>546</v>
      </c>
      <c r="K1342" s="163"/>
      <c r="L1342" s="187"/>
      <c r="P1342" s="188"/>
    </row>
    <row r="1343" spans="1:17">
      <c r="A1343" s="195">
        <v>1</v>
      </c>
      <c r="B1343" s="195">
        <v>2</v>
      </c>
      <c r="C1343" s="195">
        <v>3</v>
      </c>
      <c r="D1343" s="195">
        <v>4</v>
      </c>
      <c r="E1343" s="195">
        <v>5</v>
      </c>
      <c r="F1343" s="195">
        <v>6</v>
      </c>
      <c r="G1343" s="160"/>
      <c r="H1343" s="160"/>
      <c r="I1343" s="217"/>
      <c r="J1343" s="217"/>
      <c r="P1343" s="188"/>
    </row>
    <row r="1344" spans="1:17">
      <c r="A1344" s="260">
        <v>1</v>
      </c>
      <c r="B1344" s="31"/>
      <c r="C1344" s="614" t="s">
        <v>934</v>
      </c>
      <c r="D1344" s="614">
        <v>20</v>
      </c>
      <c r="E1344" s="615">
        <f>F1344/D1344</f>
        <v>0</v>
      </c>
      <c r="F1344" s="615"/>
      <c r="I1344" s="220"/>
      <c r="J1344" s="220"/>
      <c r="P1344" s="188"/>
    </row>
    <row r="1345" spans="1:17" s="160" customFormat="1">
      <c r="A1345" s="260">
        <v>2</v>
      </c>
      <c r="B1345" s="31"/>
      <c r="C1345" s="614" t="s">
        <v>877</v>
      </c>
      <c r="D1345" s="614">
        <v>50</v>
      </c>
      <c r="E1345" s="615">
        <f t="shared" ref="E1345" si="53">F1345/D1345</f>
        <v>0</v>
      </c>
      <c r="F1345" s="615"/>
      <c r="G1345" s="149"/>
      <c r="H1345" s="149"/>
      <c r="I1345" s="220"/>
      <c r="J1345" s="220"/>
      <c r="K1345" s="161"/>
      <c r="O1345" s="283"/>
      <c r="P1345" s="281"/>
      <c r="Q1345" s="283"/>
    </row>
    <row r="1346" spans="1:17">
      <c r="A1346" s="260">
        <v>3</v>
      </c>
      <c r="B1346" s="620"/>
      <c r="C1346" s="614" t="s">
        <v>877</v>
      </c>
      <c r="D1346" s="597">
        <v>40</v>
      </c>
      <c r="E1346" s="615">
        <f>F1346/D1346</f>
        <v>0</v>
      </c>
      <c r="F1346" s="176"/>
      <c r="I1346" s="220"/>
      <c r="J1346" s="220"/>
      <c r="P1346" s="188"/>
      <c r="Q1346" s="290"/>
    </row>
    <row r="1347" spans="1:17">
      <c r="A1347" s="260">
        <v>4</v>
      </c>
      <c r="B1347" s="31"/>
      <c r="C1347" s="636" t="s">
        <v>877</v>
      </c>
      <c r="D1347" s="260">
        <v>3</v>
      </c>
      <c r="E1347" s="258">
        <f t="shared" ref="E1347" si="54">F1347/D1347</f>
        <v>0</v>
      </c>
      <c r="F1347" s="258"/>
      <c r="I1347" s="220"/>
      <c r="J1347" s="220"/>
      <c r="P1347" s="188"/>
      <c r="Q1347" s="290"/>
    </row>
    <row r="1348" spans="1:17">
      <c r="A1348" s="226"/>
      <c r="B1348" s="227" t="s">
        <v>73</v>
      </c>
      <c r="C1348" s="226" t="s">
        <v>74</v>
      </c>
      <c r="D1348" s="226" t="s">
        <v>74</v>
      </c>
      <c r="E1348" s="226" t="s">
        <v>74</v>
      </c>
      <c r="F1348" s="228">
        <f>F1347+F1345+F1344+F1346</f>
        <v>0</v>
      </c>
      <c r="I1348" s="217">
        <f>SUM(I1344:I1347)</f>
        <v>0</v>
      </c>
      <c r="J1348" s="217">
        <f>SUM(J1344:J1347)</f>
        <v>0</v>
      </c>
      <c r="K1348" s="158"/>
      <c r="P1348" s="188"/>
      <c r="Q1348" s="290"/>
    </row>
    <row r="1349" spans="1:17">
      <c r="A1349" s="38"/>
      <c r="B1349" s="32"/>
      <c r="C1349" s="38"/>
      <c r="D1349" s="38"/>
      <c r="E1349" s="38"/>
      <c r="F1349" s="57"/>
      <c r="P1349" s="188"/>
      <c r="Q1349" s="290"/>
    </row>
    <row r="1350" spans="1:17">
      <c r="A1350" s="2004" t="s">
        <v>522</v>
      </c>
      <c r="B1350" s="2004"/>
      <c r="C1350" s="2004"/>
      <c r="D1350" s="2004"/>
      <c r="E1350" s="2004"/>
      <c r="F1350" s="2004"/>
      <c r="G1350" s="2004"/>
      <c r="H1350" s="2004"/>
      <c r="I1350" s="2004"/>
      <c r="J1350" s="2004"/>
      <c r="P1350" s="188"/>
      <c r="Q1350" s="290"/>
    </row>
    <row r="1351" spans="1:17">
      <c r="A1351" s="2012"/>
      <c r="B1351" s="2012"/>
      <c r="C1351" s="2012"/>
      <c r="D1351" s="2012"/>
      <c r="E1351" s="2012"/>
      <c r="F1351" s="38"/>
      <c r="I1351" s="1986" t="s">
        <v>545</v>
      </c>
      <c r="J1351" s="1986"/>
      <c r="O1351" s="188"/>
    </row>
    <row r="1352" spans="1:17" ht="54">
      <c r="A1352" s="260" t="s">
        <v>68</v>
      </c>
      <c r="B1352" s="260" t="s">
        <v>67</v>
      </c>
      <c r="C1352" s="260" t="s">
        <v>80</v>
      </c>
      <c r="D1352" s="260" t="s">
        <v>128</v>
      </c>
      <c r="E1352" s="260" t="s">
        <v>33</v>
      </c>
      <c r="I1352" s="215" t="s">
        <v>186</v>
      </c>
      <c r="J1352" s="215" t="s">
        <v>546</v>
      </c>
      <c r="K1352" s="163"/>
      <c r="O1352" s="188"/>
    </row>
    <row r="1353" spans="1:17">
      <c r="A1353" s="195">
        <v>1</v>
      </c>
      <c r="B1353" s="195">
        <v>2</v>
      </c>
      <c r="C1353" s="195">
        <v>3</v>
      </c>
      <c r="D1353" s="195">
        <v>4</v>
      </c>
      <c r="E1353" s="195">
        <v>5</v>
      </c>
      <c r="F1353" s="160"/>
      <c r="G1353" s="160"/>
      <c r="H1353" s="160"/>
      <c r="I1353" s="217"/>
      <c r="J1353" s="217"/>
      <c r="O1353" s="188"/>
    </row>
    <row r="1354" spans="1:17">
      <c r="A1354" s="260">
        <v>1</v>
      </c>
      <c r="B1354" s="31"/>
      <c r="C1354" s="260"/>
      <c r="D1354" s="258" t="e">
        <f>E1354/C1354</f>
        <v>#DIV/0!</v>
      </c>
      <c r="E1354" s="258"/>
      <c r="I1354" s="220"/>
      <c r="J1354" s="220"/>
      <c r="O1354" s="188"/>
    </row>
    <row r="1355" spans="1:17" s="160" customFormat="1">
      <c r="A1355" s="260">
        <v>2</v>
      </c>
      <c r="B1355" s="31"/>
      <c r="C1355" s="260"/>
      <c r="D1355" s="258" t="e">
        <f>E1355/C1355</f>
        <v>#DIV/0!</v>
      </c>
      <c r="E1355" s="258"/>
      <c r="F1355" s="149"/>
      <c r="G1355" s="149"/>
      <c r="H1355" s="149"/>
      <c r="I1355" s="220"/>
      <c r="J1355" s="220"/>
      <c r="K1355" s="161"/>
      <c r="O1355" s="281"/>
      <c r="P1355" s="283"/>
      <c r="Q1355" s="283"/>
    </row>
    <row r="1356" spans="1:17">
      <c r="A1356" s="260">
        <v>3</v>
      </c>
      <c r="B1356" s="31"/>
      <c r="C1356" s="260"/>
      <c r="D1356" s="258" t="e">
        <f>E1356/C1356</f>
        <v>#DIV/0!</v>
      </c>
      <c r="E1356" s="258"/>
      <c r="I1356" s="220"/>
      <c r="J1356" s="220"/>
      <c r="O1356" s="188"/>
    </row>
    <row r="1357" spans="1:17">
      <c r="A1357" s="260">
        <v>4</v>
      </c>
      <c r="B1357" s="31"/>
      <c r="C1357" s="260"/>
      <c r="D1357" s="258" t="e">
        <f>E1357/C1357</f>
        <v>#DIV/0!</v>
      </c>
      <c r="E1357" s="258"/>
      <c r="I1357" s="220"/>
      <c r="J1357" s="220"/>
      <c r="O1357" s="188"/>
    </row>
    <row r="1358" spans="1:17">
      <c r="A1358" s="226"/>
      <c r="B1358" s="227" t="s">
        <v>73</v>
      </c>
      <c r="C1358" s="226"/>
      <c r="D1358" s="226" t="s">
        <v>74</v>
      </c>
      <c r="E1358" s="228">
        <f>E1357+E1356+E1355+E1354</f>
        <v>0</v>
      </c>
      <c r="I1358" s="217">
        <f>SUM(I1354:I1357)</f>
        <v>0</v>
      </c>
      <c r="J1358" s="217">
        <f>SUM(J1354:J1357)</f>
        <v>0</v>
      </c>
      <c r="O1358" s="188"/>
    </row>
    <row r="1359" spans="1:17">
      <c r="A1359" s="56"/>
      <c r="B1359" s="32"/>
      <c r="C1359" s="38"/>
      <c r="D1359" s="38"/>
      <c r="E1359" s="38"/>
      <c r="F1359" s="57"/>
      <c r="O1359" s="188"/>
    </row>
    <row r="1360" spans="1:17">
      <c r="A1360" s="2004" t="s">
        <v>531</v>
      </c>
      <c r="B1360" s="2004"/>
      <c r="C1360" s="2004"/>
      <c r="D1360" s="2004"/>
      <c r="E1360" s="2004"/>
      <c r="F1360" s="2004"/>
      <c r="G1360" s="2004"/>
      <c r="H1360" s="2004"/>
      <c r="I1360" s="2004"/>
      <c r="J1360" s="2004"/>
      <c r="O1360" s="188"/>
    </row>
    <row r="1361" spans="1:17">
      <c r="A1361" s="51"/>
      <c r="B1361" s="32"/>
      <c r="C1361" s="38"/>
      <c r="D1361" s="38"/>
      <c r="E1361" s="38"/>
      <c r="F1361" s="38"/>
      <c r="P1361" s="188"/>
    </row>
    <row r="1362" spans="1:17">
      <c r="A1362" s="51"/>
      <c r="B1362" s="32"/>
      <c r="C1362" s="38"/>
      <c r="D1362" s="38"/>
      <c r="E1362" s="38"/>
      <c r="F1362" s="38"/>
      <c r="I1362" s="1986" t="s">
        <v>545</v>
      </c>
      <c r="J1362" s="1986"/>
      <c r="K1362" s="210"/>
    </row>
    <row r="1363" spans="1:17" ht="54">
      <c r="A1363" s="260" t="s">
        <v>77</v>
      </c>
      <c r="B1363" s="260" t="s">
        <v>67</v>
      </c>
      <c r="C1363" s="260" t="s">
        <v>127</v>
      </c>
      <c r="D1363" s="260" t="s">
        <v>490</v>
      </c>
      <c r="F1363" s="38"/>
      <c r="I1363" s="215" t="s">
        <v>186</v>
      </c>
      <c r="J1363" s="215" t="s">
        <v>546</v>
      </c>
      <c r="P1363" s="188"/>
    </row>
    <row r="1364" spans="1:17">
      <c r="A1364" s="195">
        <v>1</v>
      </c>
      <c r="B1364" s="195">
        <v>2</v>
      </c>
      <c r="C1364" s="195">
        <v>3</v>
      </c>
      <c r="D1364" s="195">
        <v>4</v>
      </c>
      <c r="E1364" s="160"/>
      <c r="F1364" s="14"/>
      <c r="G1364" s="160"/>
      <c r="H1364" s="160"/>
      <c r="I1364" s="217"/>
      <c r="J1364" s="217"/>
      <c r="P1364" s="188"/>
    </row>
    <row r="1365" spans="1:17">
      <c r="A1365" s="260"/>
      <c r="B1365" s="36"/>
      <c r="C1365" s="34"/>
      <c r="D1365" s="258"/>
      <c r="F1365" s="38"/>
      <c r="I1365" s="220"/>
      <c r="J1365" s="220"/>
      <c r="P1365" s="188"/>
    </row>
    <row r="1366" spans="1:17" s="160" customFormat="1">
      <c r="A1366" s="260"/>
      <c r="B1366" s="36"/>
      <c r="C1366" s="34"/>
      <c r="D1366" s="258"/>
      <c r="E1366" s="149"/>
      <c r="F1366" s="57"/>
      <c r="G1366" s="149"/>
      <c r="H1366" s="149"/>
      <c r="I1366" s="220"/>
      <c r="J1366" s="220"/>
      <c r="K1366" s="161"/>
      <c r="O1366" s="283"/>
      <c r="P1366" s="281"/>
      <c r="Q1366" s="283"/>
    </row>
    <row r="1367" spans="1:17">
      <c r="A1367" s="260"/>
      <c r="B1367" s="36"/>
      <c r="C1367" s="34"/>
      <c r="D1367" s="258"/>
      <c r="F1367" s="38"/>
      <c r="I1367" s="220"/>
      <c r="J1367" s="220"/>
      <c r="P1367" s="188"/>
      <c r="Q1367" s="290"/>
    </row>
    <row r="1368" spans="1:17">
      <c r="A1368" s="260"/>
      <c r="B1368" s="36"/>
      <c r="C1368" s="34"/>
      <c r="D1368" s="258"/>
      <c r="F1368" s="38"/>
      <c r="I1368" s="220"/>
      <c r="J1368" s="220"/>
      <c r="P1368" s="188"/>
      <c r="Q1368" s="290"/>
    </row>
    <row r="1369" spans="1:17">
      <c r="A1369" s="226"/>
      <c r="B1369" s="227" t="s">
        <v>73</v>
      </c>
      <c r="C1369" s="226" t="s">
        <v>74</v>
      </c>
      <c r="D1369" s="228">
        <f>SUM(D1365:D1368)</f>
        <v>0</v>
      </c>
      <c r="F1369" s="38"/>
      <c r="I1369" s="217">
        <f>SUM(I1365:I1368)</f>
        <v>0</v>
      </c>
      <c r="J1369" s="217">
        <f>SUM(J1365:J1368)</f>
        <v>0</v>
      </c>
      <c r="P1369" s="188"/>
      <c r="Q1369" s="290"/>
    </row>
    <row r="1370" spans="1:17">
      <c r="A1370" s="56"/>
      <c r="B1370" s="32"/>
      <c r="C1370" s="38"/>
      <c r="D1370" s="38"/>
      <c r="E1370" s="38"/>
      <c r="F1370" s="57"/>
      <c r="P1370" s="188"/>
      <c r="Q1370" s="290"/>
    </row>
    <row r="1371" spans="1:17" s="774" customFormat="1" ht="40.5" customHeight="1">
      <c r="A1371" s="2010" t="s">
        <v>1011</v>
      </c>
      <c r="B1371" s="2010"/>
      <c r="C1371" s="2010"/>
      <c r="D1371" s="2010"/>
      <c r="E1371" s="2010"/>
      <c r="F1371" s="2010"/>
      <c r="G1371" s="2010"/>
      <c r="H1371" s="2010"/>
      <c r="I1371" s="2010"/>
      <c r="J1371" s="2010"/>
      <c r="K1371" s="497"/>
      <c r="M1371" s="775"/>
      <c r="O1371" s="776"/>
      <c r="P1371" s="776"/>
      <c r="Q1371" s="776"/>
    </row>
    <row r="1372" spans="1:17" s="497" customFormat="1" ht="12" customHeight="1">
      <c r="A1372" s="777"/>
      <c r="B1372" s="778"/>
      <c r="C1372" s="779"/>
      <c r="D1372" s="779"/>
      <c r="E1372" s="779"/>
      <c r="F1372" s="780"/>
      <c r="G1372" s="774"/>
      <c r="H1372" s="774"/>
      <c r="I1372" s="774"/>
      <c r="J1372" s="774"/>
      <c r="M1372" s="781"/>
      <c r="O1372" s="782"/>
      <c r="P1372" s="781"/>
      <c r="Q1372" s="782"/>
    </row>
    <row r="1373" spans="1:17" s="774" customFormat="1">
      <c r="A1373" s="2020" t="s">
        <v>1012</v>
      </c>
      <c r="B1373" s="2020"/>
      <c r="C1373" s="2020"/>
      <c r="D1373" s="2020"/>
      <c r="E1373" s="2020"/>
      <c r="F1373" s="2020"/>
      <c r="G1373" s="2020"/>
      <c r="H1373" s="2020"/>
      <c r="I1373" s="2020"/>
      <c r="J1373" s="2020"/>
      <c r="K1373" s="497"/>
      <c r="M1373" s="775"/>
      <c r="O1373" s="776"/>
      <c r="P1373" s="776"/>
      <c r="Q1373" s="776"/>
    </row>
    <row r="1374" spans="1:17" s="774" customFormat="1">
      <c r="A1374" s="783"/>
      <c r="B1374" s="783"/>
      <c r="C1374" s="783"/>
      <c r="D1374" s="783"/>
      <c r="E1374" s="783"/>
      <c r="F1374" s="783"/>
      <c r="G1374" s="783"/>
      <c r="H1374" s="783"/>
      <c r="I1374" s="1986" t="s">
        <v>545</v>
      </c>
      <c r="J1374" s="1986"/>
      <c r="K1374" s="497"/>
      <c r="M1374" s="775"/>
      <c r="O1374" s="776"/>
      <c r="P1374" s="776"/>
      <c r="Q1374" s="776"/>
    </row>
    <row r="1375" spans="1:17" s="779" customFormat="1" ht="82.5" customHeight="1">
      <c r="A1375" s="784" t="s">
        <v>77</v>
      </c>
      <c r="B1375" s="784" t="s">
        <v>0</v>
      </c>
      <c r="C1375" s="784" t="s">
        <v>122</v>
      </c>
      <c r="D1375" s="784" t="s">
        <v>120</v>
      </c>
      <c r="E1375" s="784" t="s">
        <v>123</v>
      </c>
      <c r="F1375" s="784" t="s">
        <v>33</v>
      </c>
      <c r="I1375" s="215" t="s">
        <v>186</v>
      </c>
      <c r="J1375" s="215" t="s">
        <v>546</v>
      </c>
      <c r="K1375" s="785"/>
      <c r="M1375" s="775"/>
      <c r="N1375" s="780"/>
      <c r="O1375" s="786"/>
      <c r="P1375" s="786"/>
      <c r="Q1375" s="786"/>
    </row>
    <row r="1376" spans="1:17" s="779" customFormat="1">
      <c r="A1376" s="787">
        <v>1</v>
      </c>
      <c r="B1376" s="787">
        <v>2</v>
      </c>
      <c r="C1376" s="787">
        <v>4</v>
      </c>
      <c r="D1376" s="787">
        <v>5</v>
      </c>
      <c r="E1376" s="787">
        <v>6</v>
      </c>
      <c r="F1376" s="787">
        <v>7</v>
      </c>
      <c r="G1376" s="788"/>
      <c r="H1376" s="788"/>
      <c r="I1376" s="217"/>
      <c r="J1376" s="217"/>
      <c r="K1376" s="298"/>
      <c r="M1376" s="775"/>
      <c r="O1376" s="786"/>
      <c r="P1376" s="786"/>
      <c r="Q1376" s="786"/>
    </row>
    <row r="1377" spans="1:17" s="779" customFormat="1" ht="33" customHeight="1">
      <c r="A1377" s="784">
        <v>1</v>
      </c>
      <c r="B1377" s="789" t="s">
        <v>145</v>
      </c>
      <c r="C1377" s="790">
        <f>F1377/D1377</f>
        <v>0</v>
      </c>
      <c r="D1377" s="790">
        <v>10.4</v>
      </c>
      <c r="E1377" s="790">
        <v>0</v>
      </c>
      <c r="F1377" s="790"/>
      <c r="I1377" s="220"/>
      <c r="J1377" s="220"/>
      <c r="K1377" s="791"/>
      <c r="L1377" s="560">
        <v>7400</v>
      </c>
      <c r="M1377" s="775"/>
      <c r="N1377" s="792"/>
      <c r="O1377" s="786"/>
      <c r="P1377" s="786"/>
      <c r="Q1377" s="786"/>
    </row>
    <row r="1378" spans="1:17" s="779" customFormat="1" ht="33" customHeight="1">
      <c r="A1378" s="784">
        <v>2</v>
      </c>
      <c r="B1378" s="789" t="s">
        <v>997</v>
      </c>
      <c r="C1378" s="790">
        <f t="shared" ref="C1378:C1388" si="55">F1378/D1378</f>
        <v>0</v>
      </c>
      <c r="D1378" s="790">
        <v>10.4</v>
      </c>
      <c r="E1378" s="790">
        <v>0</v>
      </c>
      <c r="F1378" s="790"/>
      <c r="I1378" s="220"/>
      <c r="J1378" s="220"/>
      <c r="K1378" s="791"/>
      <c r="L1378" s="560">
        <v>7400</v>
      </c>
      <c r="M1378" s="775"/>
      <c r="N1378" s="792"/>
      <c r="O1378" s="786"/>
      <c r="P1378" s="786"/>
      <c r="Q1378" s="786"/>
    </row>
    <row r="1379" spans="1:17" s="788" customFormat="1" ht="36" customHeight="1">
      <c r="A1379" s="784">
        <v>3</v>
      </c>
      <c r="B1379" s="789" t="s">
        <v>121</v>
      </c>
      <c r="C1379" s="790">
        <f t="shared" si="55"/>
        <v>0</v>
      </c>
      <c r="D1379" s="790">
        <v>2265.86</v>
      </c>
      <c r="E1379" s="790">
        <v>0</v>
      </c>
      <c r="F1379" s="793"/>
      <c r="G1379" s="779"/>
      <c r="H1379" s="779"/>
      <c r="I1379" s="220"/>
      <c r="J1379" s="220"/>
      <c r="K1379" s="791"/>
      <c r="L1379" s="560">
        <v>7400</v>
      </c>
      <c r="M1379" s="775"/>
      <c r="N1379" s="792"/>
      <c r="O1379" s="794"/>
      <c r="P1379" s="794"/>
      <c r="Q1379" s="795"/>
    </row>
    <row r="1380" spans="1:17" s="788" customFormat="1" ht="36" customHeight="1">
      <c r="A1380" s="784">
        <v>4</v>
      </c>
      <c r="B1380" s="789" t="s">
        <v>998</v>
      </c>
      <c r="C1380" s="790">
        <f t="shared" si="55"/>
        <v>0</v>
      </c>
      <c r="D1380" s="790">
        <v>2265.86</v>
      </c>
      <c r="E1380" s="790">
        <v>0</v>
      </c>
      <c r="F1380" s="790"/>
      <c r="G1380" s="779"/>
      <c r="H1380" s="779"/>
      <c r="I1380" s="220"/>
      <c r="J1380" s="220"/>
      <c r="K1380" s="791"/>
      <c r="L1380" s="560">
        <v>7400</v>
      </c>
      <c r="M1380" s="775"/>
      <c r="N1380" s="792"/>
      <c r="O1380" s="795"/>
      <c r="P1380" s="795"/>
      <c r="Q1380" s="795"/>
    </row>
    <row r="1381" spans="1:17" s="779" customFormat="1" ht="32.25" hidden="1" customHeight="1">
      <c r="A1381" s="784">
        <v>5</v>
      </c>
      <c r="B1381" s="789" t="s">
        <v>146</v>
      </c>
      <c r="C1381" s="790"/>
      <c r="D1381" s="790"/>
      <c r="E1381" s="790">
        <v>0</v>
      </c>
      <c r="F1381" s="790"/>
      <c r="I1381" s="220"/>
      <c r="J1381" s="220"/>
      <c r="K1381" s="298"/>
      <c r="M1381" s="775"/>
      <c r="N1381" s="792"/>
      <c r="O1381" s="786"/>
      <c r="P1381" s="775"/>
      <c r="Q1381" s="786"/>
    </row>
    <row r="1382" spans="1:17" s="779" customFormat="1" ht="52.5" hidden="1" customHeight="1">
      <c r="A1382" s="784">
        <v>6</v>
      </c>
      <c r="B1382" s="789" t="s">
        <v>999</v>
      </c>
      <c r="C1382" s="790"/>
      <c r="D1382" s="790"/>
      <c r="E1382" s="790">
        <v>0</v>
      </c>
      <c r="F1382" s="790"/>
      <c r="I1382" s="220"/>
      <c r="J1382" s="220"/>
      <c r="K1382" s="298"/>
      <c r="M1382" s="775"/>
      <c r="N1382" s="792"/>
      <c r="O1382" s="786"/>
      <c r="P1382" s="786"/>
      <c r="Q1382" s="786"/>
    </row>
    <row r="1383" spans="1:17" s="779" customFormat="1" ht="32.25" hidden="1" customHeight="1">
      <c r="A1383" s="784">
        <v>7</v>
      </c>
      <c r="B1383" s="789" t="s">
        <v>891</v>
      </c>
      <c r="C1383" s="790"/>
      <c r="D1383" s="790"/>
      <c r="E1383" s="790">
        <v>0</v>
      </c>
      <c r="F1383" s="790"/>
      <c r="I1383" s="220"/>
      <c r="J1383" s="220"/>
      <c r="K1383" s="298"/>
      <c r="M1383" s="775"/>
      <c r="N1383" s="792"/>
      <c r="O1383" s="786"/>
      <c r="P1383" s="786"/>
      <c r="Q1383" s="786"/>
    </row>
    <row r="1384" spans="1:17" s="779" customFormat="1" ht="49.5" hidden="1" customHeight="1">
      <c r="A1384" s="784">
        <v>8</v>
      </c>
      <c r="B1384" s="789" t="s">
        <v>1000</v>
      </c>
      <c r="C1384" s="790"/>
      <c r="D1384" s="790"/>
      <c r="E1384" s="790">
        <v>0</v>
      </c>
      <c r="F1384" s="790"/>
      <c r="I1384" s="220"/>
      <c r="J1384" s="220"/>
      <c r="K1384" s="298"/>
      <c r="M1384" s="775"/>
      <c r="N1384" s="792"/>
      <c r="O1384" s="786"/>
      <c r="P1384" s="786"/>
      <c r="Q1384" s="786"/>
    </row>
    <row r="1385" spans="1:17" s="779" customFormat="1" ht="32.25" hidden="1" customHeight="1">
      <c r="A1385" s="784">
        <v>9</v>
      </c>
      <c r="B1385" s="789" t="s">
        <v>623</v>
      </c>
      <c r="C1385" s="790"/>
      <c r="D1385" s="790"/>
      <c r="E1385" s="790"/>
      <c r="F1385" s="790"/>
      <c r="I1385" s="220"/>
      <c r="J1385" s="220"/>
      <c r="K1385" s="298"/>
      <c r="M1385" s="775"/>
      <c r="N1385" s="792"/>
      <c r="O1385" s="786"/>
      <c r="P1385" s="786"/>
      <c r="Q1385" s="786"/>
    </row>
    <row r="1386" spans="1:17" s="779" customFormat="1" ht="47.25" hidden="1" customHeight="1">
      <c r="A1386" s="784">
        <v>10</v>
      </c>
      <c r="B1386" s="789" t="s">
        <v>1001</v>
      </c>
      <c r="C1386" s="790"/>
      <c r="D1386" s="790"/>
      <c r="E1386" s="790"/>
      <c r="F1386" s="790"/>
      <c r="I1386" s="220"/>
      <c r="J1386" s="220"/>
      <c r="K1386" s="298"/>
      <c r="M1386" s="775"/>
      <c r="N1386" s="792"/>
      <c r="O1386" s="786"/>
      <c r="P1386" s="786"/>
      <c r="Q1386" s="786"/>
    </row>
    <row r="1387" spans="1:17" s="779" customFormat="1" ht="81" hidden="1" customHeight="1">
      <c r="A1387" s="784">
        <v>11</v>
      </c>
      <c r="B1387" s="789" t="s">
        <v>813</v>
      </c>
      <c r="C1387" s="790"/>
      <c r="D1387" s="790"/>
      <c r="E1387" s="790"/>
      <c r="F1387" s="790"/>
      <c r="I1387" s="220"/>
      <c r="J1387" s="220"/>
      <c r="K1387" s="2022" t="s">
        <v>819</v>
      </c>
      <c r="L1387" s="2023"/>
      <c r="M1387" s="775"/>
      <c r="N1387" s="792"/>
      <c r="O1387" s="786"/>
      <c r="P1387" s="786"/>
      <c r="Q1387" s="786"/>
    </row>
    <row r="1388" spans="1:17" s="779" customFormat="1" ht="93.75" hidden="1" customHeight="1">
      <c r="A1388" s="784">
        <v>12</v>
      </c>
      <c r="B1388" s="789" t="s">
        <v>1002</v>
      </c>
      <c r="C1388" s="790" t="e">
        <f t="shared" si="55"/>
        <v>#DIV/0!</v>
      </c>
      <c r="D1388" s="790"/>
      <c r="E1388" s="790"/>
      <c r="F1388" s="790"/>
      <c r="I1388" s="220"/>
      <c r="J1388" s="220"/>
      <c r="K1388" s="498" t="s">
        <v>819</v>
      </c>
      <c r="M1388" s="775"/>
      <c r="O1388" s="786"/>
      <c r="P1388" s="786"/>
      <c r="Q1388" s="786"/>
    </row>
    <row r="1389" spans="1:17" s="779" customFormat="1" ht="32.25" customHeight="1">
      <c r="A1389" s="796"/>
      <c r="B1389" s="797" t="s">
        <v>73</v>
      </c>
      <c r="C1389" s="796" t="s">
        <v>74</v>
      </c>
      <c r="D1389" s="796" t="s">
        <v>74</v>
      </c>
      <c r="E1389" s="796" t="s">
        <v>74</v>
      </c>
      <c r="F1389" s="798">
        <f>SUM(F1377:F1387)</f>
        <v>0</v>
      </c>
      <c r="I1389" s="217">
        <f>SUM(I1377:I1388)</f>
        <v>0</v>
      </c>
      <c r="J1389" s="217">
        <f>SUM(J1377:J1388)</f>
        <v>0</v>
      </c>
      <c r="K1389" s="298"/>
      <c r="M1389" s="775"/>
      <c r="O1389" s="786"/>
      <c r="P1389" s="786"/>
      <c r="Q1389" s="786"/>
    </row>
    <row r="1390" spans="1:17" hidden="1">
      <c r="A1390" s="2014" t="s">
        <v>611</v>
      </c>
      <c r="B1390" s="2014"/>
      <c r="C1390" s="2014"/>
      <c r="D1390" s="2014"/>
      <c r="E1390" s="2014"/>
      <c r="F1390" s="2014"/>
      <c r="G1390" s="2014"/>
      <c r="H1390" s="2014"/>
      <c r="I1390" s="2014"/>
      <c r="J1390" s="2014"/>
      <c r="P1390" s="188"/>
    </row>
    <row r="1391" spans="1:17" hidden="1">
      <c r="A1391" s="56"/>
      <c r="B1391" s="32"/>
      <c r="C1391" s="38"/>
      <c r="D1391" s="38"/>
      <c r="E1391" s="38"/>
      <c r="F1391" s="57"/>
      <c r="P1391" s="188"/>
    </row>
    <row r="1392" spans="1:17" hidden="1">
      <c r="A1392" s="2016" t="s">
        <v>491</v>
      </c>
      <c r="B1392" s="2016"/>
      <c r="C1392" s="2016"/>
      <c r="D1392" s="2016"/>
      <c r="E1392" s="2016"/>
      <c r="F1392" s="2016"/>
      <c r="G1392" s="2016"/>
      <c r="H1392" s="2016"/>
      <c r="I1392" s="2016"/>
      <c r="J1392" s="2016"/>
      <c r="K1392" s="205"/>
    </row>
    <row r="1393" spans="1:17" hidden="1">
      <c r="A1393" s="76"/>
      <c r="B1393" s="76"/>
      <c r="C1393" s="76"/>
      <c r="D1393" s="76"/>
      <c r="E1393" s="76"/>
      <c r="F1393" s="38"/>
      <c r="I1393" s="1986" t="s">
        <v>545</v>
      </c>
      <c r="J1393" s="1986"/>
      <c r="P1393" s="188"/>
    </row>
    <row r="1394" spans="1:17" ht="54" hidden="1">
      <c r="A1394" s="260" t="s">
        <v>77</v>
      </c>
      <c r="B1394" s="260" t="s">
        <v>67</v>
      </c>
      <c r="C1394" s="260" t="s">
        <v>127</v>
      </c>
      <c r="D1394" s="260" t="s">
        <v>490</v>
      </c>
      <c r="E1394" s="150"/>
      <c r="F1394" s="58"/>
      <c r="G1394" s="20"/>
      <c r="H1394" s="58"/>
      <c r="I1394" s="215" t="s">
        <v>186</v>
      </c>
      <c r="J1394" s="215" t="s">
        <v>546</v>
      </c>
      <c r="K1394" s="210"/>
      <c r="P1394" s="188"/>
    </row>
    <row r="1395" spans="1:17" hidden="1">
      <c r="A1395" s="195">
        <v>1</v>
      </c>
      <c r="B1395" s="195">
        <v>2</v>
      </c>
      <c r="C1395" s="195">
        <v>3</v>
      </c>
      <c r="D1395" s="195">
        <v>4</v>
      </c>
      <c r="E1395" s="161"/>
      <c r="F1395" s="189"/>
      <c r="G1395" s="190"/>
      <c r="H1395" s="191"/>
      <c r="I1395" s="223"/>
      <c r="J1395" s="223"/>
      <c r="P1395" s="188"/>
    </row>
    <row r="1396" spans="1:17" s="150" customFormat="1" hidden="1">
      <c r="A1396" s="260">
        <v>1</v>
      </c>
      <c r="B1396" s="31"/>
      <c r="C1396" s="34"/>
      <c r="D1396" s="258"/>
      <c r="F1396" s="58"/>
      <c r="G1396" s="20"/>
      <c r="H1396" s="42"/>
      <c r="I1396" s="224"/>
      <c r="J1396" s="224"/>
      <c r="O1396" s="203"/>
      <c r="P1396" s="170"/>
      <c r="Q1396" s="203"/>
    </row>
    <row r="1397" spans="1:17" s="161" customFormat="1" hidden="1">
      <c r="A1397" s="226"/>
      <c r="B1397" s="227" t="s">
        <v>73</v>
      </c>
      <c r="C1397" s="226" t="s">
        <v>74</v>
      </c>
      <c r="D1397" s="228">
        <f>SUM(D1396:D1396)</f>
        <v>0</v>
      </c>
      <c r="E1397" s="150"/>
      <c r="F1397" s="58"/>
      <c r="G1397" s="20"/>
      <c r="H1397" s="42"/>
      <c r="I1397" s="217">
        <f>SUM(I1396)</f>
        <v>0</v>
      </c>
      <c r="J1397" s="217">
        <f>SUM(J1396)</f>
        <v>0</v>
      </c>
      <c r="O1397" s="288"/>
      <c r="P1397" s="293"/>
      <c r="Q1397" s="288"/>
    </row>
    <row r="1398" spans="1:17" s="150" customFormat="1" hidden="1">
      <c r="A1398" s="58"/>
      <c r="B1398" s="58"/>
      <c r="C1398" s="58"/>
      <c r="D1398" s="58"/>
      <c r="E1398" s="58"/>
      <c r="F1398" s="58"/>
      <c r="G1398" s="20"/>
      <c r="H1398" s="42"/>
      <c r="I1398" s="20"/>
      <c r="J1398" s="20"/>
      <c r="O1398" s="203"/>
      <c r="P1398" s="170"/>
      <c r="Q1398" s="294"/>
    </row>
    <row r="1399" spans="1:17" s="150" customFormat="1" hidden="1">
      <c r="A1399" s="2004" t="s">
        <v>525</v>
      </c>
      <c r="B1399" s="2004"/>
      <c r="C1399" s="2004"/>
      <c r="D1399" s="2004"/>
      <c r="E1399" s="2004"/>
      <c r="F1399" s="2004"/>
      <c r="G1399" s="2004"/>
      <c r="H1399" s="2004"/>
      <c r="I1399" s="2004"/>
      <c r="J1399" s="2004"/>
      <c r="O1399" s="203"/>
      <c r="P1399" s="170"/>
      <c r="Q1399" s="203"/>
    </row>
    <row r="1400" spans="1:17" s="150" customFormat="1" hidden="1">
      <c r="A1400" s="2012"/>
      <c r="B1400" s="2012"/>
      <c r="C1400" s="2012"/>
      <c r="D1400" s="2012"/>
      <c r="E1400" s="2012"/>
      <c r="F1400" s="2012"/>
      <c r="G1400" s="149"/>
      <c r="H1400" s="149"/>
      <c r="I1400" s="1986" t="s">
        <v>545</v>
      </c>
      <c r="J1400" s="1986"/>
      <c r="O1400" s="203"/>
      <c r="P1400" s="170"/>
      <c r="Q1400" s="203"/>
    </row>
    <row r="1401" spans="1:17" s="150" customFormat="1" ht="54" hidden="1">
      <c r="A1401" s="260" t="s">
        <v>77</v>
      </c>
      <c r="B1401" s="260" t="s">
        <v>67</v>
      </c>
      <c r="C1401" s="260" t="s">
        <v>131</v>
      </c>
      <c r="D1401" s="260" t="s">
        <v>80</v>
      </c>
      <c r="E1401" s="260" t="s">
        <v>132</v>
      </c>
      <c r="F1401" s="260" t="s">
        <v>33</v>
      </c>
      <c r="H1401" s="149"/>
      <c r="I1401" s="215" t="s">
        <v>186</v>
      </c>
      <c r="J1401" s="215" t="s">
        <v>546</v>
      </c>
      <c r="M1401" s="158"/>
      <c r="O1401" s="203"/>
      <c r="P1401" s="170"/>
      <c r="Q1401" s="203"/>
    </row>
    <row r="1402" spans="1:17" s="150" customFormat="1" hidden="1">
      <c r="A1402" s="195">
        <v>1</v>
      </c>
      <c r="B1402" s="195">
        <v>2</v>
      </c>
      <c r="C1402" s="195">
        <v>3</v>
      </c>
      <c r="D1402" s="195">
        <v>4</v>
      </c>
      <c r="E1402" s="195">
        <v>5</v>
      </c>
      <c r="F1402" s="195">
        <v>6</v>
      </c>
      <c r="G1402" s="161"/>
      <c r="H1402" s="160"/>
      <c r="I1402" s="212"/>
      <c r="J1402" s="212"/>
      <c r="O1402" s="203"/>
      <c r="P1402" s="170"/>
      <c r="Q1402" s="203"/>
    </row>
    <row r="1403" spans="1:17" s="150" customFormat="1" hidden="1">
      <c r="A1403" s="260">
        <v>1</v>
      </c>
      <c r="B1403" s="31" t="s">
        <v>548</v>
      </c>
      <c r="C1403" s="260"/>
      <c r="D1403" s="260"/>
      <c r="E1403" s="258" t="e">
        <f>F1403/D1403</f>
        <v>#DIV/0!</v>
      </c>
      <c r="F1403" s="258"/>
      <c r="H1403" s="149"/>
      <c r="I1403" s="224"/>
      <c r="J1403" s="224"/>
      <c r="O1403" s="203"/>
      <c r="P1403" s="170"/>
      <c r="Q1403" s="203"/>
    </row>
    <row r="1404" spans="1:17" s="161" customFormat="1" hidden="1">
      <c r="A1404" s="226"/>
      <c r="B1404" s="227" t="s">
        <v>73</v>
      </c>
      <c r="C1404" s="226" t="s">
        <v>74</v>
      </c>
      <c r="D1404" s="226" t="s">
        <v>74</v>
      </c>
      <c r="E1404" s="226" t="s">
        <v>74</v>
      </c>
      <c r="F1404" s="228">
        <f>F1403</f>
        <v>0</v>
      </c>
      <c r="G1404" s="149"/>
      <c r="H1404" s="149"/>
      <c r="I1404" s="217">
        <f>SUM(I1403)</f>
        <v>0</v>
      </c>
      <c r="J1404" s="217">
        <f>SUM(J1403)</f>
        <v>0</v>
      </c>
      <c r="O1404" s="288"/>
      <c r="P1404" s="293"/>
      <c r="Q1404" s="288"/>
    </row>
    <row r="1405" spans="1:17" s="150" customFormat="1">
      <c r="A1405" s="56"/>
      <c r="B1405" s="32"/>
      <c r="C1405" s="38"/>
      <c r="D1405" s="38"/>
      <c r="E1405" s="38"/>
      <c r="F1405" s="57"/>
      <c r="G1405" s="149"/>
      <c r="H1405" s="149"/>
      <c r="I1405" s="149"/>
      <c r="J1405" s="149"/>
      <c r="O1405" s="203"/>
      <c r="P1405" s="170"/>
      <c r="Q1405" s="203"/>
    </row>
    <row r="1406" spans="1:17" ht="48.75" customHeight="1">
      <c r="A1406" s="56"/>
      <c r="B1406" s="69" t="s">
        <v>153</v>
      </c>
      <c r="C1406" s="257">
        <f>C1407+C1408+C1409</f>
        <v>0</v>
      </c>
      <c r="D1406" s="289"/>
      <c r="K1406" s="158">
        <f>C1406-ДОХОДЫ!AU145</f>
        <v>0</v>
      </c>
      <c r="P1406" s="188"/>
    </row>
    <row r="1407" spans="1:17" ht="48.75" customHeight="1">
      <c r="A1407" s="56"/>
      <c r="B1407" s="70" t="s">
        <v>11</v>
      </c>
      <c r="C1407" s="257">
        <f>F1389+F1404+D1397+D1369+E1358+F1348+F1338+F1328+F1318+F1308+F1298+E1288+D1278+D1267+E1256+F1246+F1235+F1227+F1212+D1203+D1194+E1185+E1173+E1164+C1152+C1141+C1130+C1119+C1106+E1093+E1078+E1067+D1056+E1040+F1031+F1024+F1006+E992+F973+E983-C1408-C1409</f>
        <v>0</v>
      </c>
      <c r="D1407" s="290"/>
      <c r="P1407" s="188"/>
    </row>
    <row r="1408" spans="1:17" ht="48.75" customHeight="1">
      <c r="A1408" s="38"/>
      <c r="B1408" s="32" t="s">
        <v>65</v>
      </c>
      <c r="C1408" s="257">
        <f>I1404+I1397+I1369+I1358+I1348+I1338+I1328+I1308+I1318+I1298+I1288+I1278+I1267+I1256+I1246+I1235+I1227+I1212+I1203+I1194+I1185+I1173+I1164+I1152+I1141+I1130+I1119+I1106+I1093+I1078+I1067+I1056+I1040+I1031+I1024+I1006+I992</f>
        <v>0</v>
      </c>
      <c r="D1408" s="290"/>
      <c r="L1408" s="59"/>
      <c r="M1408" s="32"/>
      <c r="N1408" s="157"/>
      <c r="P1408" s="188"/>
    </row>
    <row r="1409" spans="1:17" ht="48.75" customHeight="1">
      <c r="A1409" s="38"/>
      <c r="B1409" s="32" t="s">
        <v>165</v>
      </c>
      <c r="C1409" s="257">
        <f>J1404+J1397+J1369+J1358+J1348+J1338+J1328+J1318+J1308+J1298+J1288+J1278+J1267+J1256+J1246+J1235+J1227+J1212+J1203+J1194+J1185+J1173+J1164+J1152+J1141+J1130+J1119+J1106+J1093+J1078+J1067+J1056+J1040+J1031+J1024+J1006+J992</f>
        <v>0</v>
      </c>
      <c r="D1409" s="290"/>
    </row>
    <row r="1410" spans="1:17">
      <c r="A1410" s="38"/>
      <c r="B1410" s="32"/>
      <c r="C1410" s="38"/>
      <c r="D1410" s="38"/>
      <c r="E1410" s="38"/>
      <c r="F1410" s="38"/>
    </row>
    <row r="1411" spans="1:17">
      <c r="A1411" s="38"/>
      <c r="B1411" s="268" t="s">
        <v>626</v>
      </c>
      <c r="C1411" s="296">
        <f>F1389+F1404+D1397+D1369+E1358+F1348+F1338+F1328+F1318+F1308+F1298+E1288+D1278+D1267+E1256+F1246+F1235+F1227+F1212+D1203+D1194+E1185</f>
        <v>0</v>
      </c>
      <c r="D1411" s="38"/>
      <c r="E1411" s="38"/>
      <c r="F1411" s="38"/>
    </row>
    <row r="1412" spans="1:17" ht="68.400000000000006">
      <c r="A1412" s="38"/>
      <c r="B1412" s="295" t="s">
        <v>627</v>
      </c>
      <c r="C1412" s="297"/>
      <c r="D1412" s="38"/>
      <c r="E1412" s="38"/>
      <c r="F1412" s="38"/>
    </row>
    <row r="1413" spans="1:17" ht="45.6">
      <c r="A1413" s="38"/>
      <c r="B1413" s="268" t="s">
        <v>628</v>
      </c>
      <c r="C1413" s="296">
        <f>C1411-C1412</f>
        <v>0</v>
      </c>
      <c r="D1413" s="38"/>
      <c r="E1413" s="38"/>
      <c r="F1413" s="38"/>
    </row>
    <row r="1414" spans="1:17">
      <c r="A1414" s="38"/>
      <c r="B1414" s="32"/>
      <c r="C1414" s="38"/>
      <c r="D1414" s="38"/>
      <c r="E1414" s="38"/>
      <c r="F1414" s="38"/>
    </row>
    <row r="1415" spans="1:17">
      <c r="A1415" s="38"/>
      <c r="B1415" s="32"/>
      <c r="C1415" s="38"/>
      <c r="D1415" s="38"/>
      <c r="E1415" s="38"/>
      <c r="F1415" s="38"/>
    </row>
    <row r="1416" spans="1:17">
      <c r="A1416" s="38"/>
      <c r="B1416" s="32"/>
      <c r="C1416" s="38"/>
      <c r="D1416" s="38"/>
      <c r="E1416" s="38"/>
      <c r="F1416" s="38"/>
    </row>
    <row r="1417" spans="1:17">
      <c r="A1417" s="38"/>
      <c r="B1417" s="32"/>
      <c r="C1417" s="38"/>
      <c r="D1417" s="38"/>
      <c r="E1417" s="38"/>
      <c r="F1417" s="38"/>
    </row>
    <row r="1418" spans="1:17" s="38" customFormat="1">
      <c r="B1418" s="61"/>
      <c r="C1418" s="65"/>
      <c r="D1418" s="576"/>
      <c r="E1418" s="577"/>
      <c r="L1418" s="193"/>
      <c r="O1418" s="41"/>
      <c r="P1418" s="41"/>
      <c r="Q1418" s="41"/>
    </row>
    <row r="1419" spans="1:17" s="38" customFormat="1">
      <c r="A1419" s="1927" t="s">
        <v>42</v>
      </c>
      <c r="B1419" s="1927"/>
      <c r="C1419" s="68"/>
      <c r="D1419" s="1945" t="str">
        <f>ДОХОДЫ!AC358</f>
        <v>Кондакова Е.В.</v>
      </c>
      <c r="E1419" s="1945"/>
      <c r="L1419" s="193"/>
      <c r="O1419" s="41"/>
      <c r="P1419" s="41"/>
      <c r="Q1419" s="41"/>
    </row>
    <row r="1420" spans="1:17" s="38" customFormat="1">
      <c r="B1420" s="61"/>
      <c r="C1420" s="254" t="s">
        <v>41</v>
      </c>
      <c r="D1420" s="2019" t="s">
        <v>12</v>
      </c>
      <c r="E1420" s="2019"/>
      <c r="L1420" s="193"/>
      <c r="O1420" s="41"/>
      <c r="P1420" s="41"/>
      <c r="Q1420" s="41"/>
    </row>
    <row r="1421" spans="1:17">
      <c r="A1421" s="38"/>
      <c r="B1421" s="32"/>
      <c r="C1421" s="38"/>
      <c r="D1421" s="38"/>
      <c r="E1421" s="38"/>
      <c r="F1421" s="38"/>
    </row>
    <row r="1422" spans="1:17">
      <c r="A1422" s="38"/>
      <c r="B1422" s="32"/>
      <c r="C1422" s="38"/>
      <c r="D1422" s="38"/>
      <c r="E1422" s="38"/>
      <c r="F1422" s="38"/>
    </row>
    <row r="1423" spans="1:17">
      <c r="A1423" s="38"/>
      <c r="B1423" s="32"/>
      <c r="C1423" s="38"/>
      <c r="D1423" s="38"/>
      <c r="E1423" s="38"/>
      <c r="F1423" s="38"/>
    </row>
    <row r="1424" spans="1:17">
      <c r="A1424" s="38"/>
      <c r="B1424" s="32"/>
      <c r="C1424" s="38"/>
      <c r="D1424" s="38"/>
      <c r="E1424" s="38"/>
      <c r="F1424" s="38"/>
    </row>
    <row r="1425" spans="1:6">
      <c r="A1425" s="38"/>
      <c r="B1425" s="32"/>
      <c r="C1425" s="38"/>
      <c r="D1425" s="38"/>
      <c r="E1425" s="38"/>
      <c r="F1425" s="38"/>
    </row>
    <row r="1426" spans="1:6">
      <c r="A1426" s="38"/>
      <c r="B1426" s="32"/>
      <c r="C1426" s="38"/>
      <c r="D1426" s="38"/>
      <c r="E1426" s="38"/>
      <c r="F1426" s="38"/>
    </row>
    <row r="1427" spans="1:6">
      <c r="A1427" s="38"/>
      <c r="B1427" s="32"/>
      <c r="C1427" s="38"/>
      <c r="D1427" s="38"/>
      <c r="E1427" s="38"/>
      <c r="F1427" s="38"/>
    </row>
  </sheetData>
  <mergeCells count="372">
    <mergeCell ref="K444:L444"/>
    <mergeCell ref="K917:L917"/>
    <mergeCell ref="A901:J901"/>
    <mergeCell ref="A903:J903"/>
    <mergeCell ref="I904:J904"/>
    <mergeCell ref="A1371:J1371"/>
    <mergeCell ref="A1373:J1373"/>
    <mergeCell ref="I1374:J1374"/>
    <mergeCell ref="K1387:L1387"/>
    <mergeCell ref="A1330:J1330"/>
    <mergeCell ref="A1331:F1331"/>
    <mergeCell ref="I1331:J1331"/>
    <mergeCell ref="A1340:J1340"/>
    <mergeCell ref="A1341:F1341"/>
    <mergeCell ref="I1341:J1341"/>
    <mergeCell ref="A1350:J1350"/>
    <mergeCell ref="A1351:E1351"/>
    <mergeCell ref="I1351:J1351"/>
    <mergeCell ref="A1310:J1310"/>
    <mergeCell ref="A1311:F1311"/>
    <mergeCell ref="I1311:J1311"/>
    <mergeCell ref="A1320:J1320"/>
    <mergeCell ref="A1321:F1321"/>
    <mergeCell ref="I1321:J1321"/>
    <mergeCell ref="D1420:E1420"/>
    <mergeCell ref="A1419:B1419"/>
    <mergeCell ref="D1419:E1419"/>
    <mergeCell ref="A1392:J1392"/>
    <mergeCell ref="I1393:J1393"/>
    <mergeCell ref="A1399:J1399"/>
    <mergeCell ref="A1400:F1400"/>
    <mergeCell ref="I1400:J1400"/>
    <mergeCell ref="A1360:J1360"/>
    <mergeCell ref="I1362:J1362"/>
    <mergeCell ref="A1390:J1390"/>
    <mergeCell ref="A1290:J1290"/>
    <mergeCell ref="A1291:F1291"/>
    <mergeCell ref="I1291:J1291"/>
    <mergeCell ref="A1300:J1300"/>
    <mergeCell ref="A1301:F1301"/>
    <mergeCell ref="I1301:J1301"/>
    <mergeCell ref="A1258:J1258"/>
    <mergeCell ref="I1260:J1260"/>
    <mergeCell ref="A1269:J1269"/>
    <mergeCell ref="I1271:J1271"/>
    <mergeCell ref="A1280:J1280"/>
    <mergeCell ref="A1281:E1281"/>
    <mergeCell ref="I1281:J1281"/>
    <mergeCell ref="A1229:J1229"/>
    <mergeCell ref="I1230:J1230"/>
    <mergeCell ref="A1237:J1237"/>
    <mergeCell ref="I1238:J1238"/>
    <mergeCell ref="A1248:J1248"/>
    <mergeCell ref="I1249:J1249"/>
    <mergeCell ref="A1205:J1205"/>
    <mergeCell ref="A1206:F1206"/>
    <mergeCell ref="I1206:J1206"/>
    <mergeCell ref="A1215:J1215"/>
    <mergeCell ref="A1217:J1217"/>
    <mergeCell ref="I1218:J1218"/>
    <mergeCell ref="A1178:J1178"/>
    <mergeCell ref="I1179:J1179"/>
    <mergeCell ref="A1187:J1187"/>
    <mergeCell ref="I1188:J1188"/>
    <mergeCell ref="A1196:J1196"/>
    <mergeCell ref="I1197:J1197"/>
    <mergeCell ref="A1155:J1155"/>
    <mergeCell ref="A1157:J1157"/>
    <mergeCell ref="I1158:J1158"/>
    <mergeCell ref="A1166:J1166"/>
    <mergeCell ref="I1167:J1167"/>
    <mergeCell ref="A1176:J1176"/>
    <mergeCell ref="A1121:J1121"/>
    <mergeCell ref="I1122:J1122"/>
    <mergeCell ref="A1132:J1132"/>
    <mergeCell ref="I1133:J1133"/>
    <mergeCell ref="A1143:J1143"/>
    <mergeCell ref="I1144:J1144"/>
    <mergeCell ref="A1095:J1095"/>
    <mergeCell ref="A1097:J1097"/>
    <mergeCell ref="I1098:J1098"/>
    <mergeCell ref="A1108:J1108"/>
    <mergeCell ref="A1110:J1110"/>
    <mergeCell ref="I1111:J1111"/>
    <mergeCell ref="I1081:J1081"/>
    <mergeCell ref="A1086:A1087"/>
    <mergeCell ref="C1086:C1087"/>
    <mergeCell ref="D1086:D1087"/>
    <mergeCell ref="E1086:E1087"/>
    <mergeCell ref="A1089:A1090"/>
    <mergeCell ref="C1089:C1090"/>
    <mergeCell ref="D1089:D1090"/>
    <mergeCell ref="E1089:E1090"/>
    <mergeCell ref="A1060:J1060"/>
    <mergeCell ref="I1061:J1061"/>
    <mergeCell ref="A1069:J1069"/>
    <mergeCell ref="A1071:J1071"/>
    <mergeCell ref="A1072:E1072"/>
    <mergeCell ref="I1072:J1072"/>
    <mergeCell ref="A1042:J1042"/>
    <mergeCell ref="A1044:J1044"/>
    <mergeCell ref="I1045:J1045"/>
    <mergeCell ref="L1049:L1054"/>
    <mergeCell ref="A1051:A1052"/>
    <mergeCell ref="A1058:J1058"/>
    <mergeCell ref="A1026:J1026"/>
    <mergeCell ref="I1027:J1027"/>
    <mergeCell ref="A1033:J1033"/>
    <mergeCell ref="A1035:J1035"/>
    <mergeCell ref="A1036:E1036"/>
    <mergeCell ref="I1036:J1036"/>
    <mergeCell ref="A996:J996"/>
    <mergeCell ref="I997:J997"/>
    <mergeCell ref="A1001:A1002"/>
    <mergeCell ref="A1004:A1005"/>
    <mergeCell ref="A1008:J1008"/>
    <mergeCell ref="I1009:J1009"/>
    <mergeCell ref="A986:J986"/>
    <mergeCell ref="I987:J987"/>
    <mergeCell ref="A994:J994"/>
    <mergeCell ref="A973:B973"/>
    <mergeCell ref="A983:B983"/>
    <mergeCell ref="D948:E948"/>
    <mergeCell ref="A958:J958"/>
    <mergeCell ref="A960:J960"/>
    <mergeCell ref="A962:J962"/>
    <mergeCell ref="A955:B955"/>
    <mergeCell ref="C955:J955"/>
    <mergeCell ref="A947:B947"/>
    <mergeCell ref="D947:E947"/>
    <mergeCell ref="A949:J949"/>
    <mergeCell ref="A951:J951"/>
    <mergeCell ref="A922:J922"/>
    <mergeCell ref="I923:J923"/>
    <mergeCell ref="A929:J929"/>
    <mergeCell ref="A930:F930"/>
    <mergeCell ref="I930:J930"/>
    <mergeCell ref="A880:J880"/>
    <mergeCell ref="A881:E881"/>
    <mergeCell ref="I881:J881"/>
    <mergeCell ref="A890:J890"/>
    <mergeCell ref="I892:J892"/>
    <mergeCell ref="A920:J920"/>
    <mergeCell ref="A860:J860"/>
    <mergeCell ref="A861:F861"/>
    <mergeCell ref="I861:J861"/>
    <mergeCell ref="A870:J870"/>
    <mergeCell ref="A871:F871"/>
    <mergeCell ref="I871:J871"/>
    <mergeCell ref="A840:J840"/>
    <mergeCell ref="A841:F841"/>
    <mergeCell ref="I841:J841"/>
    <mergeCell ref="A850:J850"/>
    <mergeCell ref="A851:F851"/>
    <mergeCell ref="I851:J851"/>
    <mergeCell ref="A820:J820"/>
    <mergeCell ref="A821:F821"/>
    <mergeCell ref="I821:J821"/>
    <mergeCell ref="A830:J830"/>
    <mergeCell ref="A831:F831"/>
    <mergeCell ref="I831:J831"/>
    <mergeCell ref="A788:J788"/>
    <mergeCell ref="I790:J790"/>
    <mergeCell ref="A799:J799"/>
    <mergeCell ref="I801:J801"/>
    <mergeCell ref="A810:J810"/>
    <mergeCell ref="A811:E811"/>
    <mergeCell ref="I811:J811"/>
    <mergeCell ref="A759:J759"/>
    <mergeCell ref="I760:J760"/>
    <mergeCell ref="A767:J767"/>
    <mergeCell ref="I768:J768"/>
    <mergeCell ref="A778:J778"/>
    <mergeCell ref="I779:J779"/>
    <mergeCell ref="A735:J735"/>
    <mergeCell ref="A736:F736"/>
    <mergeCell ref="I736:J736"/>
    <mergeCell ref="A745:J745"/>
    <mergeCell ref="A747:J747"/>
    <mergeCell ref="I748:J748"/>
    <mergeCell ref="A708:J708"/>
    <mergeCell ref="I709:J709"/>
    <mergeCell ref="A717:J717"/>
    <mergeCell ref="I718:J718"/>
    <mergeCell ref="A726:J726"/>
    <mergeCell ref="I727:J727"/>
    <mergeCell ref="A685:J685"/>
    <mergeCell ref="A687:J687"/>
    <mergeCell ref="I688:J688"/>
    <mergeCell ref="A696:J696"/>
    <mergeCell ref="I697:J697"/>
    <mergeCell ref="A706:J706"/>
    <mergeCell ref="A651:J651"/>
    <mergeCell ref="I652:J652"/>
    <mergeCell ref="A662:J662"/>
    <mergeCell ref="I663:J663"/>
    <mergeCell ref="A673:J673"/>
    <mergeCell ref="I674:J674"/>
    <mergeCell ref="A625:J625"/>
    <mergeCell ref="A627:J627"/>
    <mergeCell ref="I628:J628"/>
    <mergeCell ref="A638:J638"/>
    <mergeCell ref="A640:J640"/>
    <mergeCell ref="I641:J641"/>
    <mergeCell ref="A616:A617"/>
    <mergeCell ref="C616:C617"/>
    <mergeCell ref="D616:D617"/>
    <mergeCell ref="E616:E617"/>
    <mergeCell ref="A619:A620"/>
    <mergeCell ref="C619:C620"/>
    <mergeCell ref="D619:D620"/>
    <mergeCell ref="E619:E620"/>
    <mergeCell ref="I591:J591"/>
    <mergeCell ref="A599:J599"/>
    <mergeCell ref="A601:J601"/>
    <mergeCell ref="A602:E602"/>
    <mergeCell ref="I602:J602"/>
    <mergeCell ref="I611:J611"/>
    <mergeCell ref="A574:J574"/>
    <mergeCell ref="I575:J575"/>
    <mergeCell ref="L579:L584"/>
    <mergeCell ref="A581:A582"/>
    <mergeCell ref="A588:J588"/>
    <mergeCell ref="A590:J590"/>
    <mergeCell ref="I557:J557"/>
    <mergeCell ref="A563:J563"/>
    <mergeCell ref="A565:J565"/>
    <mergeCell ref="A566:E566"/>
    <mergeCell ref="I566:J566"/>
    <mergeCell ref="A572:J572"/>
    <mergeCell ref="I527:J527"/>
    <mergeCell ref="A531:A532"/>
    <mergeCell ref="A534:A535"/>
    <mergeCell ref="A538:J538"/>
    <mergeCell ref="I539:J539"/>
    <mergeCell ref="A556:J556"/>
    <mergeCell ref="A516:J516"/>
    <mergeCell ref="I517:J517"/>
    <mergeCell ref="A524:J524"/>
    <mergeCell ref="A526:J526"/>
    <mergeCell ref="A488:J488"/>
    <mergeCell ref="A490:J490"/>
    <mergeCell ref="A492:J492"/>
    <mergeCell ref="A503:B503"/>
    <mergeCell ref="A513:B513"/>
    <mergeCell ref="A477:B477"/>
    <mergeCell ref="D477:E477"/>
    <mergeCell ref="D478:E478"/>
    <mergeCell ref="A479:J479"/>
    <mergeCell ref="A481:J481"/>
    <mergeCell ref="A485:B485"/>
    <mergeCell ref="C485:J485"/>
    <mergeCell ref="A458:F458"/>
    <mergeCell ref="I458:J458"/>
    <mergeCell ref="A417:J417"/>
    <mergeCell ref="I419:J419"/>
    <mergeCell ref="A448:J448"/>
    <mergeCell ref="A450:J450"/>
    <mergeCell ref="I451:J451"/>
    <mergeCell ref="A457:J457"/>
    <mergeCell ref="A395:J395"/>
    <mergeCell ref="A396:F396"/>
    <mergeCell ref="I396:J396"/>
    <mergeCell ref="A407:J407"/>
    <mergeCell ref="A408:E408"/>
    <mergeCell ref="I408:J408"/>
    <mergeCell ref="A428:J428"/>
    <mergeCell ref="A430:J430"/>
    <mergeCell ref="I431:J431"/>
    <mergeCell ref="A373:J373"/>
    <mergeCell ref="A374:F374"/>
    <mergeCell ref="I374:J374"/>
    <mergeCell ref="A385:J385"/>
    <mergeCell ref="A386:F386"/>
    <mergeCell ref="I386:J386"/>
    <mergeCell ref="A353:J353"/>
    <mergeCell ref="A354:F354"/>
    <mergeCell ref="I354:J354"/>
    <mergeCell ref="A363:J363"/>
    <mergeCell ref="A364:F364"/>
    <mergeCell ref="I364:J364"/>
    <mergeCell ref="I324:J324"/>
    <mergeCell ref="A333:J333"/>
    <mergeCell ref="A334:E334"/>
    <mergeCell ref="I334:J334"/>
    <mergeCell ref="A343:J343"/>
    <mergeCell ref="A344:F344"/>
    <mergeCell ref="I344:J344"/>
    <mergeCell ref="I290:J290"/>
    <mergeCell ref="A300:J300"/>
    <mergeCell ref="I301:J301"/>
    <mergeCell ref="A310:J310"/>
    <mergeCell ref="I312:J312"/>
    <mergeCell ref="A322:J322"/>
    <mergeCell ref="A267:J267"/>
    <mergeCell ref="A269:J269"/>
    <mergeCell ref="I270:J270"/>
    <mergeCell ref="A281:J281"/>
    <mergeCell ref="I282:J282"/>
    <mergeCell ref="A289:J289"/>
    <mergeCell ref="A239:J239"/>
    <mergeCell ref="I240:J240"/>
    <mergeCell ref="A248:J248"/>
    <mergeCell ref="I249:J249"/>
    <mergeCell ref="A257:J257"/>
    <mergeCell ref="A258:F258"/>
    <mergeCell ref="I258:J258"/>
    <mergeCell ref="I210:J210"/>
    <mergeCell ref="A218:J218"/>
    <mergeCell ref="I219:J219"/>
    <mergeCell ref="A228:J228"/>
    <mergeCell ref="A230:J230"/>
    <mergeCell ref="I231:J231"/>
    <mergeCell ref="A184:J184"/>
    <mergeCell ref="I185:J185"/>
    <mergeCell ref="A195:J195"/>
    <mergeCell ref="I196:J196"/>
    <mergeCell ref="A207:J207"/>
    <mergeCell ref="A209:J209"/>
    <mergeCell ref="I150:J150"/>
    <mergeCell ref="A160:J160"/>
    <mergeCell ref="A162:J162"/>
    <mergeCell ref="I163:J163"/>
    <mergeCell ref="A173:J173"/>
    <mergeCell ref="I174:J174"/>
    <mergeCell ref="A141:A142"/>
    <mergeCell ref="C141:C142"/>
    <mergeCell ref="D141:D142"/>
    <mergeCell ref="E141:E142"/>
    <mergeCell ref="A147:J147"/>
    <mergeCell ref="A149:J149"/>
    <mergeCell ref="A123:J123"/>
    <mergeCell ref="A124:E124"/>
    <mergeCell ref="I124:J124"/>
    <mergeCell ref="I133:J133"/>
    <mergeCell ref="A138:A139"/>
    <mergeCell ref="C138:C139"/>
    <mergeCell ref="D138:D139"/>
    <mergeCell ref="E138:E139"/>
    <mergeCell ref="L101:L106"/>
    <mergeCell ref="A103:A104"/>
    <mergeCell ref="A110:J110"/>
    <mergeCell ref="A112:J112"/>
    <mergeCell ref="I113:J113"/>
    <mergeCell ref="A121:J121"/>
    <mergeCell ref="A87:J87"/>
    <mergeCell ref="A88:E88"/>
    <mergeCell ref="I88:J88"/>
    <mergeCell ref="A94:J94"/>
    <mergeCell ref="A96:J96"/>
    <mergeCell ref="I97:J97"/>
    <mergeCell ref="A56:A57"/>
    <mergeCell ref="A60:J60"/>
    <mergeCell ref="I61:J61"/>
    <mergeCell ref="A78:J78"/>
    <mergeCell ref="I79:J79"/>
    <mergeCell ref="A85:J85"/>
    <mergeCell ref="A1:J1"/>
    <mergeCell ref="A3:J3"/>
    <mergeCell ref="A7:B7"/>
    <mergeCell ref="C7:J7"/>
    <mergeCell ref="A10:J10"/>
    <mergeCell ref="A12:J12"/>
    <mergeCell ref="A48:J48"/>
    <mergeCell ref="I49:J49"/>
    <mergeCell ref="A53:A54"/>
    <mergeCell ref="A38:J38"/>
    <mergeCell ref="I39:J39"/>
    <mergeCell ref="A46:J46"/>
    <mergeCell ref="A14:J14"/>
    <mergeCell ref="A25:B25"/>
    <mergeCell ref="A35:B35"/>
  </mergeCells>
  <pageMargins left="0.70866141732283472" right="0.70866141732283472" top="0.74803149606299213" bottom="0.74803149606299213" header="0.31496062992125984" footer="0.31496062992125984"/>
  <pageSetup paperSize="9" scale="35" fitToHeight="3" orientation="portrait" r:id="rId1"/>
  <rowBreaks count="2" manualBreakCount="2">
    <brk id="108" max="9" man="1"/>
    <brk id="406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24</vt:i4>
      </vt:variant>
    </vt:vector>
  </HeadingPairs>
  <TitlesOfParts>
    <vt:vector size="45" baseType="lpstr">
      <vt:lpstr>ПЛАН стр 1-6</vt:lpstr>
      <vt:lpstr>План стр 7-9</vt:lpstr>
      <vt:lpstr>СВЕДЕНИЯ ЦС</vt:lpstr>
      <vt:lpstr>ЗАКУПКИ</vt:lpstr>
      <vt:lpstr>ДОХОДЫ</vt:lpstr>
      <vt:lpstr>МЗ ОБ+ФБ</vt:lpstr>
      <vt:lpstr>МЗ МБ</vt:lpstr>
      <vt:lpstr>ЦС</vt:lpstr>
      <vt:lpstr>130Платн</vt:lpstr>
      <vt:lpstr>130Озд лаг</vt:lpstr>
      <vt:lpstr>140</vt:lpstr>
      <vt:lpstr>150</vt:lpstr>
      <vt:lpstr>ВСЕГО</vt:lpstr>
      <vt:lpstr>СпрМЗ</vt:lpstr>
      <vt:lpstr>СпрЦС</vt:lpstr>
      <vt:lpstr>СпрСД</vt:lpstr>
      <vt:lpstr>130РПл</vt:lpstr>
      <vt:lpstr>130Возм ущ</vt:lpstr>
      <vt:lpstr>130Пит сотр</vt:lpstr>
      <vt:lpstr>130ГПД</vt:lpstr>
      <vt:lpstr>170</vt:lpstr>
      <vt:lpstr>ВСЕГО!Заголовки_для_печати</vt:lpstr>
      <vt:lpstr>ДОХОДЫ!Заголовки_для_печати</vt:lpstr>
      <vt:lpstr>'ПЛАН стр 1-6'!Заголовки_для_печати</vt:lpstr>
      <vt:lpstr>'План стр 7-9'!Заголовки_для_печати</vt:lpstr>
      <vt:lpstr>'СВЕДЕНИЯ ЦС'!Заголовки_для_печати</vt:lpstr>
      <vt:lpstr>СпрМЗ!Заголовки_для_печати</vt:lpstr>
      <vt:lpstr>СпрСД!Заголовки_для_печати</vt:lpstr>
      <vt:lpstr>СпрЦС!Заголовки_для_печати</vt:lpstr>
      <vt:lpstr>'130Озд лаг'!Область_печати</vt:lpstr>
      <vt:lpstr>'130Платн'!Область_печати</vt:lpstr>
      <vt:lpstr>'140'!Область_печати</vt:lpstr>
      <vt:lpstr>'150'!Область_печати</vt:lpstr>
      <vt:lpstr>ВСЕГО!Область_печати</vt:lpstr>
      <vt:lpstr>ДОХОДЫ!Область_печати</vt:lpstr>
      <vt:lpstr>ЗАКУПКИ!Область_печати</vt:lpstr>
      <vt:lpstr>'МЗ МБ'!Область_печати</vt:lpstr>
      <vt:lpstr>'МЗ ОБ+ФБ'!Область_печати</vt:lpstr>
      <vt:lpstr>'ПЛАН стр 1-6'!Область_печати</vt:lpstr>
      <vt:lpstr>'План стр 7-9'!Область_печати</vt:lpstr>
      <vt:lpstr>'СВЕДЕНИЯ ЦС'!Область_печати</vt:lpstr>
      <vt:lpstr>СпрМЗ!Область_печати</vt:lpstr>
      <vt:lpstr>СпрСД!Область_печати</vt:lpstr>
      <vt:lpstr>СпрЦС!Область_печати</vt:lpstr>
      <vt:lpstr>ЦС!Область_печати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2023-04-03T11:38:42Z</dcterms:modified>
</cp:coreProperties>
</file>